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cent Bhajans" sheetId="1" r:id="rId5"/>
    <sheet state="visible" name="Singer Roster" sheetId="2" r:id="rId6"/>
    <sheet state="visible" name="Instrumentalist Roster" sheetId="3" r:id="rId7"/>
    <sheet state="hidden" name="Sheet38" sheetId="4" r:id="rId8"/>
    <sheet state="visible" name="Bhajan Masterlist" sheetId="5" r:id="rId9"/>
    <sheet state="visible" name="Festival Bhajans" sheetId="6" r:id="rId10"/>
    <sheet state="hidden" name="Lookup tables" sheetId="7" r:id="rId11"/>
    <sheet state="hidden" name="Dates" sheetId="8" r:id="rId12"/>
    <sheet state="visible" name="Singer Bhajan List - by singer" sheetId="9" r:id="rId13"/>
  </sheets>
  <definedNames>
    <definedName name="Instrumentalist">'Lookup tables'!$K$1:$N$5</definedName>
    <definedName hidden="1" localSheetId="0" name="_xlnm._FilterDatabase">'Recent Bhajans'!$A$1:$Z$304</definedName>
    <definedName hidden="1" localSheetId="1" name="_xlnm._FilterDatabase">'Singer Roster'!$A$1:$L$1028</definedName>
    <definedName hidden="1" localSheetId="4" name="_xlnm._FilterDatabase">'Bhajan Masterlist'!$A$1:$AA$3614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tc={6c4d9a58-d036-4f39-a305-9f452f305a66}</author>
  </authors>
  <commentList>
    <comment authorId="0" xr:uid="{6c4d9a58-d036-4f39-a305-9f452f305a66}" ref="G97">
      <text>
        <t xml:space="preserve">[Threaded comment]
 Your version of Excel allows you to read this threaded comment; however, any edits to it will get removed if the file is opened in a newer version of Excel. Learn more: https://go.microsoft.com/fwlink/?linkid=870924
Comment:
	C pancham
</t>
      </text>
    </comment>
  </commentList>
</comments>
</file>

<file path=xl/sharedStrings.xml><?xml version="1.0" encoding="utf-8"?>
<sst xmlns="http://schemas.openxmlformats.org/spreadsheetml/2006/main" count="57684" uniqueCount="24186">
  <si>
    <t>Ashwin</t>
  </si>
  <si>
    <t>Sailavan</t>
  </si>
  <si>
    <t>Prithvi</t>
  </si>
  <si>
    <t>Date</t>
  </si>
  <si>
    <t>Jothsna</t>
  </si>
  <si>
    <t>Harmonium</t>
  </si>
  <si>
    <t>Shravya</t>
  </si>
  <si>
    <t>Chorus Mic</t>
  </si>
  <si>
    <t>Tabla</t>
  </si>
  <si>
    <t>Cymbals (Male)</t>
  </si>
  <si>
    <t>Sriraag</t>
  </si>
  <si>
    <t>Cymbals (Female)</t>
  </si>
  <si>
    <t>Tambourine</t>
  </si>
  <si>
    <t>Rhuben</t>
  </si>
  <si>
    <t>Ghanjira (small)</t>
  </si>
  <si>
    <t>Pavitra</t>
  </si>
  <si>
    <t>Prasanna</t>
  </si>
  <si>
    <t>  </t>
  </si>
  <si>
    <t>Anvita</t>
  </si>
  <si>
    <t>Singer</t>
  </si>
  <si>
    <t>Triveni</t>
  </si>
  <si>
    <t>Festival Singer</t>
  </si>
  <si>
    <t>Bhajan</t>
  </si>
  <si>
    <t>Krishna</t>
  </si>
  <si>
    <t>Festival Bhajan</t>
  </si>
  <si>
    <t>Sai</t>
  </si>
  <si>
    <t>Input only IF Bhajan (NOT in database)</t>
  </si>
  <si>
    <t>Confirmed Pitch</t>
  </si>
  <si>
    <t>Alternative Tabla Pitch</t>
  </si>
  <si>
    <t>Shiva</t>
  </si>
  <si>
    <t>Ganesha</t>
  </si>
  <si>
    <t>Recommended Pitch as Sai Rythms</t>
  </si>
  <si>
    <t>Raga</t>
  </si>
  <si>
    <t>Lyrics</t>
  </si>
  <si>
    <t>Meaning</t>
  </si>
  <si>
    <t>Devi</t>
  </si>
  <si>
    <t>Narayana</t>
  </si>
  <si>
    <t>Guru</t>
  </si>
  <si>
    <t>Rama</t>
  </si>
  <si>
    <t>Rama, Krishna</t>
  </si>
  <si>
    <t>Gananatha Sai Gajanana</t>
  </si>
  <si>
    <t>1 Pancham / C</t>
  </si>
  <si>
    <t>Vittala</t>
  </si>
  <si>
    <t>Sai, Guru</t>
  </si>
  <si>
    <t>Sarva Dharma, Guru</t>
  </si>
  <si>
    <t/>
  </si>
  <si>
    <t>url</t>
  </si>
  <si>
    <t>title</t>
  </si>
  <si>
    <t>singers</t>
  </si>
  <si>
    <t>Jaya Devi Bhavani Ma</t>
  </si>
  <si>
    <t>meaning</t>
  </si>
  <si>
    <t>lyrics</t>
  </si>
  <si>
    <t>1.5 Pancham / C#</t>
  </si>
  <si>
    <t>audio</t>
  </si>
  <si>
    <t>deity</t>
  </si>
  <si>
    <t>language</t>
  </si>
  <si>
    <t>raga</t>
  </si>
  <si>
    <t>beat</t>
  </si>
  <si>
    <t>level</t>
  </si>
  <si>
    <t>tempo</t>
  </si>
  <si>
    <t>reference_gents_pitch</t>
  </si>
  <si>
    <t>reference_ladies_pitch</t>
  </si>
  <si>
    <t>music_notes_for_first_line</t>
  </si>
  <si>
    <t>notes_range</t>
  </si>
  <si>
    <t>tutorial</t>
  </si>
  <si>
    <t>sheet_music</t>
  </si>
  <si>
    <t>song_tags</t>
  </si>
  <si>
    <t>glossary_terms</t>
  </si>
  <si>
    <t>Sarva Dharma</t>
  </si>
  <si>
    <t>debug_file</t>
  </si>
  <si>
    <t>video</t>
  </si>
  <si>
    <t>general_comments</t>
  </si>
  <si>
    <t>karaoke_tracks_for_practice</t>
  </si>
  <si>
    <t>golden_voice</t>
  </si>
  <si>
    <t>instrumental</t>
  </si>
  <si>
    <t>Column 1</t>
  </si>
  <si>
    <t>https://sairhythms.sathyasai.org/song/crown-hair</t>
  </si>
  <si>
    <t>A crown of hair</t>
  </si>
  <si>
    <t>Not available</t>
  </si>
  <si>
    <t>Gopala Radha Lola</t>
  </si>
  <si>
    <t>A crown of hair, an orange robe
Loving eyes, a heart of gold
He floats to us across the sand
Sacred ash pours from His hand
Millions call Him living Lord, a living Lord is He
Millions wave with tearful eyes, tearful eyes with joy inside
A million hearts in sweet devotion filled with the love of the Lord</t>
  </si>
  <si>
    <t>crown-hair.mp3</t>
  </si>
  <si>
    <t>English</t>
  </si>
  <si>
    <t>Major (Shankarabharanam / Bilawal)</t>
  </si>
  <si>
    <t>8 Beat / Keherwa / Adi</t>
  </si>
  <si>
    <t>Intermediate</t>
  </si>
  <si>
    <t>Medium Fast</t>
  </si>
  <si>
    <t>Narayana, Krishna</t>
  </si>
  <si>
    <t>2 Pancham / D</t>
  </si>
  <si>
    <t>6 Pancham / A</t>
  </si>
  <si>
    <t>Krishna, Shiva, Narayana</t>
  </si>
  <si>
    <t>Lowest Note: S / CHighest Note: R2 / D (higher octave)* Western notes are in the Key of C</t>
  </si>
  <si>
    <t>Krishna, Sai</t>
  </si>
  <si>
    <t>#sheet-music-row</t>
  </si>
  <si>
    <t>sheet-music</t>
  </si>
  <si>
    <t>debug_a_crown_of_hair.html</t>
  </si>
  <si>
    <t>Anjaneya</t>
  </si>
  <si>
    <t>https://sairhythms.sathyasai.org/song/hollow-flute-i-am-thy-hands</t>
  </si>
  <si>
    <t>A hollow flute I am in Thy hands</t>
  </si>
  <si>
    <t>A hollow flute I am in Thy hands
Your breath is my sound
Your movement is my flow
A hollow flute I am in Thy hands
No ego, no envy, no pride
The warmth of Your hands is my peace
I delight in knowing my place is in Thy hands
A hollow flute I am in Thy hands</t>
  </si>
  <si>
    <t>Gajanana Gajanana (Hamir Kalyani / Kedar)</t>
  </si>
  <si>
    <t>7 Pancham / B</t>
  </si>
  <si>
    <t>debug_a_hollow_flute_i_am_in_thy_hands.html</t>
  </si>
  <si>
    <t>https://sairhythms.sathyasai.org/song/temple-my-heart</t>
  </si>
  <si>
    <t>A Temple In My Heart</t>
  </si>
  <si>
    <t>A Temple In My Heart, A Prayer In My Soul,
A Song On My Lips, And I Sing To You
[Chorus:] Baba Sai Baba, Sathya Sai Baba,
Baba Sai Baba, I Sing To You
Sathya Sai Baba, Baba Sai Baba, Sathya Sai Baba, I Call To You
A Name On My Lips, And I Call To You
[Chorus:] Baba Sai Baba, Sathya Sai Baba ...
A Smile On My Lips And I Sing To You
[Chorus:] Baba Sai Baba, Sathya Sai Baba ...</t>
  </si>
  <si>
    <t>temple-my-heart.mp3</t>
  </si>
  <si>
    <t>Simple</t>
  </si>
  <si>
    <t>3 Pancham / E</t>
  </si>
  <si>
    <t>Lowest Note: p / G (lower octave)Highest Note: P / G* Western notes are in the Key of C</t>
  </si>
  <si>
    <t>Jai Jai Guru Deva Sri</t>
  </si>
  <si>
    <t>Song Glossary baba: lord sai baba - the divine father sai: sa + aai = divine mother sathya: truth, short form of sathyanarayana – the childhood name of sri sathya sai baba; (var) sathyam</t>
  </si>
  <si>
    <t>debug_a_temple_in_my_heart.html</t>
  </si>
  <si>
    <t>https://sairhythms.sathyasai.org/song/aa-gyen-baba-ji</t>
  </si>
  <si>
    <t>Aa Gyen Baba Ji</t>
  </si>
  <si>
    <t>Baba, Your devotees have come to You; O Lord Sai, You are the Supreme; Your devotees seek refuge at Your Feet leaving everything behind; Hail to You, O Sai!</t>
  </si>
  <si>
    <t>Aa Gyen Baba Ji Tvadde Naam De Bhikhari
Naam De Bhikhari Tvadde Naam De Bhikhari [ Aa Gyen ... ]
Sabto Unchan Tera Naam Merey Vahey Guru Tera Naam
Sabto Unchan Tera Naam Merey Saiyaa Tera Naam
Mein Mangta Dar Terey Aiyaa Chod Ke Duniya Saari
Vahey Guru Ji Vahey Guru Vahey Guru Ji Vahey Guru</t>
  </si>
  <si>
    <t>Guru, Sai</t>
  </si>
  <si>
    <t>Punjabi</t>
  </si>
  <si>
    <t>Sindhu Bhairavi / Bhairavi</t>
  </si>
  <si>
    <t>5 Pancham / G</t>
  </si>
  <si>
    <t>Song Glossary aayey: came; (var) aayi, aaya, aa gayen (have come) aiyaa: feet baba: lord sai baba - the divine father bhikhari: beggar chodo: leave; (var) chod dar: at de: of or belonging to duniya: world ji: suffix word used with someone’s name for respect ke: of or belonging to maang: to ask, request mein: i; (var) mei, mai, main, maine - i have mera: my, mine; (var) mere, merey, meri, mero naam: name; (var) naama, naamam sabto: among all sai: sa + aai = divine mother sara: all, essence; (var) saara, saari - all, everything sat: truth; (var) sath tera: yours; (var) terey, teri, tero (your) tvadde: your unchan: high above vahey: supreme; “vahey guru” - supreme teacher, refers to god</t>
  </si>
  <si>
    <t>debug_aa_gyen_baba_ji.html</t>
  </si>
  <si>
    <t>This song is best sung in unison.</t>
  </si>
  <si>
    <t>https://sairhythms.sathyasai.org/song/aa-subete-no-inochi-no</t>
  </si>
  <si>
    <t>Aa Subete no Inochi no</t>
  </si>
  <si>
    <t>Anatha Bandho Sai Prabho</t>
  </si>
  <si>
    <t>You are the God of everything in my life, You are my love. I think upon You devotedly. O Baba, You are my everything. O Baba, You are my love. Sai, I will become one with Your love.</t>
  </si>
  <si>
    <t>Aa Subete no Inochi no Kami, Sai Watashi no Ai
Tada Hitasura ni Anata wo Omou
Anata wa Watashi no Subete (O Baba)
Anata wa Watashi no Ai (O Baba)
Anata to Hitotsu ni Naru, Sai Watashi no Ai
Aao Pyaarey Nayana Hamarey Sai Hamarey Aao
Tum Bin Koi Nahin Rakhwaley
Tum Bin Kaun Saharey (Baba)
Tum Bin Kaun Saharey Aao Sai Pyaarey
Sai Hamarey Aao (3)</t>
  </si>
  <si>
    <t>Japanese</t>
  </si>
  <si>
    <t>Minor (Darbari)</t>
  </si>
  <si>
    <t>Slow</t>
  </si>
  <si>
    <t>Lowest Note: m1 / F (lower octave)Highest Note: P / G* Western notes are in the Key of C</t>
  </si>
  <si>
    <t>multi-lingual</t>
  </si>
  <si>
    <t>Song Glossary baba: lord sai baba - the divine father sai: sa + aai = divine mother</t>
  </si>
  <si>
    <t>debug_aa_subete_no_inochi_no.html</t>
  </si>
  <si>
    <t>https://youtu.be/mnH2FcH0_6E</t>
  </si>
  <si>
    <t>https://sairhythms.sathyasai.org/song/aao-aao-aao-aao</t>
  </si>
  <si>
    <t>Vighneshwaram Bhajorey Manasa Vighna Haram</t>
  </si>
  <si>
    <t>Aao Aao Aao Aao</t>
  </si>
  <si>
    <t>Welcome the charming Gopala, the son of Nanda who lovingly stole butter and who revels in the hearts of devotees. O Nandalala, grace us with your Darshan.</t>
  </si>
  <si>
    <t>Aao Aao Aao Aao
Aao Sundara Nanda Gopal
Navaneetha Chora Manasa Vihara
Darshana Do Nandalala (2)
Mujhey Darshana Do Nandalala</t>
  </si>
  <si>
    <t>Sanskrit / Hindi</t>
  </si>
  <si>
    <t>Abheri / Bhimpalas</t>
  </si>
  <si>
    <t>5.5 Pancham / G#</t>
  </si>
  <si>
    <t>Song Glossary aao: welcome chora: thief; (var) choram darshan: to appear, to see; (var) darshana, darshanam, darsha - to show do: give, grant; also refers to the number two gopal: name of krishna which means protector of the cowherd; (var) gopala, gopalana, gopalam manasa: mind mujhe: for me; (var) mujhey, mohey nanda: foster father of lord krishna navaneetha: butter sundara: beautiful; (var) sundarakara, sundaraya, sundari (f), soundari (f), sundaram - beauty vihara: one who resides; (var) viharana, vihari, viharini (f)</t>
  </si>
  <si>
    <t>debug_aao_aao_aao_aao.html</t>
  </si>
  <si>
    <t>https://sairhythms.sathyasai.org/song/aao-aao-antaryami</t>
  </si>
  <si>
    <t>Aao Aao Antaryami</t>
  </si>
  <si>
    <t>Welcome Lord Sai Narayana, the indweller of our hearts, the one who lifted the Govardhan hill. You are the one who assumed the form of Hari and Murari to remove the demonic characteristics in our minds.</t>
  </si>
  <si>
    <t>Aao Aao Antaryami
Adi Narayana Sai Narayana [ Aao Aao ... ]
Hrudaya Vihari Hey Giridhari
Hey Giridhari Hey Giridhari
Hari Hari Sri Hari Sai Murari</t>
  </si>
  <si>
    <t>Narasimha, Narayana</t>
  </si>
  <si>
    <t>2 Madhyam / G</t>
  </si>
  <si>
    <t>6 Madhyam / D</t>
  </si>
  <si>
    <t>Shrivatsankitha Sri Kaustubha Dhara</t>
  </si>
  <si>
    <t>4.5 Pancham / F#</t>
  </si>
  <si>
    <t>Song Glossary aao: welcome adi: beginning, commencement, first in time antaryami: indweller giridhar: one who lifted the mountain - refers to lord krishna who lifted the govardhana peak; (var) giridhara, giridhari hari: name of lord vishnu; (var) hare, harey hey: a heartfelt callout, usually followed by a name or description like 'hey rama', or 'hey merciful lord' hrudaya: heart murare: one who killed the demon ‘mura’ – lord krishna; (var) murari, murarey narayana: lord vishnu; (var) narayan, narayanam, narayanaya sai: sa + aai = divine mother sri: honorific title of respect; another name of goddess lakshmi; wealth, majesty, splendour, intellect, fortune; (var) thiru (tamil) vihara: one who resides; (var) viharana, vihari, viharini (f)</t>
  </si>
  <si>
    <t>debug_aao_aao_antaryami.html</t>
  </si>
  <si>
    <t>https://sairhythms.sathyasai.org/song/aao-aao-ganapathi-deva</t>
  </si>
  <si>
    <t>Aao Aao Ganapathi Deva</t>
  </si>
  <si>
    <t>Welcome Lord Ganesha, the elephant-faced son of Mother Parvathi. You are none other than Lord Sathya Sai, the son of Eshwaramba. The short statured Lord, our Divine Teacher Sai, fulfills our desires.</t>
  </si>
  <si>
    <t>Aao Aao Ganapathi Deva
Aao Aao Sai Guru Deva [ Aao Aao ... ]
Eshwari Nandana Gajamukha Deva
Eshwaramba Nandana Sathya Sai Deva
Vamana Roopa Varana Deva
Vanchita Dayaka Sai Guru Deva (2)</t>
  </si>
  <si>
    <t>Narayana, Shiva</t>
  </si>
  <si>
    <t>Ganesha, Guru</t>
  </si>
  <si>
    <t>Shiva, Sai</t>
  </si>
  <si>
    <t>Song Glossary aao: welcome dayaka: one who gives; (var) dayakam, dayiney, dayaki (f) deva: god; (var) dev, devo, devam eshwaramba: mother of sri sathya sai baba; (var) eswaramma, eshwaramma, eshwari eshwari: consort of eshwara, refers to goddess parvathi gajamukha: elephant-faced one, refers to lord ganesh; (var) gajamukham, gajanana, gajananam, gajavadana, gajavadanam gananayaka: leader of his group - refers to lord ganesha; (var) gananayakam, ganapathey, ganapathi, ganapathim, ganapati, ganapatim guru: preceptor; (var) guruvara – belonging to the guru / guru’s nandana: son, also the name of a forest; (var) nandan, nandanam roopa: figure, embodiment; (var) roopam, roopini (f) sai: sa + aai = divine mother sathya: truth, short form of sathyanarayana – the childhood name of sri sathya sai baba; (var) sathyam vamana: fifth incarnation of lord vishnu, also known as upendra, and trivikrama vanchita: desires, wishes varada: a wish or boon; one who bestows a boon; (var) varadayaka, varadayakam, varadayini (f), varadey, varana</t>
  </si>
  <si>
    <t>debug_aao_aao_ganapathi_deva.html</t>
  </si>
  <si>
    <t>https://sairhythms.sathyasai.org/song/aao-aao-hey-bhagawan</t>
  </si>
  <si>
    <t>Aao Aao Hey Bhagawan</t>
  </si>
  <si>
    <t>Baar Baar Tum Aao Sai</t>
  </si>
  <si>
    <t>Welcome O Lord Sai. Bless and grant auspiciousness and peace. You are the ocean of compassion, the temple of virtues. You are the Truth and Eternal Bliss and the one who is omnipresent in every being.</t>
  </si>
  <si>
    <t>Aao Aao Hey Bhagawan
Sab Jeevan Ke Karo Kalyan [ Aao Aao ... ]
Tum Ho Parama Krupa Ke Sagar
Tum Ho Guna Mandir Nata Naagara
Tum Ho Sathya Sanathana Swami
Ghat Ghat Vasi Antaryami</t>
  </si>
  <si>
    <t>~ Miyan ki Malhar</t>
  </si>
  <si>
    <t>Advanced</t>
  </si>
  <si>
    <t>Lowest Note: G1 / E♭Highest Note: M1 / F (higher octave)* Western notes are in the Key of C</t>
  </si>
  <si>
    <t>Song Glossary aao: welcome antaryami: indweller bhagawan: god; (var) bhagwan, bhagavaan, bhagavan, bhagawantha, bhagawathey ghat: banks of a river guna: qualities; (var) gun hey: a heartfelt callout, usually followed by a name or description like 'hey rama', or 'hey merciful lord' ho: you are; (alternative) so be it jeevan: life; (var) jeevana kalyan: welfare; (var) kalyana, kalyani - goddess who bestows auspiciousness and welfare karo: do; make it happen; (var) kar; kiya - did; karomi, karey - let us do ke: of or belonging to krupa: compassion; (var) kripa mandir: temple; (var) mandira naagara: clever, polite, town-born nata: to bow the head or surrender as in ‘natajana’, dancer or actor as in ‘natavara’ parama: supreme, principal, chief, best, highest; (var) param, paramam sab: all, everybody or everything sagar: ocean; (var) sagara, sagaram, sagari (feminine) sanathana: perpetual, constant, eternal, permanent; (var) sanathani (f), sanatana, sanathanaya sathya: truth, short form of sathyanarayana – the childhood name of sri sathya sai baba; (var) sathyam swami: lord; (var) swaminatha, swamiye, swamiyey, swamy tum: you, thou; (var) tu, tuj; tubhyam, tumhey - to you; tujhey, tujko - for you; vasi: one who dwells or resides in; (var) vasini (f)</t>
  </si>
  <si>
    <t>debug_aao_aao_hey_bhagawan.html</t>
  </si>
  <si>
    <t>https://youtu.be/WoLtmn3n8cQ?t=69</t>
  </si>
  <si>
    <t>https://sairhythms.sathyasai.org/song/aao-aao-nandalala</t>
  </si>
  <si>
    <t>Aao Aao Nandalala</t>
  </si>
  <si>
    <t>Welcome O Nandalala (Krishna), You are the beautiful, dark-hued one with the divine flute. You are Lord Rama of Ayodhya, the Lord of Sita. You are Lord Sai of Parthi, the compassionate one. You are also the butter-stealing son of Mother Yashoda.</t>
  </si>
  <si>
    <t>Aao Aao Nandalala
Sundara Shyama Gopala [ Aao Aao ... ]
Tum Hi Ho Bansidhari Shyama
Ayodhya Pathi Sita Rama
Parthi Baba Karuna Nidhan
Maakhan Chora Yashoda Bala
Aao Aao Nandalala
Sundara Shyama (Sai) Gopala [ Aao Aao ... ]
Tum Hi Ho Bansidhari Shyama
Ayodhya Pathi Sita Rama
Parthi Baba Karuna Sindho
Maakhan Chora Yashoda Bala [ Sundara Shyama ... ]</t>
  </si>
  <si>
    <t>aao-aao-nandalala.mp3 aao-aao-nandalala_1.mp3</t>
  </si>
  <si>
    <t>Gavati</t>
  </si>
  <si>
    <t>7 Beat / Rupak / Misrachapu</t>
  </si>
  <si>
    <t>4 Pancham / F</t>
  </si>
  <si>
    <t>Lowest Note: n1 / B♭ (lower octave)Highest Note: N1 / B♭* Western notes are in the Key of C</t>
  </si>
  <si>
    <t>Matanga Vadana Maam Palaya</t>
  </si>
  <si>
    <t>instrumental sheet-music</t>
  </si>
  <si>
    <t>Song Glossary aao: welcome ayodhya: the town ruled by king dasharatha and lord rama; (var) avadh, awaadh, avadhpuri baba: lord sai baba - the divine father bala: child, son; (var) bal, balana, balagan (tamil), baalam bansidhara: bearer of the flute; (var) bansidhari chora: thief; (var) choram gopal: name of krishna which means protector of the cowherd; (var) gopala, gopalana, gopalam hai: is, are; (var) hi; hain - we are ho: you are; (alternative) so be it karuna: compassion; (var) karunya, karunamaya - full of compassion, karunamayi (f), karunantha, karunakara - embodiment of compassion maakhan: butter nandalala: son of nanda; (var) nandalal nidhan: treasure house pathi: master, husband; (var) pathayey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 sindhu: ocean; (var) sindho sita: consort of rama, 7th avatar of lord vishnu; (var) siya sundara: beautiful; (var) sundarakara, sundaraya, sundari (f), soundari (f), sundaram - beauty tum: you, thou; (var) tu, tuj; tubhyam, tumhey - to you; tujhey, tujko - for you; yashoda: foster mother of lord krishna; (var) yashode</t>
  </si>
  <si>
    <t>5.5 Madhyam / C#</t>
  </si>
  <si>
    <t>debug_aao_aao_nandalala.html</t>
  </si>
  <si>
    <t>https://www.youtube.com/watch?v=-uFxM8Im-Ts</t>
  </si>
  <si>
    <t>aao-aao-nandalala_2.mp3</t>
  </si>
  <si>
    <t>Devi, Guru</t>
  </si>
  <si>
    <t>https://sairhythms.sathyasai.org/song/aao-aao-sai</t>
  </si>
  <si>
    <t>Aao Aao Sai</t>
  </si>
  <si>
    <t>Sai, please come into the temple of our hearts and give us Your darshan. Destroy our sins and liberate us from this worldly existence. You are the personification of love and truth.</t>
  </si>
  <si>
    <t>Aao Aao Sai
Hrdaya Mandir Me Aao Sai [ Aao Aao ... ]
Darshan Dey Prabhu Paapa Vinashaka
Sharanagatha Ke Bhava Bhaya Mochaka
Prema Swaroopa Aao
Sathya Swaroopa Aao Sai</t>
  </si>
  <si>
    <t>Song Glossary aao: welcome bhava: being, becoming, birth, world bhaya: fear darshan: to appear, to see; (var) darshana, darshanam, darsha - to show dey: give hrudaya: heart ke: of or belonging to mandir: temple; (var) mandira paapa: sin prabhu: lord, master; (var) prabho prema: love; (var) prem; also the name of the third sai avatar, prema sai sai: sa + aai = divine mother sathya: truth, short form of sathyanarayana – the childhood name of sri sathya sai baba; (var) sathyam sharan: surrender; (var) sharana, sharanagata, sharanagatha, sharanagatham, sharanam swaroopa: figure, embodiment; (var) swarupa, swaroopam, swaroopanin (tamil); roopini, swaroopini, svarupini (feminine) vimochana: one who liberates; (var) vimochani (f), mochani (f), vimochanam vinasha: one who destroys or removes; (var) vinashaka, vinashana, vinashini (f), vinasham;</t>
  </si>
  <si>
    <t>debug_aao_aao_sai.html</t>
  </si>
  <si>
    <t>Gowtem</t>
  </si>
  <si>
    <t>https://sairhythms.sathyasai.org/song/aao-aao-sai-natha</t>
  </si>
  <si>
    <t>Shiva Shambho Hara Hara Shambho</t>
  </si>
  <si>
    <t>Aao Aao Sai Natha</t>
  </si>
  <si>
    <t>Jothsna, Shravya</t>
  </si>
  <si>
    <t>Welcome O Sai, Lord of the Universe, our eyes are eager to see Your Divine form. Kindly grant us Your Divine Darshan, O Ocean of Compassion Sai. Welcome, O Lord Shiva, Lord Krishna.</t>
  </si>
  <si>
    <t>Aao Aao Sai Natha
Aao Aao Hey Jagannatha [ Aao Aao ... ]
Darshan Ke Liye Taras Rahey Hain
Nayan Hamarey O Sai
Darsha Dikhao Daya Ke Sagar
Aao Shankara Hey Parameshwara
Aao Aao Sai Natha
Aao Aao Hey Jagannatha (2)</t>
  </si>
  <si>
    <t>aao-aao-sai-natha.mp3</t>
  </si>
  <si>
    <t>Jaunpuri</t>
  </si>
  <si>
    <t>5 Madhyam / C</t>
  </si>
  <si>
    <t>G1 R2 S n1 S S n1 G1 R2 S n1 S SIn the Key of C:E♭ D C B♭ C C B♭ E♭ D C B♭ C C</t>
  </si>
  <si>
    <t>Lowest Note: g1 / E♭ (lower octave)Highest Note: M1 / F* Western notes are in the Key of C</t>
  </si>
  <si>
    <t>lead-music karaoke sheet-music</t>
  </si>
  <si>
    <t>Song Glossary aao: welcome darshan: to appear, to see; (var) darshana, darshanam, darsha - to show daya: compassion dikhao: show; (var) dikhakar - having shown; dikhladiya - have shown hai: is, are; (var) hi; hain - we are hamarey: our; (var) hamara, hamari hey: a heartfelt callout, usually followed by a name or description like 'hey rama', or 'hey merciful lord' jagannatha: lord of the world ke: of or belonging to liye: took, also means for (eg. for us, for you); (var) liya natha: lord or master; (var) nath, nathaya, natham, nada (tamil), nadanukku (tamil) - to the lord, nathudey (telugu) nayan: eye; (var) nayana, nayanon, nayanom, nayanabhi paramesha: supreme god; (var) parameshwara, parameshwaraya, parameshwari (feminine) raho: stay, remain; (var) rahjao, rehna; rahey, rahte - have been staying, rahenge - we will stay sagar: ocean; (var) sagara, sagaram, sagari (feminine) sai: sa + aai = divine mother shankara: name of lord shiva, one who bestows auspiciousness; (var) shankar, shankaraya, shankaram taras: to pine or yearn; (var) tarasey</t>
  </si>
  <si>
    <t>debug_aao_aao_sai_natha.html</t>
  </si>
  <si>
    <t>https://youtu.be/8K_C7s8iDkQ</t>
  </si>
  <si>
    <t>Reference Track1 Madhyam / FLadies Pitch Karaoke Tracks1 Madhyam / F (reference)</t>
  </si>
  <si>
    <t>https://sairhythms.sathyasai.org/song/aao-aao-sai-pyaarey</t>
  </si>
  <si>
    <t>Sriram</t>
  </si>
  <si>
    <t>Prahalad</t>
  </si>
  <si>
    <t>Aao Aao Sai Pyaarey</t>
  </si>
  <si>
    <t>Welcome, O beloved Lord Sai, I sing Your glory. O Supreme Lord, You are the twinkling star of my eyes. O companion of my life, kindly grant us Your Divine Darshan.</t>
  </si>
  <si>
    <t>Aao Aao Sai Pyaarey
Keertan Karoon Main Sai Tumharey [ Aao Aao ... ]
Tum Ho Merey Nayanon Ke Taarey
Darshan Do Jeevan Ke Saharey</t>
  </si>
  <si>
    <t>aao-aao-sai-pyaarey.mp3</t>
  </si>
  <si>
    <t>Kalyani / Yaman</t>
  </si>
  <si>
    <t>Medium Slow</t>
  </si>
  <si>
    <t>2.5 Pancham / D#</t>
  </si>
  <si>
    <t>6.5 Pancham / A#</t>
  </si>
  <si>
    <t>G2 R2 S n2 R2 R2 ~ n2 R2 G2 P R2 SIn the Key of C:E D C B D D ~ B D E G D C</t>
  </si>
  <si>
    <t>Lowest Note: n2 / B (lower octave)Highest Note: R2 / D (higher octave)* Western notes are in the Key of C</t>
  </si>
  <si>
    <t>lead-music sheet-music</t>
  </si>
  <si>
    <t>Song Glossary aao: welcome darshan: to appear, to see; (var) darshana, darshanam, darsha - to show do: give, grant; also refers to the number two ho: you are; (alternative) so be it jeevan: life; (var) jeevana karoon: i will do ke: of or belonging to keertan: singing the name of the lord; (var) keertana, keertanam mera: my, mine; (var) mere, merey, meri, mero nayan: eye; (var) nayana, nayanon, nayanom, nayanabhi pyaara: loving; (var) pyaarey, pyaari (f); pyaar - love sahara: support; (var) saharey sai: sa + aai = divine mother taarey: star tum: you, thou; (var) tu, tuj; tubhyam, tumhey - to you; tujhey, tujko - for you; tumhara: your, thy; (var) tumhare, tumharey, tumhari</t>
  </si>
  <si>
    <t>debug_aao_aao_sai_pyaarey.html</t>
  </si>
  <si>
    <t>Jai Jai Bhavani Ma Ambe</t>
  </si>
  <si>
    <t>https://sairhythms.sathyasai.org/song/aao-aao-shyam-kishora</t>
  </si>
  <si>
    <t>Aao Aao Shyam Kishora</t>
  </si>
  <si>
    <t>Please come, Krishna, son of Nanda. Let us hear the sound of the anklets adorning your dancing feet. O Lord of Parthi, please come into the temple of our hearts through our songs.</t>
  </si>
  <si>
    <t>Aao Aao Shyam Kishora
Aao Aao Nanda Kumara
Rhum Jhum Nachata Payal Bajavata
Aao Navanita Chora
Aao Aao Parthi Vihara [ Aao Aao Shyam ... ]
Man Mandir Me Sankeertan Me
Sankeertan Me Sai Bhajan Me
Aao Parthi Vihara
Aao Aao Hrdaya Vihara</t>
  </si>
  <si>
    <t>Song Glossary aao: welcome bajao: play (an instrument); (var) bajaa, bajey, baajey, bajaayey, bajavat, bajaavey, bajaiyya bhajan: prayerful song; (var) bhajana, bhajanalu (telugu), bhajanon - plural chora: thief; (var) choram hrudaya: heart kishora: son kumara: son, young boy, lord subrahmanya mana: mind; (var) man, mano mandir: temple; (var) mandira nach: dance, to dance; (var) nacho, nachey, nacherey, nachorey, nachata nanda: foster father of lord krishna navaneetha: butter payal: ornament for ankles; (var) payaliya - plural puttaparthi: birthplace of bhagawan sri sathya sai baba; (var) parti, parthi, parthipuri rhuma-jhuma: the description of the sound of anklets; (var) rhum-jhum, rhumaka-jhumaka sai: sa + aai = divine mother sankeertana: group singing; (var) sankeertanam sham: dark hued, a reference to lord krishna; evening time; (var) shyam, shyama, shyamala vihara: one who resides; (var) viharana, vihari, viharini (f)</t>
  </si>
  <si>
    <t>debug_aao_aao_shyam_kishora.html</t>
  </si>
  <si>
    <t>https://sairhythms.sathyasai.org/song/aao-aao-shyama-gopal</t>
  </si>
  <si>
    <t>Aao Aao Shyama Gopal</t>
  </si>
  <si>
    <t>Welcome O Shyam Gopala, the one who has a charming and a captivating form. You are the upholder of righteousness and very dear to the devotees who treads the right path. We welcome You as Narayana, Krishna and Gopala.</t>
  </si>
  <si>
    <t>Aao Aao Shyama Gopal
Madhura Manohara Sai Gopal Aao [ Aao Aao ... ]
Dharma Uddharana Bhaktha Parayana
Aao Narayana Krishna Gopal (Aao)</t>
  </si>
  <si>
    <t>Hamir Kalyani / Kedar</t>
  </si>
  <si>
    <t>Ambika Tanaya Gajanana</t>
  </si>
  <si>
    <t>Song Glossary aao: welcome bhaktha: devotee; (var) bhakthudu (telugu), bhakthargal (tamil) dharma: righteousness, also refers to way of life or religion gopal: name of krishna which means protector of the cowherd; (var) gopala, gopalana, gopalam krishna: name of the eighth incarnation of lord vishnu, son of devaki and vasudeva madhura: sweet; (var) madhuram manohar: pleasing, beautiful, charming; (var) manohara, manoharam, manohari (f) narayana: lord vishnu; (var) narayan, narayanam, narayanaya parayana: recitation sai: sa + aai = divine mother sham: dark hued, a reference to lord krishna; evening time; (var) shyam, shyama, shyamala uddhara: liberator, redeemer, uplifter; (var) uddharaka, uddharana, uddharam</t>
  </si>
  <si>
    <t>debug_aao_aao_shyama_gopal.html</t>
  </si>
  <si>
    <t>Rhuben, Sriraag</t>
  </si>
  <si>
    <t>https://sairhythms.sathyasai.org/song/aao-aao-swami</t>
  </si>
  <si>
    <t>Aao Aao Swami</t>
  </si>
  <si>
    <t>Welcome Lord Sai, please come and install Yourself in our hearts. Your Divine Darshan dispels all sins. Give me refuge and save me from the cycle of birth and death. Please come, Oh embodiment of Divine Love and Truth.</t>
  </si>
  <si>
    <t>Aao Aao Swami
Hrudaya Mandir Mey Aao Swami [ Aao Aao ... ]
Darshana Dey Prabhu Paapa Vinashaka
Sharanagatha Ke Bhava Bhaya Mochana
Sathya Swaroopa Aao
Prema Swaroopa Aao Swami</t>
  </si>
  <si>
    <t>~ Karaharapriya / Kafi</t>
  </si>
  <si>
    <t>Song Glossary aao: welcome bhava: being, becoming, birth, world bhaya: fear darshan: to appear, to see; (var) darshana, darshanam, darsha - to show dey: give hrudaya: heart ke: of or belonging to mandir: temple; (var) mandira mochana: liberation paapa: sin prabhu: lord, master; (var) prabho prema: love; (var) prem; also the name of the third sai avatar, prema sai sathya: truth, short form of sathyanarayana – the childhood name of sri sathya sai baba; (var) sathyam sharan: surrender; (var) sharana, sharanagata, sharanagatha, sharanagatham, sharanam swami: lord; (var) swaminatha, swamiye, swamiyey, swamy swaroopa: figure, embodiment; (var) swarupa, swaroopam, swaroopanin (tamil); roopini, swaroopini, svarupini (feminine) vinasha: one who destroys or removes; (var) vinashaka, vinashana, vinashini (f), vinasham;</t>
  </si>
  <si>
    <t>debug_aao_aao_swami.html</t>
  </si>
  <si>
    <t>Raasa Vilola Nandalala</t>
  </si>
  <si>
    <t xml:space="preserve">Rhuben </t>
  </si>
  <si>
    <t>https://sairhythms.sathyasai.org/song/aao-gopala-giridhari</t>
  </si>
  <si>
    <t>Aao Gopala Giridhari</t>
  </si>
  <si>
    <t>Welcome Lord Gopala (Krishna), the one who lifted the Govardhana hill, the indweller of our hearts. Welcome, O blissful Lord Sai, Lord of Prasanthi, You are verily Lord Krishna.</t>
  </si>
  <si>
    <t>Aao Gopala Giridhari
Aao Aao Antaryami
Aao Aao Ananda Sai [ Aao Gopala ... ]
Aao Aao Hrudaya Nivasi
Aao Aao (Pra) Shanthi Nivasi</t>
  </si>
  <si>
    <t>aao-gopala-giridhari.mp3</t>
  </si>
  <si>
    <t>Yaman Kalyan</t>
  </si>
  <si>
    <t>Song Glossary aao: welcome anand: bliss; (var) ananda, anandam, anando antaryami: indweller giridhar: one who lifted the mountain - refers to lord krishna who lifted the govardhana peak; (var) giridhara, giridhari gopal: name of krishna which means protector of the cowherd; (var) gopala, gopalana, gopalam hrudaya: heart nivasi: dweller, resident; (var) nivasini (f), nivasitha prashanthi: supreme peace; (var) prashantha; also refers to prashanthi nilayam at puttaparthi sai: sa + aai = divine mother shanthi: peace</t>
  </si>
  <si>
    <t>debug_aao_gopala_giridhari.html</t>
  </si>
  <si>
    <t>https://sairhythms.sathyasai.org/song/aao-gopala-shyama-gopala</t>
  </si>
  <si>
    <t>Aao Gopala Shyama Gopala</t>
  </si>
  <si>
    <t>Come and grant us Your divine darshan, Oh Gopala! The one with blue complexion who dwells in Brindavan and Parthi.</t>
  </si>
  <si>
    <t>Aao Gopala Shyama Gopala
Darsha Dikhao Mujhey Parthi Gopala [ Aao Gopala ]
Brindavan Ke Krishna Gopala
Parthi Puri Ke Sai Gopala
Aao Gopala Shyama ( Sai ) Gopala</t>
  </si>
  <si>
    <t>Charukeshi</t>
  </si>
  <si>
    <t>Krishna Bhajo Krishna Bhajo Murali</t>
  </si>
  <si>
    <t>Song Glossary aao: welcome brindavana: garden of tulsi plants, abode of krishna and sathya sai; (var) brindavan darshan: to appear, to see; (var) darshana, darshanam, darsha - to show dikhao: show; (var) dikhakar - having shown; dikhladiya - have shown gopal: name of krishna which means protector of the cowherd; (var) gopala, gopalana, gopalam ke: of or belonging to krishna: name of the eighth incarnation of lord vishnu, son of devaki and vasudeva mujhe: for me; (var) mujhey, mohey puttaparthi: birthplace of bhagawan sri sathya sai baba; (var) parti, parthi, parthipuri sai: sa + aai = divine mother sham: dark hued, a reference to lord krishna; evening time; (var) shyam, shyama, shyamala</t>
  </si>
  <si>
    <t>debug_aao_gopala_shyama_gopala.html</t>
  </si>
  <si>
    <t>https://sairhythms.sathyasai.org/song/aao-prabhu-aao-sai-bhagawan</t>
  </si>
  <si>
    <t>Aao Prabhu Aao Sai Bhagawan</t>
  </si>
  <si>
    <t>Welcome, O Lord Sathya Sai, You endow everyone with purity of life, truth, righteousness, bliss and love. O Lord Sai Narayana! You are the saviour of entire creation and the very life breath of Your devotees.</t>
  </si>
  <si>
    <t>Aao Prabhu Aao Sai Bhagawan
Sathya Sai Bhagawan [ Aao Prabhu ... ]
Sathya Dharma Shanthi Prema Pradatha
Nithya Nirmala Jeevan Daata
Jagadodharana Bhaktha Parayana
Aao (Sai) Narayana Bhakthon Ke Pran</t>
  </si>
  <si>
    <t>aao-prabhu-aao-sai-bhagawan.mp3</t>
  </si>
  <si>
    <t>Medium</t>
  </si>
  <si>
    <t>Lowest Note: n1 / B♭ (lower octave)Highest Note: M1 / F (higher octave)* Western notes are in the Key of C</t>
  </si>
  <si>
    <t>Song Glossary aao: welcome bhagawan: god; (var) bhagwan, bhagavaan, bhagavan, bhagawantha, bhagawathey bhaktha: devotee; (var) bhakthudu (telugu), bhakthargal (tamil) bhakthon: devotees; (var) bhakto, bhaktho daata: one who gives; (var) datha, daatha, daatri - one that gives dharma: righteousness, also refers to way of life or religion jagadodhara: one who liberates the world; (var) jagadoddhara, jagadoddharini (f), jagadodhaara, jagadodharaka, jagadodharana, jagadodharanam, jagadodharini (f) jeevan: life; (var) jeevana ke: of or belonging to narayana: lord vishnu; (var) narayan, narayanam, narayanaya nirmala: without impurity, always clean, pure nithya: daily, always parayana: recitation prabhu: lord, master; (var) prabho pradatha: bestower; (var) pradayi, pradatham, pradayini (f) pran: vital force, life; (var) prana, praana prema: love; (var) prem; also the name of the third sai avatar, prema sai sai: sa + aai = divine mother sathya: truth, short form of sathyanarayana – the childhood name of sri sathya sai baba; (var) sathyam shanthi: peace</t>
  </si>
  <si>
    <t>debug_aao_prabhu_aao_sai_bhagawan.html</t>
  </si>
  <si>
    <t>Jaya Panduranga Prabho Vittala</t>
  </si>
  <si>
    <t>https://sairhythms.sathyasai.org/song/aao-pyaarey-nayana-hamarey</t>
  </si>
  <si>
    <t>Aao Pyaarey Nayana Hamarey</t>
  </si>
  <si>
    <t>Sailavan, Jothsna</t>
  </si>
  <si>
    <t>Welcome, O Beloved Lord Sai, You are our protector. Without You, there is no one to protect and support us.</t>
  </si>
  <si>
    <t>Aao Pyaarey Nayana Hamarey Sai Hamarey Aao
Tum Bin Koi Nahin Rakhwaley
Tum Bin Kaun Saharey (Baba)
Tum Bin Kaun Saharey Aao Sai Pyaarey
Sai Hamarey Aao (3)
Aa Subete no Inochi no Kami, Sai Watashi no Ai
Tada Hitasura ni Anata wo Omou
Anata wa Watashi no Subete (O Baba)
Anata wa Watashi no Ai (O Baba)
Anata to Hitotsu ni Naru, Sai Watashi no Ai</t>
  </si>
  <si>
    <t>aao-pyaarey-nayana-hamarey.mp3</t>
  </si>
  <si>
    <t>Darbari</t>
  </si>
  <si>
    <t>S R2 G1 R2 G1 R2 S n1 n1 S R2 S R2 S n1 d1 m1 m1 m1 n1 d1 p pIn the Key of C:C D E♭ D E♭ D C B♭ B♭ C D C D C B♭ G# F F F B♭ G# G G</t>
  </si>
  <si>
    <t>https://dl.radiosai.org/RADIO_SAI_BHAJAN_CLASSROOM_354_AAO_PYARE_NAYAN_HAMARE.mp3</t>
  </si>
  <si>
    <t>lead-music multi-lingual sheet-music tutorial</t>
  </si>
  <si>
    <t>Song Glossary aao: welcome baba: lord sai baba - the divine father bin: without hamarey: our; (var) hamara, hamari kaun: who koi: somebody nahin: no, not; (var) nahi nayan: eye; (var) nayana, nayanon, nayanom, nayanabhi pyaara: loving; (var) pyaarey, pyaari (f); pyaar - love rakhwaley: protector sahara: support; (var) saharey sai: sa + aai = divine mother tum: you, thou; (var) tu, tuj; tubhyam, tumhey - to you; tujhey, tujko - for you;</t>
  </si>
  <si>
    <t>debug_aao_pyaarey_nayana_hamarey.html</t>
  </si>
  <si>
    <t>https://sairhythms.sathyasai.org/song/aao-sai-gopal</t>
  </si>
  <si>
    <t>Lambodhara Jaya Gowri Sutha</t>
  </si>
  <si>
    <t>Aao Sai Gopal</t>
  </si>
  <si>
    <t>Welcome O Sai Gopal, the most merciful Lord who is who is the form of Lord Shiva and the protector of the Universe.</t>
  </si>
  <si>
    <t>Aao Sai Gopal
Aao Gopal Aao Gopal Aao Sai Gopal [ Aao Sai ... ]
Aao Hey Prabhu Parama Dayal
Aao Natavara Lal
Aao Shankara Aao Abhayankara Aao Shiva Shankara Sai</t>
  </si>
  <si>
    <t>aao-sai-gopal.mp3</t>
  </si>
  <si>
    <t>Desh</t>
  </si>
  <si>
    <t>Lowest Note: n2 / B (lower octave)Highest Note: G2 / E (higher octave)* Western notes are in the Key of C</t>
  </si>
  <si>
    <t>Song Glossary aao: welcome abhayankara: one who protects by removing all fear; (var) abhayankari (f) dayal: compassionate one: (var) dayala, dayalam, dayalana, dayalo, dayalu, dayaludey, dayalane (tamil), dayakari (f), dayalakari (f) gopal: name of krishna which means protector of the cowherd; (var) gopala, gopalana, gopalam hey: a heartfelt callout, usually followed by a name or description like 'hey rama', or 'hey merciful lord' lal: son, child, dear one; (var) lala natavara: supreme dancer/actor referred esp. to lord krishna parama: supreme, principal, chief, best, highest; (var) param, paramam prabhu: lord, master; (var) prabho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</si>
  <si>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debug_aao_sai_gopal.html</t>
  </si>
  <si>
    <t>https://sairhythms.sathyasai.org/song/aao-sai-hrudaya-mandir-mey</t>
  </si>
  <si>
    <t>Aao Sai Hrudaya Mandir Mey</t>
  </si>
  <si>
    <t>Welcome, Lord Sai. Please kindle the flame of wisdom in the temple of my heart. You are my life breath, my father, mother, divine guide and kith and kin. Your divine Feet are my pilgrimages.</t>
  </si>
  <si>
    <t>Aao Sai Hrudaya Mandir Mey
Antar Jyothi Jalao Sai [ Aao Sai ... ]
Mata Pitha Guru Prana Sakha Sai
Sab Tiratha Merey Terey Charan Mey</t>
  </si>
  <si>
    <t>Jaya Jagadeesha Jaya Paramesha</t>
  </si>
  <si>
    <t>Song Glossary aao: welcome antar: inner, difference charan: feet; (var) charana, charanam, charanon guru: preceptor; (var) guruvara – belonging to the guru / guru’s hrudaya: heart jalao: to light or burn; (var) jalavo; jalavun - i will light jyothi: divine light; (var) jyoth, jyotir mandir: temple; (var) mandira mata: mother; (var) matey mera: my, mine; (var) mere, merey, meri, mero pitha: father pran: vital force, life; (var) prana, praana sab: all, everybody or everything sai: sa + aai = divine mother sakha: friend; (var) sakhi (feminine) tera: yours; (var) terey, teri, tero (your) tiratha: holy sites, pligrimage sites; (var) tirtha</t>
  </si>
  <si>
    <t>debug_aao_sai_hrudaya_mandir_mey.html</t>
  </si>
  <si>
    <t>https://sairhythms.sathyasai.org/song/aao-sai-narayana-darshan-deejo</t>
  </si>
  <si>
    <t>Aao Sai Narayana Darshan Deejo</t>
  </si>
  <si>
    <t>Welcome Sai Narayana grant us Your Darshan. You are Brahma, Vishnu, Shiva, Rama, Krishna and You are the one who creates and organizes the universe.</t>
  </si>
  <si>
    <t>Aao Sai Narayana Darshan Deejo
Tum Ho Jagat Vidhata (2)
Tum Hi Ho Brahma Tum Hi Ho Vishnu
Tum Hi Ho Shankara Roopa (2)
Aao Sai Narayana Darshan Deejo
Tum Ho Jagat Vidhata (2)
Tum Hi Ho Brahma Tum Hi Ho Vishnu
Tum Hi Ho Shankara Roopa (2)
Tum Hi Ho Rama Tum Hi Ho Krishna
Tum Ho Vishwa Vidhata (2)
Come Sai Lord Incarnate Give Us Your Darshan
You Are The Lord Of Creation (2)
You Are That Rama You Are That Krishna
You Are Our Lord And Provider (2)
You Are Creator You Are Protector
You Are Destroyer Of Darkness (2)</t>
  </si>
  <si>
    <t>aao-sai-narayana-darshan-deejo.mp3</t>
  </si>
  <si>
    <t>Mohanam / Bhoop</t>
  </si>
  <si>
    <t>Lowest Note: p / G (lower octave)Highest Note: S / C (higher octave)* Western notes are in the Key of C</t>
  </si>
  <si>
    <t>multi-lingual sheet-music</t>
  </si>
  <si>
    <t>Song Glossary aao: welcome brahma: one of the trinity who is the creator, it also refers to the supreme lord - brahman; (var) brahmam darshan: to appear, to see; (var) darshana, darshanam, darsha - to show deejo: please give; (var) dedo hai: is, are; (var) hi; hain - we are ho: you are; (alternative) so be it jagat: world; (var) jagath, jagatha, jag, jaga krishna: name of the eighth incarnation of lord vishnu, son of devaki and vasudeva narayana: lord vishnu; (var) narayan, narayanam, narayanaya rama: name of the seventh incarnation of lord vishnu, son of dasharatha and kausalya; (var) ram roopa: figure, embodiment; (var) roopam, roopini (f) sai: sa + aai = divine mother shankara: name of lord shiva, one who bestows auspiciousness; (var) shankar, shankaraya, shankaram tum: you, thou; (var) tu, tuj; tubhyam, tumhey - to you; tujhey, tujko - for you; vidhata: one who bestows or sustains; (var) vidhayaka vishnu: lord vishnu, one of the trinity who is the preserver vishwa: world; (var) vishwam</t>
  </si>
  <si>
    <t>debug_aao_sai_narayana_darshan_deejo.html</t>
  </si>
  <si>
    <t>Hari Anandamaya Jaya Narayana ( Sai )</t>
  </si>
  <si>
    <t>https://sairhythms.sathyasai.org/song/ab-woon-d%E2%80%99ba-she-maya</t>
  </si>
  <si>
    <t>Ab-woon d’ba-she-maya</t>
  </si>
  <si>
    <t>Father in Heaven, May Your Name be holy, May Your Kingdom come, May Your Will be done as it is in Heaven, so also on the Earth. Give us the bread that we need from day to day. Forgive us our wrongs, just as we have forgiven those who have wronged us. Do not let us enter into temptation, but separate us from error. For Yours is the Kingdom, the Power, and the Glory From age to age, Amen.</t>
  </si>
  <si>
    <t>Ab-woon d'ba-she-maya
Net-qa-dash she-mukh
Tay-tay mal-ku-takh (x2)
Ne-way tzev-ya-nach ay-kan-na
d'ba-she-ma-ya af b'ar-ha
Hav-lan lach-ma d'sun-qa-nan yao-ma-na
Wash-boq-lan khau-beyn
ay-kan-na daf kh-nan shwo-qan l'khay-ya-bayn
Way-la tach-lan l'nes-yu-na, eh-la patzan
min bi-sha
Me-tul di-lakh-ee mal-ku-ta, wah-haila,
wa-tesh-buch-ta
L'ah-lam al-min, ah-meyn</t>
  </si>
  <si>
    <t>debug_ab-woon_dba-she-maya.html</t>
  </si>
  <si>
    <t>https://sairhythms.sathyasai.org/song/abhaya-pradayini-ananda-roopini</t>
  </si>
  <si>
    <t>Abhaya Pradayini Ananda Roopini (Kapi)</t>
  </si>
  <si>
    <t>Oh Mother, you are the one who bestows protection from fear, you are bliss personified having eyes resembling the lotus petal. Oh goddess, of Parthi you are the remover of sins and the one who revels in our hearts.</t>
  </si>
  <si>
    <t>Abhaya Pradayini Ananda Roopini
Rajeeva Lochani Raja Rajeshwari
Parthi Pureeshwari Paapa Vimochani
Hrudaya Viharini Sai Janani (2)</t>
  </si>
  <si>
    <t>Om Hari Om Hari Om</t>
  </si>
  <si>
    <t>abhaya-pradayini-ananda-roopini.mp3</t>
  </si>
  <si>
    <t>Kapi</t>
  </si>
  <si>
    <t>Song Glossary abhaya: protection anand: bliss; (var) ananda, anandam, anando dayini: one who gives (feminine); (var) pradayini, vidayini hrudaya: heart janani: mother lochana: eye; (var) lochani (feminine) – one with such eyes; (var) vilochana paapa: sin pureeshwara: lord of a place or city; (var) purishwara, pureeshwari, purishwari (f) puttaparthi: birthplace of bhagawan sri sathya sai baba; (var) parti, parthi, parthipuri raja: king, emperor; (var) raya, rajadhi raja – king of kings rajeeva: a blue lotus rajeshwari: lord of kings (feminine) sai: sa + aai = divine mother swaroopa: figure, embodiment; (var) swarupa, swaroopam, swaroopanin (tamil); roopini, swaroopini, svarupini (feminine) vihara: one who resides; (var) viharana, vihari, viharini (f) vimochana: one who liberates; (var) vimochani (f), mochani (f), vimochanam</t>
  </si>
  <si>
    <t>debug_abhaya_pradayini_ananda_roopini.html</t>
  </si>
  <si>
    <t>https://sairhythms.sathyasai.org/song/abhaya-pradayini-ananda-roopini-0</t>
  </si>
  <si>
    <t>Abhaya Pradayini Ananda Roopini (Yaman Kalyan)</t>
  </si>
  <si>
    <t>Mother Sai is the embodiment of Truth, the one who bestows protection from fear and bliss personified. She is verily Mother Parvathi, the daughter of Daksha (Ice Mountain) and destroyer of worldly miseries. Victory to this Universal Mother Bhavani, the Goddess of Parthi.</t>
  </si>
  <si>
    <t>Abhaya Pradayini Ananda Roopini
Sai Mata Sathya Sai Mata
Himagiri Nandini Bhava Bhaya Bhanjani
Jaya Jagat Janani Devi Bhavani
Parthi Pureeshwari Sai Janani</t>
  </si>
  <si>
    <t>abhaya-pradayini-ananda-roopini-0.mp3</t>
  </si>
  <si>
    <t>1.5 Madhyam / F#</t>
  </si>
  <si>
    <t>Song Glossary abhaya: protection anand: bliss; (var) ananda, anandam, anando bhanjana: one who destroys; (var) bhanjani (f) bhava: being, becoming, birth, world bhavani: goddess parvathi bhaya: fear dayini: one who gives (feminine); (var) pradayini, vidayini devi: goddess himagiri: mount kailasa jagat: world; (var) jagath, jagatha, jag, jaga janani: mother jaya: victory; (var) jayam, jayatu mata: mother; (var) matey nandini: a daughter, a divine cow owned by sage vasishta pureeshwara: lord of a place or city; (var) purishwara, pureeshwari, purishwari (f) puttaparthi: birthplace of bhagawan sri sathya sai baba; (var) parti, parthi, parthipuri sai: sa + aai = divine mother sathya: truth, short form of sathyanarayana – the childhood name of sri sathya sai baba; (var) sathyam swaroopa: figure, embodiment; (var) swarupa, swaroopam, swaroopanin (tamil); roopini, swaroopini, svarupini (feminine)</t>
  </si>
  <si>
    <t>https://sairhythms.sathyasai.org/song/abhaya-pradayini-mata-mahalakshmi</t>
  </si>
  <si>
    <t>Abhaya Pradayini Mata Mahalakshmi</t>
  </si>
  <si>
    <t>Mother Mahalakshmi (the Goddess of wealth) is the One who has decorated Herself grandly. She confers freedom from fear, Bliss and Grace in a torrent who is presently moving on Earth as Sai Mahalakshmi.</t>
  </si>
  <si>
    <t>Abhaya Pradayini Mata Mahalakshmi
Alankara Roopini Mata Mahalakshmi [ Abhaya Pradayini ... ]
Mata Mahalakshmi Sai Mahalakshmi
Ananda Dayini Mata Mahalakshmi
Amrutha Varshini Mata Mahalakshmi [ Mata Mahalakshmi ... ]</t>
  </si>
  <si>
    <t>https://raagabox.com/search/?mid=1002498</t>
  </si>
  <si>
    <t>Amruthavarshini</t>
  </si>
  <si>
    <t>Krishna Rama Govinda Gokula Nandana</t>
  </si>
  <si>
    <t>Song Glossary abhaya: protection alankara: decoration amrutha: nectar which gives immortality; also means sweet and soft, melodious or nectarine anand: bliss; (var) ananda, anandam, anando dayini: one who gives (feminine); (var) pradayini, vidayini mahalakshmi: consort of lord vishnu mata: mother; (var) matey sai: sa + aai = divine mother swaroopa: figure, embodiment; (var) swarupa, swaroopam, swaroopanin (tamil); roopini, swaroopini, svarupini (feminine) varshini: one who showers</t>
  </si>
  <si>
    <t>debug_abhaya_pradayini_mata_mahalakshmi.html</t>
  </si>
  <si>
    <t>https://sairhythms.sathyasai.org/song/abhayankara-sai-shiva</t>
  </si>
  <si>
    <t>Abhayankara Sai Shiva</t>
  </si>
  <si>
    <t>Chant the name of Lord Sai who destroys the fear of birth and death. He is verily Lord Shiva who is eternal and indestructible, and swallowed the haalaa-hala poison to protect the world. He is adorned with the cobra and the Pinaka bow. Glory to Sai Shiva.</t>
  </si>
  <si>
    <t>Abhayankara Sai Shiva
Avinashi Naga Bhooshana [ Abhayankara ... ]
Hara Hara Shambho Haalaahala Dhara
Pinaka Vaibhava Sai Shiva</t>
  </si>
  <si>
    <t>abhayankara-sai-shiva_1.mp3 abhayankara-sai-shiva.mp3</t>
  </si>
  <si>
    <t>G1 M1 N1 P M1 G1 R2 S R2 n1 S ~ G1 M1 M1 PIn the Key of C:E♭ F B♭ G F E♭ D C D B♭ C ~ E♭ F F G</t>
  </si>
  <si>
    <t>Lowest Note: n1 / B♭ (lower octave)Highest Note: G1 / E♭ (higher octave)* Western notes are in the Key of C</t>
  </si>
  <si>
    <t>lead-music abhayankara sai sheet-music</t>
  </si>
  <si>
    <t>Song Glossary abhayankara: one who protects by removing all fear; (var) abhayankari (f) avinashi: one who is indestructible bhooshana: ornament, decoration, jewel; being so decorated; (var) bhushana, vibhushana, vibhushani (f), bhooshani (f) dhara: bear, carry, earth, one who wears; (var) dhari, dharana, dharam, dharey, dharini (f) haalaahala: the poison emitted during the churning of the ocean which was swallowed by shiva hara: another name of lord shiva which means “to destroy”; (var) haraya naga: serpent pinaka: lord shiva’s bow sai: sa + aai = divine mother shambho: one who is goodness personified - refers to lord shiva; (var) shambhu shiva: lord shiva - one of the trinity who is the destroyer - the name shiva means auspiciousness; (var) shiv, shivaya, shivaraj, shivaraja, shivarajam, shivom, shivani (f) - of shiva vaibhava: grandeur; (var) baibhava</t>
  </si>
  <si>
    <t>debug_abhayankara_sai_shiva.html</t>
  </si>
  <si>
    <t>https://youtu.be/ceEbQXQ02yw</t>
  </si>
  <si>
    <t>https://sairhythms.sathyasai.org/song/abhinandan-hai-sai-hamara</t>
  </si>
  <si>
    <t>Kamala Nayana Bhagawan</t>
  </si>
  <si>
    <t>Abhinandan Hai Sai Hamara</t>
  </si>
  <si>
    <t>We celebrate this day, Your birthday, Lord Sai, our eternal teacher. Please shower Your blessings and wisdom, and teach us to meditate on You, and serve You. Bestow mercy and peace on us devotees, who are in Your Holy presence.</t>
  </si>
  <si>
    <t>Abhinandan Hai Sai Hamara
Shubh Janam Din Aaj Tumhara
Dhanya Dhanya Hai Sadguru Deva
Sikha Rahey Jo Gnan Dhyan Seva
Krupa Karo Ab Sab Bhakto Par
As Liye Khade Hain Darbar [ Abhinandan Hai ... ]
Ram Naam Dhan Dedo Baba
Sab Ko Shanthi Dedo Baba
Krupa Karo Ab Sab Bhakto Par</t>
  </si>
  <si>
    <t>Song Glossary aaj: today ab: now abhinandana: to praise, gratitude baba: lord sai baba - the divine father bhakthon: devotees; (var) bhakto, bhaktho darbar: court deejo: please give; (var) dedo deva: god; (var) dev, devo, devam dhan: money, wealth; (var) dhana dhanya: blessed dhyan: meditation; (var) dhyana, dhyanam, dhyanamey din: day gnana: wisdom; (var) gyaan, gnaan, gnan, gnanam hai: is, are; (var) hi; hain - we are hamarey: our; (var) hamara, hamari janam: birth; (var) janama, janana jo: whoever karo: do; make it happen; (var) kar; kiya - did; karomi, karey - let us do khada: standing krupa: compassion; (var) kripa liye: took, also means for (eg. for us, for you); (var) liya naam: name; (var) naama, naamam par: on raho: stay, remain; (var) rahjao, rehna; rahey, rahte - have been staying, rahenge - we will stay rama: name of the seventh incarnation of lord vishnu, son of dasharatha and kausalya; (var) ram sab: all, everybody or everything sadguru: true teacher/mentor/preceptor sai: sa + aai = divine mother seva: service shanthi: peace shubh: good, auspicious, pleasant; (var) shubha, shubham; shubhakari, shubankari - goddess who bestows auspiciousness sikha: teach; (var) sikhao; sikhaya, sikhladiya - have taught tumhara: your, thy; (var) tumhare, tumharey, tumhari</t>
  </si>
  <si>
    <t>debug_abhinandan_hai_sai_hamara.html</t>
  </si>
  <si>
    <t>https://sairhythms.sathyasai.org/song/abide-word</t>
  </si>
  <si>
    <t>Abide In The Word</t>
  </si>
  <si>
    <t>Abide In The Word
Except it abide in the Vine
No more can ye unless you abide in Me
So that I might abide in You.
Of the Presence of God I Am
It shows as it grows that it’s part of the whole
As it glorifies its Father within..
All of us are leaves on the very same tree
We are One with all that is True
The Son is who we are..we have never been afar
From the Life and the Love that is ours..</t>
  </si>
  <si>
    <t>abide-word.mp3</t>
  </si>
  <si>
    <t>6 Beat / Dadra</t>
  </si>
  <si>
    <t>Gajavadana Gananatha</t>
  </si>
  <si>
    <t>sai of love</t>
  </si>
  <si>
    <t>debug_abide_in_the_word.html</t>
  </si>
  <si>
    <t>https://sairhythms.sathyasai.org/song/abre-al-mundo-la-flor</t>
  </si>
  <si>
    <t>Abre al mundo la flor</t>
  </si>
  <si>
    <t>Open to the world the lotus flower of my heart, that in the calm lake of my heart, My body afloat, Your face reflected in the waters; Your hair caressing my being; Peace, peace Lord.</t>
  </si>
  <si>
    <t>Abre al mundo la flor de loto de mi corazon
Que en el calmado lago de mi corazon mi cuerpo flote
Tu cara reflajada en las aguas (Sai)
Y tu pelo acariciando mi ser
Shanti shanti shanti Senor</t>
  </si>
  <si>
    <t>Spanish</t>
  </si>
  <si>
    <t>debug_abre_al_mundo_la_flor.html</t>
  </si>
  <si>
    <t>https://sairhythms.sathyasai.org/song/according-your-faith</t>
  </si>
  <si>
    <t>According to your faith</t>
  </si>
  <si>
    <t>According to your faith, my friend, it is done unto you
According to your faith you’ll find the things you hold are true
For it’s Faith that is the fuel that brings that thing into your life
So change your mind and use that faith to bring peace instead of strife
You have the choice to make this life anyway you see
For life is not just happening but comes forth from belief
So know the Truth and live it now and put an end to a life of grief
For it is in placing trust in anything sends it forth and sets it free
So be wise and pure as the little ones who embrace God’s love alone
Then you will know the Truth of abundant life It’s within you you’ll find your Home
At all times we’re planting seeds of which the fruit will surely tell
If we are sowing seeds of falsity or the Christ where all is well
The Truth of God can be your life..the Truth of God will be your life
The Truth of God it is your life..it’s in Him we forever dwell</t>
  </si>
  <si>
    <t>according-your-faith.mp3</t>
  </si>
  <si>
    <t>debug_according_to_your_faith.html</t>
  </si>
  <si>
    <t>Gopala Gopala Nacho Gopala</t>
  </si>
  <si>
    <t>4 Madhyam / A#</t>
  </si>
  <si>
    <t>https://sairhythms.sathyasai.org/song/adbhuta-keshava-krishna</t>
  </si>
  <si>
    <t>Adbhuta Keshava Krishna</t>
  </si>
  <si>
    <t>Glory to Lord Krishna, the miraculous one who destroyed the demon Keshi. Glory to the enchanting Lord who resides in the lotus of our hearts. Wearing a peacock feather on His Hair, He mesmerizes us with His flute. He is the beloved son of Yashoda who steals butter and our hearts.</t>
  </si>
  <si>
    <t>Adbhuta Keshava Krishna
Hrudaya Kamala Nivasa
Chitha Chora Lavanya Krishna [ Adbhuta Keshava ... ]
Mora Mukuta Hari Bansidhara
Navaneetha Chora Yashoda Lal</t>
  </si>
  <si>
    <t>adbhuta-keshava-krishna.mpeg</t>
  </si>
  <si>
    <t>Lowest Note: S / CHighest Note: G2 / E (higher octave)* Western notes are in the Key of C</t>
  </si>
  <si>
    <t>Song Glossary adbhuta: miraculous; (var) adbhutamey bansidhara: bearer of the flute; (var) bansidhari chitha: consciousness, mind; (var) chit chora: thief; (var) choram hari: name of lord vishnu; (var) hare, harey hrudaya: heart kamala: lotus keshava: refers to lord krishna who vanquished the demon keshi; also means the one with beautiful, long hair; (var) keshavam krishna: name of the eighth incarnation of lord vishnu, son of devaki and vasudeva lal: son, child, dear one; (var) lala lavanya: enchanting, beautiful mora: peacock mukuta: crown; (var) makuta; mukutadhara, mukutadhari - wearing a crown navaneetha: butter nivasa: residence, resident; (var) nivasini (f) yashoda: foster mother of lord krishna; (var) yashode</t>
  </si>
  <si>
    <t>debug_adbhuta_keshava_krishna.html</t>
  </si>
  <si>
    <t>https://sairhythms.sathyasai.org/song/adi-mudalvane-ganapathiye</t>
  </si>
  <si>
    <t>Adi Mudalvane Ganapathiye</t>
  </si>
  <si>
    <t>Glory to Lord Ganesha, the primeval God, the destroyer of all ill-effects. Son of Lord Shiva, You are the symbol of knowledge. It brings us immense joy when Your name resonates in all eight directions. We surrender to You, Lord Sai, who is verily Lord Ganesha and the embodiment of eternal Aum.</t>
  </si>
  <si>
    <t>Adi Mudalvane Ganapathiye
Anaittu Vinaigalaiyum Tirppavane
Ettu Disaigalilum Undan Namame
Olittidum Podellam Paramanandame
Vezha Mugattone Gnana Porulone
Naada Brahma Shiva Balagane
Sharanam Sharanam Vinayagane
Sharanam Sai Vinayagane</t>
  </si>
  <si>
    <t>Tamil</t>
  </si>
  <si>
    <t>Song Glossary adi: beginning, commencement, first in time anaittu: all, everything bala: child, son; (var) bal, balana, balagan (tamil), baalam brahma: one of the trinity who is the creator, it also refers to the supreme lord - brahman; (var) brahmam disaigalilum: directions, in every direction ettu: the number eight gananayaka: leader of his group - refers to lord ganesha; (var) gananayakam, ganapathey, ganapathi, ganapathim, ganapati, ganapatim gnana: wisdom; (var) gyaan, gnaan, gnan, gnanam mudal: first, beginning; (var) mudalvan - lord or the foremost one mugane: one with the face of; (var) mugattone naada: sound; (var) ninaada, naad, naadam naam: name; (var) naama, naamam olittidum: sound, resonate paramananda: supreme bliss; (var) paramanandam podu: when it happens; (var) podellam porule: essence, meaning; (var) porul, porulone - one who is the essence of sai: sa + aai = divine mother sharan: surrender; (var) sharana, sharanagata, sharanagatha, sharanagatham, sharanam shiva: lord shiva - one of the trinity who is the destroyer - the name shiva means auspiciousness; (var) shiv, shivaya, shivaraj, shivaraja, shivarajam, shivom, shivani (f) - of shiva tirkkum: remove, absolve; (var) tirppavan - one who absolves undan: your vezha: elephant vinai: trials and tribulations, difficulties vinayaka: one without a master - refers to lord ganesha</t>
  </si>
  <si>
    <t>Shambho Shiva Shankara</t>
  </si>
  <si>
    <t>debug_adi_mudalvane_ganapathiye.html</t>
  </si>
  <si>
    <t>https://youtu.be/acWXX5FafTI</t>
  </si>
  <si>
    <t>https://sairhythms.sathyasai.org/song/adi-nama-sathyanarayana</t>
  </si>
  <si>
    <t>Adi Nama Sathyanarayana</t>
  </si>
  <si>
    <t>O mind, chant the primal name of Lord Sathya Narayana, and take refuge at the feet of our divine Preceptor Sai.. Lord Sai is the embodiment of Lord Vishnu who reclines on the serpent (Adi Sesha) and who has an effulgent face like the moon and eyes beautiful as the lotus.</t>
  </si>
  <si>
    <t>Adi Nama Sathyanarayana
Bhajore Manasa Sadguru Charanam [ Adi Nama ... ]
Sai Natha Nagendra Shayana
Chandra Vadana Kamala Nayana</t>
  </si>
  <si>
    <t>Narayana, Guru</t>
  </si>
  <si>
    <t>Jothsna, Shravya, Ashwin, Sailavan</t>
  </si>
  <si>
    <t>Sailavan, Rhuben</t>
  </si>
  <si>
    <t>Song Glossary adi: beginning, commencement, first in time bhajo: (let us) worship, chant the name or sing the praises of the lord; (var) bhajarey, bhajey, bhajore, bhajorey, bhajeham chand: moon; (var) chandra charan: feet; (var) charana, charanam, charanon kamala: lotus manasa: mind naam: name; (var) naama, naamam nagendra: king of serpents, adi sesha natha: lord or master; (var) nath, nathaya, natham, nada (tamil), nadanukku (tamil) - to the lord, nathudey (telugu) nayan: eye; (var) nayana, nayanon, nayanom, nayanabhi sadguru: true teacher/mentor/preceptor sai: sa + aai = divine mother sathya: truth, short form of sathyanarayana – the childhood name of sri sathya sai baba; (var) sathyam shayana: sleep vadana: face; (var) vadanam, vadani (f)</t>
  </si>
  <si>
    <t>debug_adi_nama_sathyanarayana.html</t>
  </si>
  <si>
    <t>Ashwin, Jothsna, Shravya</t>
  </si>
  <si>
    <t>Shambhu Kumara Gowri Tanaya</t>
  </si>
  <si>
    <t>https://sairhythms.sathyasai.org/song/adi-narayana-sai-narayana</t>
  </si>
  <si>
    <t>Adi Narayana Sai Narayana</t>
  </si>
  <si>
    <t>Victory to Lord Sai who is verily Lord Narayana, the primordial one. O Lord, You are the resident of Pandari and the Lord of Parthi. Victory to Lord Narayana who confers boons and who is the source of the Vedas.</t>
  </si>
  <si>
    <t>Adi Narayana Sai Narayana
Jaya Hari Narayana Jaya Jaya
Pandari Vasa Hari Narayana
Parthi Nivasa Sai Narayana
Varada Narayana Veda Narayana [ Jaya Hari ... ]</t>
  </si>
  <si>
    <t>adi-narayana-sai-narayana.mp3</t>
  </si>
  <si>
    <t>Ashwin, Rhuben, Jothsna, Shravya</t>
  </si>
  <si>
    <t>Chandrakauns</t>
  </si>
  <si>
    <t>Song Glossary adi: beginning, commencement, first in time hari: name of lord vishnu; (var) hare, harey jaya: victory; (var) jayam, jayatu narayana: lord vishnu; (var) narayan, narayanam, narayanaya nivasa: residence, resident; (var) nivasini (f) pandari: place where the temple of vittala situated puttaparthi: birthplace of bhagawan sri sathya sai baba; (var) parti, parthi, parthipuri sai: sa + aai = divine mother varada: a wish or boon; one who bestows a boon; (var) varadayaka, varadayakam, varadayini (f), varadey, varana vasa: one who dwells or resides in; (var) vasaya, vaasam veda: sacred text, the scripture of the hindus said to have been directly revealed by the supreme-being, brahman</t>
  </si>
  <si>
    <t>debug_adi_narayana_sai_narayana.html</t>
  </si>
  <si>
    <t>https://sairhythms.sathyasai.org/song/adi-parashakthi-ma-ananda-roopini</t>
  </si>
  <si>
    <t>Adi Parashakthi Ma Ananda Roopini</t>
  </si>
  <si>
    <t>O Mother Sai, the resident of Parthi, You are the supreme power and the embodiment of Bliss who sustains the universe. Those who sing Your glory would be free from miseries accumulated from multiple lives. You are suffused with Love and is verily the supreme Truth.</t>
  </si>
  <si>
    <t>Adi Parashakthi Ma Ananda Roopini Ma
Parthi Nivasini Ma Jagadodharini Ma
Teri Mahima Jo Koi Gave
Janam Janam Ka Dukh Bisrave
Premamayi Sai Ma Sathya Swaroopini Ma [ Parthi Nivasini Ma ... ]</t>
  </si>
  <si>
    <t>Jai Hari Bol Jai Sita</t>
  </si>
  <si>
    <t>Lowest Note: p / G (lower octave)Highest Note: N1 / B♭* Western notes are in the Key of C</t>
  </si>
  <si>
    <t>Song Glossary adi: beginning, commencement, first in time anand: bliss; (var) ananda, anandam, anando bisrave: dissipate (sorrows), remove, absolve dukh: sorrow; (var) dukha gao: sing, let us sing; (var) gaave, gaoon, ganavaa, gaayorey, gaaya - sang jagadodhara: one who liberates the world; (var) jagadoddhara, jagadoddharini (f), jagadodhaara, jagadodharaka, jagadodharana, jagadodharanam, jagadodharini (f) janam: birth; (var) janama, janana jo: whoever ka: belonging to koi: somebody ma: mother; (var) maayi, maiya, mayi mahima: glory nivasi: dweller, resident; (var) nivasini (f), nivasitha parashakthi: the supreme power premamayi: embodiment of love (feminine); (var) premamaya - full of love puttaparthi: birthplace of bhagawan sri sathya sai baba; (var) parti, parthi, parthipuri sai: sa + aai = divine mother sathya: truth, short form of sathyanarayana – the childhood name of sri sathya sai baba; (var) sathyam swaroopa: figure, embodiment; (var) swarupa, swaroopam, swaroopanin (tamil); roopini, swaroopini, svarupini (feminine) tera: yours; (var) terey, teri, tero (your)</t>
  </si>
  <si>
    <t>debug_adi_parashakthi_ma_ananda_roopini.html</t>
  </si>
  <si>
    <t>https://youtu.be/OCZD4aTbUWc?si=BO9WfVKmvS9XHEp8</t>
  </si>
  <si>
    <t>https://sairhythms.sathyasai.org/song/adi-poojita-gajanana</t>
  </si>
  <si>
    <t>Adi Poojita Gajanana</t>
  </si>
  <si>
    <t>O the elephant-faced Lord Ganesha, You are worshipped as the foremost deity. You are the bestower of auspiciousness and the leader of the Ganaas (group of demigods). Victory to Thee, the son of Lord Shiva and Mother Parvathi (also known as Bhavani and Ambika).</t>
  </si>
  <si>
    <t>Adi Poojita Gajanana
Mangala Kari Maha Ganadhipa [ Adi Poojita ... ]
Ambika Tanaya Gajanana
Amba Bhavani Shiva Shambho Kumara
Jaya Jaya Jaya Hey Gajanana</t>
  </si>
  <si>
    <t>Hindolam / Malkauns</t>
  </si>
  <si>
    <t>Lowest Note: d1 / G# (lower octave)Highest Note: G1 / E♭ (higher octave)* Western notes are in the Key of C</t>
  </si>
  <si>
    <t>Jaya Sai Rama Jaya Raghu</t>
  </si>
  <si>
    <t>Song Glossary adi: beginning, commencement, first in time amba: mother parvathi; (var) ambe, ambey, ambika bhavani: goddess parvathi gajamukha: elephant-faced one, refers to lord ganesh; (var) gajamukham, gajanana, gajananam, gajavadana, gajavadanam ganadhipa: leader of ganas (lord shiva's army) - refers to lord ganesha hey: a heartfelt callout, usually followed by a name or description like 'hey rama', or 'hey merciful lord' jaya: victory; (var) jayam, jayatu kumara: son, young boy, lord subrahmanya maha: great; (var) mahaan - one who is great mangalakara: one who does welfare or good; (var) mangalakari poojita: deserving worship; (var) poojya, supoojita shambho: one who is goodness personified - refers to lord shiva; (var) shambhu shiva: lord shiva - one of the trinity who is the destroyer - the name shiva means auspiciousness; (var) shiv, shivaya, shivaraj, shivaraja, shivarajam, shivom, shivani (f) - of shiva tanaya: son; (var) tanayam, tanaye, tanayey</t>
  </si>
  <si>
    <t>debug_adi_poojita_gajanana.html</t>
  </si>
  <si>
    <t>https://youtu.be/2Buu7Ew51po</t>
  </si>
  <si>
    <t>https://sairhythms.sathyasai.org/song/adi-poojya-deva-gajanana</t>
  </si>
  <si>
    <t>Adi Poojya Deva Gajanana</t>
  </si>
  <si>
    <t>At the outset, worship Lord Ganesha, son of Mother Gowri who bestows good fortune. He destroys difficulties and grants success. The entire Universe worships His Feet.</t>
  </si>
  <si>
    <t>Adi Poojya Deva Gajanana
Gowrivara Tanaya Shubhanana [ Adi Poojya ... ]
Vighna Vinashaka Siddhi Vinayaka
Jaya Jagavandana Tava Charanam</t>
  </si>
  <si>
    <t>adi-poojya-deva-gajanana.mp3</t>
  </si>
  <si>
    <t>Mishra Gowri Manohari / Patdeep</t>
  </si>
  <si>
    <t>Song Glossary adi: beginning, commencement, first in time charan: feet; (var) charana, charanam, charanon deva: god; (var) dev, devo, devam gajamukha: elephant-faced one, refers to lord ganesh; (var) gajamukham, gajanana, gajananam, gajavadana, gajavadanam gowrivara: consort of gowri - lord shiva jagavandana: worshipped by the world jaya: victory; (var) jayam, jayatu poojita: deserving worship; (var) poojya, supoojita shubhanana: pleasant face siddhi: accomplishment, superhuman power tanaya: son; (var) tanayam, tanaye, tanayey tava: your vighna: obstacle vinasha: one who destroys or removes; (var) vinashaka, vinashana, vinashini (f), vinasham; vinayaka: one without a master - refers to lord ganesha</t>
  </si>
  <si>
    <t>debug_adi_poojya_deva_gajanana.html</t>
  </si>
  <si>
    <t>Prathama Vandana Gananatha</t>
  </si>
  <si>
    <t>https://sairhythms.sathyasai.org/song/adi-shesha-anantha-shayana</t>
  </si>
  <si>
    <t>Adi Shesha Anantha Shayana</t>
  </si>
  <si>
    <t>Adore the Lord Srinivasa also known as Venkatesha, who reclines on the seven headed serpent. Sing the glory of Ramachandra, the supreme of Raghu dynasty who is worshipped by his consort Sita. Chant the name of Krishna, the son of mother Yashoda and the supreme of Yadu dynasty who fostered the cowherds and who is worshipped by His consort Radha. Worship Lord Shiva bestower of auspiciousness, one who wears a serpent as His ornament and who is adored by his consort Parvathi.</t>
  </si>
  <si>
    <t>Adi Shesha Anantha Shayana
Srinivasa Sri Venkatesha
Raghukula Tilaka Raghu Ramachandra
Sita Pathey Sri Ramachandra [ Adi Shesha ]
Yadu Kula Tilaka Yashoda Bala
Radha Pathey Gopala Krishna
Pannaga Bhooshana Gowri Manohara
Uma Pathey Shiva Shambho Shankara</t>
  </si>
  <si>
    <t>https://raagabox.com/search/?mid=1002169</t>
  </si>
  <si>
    <t>Rama, Krishna, Shiva</t>
  </si>
  <si>
    <t>Shuddha Dhanyasi</t>
  </si>
  <si>
    <t>Song Glossary adi: beginning, commencement, first in time anantha: infinite, endless; (var) ananth, anantham, ananthaya bala: child, son; (var) bal, balana, balagan (tamil), baalam bhooshana: ornament, decoration, jewel; being so decorated; (var) bhushana, vibhushana, vibhushani (f), bhooshani (f) gopal: name of krishna which means protector of the cowherd; (var) gopala, gopalana, gopalam gowri: another name of goddess parvathi krishna: name of the eighth incarnation of lord vishnu, son of devaki and vasudeva kula: clan, lineage, dynasty manohar: pleasing, beautiful, charming; (var) manohara, manoharam, manohari (f) pannaga: serpent pathey: master, lord, husband; (var) pathi, pathayey radha: one of the gopikas and the beloved of lord krishna; (var) radhe, radhey, radhika raghu: the king ‘raghu’ who formed the ‘raghu’ dynasty in which lord rama was born ramachandra: lord rama effulgent like the full moon (chandra) shambho: one who is goodness personified - refers to lord shiva; (var) shambhu shankara: name of lord shiva, one who bestows auspiciousness; (var) shankar, shankaraya, shankaram shayana: sleep shesha: the serpent adisesha on whom lord vishnu reclines; (var) sesha shiva: lord shiva - one of the trinity who is the destroyer - the name shiva means auspiciousness; (var) shiv, shivaya, shivaraj, shivaraja, shivarajam, shivom, shivani (f) - of shiva sita: consort of rama, 7th avatar of lord vishnu; (var) siya sri: honorific title of respect; another name of goddess lakshmi; wealth, majesty, splendour, intellect, fortune; (var) thiru (tamil) srinivasa: a name of lord vishnu – one who resides in the heart of sri tilaka: the sacred mark put on the forehead; (var) tilakam uma: goddess parvathi; (var) umaiyaval - tamil venkatesha: lord srinivasa; (var) venkatesa, venkata yadu: name of the dynasty in which lord krishna was born; (var) yaduvara, yadukula yashoda: foster mother of lord krishna; (var) yashode</t>
  </si>
  <si>
    <t>debug_adi_shesha_anantha_shayana.html</t>
  </si>
  <si>
    <t>https://sairhythms.sathyasai.org/song/aganita-guna-abharana-vibhushani</t>
  </si>
  <si>
    <t>Aganita Guna Abharana Vibhushani</t>
  </si>
  <si>
    <t>O Supreme Goddess Shakthi (Parvathi), salutations to Thee, who has immeasurable good qualities as Your ornaments and who protects and sustains both animate and inanimate things of this creation. O Goddess of the universe, salutations to Thee.</t>
  </si>
  <si>
    <t>Aganita Guna Abharana Vibhushani
Adi Parashakthi Devi Namo
Sakala Charachara Srishti Samrakshini
Jagadeeshwari Jaganmata Namo</t>
  </si>
  <si>
    <t>Mukunda Madhava Karivarada Sri Sathya</t>
  </si>
  <si>
    <t>aganita-guna-abharana-vibhushani.mp3</t>
  </si>
  <si>
    <t>Song Glossary abharana: ornament adi: beginning, commencement, first in time aganita: that which cannot be counted bhooshana: ornament, decoration, jewel; being so decorated; (var) bhushana, vibhushana, vibhushani (f), bhooshani (f) charachara: moveable and immovable, animate and inanimate devi: goddess guna: qualities; (var) gun jagadeeshwari: lord of the world (feminine); jagad = world, eshwari = master / goddess; (var) jagadishwari jaganmata: mother of the world; (var) jaganmatey namo: to offer salutations parashakthi: the supreme power sakala: all samraksha: protect; (var) samrakshana, samrakshaka - protector, samrakshini (f) srishti: creation</t>
  </si>
  <si>
    <t>debug_aganita_guna_abharana_vibhushani.html</t>
  </si>
  <si>
    <t>https://sairhythms.sathyasai.org/song/agarva-sarva-mangala</t>
  </si>
  <si>
    <t>Agarva Sarva Mangala</t>
  </si>
  <si>
    <t>O Lord Shiva, salutations to Thee. You are the embodiment of primordial sound Om, the one who exhibits humility and bestows auspiciousness. You adorn the crescent moon and the mighty serpent, dancing to the rhythm of drums during creation. All Gods and eminent people worship You, O Lord Shiva. May the bells and drums resonate "Om Namah Shivaya" while You perform the Cosmic Dance.</t>
  </si>
  <si>
    <t>Agarva Sarva Mangala Om Namah Shivaya
Kishora Chandrashekara Om Namah Shivaya
Bhujanga Raja Shobhita Om Namah Shivaya
Mrudanga Tunga Mangala Om Namah Shivaya
Dharadharendra Vanditha Om Namah Shivaya
Prachanda Tandava Shiva Om Namah Shivaya
Dama Dama Dama Damarudhara Om Namah Shivaya
Dhim Dhim Dhimi Natana Shiva Om Namah Shivaya</t>
  </si>
  <si>
    <t>Lowest Note: p / G (lower octave)Highest Note: P / G (higher octave)* Western notes are in the Key of C</t>
  </si>
  <si>
    <t>Kaali Kaali Maha Kaali Kapalini</t>
  </si>
  <si>
    <t>Song Glossary agarva: free from pride, humble bhujanga: serpent chandrashekara: one who has the moon on his head, refers to lord shiva; (var) chandrashekaraya dam: sound syllable (like in a drum); (var) dum, dama damaru: musical instrument played esp. by lord shiva; (var) damaruka dhara: bear, carry, earth, one who wears; (var) dhari, dharana, dharam, dharey, dharini (f) dharadharendra: god who bears the earth dhimi: sound syllable (typically refers to a dance step); (var) dhim, dhimitha, dhimithaka, dhrimiki thata ghana: thick; also refers to the sound of a bell; (var) ghanana ghanta: bell kishora: son mangal: auspicious; (var) mangala mrudanga: a percussion instrument; (var) mrudangam namah: offer salutations; not mine; (var) namaya natana: acting, dancing; (var) natanam om: Omkara has no form. It is the manifestation of Brahman (God) as sound. It is present in all creation. It is effulgent. It is in all speech. Read More: Significance of Om prachanda: genius raja: king, emperor; (var) raya, rajadhi raja – king of kings sarva: all; (var) sarvam shiva: lord shiva - one of the trinity who is the destroyer - the name shiva means auspiciousness; (var) shiv, shivaya, shivaraj, shivaraja, shivarajam, shivom, shivani (f) - of shiva shobhita: ornamented or decorated with tandava: the celestial dance of shiva; (var) tandavaya - one who dances the tandava tunga: river tunga vanditha: one who is worshipped; (var) vandita, vanditham, vandithaya</t>
  </si>
  <si>
    <t>debug_agarva_sarva_mangala.html</t>
  </si>
  <si>
    <t>https://youtu.be/Z58yLVv_UEw</t>
  </si>
  <si>
    <t>Ashwin, Sailavan</t>
  </si>
  <si>
    <t>https://sairhythms.sathyasai.org/song/ageless-one</t>
  </si>
  <si>
    <t>Ageless One</t>
  </si>
  <si>
    <t>Ageless One,
Sacred Spirit,
We praise Your name
For all to hear it.
Free my soul,
Help me see,
Let Your love ...
wash over me.
(Sweet, sweet love, wash over me)
All souls shall know,
Through Your grace All blessings flow,
As we serve
With heart and mind,
Thy will be done
On earth this time.
(Sweet, sweet Lord)</t>
  </si>
  <si>
    <t>ageless-one.mp3</t>
  </si>
  <si>
    <t>Minor (Natabhairavi)</t>
  </si>
  <si>
    <t>Rhuben, Jothsna</t>
  </si>
  <si>
    <t>Lowest Note: S / CHighest Note: S / C (higher octave)* Western notes are in the Key of C</t>
  </si>
  <si>
    <t>ageless one</t>
  </si>
  <si>
    <t>debug_ageless_one.html</t>
  </si>
  <si>
    <t>https://sairhythms.sathyasai.org/song/agra-poojya-deva-bala-ganesha</t>
  </si>
  <si>
    <t>Agra Poojya Deva Bala Ganesha</t>
  </si>
  <si>
    <t>Foremost prayers to the young Lord Ganesha, the beloved son of Mother Parvathi and the one removes all the obstacles. Victory to the Lord of the Ganas who sustains the Universe and bestows auspiciousness. Victory to the Divine Preceptor Sai, the Lord of Parthi who is verily Lord Ganesha.</t>
  </si>
  <si>
    <t>Ashwin, Jothsna, Rhuben</t>
  </si>
  <si>
    <t>Agra Poojya Deva Bala Ganesha
Parvathi Priya Sutha Vighna Vinasha
Jaya Jaya Vishwa Vidhayaka Jaya Hey
Mangala Dayiney Jaya Gananatha Hey
Jaya Gurudev Jaya Parthi Pureesha [ Parvathi Priya Sutha ... ]</t>
  </si>
  <si>
    <t>agra-poojya-deva-bala-ganesha.mp3</t>
  </si>
  <si>
    <t>Hey Parthi Pureesha Prashanthi Vasa</t>
  </si>
  <si>
    <t>4.5 Madhyam / B</t>
  </si>
  <si>
    <t>Lowest Note: S / CHighest Note: M1 / F (higher octave)* Western notes are in the Key of C</t>
  </si>
  <si>
    <t>Song Glossary agra: foremost, first bala: child, son; (var) bal, balana, balagan (tamil), baalam dayaka: one who gives; (var) dayakam, dayiney, dayaki (f) deva: god; (var) dev, devo, devam gananatha: lord of ganas (lord shiva's army) - refers to lord ganesha; (var) gananatham, ganesha, ganeshwara ganesha: lord of the ganas, name of the elephant faced god; (var) ganesh gurudev: preceptor; (var) gurudeva hey: a heartfelt callout, usually followed by a name or description like 'hey rama', or 'hey merciful lord' jaya: victory; (var) jayam, jayatu mangal: auspicious; (var) mangala parvathi: consort of lord shiva poojita: deserving worship; (var) poojya, supoojita priya: dear; (var) priyey, priyakara, priyakari (f) pureesha: lord of a place or city; (var) puradheeshwara, pureeshaya, pureeshwara, pureeshwari (f), puradheeshwari (f) puttaparthi: birthplace of bhagawan sri sathya sai baba; (var) parti, parthi, parthipuri sutha: son; (var) sutham, suthaya - one who is the son of, suthaney (tamil) vighna: obstacle vidhata: one who bestows or sustains; (var) vidhayaka vinasha: one who destroys or removes; (var) vinashaka, vinashana, vinashini (f), vinasham; vishwa: world; (var) vishwam</t>
  </si>
  <si>
    <t>debug_agra_poojya_deva_bala_ganesha.html</t>
  </si>
  <si>
    <t>Ashwin, Jothsna</t>
  </si>
  <si>
    <t>Rhuben, Sailavan</t>
  </si>
  <si>
    <t>https://sairhythms.sathyasai.org/song/aha-raha-tava-aahvaana</t>
  </si>
  <si>
    <t>Aha Raha Tava Aahvaana</t>
  </si>
  <si>
    <t>Day and night Your voice goes out from land to land calling the Hindus, Buddhists, Sikhs, Jains, Parsees, Muslims and Christians round Thy throne. The East and the West join hands in their prayers to Thee, and the garland of Love is woven. Glory to Thee the eternal stream of Love.</t>
  </si>
  <si>
    <t>Aha Raha Tava Aahvaana Prachaaritha
Sunisitha Udaara Vaani
Hindu Bauddha Sikha, Jaina Paarasika, Musalmaana Kiristaani
Purab Pashchim Vaasi, Tava Simhaasana Paasi
Prema Vahini</t>
  </si>
  <si>
    <t>Bengali</t>
  </si>
  <si>
    <t>~ Desh</t>
  </si>
  <si>
    <t>prayers</t>
  </si>
  <si>
    <t>Song Glossary prema: love; (var) prem; also the name of the third sai avatar, prema sai tava: your vahini: stream; (var) pravahini vani: speech, goddess of speech (refers to goddess saraswati)</t>
  </si>
  <si>
    <t>debug_aha_raha_tava_aahvaana.html</t>
  </si>
  <si>
    <t>https://youtu.be/Lm247Z9NFDc</t>
  </si>
  <si>
    <t>Mangala Charana Gajanana</t>
  </si>
  <si>
    <t>https://sairhythms.sathyasai.org/song/aho-madhura-aho-madhura-atmaka</t>
  </si>
  <si>
    <t>Aho Madhura Aho Madhura Atmaka</t>
  </si>
  <si>
    <t>We bow to that immortal Linga (symbol of Lord Shiva) created from the Naval of Lord Sai during the festival of Shivarathri, which is the symbol of light and purity and the embodiment of truth, auspiciousness and beauty.</t>
  </si>
  <si>
    <t>Aho Madhura Aho Madhura Atmaka Lingam
Sathya Sai Nabhi Kamala Udbhava Lingam
Shivarathri Mahotsava Atmaka Lingam
Shuddha Sphatika Jyothirmaya Mangala Lingam
Sathyam Shivam Sundaram Atmaka Lingam
Tat Pranamami Sada Sayeeshwara Lingam</t>
  </si>
  <si>
    <t>Sailavan, Sriraag</t>
  </si>
  <si>
    <t>Song Glossary aho: form of exclamation atmaka: dear to the soul jyotirmaya: full of light; (var) jyotirmayi (f) kamala: lotus linga: special type of elliptical stone worshipped by devotees esp. shiva-linga madhura: sweet; (var) madhuram mahotsava: festival mangal: auspicious; (var) mangala nabha: navel; (var) nabhi pranam: salutation; (var) pranama, pranamami sada: always sai: sa + aai = divine mother sathya: truth, short form of sathyanarayana – the childhood name of sri sathya sai baba; (var) sathyam sayeesha: sai + esha = lord sai; (var) sayeesham, sayeeshwara, sayeeshwaram, sayeeshwari (f), sayeeshwaraya, saishwari (f), shiva: lord shiva - one of the trinity who is the destroyer - the name shiva means auspiciousness; (var) shiv, shivaya, shivaraj, shivaraja, shivarajam, shivom, shivani (f) - of shiva shuddha: pure sphatika: crystal sundara: beautiful; (var) sundarakara, sundaraya, sundari (f), soundari (f), sundaram - beauty tat: that udbhava: creation, source</t>
  </si>
  <si>
    <t>debug_aho_madhura_aho_madhura_atmaka.html</t>
  </si>
  <si>
    <t>https://sairhythms.sathyasai.org/song/ai-no-guru-sai</t>
  </si>
  <si>
    <t>Ai no Guru Sai</t>
  </si>
  <si>
    <t>Divine Preceptor Sai, God of Love, I wish for You to light our hearts and guide us with Your sweetness and beauty that shines brightly on all.</t>
  </si>
  <si>
    <t>Ai no Guru Sai
Satori Motomeru Kokoro ni Hikari wo
Michibiku Ai no Kami
Sono Amasa Utsukushisa
Sono Kagayaki Subete
Warera wo Michibiku Tame Ni
Ataeru Guru Sai</t>
  </si>
  <si>
    <t>Singers</t>
  </si>
  <si>
    <t>Gender</t>
  </si>
  <si>
    <t>Kanha Kanhaiya Bansi Adhariya Brindavana</t>
  </si>
  <si>
    <t>Pitches</t>
  </si>
  <si>
    <t>Tabla Pitch</t>
  </si>
  <si>
    <t>Value</t>
  </si>
  <si>
    <t>Song Glossary guru: preceptor; (var) guruvara – belonging to the guru / guru’s sai: sa + aai = divine mother</t>
  </si>
  <si>
    <t>debug_ai_no_guru_sai.html</t>
  </si>
  <si>
    <t>Cymbals</t>
  </si>
  <si>
    <t>https://youtu.be/K7wwmAtrLiI</t>
  </si>
  <si>
    <t>GP Bhajan List</t>
  </si>
  <si>
    <t>Gents</t>
  </si>
  <si>
    <t>1 Madhyam / F</t>
  </si>
  <si>
    <t>C</t>
  </si>
  <si>
    <t>https://sairhythms.sathyasai.org/song/ai-no-hikari-de-haato</t>
  </si>
  <si>
    <t>Ai no Hikari de Haato</t>
  </si>
  <si>
    <t>With the light of love, You fill our hearts to the brim, O Lord Sai, the Incarnation of this Kali age. You shine Your light upon every path and guide us. O beautiful Sai, Your smile is sweet. We surrender to You Lord Sai, let us journey towards love. We surrender to You Lord Sai, You are our beautiful Lord.</t>
  </si>
  <si>
    <t>Ai no Hikari de Haato Mitasu, Kaliyuga Avatara
Subete no Michi wo, Terasu Kami yo
Utsukushiki Sai, Amai Hohoemi wa
Sayeesha Sharanam, Sayeesha Sharanam, Sayeesha Sharanam Ai he
Sayeesha Sharanam, Sayeesha Sharanam, Utsukushiki Kami yo</t>
  </si>
  <si>
    <t>G</t>
  </si>
  <si>
    <t>Song Glossary avatar: incarnation; (var) avatara, avataram, avatari, avathaar, avathari, avatarini(f) kaliyuga: the present 'kali' age sai: sa + aai = divine mother sayeesha: sai + esha = lord sai; (var) sayeesham, sayeeshwara, sayeeshwaram, sayeeshwari (f), sayeeshwaraya, saishwari (f), sharan: surrender; (var) sharana, sharanagata, sharanagatha, sharanagatham, sharanam</t>
  </si>
  <si>
    <t>debug_ai_no_hikari_de_haato.html</t>
  </si>
  <si>
    <t>https://youtu.be/P0x6v0vTfmQ</t>
  </si>
  <si>
    <t>Sita Ram Naam Bhajo</t>
  </si>
  <si>
    <t>https://sairhythms.sathyasai.org/song/ai-no-hikari-de-sekai</t>
  </si>
  <si>
    <t>C#</t>
  </si>
  <si>
    <t>Ai no Hikari de Sekai</t>
  </si>
  <si>
    <t>O Lord Sai, You shine the light of love upon the entire world. You are our beloved Baba. We love You Sai Ram. The joy of loving one another gratifies us. You are always shining Your light brilliantly.</t>
  </si>
  <si>
    <t>Ai no Hikari de Sekai wo Terasu Kami
Anata wa Sai Bhagawan, Baba Warera no Sai Bhagawan
We Love You, We Love You, We Love You Sai Ram
Aishiau Yorokobi ga Sekai wo Mitasu
Itsuma demo, Itsuma demo, Kagayaku Hikari</t>
  </si>
  <si>
    <t>G#</t>
  </si>
  <si>
    <t>Lowest Note: p / G (lower octave)Highest Note: M1 / F* Western notes are in the Key of C</t>
  </si>
  <si>
    <t>D</t>
  </si>
  <si>
    <t>Song Glossary baba: lord sai baba - the divine father bhagawan: god; (var) bhagwan, bhagavaan, bhagavan, bhagawantha, bhagawathey rama: name of the seventh incarnation of lord vishnu, son of dasharatha and kausalya; (var) ram sai: sa + aai = divine mother</t>
  </si>
  <si>
    <t>debug_ai_no_hikari_de_sekai.html</t>
  </si>
  <si>
    <t>https://youtu.be/GxRuhZ0lINE</t>
  </si>
  <si>
    <t>Ladies</t>
  </si>
  <si>
    <t>A</t>
  </si>
  <si>
    <t>https://sairhythms.sathyasai.org/song/ai-no-kami-sai-baba</t>
  </si>
  <si>
    <t>Ai no Kami Sai Baba,</t>
  </si>
  <si>
    <t>Mother Sai, You are the God of Love. You exude kindness and affection. We pray at Your divine lotus feet, so that we may become one with You.</t>
  </si>
  <si>
    <t>2.5 Madhyam / G#</t>
  </si>
  <si>
    <t>Ai no Kami Sai Baba, Haha Naru Sri Sathya Sai
Jiai no Sai Baba, Yasashii Sathya Sai [ Ai no Kami ... ]
Anata no Miashi Inorimasu
Minna ga Hitotsu ni Narimasu you ni
Jiai no Sai Baba, Yasashii Sathya Sai
Ek Baar Kshama Karo Sai Merey Baba Sri Sathya Sai
Kshama Murthy Sai Baba Prema Murthy Sathya Sai [ Ek Baar ... ]
Shirdi Ke Sai Teri Dwarakamayi
Parthi Ke Sai Teri Yaad Mujhey Aayi [ Kshama Murthy ... ]</t>
  </si>
  <si>
    <t>D#</t>
  </si>
  <si>
    <t>A#</t>
  </si>
  <si>
    <t>Song Glossary baba: lord sai baba - the divine father sai: sa + aai = divine mother sathya: truth, short form of sathyanarayana – the childhood name of sri sathya sai baba; (var) sathyam sri: honorific title of respect; another name of goddess lakshmi; wealth, majesty, splendour, intellect, fortune; (var) thiru (tamil)</t>
  </si>
  <si>
    <t>debug_ai_no_kami_sai_baba.html</t>
  </si>
  <si>
    <t>https://youtu.be/6578w7iT-VQ</t>
  </si>
  <si>
    <t>3 Madhyam / A</t>
  </si>
  <si>
    <t>E</t>
  </si>
  <si>
    <t>https://sairhythms.sathyasai.org/song/ai-no-kami-sai-narayana</t>
  </si>
  <si>
    <t>B</t>
  </si>
  <si>
    <t>Ai no Kami Sai Narayana</t>
  </si>
  <si>
    <t>O Sai Narayana, God of Love, You live within me and make up everything in the universe.</t>
  </si>
  <si>
    <t>Ai no Kami Sai Narayana
Uchi Naru Kami Narayana
Subete wa Sai Narayana
Hari Narayana Hari Narayana
Sathya Sai Narayana</t>
  </si>
  <si>
    <t>Ashwin, Sailavan, Jothsna</t>
  </si>
  <si>
    <t>F</t>
  </si>
  <si>
    <t>Major (Mohanam / Bhoop)</t>
  </si>
  <si>
    <t>Lowest Note: d2 / A (lower octave)Highest Note: S / C (higher octave)* Western notes are in the Key of C</t>
  </si>
  <si>
    <t>Song Glossary hari: name of lord vishnu; (var) hare, harey narayana: lord vishnu; (var) narayan, narayanam, narayanaya sai: sa + aai = divine mother sathya: truth, short form of sathyanarayana – the childhood name of sri sathya sai baba; (var) sathyam</t>
  </si>
  <si>
    <t>F#</t>
  </si>
  <si>
    <t>debug_ai_no_kami_sai_narayana.html</t>
  </si>
  <si>
    <t>https://youtu.be/yhCpH4bB8MM</t>
  </si>
  <si>
    <t>Bhajarey Rama Charan Satatam Bhajarey</t>
  </si>
  <si>
    <t>https://sairhythms.sathyasai.org/song/ai-no-kami-sathya-sai</t>
  </si>
  <si>
    <t>Ai no Kami Sathya Sai</t>
  </si>
  <si>
    <t>God of Love and God of All, Sathya Sai, Shirdi Sai, Prem Sai, Jesus, Allah, Guru Nanak, Mahavir; All names are connected by love, Sai, You are my life.</t>
  </si>
  <si>
    <t>Ai no Kami Sathya Sai Shirdi Sai Prem Sai
Ai no Kami Sathya Baba Shirdi Baba Prem Baba
Waga Inochi Buddha Sai
Waga Inochi Mahavira Sai
Yeshu (Allah) Sai, Subete no Kami yo
Ai no Kizuna de, Musubi Tamae
Waga Inochi Nanak Sai
Waga Inochi Sathya Sai</t>
  </si>
  <si>
    <t>Harmonic Minor</t>
  </si>
  <si>
    <t>Song Glossary allah: the all-compassionate god of islam religion baba: lord sai baba - the divine father buddha: founder of buddhism and one of the major ten incarnations of god; also an enlightened person mahavira: lord mahavira – the founder of jainism, also, a very courageous person; (var) mahavir nanak: saint of sikh religion, guru nanak prema: love; (var) prem; also the name of the third sai avatar, prema sai sai: sa + aai = divine mother sathya: truth, short form of sathyanarayana – the childhood name of sri sathya sai baba; (var) sathyam shirdi: holy abode of the first incarnation of sai baba; (var) shirdipuri yesu: jesus christ; (var) yeshu</t>
  </si>
  <si>
    <t>debug_ai_no_kami_sathya_sai.html</t>
  </si>
  <si>
    <t>https://www.youtube.com/watch?v=JZ9FRHayPCA&amp;t=156s</t>
  </si>
  <si>
    <t>6.5 Madhyam / D#</t>
  </si>
  <si>
    <t>https://sairhythms.sathyasai.org/song/ai-no-kami-yo</t>
  </si>
  <si>
    <t>7 Madhyam / E</t>
  </si>
  <si>
    <t>Ai no Kami yo</t>
  </si>
  <si>
    <t>Mother Sai, You are our magnificent and supremely blissful God of Love. You guide and protect us as we journey towards Your eternal life in Puttaparthi.</t>
  </si>
  <si>
    <t>Ayodhya Shiromani Dasharatha Rama</t>
  </si>
  <si>
    <t>Ai no Kami yo
Sai Idai Naru Haha yo
O Michibiki tamae
Kie Suru Mono wo Mamorita mou
Shikou no Kami yo
Eien no Inochi he
O Michibiki tamae
Puttaparthi ni Owasu
O Ai no Kami Sai Ram
Ai no Kami yo
Mayoeru Mono ni
Ai no Te wo Noberu Tomo
Nozomi Ushinai Aegu Hito womo
Jiai no Umi no youni
Okina Ai de Tsutsumu
Anata wa Saiai no Tomo
Puttaparthi ni Owasu Kami
Ai no Te wo Noberu Tomo
Hey Ram Bhagawan
Hey Karuna Sindhu Ram
Hey Deena Bandhu Sai Ram
Bhaktha Premi O Karuna Karo
Daya (Mujhey Krupa) Karo Bhagawan
Hey Janaki Jeevana Ram
Hey Parthi Pureeshwara Ram [ Hey Deena Bandhu ... ]</t>
  </si>
  <si>
    <t>~ Minor (Pilu)</t>
  </si>
  <si>
    <t>Ashwin, Prithvi, Jothsna</t>
  </si>
  <si>
    <t>Song Glossary puttaparthi: birthplace of bhagawan sri sathya sai baba; (var) parti, parthi, parthipuri rama: name of the seventh incarnation of lord vishnu, son of dasharatha and kausalya; (var) ram sai: sa + aai = divine mother</t>
  </si>
  <si>
    <t>debug_ai_no_kami_yo.html</t>
  </si>
  <si>
    <t>https://youtu.be/ERgFye_ytFU</t>
  </si>
  <si>
    <t>Sriraag, Sailavan</t>
  </si>
  <si>
    <t>https://sairhythms.sathyasai.org/song/ai-no-kokoro-de-kami</t>
  </si>
  <si>
    <t>Ai no Kokoro de Kami</t>
  </si>
  <si>
    <t>Let us sing the song of the Lord with our hearts filled with love. The beautiful name of the Lord is the fountain of our lives. Always live with love in your heart. Respecting all things is the way of God. Always live in prayer and keep the Lord's beautiful form in mind. You are our Lord, the God of Love. Please guide us with Your love, for the love of the Lord is everything there is in this world.</t>
  </si>
  <si>
    <t>Ai no Kokoro de Kami no Uta o
Kami no Mina wa Inochi no Izumi
Ai o Motte Kokoro o Zukushi
Uyamau Koto wa Kami e no Michi
Ai no Kokoro de Kami no Uta o
Inori o Motte Ikiteyu Kou
Kami no Misugata Kokoro ni Ukabe
Watashi no Kami yo Ai no Kami yo
Ai ni Yori Michibiki Tamae
Kami no Ai wa Sekai no Subete
Hari Bhajana Bina Sukh Shanthi Nahin
Hari Naam Bina Ananda Nahin
Prema Bhakthi Bina Uddhar Nahin
Guru Seva Bina Nirvana Nahin [ Hari Bhajan ... ]
Japa Dhyana Bina Sam Yoga Nahin
Prabhu Darsha Bina Pragyana Nahin
Daya Dharma Bina Sath Karma Nahin
Bhagawan Bina Koi Apna Nahin
Hari Naam Bina Paramatma Nahin
Without Singing To The Lord There's No Peace Or Happiness
Without Praising His Name There's No Feeling Of Bliss
Without Love And Devotion We Never Will Be Free
Without Service To Him No Salvation Can There Be [ Without Singing ... ]
We Find Union With Him When Our Minds Are At Rest
The Best Wisdom Is Seeing The Lord Everywhere
The Most Righteous Of Deeds Shows Compassion And Care
There Is No One As Near And As Dear As The Lord
He Is Present In All And In All Can Be Adored</t>
  </si>
  <si>
    <t>Major (Khamaj)</t>
  </si>
  <si>
    <t>G2 G2 G2 P M1 M1 G2 R2 S S G2 R2 G2 M1 G2In the Key of C:E E E G F F E D C C E D E F E</t>
  </si>
  <si>
    <t>multi-lingual lead-music</t>
  </si>
  <si>
    <t>Sita Rama Sri Raghu Rama</t>
  </si>
  <si>
    <t>debug_ai_no_kokoro_de_kami.html</t>
  </si>
  <si>
    <t>https://www.youtube.com/watch?v=AKkX9uuxC78</t>
  </si>
  <si>
    <t>Ashwin, Jothsna, Prithvi</t>
  </si>
  <si>
    <t>https://sairhythms.sathyasai.org/song/ai-no-omoi-wo-mune</t>
  </si>
  <si>
    <t>Ai no Omoi wo Mune</t>
  </si>
  <si>
    <t>The thoughts of love fill my chest (heart). I speak only the words of love. Let us follow the path of love to our Reverent Sai Baba. Chant the beautiful name of God. Embrace the blessings of our Lord. Let us follow the path of God to our Reverent Sai Baba.</t>
  </si>
  <si>
    <t>Ai no Omoi wo Mune ni
Ai no Kotoba wo Katari
Ai no Michi wo Tadorou
Sonshin Sathya Sai Baba he
Kami no Shukufuku wo Dakishimete
Kami no Michi wo Tadorou
Sonshin Sathya Sai Baba he</t>
  </si>
  <si>
    <t>Lowest Note: p / G (lower octave)Highest Note: D2 / A* Western notes are in the Key of C</t>
  </si>
  <si>
    <t>debug_ai_no_omoi_wo_mune.html</t>
  </si>
  <si>
    <t>https://youtu.be/rbMrr4vFt1M</t>
  </si>
  <si>
    <t>Ramachandra Sri Ram</t>
  </si>
  <si>
    <t>https://sairhythms.sathyasai.org/song/ai-no-uta-wo-utaou</t>
  </si>
  <si>
    <t>Ai no Uta wo Utaou</t>
  </si>
  <si>
    <t>Everyone, sing the song of love for our beloved Sai. O Lord Sai, You embody the kind smile of a mother's love and the strict, disciplined gaze of a father's love. You guide everything with Your love.</t>
  </si>
  <si>
    <t>Ai no Uta wo Utaou (Minna de)
Kami no Ai, Sai no Ai [ Ai no ... ]
Yasashiku Hohoemu Haha no Ai
Kibishiku Mitsumeru Chichi no Ai
Subete wo Michibiku Sai Baba no Ai
Rama Krishna Jaya Bolo (Bhaja Mana)
Rama Krishna Jaya Sai Krishna Jaya [ Rama Krishna ... ]
Raghukula Bhooshana Rama Rama Ram
Radha Madhava Shyama Shyama Shyam
Harey Ram Harey Ram Harey Krishna Harey Ram</t>
  </si>
  <si>
    <t>Ashwin, Prithvi</t>
  </si>
  <si>
    <t>debug_ai_no_uta_wo_utaou.html</t>
  </si>
  <si>
    <t>https://youtu.be/k9yPHgCEAuw</t>
  </si>
  <si>
    <t>Sriraag, Rhuben</t>
  </si>
  <si>
    <t>https://sairhythms.sathyasai.org/song/ai-no-uta-kami-no</t>
  </si>
  <si>
    <t>Ai no Uta, Kami no</t>
  </si>
  <si>
    <t>The songs of God and Love, fill the entire sky to the brim. Your love touches all of time, You are the only object of my thoughts. Without pause, You dwell within our prayers. Sathya Sai Baba, I live within Your wind that blows everywhere. Sathya Sai Baba, I will become one with Your song.</t>
  </si>
  <si>
    <t>Ai no Uta, Kami no Uta
Michi Afureru Kono Sora ni
Anata no Ai ni Fureta Toki, Watashi no Omoi wa Hitotsu
Taemanaku, Tada Taemanaku, Inori no Naka ni Ikiru
Sathya Sai Baba, Anata no Kaze ni Nari
Sathya Sai Baba, Anata no Uta to Naru</t>
  </si>
  <si>
    <t>Hey Ram Hey Guna Dham</t>
  </si>
  <si>
    <t>Ashwin, Sailavan, Shravya</t>
  </si>
  <si>
    <t>debug_ai_no_uta_kami_no.html</t>
  </si>
  <si>
    <t>https://youtu.be/hNWyipv_COQ</t>
  </si>
  <si>
    <t>https://sairhythms.sathyasai.org/song/ai-suru-haha-yo-kamisama</t>
  </si>
  <si>
    <t>Ai Suru Haha yo Kamisama</t>
  </si>
  <si>
    <t>O Lord Sai Rama, You bless me with Your motherly love. You are the truth, righteousness, and tranquility within us. We are born with You, with Your divine light within us.</t>
  </si>
  <si>
    <t>Ai Suru Haha yo Kamisama
O Sai Baba [ Ai Suru Haha yo ]
Kono Yo ni Umarete Anata to Tomo ni, Ai no Hikari wo Subete no Hito ni
Rama, Rama, Jaya Sita Rama, Douka Kami yo Atae Tamae
Jai Jai Ram, Sai Ram
Jai Jai Ram, Jai Jai Ram, Jai Jai Haha Naru Kami yo
Shinri Seigi wo Uchi Naru Heian wo
O Sai Baba
Raghupathey Raghava Raja Rama
O Raja (Sai) Rama [ Raghupathey ... ]
Dasharatha Nandana Raja Rama Kausalyatmaja Sundara Rama
Rama Rama Jaya Raja Rama Raghava Mohana Megha Shyama
Jai Jai Ram Jai Jai Ram
Jai Jai Ram Jai Jai Ram Jai Jai Rama Rama Raja Ram
Patitha Pavana Sita Pathey Rama</t>
  </si>
  <si>
    <t>Prithvi, Ashwin, Jothsna</t>
  </si>
  <si>
    <t>~ Minor (Chandrakauns)</t>
  </si>
  <si>
    <t>Fast</t>
  </si>
  <si>
    <t>Sri Rama Rama Rama Raghuveera</t>
  </si>
  <si>
    <t>Song Glossary baba: lord sai baba - the divine father jai: victory jaya: victory; (var) jayam, jayatu rama: name of the seventh incarnation of lord vishnu, son of dasharatha and kausalya; (var) ram sita: consort of rama, 7th avatar of lord vishnu; (var) siya sai: sa + aai = divine mother</t>
  </si>
  <si>
    <t>debug_ai_suru_haha_yo_kamisama.html</t>
  </si>
  <si>
    <t>https://youtu.be/ZfPeBKW6cSQ</t>
  </si>
  <si>
    <t>https://sairhythms.sathyasai.org/song/ai-wa-kami-kami-wa</t>
  </si>
  <si>
    <t>Prithvi, Shravya, Ashwin</t>
  </si>
  <si>
    <t>Ai wa Kami, Kami wa</t>
  </si>
  <si>
    <t>Love is God, God is Love. Sai, the God of Love, is our very breath. Hail to Lord Jesus. O Lord Sai, You are Amaterasu (Japanese Sun God) and Kannon (the Bodhisattva). At every moment, I recite Your beautiful name for You are the embodiment of Love.</t>
  </si>
  <si>
    <t>Ai wa Kami, Kami wa Ai
Sai wa Ibuki, Kami wa Ai [ Ai wa ... ]
Namu Amida, Iesu Sai
Amaterasu, Kannon Sai
Ikanaru Mina wo Tonaete mo, Kami wa Ai
Prem Eshwar Hai Eshwar Prem Hai
Har Dhadkan Mey Sai Sama Hai Eshwar Prem Hai [ Prem Eshwar ... ]
Ram Rahim Krishna Karim
Zohrashtra Yesu Nanak
Koi Bhi Naam Japorey Manuva Eshwar Prem Hai (Manuva)</t>
  </si>
  <si>
    <t>Major (Jog)</t>
  </si>
  <si>
    <t>Ashwin, Rhuben, Jothsna</t>
  </si>
  <si>
    <t>Song Glossary sai: sa + aai = divine mother</t>
  </si>
  <si>
    <t>debug_ai_wa_kami_kami_wa.html</t>
  </si>
  <si>
    <t>https://youtu.be/HJhn-l5pHNA</t>
  </si>
  <si>
    <t>Raghuveera Ranadheera Rama Rama Ram</t>
  </si>
  <si>
    <t>https://sairhythms.sathyasai.org/song/ai-wo-motomeru-kokoro-subete</t>
  </si>
  <si>
    <t>Ai wo Motomeru Kokoro, Subete</t>
  </si>
  <si>
    <t>This heart seeks the love that is present wherever you go. Devote yourself to the divine feet of Lord Sai. God's divine will is present wherever you go. A heart that knows love is a beautiful thing. We present our noble actions in prayer to reach You. Victory to Lord Rama and Lord Sai, we journey towards You, to the origin of the light of love.</t>
  </si>
  <si>
    <t>Ai wo Motomeru Kokoro, Subete Aru ga mamani
Sai no Miashi ni Sasage, Kami no Goishi no mamani
Utsukushii Mono wa, Ai wo Shiru Kokoro
Toutoki Mono wa Anata he no Inori
Jai Jai Ram, Jai Jai Ram, Jai Jai Ram Ram Sai, Ai no Hikari no Moto he</t>
  </si>
  <si>
    <t>Rama, Sai</t>
  </si>
  <si>
    <t>Lowest Note: S / CHighest Note: P / G (higher octave)* Western notes are in the Key of C</t>
  </si>
  <si>
    <t>Song Glossary jai: victory rama: name of the seventh incarnation of lord vishnu, son of dasharatha and kausalya; (var) ram sai: sa + aai = divine mother</t>
  </si>
  <si>
    <t>debug_ai_wo_motomeru_kokoro_subete.html</t>
  </si>
  <si>
    <t>https://youtu.be/nyJ32S7j-8s</t>
  </si>
  <si>
    <t>Rama Naama Tarakam Sada Bhajorey</t>
  </si>
  <si>
    <t>https://sairhythms.sathyasai.org/song/ajanu-bahum-aravinda-netram</t>
  </si>
  <si>
    <t>Ajanu Bahum Aravinda Netram</t>
  </si>
  <si>
    <t>Ashwin, Sriraag, Shravya</t>
  </si>
  <si>
    <t>Meditate on the form of Lord Rama, whose abode is the heart of devotees, whose arms extend upto His knees and whose eyes are like the blooming lotus. Meditate on Lord Sai Rama, the Dweller of Parthi, which is verily the Heaven on Earth.</t>
  </si>
  <si>
    <t>Ajanu Bahum Aravinda Netram
Atmabhi Ramam Manasa Smarami
Prabhu Sai Ramam Manasa Smarami
Bhooloka Vaikunta Parthi Nivasam
Prabhu Sai Ramam Manasa Smarami (2)
Ajanu Bahum Aravinda Netram
Atmabhi Ramam Manasa Smarami (2)
Bhooloka Vaikunta Parthi Nivasam
Prabhu Sai Ramam Manasa Smarami (3)</t>
  </si>
  <si>
    <t>ajanu-bahum-aravinda-netram.mp3 ajanu-bahum-aravinda-netram_1.mp3</t>
  </si>
  <si>
    <t>Tilang</t>
  </si>
  <si>
    <t>Lowest Note: G2 / EHighest Note: M1 / F (higher octave)* Western notes are in the Key of C</t>
  </si>
  <si>
    <t>https://dl.radiosai.org/RADIO_SAI_BHAJAN_CLASSROOM_489_AJANU_BAHUM_ARARAVINDA_NETRAM.mp3</t>
  </si>
  <si>
    <t>vintage sheet-music tutorial</t>
  </si>
  <si>
    <t>Song Glossary ajanu: long, length; usually ajanu baham: lengthy arms, referring to lord rama aravinda: lotus atmabhi: for the soul bahum: shoulders bhooloka: earthly world manasa: mind netra: eyes; (var) netram nivasa: residence, resident; (var) nivasini (f) prabhu: lord, master; (var) prabho puttaparthi: birthplace of bhagawan sri sathya sai baba; (var) parti, parthi, parthipuri rama: name of the seventh incarnation of lord vishnu, son of dasharatha and kausalya; (var) ram sai: sa + aai = divine mother smaran: constant remembrance; (var) smaranam, smarami - remember vaikunta: the abode of lord vishnu</t>
  </si>
  <si>
    <t>debug_ajanu_bahum_aravinda_netram.html</t>
  </si>
  <si>
    <t>https://youtu.be/cwAunZCowb8</t>
  </si>
  <si>
    <t>https://sairhythms.sathyasai.org/song/akhanda-jyothi-jalao-sai</t>
  </si>
  <si>
    <t>Prem Se Bolo Ek Baar</t>
  </si>
  <si>
    <t>Akhanda Jyothi Jalao Sai</t>
  </si>
  <si>
    <t>Prithvi, Sriraag</t>
  </si>
  <si>
    <t>O Lord Sai! Illumine the temple of my mind so that the flame of knowledge may glow continuously. O Sai, the one with the effulgence of ten million suns, kindle the infinite flame of divinity, wisdom and Divine Love in my mind.</t>
  </si>
  <si>
    <t>Ashwin, Jothsna, Prithvi, Sailavan</t>
  </si>
  <si>
    <t>Akhanda Jyothi Jalao Sai Man Mandir Mey
Akhanda Jyothi Jalao
Koti Surya Sama Teja Swaroopa
Sai Tum Ho Divya Swaroopa
Akhanda Jyothi Jalao (2)
Divya Jyothi Gnana Jyothi Prema Jyothi Jalao
Akhanda Jyothi Jalao
Light the flame eternal
In the temple within my heart
Light the flame eternal
Sai, the flame eternal
A thousand suns are but a spark of Your splendor
Awaken me from the depths of my slumber
Light the flame eternal
Sai, the flame eternal
Divine wisdom brightly shining dispel delusion forever
Light the flame eternal
Sai, the flame eternal
Eternal Flame of Light is God's Love
Sai makes that glowing in my heart
Eternal Flame of Light is shining (2)
As the Sun's brilliant Light sustains living earth
Sai loves mankind God's Light shines for all
Eternal Flame of Light is shining (2)
Let Divine Light shine with God's Truth
Love and Joy for all mankind
Eternal Flame of Light is shining (2)</t>
  </si>
  <si>
    <t>akhanda-jyothi-jalao-sai.mp3</t>
  </si>
  <si>
    <t>Lowest Note: p / G (lower octave)Highest Note: R2 / D (higher octave)* Western notes are in the Key of C</t>
  </si>
  <si>
    <t>https://dl.radiosai.org/RADIO_SAI_BHAJAN_CLASSROOM_288_AKHANDA_JYOTI_JALAO.mp3</t>
  </si>
  <si>
    <t>multi-lingual sheet-music tutorial</t>
  </si>
  <si>
    <t>Song Glossary akhanda: uninterrupted, that which is indivisible; (var) akhandamey (tamil) divya: divine; (var) divyam gnana: wisdom; (var) gyaan, gnaan, gnan, gnanam ho: you are; (alternative) so be it jalao: to light or burn; (var) jalavo; jalavun - i will light jyothi: divine light; (var) jyoth, jyotir koti: a crore mana: mind; (var) man, mano mandir: temple; (var) mandira mey: in prema: love; (var) prem; also the name of the third sai avatar, prema sai sai: sa + aai = divine mother sama: equal; (var) samanam - equivalent surya: sun swaroopa: figure, embodiment; (var) swarupa, swaroopam, swaroopanin (tamil); roopini, swaroopini, svarupini (feminine) teja: effulgence, one who is full of effulgence; (var) tejo, tejomaya, tejomayi (feminine) tum: you, thou; (var) tu, tuj; tubhyam, tumhey - to you; tujhey, tujko - for you;</t>
  </si>
  <si>
    <t>debug_akhanda_jyothi_jalao_sai.html</t>
  </si>
  <si>
    <t>https://sairhythms.sathyasai.org/song/akhila-jagat-ke-daata-sai</t>
  </si>
  <si>
    <t>Akhila Jagat Ke Daata Sai</t>
  </si>
  <si>
    <t>O Lord Sai, the dweller of Shirdi, grace us with Your divine presence. You are the supreme reserve of compassion and kindness. Annihilate our acquired impurities. O Lord of Parthi, You are the refuge of the forlorn.</t>
  </si>
  <si>
    <t>Akhila Jagat Ke Daata Sai
Shirdi Nivasi Bhagawan
Darshan Do Bhagawan (Sai)
Kalimala Bhanjana Parama Dayaghana
Karuna Nidhey Shirdi Vasa (Parthi Vasa)
Deena Janavana Parthi Mahesha
Shirdi Nivasi Bhagawan [ Darshan Do ... ]</t>
  </si>
  <si>
    <t>akhila-jagat-ke-daata-sai.mp3</t>
  </si>
  <si>
    <t>Suramuni Vanditha Vinayaka</t>
  </si>
  <si>
    <t>Chakravakam / Ahir Bhairav</t>
  </si>
  <si>
    <t>M1 M1 D2 N1 D2 P R1+ S+ N1 S+ N1 D2 P M1 P D2 D2In the Key of C:F F A B♭ A G C#+ C+ B♭ C+ B♭ A G F G A A</t>
  </si>
  <si>
    <t>Lowest Note: n1 / B♭ (lower octave)Highest Note: P / G (higher octave)* Western notes are in the Key of C</t>
  </si>
  <si>
    <t>https://media.radiosai.org/journals/vol_12/01JUN14/akhila-jagatake-data-sai-radiosai-bhajan-tutor.htm</t>
  </si>
  <si>
    <t>lead-music sheet-music tutorial</t>
  </si>
  <si>
    <t>Song Glossary akhila: complete, entire, whole; (var) akhilam bhagawan: god; (var) bhagwan, bhagavaan, bhagavan, bhagawantha, bhagawathey bhanjana: one who destroys; (var) bhanjani (f) daata: one who gives; (var) datha, daatha, daatri - one that gives darshan: to appear, to see; (var) darshana, darshanam, darsha - to show dayaghana: full of compassion deen: downtrodden; (var) deena, deenan do: give, grant; also refers to the number two jagat: world; (var) jagath, jagatha, jag, jaga janavana: protector of people; (var) janavani (feminine) kalimala: impurities karuna: compassion; (var) karunya, karunamaya - full of compassion, karunamayi (f), karunantha, karunakara - embodiment of compassion ke: of or belonging to mahesha: greatest lord - refers to lord shiva; (var) mahesham nidhey: treasure house; (var) nidhe nivasi: dweller, resident; (var) nivasini (f), nivasitha parama: supreme, principal, chief, best, highest; (var) param, paramam puttaparthi: birthplace of bhagawan sri sathya sai baba; (var) parti, parthi, parthipuri sai: sa + aai = divine mother shirdi: holy abode of the first incarnation of sai baba; (var) shirdipuri vasa: one who dwells or resides in; (var) vasaya, vaasam</t>
  </si>
  <si>
    <t>debug_akhila_jagat_ke_daata_sai.html</t>
  </si>
  <si>
    <t>https://www.youtube.com/watch?v=5Rrw-4Mrpqk</t>
  </si>
  <si>
    <t>https://sairhythms.sathyasai.org/song/akhila-loka-nayaki-devi</t>
  </si>
  <si>
    <t>Akhila Loka Nayaki Devi</t>
  </si>
  <si>
    <t>Oh goddess, You are beauty personified, head of all the worlds and the universe. You are the bestower of bliss and adored as Kaali, Lakshmi and Parvathi.</t>
  </si>
  <si>
    <t>Ashwin, Sriraag, Prithvi, Jothsna</t>
  </si>
  <si>
    <t>Akhila Loka Nayaki Devi Tripura Sundari
Ananda Dayini Devi Jagadeeshwari
Adi Mahakaali Lakshmi Mahadevi Roopini [ Ananda Dayini ... ]</t>
  </si>
  <si>
    <t>Hamsadhwani</t>
  </si>
  <si>
    <t>Madhusudhana Hey Muralidhara</t>
  </si>
  <si>
    <t>Song Glossary adi: beginning, commencement, first in time akhila: complete, entire, whole; (var) akhilam anand: bliss; (var) ananda, anandam, anando dayini: one who gives (feminine); (var) pradayini, vidayini devi: goddess jagadeeshwari: lord of the world (feminine); jagad = world, eshwari = master / goddess; (var) jagadishwari lakshmi: goddess of wealth, the consort of lord vishnu loka: world mahadevi: goddess parvathi mahakali: one of the forms of goddess parvati nayaka: master or leader (masculine); nayaki (feminine); (var) nayaga (tamil) sundara: beautiful; (var) sundarakara, sundaraya, sundari (f), soundari (f), sundaram - beauty swaroopa: figure, embodiment; (var) swarupa, swaroopam, swaroopanin (tamil); roopini, swaroopini, svarupini (feminine) tripura: three worlds, three cities, name of a demon</t>
  </si>
  <si>
    <t>debug_akhila_loka_nayaki_devi.html</t>
  </si>
  <si>
    <t>https://sairhythms.sathyasai.org/song/akhilanda-koti-brahmanda-sai</t>
  </si>
  <si>
    <t>Akhilanda Koti Brahmanda Sai</t>
  </si>
  <si>
    <t>Lord Sai created the entire cosmos. He grants bliss to all. He is the supreme Lord of Puttaparthi. He is the Lord of our breath. He is the embodiment of compassion. This beautiful Lord resides in Prasanthi Nilayam.</t>
  </si>
  <si>
    <t>Akhilanda Koti Brahmanda Sai
Anandadayi Sai Ram
Parameshwara Partheeshwara
Praneshwara Sayeeshwara
Karunakara Karunamaya
Prashanthi Sai Sundara</t>
  </si>
  <si>
    <t>Mishra Darbari</t>
  </si>
  <si>
    <t>Lowest Note: p / G (lower octave)Highest Note: M1 / F (higher octave)* Western notes are in the Key of C</t>
  </si>
  <si>
    <t>Dhimitha Dhimitha Dhim Dhimitha Dhimitha</t>
  </si>
  <si>
    <t>Song Glossary akhilanda: the whole universe anandadayi: one who gives joy; (var) anandakaram brahmanda: universe created by ‘brahma’ karuna: compassion; (var) karunya, karunamaya - full of compassion, karunamayi (f), karunantha, karunakara - embodiment of compassion koti: a crore paramesha: supreme god; (var) parameshwara, parameshwaraya, parameshwari (feminine) partheeshwara: one who is lord of parthi (sathya sai baba); (var) partheesha, partheeshwaraya praneshwari: goddess of vital force; (var) praneshwara (masculine) prashanthi: supreme peace; (var) prashantha; also refers to prashanthi nilayam at puttaparthi rama: name of the seventh incarnation of lord vishnu, son of dasharatha and kausalya; (var) ram sai: sa + aai = divine mother sayeesha: sai + esha = lord sai; (var) sayeesham, sayeeshwara, sayeeshwaram, sayeeshwari (f), sayeeshwaraya, saishwari (f), sundara: beautiful; (var) sundarakara, sundaraya, sundari (f), soundari (f), sundaram - beauty</t>
  </si>
  <si>
    <t>debug_akhilanda_koti_brahmanda_sai.html</t>
  </si>
  <si>
    <t>https://youtu.be/3YXngnafFCo</t>
  </si>
  <si>
    <t>https://sairhythms.sathyasai.org/song/akhilanda-koti-nayaka-avatara-sai</t>
  </si>
  <si>
    <t>Akhilanda Koti Nayaka Avatara Sai</t>
  </si>
  <si>
    <t>O Sai, the supreme leader of all gods and the worlds; who descended on earth and who is the indweller of hearts; who is the reserve of immeasurable good qualities and bliss personified. You are the one who reclines on the Adi Sesha (multi-headed serpent), You are the essence of the Vedas and who has incarnated for the sake of His devotees.</t>
  </si>
  <si>
    <t>Akhilanda Koti Nayaka Avatara Sai
Avatara Sai Antaranga Sai [ Akhilanda Koti ... ]
Aganita Guna Sheela Ananda Sai
Adi Shesha Sai Veda Saara Sai
Avatara Sai Paramatma Sai
Atma Linga Sai Antaranga Sai</t>
  </si>
  <si>
    <t>Song Glossary adi: beginning, commencement, first in time aganita: that which cannot be counted akhilanda: the whole universe anand: bliss; (var) ananda, anandam, anando antaranga: inner consciousness atma: soul avatar: incarnation; (var) avatara, avataram, avatari, avathaar, avathari, avatarini(f) koti: a crore linga: special type of elliptical stone worshipped by devotees esp. shiva-linga nayaka: master or leader (masculine); nayaki (feminine); (var) nayaga (tamil) paramatma: supreme lord or highest soul; (var) paraman - tamil; paramatmaja - supreme lord who is born on earth (an incarnation) saar: essence; (var) saara sai: sa + aai = divine mother shesha: the serpent adisesha on whom lord vishnu reclines; (var) sesha susheela: embodiment of virtue and character; (var) gunasheela veda: sacred text, the scripture of the hindus said to have been directly revealed by the supreme-being, brahman</t>
  </si>
  <si>
    <t>debug_akhilanda_koti_nayaka_avatara_sai.html</t>
  </si>
  <si>
    <t>https://youtu.be/iGz0oGtB7BE</t>
  </si>
  <si>
    <t>https://sairhythms.sathyasai.org/song/al-mirarte-los-ojos</t>
  </si>
  <si>
    <t>Al mirarte a los ojos</t>
  </si>
  <si>
    <t>When I looked into Your eyes, Sai Baba, all the love within me blossomed. That love is now what I am because of You.</t>
  </si>
  <si>
    <t>Al Mirarte A Los Ojos Sai Baba, Despertaste Todo Mi Amor
Amor, Amor, Amor, Sai, Que Estaba Dentro En Mi Ser
Al Mirarte A Los Ojos Sai Baba, Despertaste Todo Mi Amor
Amor, Amor, Amor, Amor, Sai, Es Lo Que Ahora Soy Por Ti
Chitha Chora Yashoda Ke Bal Navaneetha Chora Gopal
Gopal Gopal Gopal Govardhanadhara Gopal
Gopal Gopal Gopal Gopal Govardhanadhara Gopal
Tada hitasura Kami no ai wo omoi ikiru
Ah Anata ga subete Oh Kami no ai ni ikiru
Ah Anata wa Watashi no subete Oh Kami no ai ni ikiru</t>
  </si>
  <si>
    <t>Pilu</t>
  </si>
  <si>
    <t>multi-lingual instrumental</t>
  </si>
  <si>
    <t>debug_al_mirarte_a_los_ojos.html</t>
  </si>
  <si>
    <t>al-mirarte-los-ojos.mp3</t>
  </si>
  <si>
    <t>https://sairhythms.sathyasai.org/song/alakh-niranjan-sai-sundara</t>
  </si>
  <si>
    <t>Jaya Lambodhara Paahi Maam</t>
  </si>
  <si>
    <t>Alakh Niranjan Sai Sundara</t>
  </si>
  <si>
    <t>O Lord Sai, You are beauty personified having captivating look, unstained from the world and attribute-less. You are verily Lord Narayana with Mother Lakshmi as consort who resides in Your heart. You are verily Lord Krishna who lifted the Govardhana mountain on Your finger tip. You are the most compassionate one who removes the miseries of Your devotees. You are the resident of Srirangam and the destroyer of demon Keshi.</t>
  </si>
  <si>
    <t>Alakh Niranjan Sai Sundara
Madhava Giridhari Mohana [ Alakh Niranjan ... ]
Sripathi Sri Hari Dayamaya Hari
Sri Ranganath Hari Keshava</t>
  </si>
  <si>
    <t>Song Glossary alakh: that which is not seen – that god who is without attributes and cannot be seen; (var) alakha dayamayi: full of compassion; (var) dayamaya giridhar: one who lifted the mountain - refers to lord krishna who lifted the govardhana peak; (var) giridhara, giridhari hari: name of lord vishnu; (var) hare, harey keshava: refers to lord krishna who vanquished the demon keshi; also means the one with beautiful, long hair; (var) keshavam madhava: name of krishna which means very sweet like madhu-honey; (var) madhavam, madhavaya mohana: attractive, beautiful, enchanting; (var) mohanam, mohini (f) - also refers to an incarnation of lord vishnu niranjan: without any black spot. i.e. always pure. nir+anjan=without collirium (kaajal – which is always black); (var) niranjana, niranjani (f) ranga: lord vittala or panduranga - a form of lord krishna; also the name of lord narayana in srirangam, tamilnadu; (var) ranganath, ranganatha sai: sa + aai = divine mother sri: honorific title of respect; another name of goddess lakshmi; wealth, majesty, splendour, intellect, fortune; (var) thiru (tamil) sripathi: consort of sri – lord vishnu sundara: beautiful; (var) sundarakara, sundaraya, sundari (f), soundari (f), sundaram - beauty</t>
  </si>
  <si>
    <t>debug_alakh_niranjan_sai_sundara.html</t>
  </si>
  <si>
    <t>https://sairhythms.sathyasai.org/song/alakh-niranjana-bhava-bhaya-bhanjana-0</t>
  </si>
  <si>
    <t>Alakh Niranjana Bhava Bhaya Bhanjana (~ Natabhairavi)</t>
  </si>
  <si>
    <t>Sing the glory of Lord Shiva, the imperceptible and flawless one who destroys our attachment to worldly things, breaking the root cause of sorrows. Victory to the one who is easily pleased, Lord Shiva, the auspicious one who is eternally peaceful. Chant the name of the Lord of Parthi, Lord Sai Baba, the most profound and yet the simplest of Beings and who is verily Lord Shiva.</t>
  </si>
  <si>
    <t>Alakh Niranjana Bhava Bhaya Bhanjana Nithya Niranjana Bhola
Bholarey Bhola Bholarey Bhola Jai Shiva Shankara Bhola [ Alakh Niranjana ... ]
Bholey Baba Bhola Bandari
Parthi Baba Bhola Bandari
Bhola Bandari Bhola Bandari Bhola Bandari Bhola [ Bholarey Bhola ... ]</t>
  </si>
  <si>
    <t>~ Natabhairavi</t>
  </si>
  <si>
    <t>Guru Devaya Namo Namo</t>
  </si>
  <si>
    <t>Song Glossary alakh: that which is not seen – that god who is without attributes and cannot be seen; (var) alakha baba: lord sai baba - the divine father bhandari: one who is a treasure house bhanjana: one who destroys; (var) bhanjani (f) bhava: being, becoming, birth, world bhaya: fear bhola: innocent; (var) bholey, bholi, bholarey (f), bholanath - lord of the innocent, refers to lord shiva jai: victory niranjan: without any black spot. i.e. always pure. nir+anjan=without collirium (kaajal – which is always black); (var) niranjana, niranjani (f) nithya: daily, always puttaparthi: birthplace of bhagawan sri sathya sai baba; (var) parti, parthi, parthipuri shankara: name of lord shiva, one who bestows auspiciousness; (var) shankar, shankaraya, shankaram shiva: lord shiva - one of the trinity who is the destroyer - the name shiva means auspiciousness; (var) shiv, shivaya, shivaraj, shivaraja, shivarajam, shivom, shivani (f) - of shiva</t>
  </si>
  <si>
    <t>debug_alakh_niranjana_bhava_bhaya_bhanjana.html</t>
  </si>
  <si>
    <t>https://youtu.be/bFRceog-Vjs?si=YW3cslQIn98rOd9g</t>
  </si>
  <si>
    <t>https://sairhythms.sathyasai.org/song/alakh-niranjana-bhava-bhaya-bhanjana</t>
  </si>
  <si>
    <t>Alakh Niranjana Bhava Bhaya Bhanjana (Jaunpuri)</t>
  </si>
  <si>
    <t>O Lord Narayana, the one who is free of all blemishes and the remover of fear and ignorance in this world, we chant Your Holy Name.</t>
  </si>
  <si>
    <t>Alakh Niranjana Bhava Bhaya Bhanjana Narayan Narayan
Narayan Narayan Narayan Sriman Narayan (2)</t>
  </si>
  <si>
    <t>alakh-niranjana-bhava-bhaya-bhanjana.mp3</t>
  </si>
  <si>
    <t>Lowest Note: d1 / G# (lower octave)Highest Note: P / G* Western notes are in the Key of C</t>
  </si>
  <si>
    <t>golden voice sheet-music</t>
  </si>
  <si>
    <t>Song Glossary alakh: that which is not seen – that god who is without attributes and cannot be seen; (var) alakha bhanjana: one who destroys; (var) bhanjani (f) bhava: being, becoming, birth, world bhaya: fear narayana: lord vishnu; (var) narayan, narayanam, narayanaya niranjan: without any black spot. i.e. always pure. nir+anjan=without collirium (kaajal – which is always black); (var) niranjana, niranjani (f) sriman: honorific word giving respect</t>
  </si>
  <si>
    <t>Hara Shiva Shankara Bholey Nath</t>
  </si>
  <si>
    <t>https://www.youtube.com/watch?v=eKbVchu_1r8</t>
  </si>
  <si>
    <t>https://sairhythms.sathyasai.org/song/alakha-niranjana-narayana</t>
  </si>
  <si>
    <t>Alakha Niranjana Narayana</t>
  </si>
  <si>
    <t>Lord Narayana is pure and without attachments. Lord Sai Narayana who is Meera's Lord and Radha's favorite, removes all sorrows, saves the pure and the destitute.</t>
  </si>
  <si>
    <t>Alakha Niranjana Narayana
Sab Dukha Bhanjana Narayana
Meera Ke Prabhu Narayana
Radha Vallabha Narayana (2)
Patitha Pavana Narayana [ Sab Dukha ... ]
Narayana Hari Narayana (3)</t>
  </si>
  <si>
    <t>Song Glossary alakh: that which is not seen – that god who is without attributes and cannot be seen; (var) alakha bhanjana: one who destroys; (var) bhanjani (f) dukh: sorrow; (var) dukha hari: name of lord vishnu; (var) hare, harey ke: of or belonging to meera: one of the greatest women saints and devotee of lord krishna who sang the glory of the lord through songs and bhajans narayana: lord vishnu; (var) narayan, narayanam, narayanaya niranjan: without any black spot. i.e. always pure. nir+anjan=without collirium (kaajal – which is always black); (var) niranjana, niranjani (f) patitha: downtrodden, helpless pavana: sacred, also means one who protects or provides refuge; (var) pavanam, paavana; pavani (f) prabhu: lord, master; (var) prabho radha: one of the gopikas and the beloved of lord krishna; (var) radhe, radhey, radhika sab: all, everybody or everything vallabha: beloved, husband; (var) vallabham, vallabhaya, vallabhey</t>
  </si>
  <si>
    <t>debug_alakha_niranjana_narayana.html</t>
  </si>
  <si>
    <t>https://sairhythms.sathyasai.org/song/all-i-ask-you</t>
  </si>
  <si>
    <t>All I ask of You</t>
  </si>
  <si>
    <t>All I ask of You is forever to remember Me--as loving You
Ishk Allah Mahbud Illah (2)</t>
  </si>
  <si>
    <t>all-i-ask-you.mp3</t>
  </si>
  <si>
    <t>Allah</t>
  </si>
  <si>
    <t>Manuva Bolo Radhey Radhey Radhey</t>
  </si>
  <si>
    <t>Lowest Note: d2 / A (lower octave)Highest Note: D2 / A* Western notes are in the Key of C</t>
  </si>
  <si>
    <t>Song Glossary allah: the all-compassionate god of islam religion</t>
  </si>
  <si>
    <t>debug_all_i_ask_of_you.html</t>
  </si>
  <si>
    <t>https://sairhythms.sathyasai.org/song/all-praise-you-lord-worlds</t>
  </si>
  <si>
    <t>All praise to You, Lord of the Worlds</t>
  </si>
  <si>
    <t>All praise to You, Lord of the Worlds
Swami Sathya Sai, our Lord
You protect devotees who cling to You
Show Your mercy to us who sing to You
Knowing You are God in human form
All praise to You, Lord of the Worlds
You do everything to bring us happiness
You're aware of all through infinite consciousness
You are master of every living thing
For devotees You're wish-fulfilling
Helping us when we are in distress
All praise to You, Lord of the Worlds
You remind us there is only one, not two
Swami, there is truly no one else but You
Master of creation, You are adored
People of all nations are striving toward
Realization of our true reward
Our unity with You, Lord of the Worlds
The embodiment of all true and right
Sathya Sai, fill our hearts with pure delight
Do accept our prayer and heed us
From darkness we can't bear please lead us
With Your might You make our burdens light
All praise to You, Lord of the Worlds
Narayana Narayana Narayana Om
Narayana Narayana Om, Sathya
Narayana Narayana Om, Sathya
Narayana Narayana Om
All praise to our Teacher Divine
Om Jai Jagadeesha Harey
Swami Sathya Sai Harey
Bhaktha Jana Samrakshaka
Bhaktha Jana Samrakshaka
Parthi Maheshwara
Om Jai Jagadeesha Harey
Swami Sarva Prana Pathey
Aashritha Kalpa Latheeka
Aashritha Kalpa Latheeka
Aapadh Bandhava
Om Jai Jagadeesha Harey
Swami Mari Anthayu Neevey
Naada Brahma Jagan Natha
Naada Brahma Jagan Natha
Nagendra Shayana
Om Jai Jagadeesha Harey
Sathya Sai Mahadeva
Mangala Arathi Anduko
Mangala Arathi Anduko
Mandhara Giridhari
Om Jai Jagadeesha Harey
Sathya Narayana Narayana Narayana Om
Narayana Narayana Om
Sathya Narayana Narayana Om
Sathya Narayana Narayana Om
Om Jai Sadguru Deva
The Lord of the Universe is here
Swami Sathya Sai is here
Come to save devotees everywhere
Come to bless His children everywhere
Born at Puttaparthi
The Lord of the Universe is here
Shining with Divine inner light
Filling all with Bliss at His sight
He is always serving those in need
Answering the prayers of devotees
Giving Grace to you and me
The Lord of the Universe is here
Mother You are everything to us
Father You are everything to us
You are the Divine Primal Energy
Manifest as all that we ever see
You are the One Reality
The Lord of the Universe is here
Universal radiance Divine
Please accept this offering of mine
The flame of love that burns within my heart
Meaning we can never be apart
You and I are ever One
The Lord of the Universe is here.
Narayana Narayana Om
Narayana Narayana Om Sathya
Narayana Narayana Om
Narayana Narayana Om Sathya
Narayana Narayana Om
The Lord of the Universe is here.
Gloria a Ti, mi Señor,
hacedor de toda la vida.
Como la luna tranquila, con Tu dulzura iluminas,
la luz de nuestro corazón. Gloria a Ti mi Señor.
Eres Padre y Madre de la alegría,
el Señor de toda armonía,
el Señor de toda armonía,
mi Dios, mi Maestro y mi Guía,
mi Dios, mi Maestro y mi Guía.
El néctar de la compasión.
Gloria a ti mi Señor.
Eres el Padre Supremo,
eres el Padre Supremo,
que nos envuelve en su juego,
que nos envuelve en su juego.
Eres nuestro protector.
Gloria a Ti mi Señor.
ante Tus Pies nos rendimos,
ante Tus Pies nos rendimos,
y con amor Te pedimos,
y con amor Te pedimos,
que nos des Tu bendición,
Oh, mi Dulcísimo Señor.
alabado seas mi Señor,
te entrego todas mis faltas,
te entrego todas mis dudas,
para que Tú las consumas
en el puro fuego de tu amor.
Om Sri Sathya Baba Toutoki Kami Sai Baba
Anata ni Kiesuru Mono wo, Mamaorase Michibiki Tamou, Parthi no Sonshin
Om Sri Sathya Sai Baba
Ikitoshi Ikeru Inochi no, Tadashiki Negai wo Mitasu, Shikou no Son Shin
Om Sri Sathya Sai Baba
Uchuu wo Suberu Sai Baba, Om no Sonshin Sai Baba, Eichi no Hikari
Om Sri Sathya Sai Baba
Subete no Kami wa Ai nari, Jiai to Eichi ni Michita, Renge no Miashi ni
Kono Hi wo Sasagemasu
Narayana Narayana Narayana Om
Narayana Narayana Om, Sathya
Narayana Narayana Om, Sathya
Narayana Narayana Om
Om Jai Sadguru Deva</t>
  </si>
  <si>
    <t>all-praise-you-lord-worlds.mp3</t>
  </si>
  <si>
    <t>arathi multi-lingual prayers sheet-music</t>
  </si>
  <si>
    <t>debug_all_praise_to_you_lord_of_the_worlds.html</t>
  </si>
  <si>
    <t>The waving of the camphor flame (aarathi) at the end of the prayer or bhajan session is to remind you that your sensual cravings must be burnt away without leaving any trace behind. You must offer yourself completely to God, to be merged in His Glory. - Divine Discourse, Sep 8, 1966</t>
  </si>
  <si>
    <t>source: https://media.radiosai.org/journals/vol_15/01JUL17/Sai-Bhajans-Karaoke.htmReference Track2 Pancham / DGents Pitch Karaoke Tracks2 Pancham / D (reference)</t>
  </si>
  <si>
    <t>https://sairhythms.sathyasai.org/song/all-i-am</t>
  </si>
  <si>
    <t>Bhavani Nandana Bala Gajanana</t>
  </si>
  <si>
    <t>All that I am</t>
  </si>
  <si>
    <t>All that I am, I’m only through Your grace
All that I am, I’m only through Your love
You showed me Your grace in so many ways
You showed me Your love through all of my days
You softened my heart that I now clearly see
My love, my beloved
You’re all for me</t>
  </si>
  <si>
    <t>all-i-am.mp3</t>
  </si>
  <si>
    <t>debug_all_that_i_am.html</t>
  </si>
  <si>
    <t>https://sairhythms.sathyasai.org/song/allah-allah-karo-pukar</t>
  </si>
  <si>
    <t>Allah Allah Karo Pukar</t>
  </si>
  <si>
    <t>Victory to Lord Allah, Yesu, Mahavir, Zohrashtra and Sathya Sai who is the embodiment of all religions.</t>
  </si>
  <si>
    <t>Allah Allah Karo Pukar
Sathya Sai Ki Jai Jai Kaar
Yesu Pitha Ki Jai Jai Kaar
Mahavir Ki Jai Jai Kaar
Zohrashtra Ki Jai Jai Kaar
Sarva Dharma Ki Jai Jai Kaar
Allah Allah Karo Pukar
Sarva Dharma Ki Jai Jai Kaar [ Allah Allah ... ]
Sathya Sai Ki Jai Jai Kaar
Rama Krishna Ki Jai Jai Kaar [ Allah Allah ... ]
Yesu Pitha Ki Jai Jai Kaar
Mahavir Ki Jai Jai Kaar
Guru Nanak Ki Jai Jai Kaar
Zohrashtra Ki Jai Jai Kaar</t>
  </si>
  <si>
    <t>allah-allah-karo-pukar.mp3 allah-allah-karo-pukar_1.mp3</t>
  </si>
  <si>
    <t>Natabhairavi</t>
  </si>
  <si>
    <t>karaoke sheet-music</t>
  </si>
  <si>
    <t>Shiva Hara Hey Hara Shiva</t>
  </si>
  <si>
    <t>Song Glossary allah: the all-compassionate god of islam religion dharma: righteousness, also refers to way of life or religion jai: victory kaar: do, usually expressed as “jai jai kaar”, meaning hail, victory slogan karo: do; make it happen; (var) kar; kiya - did; karomi, karey - let us do ki: of or belonging to krishna: name of the eighth incarnation of lord vishnu, son of devaki and vasudeva mahavira: lord mahavira – the founder of jainism, also, a very courageous person; (var) mahavir nanak: saint of sikh religion, guru nanak pitha: father pukar: to call, to plead; (var) pukara, pukarey rama: name of the seventh incarnation of lord vishnu, son of dasharatha and kausalya; (var) ram sai: sa + aai = divine mother sarva: all; (var) sarvam sathya: truth, short form of sathyanarayana – the childhood name of sri sathya sai baba; (var) sathyam yesu: jesus christ; (var) yeshu zohrashtra: founder of the zoroastrianism faith, zoroaster (zarathustra in persian)</t>
  </si>
  <si>
    <t>debug_allah_allah_karo_pukar.html</t>
  </si>
  <si>
    <t>https://www.youtube.com/watch?v=VZbFzkRx3iI</t>
  </si>
  <si>
    <t>source: https://media.radiosai.org/journals/vol_16/01JUL18/Sai-Bhajans-Karaoke-Volume-7.htmReference Track5 Pancham / GGents Pitch Karaoke Tracks5 Pancham / G (reference)4.5 Pancham / F# (half note lower)4 Pancham / F (one note lower)Ladies Pitch Karaoke Tracks1.5 Pancham / C# (reference)1 Pancham / C (half note lower)7 Pancham / B (one note lower)</t>
  </si>
  <si>
    <t>https://sairhythms.sathyasai.org/song/allah-allah-my-inner-light</t>
  </si>
  <si>
    <t>Allah Allah my inner light</t>
  </si>
  <si>
    <t>Allah Allah my inner light
Allah Allah my inspiring Sight
Allah O Akbar (3X)
Allah Allah my inner Self
Allah Allah my Goal in life
Allah O Akbar (5X)</t>
  </si>
  <si>
    <t>debug_allah_allah_my_inner_light.html</t>
  </si>
  <si>
    <t>https://sairhythms.sathyasai.org/song/allah-allah-sai-baba</t>
  </si>
  <si>
    <t>Shiva Shiva Shambho Mahesha Girisha</t>
  </si>
  <si>
    <t>Allah Allah Sai Baba</t>
  </si>
  <si>
    <t>Chant the divine name of Sai Baba who is also Allah, Yesu, Nanak, Zohrashtra and Mahavir.</t>
  </si>
  <si>
    <t>Allah Allah Sai Baba
Yesu Masiha Sai Baba [ Allah Allah ... ]
Nanak Sri Buddha Sai Baba
Zohrashtra Mahavir Sai Baba</t>
  </si>
  <si>
    <t>allah-allah-sai-baba.mp3</t>
  </si>
  <si>
    <t>Lowest Note: S / CHighest Note: G1 / E♭ (higher octave)* Western notes are in the Key of C</t>
  </si>
  <si>
    <t>Song Glossary allah: the all-compassionate god of islam religion baba: lord sai baba - the divine father buddha: founder of buddhism and one of the major ten incarnations of god; also an enlightened person mahavira: lord mahavira – the founder of jainism, also, a very courageous person; (var) mahavir masiha: messenger nanak: saint of sikh religion, guru nanak sai: sa + aai = divine mother sri: honorific title of respect; another name of goddess lakshmi; wealth, majesty, splendour, intellect, fortune; (var) thiru (tamil) yesu: jesus christ; (var) yeshu zohrashtra: founder of the zoroastrianism faith, zoroaster (zarathustra in persian)</t>
  </si>
  <si>
    <t>debug_allah_allah_sai_baba.html</t>
  </si>
  <si>
    <t>https://sairhythms.sathyasai.org/song/allah-bhajo-maulah-bhajo</t>
  </si>
  <si>
    <t>Allah Bhajo Maulah Bhajo</t>
  </si>
  <si>
    <t>Chant the divine names of the Lord - Allah, Rama, Krishna, Guru Nanak, Buddha, Zohrashtra, Mahavir, Shirdi Sai and Sathya Sai.</t>
  </si>
  <si>
    <t>Allah Bhajo Maulah Bhajo Hey Allah Sai Bhagawan
Ram Bhajo Hey Krishna Bhajo Hey Rama Krishna Bhagawan
Nanak Bhajo Gautam Bhajo Hey Buddha Sai Bhagawan
Yesu Bhajo Zohrashtra Bhajo Hey Mahavir Bhagawan
Sai Bhajo Shirdi Sai Bhajo Hey Shirdi Sai Bhagawan
Sathya Bhajo Sathya Sai Bhajo Hey Sathya Sai Bhagawan</t>
  </si>
  <si>
    <t>allah-bhajo-maulah-bhajo.mp3</t>
  </si>
  <si>
    <t>~ Keeravani</t>
  </si>
  <si>
    <t>https://dl.radiosai.org/Radio_Sai_Bhajan_Classroom_066_Allah_Bhajo_Maulah_Bhajo.mp3</t>
  </si>
  <si>
    <t>Gajanana Gajanana</t>
  </si>
  <si>
    <t>sheet-music tutorial</t>
  </si>
  <si>
    <t>Song Glossary allah: the all-compassionate god of islam religion bhagawan: god; (var) bhagwan, bhagavaan, bhagavan, bhagawantha, bhagawathey bhajo: (let us) worship, chant the name or sing the praises of the lord; (var) bhajarey, bhajey, bhajore, bhajorey, bhajeham buddha: founder of buddhism and one of the major ten incarnations of god; also an enlightened person gautama: refers to gautama buddha - considered to be one of the ten incarnations; (var) gautam hey: a heartfelt callout, usually followed by a name or description like 'hey rama', or 'hey merciful lord' krishna: name of the eighth incarnation of lord vishnu, son of devaki and vasudeva mahavira: lord mahavira – the founder of jainism, also, a very courageous person; (var) mahavir maulah: master (arabic) nanak: saint of sikh religion, guru nanak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 yesu: jesus christ; (var) yeshu zohrashtra: founder of the zoroastrianism faith, zoroaster (zarathustra in persian)</t>
  </si>
  <si>
    <t>debug_allah_bhajo_maulah_bhajo.html</t>
  </si>
  <si>
    <t>https://sairhythms.sathyasai.org/song/allah-enbargal-silapergal</t>
  </si>
  <si>
    <t>Allah Enbargal Silapergal</t>
  </si>
  <si>
    <t>O Lord Sai, some people call You Allah, others call You Jesus. Many call You God, all forms are Yours. Bless us O Lord, so we see only good, hear only good, do only good, speak only good and always chant Your holy name.</t>
  </si>
  <si>
    <t>Allah Enbargal Silapergal
Yesu Enbargal Silapergal
Iraivan Enbargal Palapergal
Ellam Sai Baba
Parppadum Nalladaai Irukka Vendum
Ketpadum Nalladaai Ketka Vendum
Seivadum Nalladaai Seiyya Vendum
Solvadum Nalladaai (Sai Naamam) Solla Vendum
Baba Sai Baba</t>
  </si>
  <si>
    <t>allah-enbargal-silapergal.mp3</t>
  </si>
  <si>
    <t>Vakulabharanam / Basant Mukhari</t>
  </si>
  <si>
    <t>Lowest Note: p / G (lower octave)Highest Note: D1 / G#* Western notes are in the Key of C</t>
  </si>
  <si>
    <t>Song Glossary allah: the all-compassionate god of islam religion baba: lord sai baba - the divine father enbargal: they say ella: all, everything; (var) ellam iraivan: god, divinity; (var) iraivane irukka: to be ketka: to hear; (var) ketpadu - that which is heard naam: name; (var) naama, naamam nalla: good, pleasant; (var) nalladu - that which is good, nalladai - may it be good paarpadu: that which is seen; (var) paarpadum palaper: pala + per - many people; (var) palapergal sai: sa + aai = divine mother seiyya: to do; (var) seidha - did, seivadu - that which is done; seidom, seidome - we did / shall do silaper: sila + per - some people; (var) silapergal solla: to say / chant; (var) sol, solvom - let us chant, solvadu - that which is said vendum: ask for as a prayer; want / request yesu: jesus christ; (var) yeshu</t>
  </si>
  <si>
    <t>debug_allah_enbargal_silapergal.html</t>
  </si>
  <si>
    <t>https://sairhythms.sathyasai.org/song/allah-eshwar-ek-hi-naam</t>
  </si>
  <si>
    <t>Allah Eshwar Ek Hi Naam (Shubha Pantuvarali / Miyan ki Todi)</t>
  </si>
  <si>
    <t>O mind, chant the names of Allah, Eshwar, Guru Nanak, Buddha, Jesus, Mahavira, and Sai. All are one and all are our saviors.</t>
  </si>
  <si>
    <t>Allah Eshwar Ek Hi Naam
Bhajarey Manuva Mohammad (Baba) Naam [ Allah Eshwar ... ]
Allah Bolo Eshwar Bolo Bolo Sai Ram
Nanak Bolo Yeshu Bolo Bolo Sai Ram
Gautama Buddha Mahavir Bolo Bolo Sai Ram
Bolo Sai Ram Bolo Bolo Sai Ram
Allah Eshwar Ek Hi Naam
Bhajarey Manuva Mohammad (Baba) Naam [ Allah Eshwar ... ]
Guru Nanak Ji Ki Bolo Jai Kar
Gautama Buddha Mahavir Naam [ Allah Eshwar ... ]
Nanak Bolo Yeshu Bolo Bolo Sai Ram
Gautama Buddha Mahavir Bolo Bolo Sai Ram
Bolo Sai Ram Bolo Bolo Sai Ram</t>
  </si>
  <si>
    <t>allah-eshwar-ek-hi-naam.mp3</t>
  </si>
  <si>
    <t>Kamala Nayana Prabhu Kamala Pathey</t>
  </si>
  <si>
    <t>Shubha Pantuvarali / Miyan ki Todi</t>
  </si>
  <si>
    <t>n2 d1 n2 S n2 d1 p d1 G1 R1 S SIn the Key of C:B G# B C B G# G G# E♭ C# C C</t>
  </si>
  <si>
    <t>https://dl.radiosai.org/RADIO_SAI_BHAJAN_CLASSROOM_494_ALLAH_ESHWAR_EK_HI_NAAM.mp3</t>
  </si>
  <si>
    <t>lead-music tutorial sheet-music</t>
  </si>
  <si>
    <t>Song Glossary allah: the all-compassionate god of islam religion baba: lord sai baba - the divine father bhajo: (let us) worship, chant the name or sing the praises of the lord; (var) bhajarey, bhajey, bhajore, bhajorey, bhajeham bolo: chant, tell; (var) bol, boley - tells, boloon - i say buddha: founder of buddhism and one of the major ten incarnations of god; also an enlightened person ek: one eshwar: lord, one of the various names of lord shiva; (var) eshwara gautama: refers to gautama buddha - considered to be one of the ten incarnations; (var) gautam guru: preceptor; (var) guruvara – belonging to the guru / guru’s hai: is, are; (var) hi; hain - we are mahavira: lord mahavira – the founder of jainism, also, a very courageous person; (var) mahavir manuva: mind mohammad: praised one or praiseworthy, the arab prophet, who, according to islam, was the last messenger of allah naam: name; (var) naama, naamam nanak: saint of sikh religion, guru nanak rama: name of the seventh incarnation of lord vishnu, son of dasharatha and kausalya; (var) ram sai: sa + aai = divine mother yesu: jesus christ; (var) yeshu</t>
  </si>
  <si>
    <t>debug_allah_eshwar_ek_hi_naam.html</t>
  </si>
  <si>
    <t>https://youtu.be/T9z_9jd7_50</t>
  </si>
  <si>
    <t>https://sairhythms.sathyasai.org/song/allah-eshwar-ek-hi-naam-0</t>
  </si>
  <si>
    <t>Allah Eshwar Ek Hi Naam</t>
  </si>
  <si>
    <t>Let us all sing the name of the Lord who is our Preceptor, Sathya Sai, who has many names: Allah, Hari, Buddha, Zoroaster, Yeshu (Jesus), Mahavir, and Nanak.</t>
  </si>
  <si>
    <t>Allah Eshwar Ek Hi Naam
Sab Mil Bolo Hari Ka Naam
Ram Rahim Yeshu Sai Naam
Buddha Zohrashtra Mahavir Naam
Ek Omkar Bolo Jai Sathya Naam
Vahey Guru Vahey Guru Nanak Naam</t>
  </si>
  <si>
    <t>Chandra Vadana Kamala Nayana</t>
  </si>
  <si>
    <t>Song Glossary allah: the all-compassionate god of islam religion bolo: chant, tell; (var) bol, boley - tells, boloon - i say buddha: founder of buddhism and one of the major ten incarnations of god; also an enlightened person ek: one eshwar: lord, one of the various names of lord shiva; (var) eshwara guru: preceptor; (var) guruvara – belonging to the guru / guru’s hai: is, are; (var) hi; hain - we are hari: name of lord vishnu; (var) hare, harey jai: victory ka: belonging to mahavira: lord mahavira – the founder of jainism, also, a very courageous person; (var) mahavir milo: meet naam: name; (var) naama, naamam nanak: saint of sikh religion, guru nanak om: Omkara has no form. It is the manifestation of Brahman (God) as sound. It is present in all creation. It is effulgent. It is in all speech. Read More: Significance of Om rahim: merciful lord rama: name of the seventh incarnation of lord vishnu, son of dasharatha and kausalya; (var) ram sab: all, everybody or everything sai: sa + aai = divine mother sathya: truth, short form of sathyanarayana – the childhood name of sri sathya sai baba; (var) sathyam vahey: supreme; “vahey guru” - supreme teacher, refers to god yesu: jesus christ; (var) yeshu zohrashtra: founder of the zoroastrianism faith, zoroaster (zarathustra in persian)</t>
  </si>
  <si>
    <t>https://sairhythms.sathyasai.org/song/allah-eshwar-terey-naam</t>
  </si>
  <si>
    <t>Allah Eshwar Terey Naam</t>
  </si>
  <si>
    <t>Oh Sai, you are full of kindness and we adore you as Allah, Buddha, Zohrashtra, Yesu, Nanak and Shyam (Krishna).</t>
  </si>
  <si>
    <t>Allah Eshwar Terey Naam Karuna Sindhu Sai Ram
Mahavir Tum Buddha Zohrashtra
Yesu Pitha Prabhu Nanak Shyam
Sab Hai Sai Bhagawan (2)</t>
  </si>
  <si>
    <t>Mayamalavagowla / Bhairav</t>
  </si>
  <si>
    <t>Song Glossary allah: the all-compassionate god of islam religion bhagawan: god; (var) bhagwan, bhagavaan, bhagavan, bhagawantha, bhagawathey buddha: founder of buddhism and one of the major ten incarnations of god; also an enlightened person eshwar: lord, one of the various names of lord shiva; (var) eshwara hai: is, are; (var) hi; hain - we are karuna: compassion; (var) karunya, karunamaya - full of compassion, karunamayi (f), karunantha, karunakara - embodiment of compassion mahavira: lord mahavira – the founder of jainism, also, a very courageous person; (var) mahavir naam: name; (var) naama, naamam nanak: saint of sikh religion, guru nanak pitha: father prabhu: lord, master; (var) prabho rama: name of the seventh incarnation of lord vishnu, son of dasharatha and kausalya; (var) ram sab: all, everybody or everything sai: sa + aai = divine mother sham: dark hued, a reference to lord krishna; evening time; (var) shyam, shyama, shyamala sindhu: ocean; (var) sindho tera: yours; (var) terey, teri, tero (your) tum: you, thou; (var) tu, tuj; tubhyam, tumhey - to you; tujhey, tujko - for you; yesu: jesus christ; (var) yeshu zohrashtra: founder of the zoroastrianism faith, zoroaster (zarathustra in persian)</t>
  </si>
  <si>
    <t>debug_allah_eshwar_terey_naam.html</t>
  </si>
  <si>
    <t>Sri Ranga Sri Ranga Ranga</t>
  </si>
  <si>
    <t>Sailavan, Shravya, Jothsna, Prithvi</t>
  </si>
  <si>
    <t>https://sairhythms.sathyasai.org/song/allah-eshwar-tu</t>
  </si>
  <si>
    <t>Allah Eshwar Tu</t>
  </si>
  <si>
    <t>O Lord Sai, You are Allah, Eshwar, Jesus, Buddha, Zohrashtra, Mahavir, Rama, Krishna. In the Treta Age, You incarnated as Lord Rama; in the Dwapara Age as Lord Krishna and in the Kali Age as Lord Sathya Sai who fosters the unity of all religions.</t>
  </si>
  <si>
    <t>Allah Eshwar Tu
Yesu Buddha Prabhu Tu
Zohrashtra Mahavira Tu
Sai Rama Tu Sai Krishna Tu
Sarva Dharma (Sathya Sai) Prabhu Tu
Sathya Sai Prabhu Tu
Treta Yug Mey Rama Prabhu Tu
Dwapara Yug Mey Krishna Prabhu Tu
Kali Yug Mey Sai Prabhu Tu [ Sarva Dhama ... ]
Allah Eshwar Tum Ho
Yesu Buddha Prabhu Tum Ho
Zohrashtra Mahavir Tum Ho
Sai Rama Ho Sai Krishna Ho
Sarva Dharma Prabhu Tum Ho
Sri Sathya Sai Prabhu Tum Ho</t>
  </si>
  <si>
    <t>allah-eshwar-tu.mp3</t>
  </si>
  <si>
    <t>Song Glossary allah: the all-compassionate god of islam religion buddha: founder of buddhism and one of the major ten incarnations of god; also an enlightened person dharma: righteousness, also refers to way of life or religion dwapara: one of the four ‘yugas’ in which lord krishna incarnated eshwar: lord, one of the various names of lord shiva; (var) eshwara ho: you are; (alternative) so be it kali: current era; one among the four eras of kritha, treta, dwapara and kali krishna: name of the eighth incarnation of lord vishnu, son of devaki and vasudeva mahavira: lord mahavira – the founder of jainism, also, a very courageous person; (var) mahavir prabhu: lord, master; (var) prabho rama: name of the seventh incarnation of lord vishnu, son of dasharatha and kausalya; (var) ram sai: sa + aai = divine mother sarva: all; (var) sarvam sathya: truth, short form of sathyanarayana – the childhood name of sri sathya sai baba; (var) sathyam treta: name of an eon or age tum: you, thou; (var) tu, tuj; tubhyam, tumhey - to you; tujhey, tujko - for you; yesu: jesus christ; (var) yeshu yuga: one of the divisions of time. there are four yugas, known as krita, treta, dvapara and kali (the current age); (var) yug, yugamuna (telugu) zohrashtra: founder of the zoroastrianism faith, zoroaster (zarathustra in persian)</t>
  </si>
  <si>
    <t>debug_allah_eshwar_tu.html</t>
  </si>
  <si>
    <t>https://youtu.be/gJeayKetXwU</t>
  </si>
  <si>
    <t>Read Swami's discourse on the usage of the word "Tu".</t>
  </si>
  <si>
    <t>https://sairhythms.sathyasai.org/song/allah-hi-rehman-maulah-hi</t>
  </si>
  <si>
    <t>Allah Hi Rehman Maulah Hi</t>
  </si>
  <si>
    <t>Allah is merciful and kind. We worship Allah by meditatively singing His name.</t>
  </si>
  <si>
    <t>Allah Hi Rehman Maulah Hi Reham Hai
Bismillah Ya Allah Maulah Hi Reham Hai [ Allah Hi ... ]
Allah Hi Rehman Maulah Hi Reham Hai
(Ya) Allah Ya Bismillah Maulah Hi Reham Hai [ Bismillah Ya Allah ... ]</t>
  </si>
  <si>
    <t>allah-hi-rehman-maulah-hi.mp3</t>
  </si>
  <si>
    <t>Sanskrit / Hindi, Arabic</t>
  </si>
  <si>
    <t>Lambodhara Hey Vighneshwara</t>
  </si>
  <si>
    <t>~ Madhuvanti</t>
  </si>
  <si>
    <t>Lowest Note: G1 / E♭Highest Note: G1 / E♭ (higher octave)* Western notes are in the Key of C</t>
  </si>
  <si>
    <t>Song Glossary allah: the all-compassionate god of islam religion bismillah: in the name of god (arabic) hai: is, are; (var) hi; hain - we are maulah: master (arabic) reham: mercy rehman: the merciful or compassione one ya: or</t>
  </si>
  <si>
    <t>debug_allah_hi_rehman_maulah_hi.html</t>
  </si>
  <si>
    <t>https://sairhythms.sathyasai.org/song/allah-ho-akbar</t>
  </si>
  <si>
    <t>Allah Ho Akbar</t>
  </si>
  <si>
    <t>Allah is the Supreme. He is also Jesus Christ, Shirdi Sai, Parthi Sai, Guru Nanak, Zohrashtra and Mahavir. Chant their glorious names.</t>
  </si>
  <si>
    <t>Allah Ho Akbar, Allah Ho Akbar, Allah Ho Akbar
Yesu Pitha Prabhu Allah Ho Akbar, Shirdi Sai Parthi Sai Tum Ho
Guru Nanak Bhi Tum Ho
Zohrashtra Mahavir Tum Ho
Yesu Pitha Prabhu Tum Ho
Allah Ho Akbar Tum Ho ( Sai )
La Ilaha Il Allah, Mohammadur Rasool Allah</t>
  </si>
  <si>
    <t>allah-ho-akbar.mp3</t>
  </si>
  <si>
    <t>Song Glossary akbar: means ‘great’ in arabic and ‘allah hu akbar’ means ‘god is great’ allah: the all-compassionate god of islam religion bhi: also guru: preceptor; (var) guruvara – belonging to the guru / guru’s ho: you are; (alternative) so be it ilahi: my god mahavira: lord mahavira – the founder of jainism, also, a very courageous person; (var) mahavir mohammad: praised one or praiseworthy, the arab prophet, who, according to islam, was the last messenger of allah nanak: saint of sikh religion, guru nanak pitha: father prabhu: lord, master; (var) prabho puttaparthi: birthplace of bhagawan sri sathya sai baba; (var) parti, parthi, parthipuri sai: sa + aai = divine mother shirdi: holy abode of the first incarnation of sai baba; (var) shirdipuri tum: you, thou; (var) tu, tuj; tubhyam, tumhey - to you; tujhey, tujko - for you; yesu: jesus christ; (var) yeshu zohrashtra: founder of the zoroastrianism faith, zoroaster (zarathustra in persian)</t>
  </si>
  <si>
    <t>debug_allah_ho_akbar.html</t>
  </si>
  <si>
    <t>https://youtu.be/YTpyjwF3tBE?si=BV2iFozy5U0hxB9R</t>
  </si>
  <si>
    <t>source: https://media.radiosai.org/journals/vol_15/01DEC17/Sai-Bhajans-Karaoke-Volume-4.htmReference Track6.5 Pancham / A#Gents Pitch Karaoke Tracks6.5 Pancham / A# (reference)6 Pancham / A (half note lower)5.5 Pancham / G# (one note lower)Ladies Pitch Karaoke Tracks4.5 Pancham / F# (reference)4 Pancham / F (half note lower)3 Pancham / E (one note lower)</t>
  </si>
  <si>
    <t>Bolo Bolo Sab Mil Bolo</t>
  </si>
  <si>
    <t>https://sairhythms.sathyasai.org/song/allah-ho-akbar-sai-ram</t>
  </si>
  <si>
    <t>Allah Ho Akbar Sai Ram</t>
  </si>
  <si>
    <t>Chant the divine names Allah, Maulah, Rama, Mahavir and Yesu. Victory unto them and Gurubani (divine verses of Gurugranth scripture of the Sikhs).</t>
  </si>
  <si>
    <t>Allah Ho Akbar Sai Ram Maulah Ho Akbar Sai Ram
Rama Rama Jai Sai Ram Bolo Sundara Naam
Ram Ram Sai Ram Bolo Sundara Naam [ Allah Ho ... ]
Bolo Mahavir Naam Yesu Prabhu Ka Naam
Gurbani Ki Jai Jai Bolo Jai Jai Sai Ram</t>
  </si>
  <si>
    <t>allah-ho-akbar-sai-ram.mp3</t>
  </si>
  <si>
    <t>Song Glossary akbar: means ‘great’ in arabic and ‘allah hu akbar’ means ‘god is great’ allah: the all-compassionate god of islam religion bolo: chant, tell; (var) bol, boley - tells, boloon - i say guruban: the voice of the preceptor ho: you are; (alternative) so be it jai: victory ka: belonging to mahavira: lord mahavira – the founder of jainism, also, a very courageous person; (var) mahavir maulah: master (arabic) naam: name; (var) naama, naamam prabhu: lord, master; (var) prabho rama: name of the seventh incarnation of lord vishnu, son of dasharatha and kausalya; (var) ram sai: sa + aai = divine mother sundara: beautiful; (var) sundarakara, sundaraya, sundari (f), soundari (f), sundaram - beauty yesu: jesus christ; (var) yeshu</t>
  </si>
  <si>
    <t>debug_allah_ho_akbar_sai_ram.html</t>
  </si>
  <si>
    <t>https://sairhythms.sathyasai.org/song/allah-ho-akbar-tum-ho</t>
  </si>
  <si>
    <t>Allah Ho Akbar Tum Ho</t>
  </si>
  <si>
    <t>O Lord Sathya Sai, You are the most merciful and benevolent Allah, the supreme sovereign. O Baba, You are the indweller of our hearts. You are the quintessence of the Bhagawad Geeta and the Holy Quran. You are the saviour and sustainer of all life. O Lord, please have mercy and compassion for us.</t>
  </si>
  <si>
    <t>Bhajan Karo Manuva Govinda Harey</t>
  </si>
  <si>
    <t>Allah Ho Akbar Tum Ho Sai
Tum Ho Antaryami (Baba)
Tum Hi Saar Ho Geeta Quran
Tum Ho Sab Ka Jeevan Ka Aadhaar
Daya Karo Merey Baba
Tum Ho Antaryami (Baba)
Allah Ho Akbar Tum Ho Sai
Tum Ho Antaryami (Baba)
Tum Hi Saar Ho Geeta Quran
Tum Ho Sab Ka Jeevan Sakha
Daya Karo Merey Baba
Tum Ho Antaryami (Baba)</t>
  </si>
  <si>
    <t>allah-ho-akbar-tum-ho.mp3</t>
  </si>
  <si>
    <t>Shivaranjani</t>
  </si>
  <si>
    <t>Lowest Note: d2 / A (lower octave)Highest Note: G1 / E♭ (higher octave)* Western notes are in the Key of C</t>
  </si>
  <si>
    <t>Song Glossary aadhaar: base, foundation, support; (var) aadhara akbar: means ‘great’ in arabic and ‘allah hu akbar’ means ‘god is great’ allah: the all-compassionate god of islam religion antaryami: indweller baba: lord sai baba - the divine father daya: compassion geeta: bhagawad geeta, the sacred scripture containing the guidance of lord krishna to arjuna during the war; (var) geete, geetai (tamil) hai: is, are; (var) hi; hain - we are ho: you are; (alternative) so be it jeevan: life; (var) jeevana ka: belonging to karo: do; make it happen; (var) kar; kiya - did; karomi, karey - let us do mera: my, mine; (var) mere, merey, meri, mero quran: sacred text of islam saar: essence; (var) saara sab: all, everybody or everything sai: sa + aai = divine mother sakha: friend; (var) sakhi (feminine) tum: you, thou; (var) tu, tuj; tubhyam, tumhey - to you; tujhey, tujko - for you;</t>
  </si>
  <si>
    <t>debug_allah_ho_akbar_tum_ho.html</t>
  </si>
  <si>
    <t>https://youtu.be/wqp0D6isaNA</t>
  </si>
  <si>
    <t>https://sairhythms.sathyasai.org/song/allah-ho-tum</t>
  </si>
  <si>
    <t>Allah Ho Tum</t>
  </si>
  <si>
    <t>O Sai who dwells in the sacred abode of Brindavan, You are Allah, Eshwar, Mahavira, Nanak, Ram. O Sai Shankara of Parthi, You are our very life, our protector and the embodiment of existence, knowledge and bliss.</t>
  </si>
  <si>
    <t>Allah Ho Tum Eshwar Bhi Tum Mahavir Nanak Ram
Partheesha Sai Shankara Tum Hi Ho Merey Pran [ Allah Ho ... ]
Zohrashtra Yesu Buddha Tum Ho Sab Ke Palanhaar
Satchidananda Sai Tera Brindavana Shubh Dham</t>
  </si>
  <si>
    <t>allah-ho-tum.mp3</t>
  </si>
  <si>
    <t>Pahadi</t>
  </si>
  <si>
    <t>p S R2 G2 ~ p S S R2 G2 ~ P P P D2 P G2 R2 S G2In the Key of C:G C D E ~ G C C D E ~ G G G A G E D C E</t>
  </si>
  <si>
    <t>Song Glossary allah: the all-compassionate god of islam religion bhi: also brindavana: garden of tulsi plants, abode of krishna and sathya sai; (var) brindavan buddha: founder of buddhism and one of the major ten incarnations of god; also an enlightened person dhama: house, residence, light, lustre, splendor; (var) dham, dhamam, dhaam, dhaama eshwar: lord, one of the various names of lord shiva; (var) eshwara hai: is, are; (var) hi; hain - we are ho: you are; (alternative) so be it ke: of or belonging to mahavira: lord mahavira – the founder of jainism, also, a very courageous person; (var) mahavir mera: my, mine; (var) mere, merey, meri, mero nanak: saint of sikh religion, guru nanak palanhaar: one who protects or sustains; (var) palanhaarey, palanhaara partheeshwara: one who is lord of parthi (sathya sai baba); (var) partheesha, partheeshwaraya pran: vital force, life; (var) prana, praana rama: name of the seventh incarnation of lord vishnu, son of dasharatha and kausalya; (var) ram sab: all, everybody or everything sai: sa + aai = divine mother satchidananda: sat + chith + ananda = truth or being + consciousness + bliss; (var) satchitananda, satchidanandam shankara: name of lord shiva, one who bestows auspiciousness; (var) shankar, shankaraya, shankaram shubh: good, auspicious, pleasant; (var) shubha, shubham; shubhakari, shubankari - goddess who bestows auspiciousness tera: yours; (var) terey, teri, tero (your) tum: you, thou; (var) tu, tuj; tubhyam, tumhey - to you; tujhey, tujko - for you; yesu: jesus christ; (var) yeshu zohrashtra: founder of the zoroastrianism faith, zoroaster (zarathustra in persian)</t>
  </si>
  <si>
    <t>debug_allah_ho_tum.html</t>
  </si>
  <si>
    <t>Gajavadana Gananatha Natha (Bilawal)</t>
  </si>
  <si>
    <t>Bilawal not Sohini - it exists on sai rhythms but not on this</t>
  </si>
  <si>
    <t>https://sairhythms.sathyasai.org/song/allah-jehovah-jesus-christ-our-lord</t>
  </si>
  <si>
    <t>Allah Jehovah Jesus Christ Our Lord</t>
  </si>
  <si>
    <t>Allah Jehovah Jesus Christ Our Lord
Lord Sai You Are Ever Beside Me
Lord Sai You Are Ever Within Me
All Names Are Yours My Lord, All Forms With You Begin
Formless Or Form We Adore Thee
God Is Love, We Are Love Ever Expanding (4)
Allah Tum Ho Eshwar Tum Ho
Tum Hi Ho Ram Rahim
Merey Ram Merey Ram Ram Rahim
Yesu Tum Ho Nanak Tum Ho
Zohrashtra Bhi Ho Mahavir Tum Ho
Gautama Buddha Karim [ Merey Ram ... ]
Anata ga Korare, Subete no Haato ga Mezamete Imasu, Kami Naru Ai ni
Haha Naru Ai de Sukui wo Atae
Chichi Naru Ai de Shinri ni Michibiku
Kami Naru Ai de Shifuku wo Sazukeru
Sai Baba yo, Watashi no Kami yo
Otsukai Kudasai, Kono Inochi
Subete no Hito no Sachi no tame
Yakudate Kudasai Sai Baba</t>
  </si>
  <si>
    <t>allah-jehovah-jesus-christ-our-lord.mp3</t>
  </si>
  <si>
    <t>G1 R2 G1 R2 S S S S p G1 R2 G1 R2 S S SIn the Key of C:E♭ D E♭ D C C C C G E♭ D E♭ D C C C</t>
  </si>
  <si>
    <t>multi-lingual lead-music sheet-music</t>
  </si>
  <si>
    <t>Song Glossary allah: the all-compassionate god of islam religion sai: sa + aai = divine mother</t>
  </si>
  <si>
    <t>debug_allah_jehovah_jesus_christ_our_lord.html</t>
  </si>
  <si>
    <t>https://sairhythms.sathyasai.org/song/allah-kaho-chahey-eshwar-kaho</t>
  </si>
  <si>
    <t>Allah Kaho Chahey Eshwar Kaho</t>
  </si>
  <si>
    <t>Chant repeatedly any of the names of Lord - Allah, Buddha, Nanak, Mahavir, Yesu, Zohrashtra, Shirdi Sai, Parthi Sai - which confers peace.</t>
  </si>
  <si>
    <t>Allah Kaho Chahey Eshwar Kaho
Buddha Nanak Mahavir Kaho
Yesu Pitha Zohrashtra Kaho
Shirdi Sai Parthi Sai Kaho
Jis Naam Se Shanthi Miley To
Wohi Naam Baar Baar Kaho</t>
  </si>
  <si>
    <t>Dasharatha Nandana Rama Daya Sagara</t>
  </si>
  <si>
    <t>Song Glossary allah: the all-compassionate god of islam religion baar-baar: again and again buddha: founder of buddhism and one of the major ten incarnations of god; also an enlightened person chahey: whether you want eshwar: lord, one of the various names of lord shiva; (var) eshwara jis: which kaho: tell; chant; (var) kahorey mahavira: lord mahavira – the founder of jainism, also, a very courageous person; (var) mahavir miley: meet naam: name; (var) naama, naamam nanak: saint of sikh religion, guru nanak pitha: father puttaparthi: birthplace of bhagawan sri sathya sai baba; (var) parti, parthi, parthipuri sai: sa + aai = divine mother se: from, with shanthi: peace shirdi: holy abode of the first incarnation of sai baba; (var) shirdipuri woh: he, those, that; (var) wo, wohi yesu: jesus christ; (var) yeshu zohrashtra: founder of the zoroastrianism faith, zoroaster (zarathustra in persian)</t>
  </si>
  <si>
    <t>debug_allah_kaho_chahey_eshwar_kaho.html</t>
  </si>
  <si>
    <t>https://sairhythms.sathyasai.org/song/allah-mazda-jehovah</t>
  </si>
  <si>
    <t>Allah Mazda Jehovah</t>
  </si>
  <si>
    <t>Allah, Mazda, Jehovah, What Shall I Call Thee
There Is Just One God, He Is Omnipresent
I Know Truth To Be His Name, And Love Is His Body</t>
  </si>
  <si>
    <t>Song Glossary allah: the all-compassionate god of islam religion mazda: in zoroastrian religion ‘ahura mazda’ means supreme creator, god of light, wisdom, truth; (var) ahura mazda</t>
  </si>
  <si>
    <t>debug_allah_mazda_jehovah.html</t>
  </si>
  <si>
    <t>https://sairhythms.sathyasai.org/song/allah-naam-bhajo-bhajorey-bhajo</t>
  </si>
  <si>
    <t>Allah Naam Bhajo Bhajorey Bhajo</t>
  </si>
  <si>
    <t>Chant the divine names Allah, Maulah, Nanak, Mahavir, Buddha, Shirdi Sai Baba, Rama, Govinda, Krishna and Sri Sathya Sai.</t>
  </si>
  <si>
    <t>Allah Naam Bhajo Bhajorey Bhajo Maulah Naam Bhajo Bhajorey Bhajo
Nanak Yesu Mahavir Naam Bhajo
Sri Buddha Deva Bhajo Bhajorey Bhajo Shirdi Sai Baba Bhajo Bhajorey Bhajo
Sri Raghu Rama Bhajo Govinda Krishna Bhajo
Sri Sathya Sai Bhajo Bhajorey Bhajo</t>
  </si>
  <si>
    <t>allah-naam-bhajo-bhajorey-bhajo.mp3</t>
  </si>
  <si>
    <t>Dharmavati</t>
  </si>
  <si>
    <t>p d2 S R2 S R2 G1 R2 G1 M1 R2 G1 ~ R2 R2 G1 R2 S n2 S P M2 G1 R2 SIn the Key of C:G A C D C D E♭ D E♭ F D E♭ ~ D D E♭ D C B C G F# E♭ D C</t>
  </si>
  <si>
    <t>Madhuvana Sanchari Shyama Murari</t>
  </si>
  <si>
    <t>Song Glossary allah: the all-compassionate god of islam religion baba: lord sai baba - the divine father bhajo: (let us) worship, chant the name or sing the praises of the lord; (var) bhajarey, bhajey, bhajore, bhajorey, bhajeham buddha: founder of buddhism and one of the major ten incarnations of god; also an enlightened person deva: god; (var) dev, devo, devam govinda: name of krishna which means cowherd; (var) govindam krishna: name of the eighth incarnation of lord vishnu, son of devaki and vasudeva mahavira: lord mahavira – the founder of jainism, also, a very courageous person; (var) mahavir maulah: master (arabic) naam: name; (var) naama, naamam nanak: saint of sikh religion, guru nanak raghu: the king ‘raghu’ who formed the ‘raghu’ dynasty in which lord rama was born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 yesu: jesus christ; (var) yeshu</t>
  </si>
  <si>
    <t>debug_allah_naam_bhajo_bhajorey_bhajo.html</t>
  </si>
  <si>
    <t>https://sairhythms.sathyasai.org/song/allah-naam-tero-naam-sai</t>
  </si>
  <si>
    <t>Allah Naam Tero Naam Sai</t>
  </si>
  <si>
    <t>Glory to the names of the Almighty - Allah, Jesus, Nanak, Buddha, Mahavir. All names and forms of God are Lord Sai's who is the very embodiment of Truth, Righteousness, Peace and Love.</t>
  </si>
  <si>
    <t>Allah Naam Tero Naam Sai Naam Ek Hi Naam
Yeshu Nanak Baba Naam
Buddha Mahavira Sai Naam (2)
Sathya Dharma Shanthi Prema Baba Naam
Sai Naam Ek Hi Naam</t>
  </si>
  <si>
    <t>Song Glossary allah: the all-compassionate god of islam religion baba: lord sai baba - the divine father buddha: founder of buddhism and one of the major ten incarnations of god; also an enlightened person dharma: righteousness, also refers to way of life or religion ek: one hai: is, are; (var) hi; hain - we are mahavira: lord mahavira – the founder of jainism, also, a very courageous person; (var) mahavir naam: name; (var) naama, naamam nanak: saint of sikh religion, guru nanak prema: love; (var) prem; also the name of the third sai avatar, prema sai sai: sa + aai = divine mother sathya: truth, short form of sathyanarayana – the childhood name of sri sathya sai baba; (var) sathyam shanthi: peace tera: yours; (var) terey, teri, tero (your) yesu: jesus christ; (var) yeshu</t>
  </si>
  <si>
    <t>debug_allah_naam_tero_naam_sai.html</t>
  </si>
  <si>
    <t>https://sairhythms.sathyasai.org/song/allah-sai-allah-maulah-sai</t>
  </si>
  <si>
    <t>Gajamukha Gajamukha Gananatha</t>
  </si>
  <si>
    <t>Allah Sai Allah Maulah Sai</t>
  </si>
  <si>
    <t>O Lord Sai, You are Allah and Maulah. You are Lord Rama, the merciful Lord (Rahim) and the great Lord Jesus Christ. You are Lord Krishna and the benevolent Lord (Karim). O Lord Sai, You are our life force.</t>
  </si>
  <si>
    <t>Allah Sai Allah
Maulah Sai Maulah [ Allah Sai ... ]
Tum Hi Ram Rahim O Sai Tum Hi Yesu Mahaan
Tum Hi Krishna Karim O Sai Tum Hi Mera Pran
Tum Hi Mera Pran (2)</t>
  </si>
  <si>
    <t>Lowest Note: n1 / B♭ (lower octave)Highest Note: R1 / C# (higher octave)* Western notes are in the Key of C</t>
  </si>
  <si>
    <t>Song Glossary allah: the all-compassionate god of islam religion hai: is, are; (var) hi; hain - we are karim: one of the 99 names of allah meaning ‘generous’ krishna: name of the eighth incarnation of lord vishnu, son of devaki and vasudeva maha: great; (var) mahaan - one who is great maulah: master (arabic) mera: my, mine; (var) mere, merey, meri, mero pran: vital force, life; (var) prana, praana rahim: merciful lord rama: name of the seventh incarnation of lord vishnu, son of dasharatha and kausalya; (var) ram sai: sa + aai = divine mother tum: you, thou; (var) tu, tuj; tubhyam, tumhey - to you; tujhey, tujko - for you; yesu: jesus christ; (var) yeshu</t>
  </si>
  <si>
    <t>debug_allah_sai_allah_maulah_sai.html</t>
  </si>
  <si>
    <t>https://sairhythms.sathyasai.org/song/allah-sai-bolo</t>
  </si>
  <si>
    <t>Allah Sai Bolo</t>
  </si>
  <si>
    <t>Chant the name of Lord Sai who is verily Allah. Chant with love the name of any God. Chant the name of Lord Zohrashtra, Mahavira and Buddha. Chant the name of Lord Sathya Sai who is the embodiment of Truth, Righteousness, Peace and Love.</t>
  </si>
  <si>
    <t>Allah Sai Bolo Maulah Sai Bolo
Prem Se Bolo Jo Bhi Naam Bolo [ Allah Sai ... ]
Zohrashtra Mahavir Buddha Naam Bolo
Sathya Dharma Shanthi Prema Roopa Sai Bolo</t>
  </si>
  <si>
    <t>allah-sai-bolo.mp3</t>
  </si>
  <si>
    <t>Mishra Pahadi</t>
  </si>
  <si>
    <t>Song Glossary allah: the all-compassionate god of islam religion bhi: also bolo: chant, tell; (var) bol, boley - tells, boloon - i say buddha: founder of buddhism and one of the major ten incarnations of god; also an enlightened person dharma: righteousness, also refers to way of life or religion jo: whoever mahavira: lord mahavira – the founder of jainism, also, a very courageous person; (var) mahavir maulah: master (arabic) naam: name; (var) naama, naamam prema: love; (var) prem; also the name of the third sai avatar, prema sai roopa: figure, embodiment; (var) roopam, roopini (f) sai: sa + aai = divine mother sathya: truth, short form of sathyanarayana – the childhood name of sri sathya sai baba; (var) sathyam se: from, with shanthi: peace zohrashtra: founder of the zoroastrianism faith, zoroaster (zarathustra in persian)</t>
  </si>
  <si>
    <t>debug_allah_sai_bolo.html</t>
  </si>
  <si>
    <t>https://youtu.be/44gF93ucDOw https://youtu.be/z2jeYhCiSpE</t>
  </si>
  <si>
    <t>https://sairhythms.sathyasai.org/song/allah-sai-maulah-sai</t>
  </si>
  <si>
    <t>Govinda Harey Gopala Harey</t>
  </si>
  <si>
    <t>Allah Sai Maulah Sai</t>
  </si>
  <si>
    <t>O Lord Sai, You are Allah, the all pervading Divine Teacher, You are Guru Nanak and Jesus, the loving and compassionate one. You are the one fostering all faiths.</t>
  </si>
  <si>
    <t>Allah Sai Maulah Sai
Sadguru Sai Antaryami
Nanak Sai Prema Sai
Yesu Sai Karuna Sagara
Sarva Dharma Priya Sathya Sai</t>
  </si>
  <si>
    <t>allah-sai-maulah-sai.mp3</t>
  </si>
  <si>
    <t>Lowest Note: n2 / B (lower octave)Highest Note: S / C (higher octave)* Western notes are in the Key of C</t>
  </si>
  <si>
    <t>https://media.radiosai.org/journals/Vol_05/01DEC07/10-bhajans.htm#anchor2</t>
  </si>
  <si>
    <t>instrumental sheet-music tutorial</t>
  </si>
  <si>
    <t>Song Glossary allah: the all-compassionate god of islam religion antaryami: indweller dharma: righteousness, also refers to way of life or religion karuna: compassion; (var) karunya, karunamaya - full of compassion, karunamayi (f), karunantha, karunakara - embodiment of compassion maulah: master (arabic) nanak: saint of sikh religion, guru nanak prema: love; (var) prem; also the name of the third sai avatar, prema sai priya: dear; (var) priyey, priyakara, priyakari (f) sadguru: true teacher/mentor/preceptor sagar: ocean; (var) sagara, sagaram, sagari (feminine) sai: sa + aai = divine mother sarva: all; (var) sarvam sathya: truth, short form of sathyanarayana – the childhood name of sri sathya sai baba; (var) sathyam yesu: jesus christ; (var) yeshu</t>
  </si>
  <si>
    <t>debug_allah_sai_maulah_sai.html</t>
  </si>
  <si>
    <t>allah-sai-maulah-sai_1.mp3</t>
  </si>
  <si>
    <t>https://sairhythms.sathyasai.org/song/allah-tero-naam-sai</t>
  </si>
  <si>
    <t>Allah Tero Naam Sai</t>
  </si>
  <si>
    <t>O compassionate and kind Lord Sai residing in Parthi, You incarnated for the sake of Your devotees, You are none other than Allah, Rama and Krishna.</t>
  </si>
  <si>
    <t>Allah Tero Naam Sai Maulah Tero Naam
Ram Rahim Sai Krishna Karim Sai
Parthi Vihara Sai Bhaktha Janon Ke Sai
Deena Dayalu Sai Parama Krupalu Sai</t>
  </si>
  <si>
    <t>~ Charukeshi</t>
  </si>
  <si>
    <t>Hara Hara Hara Hara Samba</t>
  </si>
  <si>
    <t>Song Glossary allah: the all-compassionate god of islam religion bhaktha: devotee; (var) bhakthudu (telugu), bhakthargal (tamil) dayal: compassionate one: (var) dayala, dayalam, dayalana, dayalo, dayalu, dayaludey, dayalane (tamil), dayakari (f), dayalakari (f) deen: downtrodden; (var) deena, deenan jana: people; (var) jano, janon, janonke (of people), janoon, janara karim: one of the 99 names of allah meaning ‘generous’ ke: of or belonging to krishna: name of the eighth incarnation of lord vishnu, son of devaki and vasudeva krupa: compassion; (var) kripa maulah: master (arabic) naam: name; (var) naama, naamam parama: supreme, principal, chief, best, highest; (var) param, paramam puttaparthi: birthplace of bhagawan sri sathya sai baba; (var) parti, parthi, parthipuri rahim: merciful lord rama: name of the seventh incarnation of lord vishnu, son of dasharatha and kausalya; (var) ram sai: sa + aai = divine mother tera: yours; (var) terey, teri, tero (your) vihara: one who resides; (var) viharana, vihari, viharini (f)</t>
  </si>
  <si>
    <t>debug_allah_tero_naam_sai.html</t>
  </si>
  <si>
    <t>https://youtu.be/aDpRz-vkELg</t>
  </si>
  <si>
    <t>https://sairhythms.sathyasai.org/song/allah-tum-ho-eshwar-tum-ho</t>
  </si>
  <si>
    <t>Allah Tum Ho Eshwar Tum Ho</t>
  </si>
  <si>
    <t>Oh Lord! You are Allah, Eshwar, Rama, Rahim, Jesus, Guru Nanak, Zohrashtra, Mahavir, Gautama Buddha.</t>
  </si>
  <si>
    <t>Allah Tum Ho Eshwar Tum Ho
Tum Hi Ho Ram Rahim
Merey Ram Merey Ram Ram Rahim
Yesu Tum Ho Nanak Tum Ho
Zohrashtra Bhi Ho Mahavir Tum Ho
Gautama Buddha Karim [ Merey Ram ... ]
Allah Jehovah Jesus Christ Our Lord
Lord Sai You Are Ever Beside Me
Lord Sai You Are Ever Within Me
All Names Are Yours My Lord, All Forms With You Begin
Formless Or Form We Adore Thee
God Is Love, We Are Love Ever Expanding (4)
Anata ga Korare, Subete no Haato ga Mezamete Imasu, Kami Naru Ai ni
Haha Naru Ai de Sukui wo Atae
Chichi Naru Ai de Shinri ni Michibiku
Kami Naru Ai de Shifuku wo Sazukeru
Sai Baba yo, Watashi no Kami yo
Otsukai Kudasai, Kono Inochi
Subete no Hito no Sachi no tame
Yakudate Kudasai Sai Baba</t>
  </si>
  <si>
    <t>allah-tum-ho-eshwar-tum-ho.mp3</t>
  </si>
  <si>
    <t>Song Glossary allah: the all-compassionate god of islam religion bhi: also buddha: founder of buddhism and one of the major ten incarnations of god; also an enlightened person eshwar: lord, one of the various names of lord shiva; (var) eshwara gautama: refers to gautama buddha - considered to be one of the ten incarnations; (var) gautam hai: is, are; (var) hi; hain - we are ho: you are; (alternative) so be it karim: one of the 99 names of allah meaning ‘generous’ mahavira: lord mahavira – the founder of jainism, also, a very courageous person; (var) mahavir mera: my, mine; (var) mere, merey, meri, mero nanak: saint of sikh religion, guru nanak rahim: merciful lord rama: name of the seventh incarnation of lord vishnu, son of dasharatha and kausalya; (var) ram tum: you, thou; (var) tu, tuj; tubhyam, tumhey - to you; tujhey, tujko - for you; yesu: jesus christ; (var) yeshu zohrashtra: founder of the zoroastrianism faith, zoroaster (zarathustra in persian)</t>
  </si>
  <si>
    <t>debug_allah_tum_ho_eshwar_tum_ho.html</t>
  </si>
  <si>
    <t>https://sairhythms.sathyasai.org/song/allah-yeshu-sai-ram</t>
  </si>
  <si>
    <t>Allah Yeshu Sai Ram</t>
  </si>
  <si>
    <t>O Lord Sai, You are Allah, Yeshu, Buddha and Mahavira. In Treta era, You incarnated as Lord Rama and in Dwapara as Lord Krishna. You are the patron of all religions and the Lord of Puttaparthi.</t>
  </si>
  <si>
    <t>Allah Yeshu Sai Ram
Buddha Mahavir Sai Ram
Treta Mey Tum Sai Ram
Dwapar Mey Tum Sai Shyam
Sarva Dharma Priya Sai Ram
Parthi Pureeshwara Sai Ram</t>
  </si>
  <si>
    <t>allah-yeshu-sai-ram.mp3</t>
  </si>
  <si>
    <t>Song Glossary allah: the all-compassionate god of islam religion buddha: founder of buddhism and one of the major ten incarnations of god; also an enlightened person dharma: righteousness, also refers to way of life or religion dwapara: one of the four ‘yugas’ in which lord krishna incarnated mahavira: lord mahavira – the founder of jainism, also, a very courageous person; (var) mahavir mey: in priya: dear; (var) priyey, priyakara, priyakari (f) pureesha: lord of a place or city; (var) puradheeshwara, pureeshaya, pureeshwara, pureeshwari (f), puradheeshwari (f) puttaparthi: birthplace of bhagawan sri sathya sai baba; (var) parti, parthi, parthipuri rama: name of the seventh incarnation of lord vishnu, son of dasharatha and kausalya; (var) ram sai: sa + aai = divine mother sarva: all; (var) sarvam sham: dark hued, a reference to lord krishna; evening time; (var) shyam, shyama, shyamala treta: name of an eon or age tum: you, thou; (var) tu, tuj; tubhyam, tumhey - to you; tujhey, tujko - for you; yesu: jesus christ; (var) yeshu</t>
  </si>
  <si>
    <t>debug_allah_yeshu_sai_ram.html</t>
  </si>
  <si>
    <t>https://sairhythms.sathyasai.org/song/allah-yesu-buddha-deva-andaru-neevey</t>
  </si>
  <si>
    <t>Allah Yesu Buddha Deva Andaru Neevey</t>
  </si>
  <si>
    <t>Salutations to You, Lord Sai, You are Allah, Jesus, Buddha, Mahavir and Nanak. We also adore You as Rama, Krishna and Shiva. You are the essence of Veda, Geeta and other Scriptures. You are the One God worshipped by all religions. O Sai, You love and foster all faiths.</t>
  </si>
  <si>
    <t>Allah Yesu Buddha Deva Andaru Neevey
Maulah Sai Mahavira Nanak Neevey
Rama Krishna Shiva Roopa Dhariyu Neevey
Veda Geeta Granthamula Saramu Neevey
Mathamulanni Poojinchu Devuduvu Neevey
Sarva Dharma Priya Sathya Saivu Neevey
Sai Ram Sai Ram
Sai Ram Sathya Sai Ram</t>
  </si>
  <si>
    <t>Telugu</t>
  </si>
  <si>
    <t>Mishra Shivaranjani</t>
  </si>
  <si>
    <t>Song Glossary allah: the all-compassionate god of islam religion andaru: everybody buddha: founder of buddhism and one of the major ten incarnations of god; also an enlightened person deva: god; (var) dev, devo, devam devudu: god dhariyu: one who wears dharma: righteousness, also refers to way of life or religion geeta: bhagawad geeta, the sacred scripture containing the guidance of lord krishna to arjuna during the war; (var) geete, geetai (tamil) grantha: guru granth sahib - sacred scripture of sikh religion krishna: name of the eighth incarnation of lord vishnu, son of devaki and vasudeva mahavira: lord mahavira – the founder of jainism, also, a very courageous person; (var) mahavir matham: religion maulah: master (arabic) nanak: saint of sikh religion, guru nanak neeve: only you poojinchu: to worship priya: dear; (var) priyey, priyakara, priyakari (f) rama: name of the seventh incarnation of lord vishnu, son of dasharatha and kausalya; (var) ram roopa: figure, embodiment; (var) roopam, roopini (f) sai: sa + aai = divine mother saramu: essence sarva: all; (var) sarvam sathya: truth, short form of sathyanarayana – the childhood name of sri sathya sai baba; (var) sathyam shiva: lord shiva - one of the trinity who is the destroyer - the name shiva means auspiciousness; (var) shiv, shivaya, shivaraj, shivaraja, shivarajam, shivom, shivani (f) - of shiva veda: sacred text, the scripture of the hindus said to have been directly revealed by the supreme-being, brahman yesu: jesus christ; (var) yeshu</t>
  </si>
  <si>
    <t>debug_allah_yesu_buddha_deva_andaru_neevey.html</t>
  </si>
  <si>
    <t>https://sairhythms.sathyasai.org/song/allah-yesu-niyanro</t>
  </si>
  <si>
    <t>Allah Yesu Niyanro</t>
  </si>
  <si>
    <t>Lord Sai, You are Allah and Jesus. Everything visible is Your own form. You are the Lord of Mecca and Madina as well as Mohammad Nabi. Incarnated previously as Buddha, Mahavir, Zoroaster and Jesus, You are the boundless ocean of compassion and the Lord who blesses the faithful.</t>
  </si>
  <si>
    <t>Allah Yesu Niyanro
Anaittume Sai Un Uruvamanro
Makka Madina Vazh Deivamanro
Nabigal Nayagam Niyallavo
Buddha Mahavir Zohrashtranumai
Yesuvai Avataram Seidavane
Ellaiyilla Karunai Kadalallavo
Nambinarkku Arulbavan Niyallavo</t>
  </si>
  <si>
    <t>allah-yesu-niyanro.mp3</t>
  </si>
  <si>
    <t>Simhendramadhyamam</t>
  </si>
  <si>
    <t>Song Glossary allah: the all-compassionate god of islam religion anaittu: all, everything arul: grace, blessings; (var) arulvai, arul purivai - grant blessings avatar: incarnation; (var) avatara, avataram, avatari, avathaar, avathari, avatarini(f) buddha: founder of buddhism and one of the major ten incarnations of god; also an enlightened person deivam: god, divinity ellaiyilla: without limit or borders, without end kadalallavo: ocean karuna: compassion; (var) karunya, karunamaya - full of compassion, karunamayi (f), karunantha, karunakara - embodiment of compassion madina: medina, the sacred place of worship of muslims mahavira: lord mahavira – the founder of jainism, also, a very courageous person; (var) mahavir mecca: sacred place of worship of muslims nabigal: name of prophet mohammad in tamil; (var) nabi nambinorkku: for those with full faith nayaka: master or leader (masculine); nayaki (feminine); (var) nayaga (tamil) niye: you are, only you; (var) niyanro, niyallavo sai: sa + aai = divine mother seibavane: one who does, causes; (var) seida, seidavane un: ‘a, one’ in spanish; (alternative) ‘un’ in tamil means ‘your’ uruvai: embodiment, personification; (var) uruvamanro, vadivame vazh: live, life; (var) vazhvu, vazhvil - in life, vazhvikka - to give life yesu: jesus christ; (var) yeshu zohrashtra: founder of the zoroastrianism faith, zoroaster (zarathustra in persian)</t>
  </si>
  <si>
    <t>debug_allah_yesu_niyanro.html</t>
  </si>
  <si>
    <t>Dhanya Ho Eshwaramba</t>
  </si>
  <si>
    <t>https://sairhythms.sathyasai.org/song/allah-you-are-lord</t>
  </si>
  <si>
    <t>Allah, You are Lord</t>
  </si>
  <si>
    <t>Allah, You are Lord--Eshwara, You are Lord
You are the merciful Ram (2X)
Jesus, You are Lord --Nanak, You are Lord
Zoroaster, You are Lord-- Mahavir, You are Lord
You are the giving Buddha (2X)
You are Lord, You are Lord, Lord of Many Names (3X)</t>
  </si>
  <si>
    <t>debug_allah_you_are_lord.html</t>
  </si>
  <si>
    <t>https://sairhythms.sathyasai.org/song/alleluia-allelu-alleluia</t>
  </si>
  <si>
    <t>Alleluia Allelu Alleluia</t>
  </si>
  <si>
    <t>Alleluia Allelu Alleluia
Alleluia Alleluia
Alleluia Allelu Alleluia
Alleluia Alleluia
Alleluia
Alleluia
Alleluia Alleluia
Sai we are one, we are all one
Lord we are one, we are one, we are One
Sai we are one, we are one with You
Alleluia Allelu Alleluia
Alleluia Alleluia
Alleluia Allelu Alleluia
Alleluia Alleluia
Alleluia
Alleluia
Alleluia Alleluia
O Bhagawan Sathya Sai Baba, O Bhagawan Sathya Sai
Sai Baba, Sai Baba
O Bhagawan Sathya Sai</t>
  </si>
  <si>
    <t>alleluia-allelu-alleluia.mp3</t>
  </si>
  <si>
    <t>Sai, Jesus</t>
  </si>
  <si>
    <t>Jai Ganesha Paahi Maam Sri</t>
  </si>
  <si>
    <t>Song Glossary baba: lord sai baba - the divine father bhagawan: god; (var) bhagwan, bhagavaan, bhagavan, bhagawantha, bhagawathey sai: sa + aai = divine mother sathya: truth, short form of sathyanarayana – the childhood name of sri sathya sai baba; (var) sathyam</t>
  </si>
  <si>
    <t>debug_alleluia_allelu_alleluia.html</t>
  </si>
  <si>
    <t>https://sairhythms.sathyasai.org/song/almighty-father-thousands-names</t>
  </si>
  <si>
    <t>Almighty Father with thousands of names</t>
  </si>
  <si>
    <t>Almighty Father with thousands of names
Almighty Father with thousands of forms
Why differ over names
Why differ over forms
We are all one and the same
You are embodiments Love divine
We are birds, God is wing
We can fly when we are one
We are all one and the same</t>
  </si>
  <si>
    <t>debug_almighty_father_with_thousands_of_names.html</t>
  </si>
  <si>
    <t>https://sairhythms.sathyasai.org/song/almighty-god-make-me-aware</t>
  </si>
  <si>
    <t>Rama Krishna Vasudeva Narayana Hari</t>
  </si>
  <si>
    <t>Almighty God, Make Me Aware</t>
  </si>
  <si>
    <t>Almighty God, make me aware of You
In every moment of my life.
Let me know that I am You.
In every moment of my life.
Let me know that I am light.
In every moment of my life.
Let me know that I am love.</t>
  </si>
  <si>
    <t>almighty-god-make-me-aware.mp3</t>
  </si>
  <si>
    <t>Lowest Note: G2 / EHighest Note: G2 / E (higher octave)* Western notes are in the Key of C</t>
  </si>
  <si>
    <t>debug_almighty_god_make_me_aware.html</t>
  </si>
  <si>
    <t>https://sairhythms.sathyasai.org/song/alokya-sri-bala-krishnam</t>
  </si>
  <si>
    <t>Alokya Sri Bala Krishnam</t>
  </si>
  <si>
    <t>Oh Bala Krishna! you are unworldly and while dancing on the Kalinga serpent, you look beautiful and blissful, presenting the cloud like complexion adored by Nanda and Sunanda.</t>
  </si>
  <si>
    <t>Alokya Sri Bala Krishnam
Ananda Sundara Tandava Krishnam
Neela Megha Shyama Sundara Krishnam
Nanda Sunandadi Vanditha Krishnam</t>
  </si>
  <si>
    <t>Bageshri</t>
  </si>
  <si>
    <t>Song Glossary alokya: unusual, wonderful anand: bliss; (var) ananda, anandam, anando bala: child, son; (var) bal, balana, balagan (tamil), baalam krishna: name of the eighth incarnation of lord vishnu, son of devaki and vasudeva megha: cloud, dense, thick nanda: foster father of lord krishna neela: blue sham: dark hued, a reference to lord krishna; evening time; (var) shyam, shyama, shyamala sri: honorific title of respect; another name of goddess lakshmi; wealth, majesty, splendour, intellect, fortune; (var) thiru (tamil) sunanda: divinely pleasing, delighting; (var) sunandana sundara: beautiful; (var) sundarakara, sundaraya, sundari (f), soundari (f), sundaram - beauty tandava: the celestial dance of shiva; (var) tandavaya - one who dances the tandava vanditha: one who is worshipped; (var) vandita, vanditham, vandithaya</t>
  </si>
  <si>
    <t>Jaya Kausalya Nandana Ram Paramananda</t>
  </si>
  <si>
    <t>debug_alokya_sri_bala_krishnam.html</t>
  </si>
  <si>
    <t>https://sairhythms.sathyasai.org/song/although-i-don%E2%80%99t-see-you-you-are-there</t>
  </si>
  <si>
    <t>Although I don’t see You, You are there</t>
  </si>
  <si>
    <t>Although I don't see You, You are there
Although I can't touch You, You are there
Although I don't know You are Love
Although I don't understand You,
You are wisdom in my heart
Thank You, Lord for letting me believe in You
Thank You, Lord, I know wherever I am You are,
wherever I am You are.</t>
  </si>
  <si>
    <t>debug_although_i_dont_see_you_you_are_there.html</t>
  </si>
  <si>
    <t>https://sairhythms.sathyasai.org/song/always-be-happy</t>
  </si>
  <si>
    <t>Rama Sumira Man Rama Sumira</t>
  </si>
  <si>
    <t>Always Be Happy</t>
  </si>
  <si>
    <t>Always be happy, Baba says
Life is a miracle in the human race
Joys and sorrows in life will come
Treat them like passing clouds and say the Lord’s name
Love all, serve all, Sai Baba says
Giving love and kindness is the way of life
Open up your heart, Sai Baba says
Rainbow and sunshine will come into your life (2x)</t>
  </si>
  <si>
    <t>always-be-happy.mp3</t>
  </si>
  <si>
    <t>debug_always_be_happy.html</t>
  </si>
  <si>
    <t>https://sairhythms.sathyasai.org/song/amai-amai-kizuna-wo-shiru</t>
  </si>
  <si>
    <t>Amai, Amai, Kizuna wo Shiru</t>
  </si>
  <si>
    <t>How sweet and joyful it is to know our bond with our Lord. In silence and love, we pray for tranquility. O Lord Sai, we follow Your beautiful smile, feeling Your love inside of us. Your love spreads to everything making everything one.</t>
  </si>
  <si>
    <t>Amai, Amai, Kizuna wo Shiru
Shizuka Naru, Ai ni Heian wo Inoru
Hoho wo Tsutau Kaze ni mo Anata wo Kanjiru
Sai Baba, Sai Baba
Kami no Ai, Sai no Ai, Tada Hitotsu no Ai</t>
  </si>
  <si>
    <t>Lambodhara Gananatha Gajanana</t>
  </si>
  <si>
    <t>debug_amai_amai_kizuna_wo_shiru.html</t>
  </si>
  <si>
    <t>https://youtu.be/taq7Ab7FAMA</t>
  </si>
  <si>
    <t>https://sairhythms.sathyasai.org/song/amaterasu-omikami-ai-no-kami</t>
  </si>
  <si>
    <t>Amaterasu Omikami Ai no Kami</t>
  </si>
  <si>
    <t>O Goddess Amaterasu (Japanese Goddess of the Sun), You are the God of Love who shines light upon this world and on all of its children in order to protect us.</t>
  </si>
  <si>
    <t>Amaterasu Omikami Ai no Kami
Kono Yo wo Terasu Haha
Chiisana Inochi wo Mamori
Subete no Kodomo wo Tsutsumu
Sono Kiyoki Hikari no Kami Ai no Kami</t>
  </si>
  <si>
    <t>~ Major (Shankarabharanam / Bilawal)</t>
  </si>
  <si>
    <t>Lowest Note: g2 / E (lower octave)Highest Note: D2 / A* Western notes are in the Key of C</t>
  </si>
  <si>
    <t>debug_amaterasu_omikami_ai_no_kami.html</t>
  </si>
  <si>
    <t>Ghana Ghana Neela Vadana Ati</t>
  </si>
  <si>
    <t>https://youtu.be/Lz-zYIIgTR4</t>
  </si>
  <si>
    <t>https://sairhythms.sathyasai.org/song/amazing-grace</t>
  </si>
  <si>
    <t>Amazing Grace</t>
  </si>
  <si>
    <t>Amazing Grace, how sweet the sound
That saved a wretch like me
I once was lost, but now I am found
Was blind, but now I see
Through many trials, toils and snares
I have already come
His Grace has brought me safe so far
And Grace will lead me on
Twas Grace that taught my heart to fear
And Grace my fears relieved
How precious did that Grace appear
The hour I first believed
When we've been there ten thousand years
Bright shining as the sun
We've no less days to sing God's praise
Than when we first begun.</t>
  </si>
  <si>
    <t>debug_amazing_grace.html</t>
  </si>
  <si>
    <t>https://sairhythms.sathyasai.org/song/amba-bhavani-jagadamba-bhavani-4</t>
  </si>
  <si>
    <t>Sathya Sai Padambujam Bhajorey Manasa</t>
  </si>
  <si>
    <t>Amba Bhavani Jagadamba Bhavani (4)</t>
  </si>
  <si>
    <t>O Universal Mother Bhavani (Parvathi), You are the Mother of the world, the resident of Sri Chakra (divine symbol), the bestower of bliss and knowledge and the most effulgent one. You are the embodiment of Omkara (primordial sound) who has taken the Form of Lord Sai.</t>
  </si>
  <si>
    <t>Amba Bhavani Jagadamba Bhavani (4)
Sri Chakra Vasini Ananda Dayini
Gnana Pradayini Jyothi Swaroopini
Omkara Roopini Sri Sai Roopini
Amba Bhavani Jagadamba Bhavani</t>
  </si>
  <si>
    <t>Song Glossary amba: mother parvathi; (var) ambe, ambey, ambika anand: bliss; (var) ananda, anandam, anando bhavani: goddess parvathi dayini: one who gives (feminine); (var) pradayini, vidayini gnana: wisdom; (var) gyaan, gnaan, gnan, gnanam jagadamba: mother of the world; (var) jagadambe, jagadambige jyothi: divine light; (var) jyoth, jyotir om: Omkara has no form. It is the manifestation of Brahman (God) as sound. It is present in all creation. It is effulgent. It is in all speech. Read More: Significance of Om sai: sa + aai = divine mother sri: honorific title of respect; another name of goddess lakshmi; wealth, majesty, splendour, intellect, fortune; (var) thiru (tamil) srichakra: a divine geometrical symbol used in the worship of the primordial energy (shakthi) swaroopa: figure, embodiment; (var) swarupa, swaroopam, swaroopanin (tamil); roopini, swaroopini, svarupini (feminine) vasi: one who dwells or resides in; (var) vasini (f)</t>
  </si>
  <si>
    <t>debug_amba_bhavani_jagadamba_bhavani_4.html</t>
  </si>
  <si>
    <t>https://sairhythms.sathyasai.org/song/amba-bhavani-sayeeshwari</t>
  </si>
  <si>
    <t>Amba Bhavani Sayeeshwari</t>
  </si>
  <si>
    <t>Chant the names of Mother Parvathi, Amba, Durga, Maheshwari and Lord Sai, who is Supreme Mother of Universe.</t>
  </si>
  <si>
    <t>Amba Bhavani Sayeeshwari (Jagad)
Durga Bhavani Jagadeeshwari [ Amba Bhavani ... ]
Mata Bhavani Maheshwari
Partheeshwari Amba Parameshwari</t>
  </si>
  <si>
    <t>Jaya Ho Jaya Ho Mooshika</t>
  </si>
  <si>
    <t>Song Glossary amba: mother parvathi; (var) ambe, ambey, ambika bhavani: goddess parvathi durga: goddess who destroyed the demon mahishasura; (var) durge, durgeshwari jagadeeshwari: lord of the world (feminine); jagad = world, eshwari = master / goddess; (var) jagadishwari jagat: world; (var) jagath, jagatha, jag, jaga maheshwari: goddess parvathi - consort of shiva mata: mother; (var) matey paramesha: supreme god; (var) parameshwara, parameshwaraya, parameshwari (feminine) partheeshwari: goddess of puttaparthi; (var) parthiswari sayeeshwara: lord sai; (var) saishwara; saishwari, sayeeshwari (feminine)</t>
  </si>
  <si>
    <t>debug_amba_bhavani_sayeeshwari.html</t>
  </si>
  <si>
    <t>https://sairhythms.sathyasai.org/song/amba-bhavani-shiva-shambhu-kumara</t>
  </si>
  <si>
    <t>Amba Bhavani Shiva Shambhu Kumara</t>
  </si>
  <si>
    <t>Jothsna, Sriraag, Prithvi</t>
  </si>
  <si>
    <t>O Lord Ganesha, beloved son of Shiva and Mother Parvathi, You are the embodiment of peace. O Lord Sathya Sai, You are the one adored in ancient Holy scriptures and You are the very form of the primordial sound Om.</t>
  </si>
  <si>
    <t>Amba Bhavani Shiva Shambhu Kumara
Sri Gananatha Shanthakara
Purana Purusha Sathya Sai Natha
Pranava Swaroopa Partheesha</t>
  </si>
  <si>
    <t>amba-bhavani-shiva-shambhu-kumara.mp3</t>
  </si>
  <si>
    <t>Song Glossary amba: mother parvathi; (var) ambe, ambey, ambika bhavani: goddess parvathi gananatha: lord of ganas (lord shiva's army) - refers to lord ganesha; (var) gananatham, ganesha, ganeshwara kumara: son, young boy, lord subrahmanya natha: lord or master; (var) nath, nathaya, natham, nada (tamil), nadanukku (tamil) - to the lord, nathudey (telugu) partheeshwara: one who is lord of parthi (sathya sai baba); (var) partheesha, partheeshwaraya pranava: the primordial sound ‘om’ purana: ancient vedic text; (var) puran; purana purusha - lord who is extolled in the puranas purusha: mankind, a man, a supreme being, soul; (var) purusham sai: sa + aai = divine mother sathya: truth, short form of sathyanarayana – the childhood name of sri sathya sai baba; (var) sathyam shambho: one who is goodness personified - refers to lord shiva; (var) shambhu shanthakara: peaceful form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swaroopa: figure, embodiment; (var) swarupa, swaroopam, swaroopanin (tamil); roopini, swaroopini, svarupini (feminine)</t>
  </si>
  <si>
    <t>debug_amba_bhavani_shiva_shambhu_kumara.html</t>
  </si>
  <si>
    <t>Hey Chinmayi Sai Janani</t>
  </si>
  <si>
    <t>https://sairhythms.sathyasai.org/song/amba-bhavani-tribhuvana-mohini</t>
  </si>
  <si>
    <t>Amba Bhavani Tribhuvana Mohini</t>
  </si>
  <si>
    <t>Sing the glory of Mother Parvathi, the most enchanting one in all three worlds. She is the Mother of the Universe, the very embodiment of eternal Bliss. She is the Supreme Power who bestows protection, grants freedom from the fear of birth and death and relieves us from all afflictions. The Supreme Mother who is known by many names such as Bhairavi, Shankari, Durga, Chandi, Gowri and Shivani is none other than Mother Sai.</t>
  </si>
  <si>
    <t>Amba Bhavani Tribhuvana Mohini
Ananda Roopini Jagat Janani
Sadananda Roopini Sai Janani
Adi Parashakthi Abhaya Pradayini
Bhairavi Shankari Bhava Bhaya Haarini
Durga Chandi Duritha Nivarini
Mata Maheshwari Gowri Shivani</t>
  </si>
  <si>
    <t>Song Glossary abhaya: protection adi: beginning, commencement, first in time amba: mother parvathi; (var) ambe, ambey, ambika anand: bliss; (var) ananda, anandam, anando bhava: being, becoming, birth, world bhairavi: goddess kali, a frightful form of goddess parvathi bhavani: goddess parvathi bhaya: fear chandi: fierce aspect of goddess durga, the vanquisher of the demons chanda and munda; (var) chamundi, chamundeshwari durga: goddess who destroyed the demon mahishasura; (var) durge, durgeshwari duritha: sinful activities, difficulty, evil gowri: another name of goddess parvathi haarini: one who removes/destroys (f); (var) harini, harnevali jagat: world; (var) jagath, jagatha, jag, jaga janani: mother maheshwari: goddess parvathi - consort of shiva mata: mother; (var) matey mohana: attractive, beautiful, enchanting; (var) mohanam, mohini (f) - also refers to an incarnation of lord vishnu nivarana: one who removes or prevents; (var) nivarini (feminine), nivaraka parashakthi: the supreme power pradatha: bestower; (var) pradayi, pradatham, pradayini (f) roopa: figure, embodiment; (var) roopam, roopini (f) sadananda: eternally blissful sai: sa + aai = divine mother shankari: goddess parvathi shiva: lord shiva - one of the trinity who is the destroyer - the name shiva means auspiciousness; (var) shiv, shivaya, shivaraj, shivaraja, shivarajam, shivom, shivani (f) - of shiva tribhuvana: three worlds - tri (three) and bhuvana (world)</t>
  </si>
  <si>
    <t>debug_amba_bhavani_tribhuvana_mohini.html</t>
  </si>
  <si>
    <t>https://youtu.be/UMESOUnLW1k?si=50WgXsGXrq40aOAJ</t>
  </si>
  <si>
    <t>https://sairhythms.sathyasai.org/song/amba-manda-haasa-vadani</t>
  </si>
  <si>
    <t>Jaya Krishna Kunja Vihari</t>
  </si>
  <si>
    <t>Amba Manda Haasa Vadani</t>
  </si>
  <si>
    <t>Worship the auspicious Mother of the Universe, Mother Sai who has an enchanting face with a charming smile.</t>
  </si>
  <si>
    <t>Amba Manda Haasa Vadani Manohari Sai Jagat Janani
Mata Mata Mata Jagat Janani [ Amba Manda ... ]
Jagat Janani Shubha Karini
Sai Jaganmata
Sathya Sai Jaganmata</t>
  </si>
  <si>
    <t>amba-manda-haasa-vadani.mp3</t>
  </si>
  <si>
    <t>https://media.radiosai.org/journals/Vol_05/01OCT07/10-bhajans.htm#anchor2</t>
  </si>
  <si>
    <t>Song Glossary amba: mother parvathi; (var) ambe, ambey, ambika hasita: smiling; (var) haasa jagan: the world jagat: world; (var) jagath, jagatha, jag, jaga janani: mother kaarini: doer, responsible for (f); (var) karini manda: gentle manohar: pleasing, beautiful, charming; (var) manohara, manoharam, manohari (f) mata: mother; (var) matey sai: sa + aai = divine mother sathya: truth, short form of sathyanarayana – the childhood name of sri sathya sai baba; (var) sathyam shubh: good, auspicious, pleasant; (var) shubha, shubham; shubhakari, shubankari - goddess who bestows auspiciousness vadana: face; (var) vadanam, vadani (f)</t>
  </si>
  <si>
    <t>debug_amba_manda_haasa_vadani.html</t>
  </si>
  <si>
    <t>https://sairhythms.sathyasai.org/song/amba-parameshwari-akhilandeshwari</t>
  </si>
  <si>
    <t>Amba Parameshwari Akhilandeshwari</t>
  </si>
  <si>
    <t>O Divine Mother of the Universe (Bhuvaneshwari, Raja Rajeshwari) and the Consort of Lord Shiva, the all-powerful one, You are bliss personified, we pray to You to protect us.</t>
  </si>
  <si>
    <t>Amba Parameshwari Akhilandeshwari
Adi Parashakthi Palaya Maam
Sri Bhuvaneshwari Raja Rajeshwari
Ananda Roopini Palaya Maam</t>
  </si>
  <si>
    <t>amba-parameshwari-akhilandeshwari.mp3</t>
  </si>
  <si>
    <t>Madhyamavati / Madhmad Sarang</t>
  </si>
  <si>
    <t>S S R2 R2 R2 R2 ~ R2 M1 R2 S R2 R2In the Key of C:C C D D D D ~ D F D C D D</t>
  </si>
  <si>
    <t>Song Glossary adi: beginning, commencement, first in time akhilandeshwara: god of the entire universe; (var) akhilandeshwari (f) amba: mother parvathi; (var) ambe, ambey, ambika anand: bliss; (var) ananda, anandam, anando bhuvaneshwari: goddess of the world maam: for me pala: to care, protect or sustain; (var) palana, palaya, palam, palan paramesha: supreme god; (var) parameshwara, parameshwaraya, parameshwari (feminine) parashakthi: the supreme power raja: king, emperor; (var) raya, rajadhi raja – king of kings rajeshwari: lord of kings (feminine) sri: honorific title of respect; another name of goddess lakshmi; wealth, majesty, splendour, intellect, fortune; (var) thiru (tamil) swaroopa: figure, embodiment; (var) swarupa, swaroopam, swaroopanin (tamil); roopini, swaroopini, svarupini (feminine)</t>
  </si>
  <si>
    <t>debug_amba_parameshwari_akhilandeshwari.html</t>
  </si>
  <si>
    <t>https://sairhythms.sathyasai.org/song/amba-sahita-samba-sadashiva</t>
  </si>
  <si>
    <t>Amba Sahita Samba Sadashiva</t>
  </si>
  <si>
    <t>We Pray to Shiva, who is accompanied by Mother Parvathi. We chant the names of Mahadeva, the divine consort of Parvathi.</t>
  </si>
  <si>
    <t>Amba Sahita Samba Sadashiva
Hara Hara Hara Hara Mahadeva
Hara Hara Hara Hara Mahadeva Shambho
Parvathi Ramana Sadashiva [ Hara Hara ]</t>
  </si>
  <si>
    <t>Song Glossary amba: mother parvathi; (var) ambe, ambey, ambika hara: another name of lord shiva which means “to destroy”; (var) haraya mahadev: lord of the lords - refers to lord shiva parvathi: consort of lord shiva ramana: beloved; also the name of a saint sadashiva: always happy or prosperous; (var) sadashivey, sadashivom sahita: with; (var) sahite, shitha, sahithey samba: sa + amba - one who is with amba (parvathi) - refers to lord shiva shambho: one who is goodness personified - refers to lord shiva; (var) shambhu</t>
  </si>
  <si>
    <t>debug_amba_sahita_samba_sadashiva.html</t>
  </si>
  <si>
    <t>https://sairhythms.sathyasai.org/song/amba-shankari-parameshwari-shashi-shekari</t>
  </si>
  <si>
    <t>Amba Shankari Parameshwari Shashi Shekari</t>
  </si>
  <si>
    <t>Neelakanta Mahadeva Gowri Vandana</t>
  </si>
  <si>
    <t>Glory to Mother Shankari (Parvathi), the consort of Shiva who is adorned with the beautiful Crescent Moon. O Mother, You are the Goddess who is the Protector of the Universe, the most beautiful one with abundant good qualities. You are the sibling of Lord Hari. We offer our salutations to You.</t>
  </si>
  <si>
    <t>Amba Shankari Parameshwari Shashi Shekari Amba
Sarveshwari Jagadeeshwari Maheshwari Amba
Sundari Guna Manjari Shiva Shankari Amba
Kadambari Shwetambari Hari Sodari Amba</t>
  </si>
  <si>
    <t>amba-shankari-parameshwari-shashi-shekari.mp3</t>
  </si>
  <si>
    <t>Natakurinji</t>
  </si>
  <si>
    <t>Lowest Note: g2 / E (lower octave)Highest Note: S / C (higher octave)* Western notes are in the Key of C</t>
  </si>
  <si>
    <t>Song Glossary amba: mother parvathi; (var) ambe, ambey, ambika guna: qualities; (var) gun hari: name of lord vishnu; (var) hare, harey jagadeeshwari: lord of the world (feminine); jagad = world, eshwari = master / goddess; (var) jagadishwari kadambari: goddess adorned with flowers of the kaadamba tree maheshwari: goddess parvathi - consort of shiva manjari: a cluster paramesha: supreme god; (var) parameshwara, parameshwaraya, parameshwari (feminine) sarvesha: lord of everybody; (var) sarveshwara, sarveshwaram, sarveshwari (f) shankari: goddess parvathi shashi: moon shekara: highest part, top or crown of the head; (var) sekara, shekaraya, shekari (feminine) shiva: lord shiva - one of the trinity who is the destroyer - the name shiva means auspiciousness; (var) shiv, shivaya, shivaraj, shivaraja, shivarajam, shivom, shivani (f) - of shiva shwetambara: one who is draped in white, shweta - white; (var) shwetambari, shwetambarini (f) sodari: sister; (var) sodhari sundara: beautiful; (var) sundarakara, sundaraya, sundari (f), soundari (f), sundaram - beauty</t>
  </si>
  <si>
    <t>debug_amba_shankari_parameshwari_shashi_shekari.html</t>
  </si>
  <si>
    <t>https://youtu.be/xY8ZWIYhtME https://youtu.be/hdiajNr24dU</t>
  </si>
  <si>
    <t>amba-shankari-parameshwari-shashi-shekari_1.mp3</t>
  </si>
  <si>
    <t>https://sairhythms.sathyasai.org/song/amba-vandanam-eshwaramba-vandanam</t>
  </si>
  <si>
    <t>Amba Vandanam Eshwaramba Vandanam</t>
  </si>
  <si>
    <t>O Universal Mother Sai, we bow to You and we bow to Mother Eshwaramba who was blessed to be Your physical mother during Your advent on earth.</t>
  </si>
  <si>
    <t>Amba Vandanam Eshwaramba Vandanam
Janani Vandanam Jagat Janani Vandanam (2)
Sai Vandanam Sai Mata Vandanam
Mata Vandanam Eshwaramba Nandanam</t>
  </si>
  <si>
    <t>https://www.raagabox.com/search/?mid=1000062</t>
  </si>
  <si>
    <t>Shiva Shiva Shambho Tandava Priyakara</t>
  </si>
  <si>
    <t>Song Glossary amba: mother parvathi; (var) ambe, ambey, ambika eshwaramba: mother of sri sathya sai baba; (var) eswaramma, eshwaramma, eshwari jagat: world; (var) jagath, jagatha, jag, jaga janani: mother mata: mother; (var) matey nandana: son, also the name of a forest; (var) nandan, nandanam sai: sa + aai = divine mother vandana: worship, obeisance, salutation; (var) vandanam</t>
  </si>
  <si>
    <t>debug_amba_vandanam_eshwaramba_vandanam.html</t>
  </si>
  <si>
    <t>https://youtu.be/PheUQ9xEDEA</t>
  </si>
  <si>
    <t>https://sairhythms.sathyasai.org/song/ambe-bhavani-anand-ma</t>
  </si>
  <si>
    <t>Ambe Bhavani Anand Ma</t>
  </si>
  <si>
    <t>Mother Sai, the primal energy is our refuge. She is eternal bliss and the indeweller.</t>
  </si>
  <si>
    <t>Ambe Bhavani Anand Ma
Adi Parashakthi Sai Ma [ Ambe Bhavani ... ]
Abhaya Pradayini Parthi Ma
Atmanandamayi Sai Ma</t>
  </si>
  <si>
    <t>Song Glossary abhaya: protection adi: beginning, commencement, first in time amba: mother parvathi; (var) ambe, ambey, ambika anand: bliss; (var) ananda, anandam, anando atmananda: bliss of the soul; (var) atmanandam bhava: being, becoming, birth, world dayini: one who gives (feminine); (var) pradayini, vidayini ma: mother; (var) maayi, maiya, mayi parashakthi: the supreme power puttaparthi: birthplace of bhagawan sri sathya sai baba; (var) parti, parthi, parthipuri sai: sa + aai = divine mother</t>
  </si>
  <si>
    <t>debug_ambe_bhavani_anand_ma.html</t>
  </si>
  <si>
    <t>Prathama Sharana Gananayaka Om</t>
  </si>
  <si>
    <t>https://sairhythms.sathyasai.org/song/ambe-bhavani-ma-jai-jai</t>
  </si>
  <si>
    <t>Ambe Bhavani Ma Jai Jai</t>
  </si>
  <si>
    <t>Victory to Mother Bhavani (Parvathi), please protect us from all miseries. We light the lamp and perform the Arathi. O Mother, illumine our hearts.</t>
  </si>
  <si>
    <t>Ambe Bhavani Ma Jai Jai Bhavani Ma
Raksha Karo Raksha Karo Ambe Bhavani [ Ambe Bhavani ... ]
Ambe Bhavani Teri Jyothi Jalavun
Jyothi Jalavun Teri Arathi Utarun
Ambe Bhavani Jai Jai (Jagadambe) Bhavani [ Raksha Karo ... ]</t>
  </si>
  <si>
    <t>Song Glossary amba: mother parvathi; (var) ambe, ambey, ambika arathi: waving of flame in front of the lord; (var) arati, aarathi, harathi bhavani: goddess parvathi jagadamba: mother of the world; (var) jagadambe, jagadambige jai: victory jalao: to light or burn; (var) jalavo; jalavun - i will light jyothi: divine light; (var) jyoth, jyotir karo: do; make it happen; (var) kar; kiya - did; karomi, karey - let us do ma: mother; (var) maayi, maiya, mayi raksha: protect; (var) rakshaya tera: yours; (var) terey, teri, tero (your) utaro: may you take; (var) utharo, utarey; utarun - may I take</t>
  </si>
  <si>
    <t>debug_ambe_bhavani_ma_jai_jai.html</t>
  </si>
  <si>
    <t>https://sairhythms.sathyasai.org/song/ambe-gowri-ma</t>
  </si>
  <si>
    <t>Ambe Gowri Ma</t>
  </si>
  <si>
    <t>Victory to Mother of the Universe. You are Mother Lakshmi, the compassionate one and the remover of worldly miseries and who is innocence personified.</t>
  </si>
  <si>
    <t>Ambe Gowri Ma Jagadambe Gowri Ma
Ambe Jagadambe Jaya Ambe Gowri Ma
Mahalakshmi Mata Meri Ambe Gowri Ma
Daya Nidhey Dukha Harnevali Ambe Gowri Ma
Bholi Bhaali Mata Meri Ambe Gowri Ma [ Ambe Jagadambe ... ]</t>
  </si>
  <si>
    <t>Sai Mera Tum Ho Sahara</t>
  </si>
  <si>
    <t>Song Glossary amba: mother parvathi; (var) ambe, ambey, ambika bhaali: bholi-bhaali - very innocent daya: compassion dukh: sorrow; (var) dukha gowri: another name of goddess parvathi haarini: one who removes/destroys (f); (var) harini, harnevali jagadamba: mother of the world; (var) jagadambe, jagadambige jaya: victory; (var) jayam, jayatu ma: mother; (var) maayi, maiya, mayi mahalakshmi: consort of lord vishnu mata: mother; (var) matey mera: my, mine; (var) mere, merey, meri, mero nidhey: treasure house; (var) nidhe sai: sa + aai = divine mother</t>
  </si>
  <si>
    <t>debug_ambe_gowri_ma.html</t>
  </si>
  <si>
    <t>https://youtu.be/EDGykrxGZYg</t>
  </si>
  <si>
    <t>https://sairhythms.sathyasai.org/song/ambe-jagadambe-kali</t>
  </si>
  <si>
    <t>Ambe Jagadambe Kali</t>
  </si>
  <si>
    <t>Victory to the Mother of the universe, Mother Kali, who enjoys music that is rendered with deep yearning and devotion. She is Goddess Mahalakshmi and the destroyer of demon Mahishasura. She is the effulgent one riding on a lion.</t>
  </si>
  <si>
    <t>Ambe Jagadambe Kali Ambe Jagadambe
Bhaava Priyey Raga Priyey
Gaana Priyey Bhaava Priyey
Gaana Priyey Bhaava Priyey Amba Bhavani [ Ambe Jagadambe ... ]
Mahalakshmi Ambe Gowri Mahalakshmi Ambe
Mahishasura Mardini Bhavani Mahalakshmi Ambe
Jai Ambe Sri Ambe Amba Bhavani</t>
  </si>
  <si>
    <t>p S R2 G1 R2 S n1 d1 p S R2 G1 R2 SIn the Key of C:G C D E♭ D C B♭ G# G C D E♭ D C</t>
  </si>
  <si>
    <t>Lowest Note: p / G (lower octave)Highest Note: G1 / E♭ (higher octave)* Western notes are in the Key of C</t>
  </si>
  <si>
    <t>Song Glossary amba: mother parvathi; (var) ambe, ambey, ambika bhaav: feeling, emotion; (var) bhaava bhavani: goddess parvathi gaan: song, music; (var) gaana gowri: another name of goddess parvathi jagadamba: mother of the world; (var) jagadambe, jagadambige jai: victory jyotavali: effulgent one (feminine) kali: current era; one among the four eras of kritha, treta, dwapara and kali ma: mother; (var) maayi, maiya, mayi mahalakshmi: consort of lord vishnu mahishasura: the demon mahisha who took the form of a buffalo mardini: destroyer, one who vanquishes (feminine); (var) mardhini, vimardini priya: dear; (var) priyey, priyakara, priyakari (f) sheravali: goddess with a lion sri: honorific title of respect; another name of goddess lakshmi; wealth, majesty, splendour, intellect, fortune; (var) thiru (tamil)</t>
  </si>
  <si>
    <t>debug_ambe_jagadambe_kali.html</t>
  </si>
  <si>
    <t>https://youtu.be/Z-SjJ681JGw</t>
  </si>
  <si>
    <t>https://sairhythms.sathyasai.org/song/ambe-janani-abhirami</t>
  </si>
  <si>
    <t>Ayodhya Vihari Sri Rama Rama</t>
  </si>
  <si>
    <t>Ambe Janani Abhirami</t>
  </si>
  <si>
    <t>Oh pleasing divine mother, the consort of Shiva known also as Abhirami Sambhavi, Shankari the one who grants fearlessness and is omnipresent. We chant your glorious names. You are Sai Mata the embodiment of truth and peace who grants us with eternal peace.</t>
  </si>
  <si>
    <t>Ambe Janani Abhirami
Abhaya Pradayini Shivakami [ Ambe Janani ]
Sambhavi Shankari Sarveshwari
Shantha Swaroopini Shivaranjani
Sathya Swaroopini Sai Mata
Shashwata Ananda Dayini Mata</t>
  </si>
  <si>
    <t>ambe-janani-abhirami.mp3</t>
  </si>
  <si>
    <t>Song Glossary abhaya: protection abhirami: beautiful (feminine), abhirama - handsome (masculine) amba: mother parvathi; (var) ambe, ambey, ambika anand: bliss; (var) ananda, anandam, anando dayini: one who gives (feminine); (var) pradayini, vidayini janani: mother mata: mother; (var) matey sai: sa + aai = divine mother sambhavi: goddess parvathi sarvesha: lord of everybody; (var) sarveshwara, sarveshwaram, sarveshwari (f) sathya: truth, short form of sathyanarayana – the childhood name of sri sathya sai baba; (var) sathyam shankari: goddess parvathi shantha: peaceful shashwata: permanent shiva: lord shiva - one of the trinity who is the destroyer - the name shiva means auspiciousness; (var) shiv, shivaya, shivaraj, shivaraja, shivarajam, shivom, shivani (f) - of shiva swaroopa: figure, embodiment; (var) swarupa, swaroopam, swaroopanin (tamil); roopini, swaroopini, svarupini (feminine)</t>
  </si>
  <si>
    <t>debug_ambe_janani_abhirami.html</t>
  </si>
  <si>
    <t>https://sairhythms.sathyasai.org/song/ambika-tanaya-gajanana</t>
  </si>
  <si>
    <t>Prithvi, Shravya</t>
  </si>
  <si>
    <t>O loving son of Mother Parvathi, the elephant-headed Lord Ganesha, kindly protect us. You are the sustainer of the three worlds, the one who confers auspiciousness, knowledge, wisdom and success.</t>
  </si>
  <si>
    <t>Ambika Tanaya Gajanana
Gajavadana Gananatha Gajanana
Paahi Ganesha Vinayaka
Tribhuvana Palaka Mangala Dayaka
Vidya Buddhi Siddhi Pradayaka
Paahi Ganesha Vinayaka (2)
Ambika Tanaya Vinayaka
Gajavadana Gananatha Vinayaka
(Sathya) Sai Ganesha Vinayaka
Tribhuvana Palaka Mangala Dayaka
Vidya Buddhi Siddhi Pradayaka
(Sathya) Sai Ganesha Vinayaka</t>
  </si>
  <si>
    <t>ambika-tanaya-gajanana.mp3</t>
  </si>
  <si>
    <t>S S S S S d2 p p G2 R2 G2 R2 SIn the Key of C:C C C C C A G G E D E D C</t>
  </si>
  <si>
    <t>karaoke lead-music sheet-music</t>
  </si>
  <si>
    <t>Song Glossary amba: mother parvathi; (var) ambe, ambey, ambika buddhi: intellect dayaka: one who gives; (var) dayakam, dayiney, dayaki (f) gajamukha: elephant-faced one, refers to lord ganesh; (var) gajamukham, gajanana, gajananam, gajavadana, gajavadanam gananatha: lord of ganas (lord shiva's army) - refers to lord ganesha; (var) gananatham, ganesha, ganeshwara ganesha: lord of the ganas, name of the elephant faced god; (var) ganesh mangal: auspicious; (var) mangala paahi: protect; (var) pahi palaka: protector, sustainer; (var) palaki (f) pradayaka: bestower sai: sa + aai = divine mother sathya: truth, short form of sathyanarayana – the childhood name of sri sathya sai baba; (var) sathyam siddhi: accomplishment, superhuman power tanaya: son; (var) tanayam, tanaye, tanayey tribhuvana: three worlds - tri (three) and bhuvana (world) vidya: knowledge vinayaka: one without a master - refers to lord ganesha</t>
  </si>
  <si>
    <t>debug_ambika_tanaya_gajanana.html</t>
  </si>
  <si>
    <t>Mangala Dayaka Hey Gananatha</t>
  </si>
  <si>
    <t>Reference Track2 Madhyam / GGents Pitch Karaoke Tracks2 Madhyam / G (reference)</t>
  </si>
  <si>
    <t>https://sairhythms.sathyasai.org/song/amen-amen</t>
  </si>
  <si>
    <t>Amen Amen</t>
  </si>
  <si>
    <t>Amen Amen
Swami hear Your childrens' prayers once again
We’ll be honest, we’ll be fair, Lord we'll love You anywhere
This is Your childrens’ prayer Amen</t>
  </si>
  <si>
    <t>amen-amen.mp3</t>
  </si>
  <si>
    <t>Song Glossary swami: lord; (var) swaminatha, swamiye, swamiyey, swamy</t>
  </si>
  <si>
    <t>debug_amen_amen.html</t>
  </si>
  <si>
    <t>https://sairhythms.sathyasai.org/song/amrutha-sai-naama-akhanda-sai</t>
  </si>
  <si>
    <t>Amrutha Sai Naama Akhanda Sai</t>
  </si>
  <si>
    <t>The name of Sri Sathya Sai is verily an infinite stream of love in the form of nectar. His glories are endless. His Love is universal. Praise be to Lord Sai Rama.</t>
  </si>
  <si>
    <t>Amrutha Sai Naama Akhanda Sai Prema
Aganita Guna Dhama Anantha Sai Prema
Sathya Sai Rama Sarva Samana Prema
Jaya Jaya Ram Jaya Raghu Ram Sathya Sai Rama</t>
  </si>
  <si>
    <t>amrutha-sai-naama-akhanda-sai.mp3</t>
  </si>
  <si>
    <t>Keeravani</t>
  </si>
  <si>
    <t>Man Ek Baar Hari Bol</t>
  </si>
  <si>
    <t>Lowest Note: n2 / B (lower octave)Highest Note: M1 / F (higher octave)* Western notes are in the Key of C</t>
  </si>
  <si>
    <t>Song Glossary aganita: that which cannot be counted akhanda: uninterrupted, that which is indivisible; (var) akhandamey (tamil) amrutha: nectar which gives immortality; also means sweet and soft, melodious or nectarine anantha: infinite, endless; (var) ananth, anantham, ananthaya dhama: house, residence, light, lustre, splendor; (var) dham, dhamam, dhaam, dhaama guna: qualities; (var) gun jaya: victory; (var) jayam, jayatu naam: name; (var) naama, naamam prema: love; (var) prem; also the name of the third sai avatar, prema sai raghu: the king ‘raghu’ who formed the ‘raghu’ dynasty in which lord rama was born rama: name of the seventh incarnation of lord vishnu, son of dasharatha and kausalya; (var) ram sai: sa + aai = divine mother sama: equal; (var) samanam - equivalent sarva: all; (var) sarvam sathya: truth, short form of sathyanarayana – the childhood name of sri sathya sai baba; (var) sathyam</t>
  </si>
  <si>
    <t>debug_amrutha_sai_naama_akhanda_sai.html</t>
  </si>
  <si>
    <t>https://sairhythms.sathyasai.org/song/amruthamaya-vichara</t>
  </si>
  <si>
    <t>Amruthamaya Vichara</t>
  </si>
  <si>
    <t>Oh Mind! Dwell on the nectarine experience of Story of Sri Rama.</t>
  </si>
  <si>
    <t>Amruthamaya Vichara
Sri Rama Charitha Katha Saara [ Amruthamaya ... ]
Sri Rama Charitha Katha Saara (2)</t>
  </si>
  <si>
    <t>Song Glossary amrutha: nectar which gives immortality; also means sweet and soft, melodious or nectarine charitha: character; (var) charita, charithey, charitham katha: story rama: name of the seventh incarnation of lord vishnu, son of dasharatha and kausalya; (var) ram saar: essence; (var) saara sri: honorific title of respect; another name of goddess lakshmi; wealth, majesty, splendour, intellect, fortune; (var) thiru (tamil) vichara: thought</t>
  </si>
  <si>
    <t>debug_amruthamaya_vichara.html</t>
  </si>
  <si>
    <t>https://sairhythms.sathyasai.org/song/ana-el-na-refa-nala</t>
  </si>
  <si>
    <t>Sakshath Parabrahma Sai Guru Vandana</t>
  </si>
  <si>
    <t>Ana el na refa nala</t>
  </si>
  <si>
    <t>Ana el na refa nala,
Ana el na refa nala.
From deep within the home of my soul
Now let the healing, let the healing begin.
Ana el na refa nala,
Ana el na refa nala.
Heal our bodies, open our hearts,
Awaken our minds, (El) Schechina</t>
  </si>
  <si>
    <t>ana-el-na-refa-nala.mp3</t>
  </si>
  <si>
    <t>Hebrew, English</t>
  </si>
  <si>
    <t>Lowest Note: n1 / B♭ (lower octave)Highest Note: P / G* Western notes are in the Key of C</t>
  </si>
  <si>
    <t>debug_ana_el_na_refa_nala.html</t>
  </si>
  <si>
    <t>This is a Jewish healing prayer said by Moses to heal her sister Miriam.</t>
  </si>
  <si>
    <t>https://sairhythms.sathyasai.org/song/anai-mugane-sri-ganesha</t>
  </si>
  <si>
    <t>Anai Mugane Sri Ganesha</t>
  </si>
  <si>
    <t>O elephant-faced Lord Ganesha, the source of all sources, bless us and enlighten our intellect. Protect us devotees; We surrender at Your feet.</t>
  </si>
  <si>
    <t>Anai Mugane Sri Ganesha
Adi Mudalvane Sri Ganesha
Arul Ni Purivai Sri Ganesha
Arivai Koduppai Sri Ganesha
Bhaktharai Kappai Sri Ganesha
Padam Panindom Sri Ganesha</t>
  </si>
  <si>
    <t>https://raagabox.com/search/?mid=1008276</t>
  </si>
  <si>
    <t>P S+ S+ N1 S+ N1 P M1 P M1 G2In the Key of C:G C+ C+ B♭ C+ B♭ G F G F E</t>
  </si>
  <si>
    <t>Shambho Mahadeva Shiva Shambho Mahadeva (Shankarabharanam / Bilawal)</t>
  </si>
  <si>
    <t>Song Glossary adi: beginning, commencement, first in time anai: elephant arivai: of intelligence; (var) arivu arul: grace, blessings; (var) arulvai, arul purivai - grant blessings bhaktha: devotee; (var) bhakthudu (telugu), bhakthargal (tamil) ganesha: lord of the ganas, name of the elephant faced god; (var) ganesh kappai: protect; (var) kaatha koduppai: grant, give mudal: first, beginning; (var) mudalvan - lord or the foremost one mugane: one with the face of; (var) mugattone ni: you (tamil), your (telugu) paada: feet; (var) pada, padam, paadam - tamil panindom: surrendered sri: honorific title of respect; another name of goddess lakshmi; wealth, majesty, splendour, intellect, fortune; (var) thiru (tamil)</t>
  </si>
  <si>
    <t>debug_anai_mugane_sri_ganesha.html</t>
  </si>
  <si>
    <t>https://sairhythms.sathyasai.org/song/anand-se-bolo-jai-baba-jai</t>
  </si>
  <si>
    <t>Anand Se Bolo Jai Baba Jai</t>
  </si>
  <si>
    <t>Chant "Victory to Lord Sai" blissfully and suffused in Love. Victory be to Mother Mahalakshmi, to Shirdi Sai and Sathya Sai.</t>
  </si>
  <si>
    <t>Anand Se Bolo Jai Baba Jai Prem Se Bolo Jai Baba Jai
Jai Jai Jai Jai Amba Ki Jai
Jai Jai Jai Mahalakshmi Ki Jai [ Ananda Se ... ]
Jai Jai Jai Shirdi Ki Jai
Jai Jai Jai Sathya Sai Ki Jai</t>
  </si>
  <si>
    <t>anand-se-bolo-jai-baba-jai.mp3</t>
  </si>
  <si>
    <t>Harikamboji</t>
  </si>
  <si>
    <t>p G2 R2 G2 G2 G2 M1 G2 R2 ~ P M1 G2 R2 G2 R2 SIn the Key of C:G E D E E E F E D ~ G F E D E D C</t>
  </si>
  <si>
    <t>folk lead-music sheet-music</t>
  </si>
  <si>
    <t>Song Glossary amba: mother parvathi; (var) ambe, ambey, ambika anand: bliss; (var) ananda, anandam, anando baba: lord sai baba - the divine father bolo: chant, tell; (var) bol, boley - tells, boloon - i say jai: victory mahalakshmi: consort of lord vishnu prema: love; (var) prem; also the name of the third sai avatar, prema sai sai: sa + aai = divine mother sathya: truth, short form of sathyanarayana – the childhood name of sri sathya sai baba; (var) sathyam se: from, with shirdi: holy abode of the first incarnation of sai baba; (var) shirdipuri</t>
  </si>
  <si>
    <t>debug_anand_se_bolo_jai_baba_jai.html</t>
  </si>
  <si>
    <t>Jaya Jagadeesha Harey Prabhuvara</t>
  </si>
  <si>
    <t>https://sairhythms.sathyasai.org/song/ananda-ocean</t>
  </si>
  <si>
    <t>Ananda is the ocean</t>
  </si>
  <si>
    <t>Ananda is the ocean, Ananda is the ocean
Ananda, You are one with me
Once a tiny stream but now a mighty sea
O Bliss, I am one with Thee
Shanthi is the ocean..O Peace, I am one with Thee
Prema is the ocean..O Love, I am one with Thee
Sathya is the ocean..O Truth, I am one with Thee
Sai Baba is the ocean..O Baba, I am one with Thee</t>
  </si>
  <si>
    <t>debug_ananda_is_the_ocean.html</t>
  </si>
  <si>
    <t>https://sairhythms.sathyasai.org/song/ananda-mangala-arathi-gao</t>
  </si>
  <si>
    <t>Ananda Mangala Arathi Gao</t>
  </si>
  <si>
    <t>Sing the blissful and auspicious Arathi of Lord Sathya Sai to the accompaniment of musical instruments such as Veena, Flute and Mrudunga set in tune to sweet melodious music. Victory to Lord Sai is verily Lord Madhava (Krishna) and Lord Narayana.</t>
  </si>
  <si>
    <t>Ananda Mangala Arathi Gao
Veena Venu Mrudanga Bajao [ Ananda Mangala ... ]
Madhava Madhava Hari Narayana
Sathya Sai Ki Jai Jai Bolo
Madhura Madhura Sangeeta Sunao</t>
  </si>
  <si>
    <t>Maand</t>
  </si>
  <si>
    <t>Shirdi Sai Parthi Baba</t>
  </si>
  <si>
    <t>Song Glossary anand: bliss; (var) ananda, anandam, anando arathi: waving of flame in front of the lord; (var) arati, aarathi, harathi bajao: play (an instrument); (var) bajaa, bajey, baajey, bajaayey, bajavat, bajaavey, bajaiyya bolo: chant, tell; (var) bol, boley - tells, boloon - i say gao: sing, let us sing; (var) gaave, gaoon, ganavaa, gaayorey, gaaya - sang hari: name of lord vishnu; (var) hare, harey jai: victory madhava: name of krishna which means very sweet like madhu-honey; (var) madhavam, madhavaya madhura: sweet; (var) madhuram mangal: auspicious; (var) mangala mrudanga: a percussion instrument; (var) mrudangam narayana: lord vishnu; (var) narayan, narayanam, narayanaya sai: sa + aai = divine mother sangeeta: song; (var) sangeet, sangeeth, sangeetha sathya: truth, short form of sathyanarayana – the childhood name of sri sathya sai baba; (var) sathyam sunao: make (us) listen; (var) sunaye - made someone listen veena: musical instrument esp. played by goddess saraswathi, the goddess of knowledge venu: flute</t>
  </si>
  <si>
    <t>debug_ananda_mangala_arathi_gao.html</t>
  </si>
  <si>
    <t>https://sairhythms.sathyasai.org/song/ananda-nandana-hey-bhaktha-chandana</t>
  </si>
  <si>
    <t>Ananda Nandana Hey Bhaktha Chandana</t>
  </si>
  <si>
    <t>Hey Krishna, Sai Krishna, You are bliss personified and the beloved of devotees, the star of Yadu dynasty, son of Devaki, the one who was brought up in Gokula and the elegant dancer who is captivating.</t>
  </si>
  <si>
    <t>Ananda Nandana Hey Bhaktha Chandana
Hey Yadu Nandana Krishna Krishna
Devaki Nandana Gokula Balana
Natavara Mohana Krishna Krishna
Krishna Krishna Sai Krishna Krishna</t>
  </si>
  <si>
    <t>Song Glossary anand: bliss; (var) ananda, anandam, anando bala: child, son; (var) bal, balana, balagan (tamil), baalam bhaktha: devotee; (var) bhakthudu (telugu), bhakthargal (tamil) chandana: sandalwood, that which cools, pleasing devaki: mother of lord krishna gokula: the place where krishna was fostered hey: a heartfelt callout, usually followed by a name or description like 'hey rama', or 'hey merciful lord' krishna: name of the eighth incarnation of lord vishnu, son of devaki and vasudeva mohana: attractive, beautiful, enchanting; (var) mohanam, mohini (f) - also refers to an incarnation of lord vishnu nandana: son, also the name of a forest; (var) nandan, nandanam natavara: supreme dancer/actor referred esp. to lord krishna sai: sa + aai = divine mother yadu: name of the dynasty in which lord krishna was born; (var) yaduvara, yadukula</t>
  </si>
  <si>
    <t>debug_ananda_nandana_hey_bhaktha_chandana.html</t>
  </si>
  <si>
    <t>https://sairhythms.sathyasai.org/song/ananda-ram-ananda-shyam</t>
  </si>
  <si>
    <t>Sai Hai Jeevan Jeevan Sathya</t>
  </si>
  <si>
    <t>Ananda Ram Ananda Shyam</t>
  </si>
  <si>
    <t>Jothsna, Sailavan</t>
  </si>
  <si>
    <t>O blissful Lord Ram and Shyam (Krishna), we chant Your name Narayana, Hari and Sai. O Lord, You are the embodiment of Divine Love, truth, awareness and bliss.</t>
  </si>
  <si>
    <t>Ananda Ram Ananda Shyam
Narayana Hari Narayana
Narayana Sai Narayana
Prema Swaroopa Brahmananda
Satchidananda Hari Narayana
Narayana Hari Narayana [ Narayana Sai ... ]</t>
  </si>
  <si>
    <t>ananda-ram-ananda-shyam.mp3</t>
  </si>
  <si>
    <t>Lowest Note: d2 / A (lower octave)Highest Note: N1 / B♭* Western notes are in the Key of C</t>
  </si>
  <si>
    <t>Song Glossary anand: bliss; (var) ananda, anandam, anando brahmananda: supreme bliss; (var) brahmanandam hari: name of lord vishnu; (var) hare, harey narayana: lord vishnu; (var) narayan, narayanam, narayanaya prema: love; (var) prem; also the name of the third sai avatar, prema sai rama: name of the seventh incarnation of lord vishnu, son of dasharatha and kausalya; (var) ram sai: sa + aai = divine mother satchidananda: sat + chith + ananda = truth or being + consciousness + bliss; (var) satchitananda, satchidanandam sham: dark hued, a reference to lord krishna; evening time; (var) shyam, shyama, shyamala swaroopa: figure, embodiment; (var) swarupa, swaroopam, swaroopanin (tamil); roopini, swaroopini, svarupini (feminine)</t>
  </si>
  <si>
    <t>debug_ananda_ram_ananda_shyam.html</t>
  </si>
  <si>
    <t>ananda-ram-ananda-shyam_1.mp3</t>
  </si>
  <si>
    <t>https://sairhythms.sathyasai.org/song/ananda-rama-ayodhya-rama</t>
  </si>
  <si>
    <t>Ananda Rama Ayodhya Rama</t>
  </si>
  <si>
    <t>Lord Rama, You are bliss personified who resides in Ayodhya. You are compassionate and beloved of devotees. You are the adorable consort of Sita. You are the star of Ayodhya, who has taken the form of Lord Sai.</t>
  </si>
  <si>
    <t>Ananda Rama Ayodhya Rama
Karunya Rama Kamaneeya Rama [ Ananda Rama ... ]
Sitabhi Rama Sundara Rama
Saketa Rama Sayeesha Rama</t>
  </si>
  <si>
    <t>https://raagabox.com/search/?mid=1010529</t>
  </si>
  <si>
    <t>Vasantha</t>
  </si>
  <si>
    <t>10 Beat / Jhap Taal</t>
  </si>
  <si>
    <t>Song Glossary anand: bliss; (var) ananda, anandam, anando ayodhya: the town ruled by king dasharatha and lord rama; (var) avadh, awaadh, avadhpuri kamaneeya: that which is pleasing to the eye, beautiful karuna: compassion; (var) karunya, karunamaya - full of compassion, karunamayi (f), karunantha, karunakara - embodiment of compassion rama: name of the seventh incarnation of lord vishnu, son of dasharatha and kausalya; (var) ram saketa: name of the city of ayodhya sayeesha: sai + esha = lord sai; (var) sayeesham, sayeeshwara, sayeeshwaram, sayeeshwari (f), sayeeshwaraya, saishwari (f), siyavar: consort of sita – lord rama; (var) sitabhi, sitapati sundara: beautiful; (var) sundarakara, sundaraya, sundari (f), soundari (f), sundaram - beauty</t>
  </si>
  <si>
    <t>debug_ananda_rama_ayodhya_rama.html</t>
  </si>
  <si>
    <t>https://sairhythms.sathyasai.org/song/ananda-roopini-sai-narayani</t>
  </si>
  <si>
    <t>Ananda Roopini Sai Narayani</t>
  </si>
  <si>
    <t>Glory to Mother Narayani (Parvathi), daughter of the king of Himalayas. She is the protector of the three worlds who is bliss personified and who bestows peace on the three states of existence - body, mind and soul. She is none other than Mother Sai of Parthi who is worshiped by the three worlds.</t>
  </si>
  <si>
    <t>Ananda Roopini Sai Narayani
Himagiri Nandini Ma [ Ananda Roopini ... ]
Triloka Palini Mata Tri Dayini
Tri Jagata Vandini Parthi Nivasini
Sai Bhavani Ma</t>
  </si>
  <si>
    <t>Song Glossary anand: bliss; (var) ananda, anandam, anando bhavani: goddess parvathi dayini: one who gives (feminine); (var) pradayini, vidayini himagiri: mount kailasa jagat: world; (var) jagath, jagatha, jag, jaga ma: mother; (var) maayi, maiya, mayi mata: mother; (var) matey nandini: a daughter, a divine cow owned by sage vasishta narayani: goddess of wealth, lakshmi, the consort of narayana nivasi: dweller, resident; (var) nivasini (f), nivasitha palini: to foster and protect (feminine) puttaparthi: birthplace of bhagawan sri sathya sai baba; (var) parti, parthi, parthipuri sai: sa + aai = divine mother swaroopa: figure, embodiment; (var) swarupa, swaroopam, swaroopanin (tamil); roopini, swaroopini, svarupini (feminine) tri: the number three; (var) triya, traya triloka: the three worlds, refers to sky, earth, and the sub-terrain below the ocean vandini: to praise or honour</t>
  </si>
  <si>
    <t>debug_ananda_roopini_sai_narayani.html</t>
  </si>
  <si>
    <t>Jagadeeshwari Jaya Mata Bhavani</t>
  </si>
  <si>
    <t>https://sairhythms.sathyasai.org/song/ananda-sagara-muralidhara</t>
  </si>
  <si>
    <t>Ananda Sagara Muralidhara</t>
  </si>
  <si>
    <t>Anvita, Triveni</t>
  </si>
  <si>
    <t>O Lord Krishna, You are the ocean of bliss and the one who plays captivating music on the flute. You are the Lord of Meera and Radha. Glory to Thee, the blissful son of Nanda and Yashoda. Victory to the Divine child of Gokula who has incarnated as Lord Sai.</t>
  </si>
  <si>
    <t>Ananda Sagara Muralidhara
Meera Prabhu Radhey Shyam Venu Gopala [ Ananda Sagara ... ]
Nanda Yashoda Ananda Kishora
Jai Jai Gokula Bala Jai Venu (Sai) Gopala
Ocean of Blissful Joy, overflows from Sai
My grateful heart radiates with Sathya Sai’s Pure Love [ Ocean of Blissful … ]
Nothing’s ever greater than this - O Blissful Joy
Ocean of Blissful Joy where Lord Sai shares with care
Shifuku no Umi yo Fue wo Kanade
Subete no Kokoro wo Toraeru Krishna
Watashi no Kokoro wo Fue ni Tatoete
Anata no Ai wo Kanade tamae</t>
  </si>
  <si>
    <t>ananda-sagara-muralidhara.mp3</t>
  </si>
  <si>
    <t>S M1 M1 G1 M1 M1 G1 M1 D1 M1 G1 SIn the Key of C:C F F E♭ F F E♭ F G# F E♭ C</t>
  </si>
  <si>
    <t>https://media.radiosai.org/Journals/Vol_05/01JAN07/10-bhajans.htm#Ananda</t>
  </si>
  <si>
    <t>folk multi-lingual lead-music sheet-music tutorial</t>
  </si>
  <si>
    <t>Song Glossary anand: bliss; (var) ananda, anandam, anando bala: child, son; (var) bal, balana, balagan (tamil), baalam gokula: the place where krishna was fostered gopal: name of krishna which means protector of the cowherd; (var) gopala, gopalana, gopalam jai: victory kishora: son meera: one of the greatest women saints and devotee of lord krishna who sang the glory of the lord through songs and bhajans muralidhara: one who carries the flute - lord krishna; (var) muralidhari nanda: foster father of lord krishna prabhu: lord, master; (var) prabho radha: one of the gopikas and the beloved of lord krishna; (var) radhe, radhey, radhika sagar: ocean; (var) sagara, sagaram, sagari (feminine) sai: sa + aai = divine mother sham: dark hued, a reference to lord krishna; evening time; (var) shyam, shyama, shyamala venu: flute yashoda: foster mother of lord krishna; (var) yashode</t>
  </si>
  <si>
    <t>debug_ananda_sagara_muralidhara.html</t>
  </si>
  <si>
    <t>https://youtu.be/w-ou6AJyXdk</t>
  </si>
  <si>
    <t>Shirdi Ke Sai Parthi Ke</t>
  </si>
  <si>
    <t>https://sairhythms.sathyasai.org/song/ananda-sagari-dayakari</t>
  </si>
  <si>
    <t>Ananda Sagari Dayakari</t>
  </si>
  <si>
    <t>Glory to Mother Sai, the Goddess of the Universe, the primal and supreme force, the one who is an ocean of bliss. She confers mercy and compassion.</t>
  </si>
  <si>
    <t>Ananda Sagari Dayakari
Adi Parashakthi Krupakari
Hey Jagadeeshwari Partheeshwari
Hey Jagadeeshwari Sayeeshwari</t>
  </si>
  <si>
    <t>https://raagabox.com/search/?mid=1002545</t>
  </si>
  <si>
    <t>Song Glossary adi: beginning, commencement, first in time anand: bliss; (var) ananda, anandam, anando dayal: compassionate one: (var) dayala, dayalam, dayalana, dayalo, dayalu, dayaludey, dayalane (tamil), dayakari (f), dayalakari (f) hey: a heartfelt callout, usually followed by a name or description like 'hey rama', or 'hey merciful lord' jagadeeshwari: lord of the world (feminine); jagad = world, eshwari = master / goddess; (var) jagadishwari krupalu: compassionate one; (var) krupala, krupakara, krupakari (f); krupamaya, krupamayi (f) - full of compassion parashakthi: the supreme power partheeshwari: goddess of puttaparthi; (var) parthiswari sagar: ocean; (var) sagara, sagaram, sagari (feminine) sayeeshwara: lord sai; (var) saishwara; saishwari, sayeeshwari (feminine)</t>
  </si>
  <si>
    <t>debug_ananda_sagari_dayakari.html</t>
  </si>
  <si>
    <t>https://sairhythms.sathyasai.org/song/ananda-sri-sai-parthi-pureesha</t>
  </si>
  <si>
    <t>Ananda Sri Sai Parthi Pureesha</t>
  </si>
  <si>
    <t>O Lord Sai, dweller of Prashanthi Nilayam of Parthi, You are eternally blissful, beauty personified. You are embodiment of existence, awareness and bliss. You are Govinda (Krishna), the one who carried the Mandara mountain, who bestows Mukti (liberation) to devotees.</t>
  </si>
  <si>
    <t>Ananda Sri Sai Parthi Pureesha
Sadananda Madhava Prashanthi Vasa
Mandara Dhara Govinda Mukunda
Sundara Roopa Sri Satchidananda [ Sadananda Madhava ... ]</t>
  </si>
  <si>
    <t>Madura Puri Nilayey Meenakshi</t>
  </si>
  <si>
    <t>Song Glossary anand: bliss; (var) ananda, anandam, anando dhara: bear, carry, earth, one who wears; (var) dhari, dharana, dharam, dharey, dharini (f) govinda: name of krishna which means cowherd; (var) govindam madhava: name of krishna which means very sweet like madhu-honey; (var) madhavam, madhavaya mandara: name of a mountain, a type of flower mukunda: refers to krishna, the one who grants liberation prashanthi: supreme peace; (var) prashantha; also refers to prashanthi nilayam at puttaparthi pureesha: lord of a place or city; (var) puradheeshwara, pureeshaya, pureeshwara, pureeshwari (f), puradheeshwari (f) puttaparthi: birthplace of bhagawan sri sathya sai baba; (var) parti, parthi, parthipuri roopa: figure, embodiment; (var) roopam, roopini (f) sadananda: eternally blissful sai: sa + aai = divine mother satchidananda: sat + chith + ananda = truth or being + consciousness + bliss; (var) satchitananda, satchidanandam sri: honorific title of respect; another name of goddess lakshmi; wealth, majesty, splendour, intellect, fortune; (var) thiru (tamil) sundara: beautiful; (var) sundarakara, sundaraya, sundari (f), soundari (f), sundaram - beauty vasa: one who dwells or resides in; (var) vasaya, vaasam</t>
  </si>
  <si>
    <t>debug_ananda_sri_sai_parthi_pureesha.html</t>
  </si>
  <si>
    <t>https://sairhythms.sathyasai.org/song/ananda-tandava-rudra-maheshwari</t>
  </si>
  <si>
    <t>Ananda Tandava Rudra Maheshwari</t>
  </si>
  <si>
    <t>O Goddess Maheshwari (Parvathi), You are so blissful during the cosmic dance (creation), You are the protector of distressed devotees. You are the blissful and beautiful universal Goddess Bhairavi who bestows knowledge. You are verily Mother Sai of Parthi.</t>
  </si>
  <si>
    <t>Ananda Tandava Rudra Maheshwari
Aartha Samrakshaki Abhinava Sundari
Gnana Vishweshwari Ananda Bhairavi
Anandeshwari Sai Maheshwari</t>
  </si>
  <si>
    <t>Ananda Bhairavi</t>
  </si>
  <si>
    <t>Song Glossary aartha: afflicted, sick; (var) aarta abhinava: new anand: bliss; (var) ananda, anandam, anando anandeshwari: goddess of joy bhairavi: goddess kali, a frightful form of goddess parvathi gnana: wisdom; (var) gyaan, gnaan, gnan, gnanam maheshwari: goddess parvathi - consort of shiva rudra: a fearful aspect of lord shiva that vanquishes evil sai: sa + aai = divine mother samraksha: protect; (var) samrakshana, samrakshaka - protector, samrakshini (f) sundara: beautiful; (var) sundarakara, sundaraya, sundari (f), soundari (f), sundaram - beauty tandava: the celestial dance of shiva; (var) tandavaya - one who dances the tandava vishweshwari: lord of the universe (feminine)</t>
  </si>
  <si>
    <t>debug_ananda_tandava_rudra_maheshwari.html</t>
  </si>
  <si>
    <t>https://sairhythms.sathyasai.org/song/anandamaya-bhagawan</t>
  </si>
  <si>
    <t>Anandamaya Bhagawan</t>
  </si>
  <si>
    <t>O Lord Sai, You are love and bliss personified, repository of compassion and kindness and hope of the downtrodden. Kindly accept us at Your Lotus Feet.</t>
  </si>
  <si>
    <t>Anandamaya Bhagawan Hey Premamaya Bhagawan
O Bhagawan Sai Bhagawan [ Anandamaya Bhagawan ... ]
Hey Karuna Nidhey Prabhu Sai Ram
Krupa Nidhey Deenon Ke Pran
Lelo Prabhu Mujhey Sharan Lagalo
Mujhey Daya (Krupa) Karo Bhagawan
Anandamaya Bhagawan Hey Premamaya Bhagawan
O Bhagawan Sai Bhagawan [ Anandamaya Bhagawan ... ]
Hey Karuna Nidhey Prabhu Sai Ram
Krupa Nidhey Deenon Ke Pran
Aao Prabhu Mujhey Sharan Lagalo
Mujhey Daya (Krupa) Karo Bhagawan</t>
  </si>
  <si>
    <t>anandamaya-bhagawan.mp3 anandamaya-bhagawan_1.mp3</t>
  </si>
  <si>
    <t>https://media.radiosai.org/journals/Vol_04/01SEP06/bhajans.htm#ananda</t>
  </si>
  <si>
    <t>Song Glossary anandamayi: one who is full of joy; (var) anandamaya (masculine) bhagawan: god; (var) bhagwan, bhagavaan, bhagavan, bhagawantha, bhagawathey daya: compassion deenon: of the downtrodden hey: a heartfelt callout, usually followed by a name or description like 'hey rama', or 'hey merciful lord' karo: do; make it happen; (var) kar; kiya - did; karomi, karey - let us do karuna: compassion; (var) karunya, karunamaya - full of compassion, karunamayi (f), karunantha, karunakara - embodiment of compassion ke: of or belonging to krupa: compassion; (var) kripa lagalo: accept; provide refuge lelo: please accept mujhe: for me; (var) mujhey, mohey nidhey: treasure house; (var) nidhe prabhu: lord, master; (var) prabho pran: vital force, life; (var) prana, praana premamayi: embodiment of love (feminine); (var) premamaya - full of love rama: name of the seventh incarnation of lord vishnu, son of dasharatha and kausalya; (var) ram sai: sa + aai = divine mother sharan: surrender; (var) sharana, sharanagata, sharanagatha, sharanagatham, sharanam</t>
  </si>
  <si>
    <t>debug_anandamaya_bhagawan.html</t>
  </si>
  <si>
    <t>https://sairhythms.sathyasai.org/song/anandamaya-sai</t>
  </si>
  <si>
    <t>Anandamaya Sai</t>
  </si>
  <si>
    <t>Sai, You are verily the embodiment of Bliss, Compassion and Love. Your divine effulgence is equivalent to the splendour of crores of sun. You are pleasantly disposed towards the underprivileged, storehouse of eternal Peace, all pervasive divinity. You are Omnipotent, blemishless and the embodiment of Existence, Awareness and Bliss.</t>
  </si>
  <si>
    <t>Anandamaya Sai
Dayamaya Krupamaya Premamaya [ Anandamaya Sai ... ]
Dinakara Koti Tejonmaya
Deena Vatsala Sai Karunamaya
Shantha Saguna Parabrahmamaya
Sarvamaya Niramaya
Sai Satchidanandamaya</t>
  </si>
  <si>
    <t>Song Glossary anand: bliss; (var) ananda, anandam, anando dayamayi: full of compassion; (var) dayamaya deen: downtrodden; (var) deena, deenan dinakara: sun karuna: compassion; (var) karunya, karunamaya - full of compassion, karunamayi (f), karunantha, karunakara - embodiment of compassion koti: a crore krupa: compassion; (var) kripa niramaya: without any disease, always healthy; (var) niramayi (feminine) parabrahma: supreme spirit; (var) brahmapara premamayi: embodiment of love (feminine); (var) premamaya - full of love saguna: good qualities sai: sa + aai = divine mother sarva: all; (var) sarvam satchidananda: sat + chith + ananda = truth or being + consciousness + bliss; (var) satchitananda, satchidanandam shantha: peaceful tejonmaya: one who is full of effulgence vatsala: affectionate towards, fondly loving</t>
  </si>
  <si>
    <t>debug_anandamaya_sai.html</t>
  </si>
  <si>
    <t>https://sairhythms.sathyasai.org/song/anandamey-sai-bhajana</t>
  </si>
  <si>
    <t>Anandamey Sai Bhajana</t>
  </si>
  <si>
    <t>Singing Sai Bhajans grants us supreme bliss. Let us sing the glory of the effulgent Lord Sai who resides at Puttaparthi on the banks of the Chitravati river. Let us sing the glory of the one who is the protector of Truth, Right Conduct, and Peace. Lord Sathya Sai is the protector of all.</t>
  </si>
  <si>
    <t>Anandamey Sai Bhajana
Brahmanandamey Sai Bhajana [ Anandamey ... ]
Chithravathi Teera Chidvilasuni Bhajana
Parthi Lo Velasina Sathya Sai Bhajana [ Anandamey ... ]
Sathya Dharma Shanthi Samrakshakuni Bhajana
Sakala Sampadalosagu Sathya Sai Bhajana﻿</t>
  </si>
  <si>
    <t>Lowest Note: P / GHighest Note: P / G (higher octave)* Western notes are in the Key of C</t>
  </si>
  <si>
    <t>Song Glossary anandamey: that which is joyful bhajan: prayerful song; (var) bhajana, bhajanalu (telugu), bhajanon - plural brahmananda: supreme bliss; (var) brahmanandam chithravathi: the river on the banks of which puttaparthi is situated dharma: righteousness, also refers to way of life or religion puttaparthi: birthplace of bhagawan sri sathya sai baba; (var) parti, parthi, parthipuri sai: sa + aai = divine mother sakala: all samraksha: protect; (var) samrakshana, samrakshaka - protector, samrakshini (f) sathya: truth, short form of sathyanarayana – the childhood name of sri sathya sai baba; (var) sathyam shanthi: peace teera: bank, shore</t>
  </si>
  <si>
    <t>debug_anandamey_sai_bhajana.html</t>
  </si>
  <si>
    <t>https://youtu.be/jf10QGf4-Vs?si=gFH1-QHPBovX8OZp</t>
  </si>
  <si>
    <t>https://sairhythms.sathyasai.org/song/anandamey-sai-naamamey</t>
  </si>
  <si>
    <t>Anandamey Sai Naamamey</t>
  </si>
  <si>
    <t>Oh Lord Sai! Chanting Your divine name is true bliss and singing Your glory confers ecstasy. Your infinite effulgence is all pervading and Your form is beauty personified.</t>
  </si>
  <si>
    <t>Anandamey Sai Naamamey
Adbhutamey Sai Geetamey
Akhandamey Jyothirmayamey
Sundaramey Sai Roopamey (Ati)</t>
  </si>
  <si>
    <t>Revagupti</t>
  </si>
  <si>
    <t>https://dl.radiosai.org/RADIO_SAI_BHAJAN_CLASSROOM_426_ANANDAME_SAI_NAMAME.mp3</t>
  </si>
  <si>
    <t>golden voice vintage sheet-music tutorial</t>
  </si>
  <si>
    <t>Song Glossary adbhuta: miraculous; (var) adbhutamey akhanda: uninterrupted, that which is indivisible; (var) akhandamey (tamil) anand: bliss; (var) ananda, anandam, anando ati: extremely, very geet: song; (var) geetam, geetham jyotirmaya: full of light; (var) jyotirmayi (f) naam: name; (var) naama, naamam roopa: figure, embodiment; (var) roopam, roopini (f) sai: sa + aai = divine mother sundara: beautiful; (var) sundarakara, sundaraya, sundari (f), soundari (f), sundaram - beauty</t>
  </si>
  <si>
    <t>debug_anandamey_sai_naamamey.html</t>
  </si>
  <si>
    <t>anandamey-sai-naamamey.mp3</t>
  </si>
  <si>
    <t>https://sairhythms.sathyasai.org/song/anantha-premamrutha-sai</t>
  </si>
  <si>
    <t>Anantha Premamrutha Sai</t>
  </si>
  <si>
    <t>Glory to Lord Sai who is an infinite ocean of nectarine Love and who bestows bliss. He is the beautiful Sai of Shirdi and Parthi. He is the very embodiment of compassion. He is the Lord of the Universe, Lord of Parthi and our hearts. He is the Protector of the downtrodden and all those who surrender to Him. Glory to Lord Sai, the Supreme Lord who incarnated for the sake of His devotees.</t>
  </si>
  <si>
    <t>Anantha Premamrutha Sai Ananda Dayi
Shirdi Ke Sai Parthi Ke Sai Prashanthi Sundara Sai [ Anantha ... ]
Karunakara Jagadeeshwara Hrudayeshwara Sai Partheeshwara
Sharanagatha Thrana Deenavana
(Pari) Poornavatara Sayeeshwara</t>
  </si>
  <si>
    <t>Song Glossary anand: bliss; (var) ananda, anandam, anando anantha: infinite, endless; (var) ananth, anantham, ananthaya dayi: one who gives deenavana: protector of the downtrodden hrudayeshwara: lord of the heart; (var) hrudayeshwari (f) jagadeesha: lord of the world; (var) jagadeeshwara, jagadeeshwaraya karuna: compassion; (var) karunya, karunamaya - full of compassion, karunamayi (f), karunantha, karunakara - embodiment of compassion ke: of or belonging to partheeshwara: one who is lord of parthi (sathya sai baba); (var) partheesha, partheeshwaraya poornavatara: full incarnation of the lord on the earth with all the 16 qualities mentioned in the sacred texts-like omniscience, omnipresence etc.; (var) poornavataram prashanthi: supreme peace; (var) prashantha; also refers to prashanthi nilayam at puttaparthi premamrutha: nectar of love puttaparthi: birthplace of bhagawan sri sathya sai baba; (var) parti, parthi, parthipuri sai: sa + aai = divine mother sayeesha: sai + esha = lord sai; (var) sayeesham, sayeeshwara, sayeeshwaram, sayeeshwari (f), sayeeshwaraya, saishwari (f), sharan: surrender; (var) sharana, sharanagata, sharanagatha, sharanagatham, sharanam shirdi: holy abode of the first incarnation of sai baba; (var) shirdipuri sundara: beautiful; (var) sundarakara, sundaraya, sundari (f), soundari (f), sundaram - beauty thrana: one who protects</t>
  </si>
  <si>
    <t>debug_anantha_premamrutha_sai.html</t>
  </si>
  <si>
    <t>https://youtu.be/eRg252tESPM?si=akRmwcNu2HrLkbMu</t>
  </si>
  <si>
    <t>https://sairhythms.sathyasai.org/song/anata-ga-korare-subete-no</t>
  </si>
  <si>
    <t>Anata ga Korare, Subete no</t>
  </si>
  <si>
    <t>O Lord Sai Baba, You have come to us to awaken our hearts with Your divine love. With Your Motherly love, You grant us salvation. With Your Fatherly love, You guide us to the truth. With Your Godly love, You present us with supreme bliss. Sai Baba, You are my Lord. Please use my life for Your divine purposes. Your existence is for the purpose of bringing good fortune to all people. Please continue to help us this way, Lord Sai Baba.</t>
  </si>
  <si>
    <t>Anata ga Korare, Subete no Haato ga Mezamete Imasu, Kami Naru Ai ni
Haha Naru Ai de Sukui wo Atae
Chichi Naru Ai de Shinri ni Michibiku
Kami Naru Ai de Shifuku wo Sazukeru
Sai Baba yo, Watashi no Kami yo
Otsukai Kudasai, Kono Inochi
Subete no Hito no Sachi no tame
Yakudate Kudasai Sai Baba
Allah Tum Ho Eshwar Tum Ho
Tum Hi Ho Ram Rahim
Merey Ram Merey Ram Ram Rahim
Yesu Tum Ho Nanak Tum Ho
Zohrashtra Bhi Ho Mahavir Tum Ho
Gautama Buddha Karim [ Merey Ram ... ]
Allah Jehovah Jesus Christ Our Lord
Lord Sai You Are Ever Beside Me
Lord Sai You Are Ever Within Me
All Names Are Yours My Lord, All Forms With You Begin
Formless Or Form We Adore Thee
God Is Love, We Are Love Ever Expanding (4)</t>
  </si>
  <si>
    <t>debug_anata_ga_korare_subete_no.html</t>
  </si>
  <si>
    <t>https://youtu.be/lpEQX3UL4z8</t>
  </si>
  <si>
    <t>Durga Bhavani Maa Jaya Jaya Sai Maa</t>
  </si>
  <si>
    <t>https://sairhythms.sathyasai.org/song/anata-he-inotteru-anata-wo</t>
  </si>
  <si>
    <t>Anata he Inotteru, Anata wo</t>
  </si>
  <si>
    <t>O Lord Sai Baba, we are praying to You, we love You. You are the light, You are love. O Lord Sai, thank You for Your smile. We are flowing towards You, we love You. O Lord Sai Baba, thank You for Your blessings.</t>
  </si>
  <si>
    <t>Anata he Inotteru, Anata wo Aishiteru
Anata wa Hikari Desu, Anata wa Ai Desu
Sai Baba Sai Baba Hohoemi wo, Sai Baba Sai Baba Arigatou [ Anata he Inotteru ... ]
Anata he Nagareteru, Anata wo Aishiteru
Sai Baba Sai Baba Shukufuku wo, Sai Baba Sai Baba Arigatou</t>
  </si>
  <si>
    <t>debug_anata_he_inotteru_anata_wo.html</t>
  </si>
  <si>
    <t>https://youtu.be/eNMUQQD-NTc</t>
  </si>
  <si>
    <t>Sanatana Sarathey</t>
  </si>
  <si>
    <t>https://sairhythms.sathyasai.org/song/anata-he-no-omoi-wo</t>
  </si>
  <si>
    <t>Sai Hai Jeevan Jeevan Sathya Sai</t>
  </si>
  <si>
    <t>Anata he no Omoi wo</t>
  </si>
  <si>
    <t>Hold thoughts of Lord Sai's beautiful form in your heart. Lay your gaze upon His divinity. Beautiful Sai of Puttaparthi, I will stay together with You forever.</t>
  </si>
  <si>
    <t>Anata he no Omoi wo Mune ni
Kami no Misugata wo Kokoro ni Daite
Hitome Aitakute
Watashi wa Koko ni Anata to Tomo ni
Utsukushii Kami Puttaparthi no Sai [ Hitome ... ]
Madhusudhana Muralidhara
Madhura Madhura Hey Giridhara Bala
Madhava Madhusudhana
Hrudayanta Ranga Sri Sai Ranga
Sri Ranga Ranga Puttaparthi Ranga [ Madhava ... ]</t>
  </si>
  <si>
    <t>Bala Gopal Jai Jai Sai Ram</t>
  </si>
  <si>
    <t>Major (Pahadi)</t>
  </si>
  <si>
    <t>Bhajorey Bahi Sai Ram</t>
  </si>
  <si>
    <t>Bhajor Madhura Hari Nam Nirantara Bhajo Madhura Hari Nam</t>
  </si>
  <si>
    <t>Song Glossary puttaparthi: birthplace of bhagawan sri sathya sai baba; (var) parti, parthi, parthipuri sai: sa + aai = divine mother</t>
  </si>
  <si>
    <t>debug_anata_he_no_omoi_wo.html</t>
  </si>
  <si>
    <t>https://youtu.be/bqUjNHEC8Aw</t>
  </si>
  <si>
    <t xml:space="preserve">Hari Hari Govinda Narayana </t>
  </si>
  <si>
    <t xml:space="preserve">Jaya Sai Guru Deva Sai Guru Deva </t>
  </si>
  <si>
    <t>https://sairhythms.sathyasai.org/song/anata-kara-watashi-ni-sosogareru</t>
  </si>
  <si>
    <t>Anata kara Watashi ni Sosogareru</t>
  </si>
  <si>
    <t>Lord Sai, You bless us with Your divine love. You are more sweet, strong, and kind than anything in this world. I am walking towards You. I am continuing my journey towards You. Please keep watching over me, for I shall be with You soon. Sai Ram, I am moving towards You.</t>
  </si>
  <si>
    <t>Anata kara Watashi ni Sosogareru Ai wa
Nani yori mo Amaku, Tsuyoku, Yasashii
Watashi wa Anata no Moto he Aruite Imasu ka
Watashi wa Anata no Moto he Tsuzuite Imasu ka
Hitomi wo Sorasazu, Massugu ni, Massugu ni
Sai Ram, Sai Ram, Sai Ram, Anata heto Mukaimasu</t>
  </si>
  <si>
    <t>Song Glossary rama: name of the seventh incarnation of lord vishnu, son of dasharatha and kausalya; (var) ram sai: sa + aai = divine mother</t>
  </si>
  <si>
    <t>debug_anata_kara_watashi_ni_sosogareru.html</t>
  </si>
  <si>
    <t>https://youtu.be/l2tYqEjx2Fg</t>
  </si>
  <si>
    <t>https://sairhythms.sathyasai.org/song/anata-ni-aeta-yorokobi-kotoba</t>
  </si>
  <si>
    <t>Lambodhara Hey Vinayaka</t>
  </si>
  <si>
    <t>Anata ni Aeta Yorokobi Kotoba</t>
  </si>
  <si>
    <t>When I met You, such joy overcame me that I was unable to speak. Tears welled up in my eyes as I understood that I am a child of God. Your kind eyes exude a happiness that we graciously accept.</t>
  </si>
  <si>
    <t>Anata ni Aeta Yorokobi Kotoba ni Dekinai
Namida ga Afure soshite Kami no Ko to Wakatta
Yashiki Hitomi Kami no Hitomi
Ome ni Kakareta Shiawase Kamishimete Imasu
Daya Sudha Barsao Mata Jaya Jaya Jaya Ambe
Prema Sudha Barsao Mata Jaya Jaya Jaya Ambe
Devi Niranjani Sai Bhavani
Jaya Jaya Jaya Ambe (2)</t>
  </si>
  <si>
    <t>Major and Minor (Shivaranjani)</t>
  </si>
  <si>
    <t>Song Glossary baba: lord sai baba - the divine father jaya: victory; (var) jayam, jayatu sai: sa + aai = divine mother</t>
  </si>
  <si>
    <t>debug_anata_ni_aeta_yorokobi_kotoba.html</t>
  </si>
  <si>
    <t>https://youtu.be/OwseozGT6FQ</t>
  </si>
  <si>
    <t>https://sairhythms.sathyasai.org/song/anata-ni-au-tameni-umareta</t>
  </si>
  <si>
    <t>Anata ni Au Tameni Umareta</t>
  </si>
  <si>
    <t>O Lord, I was born for the purpose of meeting You and knowing You. I count the days and nights until I can proclaim that I know You. You are our magnificent mother and our glorious father. You are the light within my chest.</t>
  </si>
  <si>
    <t>Anata ni Au Tameni Umareta
Anata wo Shiru Tameni Umareta
Ikuzen Nen no Tsuki Hi wo Kazoe
Anata to Iu Ai wo Shitta
Sathya Sai, Sathya Sai Idai Naru Haha
Sathya Sai, Sathya Sai Eikou no Chichi
Baba Kono Mune ni Aru
Hikari Sore wa Anata</t>
  </si>
  <si>
    <t>debug_anata_ni_au_tameni_umareta.html</t>
  </si>
  <si>
    <t>https://youtu.be/l0CDkHLiBnU</t>
  </si>
  <si>
    <t>https://sairhythms.sathyasai.org/song/anata-ni-michibikare-watashi-wa</t>
  </si>
  <si>
    <t>Raghupathey Sri Rama Chandra Raghava</t>
  </si>
  <si>
    <t>Anata ni Michibikare Watashi wa</t>
  </si>
  <si>
    <t>O Lord Sai, I walk the path that leads to You. Everything returns to this light through the guidance of love. Sing praise to Sai Gopala., victory to Lord Gopala. God's love is the sweetest thing, and it gratifies me.</t>
  </si>
  <si>
    <t>Anata ni Michibikare Watashi wa Ayumu
Subete wa Kono Hikari Kaeru Ai no Shirube
Tataeyo Sai Gopala, Jaya Gopala, Sai Gopala
Kami no Ai Amaku, Amaku, Watashi wo Mitasu</t>
  </si>
  <si>
    <t>Lowest Note: d1 / G# (lower octave)Highest Note: D1 / G#* Western notes are in the Key of C</t>
  </si>
  <si>
    <t>Song Glossary gopal: name of krishna which means protector of the cowherd; (var) gopala, gopalana, gopalam jaya: victory; (var) jayam, jayatu sai: sa + aai = divine mother</t>
  </si>
  <si>
    <t>debug_anata_ni_michibikare_watashi_wa.html</t>
  </si>
  <si>
    <t>https://youtu.be/kwKaV9kvp_0</t>
  </si>
  <si>
    <t>https://sairhythms.sathyasai.org/song/anata-no-ai-ga-watashi</t>
  </si>
  <si>
    <t>Anata no Ai ga Watashi</t>
  </si>
  <si>
    <t>O Lord Sai, Your love is my everything. Every day, I feel its sweetness and kindness as it wraps around me.</t>
  </si>
  <si>
    <t>Anata no Ai ga Watashi no Subete
Higoto ni Amaku Yasashiku
Anata no Ai ni Tsutsumareru
I Keep Feeling Your Love In Me Over And Over Again
And Its Sweeter And Sweeter As The Days Go By
Oh What A Love Between My Sai And I
My Sai And I, My Sai And I</t>
  </si>
  <si>
    <t>Danava Bhanjana Rama Sai Shyamala</t>
  </si>
  <si>
    <t>debug_anata_no_ai_ga_watashi.html</t>
  </si>
  <si>
    <t>https://youtu.be/jmVfsxuVmrY</t>
  </si>
  <si>
    <t>https://sairhythms.sathyasai.org/song/anata-no-ai-no-fukasa</t>
  </si>
  <si>
    <t>Anata no Ai no Fukasa</t>
  </si>
  <si>
    <t>O Lord Sai, Your love is as boundless as Your eternal form. You are the root of the love that is in our hearts. We dedicate our lives to following Your love. Without You, we cannot continue living. Your love, as deep as the oceans, is what gives us our life. This pure love is what binds us together.</t>
  </si>
  <si>
    <t>Anata no Ai no Fukasa wa
Sai Towa ni Hatenaku
Inochi wo Tsutau Ai no Sai
Watashi Tachi no Ai no Ibuki
Anata no Ai ga Kono Mune ni
Anata no Ai ni Ikite Yuku
Anata no Ai no Umi de
Anata no Hitomi ni Toke
Ai ni Michi Yuku
Kiyorakana Ai no Kizuna
Hum Ko Tum Se Pyaar Kitna
Sunlo Dil Ki Pukar
Sunlo Sunlo Sunlo
Sai Tum Hi Jantey Hain
Dilon Ki Dhadkan Tum Ho Sai
Tum Hamarey Pran Ho
Hum Ko Tum Se Pyaar Hain
Neeru Leni Chepa Vedanam
Nee Sannidhe Maaku Pennidhi
Needu Chupe Prana Samanam
Neeku Maaku Oke Bandhamu
Adhiye Prema Bandhamu [ Hum Ko Tum Se ... ]</t>
  </si>
  <si>
    <t>debug_anata_no_ai_no_fukasa.html</t>
  </si>
  <si>
    <t>https://youtu.be/Nz37-hBBvxk</t>
  </si>
  <si>
    <t>https://sairhythms.sathyasai.org/song/anata-no-ai-wa-sekai</t>
  </si>
  <si>
    <t>Anata no Ai wa Sekai</t>
  </si>
  <si>
    <t>O Lord Sai, Your love spreads across the entire world, shining without many even noticing. You were born as a human to spread love through this world and to help us become one with God. Every day we return back to You.</t>
  </si>
  <si>
    <t>Anata no Ai wa Sekai ni Hirogari
Itsushika Kono Yo wo Terashitsukusu deshou
Hito Toshite Umareta nara Ai (Kami) ni Naremasu youni
Itsu no Hi ka Anata he Mata Modorimasu</t>
  </si>
  <si>
    <t>debug_anata_no_ai_wa_sekai.html</t>
  </si>
  <si>
    <t>https://youtu.be/kNwls3IbRkA</t>
  </si>
  <si>
    <t>Vighna Vinashaka Gananatha</t>
  </si>
  <si>
    <t>https://sairhythms.sathyasai.org/song/anata-no-ai-wa-subete</t>
  </si>
  <si>
    <t>Anata no Ai wa Subete</t>
  </si>
  <si>
    <t>O Lord Sai, Your love surrounds everything, even the sadness and pain in this world. You guide us through illusion towards You. You bless us and forgive us at every moment. Your kindness pierces our hearts.</t>
  </si>
  <si>
    <t>Anata no Ai wa Subete wo Tsutsumu, Kono Yo no Kanashimi Kurushimi Tsutsumu
Hito Mayoi wo Michibikita mo, Anata no Moto e Michibikita mo
Subete wo Atae Subute wo Yurusu, Anata no Yasashisa Kokoro ni Shimiru</t>
  </si>
  <si>
    <t>debug_anata_no_ai_wa_subete.html</t>
  </si>
  <si>
    <t>https://youtu.be/WeX5bqc_6qk</t>
  </si>
  <si>
    <t>Buddha Mahavir Yesu Sai</t>
  </si>
  <si>
    <t>https://sairhythms.sathyasai.org/song/anata-no-miashi-ni-watashi</t>
  </si>
  <si>
    <t>Anata no Miashi ni Watashi</t>
  </si>
  <si>
    <t>We pray at Your divine feet dear Lord. You are Sai Baba, Buddha, Jesus, and the Kannon Bodhisattva. You are our mother and father. All names are one, and all forms are one as You dwell in everything.</t>
  </si>
  <si>
    <t>Anata no Miashi ni Watashi no Ai wo Sasagemasu
Sai Baba Sai Baba Anata wa Buddha, Kannon, Iesu
O Baba O Baba Anata wa Haha, Anata wa Chichi
Subete no Mono ni Yadoru, Subete no Kami wa Hitotsu (Oh)
At Your Feet Dear Lord We Pray
Grace Us With Your Love This Day
Sai Baba, Sai Baba, You Are Krishna, You Are Rama
Oh Baba, Oh Baba, You Are Mother, You Are Father
All Names, Every Form, All That Was And Will Be Born
(You Are) All Names Every Form All That Is Forever More</t>
  </si>
  <si>
    <t>Song Glossary baba: lord sai baba - the divine father buddha: founder of buddhism and one of the major ten incarnations of god; also an enlightened person sai: sa + aai = divine mother</t>
  </si>
  <si>
    <t>debug_anata_no_miashi_ni_watashi.html</t>
  </si>
  <si>
    <t>https://youtu.be/V0b4umKi2Pw</t>
  </si>
  <si>
    <t>https://sairhythms.sathyasai.org/song/anata-no-mina-wo-yobu</t>
  </si>
  <si>
    <t>Anata no Mina wo Yobu</t>
  </si>
  <si>
    <t>O Lord Sai, I call out Your beautiful name from the bottom of my heart. I sing out to Your beautiful heart. Love fills my heart as it fills this song. The light of this sacred prayer draws me closer to You, Lord Sai Baba.</t>
  </si>
  <si>
    <t>Anata no Mina wo Yobu Kokoro kara, Kokoro kara
Anata no Misugata ni, Utaimasu, Utaimasu
Ai wo Kono Mune ni, Ai wo Kono Uta ni.
Seinaru Inori no Hikari, Anata ni Toke Yuku
Sai Baba, Sai Baba
Sai Ram, Sai Ram, Sai Ram</t>
  </si>
  <si>
    <t>Shiva Shiva Shiva Shiva Shivaya (~ Miyan ki Malhar)</t>
  </si>
  <si>
    <t>Song Glossary baba: lord sai baba - the divine father rama: name of the seventh incarnation of lord vishnu, son of dasharatha and kausalya; (var) ram sai: sa + aai = divine mother</t>
  </si>
  <si>
    <t>debug_anata_no_mina_wo_yobu.html</t>
  </si>
  <si>
    <t>https://youtu.be/QNNgARPX7aw</t>
  </si>
  <si>
    <t>https://sairhythms.sathyasai.org/song/anata-no-sonzai-ni-kizuita</t>
  </si>
  <si>
    <t>Anata no Sonzai ni Kizuita</t>
  </si>
  <si>
    <t>O Lord Sai, I arose from Your existence. I felt a profoundly deep and warm feeling in my heart. I bloomed into a small flower and I saw Your beautiful form. The wide sky is Your domain. You healed our sorrow and pain with Your warmth. Swami, no matter how, I will be together with You. Swami, no matter what, You will always exist in eternity.</t>
  </si>
  <si>
    <t>Anata no Sonzai ni Kizuita Toki
Mune no Ofukukaku kara Atatakaku Kanjita
Saiteta Chiisana Hana no Naka ni
Anata no Misugata wo Mite
Hiroi Sora no Moto Anata no
Nukumori ni Iyasarete
Swami Douka Anata to Tomo ni
Swami Douka Anata to Towa ni</t>
  </si>
  <si>
    <t>debug_anata_no_sonzai_ni_kizuita.html</t>
  </si>
  <si>
    <t>https://youtu.be/wsNyZLQOr6Y</t>
  </si>
  <si>
    <t>https://sairhythms.sathyasai.org/song/anata-hitotsu-ni-naritakute</t>
  </si>
  <si>
    <t>Anata to Hitotsu ni Naritakute</t>
  </si>
  <si>
    <t>O Lord, my only wish is to become one with You. You fill my every thought, prayer, and dream with Your beautiful form. Lord Sai Baba, You are Rama, Krishna, Buddha, Jesus.</t>
  </si>
  <si>
    <t>Anata to Hitotsu ni Naritakute O Sai
Afureru Omoi wa Sai, Sai, Sai
Inori no Kotoba mo Yume Miru Sugata mo
Motomeru Mono wa Tada Hitotsu Sai, Sai, Sai
Harey Sai Buddha, Sai Iesu, Sai, Sai, Sai
Sathya Sai, Sai, Sai Baba</t>
  </si>
  <si>
    <t>Song Glossary buddha: founder of buddhism and one of the major ten incarnations of god; also an enlightened person hari: name of lord vishnu; (var) hare, harey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t>
  </si>
  <si>
    <t>debug_anata_to_hitotsu_ni_naritakute.html</t>
  </si>
  <si>
    <t>https://youtu.be/fjm7rQ6FT_Q</t>
  </si>
  <si>
    <t>https://sairhythms.sathyasai.org/song/anata-ikiru-tomo-ni</t>
  </si>
  <si>
    <t>Anata to Ikiru, Tomo ni</t>
  </si>
  <si>
    <t>Divine Baba, I like with You for You are my life. I laugh with You, I walk with You because You are my very life. You fill me with tranquility and supreme bliss every single day.</t>
  </si>
  <si>
    <t>Anata to Ikiru, Tomo ni Ikiru, Baba is my life.
Anata to Warai, Anata to Ayumu, Watashi no Jinsei
Heian ni Michi, Shifuku Afureru, Watashi no Mainichi</t>
  </si>
  <si>
    <t>Lowest Note: n2 / B (lower octave)Highest Note: N2 / B* Western notes are in the Key of C</t>
  </si>
  <si>
    <t>Song Glossary baba: lord sai baba - the divine father</t>
  </si>
  <si>
    <t>debug_anata_to_ikiru_tomo_ni.html</t>
  </si>
  <si>
    <t>https://youtu.be/F-mUilWIAsg</t>
  </si>
  <si>
    <t>https://sairhythms.sathyasai.org/song/anata-wa-ram-anata-wa</t>
  </si>
  <si>
    <t>Anata wa Ram Anata wa</t>
  </si>
  <si>
    <t>You are Ram, You are Shyam (Krishna), You are our God, O Sai. Please bestow Your blessings upon us. We devote our prayers to You as You fill our hearts with the power of love. Please guide us through love Lord Sai Ram.</t>
  </si>
  <si>
    <t>Anata wa Ram Anata wa Shyam Anata wa Watashi no Sai Bhagawan
O Baba Anata Megumi wo Douka Watashi ni Kudasai [ Anata wa ... ]
Anata ni Sasageru Oinori wa Ai no Chikara de Mitasareru
Ai no Chikara de Anata no Moto he Michibiki Kudasai Sai Rama</t>
  </si>
  <si>
    <t>Song Glossary baba: lord sai baba - the divine father bhagawan: god; (var) bhagwan, bhagavaan, bhagavan, bhagawantha, bhagawathey rama: name of the seventh incarnation of lord vishnu, son of dasharatha and kausalya; (var) ram sai: sa + aai = divine mother sham: dark hued, a reference to lord krishna; evening time; (var) shyam, shyama, shyamala</t>
  </si>
  <si>
    <t>Punya Naam Pavitra Naam Rama</t>
  </si>
  <si>
    <t>debug_anata_wa_ram_anata_wa.html</t>
  </si>
  <si>
    <t>https://youtu.be/vaq4eKR8g8A</t>
  </si>
  <si>
    <t>https://sairhythms.sathyasai.org/song/anata-wa-watashi-no-guru</t>
  </si>
  <si>
    <t>Anata wa Watashi no Guru</t>
  </si>
  <si>
    <t>You are my Guru Baba, God of Love. You show us the truth of 'Aham Brahmasmi' (Thou Art That). The flower of Wisdom glows at Your feet. Let it bloom in the light within me.</t>
  </si>
  <si>
    <t>Anata wa Watashi no Guru Baba, Guru Baba, O Ai no Kami
Bonga-ichi-nyo no Shinri wo Toku Guru Baba, O Ai no Kami
Miashi ni Kagayaku Eichi no Hana
Uchinaru Hikari ni Sakase Mashou
Watashi no Guru Baba, Sathya Sai Baba, O Ai no Kami</t>
  </si>
  <si>
    <t>Song Glossary baba: lord sai baba - the divine father guru: preceptor; (var) guruvara – belonging to the guru / guru’s sai: sa + aai = divine mother sathya: truth, short form of sathyanarayana – the childhood name of sri sathya sai baba; (var) sathyam</t>
  </si>
  <si>
    <t>debug_anata_wa_watashi_no_guru.html</t>
  </si>
  <si>
    <t>https://youtu.be/ytkEXyKnwgs</t>
  </si>
  <si>
    <t>Koti Pranam Shata Koti Pranam</t>
  </si>
  <si>
    <t>https://sairhythms.sathyasai.org/song/anata-wo-omou-kono-mune</t>
  </si>
  <si>
    <t>Anata wo Omou Kono Mune</t>
  </si>
  <si>
    <t>Lord Sai, thoughts of You rest in my heart as Your beautiful song reverberates through the world. O Sai Krishna, You are the incarnation of love who fills our hearts with true love. O Sai, we pray to You to guide us always.</t>
  </si>
  <si>
    <t>Anata wo Omou Kono Mune no Naka, Hibiki Wataru Kami no Uta
Krishna Krishna, Krishna Krishna, Sathya Sai Krishna [ Anata wo ... ]
Ai de Ai de Sono Shinri no Ai de, Kokoro Mitasu Kami Ai no Keshin
(Sai) Om Sai Om Michibiki tamae Sai Om
Hari Om Tat Sat Hari Om Tat Sat Hari Om Tat Sat Hari Om
Krishna Krishna Krishna Krishna Jaya Radha Krishna
Govinda Govinda Bhajo Radhey Govinda Gopala Gopala Bhajo Krishna Mukunda
Om Hari Om Hari Om Sai Om</t>
  </si>
  <si>
    <t>Song Glossary krishna: name of the eighth incarnation of lord vishnu, son of devaki and vasudeva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t>
  </si>
  <si>
    <t>debug_anata_wo_omou_kono_mune.html</t>
  </si>
  <si>
    <t>https://youtu.be/lsIkWiW1Jck</t>
  </si>
  <si>
    <t>https://sairhythms.sathyasai.org/song/anatha-bandho-sai-prabho</t>
  </si>
  <si>
    <t>Oh Lord Sai! You are the protector and kin of the destitute. Kindly forgive our misdeeds and be with us in our journey of life. Bless us with Divine Love and devotion and be constantly in our thoughts and our hearts, grant us the opportunity to serve Your Lotus feet.</t>
  </si>
  <si>
    <t>Hari Hari Om Shiva Shankara</t>
  </si>
  <si>
    <t>Anatha Bandho Sai Prabho
Aparadha Kshama Karo Sai Prabho
Jeeva Yatra Mey Saath Raho Tum
Prem Bhakthi Hum Ko Deejo
Hrudaya Mandir Se Math Jao
Charanamrutha Seva Deejo Prabhu</t>
  </si>
  <si>
    <t>https://www.raagabox.com/lyrics/?lid=1010730</t>
  </si>
  <si>
    <t>Song Glossary anath: destitute; (var) anatha aparadha: sin bandhava: relative; (var) bandhu, bandho; bandham - relationship bhakthi: devotion charanamrutha: nectar from the lord’s feet deejo: please give; (var) dedo hrudaya: heart humko: for us; (var) hamey jao: go; (var) jaana jeeva: individual soul karo: do; make it happen; (var) kar; kiya - did; karomi, karey - let us do kshama: to forgive mandir: temple; (var) mandira math: do not mey: in prabhu: lord, master; (var) prabho prema: love; (var) prem; also the name of the third sai avatar, prema sai raho: stay, remain; (var) rahjao, rehna; rahey, rahte - have been staying, rahenge - we will stay saath: company, support sai: sa + aai = divine mother se: from, with seva: service tum: you, thou; (var) tu, tuj; tubhyam, tumhey - to you; tujhey, tujko - for you; yatra: travel (literally), pilgrimage (contextually)</t>
  </si>
  <si>
    <t>debug_anatha_bandho_sai_prabho.html</t>
  </si>
  <si>
    <t>https://youtu.be/W30CfftUZjs?si=uragzL2LCRspjW5S https://youtu.be/Pk81ArtGTrQ</t>
  </si>
  <si>
    <t>https://sairhythms.sathyasai.org/song/anatha-rakshaki-sai-maheshwari</t>
  </si>
  <si>
    <t>Anatha Rakshaki Sai Maheshwari</t>
  </si>
  <si>
    <t>Mother Sai protects and gives refuge to the destitute. The lotus-eyed Goddess of the Universe frees us from fear, destroys grief and is worshipped by all living beings. Let us surrender to Sai.</t>
  </si>
  <si>
    <t>Anatha Rakshaki Sai Maheshwari
Abhaya Pradayini Ananda Roopini [ Anatha Rakshaki ... ]
Ambuja Lochani Akhilandeshwari
Abhayam Abhayam Dehi [ Anatha Rakshaki ... ]
Sajjana Vanditha Sankata Nashini
Sharanam Sharanam Sai</t>
  </si>
  <si>
    <t>Devi, Sai</t>
  </si>
  <si>
    <t>Gowri Ganesh Uma Ganesh</t>
  </si>
  <si>
    <t>Song Glossary abhaya: protection akhila: complete, entire, whole; (var) akhilam ambuja: lotus anand: bliss; (var) ananda, anandam, anando anath: destitute; (var) anatha dayini: one who gives (feminine); (var) pradayini, vidayini dehi: the one who resides in the body – the lord lochana: eye; (var) lochani (feminine) – one with such eyes; (var) vilochana maheshwari: goddess parvathi - consort of shiva nashaka: one who destroys; (var) nashakam, nashana, nashanam, nashini (f) raksha: protect; (var) rakshaya sai: sa + aai = divine mother sajjana: good people sankata: distress sharan: surrender; (var) sharana, sharanagata, sharanagatha, sharanagatham, sharanam swaroopa: figure, embodiment; (var) swarupa, swaroopam, swaroopanin (tamil); roopini, swaroopini, svarupini (feminine) vanditha: one who is worshipped; (var) vandita, vanditham, vandithaya</t>
  </si>
  <si>
    <t>debug_anatha_rakshaki_sai_maheshwari.html</t>
  </si>
  <si>
    <t>https://sairhythms.sathyasai.org/song/ancient-mother-i-hear-you-calling</t>
  </si>
  <si>
    <t>Ancient Mother I hear you calling</t>
  </si>
  <si>
    <t>Ancient Mother I hear you calling
Ancient Mother I hear your song
Ancient Mother I feel your laughter
Ancient Mother I taste your tears
O La Mama Waha su ko la
O La Mama Waha suWa an
O La Mama KaWe Ha Ha Ha Ha
O La Mama Ta te KaYee</t>
  </si>
  <si>
    <t>English, Native American</t>
  </si>
  <si>
    <t>debug_ancient_mother_i_hear_you_calling.html</t>
  </si>
  <si>
    <t>https://youtu.be/dtJSnzTdF6A?si=pU4xHCyJecVtmPTQ https://youtu.be/2zr7rgL9_DA?si=sptRTu8lVNGFfWbR</t>
  </si>
  <si>
    <t>This is a Native American song that is best sung in unison with harmonies.</t>
  </si>
  <si>
    <t>https://sairhythms.sathyasai.org/song/aneela-kumara-hanumantha</t>
  </si>
  <si>
    <t>Aneela Kumara Hanumantha</t>
  </si>
  <si>
    <t>Naada Brahmamayi Sayeeshwari</t>
  </si>
  <si>
    <t>Glory to Hanuman, the son of the wind God, Vayu and Anjani. He is the most powerful leader of the monkey army with innumerable qualities. He is the foremost devotee and messenger of Lord Rama who protects the pious and the holy people. Glory to the most powerful protector.</t>
  </si>
  <si>
    <t>Aneela Kumara Hanumantha
Anjani Putra Sri Anjaneya [ Aneela Kumara ... ]
Vanara Sevitha Vayu Kumara
Aganita Guna Gana Ati Balavanta
Sri Rama Dootha Sritha Jana Pala
Sri Rama Bhaktha Abhaya Pradatha</t>
  </si>
  <si>
    <t>Kanada</t>
  </si>
  <si>
    <t>Song Glossary abhaya: protection aganita: that which cannot be counted aneela: wind or air; (var) anila, anil anjaneya: one of many names of lord hanuman anjana: mother of hanuman; (var) anjani ati: extremely, very balavanta: one who has immense physical strength or power; (var) balavana bhaktha: devotee; (var) bhakthudu (telugu), bhakthargal (tamil) dootha: ambassador, messenger; (var) doota gunagana: a number or series of good qualities hanuman: the monkey god who served lord rama; (var) hanumantha, anjaneya - son of anjana jana: people; (var) jano, janon, janonke (of people), janoon, janara kumara: son, young boy, lord subrahmanya pala: to care, protect or sustain; (var) palana, palaya, palam, palan pradatha: bestower; (var) pradayi, pradatham, pradayini (f) putra: son rama: name of the seventh incarnation of lord vishnu, son of dasharatha and kausalya; (var) ram sevitha: one who is worshipped sri: honorific title of respect; another name of goddess lakshmi; wealth, majesty, splendour, intellect, fortune; (var) thiru (tamil) shritha: those who worship or surrender to god; (var) aashritha vanara: monkey vayu: god of wind</t>
  </si>
  <si>
    <t>debug_aneela_kumara_hanumantha.html</t>
  </si>
  <si>
    <t>https://youtu.be/6MXvTOX7QE0</t>
  </si>
  <si>
    <t>https://sairhythms.sathyasai.org/song/angels-we-have-heard-high</t>
  </si>
  <si>
    <t>Angels We Have Heard On High</t>
  </si>
  <si>
    <t>Gloria in excelsis Deo (Latin for "Glory to God in the highest")</t>
  </si>
  <si>
    <t>Angels We Have Heard On High
Sweetly Singing O'er The Plains
And The Mountains In Reply
Echoing Their Joyous Strain
Gloria in excelsis Deo
Gloria in excelsis Deo
Come to Bethlehem and see
Him whose birth the angels sing
Come adore on bended knee
Christ the Lord the new born King
Gloria in excelsis Deo
Gloria in excelsis Deo</t>
  </si>
  <si>
    <t>Jesus</t>
  </si>
  <si>
    <t>English, Latin</t>
  </si>
  <si>
    <t>Tum Ho Vighna Vinasha Ganesha</t>
  </si>
  <si>
    <t>carols multi-lingual</t>
  </si>
  <si>
    <t>debug_angels_we_have_heard_on_high.html</t>
  </si>
  <si>
    <t>https://www.youtube.com/watch?v=3JkSeJkpwvA</t>
  </si>
  <si>
    <t>https://sairhythms.sathyasai.org/song/anjana-nanda-veeram</t>
  </si>
  <si>
    <t>Anjana Nanda Veeram</t>
  </si>
  <si>
    <t>Salutation to thee, O son of mother Anjana, the valorous and powerful. You wandered the Ashoka vana (forest) and instilled fear among the demons to redeem Mother Sita from distress.</t>
  </si>
  <si>
    <t>Anjana Nanda Veeram Ashoka Vana Sancharam
Vande Lanka Bhayankaram
Sita Shoka Vinashakaram</t>
  </si>
  <si>
    <t>anjana-nanda-veeram.mp3</t>
  </si>
  <si>
    <t>Hamsanandi / Sohini</t>
  </si>
  <si>
    <t>Song Glossary anjana: mother of hanuman; (var) anjani ashoka: name of the place or garden where mother sita was kept in captivity by ravana bhayankara: fearful form; (var) bhayankaram lanka: the kingdom which ravana ruled nandana: son, also the name of a forest; (var) nandan, nandanam sanchara: wander; (var) sancharam shoka: sorrow sita: consort of rama, 7th avatar of lord vishnu; (var) siya vana: forest vande: i salute, i bow veera: courageous person; (var) veeram vinasha: one who destroys or removes; (var) vinashaka, vinashana, vinashini (f), vinasham;</t>
  </si>
  <si>
    <t>debug_anjana_nanda_veeram.html</t>
  </si>
  <si>
    <t>https://sairhythms.sathyasai.org/song/anjana-sutha-anjaneya</t>
  </si>
  <si>
    <t>Anjana Sutha Anjaneya</t>
  </si>
  <si>
    <t>Oh Anjaneya, the son of Mother Anjana and Vayu, You are the supreme among the Vanaras (monkeys) and the strongest. You are a supreme warrior and the humble emissary of Rama.</t>
  </si>
  <si>
    <t>Anjana Sutha Anjaneya
Vayu Putra Vathathmaja
Vanarotthama Bala Bheema
Rama Dootha Ranadheera</t>
  </si>
  <si>
    <t>anjana-sutha-anjaneya.mp3</t>
  </si>
  <si>
    <t>S+ ~ S+ ~ S+ ~ S+ ~ N2 S+ N2 D2 PIn the Key of C:C+ ~ C+ ~ C+ ~ C+ ~ B C+ B A G</t>
  </si>
  <si>
    <t>Song Glossary anjana: mother of hanuman; (var) anjani bala: child, son; (var) bal, balana, balagan (tamil), baalam bheema: one with matchless valor dootha: ambassador, messenger; (var) doota hanuman: the monkey god who served lord rama; (var) hanumantha, anjaneya - son of anjana putra: son rama: name of the seventh incarnation of lord vishnu, son of dasharatha and kausalya; (var) ram ranadheera: one who is courageous in battle sutha: son; (var) sutham, suthaya - one who is the son of, suthaney (tamil) vanarotthama: vanara (monkey) + uthama (highest), a name of Hanuman, the most exalted of the monkeys vathathmaja: son of vayu (wind god) – hanuman vayu: god of wind</t>
  </si>
  <si>
    <t>debug_anjana_sutha_anjaneya.html</t>
  </si>
  <si>
    <t>https://sairhythms.sathyasai.org/song/anjaneya-hanumantha-veera</t>
  </si>
  <si>
    <t>Anjaneya Hanumantha Veera</t>
  </si>
  <si>
    <t>O valorous Hanumantha, You are the son of Anjana and Vayu. Salutations to Thee, who is the ambassador of Sri Rama and the remover of Mother Sita's distress.</t>
  </si>
  <si>
    <t>Anjaneya Hanumantha Veera
Anjana Sutha Vayu Kumara
Sita Mata Shoka Vinasha
Sri Rama Dootha Namo Namasthey
Sri Rama Dootha Namo Namasthey (4)</t>
  </si>
  <si>
    <t>Song Glossary anjana: mother of hanuman; (var) anjani dootha: ambassador, messenger; (var) doota hanuman: the monkey god who served lord rama; (var) hanumantha, anjaneya - son of anjana kumara: son, young boy, lord subrahmanya mata: mother; (var) matey namo: to offer salutations namostuthey: to offer salutations; (var) namasthey rama: name of the seventh incarnation of lord vishnu, son of dasharatha and kausalya; (var) ram shoka: sorrow sita: consort of rama, 7th avatar of lord vishnu; (var) siya sri: honorific title of respect; another name of goddess lakshmi; wealth, majesty, splendour, intellect, fortune; (var) thiru (tamil) sutha: son; (var) sutham, suthaya - one who is the son of, suthaney (tamil) vayu: god of wind veera: courageous person; (var) veeram vinasha: one who destroys or removes; (var) vinashaka, vinashana, vinashini (f), vinasham;</t>
  </si>
  <si>
    <t>debug_anjaneya_hanumantha_veera.html</t>
  </si>
  <si>
    <t>https://sairhythms.sathyasai.org/song/anjaneya-paahi-maam</t>
  </si>
  <si>
    <t>Anjaneya Paahi Maam</t>
  </si>
  <si>
    <t>O Lord Anjaneya, son of Vayu (Wind God) protect us. O Lord Hanumantha who set Lanka on fire, protect us. Protect us, O Rama's messenger, the effulgent one endowed with immeasurable qualities. O Lord Sathya Sai, protect us.</t>
  </si>
  <si>
    <t>Anjaneya Paahi Maam Hanumantha Paahi Maam
Vayu Nandana Paahi Maam Lanka Dahana Paahi Maam
Aprameya Paahi Maam Suprakasha Paahi Maam
Rama Dootha Paahi Maam Sathya Sai Paahi Maam</t>
  </si>
  <si>
    <t>Vighneshwara Gananatha Gajanana</t>
  </si>
  <si>
    <t>Song Glossary aprameya: one who cannot be measured or comprehended dahana: to burn; (var) dahanam dootha: ambassador, messenger; (var) doota hanuman: the monkey god who served lord rama; (var) hanumantha, anjaneya - son of anjana lanka: the kingdom which ravana ruled maam: for me nandana: son, also the name of a forest; (var) nandan, nandanam paahi: protect; (var) pahi rama: name of the seventh incarnation of lord vishnu, son of dasharatha and kausalya; (var) ram sai: sa + aai = divine mother sathya: truth, short form of sathyanarayana – the childhood name of sri sathya sai baba; (var) sathyam suprakasha: effulgent one vayu: god of wind</t>
  </si>
  <si>
    <t>debug_anjaneya_paahi_maam.html</t>
  </si>
  <si>
    <t>https://sairhythms.sathyasai.org/song/anjaneya-veera-hanumantha-shoora</t>
  </si>
  <si>
    <t>Anjaneya Veera Hanumantha Shoora</t>
  </si>
  <si>
    <t>Victory to the brave and powerful Lord Anjaneya (Hanuman), the offspring of the Wind God, Vayu. Chant the names of Lord Rama, Mother Sita and Lord Krishna (Shyam).</t>
  </si>
  <si>
    <t>Anjaneya Veera Hanumantha Shoora
Vayu Kumara Vanara Veera [ Anjaneya ... ]
Vayu Kumara Vanara Veera
Sri Ram Jaya Ram Jai Jai Ram Sita Ram Jai Radhey Shyam (4)</t>
  </si>
  <si>
    <t>anjaneya-veera-hanumantha-shoora.mp3</t>
  </si>
  <si>
    <t>Song Glossary hanuman: the monkey god who served lord rama; (var) hanumantha, anjaneya - son of anjana jai: victory jaya: victory; (var) jayam, jayatu kumara: son, young boy, lord subrahmanya radha: one of the gopikas and the beloved of lord krishna; (var) radhe, radhey, radhika rama: name of the seventh incarnation of lord vishnu, son of dasharatha and kausalya; (var) ram sham: dark hued, a reference to lord krishna; evening time; (var) shyam, shyama, shyamala shoora: one who is courageous; (var) soora, sooradhi soora - most courageous of all sita: consort of rama, 7th avatar of lord vishnu; (var) siya sri: honorific title of respect; another name of goddess lakshmi; wealth, majesty, splendour, intellect, fortune; (var) thiru (tamil) vanara: monkey vayu: god of wind veera: courageous person; (var) veeram</t>
  </si>
  <si>
    <t>debug_anjaneya_veera_hanumantha_shoora.html</t>
  </si>
  <si>
    <t>https://sairhythms.sathyasai.org/song/annapoorneshwari-palaya-maam</t>
  </si>
  <si>
    <t>Hey Sai Ranga Hey Panduranga</t>
  </si>
  <si>
    <t>Annapoorneshwari Palaya Maam</t>
  </si>
  <si>
    <t>O Mother, You are the nourisher, sustainer and protector of the universe. O Mother Sai, You are beauty personified and the one who gives wealth and comforts.</t>
  </si>
  <si>
    <t>Annapoorneshwari Palaya Maam
Adi Parashakthi Palaya
Sri Bhuvaneshwari Palaya Maam
Sri Jagadeeshwari Palaya
Parthi Pureeshwari Palaya Maam
Paahi Maheshwari Palaya
Sundara Roopey Palaya Maam
Chira Sukha Dayini Palaya</t>
  </si>
  <si>
    <t>Song Glossary adi: beginning, commencement, first in time annapoorna: goddess of food; (var) annapoorne, annapoorneshwari bhuvaneshwari: goddess of the world chira: permanent dayini: one who gives (feminine); (var) pradayini, vidayini jagadeeshwari: lord of the world (feminine); jagad = world, eshwari = master / goddess; (var) jagadishwari maam: for me maheshwari: goddess parvathi - consort of shiva paahi: protect; (var) pahi pala: to care, protect or sustain; (var) palana, palaya, palam, palan parashakthi: the supreme power pureeshwara: lord of a place or city; (var) purishwara, pureeshwari, purishwari (f) puttaparthi: birthplace of bhagawan sri sathya sai baba; (var) parti, parthi, parthipuri roopa: figure, embodiment; (var) roopam, roopini (f) sri: honorific title of respect; another name of goddess lakshmi; wealth, majesty, splendour, intellect, fortune; (var) thiru (tamil) sukha: happiness; (var) sukh sundara: beautiful; (var) sundarakara, sundaraya, sundari (f), soundari (f), sundaram - beauty</t>
  </si>
  <si>
    <t>debug_annapoorneshwari_palaya_maam.html</t>
  </si>
  <si>
    <t>https://sairhythms.sathyasai.org/song/antar-jyothi-jalao-sai</t>
  </si>
  <si>
    <t>Antar Jyothi Jalao Sai</t>
  </si>
  <si>
    <t>Jothsna, Prithvi, Sailavan</t>
  </si>
  <si>
    <t>Oh Mother Sai! You have neither beginning nor end. Kindly illumine our soul and shower your mercy. Oh Effulgent Mother of the Universe! You are the form of Shiva and Shakthi and merciful to the deprived. Kindly protect us.</t>
  </si>
  <si>
    <t>Antar Jyothi Jalao Sai
Brahma Sanathani Daya Karo
Daya Karo Hey Poorna Jyothirmayi
Shiva Shakthimayi Krupa Karo
Deena Dayamayi Patitha Pavani
Sai Jagat Janani Raksha (Krupa) Karo</t>
  </si>
  <si>
    <t>antar-jyothi-jalao-sai.mp3</t>
  </si>
  <si>
    <t>Sada Nirantara Hari Guna Gao</t>
  </si>
  <si>
    <t>Song Glossary antar: inner, difference brahma: one of the trinity who is the creator, it also refers to the supreme lord - brahman; (var) brahmam daya: compassion dayamayi: full of compassion; (var) dayamaya deen: downtrodden; (var) deena, deenan hey: a heartfelt callout, usually followed by a name or description like 'hey rama', or 'hey merciful lord' jagat: world; (var) jagath, jagatha, jag, jaga jalao: to light or burn; (var) jalavo; jalavun - i will light janani: mother jyothi: divine light; (var) jyoth, jyotir karo: do; make it happen; (var) kar; kiya - did; karomi, karey - let us do krupa: compassion; (var) kripa patitha: downtrodden, helpless poorna: complete, full; pooran karo - to fulfill; (var) pooran, poorana, poorani, poorneshri (f) raksha: protect; (var) rakshaya sai: sa + aai = divine mother sanathana: perpetual, constant, eternal, permanent; (var) sanathani (f), sanatana, sanathanaya shakthi: power, primordial goddess, another name of mother parvathi shiva: lord shiva - one of the trinity who is the destroyer - the name shiva means auspiciousness; (var) shiv, shivaya, shivaraj, shivaraja, shivarajam, shivom, shivani (f) - of shiva</t>
  </si>
  <si>
    <t>debug_antar_jyothi_jalao_sai.html</t>
  </si>
  <si>
    <t>https://youtu.be/b6qulSPfB0Q?si=yJeO5yHW46qGMlqd https://youtu.be/SleScDEbP94?si=ysyFfk0uQF7ntdzp</t>
  </si>
  <si>
    <t>https://sairhythms.sathyasai.org/song/antaranga-sai-anatha-natha-sai</t>
  </si>
  <si>
    <t>Antaranga Sai Anatha Natha Sai</t>
  </si>
  <si>
    <t>O Lord Sai, You are love and bliss personified, repository of compassion and kindness and hope of the downtrodden. You are verily Rama, Krishna and the incarnation of Supreme Love in the modern era.</t>
  </si>
  <si>
    <t>Antaranga Sai Anatha Natha Sai
Deena Bandhu Sai Karuna Sindhu Sai [ Antaranga Sai ... ]
Rama Krishna Shiva Shakthi Prema Roopa Sai
Yuga Avatara Baba Sri Sathya Sai</t>
  </si>
  <si>
    <t>antaranga-sai-anatha-natha-sai.mp3</t>
  </si>
  <si>
    <t>~ Pilu</t>
  </si>
  <si>
    <t>https://dl.radiosai.org/RADIO_SAI_BHAJAN_CLASSROOM_189_ANTARANGA_SAI.mp3</t>
  </si>
  <si>
    <t>Song Glossary anath: destitute; (var) anatha antaranga: inner consciousness avatar: incarnation; (var) avatara, avataram, avatari, avathaar, avathari, avatarini(f) baba: lord sai baba - the divine father bandhava: relative; (var) bandhu, bandho; bandham - relationship deen: downtrodden; (var) deena, deenan karuna: compassion; (var) karunya, karunamaya - full of compassion, karunamayi (f), karunantha, karunakara - embodiment of compassion krishna: name of the eighth incarnation of lord vishnu, son of devaki and vasudeva natha: lord or master; (var) nath, nathaya, natham, nada (tamil), nadanukku (tamil) - to the lord, nathudey (telugu) prema: love; (var) prem; also the name of the third sai avatar, prema sai rama: name of the seventh incarnation of lord vishnu, son of dasharatha and kausalya; (var) ram roopa: figure, embodiment; (var) roopam, roopini (f) sai: sa + aai = divine mother sathya: truth, short form of sathyanarayana – the childhood name of sri sathya sai baba; (var) sathyam shakthi: power, primordial goddess, another name of mother parvathi shiva: lord shiva - one of the trinity who is the destroyer - the name shiva means auspiciousness; (var) shiv, shivaya, shivaraj, shivaraja, shivarajam, shivom, shivani (f) - of shiva sindhu: ocean; (var) sindho sri: honorific title of respect; another name of goddess lakshmi; wealth, majesty, splendour, intellect, fortune; (var) thiru (tamil) yuga: one of the divisions of time. there are four yugas, known as krita, treta, dvapara and kali (the current age); (var) yug, yugamuna (telugu)</t>
  </si>
  <si>
    <t>debug_antaranga_sai_anatha_natha_sai.html</t>
  </si>
  <si>
    <t>https://www.youtube.com/watch?v=eb2q9341DyQ</t>
  </si>
  <si>
    <t>Shuklambara Dharam Ganapathi Mantram</t>
  </si>
  <si>
    <t>https://sairhythms.sathyasai.org/song/antaryami-aao-nandalala</t>
  </si>
  <si>
    <t>Antaryami Aao Nandalala</t>
  </si>
  <si>
    <t>Wecome O Lord Krishna, the indweller of our hearts, the compassionate son of Nanda and the Lord of Radha. You are worshipped by many names such as Madhava, Govinda, Narayana and Gopala. You are verily Lord Sai who loves Truth and Righteousness.</t>
  </si>
  <si>
    <t>Antaryami Aao Nandalala
Sathya Dharma Premi Sai Gopala
Ghana Shyama Neela Karunya Sheela
Hey Madhava Govinda
Narayana Govinda
Radha Pathey Krishna Gopala (Priya) [ Sathya Dharma ... ]</t>
  </si>
  <si>
    <t>https://raagabox.com/search/?mid=1002564</t>
  </si>
  <si>
    <t>Song Glossary aao: welcome antaryami: indweller dharma: righteousness, also refers to way of life or religion ghana: thick; also refers to the sound of a bell; (var) ghanana gopal: name of krishna which means protector of the cowherd; (var) gopala, gopalana, gopalam govinda: name of krishna which means cowherd; (var) govindam hey: a heartfelt callout, usually followed by a name or description like 'hey rama', or 'hey merciful lord' karuna: compassion; (var) karunya, karunamaya - full of compassion, karunamayi (f), karunantha, karunakara - embodiment of compassion krishna: name of the eighth incarnation of lord vishnu, son of devaki and vasudeva madhava: name of krishna which means very sweet like madhu-honey; (var) madhavam, madhavaya nandalala: son of nanda; (var) nandalal narayana: lord vishnu; (var) narayan, narayanam, narayanaya neela: blue pathey: master, lord, husband; (var) pathi, pathayey premi: beloved priya: dear; (var) priyey, priyakara, priyakari (f) radha: one of the gopikas and the beloved of lord krishna; (var) radhe, radhey, radhika sai: sa + aai = divine mother sathya: truth, short form of sathyanarayana – the childhood name of sri sathya sai baba; (var) sathyam sham: dark hued, a reference to lord krishna; evening time; (var) shyam, shyama, shyamala sheela: chastity, character, virtue</t>
  </si>
  <si>
    <t>debug_antaryami_aao_nandalala.html</t>
  </si>
  <si>
    <t>https://sairhythms.sathyasai.org/song/antaryami-sai</t>
  </si>
  <si>
    <t>Antaryami Sai</t>
  </si>
  <si>
    <t>Oh Indweller Sai, You have descended from the Supreme unmanifested state (Brahman). You are Krishna, the resident in the hearts of devotees, who wandered in the Brindavan, lifting the Govardhana mountain. You exhibited divine Leela (sports) with Gopi imprinting Yourself in their minds. You are the one who annihilated the demons Madhu and Mura.</t>
  </si>
  <si>
    <t>Antaryami Sai
Poorna Brahma Avatari
Hey Giridhari Hrudaya Vihari Krishna Kunja Vihari [ Antaryami ... ]
Gopala Leela Dhari
Hey Gopi Mana Sanchari
Madhusudhana Murari [ Hey Giridhari ... ]</t>
  </si>
  <si>
    <t>antaryami-sai.mp3</t>
  </si>
  <si>
    <t>~ Shankarabharanam / Bilawal</t>
  </si>
  <si>
    <t>Deena Dukhiyon Se Prem Karo</t>
  </si>
  <si>
    <t>https://media.radiosai.org/journals/Vol_06/01SEP08/10-bhajans.htm#2</t>
  </si>
  <si>
    <t>Song Glossary antaryami: indweller avatar: incarnation; (var) avatara, avataram, avatari, avathaar, avathari, avatarini(f) brahma: one of the trinity who is the creator, it also refers to the supreme lord - brahman; (var) brahmam dhara: bear, carry, earth, one who wears; (var) dhari, dharana, dharam, dharey, dharini (f)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hey: a heartfelt callout, usually followed by a name or description like 'hey rama', or 'hey merciful lord' hrudaya: heart krishna: name of the eighth incarnation of lord vishnu, son of devaki and vasudeva kunja: a place overgrown with plants or creepers, a bower leela: play, sport, entertainment; (var) leelamaya – full of sport madhusudhana: slayer of the demon madhu - lord krishna mana: mind; (var) man, mano murare: one who killed the demon ‘mura’ – lord krishna; (var) murari, murarey poorna: complete, full; pooran karo - to fulfill; (var) pooran, poorana, poorani, poorneshri (f) sai: sa + aai = divine mother sanchari: one who wanders; (var) sanchara, sancharam vihara: one who resides; (var) viharana, vihari, viharini (f)</t>
  </si>
  <si>
    <t>debug_antaryami_sai.html</t>
  </si>
  <si>
    <t>https://youtu.be/jev9UhFBgz4</t>
  </si>
  <si>
    <t>https://sairhythms.sathyasai.org/song/antaryami-sai-murari</t>
  </si>
  <si>
    <t>Antaryami Sai Murari</t>
  </si>
  <si>
    <t>Oh Lord Sai Murari! You are the Indweller of the heart and benefactor to those distressed. Mysterious is the power of the name "Sai" which helps us cross the ocean of life and death.</t>
  </si>
  <si>
    <t>Antaryami Sai Murari
Deena Dukhiyon Ke Tum Hitakari [ Antaryami Sai ... ]
Sai Naam Ke Mahima Bhaari
Bhava Sagar Se Paar Utharo
Sai Ram Sai Ram Sai Ram Gao
Subete no Kokoro ni Yadoru Sai
Kurushii Toki nimo Yasashiku Sukuu [ Subete no ... ]
Sai no Namae no Fushigina Chikara (Mugen no Chikara, Idai no Chikara)
Rinne no Umi wo Watashi tamae
Sai Ram Sai Ram Tonaete Inoru</t>
  </si>
  <si>
    <t>https://raagabox.com/search/?mid=1008944</t>
  </si>
  <si>
    <t>Purandara Ranga Harey Vittala</t>
  </si>
  <si>
    <t>Song Glossary antaryami: indweller bhaari: heavy bhava: being, becoming, birth, world deen: downtrodden; (var) deena, deenan dukhiya: one who is in sorrow; (var) dukhiyan, duhiyara, dukhiyon (plural) gao: sing, let us sing; (var) gaave, gaoon, ganavaa, gaayorey, gaaya - sang hitakari: one who does good ke: of or belonging to mahima: glory murare: one who killed the demon ‘mura’ – lord krishna; (var) murari, murarey naam: name; (var) naama, naamam paar: to cross rama: name of the seventh incarnation of lord vishnu, son of dasharatha and kausalya; (var) ram sagar: ocean; (var) sagara, sagaram, sagari (feminine) sai: sa + aai = divine mother se: from, with tum: you, thou; (var) tu, tuj; tubhyam, tumhey - to you; tujhey, tujko - for you; utaro: may you take; (var) utharo, utarey; utarun - may I take</t>
  </si>
  <si>
    <t>debug_antaryami_sai_murari.html</t>
  </si>
  <si>
    <t>https://youtu.be/YwAy0XoFH2k</t>
  </si>
  <si>
    <t>https://sairhythms.sathyasai.org/song/antaryami-sri-raghurama</t>
  </si>
  <si>
    <t>Antaryami Sri Raghurama</t>
  </si>
  <si>
    <t>O Lord Rama, You the indweller of the heart, the supreme leader of the universe, the Atma (soul) in all and Your name is ever purifying. You foster truth, righteousness and peace in the world. You have incarnated in this Kali Age as Lord Sai who loves and fosters all faiths.</t>
  </si>
  <si>
    <t>Antaryami Sri Raghurama
Akhilanda Koti Nayaka Rama [ Antaryami ... ]
Atmabhi Rama Pavana Naama
Sathya Dharma Shanthi Palaka Rama
Kali Yug Ke Avatar Sai Rama
Sarva Dharma Priya Sri Sai Rama</t>
  </si>
  <si>
    <t>Madhuvanti</t>
  </si>
  <si>
    <t>Song Glossary akhilanda: the whole universe antaryami: indweller atmabhi: for the soul avatar: incarnation; (var) avatara, avataram, avatari, avathaar, avathari, avatarini(f) dharma: righteousness, also refers to way of life or religion kali: current era; one among the four eras of kritha, treta, dwapara and kali ke: of or belonging to koti: a crore naam: name; (var) naama, naamam nayaka: master or leader (masculine); nayaki (feminine); (var) nayaga (tamil) palaka: protector, sustainer; (var) palaki (f) pavana: sacred, also means one who protects or provides refuge; (var) pavanam, paavana; pavani (f) priya: dear; (var) priyey, priyakara, priyakari (f) raghu: the king ‘raghu’ who formed the ‘raghu’ dynasty in which lord rama was born rama: name of the seventh incarnation of lord vishnu, son of dasharatha and kausalya; (var) ram sai: sa + aai = divine mother sarva: all; (var) sarvam sathya: truth, short form of sathyanarayana – the childhood name of sri sathya sai baba; (var) sathyam shanthi: peace sri: honorific title of respect; another name of goddess lakshmi; wealth, majesty, splendour, intellect, fortune; (var) thiru (tamil) yuga: one of the divisions of time. there are four yugas, known as krita, treta, dvapara and kali (the current age); (var) yug, yugamuna (telugu)</t>
  </si>
  <si>
    <t>debug_antaryami_sri_raghurama.html</t>
  </si>
  <si>
    <t>https://youtu.be/OzbdGvP1cXM</t>
  </si>
  <si>
    <t>Jaya Sri Ganesha Vighna Nasha</t>
  </si>
  <si>
    <t>https://sairhythms.sathyasai.org/song/antes-del-om-solo-eras-tu</t>
  </si>
  <si>
    <t>Antes del Om solo eras Tu</t>
  </si>
  <si>
    <t>O Lord, only You existed before the Primodial Sound "Om". With Your Divine Will You created the Earth, Man, the Sea and the Heaven. Without Your Love, my Lord, I cannot survive even a single day. Your divine sight inspires divine Love in me. Your divine Words give me courage. O Lord, help us understand that we must accomplish our higher Duty (Dharma).</t>
  </si>
  <si>
    <t>Antes del Om solo eras Tu.
Tu lo quisiste y se hizo la Luz.
Por tu Voluntad aparecieron
La Tierra, el Hombre, el Mar y el Cielo.
Sin tu Amor yo no podria sobrevivir ni un solo dia.
Tu mirada me inspira Amor
tus palabras me dan valor.
Senor ayudanos a comprender q debemos cumplir nuestro Deber.</t>
  </si>
  <si>
    <t>Song Glossary om: Omkara has no form. It is the manifestation of Brahman (God) as sound. It is present in all creation. It is effulgent. It is in all speech. Read More: Significance of Om señor: honorific, respectful form of address, Mr. un: ‘a, one’ in spanish; (alternative) ‘un’ in tamil means ‘your’</t>
  </si>
  <si>
    <t>debug_antes_del_om_solo_eras_tu.html</t>
  </si>
  <si>
    <t>https://youtu.be/NNEeDOpaLXo</t>
  </si>
  <si>
    <t>https://sairhythms.sathyasai.org/song/anupama-sundara-nanda-kishora</t>
  </si>
  <si>
    <t>Anupama Sundara Nanda Kishora</t>
  </si>
  <si>
    <t>O Krishna, son of Nanda, You are unsurpassingly beautiful. You are dark as the clouds and is adored in Brindavan as Radhey Govinda, Madhusudhana and Giridhari. O lotus-eyed Lord Sathya Sai, You are beloved to Your devotees and adored as the same dancing Shyam (Krishna).</t>
  </si>
  <si>
    <t>Anupama Sundara Nanda Kishora
Brindavana Ghana Shyam
Murali Madhava Radhey Govinda
Madhusudhana Ghana Shyam Sathya Sai Sundara Shyam
Brinda Vihari Mandara Giridhari
Kamala Nayana Bhagawan
Bhakthon Ke Prabhu Partheeshwara Sai
Natavara Sundara Shyam Sathya Sai Sundara Shyam</t>
  </si>
  <si>
    <t>anupama-sundara-nanda-kishora.mp3</t>
  </si>
  <si>
    <t>Brindavan Sarang</t>
  </si>
  <si>
    <t>S R2 M1 P N1 N1 S+ N1 P P S+ N1 P M1 R2 M1 R2 S n2In the Key of C:C D F G B♭ B♭ C+ B♭ G G C+ B♭ G F D F D C B</t>
  </si>
  <si>
    <t>https://dl.radiosai.org/RADIO_SAI_BHAJAN_CLASSROOM_271_ANUPAM_SUNDAR.mp3</t>
  </si>
  <si>
    <t>Song Glossary anupama: one without a comparison bhagawan: god; (var) bhagwan, bhagavaan, bhagavan, bhagawantha, bhagawathey bhakthon: devotees; (var) bhakto, bhaktho brinda: short form of brindavan, a garden of tulsi plants ghana: thick; also refers to the sound of a bell; (var) ghanana giridhar: one who lifted the mountain - refers to lord krishna who lifted the govardhana peak; (var) giridhara, giridhari govinda: name of krishna which means cowherd; (var) govindam kamala: lotus ke: of or belonging to kishora: son madhava: name of krishna which means very sweet like madhu-honey; (var) madhavam, madhavaya madhusudhana: slayer of the demon madhu - lord krishna mandara: name of a mountain, a type of flower murali: flute nanda: foster father of lord krishna natavara: supreme dancer/actor referred esp. to lord krishna nayan: eye; (var) nayana, nayanon, nayanom, nayanabhi partheeshwara: one who is lord of parthi (sathya sai baba); (var) partheesha, partheeshwaraya prabhu: lord, master; (var) prabho radha: one of the gopikas and the beloved of lord krishna; (var) radhe, radhey, radhika sai: sa + aai = divine mother sathya: truth, short form of sathyanarayana – the childhood name of sri sathya sai baba; (var) sathyam sham: dark hued, a reference to lord krishna; evening time; (var) shyam, shyama, shyamala sundara: beautiful; (var) sundarakara, sundaraya, sundari (f), soundari (f), sundaram - beauty vihara: one who resides; (var) viharana, vihari, viharini (f)</t>
  </si>
  <si>
    <t>debug_anupama_sundara_nanda_kishora.html</t>
  </si>
  <si>
    <t>https://sairhythms.sathyasai.org/song/any-time-day</t>
  </si>
  <si>
    <t>Any Time Of Day</t>
  </si>
  <si>
    <t>(At) Any Time of Day, Morning Noon or Night
I Always Sing Sai Ram
Sai Rama Sai Rama Sai Rama Sai Rama (3)
Sai Rama Sai Rama Sai Rama
His Love Brings Us joy, Eternal Happiness Within, His Name is Bliss, Ananda
Ananda Ananda Ananda Ananda (3)
Ananda Ananda Ananda
Ananda Sai Rama Ananda</t>
  </si>
  <si>
    <t>any-time-day.mp3</t>
  </si>
  <si>
    <t>Govinda Madhava Gopala Keshava (Kalyani / Yaman)</t>
  </si>
  <si>
    <t>Song Glossary anand: bliss; (var) ananda, anandam, anando rama: name of the seventh incarnation of lord vishnu, son of dasharatha and kausalya; (var) ram sai: sa + aai = divine mother</t>
  </si>
  <si>
    <t>debug_any_time_of_day.html</t>
  </si>
  <si>
    <t>https://sairhythms.sathyasai.org/song/apaara-karuna-sindho-krupa-sindho</t>
  </si>
  <si>
    <t>Apaara Karuna Sindho Krupa Sindho</t>
  </si>
  <si>
    <t>Lord Sathya Sai is the boundless ocean of mercy. Lord Sai's attributes are beyond perception. Lord Sai's eyes are infinitely beautiful. As Hanuman worships the holy name of Rama, we too worship Lord Sai Rama. Lord Sathya Sai who resides at Puttaparthi is worshipped by all of His dear devotees.</t>
  </si>
  <si>
    <t>Apaara Karuna Sindho Krupa Sindho Daya Sindho
Aganita Gunagana Dhama Atma Rama Ananda Rama
Bhaashpavaari Paripoorna Lochanam
Maruthim Bhajey Ram Ram Ram Sita Ram Ram Ram Raja Ram Ram Ram
Bhaktha Jana Priya Sai Ram Sathya Sai Ram Parthi Sai Ram</t>
  </si>
  <si>
    <t>apaara-karuna-sindho-krupa-sindho.mp3</t>
  </si>
  <si>
    <t>Song Glossary aganita: that which cannot be counted anand: bliss; (var) ananda, anandam, anando apaara: that which is beyond atma: soul bhaja: worship, chant the name or sing the praises of the lord; (var) bhajoon - I worship; bhajey - let us worship bhaktha: devotee; (var) bhakthudu (telugu), bhakthargal (tamil) daya: compassion dhama: house, residence, light, lustre, splendor; (var) dham, dhamam, dhaam, dhaama gunagana: a number or series of good qualities jana: people; (var) jano, janon, janonke (of people), janoon, janara karuna: compassion; (var) karunya, karunamaya - full of compassion, karunamayi (f), karunantha, karunakara - embodiment of compassion krupa: compassion; (var) kripa lochana: eye; (var) lochani (feminine) – one with such eyes; (var) vilochana maruthi: hanuman; (var) maruthiraya, maruti paripoorana: complete priya: dear; (var) priyey, priyakara, priyakari (f) puttaparthi: birthplace of bhagawan sri sathya sai baba; (var) parti, parthi, parthipuri raja: king, emperor; (var) raya, rajadhi raja – king of kings rama: name of the seventh incarnation of lord vishnu, son of dasharatha and kausalya; (var) ram sai: sa + aai = divine mother sathya: truth, short form of sathyanarayana – the childhood name of sri sathya sai baba; (var) sathyam sindhu: ocean; (var) sindho sita: consort of rama, 7th avatar of lord vishnu; (var) siya</t>
  </si>
  <si>
    <t>debug_apaara_karuna_sindho_krupa_sindho.html</t>
  </si>
  <si>
    <t>https://sairhythms.sathyasai.org/song/apaara-mahima-gunavanta-anjaneya-balavanta</t>
  </si>
  <si>
    <t>Apaara Mahima Gunavanta Anjaneya Balavanta</t>
  </si>
  <si>
    <t>O Anjaneya, You are endowed with immeasurable virtuous qualities and incomparable strength. You are the divine devotee and messenger of Lord Rama. Victory to Thee, O Hanumantha.</t>
  </si>
  <si>
    <t>Apaara Mahima Gunavanta Anjaneya Balavanta
Sri Rama Daasa Jaya Hanumantha
Sri Rama Dootha Jaya Hanumantha
Jai Jai Jai Jai Jai Hanumantha
Jai Jai Jai Jai Hanumantha</t>
  </si>
  <si>
    <t>Shankarabharanam / Bilawal</t>
  </si>
  <si>
    <t>Lowest Note: d2 / A (lower octave)Highest Note: P / G* Western notes are in the Key of C</t>
  </si>
  <si>
    <t>Song Glossary apaara: that which is beyond anjaneya: one of many names of lord hanuman balavanta: one who has immense physical strength or power; (var) balavana daasa: servant; (var) daasi (feminine) dootha: ambassador, messenger; (var) doota gunavanta: one having good qualities hanuman: the monkey god who served lord rama; (var) hanumantha, anjaneya - son of anjana jai: victory mahima: glory rama: name of the seventh incarnation of lord vishnu, son of dasharatha and kausalya; (var) ram sri: honorific title of respect; another name of goddess lakshmi; wealth, majesty, splendour, intellect, fortune; (var) thiru (tamil)</t>
  </si>
  <si>
    <t>debug_apaara_mahima_gunavanta_anjaneya_balavanta.html</t>
  </si>
  <si>
    <t>https://youtu.be/wZ2AZZO2Cu0?si=F2nmDs7mSdXj1t5a</t>
  </si>
  <si>
    <t>https://sairhythms.sathyasai.org/song/aradhana-suno-prabhu-giridhari</t>
  </si>
  <si>
    <t>Aradhana Suno Prabhu Giridhari</t>
  </si>
  <si>
    <t>Worship Lord Krishna who held the Govardhana mountain up. He walked the garden (in Brindavan). He is the life sustainer of devotees. Lord Sai, of Parthi, please bestow mercy on us.</t>
  </si>
  <si>
    <t>Aradhana Suno Prabhu Giridhari
Radha Madhava Kunja Vihari [ Aradhana Suno ... ]
Bhaktha Janon Ke Prana Dhari
Daya Karo Mujhey Mohana Pyaarey
Parthi Vihari Sai Murari</t>
  </si>
  <si>
    <t>Deena Natha Sai Guru Natha</t>
  </si>
  <si>
    <t>Song Glossary aradhana: worship bhaktha: devotee; (var) bhakthudu (telugu), bhakthargal (tamil) daya: compassion dhara: bear, carry, earth, one who wears; (var) dhari, dharana, dharam, dharey, dharini (f) giridhar: one who lifted the mountain - refers to lord krishna who lifted the govardhana peak; (var) giridhara, giridhari jana: people; (var) jano, janon, janonke (of people), janoon, janara karo: do; make it happen; (var) kar; kiya - did; karomi, karey - let us do ke: of or belonging to kunja: a place overgrown with plants or creepers, a bower madhava: name of krishna which means very sweet like madhu-honey; (var) madhavam, madhavaya mohana: attractive, beautiful, enchanting; (var) mohanam, mohini (f) - also refers to an incarnation of lord vishnu mujhe: for me; (var) mujhey, mohey murare: one who killed the demon ‘mura’ – lord krishna; (var) murari, murarey prabhu: lord, master; (var) prabho pran: vital force, life; (var) prana, praana puttaparthi: birthplace of bhagawan sri sathya sai baba; (var) parti, parthi, parthipuri pyaara: loving; (var) pyaarey, pyaari (f); pyaar - love radha: one of the gopikas and the beloved of lord krishna; (var) radhe, radhey, radhika sai: sa + aai = divine mother suno: listen vihara: one who resides; (var) viharana, vihari, viharini (f)</t>
  </si>
  <si>
    <t>debug_aradhana_suno_prabhu_giridhari.html</t>
  </si>
  <si>
    <t>https://sairhythms.sathyasai.org/song/araj-suno-giridhari-gopal</t>
  </si>
  <si>
    <t>Araj Suno Giridhari Gopal</t>
  </si>
  <si>
    <t>O Krishna, the one who lifted the Govardhana mountain, kindly listen to my prayer. You are charming and captivating and sanctified Brindavan by Your presence. You are the indweller of Radha's heart. Always be our companion.</t>
  </si>
  <si>
    <t>Araj Suno Giridhari Gopal
Sundara Shyama Murari Gopal [ Araj Suno ... ]
Mohana Murali Dhari Gopal
Brindavana Sanchari Gopal
Radha Hrudaya Vihari Gopal
Saath Raho Sathya Sai Gopal</t>
  </si>
  <si>
    <t>Song Glossary araj: prayer brindavana: garden of tulsi plants, abode of krishna and sathya sai; (var) brindavan dhara: bear, carry, earth, one who wears; (var) dhari, dharana, dharam, dharey, dharini (f) giridhar: one who lifted the mountain - refers to lord krishna who lifted the govardhana peak; (var) giridhara, giridhari gopal: name of krishna which means protector of the cowherd; (var) gopala, gopalana, gopalam hrudaya: heart mohana: attractive, beautiful, enchanting; (var) mohanam, mohini (f) - also refers to an incarnation of lord vishnu murali: flute murare: one who killed the demon ‘mura’ – lord krishna; (var) murari, murarey radha: one of the gopikas and the beloved of lord krishna; (var) radhe, radhey, radhika raho: stay, remain; (var) rahjao, rehna; rahey, rahte - have been staying, rahenge - we will stay saath: company, support sai: sa + aai = divine mother sanchari: one who wanders; (var) sanchara, sancharam sathya: truth, short form of sathyanarayana – the childhood name of sri sathya sai baba; (var) sathyam sham: dark hued, a reference to lord krishna; evening time; (var) shyam, shyama, shyamala sundara: beautiful; (var) sundarakara, sundaraya, sundari (f), soundari (f), sundaram - beauty suno: listen vihara: one who resides; (var) viharana, vihari, viharini (f)</t>
  </si>
  <si>
    <t>debug_araj_suno_giridhari_gopal.html</t>
  </si>
  <si>
    <t>https://sairhythms.sathyasai.org/song/araj-suno-merey-parama-krupalu</t>
  </si>
  <si>
    <t>Jagatpathey Hari Sai Gopala</t>
  </si>
  <si>
    <t>Araj Suno Merey Parama Krupalu</t>
  </si>
  <si>
    <t>Sailavan, Ashwin, Jothsna, Sriraag</t>
  </si>
  <si>
    <t>O Supremely merciful Lord of Parthi! Kindly listen to my prayer and help me come out of the bondage of the cycle of birth and death. O Lord Sai! You are omnipresent, infinite and the indweller of our heart.</t>
  </si>
  <si>
    <t>Araj Suno Merey Parama Krupalu
Partheeshwara Sai Deva [ Araj Suno ... ]
Sathya Sanathana Antaryami
Sakala Charachara Tum Ho Swami
Janam Maran Se Paar Karo
Bhava Bandhan Se Uddhar Karo (Baba)</t>
  </si>
  <si>
    <t>araj-suno-merey-parama-krupalu.mp3</t>
  </si>
  <si>
    <t>Song Glossary antaryami: indweller araj: prayer baba: lord sai baba - the divine father bandha: attachment; (var) bandhan, bandhana bhava: being, becoming, birth, world charachara: moveable and immovable, animate and inanimate deva: god; (var) dev, devo, devam ho: you are; (alternative) so be it janam: birth; (var) janama, janana karo: do; make it happen; (var) kar; kiya - did; karomi, karey - let us do krupa: compassion; (var) kripa maran: death; (var) marana mera: my, mine; (var) mere, merey, meri, mero paar: to cross parama: supreme, principal, chief, best, highest; (var) param, paramam partheeshwara: one who is lord of parthi (sathya sai baba); (var) partheesha, partheeshwaraya sai: sa + aai = divine mother sakala: all sanathana: perpetual, constant, eternal, permanent; (var) sanathani (f), sanatana, sanathanaya sathya: truth, short form of sathyanarayana – the childhood name of sri sathya sai baba; (var) sathyam se: from, with suno: listen swami: lord; (var) swaminatha, swamiye, swamiyey, swamy tum: you, thou; (var) tu, tuj; tubhyam, tumhey - to you; tujhey, tujko - for you; uddhaar: liberate; (var) uddhar</t>
  </si>
  <si>
    <t>debug_araj_suno_merey_parama_krupalu.html</t>
  </si>
  <si>
    <t>https://sairhythms.sathyasai.org/song/araj-suno-prabhu-sai-natha</t>
  </si>
  <si>
    <t>Araj Suno Prabhu Sai Natha</t>
  </si>
  <si>
    <t>Oh Lord Sai Natha, please listen to my appeal and appear before me now. I am standing at Your door step, bestow me the protection of Your feet, Oh the indweller Sai, You are my best friend.</t>
  </si>
  <si>
    <t>Araj Suno Prabhu Sai Natha
Darshana Do Ab Swami
Dwar Khada Hoon Aao Sai
Charana Sharana Do Swami
Hrudaya Nivasi Sai Baba Sai
Pran Sakha Tum Swami</t>
  </si>
  <si>
    <t>Song Glossary aao: welcome ab: now araj: prayer baba: lord sai baba - the divine father charan: feet; (var) charana, charanam, charanon darshan: to appear, to see; (var) darshana, darshanam, darsha - to show do: give, grant; also refers to the number two dwarey: doors; (var) dwar, dwara - singular hoon: i am hrudaya: heart khada: standing natha: lord or master; (var) nath, nathaya, natham, nada (tamil), nadanukku (tamil) - to the lord, nathudey (telugu) nivasi: dweller, resident; (var) nivasini (f), nivasitha prabhu: lord, master; (var) prabho pran: vital force, life; (var) prana, praana sai: sa + aai = divine mother sakha: friend; (var) sakhi (feminine) sharan: surrender; (var) sharana, sharanagata, sharanagatha, sharanagatham, sharanam suno: listen swami: lord; (var) swaminatha, swamiye, swamiyey, swamy tum: you, thou; (var) tu, tuj; tubhyam, tumhey - to you; tujhey, tujko - for you;</t>
  </si>
  <si>
    <t>debug_araj_suno_prabhu_sai_natha.html</t>
  </si>
  <si>
    <t>Hari Hari Hari Hari Hari</t>
  </si>
  <si>
    <t>https://sairhythms.sathyasai.org/song/arathi-karoon-mein</t>
  </si>
  <si>
    <t>Arathi Karoon Mein</t>
  </si>
  <si>
    <t>Please grant me refuge, Lord Sai of Shirdi and Parthi, as I offer the lamp of love at Your holy feet.</t>
  </si>
  <si>
    <t>Arathi Karoon Mein Sri Sai Charanam (3)
Parthi Nivasa Sri Sai Rama
Shirdi Nivasa Sri Sai Rama
Ashraya Do Mujhey Hey Bhagawan</t>
  </si>
  <si>
    <t>Song Glossary arathi: waving of flame in front of the lord; (var) arati, aarathi, harathi ashraya: provide refuge, help, support bhagawan: god; (var) bhagwan, bhagavaan, bhagavan, bhagawantha, bhagawathey charan: feet; (var) charana, charanam, charanon do: give, grant; also refers to the number two karoon: i will do mein: i; (var) mei, mai, main, maine - i have mujhe: for me; (var) mujhey, mohey nivasa: residence, resident; (var) nivasini (f) puttaparthi: birthplace of bhagawan sri sathya sai baba; (var) parti, parthi, parthipuri rama: name of the seventh incarnation of lord vishnu, son of dasharatha and kausalya; (var) ram sai: sa + aai = divine mother shirdi: holy abode of the first incarnation of sai baba; (var) shirdipuri sri: honorific title of respect; another name of goddess lakshmi; wealth, majesty, splendour, intellect, fortune; (var) thiru (tamil)</t>
  </si>
  <si>
    <t>debug_arathi_karoon_mein.html</t>
  </si>
  <si>
    <t>https://sairhythms.sathyasai.org/song/aravinda-lochana-aartha-janavana</t>
  </si>
  <si>
    <t>Jaya Jaya Jaya Hey Gajanana (Hindolam/Malkauns)</t>
  </si>
  <si>
    <t>Aravinda Lochana Aartha Janavana</t>
  </si>
  <si>
    <t>O lotus-eyed Lord Narayana, You are the protector of the deprived and distressed. O Lord Sai, the auspicious son of Mother Eshwaramba, the blemishless one, You are the redeemer of our defects.</t>
  </si>
  <si>
    <t>Aravinda Lochana Aartha Janavana
Sai Narayana Sathya Narayana [ Aravinda Lochana ... ]
Eshwaramba Nandana Dosha Nivarana
Parama Niranjana Hey Shubhanana</t>
  </si>
  <si>
    <t>aravinda-lochana-aartha-janavana.mp3</t>
  </si>
  <si>
    <t>~ Darbari</t>
  </si>
  <si>
    <t>https://dl.radiosai.org/RADIO_SAI_BHAJAN_CLASSROOM_308_ARVIND_LOCHAN.mp3</t>
  </si>
  <si>
    <t>Song Glossary aartha: afflicted, sick; (var) aarta aravinda: lotus dosha: fault eshwaramba: mother of sri sathya sai baba; (var) eswaramma, eshwaramma, eshwari hey: a heartfelt callout, usually followed by a name or description like 'hey rama', or 'hey merciful lord' janavana: protector of people; (var) janavani (feminine) lochana: eye; (var) lochani (feminine) – one with such eyes; (var) vilochana nandana: son, also the name of a forest; (var) nandan, nandanam narayana: lord vishnu; (var) narayan, narayanam, narayanaya niranjan: without any black spot. i.e. always pure. nir+anjan=without collirium (kaajal – which is always black); (var) niranjana, niranjani (f) nivarana: one who removes or prevents; (var) nivarini (feminine), nivaraka parama: supreme, principal, chief, best, highest; (var) param, paramam sai: sa + aai = divine mother sathya: truth, short form of sathyanarayana – the childhood name of sri sathya sai baba; (var) sathyam shubhanana: pleasant face</t>
  </si>
  <si>
    <t>debug_aravinda_lochana_aartha_janavana.html</t>
  </si>
  <si>
    <t>https://youtu.be/7D8vG_yoOZI</t>
  </si>
  <si>
    <t>https://sairhythms.sathyasai.org/song/aravinda-lochana-aartha-janavana-parthi-pureeshwara</t>
  </si>
  <si>
    <t>Aravinda Lochana Aartha Janavana Parthi Pureeshwara</t>
  </si>
  <si>
    <t>Lord Sai Ram, with eyes shaped like lotus petals, is the uplifter of the downtrodden in this world. His qualities, like His beautiful eyes, are bewitching to all. He is soft, dark-hued, the enchanter of Vaidehi (Sita), and is the ocean of compassion. Lord Sai Ram relieves us from all bondages to the world, removes fear and ignorance, and is the lover of His devotees. Glory to Lord Ram of the Raghu dynasty, the supremely pure one constantly worshipped by Maruthi (Hanuman).</t>
  </si>
  <si>
    <t>Aravinda Lochana Aartha Janavana Parthi Pureeshwara Ram
Suguna Manohara Suruchira Roopa Sundara Nayanabhi Ram
Shyamala Komala Vaidehi Mohana Karuna Sagara Ram
Bandha Vimochana Bhava Bhaya Bhanjana Bhaava Priya Sai Ram
Sri Raghu Nandana Parama Niranjana Maruthi Sevita Ram</t>
  </si>
  <si>
    <t>aravinda-lochana-aartha-janavana-parthi-pureeshwara.mp3</t>
  </si>
  <si>
    <t>Mishra Abheri / Bhimpalas</t>
  </si>
  <si>
    <t>Song Glossary aartha: afflicted, sick; (var) aarta aravinda: lotus bandha: attachment; (var) bandhan, bandhana bhaav: feeling, emotion; (var) bhaava bhanjana: one who destroys; (var) bhanjani (f) bhava: being, becoming, birth, world bhaya: fear janavana: protector of people; (var) janavani (feminine) karuna: compassion; (var) karunya, karunamaya - full of compassion, karunamayi (f), karunantha, karunakara - embodiment of compassion komala: soft, beautiful, pleasant lochana: eye; (var) lochani (feminine) – one with such eyes; (var) vilochana manohar: pleasing, beautiful, charming; (var) manohara, manoharam, manohari (f) maruthi: hanuman; (var) maruthiraya, maruti mohana: attractive, beautiful, enchanting; (var) mohanam, mohini (f) - also refers to an incarnation of lord vishnu nandana: son, also the name of a forest; (var) nandan, nandanam nayan: eye; (var) nayana, nayanon, nayanom, nayanabhi niranjan: without any black spot. i.e. always pure. nir+anjan=without collirium (kaajal – which is always black); (var) niranjana, niranjani (f) parama: supreme, principal, chief, best, highest; (var) param, paramam priya: dear; (var) priyey, priyakara, priyakari (f) pureesha: lord of a place or city; (var) puradheeshwara, pureeshaya, pureeshwara, pureeshwari (f), puradheeshwari (f) puttaparthi: birthplace of bhagawan sri sathya sai baba; (var) parti, parthi, parthipuri raghu: the king ‘raghu’ who formed the ‘raghu’ dynasty in which lord rama was born rama: name of the seventh incarnation of lord vishnu, son of dasharatha and kausalya; (var) ram roopa: figure, embodiment; (var) roopam, roopini (f) sagar: ocean; (var) sagara, sagaram, sagari (feminine) sai: sa + aai = divine mother sevitha: one who is worshipped sham: dark hued, a reference to lord krishna; evening time; (var) shyam, shyama, shyamala sri: honorific title of respect; another name of goddess lakshmi; wealth, majesty, splendour, intellect, fortune; (var) thiru (tamil) suguna: good qualities; (var) sugunabhi - one with good qualities sundara: beautiful; (var) sundarakara, sundaraya, sundari (f), soundari (f), sundaram - beauty suruchira: beautiful vaidehi: daughter of the king of videha, refers to sita - consort of lord rama vimochana: one who liberates; (var) vimochani (f), mochani (f), vimochanam</t>
  </si>
  <si>
    <t>debug_aravinda_lochana_aartha_janavana_parthi_pureeshwara.html</t>
  </si>
  <si>
    <t>https://sairhythms.sathyasai.org/song/arigatou-swami-arigatou-swami</t>
  </si>
  <si>
    <t>Arigatou Swami, Arigatou Swami</t>
  </si>
  <si>
    <t>Thank you Swami, the one who dwells within my heart guiding and protecting me.</t>
  </si>
  <si>
    <t>Arigatou Swami, Arigatou Swami
Kokoro no Naka ni Owasu Kami
Watashi wo Michibiki Mamoru Kami</t>
  </si>
  <si>
    <t>Lowest Note: p / G (lower octave)Highest Note: G2 / E* Western notes are in the Key of C</t>
  </si>
  <si>
    <t>debug_arigatou_swami_arigatou_swami.html</t>
  </si>
  <si>
    <t>https://youtu.be/afYNFW67ZAQ</t>
  </si>
  <si>
    <t>https://sairhythms.sathyasai.org/song/arjuna-noy%C5%8D-ni-tachiagare-mezameyo</t>
  </si>
  <si>
    <t>Arjuna noyō ni tachiagare, mezameyo</t>
  </si>
  <si>
    <t>O Lord Sai, please stand up and awaken within me with Your beautiful, godly power like You did in Arjuna before. O Sai Baba, You are the Lord of the Universe, the embodiment of Krishna. Please bestow the true inner power of fearlessness upon me, O Lord Sai Baba.</t>
  </si>
  <si>
    <t>Arjuna noyō ni tachiagare, mezameyo kami no michakara de
Uchū no kami yo Krishna, Sai Baba, Sai Baba
Uchi naru chikara yo shin no yūki wo atae kudasai, Kami Sama
Uchi naru chikara yo shin no yūki wo atae kudasai Sai Baba</t>
  </si>
  <si>
    <t>p n1 S S n1 p ~ p G1 R2 G1 R2 n1 SIn the Key of C:G B♭ C C B♭ G ~ G E♭ D E♭ D B♭ C</t>
  </si>
  <si>
    <t>lead-music</t>
  </si>
  <si>
    <t>debug_arjuna_noyō_ni_tachiagare_mezameyo.html</t>
  </si>
  <si>
    <t>https://youtu.be/KZe-WJmmSmI</t>
  </si>
  <si>
    <t>https://sairhythms.sathyasai.org/song/aroha-mai-te-atua-iaku-0</t>
  </si>
  <si>
    <t>Aroha mai te Atua iaku</t>
  </si>
  <si>
    <t>Aroha mai te Atua iaku
I te au mea tāku e kite nei
Te anuanua kua iti mai ki roto iāku
Aroha mai te Atua iaku
And all Thy wonders I see
The rainbow shines through my window
My God loves me</t>
  </si>
  <si>
    <t>Maori</t>
  </si>
  <si>
    <t>Pannaga Shayana Kali Avatara</t>
  </si>
  <si>
    <t>debug_aroha_mai_te_atua_iaku.html</t>
  </si>
  <si>
    <t>https://youtu.be/j8cJy571s5s?si=V-ABCKP-3HQOCWaP</t>
  </si>
  <si>
    <t>https://sairhythms.sathyasai.org/song/arul-tara-varuvai-guru-nada</t>
  </si>
  <si>
    <t>Arul Tara Varuvai Guru Nada</t>
  </si>
  <si>
    <t>Grace us with Your presence, our guru Lord Sai. You are full of mercy. You are our mother, father and our all; We surrender to You, our only refuge. Save us Guru Sai, O compassionate one.</t>
  </si>
  <si>
    <t>Arul Tara Varuvai Guru Nada
Parthi Pureesha Sai Mahesha [ Arul Tara ... ]
Annaiyum Niye Tandaiyum Niye
Arulum Niye Anaittum Niye
Gathi Niye Ena Saranamadaindom
Parindemai Kappai Parthi Pureesha
Guru Nada Sai Guru Nada</t>
  </si>
  <si>
    <t>Hey Govinda Hey Ananda Nanda</t>
  </si>
  <si>
    <t>Song Glossary amma: mother; (var) annai, thai anaittu: all, everything arul: grace, blessings; (var) arulvai, arul purivai - grant blessings gathi: fate, destiny; (alternative) speed guru: preceptor; (var) guruvara – belonging to the guru / guru’s kappai: protect; (var) kaatha mahesha: greatest lord - refers to lord shiva; (var) mahesham natha: lord or master; (var) nath, nathaya, natham, nada (tamil), nadanukku (tamil) - to the lord, nathudey (telugu) niye: you are, only you; (var) niyanro, niyallavo parindemai: please show mercy, compassion pureesha: lord of a place or city; (var) puradheeshwara, pureeshaya, pureeshwara, pureeshwari (f), puradheeshwari (f) puttaparthi: birthplace of bhagawan sri sathya sai baba; (var) parti, parthi, parthipuri sai: sa + aai = divine mother sharanadainden: i surrender; (var) sharanadaindom, sharanamadaindom - we surrender tandai: father tara: to give varum: to come; (var) varuvai, varuvaye - come</t>
  </si>
  <si>
    <t>debug_arul_tara_varuvai_guru_nada.html</t>
  </si>
  <si>
    <t>https://www.youtube.com/watch?v=DJ1sL6fY92s</t>
  </si>
  <si>
    <t>https://sairhythms.sathyasai.org/song/aruna-ramana-sri-guru-deva</t>
  </si>
  <si>
    <t>Aruna Ramana Sri Guru Deva</t>
  </si>
  <si>
    <t>O Lord Sai, the divine Preceptor, You are the one who protects us from fear and worldly miseries. You are the embodiment of existence, awareness and bliss. You are verily Lord Arunachaleshwara (Shiva) who enlightened Saint Ramana and His Preceptor Saint Seshadri Swamigal.</t>
  </si>
  <si>
    <t>Aruna Ramana Sri Guru Deva
Shesha Ramana Sadguru Deva [ Aruna Ramana ... ]
Bhava Bhaya Harana Sri Sai Deva
Sri Sai Deva Sri Sai Deva [ Bhava Bhaya ... ]
Guru Hai Sath Chith Ananda Deva
Ananda Deva Sri Sai Deva</t>
  </si>
  <si>
    <t>aruna-ramana-sri-guru-deva.mp3</t>
  </si>
  <si>
    <t>S S R2 G2 M1 R2 S n1 d1 ~ d1 n1 n1 SIn the Key of C:C C D E F D C B♭ G# ~ G# B♭ B♭ C</t>
  </si>
  <si>
    <t>https://dl.radiosai.org/RADIO_SAI_BHAJAN_CLASSROOM_272_ARUNA_RAMANA.mp3</t>
  </si>
  <si>
    <t>Shankara Shankara (Abheri / Bhimpalas)</t>
  </si>
  <si>
    <t>lead-music instrumental sheet-music tutorial</t>
  </si>
  <si>
    <t>Song Glossary anand: bliss; (var) ananda, anandam, anando aruna: sun, also refers to arunachala hill in tamil nadu bhava: being, becoming, birth, world bhaya: fear chitha: consciousness, mind; (var) chit deva: god; (var) dev, devo, devam guru: preceptor; (var) guruvara – belonging to the guru / guru’s hai: is, are; (var) hi; hain - we are harana: to remove/destroy; (var) haranam, haari - one who destroys ramana: beloved; also the name of a saint sadguru: true teacher/mentor/preceptor sai: sa + aai = divine mother sat: truth; (var) sath shesha: the serpent adisesha on whom lord vishnu reclines; (var) sesha sri: honorific title of respect; another name of goddess lakshmi; wealth, majesty, splendour, intellect, fortune; (var) thiru (tamil)</t>
  </si>
  <si>
    <t>debug_aruna_ramana_sri_guru_deva.html</t>
  </si>
  <si>
    <t>https://sairhythms.sathyasai.org/song/arunachala-shiva</t>
  </si>
  <si>
    <t>Arunachala Shiva</t>
  </si>
  <si>
    <t>Glory to Lord Shiva who resides in the Arunachala Hill, along with His consort, Mother Parvathi. The crescent moon adorns His locks of hair where He holds the Holy river Ganga. He is none other than our beloved Lord Sai, residing in Puttaparthi.</t>
  </si>
  <si>
    <t>Arunachala Shiva
Shiva Shankara Samba Shiva
Hara Shankara Sai Shiva [ Arunachala Shiva ]
Chandrachooda Madanaanthaka Hara Shiva
Ganga Jatadhara Gowri Manohara
Parthi Pureeshwara Sai Shankara
Hara Hara Shankara Sai Shiva Shiva Shankara Sai</t>
  </si>
  <si>
    <t>https://open.spotify.com/track/5p7fKZB19kiBZCSo2K088n</t>
  </si>
  <si>
    <t>Song Glossary arunachala: holy hill at tiruvannamalai in tamil nadu where a famous shiva temple is located; (var) arunagiri chandrachooda: one who has the moon in his lock of hair, lord shiva ganga: the sacred river ganges worshipped as goddess ganga; (var) gangey gowri: another name of goddess parvathi hara: another name of lord shiva which means “to destroy”; (var) haraya jatadhara: one who wears locks of matted hair – shiva; (var) jatadhari madanaanthaka: lord shiva – destroyer of ‘madana’ (cupid, desires, temptations) manohar: pleasing, beautiful, charming; (var) manohara, manoharam, manohari (f) pureesha: lord of a place or city; (var) puradheeshwara, pureeshaya, pureeshwara, pureeshwari (f), puradheeshwari (f) puttaparthi: birthplace of bhagawan sri sathya sai baba; (var) parti, parthi, parthipuri sai: sa + aai = divine mother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t>
  </si>
  <si>
    <t>debug_arunachala_shiva.html</t>
  </si>
  <si>
    <t>https://sairhythms.sathyasai.org/song/arunachala-shiva-arunachala-shiva</t>
  </si>
  <si>
    <t>Arunachala Shiva, Arunachala Shiva</t>
  </si>
  <si>
    <t>O Lord Shiva, You reside in the Arunachala hill in the form of imperishable Atma Linga, the effulgent symbol, which bestows peace and happiness in this and the higher world. O Lord, salutations to Thee, the embodiment of the Primordial sound "Om".</t>
  </si>
  <si>
    <t>Arunachala Shiva, Arunachala Shiva, Arunachala Shiva, Aruna Shiva
Akshaya Linga Atma Linga
Tejonmaya Vigraha Linga
Iha Para Sukha Dayaka, Esha (Sai), Iha Para Sukha Dayaka
Om Namah Shivaya, Shivaya Namah Om (3)</t>
  </si>
  <si>
    <t>arunachala-shiva-arunachala-shiva.mp3</t>
  </si>
  <si>
    <t>Jog</t>
  </si>
  <si>
    <t>Song Glossary akshaya: inexhaustible aruna: sun, also refers to arunachala hill in tamil nadu arunachala: holy hill at tiruvannamalai in tamil nadu where a famous shiva temple is located; (var) arunagiri atma: soul dayaka: one who gives; (var) dayakam, dayiney, dayaki (f) esha: lord iha: wordly linga: special type of elliptical stone worshipped by devotees esp. shiva-linga namah: offer salutations; not mine; (var) namaya om: Omkara has no form. It is the manifestation of Brahman (God) as sound. It is present in all creation. It is effulgent. It is in all speech. Read More: Significance of Om para: different, another, distant, highest sai: sa + aai = divine mother shiva: lord shiva - one of the trinity who is the destroyer - the name shiva means auspiciousness; (var) shiv, shivaya, shivaraj, shivaraja, shivarajam, shivom, shivani (f) - of shiva sukha: happiness; (var) sukh tejonmaya: one who is full of effulgence vigraha: idol, statue</t>
  </si>
  <si>
    <t>debug_arunachala_shiva_arunachala_shiva.html</t>
  </si>
  <si>
    <t>https://sairhythms.sathyasai.org/song/sun-shines</t>
  </si>
  <si>
    <t>As the sun shines</t>
  </si>
  <si>
    <t>As the sun shines on the lotus of my heart, as it blossoms day by day
As Your radiant love shines upon me from above, each petal sings Your Name
Allah (Allah!), Buddha (Buddha!), Yesu, Ghana Shyam
Maula (Maula!), Nanak (Nanak!), Sathya Sai Ram [ As Your radiant love ... ]</t>
  </si>
  <si>
    <t>Shiva Shiva Shankara Hara Parameshwara</t>
  </si>
  <si>
    <t>Song Glossary allah: the all-compassionate god of islam religion buddha: founder of buddhism and one of the major ten incarnations of god; also an enlightened person ghana: thick; also refers to the sound of a bell; (var) ghanana maulah: master (arabic) nanak: saint of sikh religion, guru nanak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yesu: jesus christ; (var) yeshu</t>
  </si>
  <si>
    <t>debug_as_the_sun_shines.html</t>
  </si>
  <si>
    <t>https://youtu.be/uy6P_MeKyOo</t>
  </si>
  <si>
    <t>https://sairhythms.sathyasai.org/song/asa-wo-tsugeru-tori-ni</t>
  </si>
  <si>
    <t>Asa wo Tsugeru Tori ni</t>
  </si>
  <si>
    <t>Today, I pray to the birds that call out in the morning. Look at the rainbow that covers the sky. This is the divine work of God. O Lord Sathya Sai, You are the wind, the ocean, and the stars. Sai Ram, I offer You my gratitude again today.</t>
  </si>
  <si>
    <t>Asa wo Tsugeru Tori ni, Kyou no Ichinichi wo Inori
Sora ni Kakaru Niji ni, Kami no Miwaza wo Miru
O Sai, Sathya Sai, Kaze yo Umi yo Hoshi yo
Sai Ram, Sai Ram, Kyou mo Arigatou</t>
  </si>
  <si>
    <t>Song Glossary rama: name of the seventh incarnation of lord vishnu, son of dasharatha and kausalya; (var) ram sai: sa + aai = divine mother sathya: truth, short form of sathyanarayana – the childhood name of sri sathya sai baba; (var) sathyam</t>
  </si>
  <si>
    <t>debug_asa_wo_tsugeru_tori_ni.html</t>
  </si>
  <si>
    <t>https://youtu.be/WVpiVUxCYFI</t>
  </si>
  <si>
    <t>Parama Dayalu Sai Ram (Hey)</t>
  </si>
  <si>
    <t>https://sairhythms.sathyasai.org/song/asathoma-sath-gamaya</t>
  </si>
  <si>
    <t>Asathoma Sath Gamaya</t>
  </si>
  <si>
    <t>Asathoma Sath Gamaya
Thamasoma Jyothir Gamaya
Mruthyorma Amrutham Gamaya
Om Shanthi Shanthi Shanthihi
From The Unreal, Lead Me To The Real
From Darkness, Lead Me To The Light
From Death, Lead Me To Immortality
Aum Peace, Peace, Peace</t>
  </si>
  <si>
    <t>asathoma-sath-gamaya_1.mp3</t>
  </si>
  <si>
    <t>golden voice karaoke prayers sheet-music</t>
  </si>
  <si>
    <t>Song Glossary amruthamgamaya: fully embodied with nectarine body asathoma: lead me from untruth jyotirgamaya: towards light mruthyorma: lead me from death sadgamaya: going towards truth shanthi: peace thamasoma: lead me from darkness</t>
  </si>
  <si>
    <t>debug_asathoma_sath_gamaya.html</t>
  </si>
  <si>
    <t>asathoma-sath-gamaya.mp3</t>
  </si>
  <si>
    <t>Hey Shyama Sundara Hey Sai</t>
  </si>
  <si>
    <t>https://sairhythms.sathyasai.org/song/ashi-no-suzu-no</t>
  </si>
  <si>
    <t>Ashi no Suzu no</t>
  </si>
  <si>
    <t>Ashi no Suzu no We wo Takarakani
Narashi Mai Odore
Mai Odore
Utyu no Mai wo
Mai Odore
Utyu no Mai wo
Ashi no Suzu no We wo Takarakani
Narashi Mai Odore
Taiko no Ne mo Naru Shiva Shiva Shiva Om
Kodaiko mo Utau Hara Hara Hara Om
Veena mo Kanaderu Sai Ram Sai Ram
Mai Odore
Utyu no Mai wo
Mai Odore
Utyu no Mai wo</t>
  </si>
  <si>
    <t>debug_ashi_no_suzu_no.html</t>
  </si>
  <si>
    <t>https://sairhythms.sathyasai.org/song/ashi-no-suzu-no-ne</t>
  </si>
  <si>
    <t>Sai Om Sai Om Sai</t>
  </si>
  <si>
    <t>Ashi no Suzu no Ne</t>
  </si>
  <si>
    <t>Show us Your cosmic dance Lord Shiva! For the sound of Your divine feet ring out like beautiful bells. The sound of Your drums sing out as You play the Veena beautifully.</t>
  </si>
  <si>
    <t>Ashi no Suzu no Ne wo, Takaraka ni Narashi Mai Odore (Om)
Mai Odore
Uchuu no Mai wo
Mai Odore
Uchuu no Mai wo [ Ashi no... ]
Taiko no Ne mo Naru, Shiva Shiva Shiva Om
Kodaiko mo Utau, Hara Hara Hara Om
Veena mo Kanaderu Sai Ram Sai Ram [ Mai Odore ... ]
Dhimitha Dhimitha Dhim Dhimitha Dhimitha Dhim Nachey Bhola Nath
Nachey Bhola Nath (4)
Mrudanga Boley Shiva Shiva Shiva Om
Damaru Boley Hara Hara Hara Om
Veena Boley Sai Ram Sai Ram
Nachey Bhola Nath (4)</t>
  </si>
  <si>
    <t>Minor (Hindolam / Malkauns)</t>
  </si>
  <si>
    <t>Song Glossary hara: another name of lord shiva which means “to destroy”; (var) haraya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 shiva: lord shiva - one of the trinity who is the destroyer - the name shiva means auspiciousness; (var) shiv, shivaya, shivaraj, shivaraja, shivarajam, shivom, shivani (f) - of shiva veena: musical instrument esp. played by goddess saraswathi, the goddess of knowledge</t>
  </si>
  <si>
    <t>debug_ashi_no_suzu_no_ne.html</t>
  </si>
  <si>
    <t>https://youtu.be/98stZAohYKQ</t>
  </si>
  <si>
    <t>https://sairhythms.sathyasai.org/song/ashraqat-nafsi-bi-noorimin-fuaadi</t>
  </si>
  <si>
    <t>Ashraqat nafsi bi noorimin fuaadi</t>
  </si>
  <si>
    <t>My soul is brightened by a light in my heart When I praised God of mankind And my soul is cheered up and the tears were flowing Oh God! guide my heart to reason In the tranquility of the night I pray during worshiping While the black darkness is all around me Oh Kind! Oh Most Merciful! Oh Most Forbearing! Oh Kind! Your gifts are endless Oh All-Hearing! Oh Answerer! Oh Most Magnificent! Oh Creator of the strong predatory animals! Guide me Guide me to truth, God I depend on your guidance today Oh God of the universe! You are my aid You are the refuge of man in the afterworld Here I am God, asking your forgiveness Forgive me and grant me my wish</t>
  </si>
  <si>
    <t>Ashraqat nafsi bi noorimin fuaadi
Hinama radattu ya rabala ibaadi
Wantashat ruhi wasara damu auyajari
Ya Ilahi, khuz bi Qalbi lirrashaadi
Ya'Adheeman, Ya Ilahi (2x)
Ya Raheeman, Ya Ilahi
Ya'Adheema, Ya Ilahi</t>
  </si>
  <si>
    <t>Prema Swaroopini Janani Ma</t>
  </si>
  <si>
    <t>Arabic</t>
  </si>
  <si>
    <t>debug_ashraqat_nafsi_bi_noorimin_fuaadi.html</t>
  </si>
  <si>
    <t>https://sairhythms.sathyasai.org/song/ashtothram-108-names-bhagawan-sathya-sai-baba</t>
  </si>
  <si>
    <t>Ashtothram - 108 Names of Bhagawan Sathya Sai Baba</t>
  </si>
  <si>
    <t>1. Let us bow down to Bhagawan Sri Sathya Sai Baba (the true Divine Mother and Father of all) 2. Who is the Embodiment of Truth 3. Who is solely devoted to (preaching) Truth and Righteousness 4. Who is the Giver of Boons 5. The One Who is all pervading 6. Who is the Embodiment of the virtue, Truth 7. Who promotes the quality of piety, righteousness 8. Who sustains and shelters virtuous persons 9. Who is omniscient 10. Who is dear to all 11. Who is the Embodiment of all powers 12. Who is the Lord of all 13. Who is One without any attachment 14. Who is the Indweller of all hearts 15. Who is Glory Personified 16. Who is the Embodiment of Shiva 17. Who is born in a village called (Putta)Parthi 18. Who is the Resident of the region of (Putta)Parthi 19. Who was worshipped in the previous Incarnation as the Resident of Shirdi 20. Who assumed the form of 'Somappa', along with His consort (Shiva and Shakthi) 21. Who is descendant of Sage Bhaaradwaja 22. Who is affectionate towards devotees like a parent to children 23. Who is indweller (Atma) of all beings 24. Who is embodiment of Incarnation 25. Who removes all fears 26. Who is born in the lineage of Sage Apastambha 27. Who bestows freedom from fear and anxiety 28. Who is born in the dynasty of Ratnakar (gems among men) 29. Whose Glory and Power is not different from that of Shirdi incarnation 30. Who is Lord Shiva 31. Who is Incarnation of Shirdi Sai 32. Who is resident of Dwarakamayi (name of the mosque in which Shirdi Sai Baba lived) 33. Who sports (His Leelas) in Puttaparthi on the banks of the Chitravathi river 34. Who bestows strength 35. Who is the Savior of those who surrender 36. Who is Bliss personified 37. Who grants Bliss 38. Who is devoted to saving the afflicted (those in distress) 39. Who is the Lord of the destitutes 40. Who renders help to the helpless 41. Who is kith and kin to one and all in the universe 42. Who serves and protects one and all 43. Who is Lord of all worlds 44. Who nourishes and sustains the afflicted 45. Who is verily the embodiment of the Trinity: Brahama; Vishnu and Maheshwara 46. Who grants liberation 47. Who is the remover of defects and faults 48. Who is compassionate 49. Who is the Support of one and all 50. Who is indweller of everyone's heart 51. Who is the Giver of the fruits of all meritorious deeds 52. Who is the destroyer of all sins 53. Who is the remover of all diseases 54. Who removes all sufferings and impediments 55. Who is the creator and is praised endlessly 56. Who is the Primeval Purusha (the very first Lord) 57. Who is the primeval energy 58. Who has delightful and wonderful powers 59. Who is the form of the Unmanifested (the Formless) 60. Who destroys desire and anger 61. Who wears golden (orange) colored robe 62. Who performs astonishing, unprecedented deeds 63. Who helps as a brother in times of calamities 64. Who is Love Personified 65. Who is the Embodiment of Love 66. Who grants Love 67. Who is Loved by all 68. Who is loved by Detotees 69. Who is the highest peak (Divine Mountain) to devotees 70. Who resides is the heart of devotees 71. Who enacts leelas (miracles of transformation) in the heart of devotees 72. Who is bound to devotees by their devotion 73. Who ignites the light of devotion and spiritual knowledge 74. Who fosters devotion and and shows the path to supreme wisdom 75. Who shows the path to attain right knowledge 76. Who is the Embodiment of All Knowledge 77. Who is the giver and teacher of the Holy Bhagavad Geeta 78. Who grants the attainment of wisdom 79. Who has a charming form 80. Who is the Embodiment of Purity 81. Who grants the fruits of our actions 82. Who is Supreme and Highest among all 83. Who is the Timeless, Ever Existent Perpetual Being 84. Whose Glory transcends the Three Worlds 85. Who is beyond the limits of time 86. Who is the Embodiment of all accomplishments 87. Whose Will is immediately effective 88. Who grants good health 89. Who is the Sustainer of all Beings, by providing food, shelter and clothing 90. Who is the destroyer of sorrows and sufferings of the objective world 91. Who grants all desirable objects 92. Who has virtuous and auspicious attributes 93. Who destroys evil effect of bad actions 94. Who shines in the mind of pious people as brilliance knowledge 95. Who accepts all faiths 96. Who purifies the mind of spiritual aspirants 97. Who planted a banyan tree as a boon to spiritual aspirants 98. Who destroys all doubts 99. Who teaches the essence of all spirtitual knowledge 100. Who is Lord of all yogis 101. Who is revered by the Masters of Yogas 102. Who is the grantor of all Auspiciousness 103. Who grants all Accomplishments and Skills 104. Who removes calamities 105. Who removes bodily and mental distress 106. Who is the Embodiment of Peace 107. Who is easily pleased 108. Let us bow down to Bhagawan Sri Sathya Sai Baba (the True Divine Mother and Father of us all)</t>
  </si>
  <si>
    <t>1. Aum Sri Bhagawan Sathya Sai Babaya Namaha
2. Aum Sri Sai Sathya Swarupaya Namaha
3. Aum Sri Sai Sathya Dharma Parayanaya Namaha
4. Aum Sri Sai Varadaya Namaha
5. Aum Sri Sai Satpurushaya Namaha
6. Aum Sri Sai Sathya Gunatmane Namaha
7. Aum Sri Sai Sadhu Vardhanaya Namaha
8. Aum Sri Sai Sadhu Jana Poshanaya Namaha
9. Aum Sri Sai Sarva Jnaya Namaha
10. Aum Sri Sai Sarva Jana Priyaya Namaha
12. Aum Sri Sai Sarveshaya Namaha
13. Aum Sri Sai Sarva Sanga Parithyagine Namaha
14. Aum Sri Sai Sarva Antharyaminey Namaha
15. Aum Sri Sai Mahimatmane Namaha
16. Aum Sri Sai Maheshwara Swarupaya Namaha
17. Aum Sri Sai Parthi Gramodbhavaya Namaha
18. Aum Sri Sai Parthi Kshetra Nivasine Namaha
19. Aum Sri Sai Yashakaya Shirdi Vasine Namaha
20. Aum Sri Sai Jodi Aadi Palli Somappaya Namaha
22. Aum Sri Sai Bhaktha Vatsalaya Namaha
23. Aum Sri Sai Apantaratmane Namaha
24. Aum Sri Sai Avatara Murtaye Namaha
25. Aum Sri Sai Sarva Bhaya Nivarine Namaha
26. Aum Sri Sai Apastambha Sutraya Namaha
27. Aum Sri Sai Abhaya Pradaya Namaha
28. Aum Sri Sai Ratnakara Vamshod Bhavaya Namaha
29. Aum Sri Sai Shirdi Sai Abheda Shaktyavataraya Namaha
30. Aum Sri Sai Shankaraya Namaha
32. Aum Sri Sai Dwarakamayi Vasine Namaha
33. Aum Sri Sai Chitravathi Tata Puttaparthi Viharine Namaha
34. Aum Sri Sai Shakthi Pradaya Namaha
35. Aum Sri Sai Sharanagatha Tranaya Namaha
36. Aum Sri Sai Anandaya Namaha
37. Aum Sri Sai Ananda Daya Namaha
38. Aum Sri Sai Aartha Trana Parayanaya Namaha
39. Aum Sri Sai Anatha Nathaya Namaha
40. Aum Sri Sai Asahaya Sahayaya Namaha
42. Aum Sri Sai Loka Raksha Parayanaya Namaha
43. Aum Sri Sai Loka Nathaya Namaha
44. Aum Sri Sai Deena Jana Poshanaya Namaha
45. Aum Sri Sai Murti Traya Swarupaya Namaha
46. Aum Sri Sai Mukthi Pradaya Namaha
47. Aum Sri Sai Kalusha Viduraya Namaha
48. Aum Sri Sai Karuna Karaya Namaha
49. Aum Sri Sai Sarvaadharaya Namaha
50. Aum Sri Sai Sarva Hrud Vasine Namaha
52. Aum Sri Sai Sarva Paapa Kshaya Karaya Namaha
53. Aum Sri Sai Sarva Roga Nivarine Namaha
54. Aum Sri Sai Sarva Badha Haraya Namaha
55. Aum Sri Sai Anantha Nuta Kartrune Namah
56. Aum Sri Sai Adi Purushaya Namaha
57. Aum Sri Sai Adi Shakthaye Namaha
58. Aum Sri Sai Aparupa Shakthine Namaha
59. Aum Sri Sai Avyaktha Roopine Namaha
60. Aum Sri Sai Kama Krodha Dhwamsine Namaha
62. Aum Sri Sai Adbhuta Charyaya Namaha
63. Aum Sri Sai Apad Bhandhavaya Namaha
64. Aum Sri Sai Prematmane Namaha
65. Aum Sri Sai Prema Moortaye Namaha
66. Aum Sri Sai Prema Pradaya Namaha
67. Aum Sri Sai Priyaya Namaha
68. Aum Sri Sai Bhakta Priyaya Namaha
69. Aum Sri Sai Bhakta Mandaraya Namaha
70. Aum Sri Sai Bhakta Jana Hridaya Viharaya Namaha
72. Aum Sri Sai Bhakta Paradhinaya Namaha
73. Aum Sri Sai Bhakthi Jnana Pradipaya Namaha
74. Aum Sri Sai Bhakthi Jnana Pradaya Namaha
75. Aum Sri Sai Sujnana Marga Darshakaya Namaha
76. Aum Sri Sai Jnana Swarupaya Namaha
77. Aum Sri Sai Geeta Bodhakaya Namaha
78. Aum Sri Sai Jnana Siddhi Daya Namaha
79. Aum Sri Sai Sundara Rupaya Namaha
80. Aum Sri Sai Punya Purushaya Namaha
82. Aum Sri Sai Purushottamaya Namaha
83. Aum Sri Sai Purana Purushaya Namaha
84. Aum Sri Sai Atitaya Namaha
85. Aum Sri Sai Kaalaatitaya Namaha
86. Aum Sri Sai Siddhi Rupaya Namaha
87. Aum Sri Sai Siddha Sankalpaya Namaha
88. Aum Sri Sai Aarogya Pradaya Namaha
89. Aum Sri Sai Anna Vastra Daya Namaha
90. Aum Sri Sai Samsara Dukha Kshaya Karaya Namaha
92. Aum Sri Sai Kalyana Gunaya Namaha
93. Aum Sri Sai Karma Dhwamsine Namaha
94. Aum Sri Sai Sadhu Manasa Shobithaya Namaha
95. Aum Sri Sai Sarva Mata Sammataya Namaha
96. Aum Sri Sai Sadhu Manasa Parishodhakaya Namaha
97. Aum Sri Sai Sadhak Aanugraha Vata Vriksha Prathisthapakaya Namaha
98. Aum Sri Sai Sakala Samshaya Haraya Namaha
99. Aum Sri Sai Sakala Tatwa Bodhakaya Namaha
100. Aum Sri Sai Yogishwaraya Namaha
102. Aum Sri Sai Sarva Mangala Karaya Namaha
103. Aum Sri Sai Sarva Siddhi Pradaya Namaha
104. Aum Sri Sai Aapanivarine Namaha
105. Aum Sri Sai Aarathi Haraya Namaha
106. Aum Sri Sai Shanta Murtaye Namaha
107. Aum Sri Sai Sulabha Prasannaya Namaha
108. Aum Sri Sai Bhagawan Sri Sathya Sai Babaya Namaha
Let us bow down to Bhagawan Sri Sathya Sai Baba (the true Divine Mother and Father of all)
Who is the Embodiment of Truth
Who is solely devoted to (preaching) Truth and Righteousness
Who is the Giver of Boons
The One Who is all pervading
Who is the Embodiment of the virtue, Truth
Who promotes the quality of piety, righteousness
Who sustains and shelters virtuous persons
Who is omniscient
Who is dear to all
Who is the Embodiment of all powers
Who is the Lord of all
Who is One without any attachment
Who is the Indweller of all hearts
Who is Glory Personified
Who is the Embodiment of Shiva
Who is born in a village called (Putta)Parthi
Who is the Resident of the region of (Putta)Parthi
Who was worshipped in the previous Incarnation as the Resident of Shirdi
Who assumed the form of 'Somappa', along with His consort (Shiva and Shakthi)
Who is descendant of Sage Bhaaradwaja
Who is affectionate towards devotees like a parent to children
Who is indweller (Atma) of all beings
Who is embodiment of Incarnation
Who removes all fears
Who is born in the lineage of Sage Apastambha
Who bestows freedom from fear and anxiety
Who is born in the dynasty of Ratnakar (gems among men)
Whose Glory and Power is not different from that of Shirdi incarnation
Who is Lord Shiva
Who is Incarnation of Shirdi Sai
Who is resident of Dwarakamayi (name of the mosque in which Shirdi Sai Baba lived)
Who sports (His Leelas) in Puttaparthi on the banks of the Chitravathi river
Who bestows strength
Who is the Savior of those who surrender
Who is Bliss personified
Who grants Bliss
Who is devoted to saving the afflicted (those in distress)
Who is the Lord of the destitutes
Who renders help to the helpless
Who is kith and kin to one and all in the universe
Who serves and protects one and all
Who is Lord of all worlds
Who nourishes and sustains the afflicted
Who is verily the embodiment of the Trinity: Brahama; Vishnu and Maheshwara
Who grants liberation
Who is the remover of defects and faults
Who is compassionate
Who is the Support of one and all
Who is indweller of everyone's heart
Who is the Giver of the fruits of all meritorious deeds
Who is the destroyer of all sins
Who is the remover of all diseases
Who removes all sufferings and impediments
Who is the creator and is praised endlessly
Who is the Primeval Purusha (the very first Lord)
Who is the primeval energy
Who has delightful and wonderful powers
Who is the form of the Unmanifested (the Formless)
Who destroys desire and anger
Who wears golden (orange) colored robe
Who performs astonishing, unprecedented deeds
Who helps as a brother in times of calamities
Who is Love Personified
Who is the Embodiment of Love
Who grants Love
Who is Loved by all
Who is loved by Detotees
Who is the highest peak (Divine Mountain) to devotees
Who resides is the heart of devotees
Who enacts leelas (miracles of transformation) in the heart of devotees
Who is bound to devotees by their devotion
Who ignites the light of devotion and spiritual knowledge
Who fosters devotion and and shows the path to supreme wisdom
Who shows the path to attain right knowledge
Who is the Embodiment of All Knowledge
Who is the giver and teacher of the Holy Bhagavad Geeta
Who grants the attainment of wisdom
Who has a charming form
Who is the Embodiment of Purity
Who grants the fruits of our actions
Who is Supreme and Highest among all
Who is the Timeless, Ever Existent Perpetual Being
Whose Glory transcends the Three Worlds
Who is beyond the limits of time
Who is the Embodiment of all accomplishments
Whose Will is immediately effective
Who grants good health
Who is the Sustainer of all Beings, by providing food, shelter and clothing
Who is the destroyer of sorrows and sufferings of the objective world
Who grants all desirable objects
Who has virtuous and auspicious attributes
Who destroys evil effect of bad actions
Who shines in the mind of pious people as brilliance knowledge
Who accepts all faiths
Who purifies the mind of spiritual aspirants
Who planted a banyan tree as a boon to spiritual aspirants
Who destroys all doubts
Who teaches the essence of all spirtitual knowledge
Who is Lord of all yogis
Who is revered by the Masters of Yogas
Who is the grantor of all Auspiciousness
Who grants all Accomplishments and Skills
Who removes calamities
Who removes bodily and mental distress
Who is the Embodiment of Peace
Who is easily pleased
Let us bow down to Bhagawan Sri Sathya Sai Baba (the True Divine Mother and Father of us all)</t>
  </si>
  <si>
    <t>ashtothram-108-names-bhagawan-sathya-sai-baba.mp3</t>
  </si>
  <si>
    <t>Hey Brahma Hey Vishnu</t>
  </si>
  <si>
    <t>108 prayers</t>
  </si>
  <si>
    <t>debug_ashtothram_-_108_names_of_bhagawan_sathya_sai_baba.html</t>
  </si>
  <si>
    <t>https://sairhythms.sathyasai.org/song/time-our-devotion</t>
  </si>
  <si>
    <t>At this time of our devotion</t>
  </si>
  <si>
    <t>At this time of our devotion
Let there be no barriers
Cast them away, Lord Ganesha (2x)
Bless us with your loving grace
Oh Lord with the elephant face
May out hearts be filled with joy
Singing out in love for Sai
Bless us, bless us, Sai Ganesha (2x)</t>
  </si>
  <si>
    <t>time-our-devotion.mp3</t>
  </si>
  <si>
    <t>Nattai</t>
  </si>
  <si>
    <t>Gowri Nathaya Vishwanathaya</t>
  </si>
  <si>
    <t>debug_at_this_time_of_our_devotion.html</t>
  </si>
  <si>
    <t>https://sairhythms.sathyasai.org/song/thy-lotus-feet-my-lord</t>
  </si>
  <si>
    <t>At Thy Lotus Feet My Lord</t>
  </si>
  <si>
    <t>At Thy Lotus Feet, My Lord, What Bliss It Is
At Thy Lotus Feet, My Lord, How Sweet It Is
All The Pain That Is In My Heart, All The Sorrows In My Soul
Vanish And Turn Into A Rainbow, At Thy Lotus Feet</t>
  </si>
  <si>
    <t>debug_at_thy_lotus_feet_my_lord.html</t>
  </si>
  <si>
    <t>https://sairhythms.sathyasai.org/song/your-feet-dear-lord-we-pray</t>
  </si>
  <si>
    <t>At Your Feet Dear Lord We Pray</t>
  </si>
  <si>
    <t>At Your Feet Dear Lord We Pray
Grace Us With Your Love This Day
Sai Baba, Sai Baba, You Are Krishna, You Are Rama
Oh Baba, Oh Baba, You Are Mother, You Are Father
All Names, Every Form, All That Was And Will Be Born
(You Are) All Names Every Form All That Is Forever More
Anata no Miashi ni Watashi no Ai wo Sasagemasu
Sai Baba Sai Baba Anata wa Buddha, Kannon, Iesu
O Baba O Baba Anata wa Haha, Anata wa Chichi
Subete no Mono ni Yadoru, Subete no Kami wa Hitotsu (Oh)</t>
  </si>
  <si>
    <t>your-feet-dear-lord-we-pray.mp3</t>
  </si>
  <si>
    <t>Song Glossary baba: lord sai baba - the divine father krishna: name of the eighth incarnation of lord vishnu, son of devaki and vasudeva rama: name of the seventh incarnation of lord vishnu, son of dasharatha and kausalya; (var) ram sai: sa + aai = divine mother</t>
  </si>
  <si>
    <t>debug_at_your_feet_dear_lord_we_pray.html</t>
  </si>
  <si>
    <t>https://sairhythms.sathyasai.org/song/atma-jyothi-namo</t>
  </si>
  <si>
    <t>Atma Jyothi Namo</t>
  </si>
  <si>
    <t>Bow to the omnipresent light, the light of God within. Bow to the never-ending light, which is the very essence of life. Bow to the indwelling true Guru, Lord Sai.</t>
  </si>
  <si>
    <t>Atma Jyothi Namo Paramatma Jyothi Namo
Akhanda Jyothi Namo Mama Jeevana Jyothi Namo
Antaryami Namo Sri Sadguru Sai Namo
Antar Jyothi Namo Paramatma Jyothi Namo
Akhanda Jyothi Namo Mama Jeevana Jyothi Namo
Antaryami Namo Jaya Sadguru Sai Namo
Bow To The Light Within To The Omnipresent Light Of God
Bow To The Endless Light The Light That Is Our Very Life
Bow To The Indwelling Lord Our True Guru Sri Sathya Sai
Om to the Inner Light, to my God's divine Light I bow
Om to divine Eternal Light, to the Essence of my life I bow
Om to the Indwelling Lord, the true Guru Sathya Sai I bow</t>
  </si>
  <si>
    <t>atma-jyothi-namo.mp3</t>
  </si>
  <si>
    <t>G2 R2 S R2 S d2 p ~ p p d2 S S R2 S R2 G2 R2 SIn the Key of C:E D C D C A G ~ G G A C C D C D E D C</t>
  </si>
  <si>
    <t>Govinda Krishna Vittala Venu Gopala</t>
  </si>
  <si>
    <t>https://dl.radiosai.org/RADIO_SAI_BHAJAN_CLASSROOM_472_ATMA_JYOTI_NAMO.mp3</t>
  </si>
  <si>
    <t>vintage lead-music sheet-music multi-lingual tutorial</t>
  </si>
  <si>
    <t>Song Glossary akhanda: uninterrupted, that which is indivisible; (var) akhandamey (tamil) antar: inner, difference antaryami: indweller atma: soul jaya: victory; (var) jayam, jayatu jeevan: life; (var) jeevana jyothi: divine light; (var) jyoth, jyotir mama: mine namo: to offer salutations paramatma: supreme lord or highest soul; (var) paraman - tamil; paramatmaja - supreme lord who is born on earth (an incarnation) sadguru: true teacher/mentor/preceptor sai: sa + aai = divine mother sri: honorific title of respect; another name of goddess lakshmi; wealth, majesty, splendour, intellect, fortune; (var) thiru (tamil)</t>
  </si>
  <si>
    <t>debug_atma_jyothi_namo.html</t>
  </si>
  <si>
    <t>https://youtu.be/n7Vx5IVoWc8 https://youtu.be/oAAJnYGO9Ok</t>
  </si>
  <si>
    <t>https://sairhythms.sathyasai.org/song/atma-linga-sai</t>
  </si>
  <si>
    <t>Atma Linga Sai</t>
  </si>
  <si>
    <t>O Lord Sathya Sai, You in the form of Atma Linga (created by You from within), in the form of Amrutha Linga (immortal symbol), Jyothir Linga (the effulgent one) and Netra Linga (the symbol with eyes).</t>
  </si>
  <si>
    <t>Atma Linga Sai Sai Sathya Sai
Amrutha Linga Sai Sai Sathya Sai
Jyothir Linga Sai Sai Sathya Sai
Netra Linga Sai Sai Sathya Sai</t>
  </si>
  <si>
    <t>Song Glossary amrutha: nectar which gives immortality; also means sweet and soft, melodious or nectarine atma: soul jyothi: divine light; (var) jyoth, jyotir linga: special type of elliptical stone worshipped by devotees esp. shiva-linga netra: eyes; (var) netram sai: sa + aai = divine mother sathya: truth, short form of sathyanarayana – the childhood name of sri sathya sai baba; (var) sathyam</t>
  </si>
  <si>
    <t>debug_atma_linga_sai.html</t>
  </si>
  <si>
    <t>https://sairhythms.sathyasai.org/song/atma-lingam-bhajorey</t>
  </si>
  <si>
    <t>Ram Naam Bolo Sai Naam</t>
  </si>
  <si>
    <t>Atma Lingam Bhajorey</t>
  </si>
  <si>
    <t>Prasanna, Sriraag</t>
  </si>
  <si>
    <t>Sing in praise of the Atma Lingam, the auspicious and astonishing divine form of Lord Shiva, the Naga Lingam studded with nine precious stones that has emerged out of the navel of Shiva. Sing in praise of the Eshwara Lingam and Sayeeshwara Lingam.</t>
  </si>
  <si>
    <t>Atma Lingam Bhajorey Ati Adbhuta Lingam Bhajorey
Naga Lingam Navamani Lingam
Nabhi Kamala Udbhava Lingam
Eshwara Lingam Bhajorey Sayeeshwara (Partheeshwara) Lingam Bhajorey</t>
  </si>
  <si>
    <t>atma-lingam-bhajorey.mp3</t>
  </si>
  <si>
    <t>Song Glossary adbhuta: miraculous; (var) adbhutamey ati: extremely, very atma: soul bhajo: (let us) worship, chant the name or sing the praises of the lord; (var) bhajarey, bhajey, bhajore, bhajorey, bhajeham eshwar: lord, one of the various names of lord shiva; (var) eshwara kamala: lotus linga: special type of elliptical stone worshipped by devotees esp. shiva-linga nabha: navel; (var) nabhi naga: serpent navamani: nine jewels partheeshwara: one who is lord of parthi (sathya sai baba); (var) partheesha, partheeshwaraya sayeesha: sai + esha = lord sai; (var) sayeesham, sayeeshwara, sayeeshwaram, sayeeshwari (f), sayeeshwaraya, saishwari (f), udbhava: creation, source</t>
  </si>
  <si>
    <t>debug_atma_lingam_bhajorey.html</t>
  </si>
  <si>
    <t>https://www.youtube.com/watch?v=zZ_f8isUzmw</t>
  </si>
  <si>
    <t>https://sairhythms.sathyasai.org/song/atma-mey-bas-jao-baba</t>
  </si>
  <si>
    <t>Atma Mey Bas Jao Baba</t>
  </si>
  <si>
    <t>Baba, please reside in our empty heart; the temple is empty without You. You are the Lord of the Universe, Rama and Rahim. Please stay in our home.</t>
  </si>
  <si>
    <t>Atma Mey Bas Jao Baba Atma Mey Bas Jao Baba
Tum Bina Sab Mandir Hai Sune [ Atma Mey ... ]
Paramatma Tum Sare Jagat Ke
Ram Rahim Tum Sare Jagat Ke
Sune Mana Mey Vas Karo Tum
Ghar Ghar Mey Bas Jao Baba (2)</t>
  </si>
  <si>
    <t>atma-mey-bas-jao-baba.mp3</t>
  </si>
  <si>
    <t>Song Glossary atma: soul baba: lord sai baba - the divine father basayi: stay, install, reside; create; (var) bas, basaake, basaaye, basey, basath, basjao (be installed); basiya, basneywaale - one who installs bina: without ghar: house hai: is, are; (var) hi; hain - we are jagat: world; (var) jagath, jagatha, jag, jaga jao: go; (var) jaana karo: do; make it happen; (var) kar; kiya - did; karomi, karey - let us do ke: of or belonging to mana: mind; (var) man, mano mandir: temple; (var) mandira paramatma: supreme lord or highest soul; (var) paraman - tamil; paramatmaja - supreme lord who is born on earth (an incarnation) rahim: merciful lord rama: name of the seventh incarnation of lord vishnu, son of dasharatha and kausalya; (var) ram saarey: all sab: all, everybody or everything tum: you, thou; (var) tu, tuj; tubhyam, tumhey - to you; tujhey, tujko - for you; vasa: one who dwells or resides in; (var) vasaya, vaasam</t>
  </si>
  <si>
    <t>debug_atma_mey_bas_jao_baba.html</t>
  </si>
  <si>
    <t>https://sairhythms.sathyasai.org/song/atma-ram-ananda-dham</t>
  </si>
  <si>
    <t>Atma Ram Ananda Dham</t>
  </si>
  <si>
    <t>Worship the beautiful Form of Lord Rama, the resident of Ayodhya who is indweller of our heart and who confers bliss. Chant the name of Ram, the Lord of Sita and the virtuous one. Chant the name of Lord Sai who is none other than Lord Rama.</t>
  </si>
  <si>
    <t>Atma Ram Ananda Dham
Achyutha Ram Ayodhya Ram
Sita Ram Sathya Sai Ram
Sundara Ram Sugunabhi Ram
Sai Ram Sai Ram Sai Ram Ram (3)
Atma Ram Ananda Ram
Adbhuta Ram Ayodhya Ram
Sita Ram Sathya Sai Ram
Sundara Ram Sugunabhi Ram
Sai Ram Sai Ram Sai Ram Ram (3)</t>
  </si>
  <si>
    <t>atma-ram-ananda-dham.mp3 atma-ram-ananda-dham_1.mp3</t>
  </si>
  <si>
    <t>https://dl.radiosai.org/RADIO_SAI_BHAJAN_CLASSROOM_445_ATMARAM_ANAND_DHAM.mp3</t>
  </si>
  <si>
    <t>vintage tutorial sheet-music</t>
  </si>
  <si>
    <t>Song Glossary achyutha: one who does not lapse, firm, immovable, imperishable - refers to lord krishna; (var) achyutham, achyuthaya adbhuta: miraculous; (var) adbhutamey anand: bliss; (var) ananda, anandam, anando atma: soul ayodhya: the town ruled by king dasharatha and lord rama; (var) avadh, awaadh, avadhpuri dhama: house, residence, light, lustre, splendor; (var) dham, dhamam, dhaam, dhaama rama: name of the seventh incarnation of lord vishnu, son of dasharatha and kausalya; (var) ram sai: sa + aai = divine mother sathya: truth, short form of sathyanarayana – the childhood name of sri sathya sai baba; (var) sathyam sita: consort of rama, 7th avatar of lord vishnu; (var) siya suguna: good qualities; (var) sugunabhi - one with good qualities sundara: beautiful; (var) sundarakara, sundaraya, sundari (f), soundari (f), sundaram - beauty</t>
  </si>
  <si>
    <t>debug_atma_ram_ananda_dham.html</t>
  </si>
  <si>
    <t>https://sairhythms.sathyasai.org/song/atma-rama-ananda-naama</t>
  </si>
  <si>
    <t>Atma Rama Ananda Naama</t>
  </si>
  <si>
    <t>O Lord Rama, the indweller of hearts, Your form gives happiness, bliss and love. You are the embodiment of virtues who assumed an illusive form of a human being.</t>
  </si>
  <si>
    <t>Atma Rama Ananda Naama
Ananda Mohana Sri Parandhama [ Atma Rama ... ]
Mayabhi Rama Manasa Prema
Sundara Naama Sugunabhi Rama</t>
  </si>
  <si>
    <t>atma-rama-ananda-naama.mp3</t>
  </si>
  <si>
    <t>Song Glossary anand: bliss; (var) ananda, anandam, anando atma: soul manasa: mind maya: illusion mohana: attractive, beautiful, enchanting; (var) mohanam, mohini (f) - also refers to an incarnation of lord vishnu naam: name; (var) naama, naamam parandhama: the highest world or the ultimate destination prema: love; (var) prem; also the name of the third sai avatar, prema sai rama: name of the seventh incarnation of lord vishnu, son of dasharatha and kausalya; (var) ram sri: honorific title of respect; another name of goddess lakshmi; wealth, majesty, splendour, intellect, fortune; (var) thiru (tamil) suguna: good qualities; (var) sugunabhi - one with good qualities sundara: beautiful; (var) sundarakara, sundaraya, sundari (f), soundari (f), sundaram - beauty</t>
  </si>
  <si>
    <t>debug_atma_rama_ananda_naama.html</t>
  </si>
  <si>
    <t>Parvathi Tanaya Siddhi Vinayaka</t>
  </si>
  <si>
    <t>atma-rama-ananda-naama_1.mp3</t>
  </si>
  <si>
    <t>https://sairhythms.sathyasai.org/song/atma-rama-ananda-ramana</t>
  </si>
  <si>
    <t>Atma Rama Ananda Ramana</t>
  </si>
  <si>
    <t>Pavitra, Sriraag</t>
  </si>
  <si>
    <t>O Lord Rama! You are indweller of hearts and You are the embodiment of bliss. Chant the names of Keshava, Narayana and Sai, the remover of worldly fears. O Lotus eyed jewel of the Raghu dynasty, the embodiment of truth, awareness and bliss, we bow down to Your lotus feet.</t>
  </si>
  <si>
    <t>Atma Rama Ananda Ramana
Achyutha Keshava Hari Narayana
Bhava Bhaya Harana Vanditha Charana
Raghukula Bhooshana Rajeeva Nayana
Adi Narayana Anantha Shayana
Satchidananda Sathya ( Sai ) Narayana</t>
  </si>
  <si>
    <t>atma-rama-ananda-ramana.mp3</t>
  </si>
  <si>
    <t>Rama, Narayana</t>
  </si>
  <si>
    <t>Song Glossary achyutha: one who does not lapse, firm, immovable, imperishable - refers to lord krishna; (var) achyutham, achyuthaya adi: beginning, commencement, first in time anand: bliss; (var) ananda, anandam, anando anantha: infinite, endless; (var) ananth, anantham, ananthaya atma: soul bhava: being, becoming, birth, world bhaya: fear bhooshana: ornament, decoration, jewel; being so decorated; (var) bhushana, vibhushana, vibhushani (f), bhooshani (f) charan: feet; (var) charana, charanam, charanon harana: to remove/destroy; (var) haranam, haari - one who destroys hari: name of lord vishnu; (var) hare, harey keshava: refers to lord krishna who vanquished the demon keshi; also means the one with beautiful, long hair; (var) keshavam narayana: lord vishnu; (var) narayan, narayanam, narayanaya nayan: eye; (var) nayana, nayanon, nayanom, nayanabhi raghukula: the dynasty of king ‘raghu’ rajeeva: a blue lotus rama: name of the seventh incarnation of lord vishnu, son of dasharatha and kausalya; (var) ram ramana: beloved; also the name of a saint sai: sa + aai = divine mother satchidananda: sat + chith + ananda = truth or being + consciousness + bliss; (var) satchitananda, satchidanandam sathya: truth, short form of sathyanarayana – the childhood name of sri sathya sai baba; (var) sathyam shayana: sleep vanditha: one who is worshipped; (var) vandita, vanditham, vandithaya</t>
  </si>
  <si>
    <t>debug_atma_rama_ananda_ramana.html</t>
  </si>
  <si>
    <t>https://www.youtube.com/watch?v=XDNm8ETNQoY</t>
  </si>
  <si>
    <t>https://sairhythms.sathyasai.org/song/atma-rama-uchinaru-hikari</t>
  </si>
  <si>
    <t>Atma Rama, Uchinaru Hikari</t>
  </si>
  <si>
    <t>Krishna Krishna Mukunda Janardhana</t>
  </si>
  <si>
    <t>Atma Rama (the Indweller), You are the light within me. Lord Sai Rama, You are the truth of my existence. You are Atma Rama, Sai Rama, Sai Krishna, and Sathya Sai Baba. Atma Rama, You dwell in everything. Lord Sai Rama, You fulfill everything in the universe. You are the fountain of supreme bliss.</t>
  </si>
  <si>
    <t>Atma Rama, Uchinaru Hikari
Sai Rama, Makoto no Watashi
Atma Rama, Sai Rama, Sai Krishna, Sathya Sai Baba
Sai Rama, Uchuu wo Mitasu
Atma Rama, Sai Rama, Sai Baba, Shifuku no Izumi</t>
  </si>
  <si>
    <t>Song Glossary atma: soul baba: lord sai baba - the divine father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t>
  </si>
  <si>
    <t>debug_atma_rama_uchinaru_hikari.html</t>
  </si>
  <si>
    <t>https://sairhythms.sathyasai.org/song/atma-vichara</t>
  </si>
  <si>
    <t>Atma Vichara</t>
  </si>
  <si>
    <t>Atma Vichara
Atma Vichara
Atma Vichara
Atma Vichara, liberation
Purify the mind
Through seva, japa, meditation
Conquers maya from the ages
Births, sorrow, and death
Without You I’ll never meet
The heart of myself, oh my sweet Lord
Atma Vichara, liberation (3x)</t>
  </si>
  <si>
    <t>atma-vichara.mp3</t>
  </si>
  <si>
    <t>Lowest Note: n1 / B♭ (lower octave)Highest Note: G1 / E♭* Western notes are in the Key of C</t>
  </si>
  <si>
    <t>Song Glossary atma: soul japam: continuous recitation of the lord's name; (var) japa, japana, japatha, japata maya: illusion satsang: good company seva: service vichara: thought</t>
  </si>
  <si>
    <t>debug_atma_vichara.html</t>
  </si>
  <si>
    <t>Sai Rama Your Eyes</t>
  </si>
  <si>
    <t>https://sairhythms.sathyasai.org/song/atmabhi-rama-ananda-rama</t>
  </si>
  <si>
    <t>Atmabhi Rama Ananda Rama</t>
  </si>
  <si>
    <t>Chant the sweet names of Lord Rama, Ghana Shyama, Radhey Shyama, Sai Rama, the indweller of our hearts and embodiment of bliss.</t>
  </si>
  <si>
    <t>Atmabhi Rama Ananda Rama
Sita Rama Sai Rama
Sundara Naama Hey Ghana Shyama
Radhey Shyama Sai Rama</t>
  </si>
  <si>
    <t>Song Glossary anand: bliss; (var) ananda, anandam, anando atmabhi: for the soul ghana: thick; also refers to the sound of a bell; (var) ghanana hey: a heartfelt callout, usually followed by a name or description like 'hey rama', or 'hey merciful lord' naam: name; (var) naama, naamam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 sundara: beautiful; (var) sundarakara, sundaraya, sundari (f), soundari (f), sundaram - beauty</t>
  </si>
  <si>
    <t>debug_atmabhi_rama_ananda_rama.html</t>
  </si>
  <si>
    <t>https://sairhythms.sathyasai.org/song/avatar</t>
  </si>
  <si>
    <t>Avatar</t>
  </si>
  <si>
    <t>Avatar
Avatar of the ages
We are Your children
The children of the world
You are our life
You light up our lives
Every day and every night
Our Lord, our God</t>
  </si>
  <si>
    <t>avatar.mp3</t>
  </si>
  <si>
    <t>love to love</t>
  </si>
  <si>
    <t>Song Glossary avatar: incarnation; (var) avatara, avataram, avatari, avathaar, avathari, avatarini(f) baba: lord sai baba - the divine father sai: sa + aai = divine mother sathya: truth, short form of sathyanarayana – the childhood name of sri sathya sai baba; (var) sathyam sri: honorific title of respect; another name of goddess lakshmi; wealth, majesty, splendour, intellect, fortune; (var) thiru (tamil)</t>
  </si>
  <si>
    <t>debug_avatar.html</t>
  </si>
  <si>
    <t>https://sairhythms.sathyasai.org/song/avatarini-amba-bhaya-harini</t>
  </si>
  <si>
    <t>Avatarini Amba Bhaya Harini</t>
  </si>
  <si>
    <t>O Mother of the Universe, You have descended in the form of Bhairavi, Shankari, Durga, Bhavani. You are the beloved of devotees and who supports the three worlds. We adore You as Bhagawathi, Bharati and the Brahma Sanathani (primordial goddess).</t>
  </si>
  <si>
    <t>Avatarini Amba Bhaya Harini
Bhairavi Shankari Durga Bhavani [ Avatarini Amba ... ]
Bhaktha Jana Priya Tribhuvana Dharini
Bhagawathi Bharati Brahma Sanathani [ Bhairavi Shankari ... ]</t>
  </si>
  <si>
    <t>Song Glossary amba: mother parvathi; (var) ambe, ambey, ambika avatar: incarnation; (var) avatara, avataram, avatari, avathaar, avathari, avatarini(f) bhagawathi: goddess bhairavi: goddess kali, a frightful form of goddess parvathi bhaktha: devotee; (var) bhakthudu (telugu), bhakthargal (tamil) bharati: one of the names of goddess saraswathi bhavani: goddess parvathi bhaya: fear brahma: one of the trinity who is the creator, it also refers to the supreme lord - brahman; (var) brahmam dhara: bear, carry, earth, one who wears; (var) dhari, dharana, dharam, dharey, dharini (f) durga: goddess who destroyed the demon mahishasura; (var) durge, durgeshwari haarini: one who removes/destroys (f); (var) harini, harnevali jana: people; (var) jano, janon, janonke (of people), janoon, janara priya: dear; (var) priyey, priyakara, priyakari (f) sanathana: perpetual, constant, eternal, permanent; (var) sanathani (f), sanatana, sanathanaya shankari: goddess parvathi tribhuvana: three worlds - tri (three) and bhuvana (world)</t>
  </si>
  <si>
    <t>debug_avatarini_amba_bhaya_harini.html</t>
  </si>
  <si>
    <t>https://sairhythms.sathyasai.org/song/ave-maria-kyrie-eleison</t>
  </si>
  <si>
    <t>Vinayaka Vinayaka (Hamsadhwani)</t>
  </si>
  <si>
    <t>Ave Maria Kyrie Eleison</t>
  </si>
  <si>
    <t>Hail Mary, Christ Have Mercy On Us.</t>
  </si>
  <si>
    <t>I Am One With The Heart Of The Mother
I Am One With The Heart Of Love
I Am One With The Heart Of The Father
I Am One With God
Ave Maria Kyrie Eleison</t>
  </si>
  <si>
    <t>ave-maria-kyrie-eleison_1.mp3 ave-maria-kyrie-eleison.mp3</t>
  </si>
  <si>
    <t>debug_ave_maria_kyrie_eleison.html</t>
  </si>
  <si>
    <t>https://youtu.be/s62mzzKUnWc</t>
  </si>
  <si>
    <t>This is a traditional Christian song best sung in unison and rounds.</t>
  </si>
  <si>
    <t>ave-maria-kyrie-eleison_2.mp3</t>
  </si>
  <si>
    <t>https://sairhythms.sathyasai.org/song/awaken-dream</t>
  </si>
  <si>
    <t>Awaken from the dream</t>
  </si>
  <si>
    <t>Awaken from the dream, awaken my child,
Listen to your heart, He's calling you
Deep in the silence within your soul, listen to
His voice, He's calling you
Awaken to the bliss, awaken to the Love,
Awaken to the light, He's calling you
Come home, my child, come home to Me,
Listen to His voice, He's calling you
Awaken from the dream, awaken my child,
Listen to your heart, He's calling you</t>
  </si>
  <si>
    <t>Bhaja Mana Govinda Gopala</t>
  </si>
  <si>
    <t>debug_awaken_from_the_dream.html</t>
  </si>
  <si>
    <t>https://sairhythms.sathyasai.org/song/ayodhya-ke-sita-ram</t>
  </si>
  <si>
    <t>Ayodhya Ke Sita Ram</t>
  </si>
  <si>
    <t>Chant the names of Sita Ram, the Lord of Ayodhya and Radhey Shyam who resides in Brindavan. Victory to Lord Sairam of Parthi.</t>
  </si>
  <si>
    <t>Ayodhya Ke Sita Ram Brindavan Ke Radhey Shyam
Radhey Shyam Jaya Radhey Shyam
Radha Madhava Radhey Shyam
Sai Ram Jaya Sai Ram
Parthi Pureeshwara Sai Ram</t>
  </si>
  <si>
    <t>ayodhya-ke-sita-ram.mp3</t>
  </si>
  <si>
    <t>Song Glossary ayodhya: the town ruled by king dasharatha and lord rama; (var) avadh, awaadh, avadhpuri brinda: short form of brindavan, a garden of tulsi plants jaya: victory; (var) jayam, jayatu ke: of or belonging to madhava: name of krishna which means very sweet like madhu-honey; (var) madhavam, madhavaya pureeshwara: lord of a place or city; (var) purishwara, pureeshwari, purishwari (f) puttaparthi: birthplace of bhagawan sri sathya sai baba; (var) parti, parthi, parthipuri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t>
  </si>
  <si>
    <t>debug_ayodhya_ke_sita_ram.html</t>
  </si>
  <si>
    <t>https://sairhythms.sathyasai.org/song/ayodhya-shiromani-dasharatha-rama</t>
  </si>
  <si>
    <t>Sing the glory of the lotus-eyed Lord Rama, the son of Dasharatha and the crown jewel of Ayodhya. O Lord Sai, You are verily Lord Rama. Free us from the bondage of life and death as You are our dearest companion and our ultimate abode.</t>
  </si>
  <si>
    <t>Ayodhya Shiromani Dasharatha Rama
Saketa Ranjana Kaivalya Dhama [ Ayodhya Shiromani ... ]
Neeraja Lochana Sai Narayana
Bandha Vimochana Bhaktha Parayana
Prana Sakha Merey Prabhu Sai Rama [ Saketa Ranjana ... ]</t>
  </si>
  <si>
    <t>ayodhya-shiromani-dasharatha-rama.mp3</t>
  </si>
  <si>
    <t>Lowest Note: d1 / G# (lower octave)Highest Note: M1 / F (higher octave)* Western notes are in the Key of C</t>
  </si>
  <si>
    <t>Song Glossary ayodhya: the town ruled by king dasharatha and lord rama; (var) avadh, awaadh, avadhpuri bandha: attachment; (var) bandhan, bandhana bhaktha: devotee; (var) bhakthudu (telugu), bhakthargal (tamil) dasharatha: king of ayodhya and the father of lord rama dhama: house, residence, light, lustre, splendor; (var) dham, dhamam, dhaam, dhaama kaivalya: final emancipation or moksha lochana: eye; (var) lochani (feminine) – one with such eyes; (var) vilochana mera: my, mine; (var) mere, merey, meri, mero narayana: lord vishnu; (var) narayan, narayanam, narayanaya neeraja: lotus parayana: recitation pran: vital force, life; (var) prana, praana prabhu: lord, master; (var) prabho rama: name of the seventh incarnation of lord vishnu, son of dasharatha and kausalya; (var) ram ranjana: pleasing, entertaining sai: sa + aai = divine mother saketa: name of the city of ayodhya sakha: friend; (var) sakhi (feminine) shiromani: a jewel worn on the head, a title of respect vimochana: one who liberates; (var) vimochani (f), mochani (f), vimochanam</t>
  </si>
  <si>
    <t>debug_ayodhya_shiromani_dasharatha_rama.html</t>
  </si>
  <si>
    <t>https://youtu.be/5ZodXcbQsU8 https://youtu.be/NX9Slwotk2M</t>
  </si>
  <si>
    <t>https://sairhythms.sathyasai.org/song/ayodhya-vasi-ram</t>
  </si>
  <si>
    <t>Ayodhya Vasi Ram</t>
  </si>
  <si>
    <t>Victory to Lord Rama, son of Dasharatha, the resident of Ayodhya, the consort of Janaki (Sita), the redeemer of Ahalya and the beloved of all devotees.</t>
  </si>
  <si>
    <t>Ayodhya Vasi Ram Ayodhya Vasi Ram
Dasharatha Nandana Ram Jaya Jaya Janaki Jeevana Ram
Aranya Vasi Ram Aranya Vasi Ram [ Dasharatha Nandana ... ]
Ahalya Uddhara Ram Ahalya Uddhara Ram [ Dasharatha Nandana ... ]
Bhaktha Vatsala Ram Bhaktha Vatsala Ram [ Dasharatha Nandana ... ]</t>
  </si>
  <si>
    <t>Bhajorey Bhai Sai Ram (~ Shankarabharanam / Bilawal)</t>
  </si>
  <si>
    <t>Song Glossary ahalya: wife of sage gautama who was liberated of her curse of being a stone by lord rama aranya: forest atma: soul ayodhya: the town ruled by king dasharatha and lord rama; (var) avadh, awaadh, avadhpuri bhaktha: devotee; (var) bhakthudu (telugu), bhakthargal (tamil) dasharatha: king of ayodhya and the father of lord rama janaki: daughter of king ‘janaka’ i.e. sita – consort of lord rama jaya: victory; (var) jayam, jayatu jeevan: life; (var) jeevana nandana: son, also the name of a forest; (var) nandan, nandanam nivasa: residence, resident; (var) nivasini (f) rama: name of the seventh incarnation of lord vishnu, son of dasharatha and kausalya; (var) ram uddhara: liberator, redeemer, uplifter; (var) uddharaka, uddharana, uddharam vasi: one who dwells or resides in; (var) vasini (f) vatsala: affectionate towards, fondly loving</t>
  </si>
  <si>
    <t>debug_ayodhya_vasi_ram.html</t>
  </si>
  <si>
    <t>https://sairhythms.sathyasai.org/song/ayodhya-vasi-ram-hai</t>
  </si>
  <si>
    <t>Ayodhya Vasi Ram Hai</t>
  </si>
  <si>
    <t>Sriraag, Ashwin</t>
  </si>
  <si>
    <t>Chant the name of Sathya Sai Ram, who is the same Lord who incarnated in Ayodhya as Ram, in Dwaraka as Shyam, in Shirdi as Lord Shirdi Sai and in Puttaparthi as Sathya Sai.</t>
  </si>
  <si>
    <t>Ayodhya Vasi Ram Hai Dwaraka Mey Aayey
Dwaraka Vasi Shyam Hai Shirdi Mey Aayey
Shirdi Vasi Shyam Hai Parthi Sathya Sai
Bolo Ram Sai Ram Bolo Sathya Sai Ram</t>
  </si>
  <si>
    <t>ayodhya-vasi-ram-hai.mp3</t>
  </si>
  <si>
    <t>Rama, Krishna, Sai</t>
  </si>
  <si>
    <t>Shekara Chandrika / Gujari Todi</t>
  </si>
  <si>
    <t>S+ S+ S+ N2 S+ N2 D1 D1 M2 D1 D1 N2 N2 S+In the Key of C:C+ C+ C+ B C+ B G# G# F# G# G# B B C+</t>
  </si>
  <si>
    <t>https://dl.radiosai.org/RADIO_SAI_BHAJAN_CLASSROOM_500_AYODHYAVASI_RAM.mp3</t>
  </si>
  <si>
    <t>Song Glossary aana: to come; to receive; (var) aatey, aayey, aayi; aakar - having come ayodhya: the town ruled by king dasharatha and lord rama; (var) avadh, awaadh, avadhpuri bolo: chant, tell; (var) bol, boley - tells, boloon - i say dwaraka: the town in which lord krishna ruled as a king hai: is, are; (var) hi; hain - we are mey: in puttaparthi: birthplace of bhagawan sri sathya sai baba; (var) parti, parthi, parthipuri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shirdi: holy abode of the first incarnation of sai baba; (var) shirdipuri vasi: one who dwells or resides in; (var) vasini (f)</t>
  </si>
  <si>
    <t>debug_ayodhya_vasi_ram_hai.html</t>
  </si>
  <si>
    <t>https://sairhythms.sathyasai.org/song/ayodhya-vasi-ram-ram-ram</t>
  </si>
  <si>
    <t>Ayodhya Vasi Ram Ram Ram</t>
  </si>
  <si>
    <t>Chant the name of Rama, the Lord of Ayodhya, the Son of Dasharatha and the consort of Sita and whose name purifies the deprived.</t>
  </si>
  <si>
    <t>Ayodhya Vasi Ram Ram Ram Dasharatha Nandana Ram
Patitha Pavana Janaki Jeevana Sita Mohana Ram
Ayodhya Vasi Ram Ram Ram Dasharatha Nandana Ram
Patitha Pavana Janaki Jeevana Sita Mohana Ram</t>
  </si>
  <si>
    <t>ayodhya-vasi-ram-ram-ram.mp3</t>
  </si>
  <si>
    <t>Song Glossary ayodhya: the town ruled by king dasharatha and lord rama; (var) avadh, awaadh, avadhpuri dasharatha: king of ayodhya and the father of lord rama janaki: daughter of king ‘janaka’ i.e. sita – consort of lord rama jeevan: life; (var) jeevana mohana: attractive, beautiful, enchanting; (var) mohanam, mohini (f) - also refers to an incarnation of lord vishnu nandana: son, also the name of a forest; (var) nandan, nandanam patitha: downtrodden, helpless pavana: sacred, also means one who protects or provides refuge; (var) pavanam, paavana; pavani (f) rama: name of the seventh incarnation of lord vishnu, son of dasharatha and kausalya; (var) ram sita: consort of rama, 7th avatar of lord vishnu; (var) siya vasi: one who dwells or resides in; (var) vasini (f)</t>
  </si>
  <si>
    <t>debug_ayodhya_vasi_ram_ram_ram.html</t>
  </si>
  <si>
    <t>https://sairhythms.sathyasai.org/song/ayodhya-vihari-sri-rama-rama</t>
  </si>
  <si>
    <t>Sing the glory of Rama who is the resident of Ayodhya, Krishna the resident of Dwaraka and Govinda the God of seven hills. O Lord Sai, You revel in the hearts of devotees.</t>
  </si>
  <si>
    <t>Ayodhya Vihari Sri Rama Rama Rama
Dwaraka Vihari Sri Krishna Krishna Krishna
Saptagiri Vihari Govinda Govinda
Nija Bhaktha Hrudaya Vihari Sri Sai Natha Deva</t>
  </si>
  <si>
    <t>ayodhya-vihari-sri-rama-rama.mp3</t>
  </si>
  <si>
    <t>Shuddha Sarang</t>
  </si>
  <si>
    <t>S S M1 R2 R2 M2 P ~ P M1 R2 M1 R2 S n2 SIn the Key of C:C C F D D F# G ~ G F D F D C B C</t>
  </si>
  <si>
    <t>Devi Sai Ma Devi Saraswathi</t>
  </si>
  <si>
    <t>Song Glossary ayodhya: the town ruled by king dasharatha and lord rama; (var) avadh, awaadh, avadhpuri bhaktha: devotee; (var) bhakthudu (telugu), bhakthargal (tamil) deva: god; (var) dev, devo, devam dwaraka: the town in which lord krishna ruled as a king govinda: name of krishna which means cowherd; (var) govindam hrudaya: heart krishna: name of the eighth incarnation of lord vishnu, son of devaki and vasudeva natha: lord or master; (var) nath, nathaya, natham, nada (tamil), nadanukku (tamil) - to the lord, nathudey (telugu) nija: truly rama: name of the seventh incarnation of lord vishnu, son of dasharatha and kausalya; (var) ram sai: sa + aai = divine mother saptagiri: the seven hills - the abode of lord balaji or venkateshwara sri: honorific title of respect; another name of goddess lakshmi; wealth, majesty, splendour, intellect, fortune; (var) thiru (tamil) vihara: one who resides; (var) viharana, vihari, viharini (f)</t>
  </si>
  <si>
    <t>debug_ayodhya_vihari_sri_rama_rama.html</t>
  </si>
  <si>
    <t>https://sairhythms.sathyasai.org/song/ayyappa-sharaname-swami-ayyappa</t>
  </si>
  <si>
    <t>Ayyappa Sharaname Swami Ayyappa</t>
  </si>
  <si>
    <t>Take refuge in Ayyappa, the Lord of Sabari mountain and Puttaparthi, who bestows supreme peace.</t>
  </si>
  <si>
    <t>Ayyappa Sharaname (3) Swami Ayyappa Sharaname (2)
Sabarinayaka Shanthi Dayaka, Ayyappa Sharaname Swami Ayyappa Sharaname
Parthi Nayaka Prashanthi Dayaka, Ayyappa Sharaname Swami Ayyappa Sharaname</t>
  </si>
  <si>
    <t>ayyappa-sharaname-swami-ayyappa.mp3</t>
  </si>
  <si>
    <t>Ayyappa</t>
  </si>
  <si>
    <t>Song Glossary ayyappa: one of lord’s incarnations dayaka: one who gives; (var) dayakam, dayiney, dayaki (f) nayaka: master or leader (masculine); nayaki (feminine); (var) nayaga (tamil) prashanthi: supreme peace; (var) prashantha; also refers to prashanthi nilayam at puttaparthi puttaparthi: birthplace of bhagawan sri sathya sai baba; (var) parti, parthi, parthipuri sabari: a great woman devotee of lord rama, also refers to the mountain where lord ayyappa dwells shanthi: peace sharan: surrender; (var) sharana, sharanagata, sharanagatha, sharanagatham, sharanam swami: lord; (var) swaminatha, swamiye, swamiyey, swamy</t>
  </si>
  <si>
    <t>debug_ayyappa_sharaname_swami_ayyappa.html</t>
  </si>
  <si>
    <t>https://youtu.be/PiYNBqAXsV4</t>
  </si>
  <si>
    <t>https://sairhythms.sathyasai.org/song/baar-baar-prabhu-janam-liya</t>
  </si>
  <si>
    <t>Jagadodharini Mata Durga Jagadodharini Ma</t>
  </si>
  <si>
    <t>Baar Baar Prabhu Janam Liya</t>
  </si>
  <si>
    <t>O Lord Narayana! You incarnated as Rama, the beloved son of Kausalya, as Krishna, the son of Devaki and as Sai, the son of Mother Eshwaramba. Chant the names of Lord Rama, Krishna and Sai.</t>
  </si>
  <si>
    <t>Baar Baar Prabhu Janam Liya
Sri Madhusudhana Janam Liya [ Baar Baar ... ]
Kausalya Nandana Sri Raghu Ram
Devaki Nandana Hey Ghana Shyama
Eshwari Nandana Sai Bhagawan
Janam Liya Prabhu Sai Bhagawan
Narahari Narayana Sai Bhagawan</t>
  </si>
  <si>
    <t>Song Glossary baar-baar: again and again bhagawan: god; (var) bhagwan, bhagavaan, bhagavan, bhagawantha, bhagawathey devaki: mother of lord krishna eshwaramba: mother of sri sathya sai baba; (var) eswaramma, eshwaramma, eshwari ghana: thick; also refers to the sound of a bell; (var) ghanana hey: a heartfelt callout, usually followed by a name or description like 'hey rama', or 'hey merciful lord' janam: birth; (var) janama, janana kausalya: mother of lord rama liye: took, also means for (eg. for us, for you); (var) liya madhusudhana: slayer of the demon madhu - lord krishna nandana: son, also the name of a forest; (var) nandan, nandanam narahari: lord narasimha, the fourth incarnation of lord vishnu as half-human and half-lion for killing the demon hiranyakashipu; (var) naarasimha narayana: lord vishnu; (var) narayan, narayanam, narayanaya prabhu: lord, master; (var) prabho raghu: the king ‘raghu’ who formed the ‘raghu’ dynasty in which lord rama was born rama: name of the seventh incarnation of lord vishnu, son of dasharatha and kausalya; (var) ram sai: sa + aai = divine mother sham: dark hued, a reference to lord krishna; evening time; (var) shyam, shyama, shyamala sri: honorific title of respect; another name of goddess lakshmi; wealth, majesty, splendour, intellect, fortune; (var) thiru (tamil)</t>
  </si>
  <si>
    <t>debug_baar_baar_prabhu_janam_liya.html</t>
  </si>
  <si>
    <t>https://sairhythms.sathyasai.org/song/baar-baar-tum-aao-sai</t>
  </si>
  <si>
    <t>Welcome O Lord Sai. Grant us the darshan of Your ever pure and blissful Form again and again.</t>
  </si>
  <si>
    <t>Baar Baar Tum Aao Sai
Darshana Do Bhagawan (2)
Nithya Nirmala Nithyananda
Satchidananda Prabho
Darshana Do Bhagawan</t>
  </si>
  <si>
    <t>Song Glossary aao: welcome baar-baar: again and again bhagawan: god; (var) bhagwan, bhagavaan, bhagavan, bhagawantha, bhagawathey darshan: to appear, to see; (var) darshana, darshanam, darsha - to show do: give, grant; also refers to the number two nirmala: without impurity, always clean, pure nithyananda: always in bliss; (var) nithyanandam prabhu: lord, master; (var) prabho sai: sa + aai = divine mother satchidananda: sat + chith + ananda = truth or being + consciousness + bliss; (var) satchitananda, satchidanandam tum: you, thou; (var) tu, tuj; tubhyam, tumhey - to you; tujhey, tujko - for you;</t>
  </si>
  <si>
    <t>debug_baar_baar_tum_aao_sai.html</t>
  </si>
  <si>
    <t>https://youtu.be/DRYwcq4eKys</t>
  </si>
  <si>
    <t>https://sairhythms.sathyasai.org/song/baba-aao-merey-keertan-mey</t>
  </si>
  <si>
    <t>Baba Aao Merey Keertan Mey</t>
  </si>
  <si>
    <t>Prasanna, Shravya, Sriraag</t>
  </si>
  <si>
    <t>O beloved Baba, grant Your Divine Darshan while we sing Your glory and help us cross the boat of life. Kindle the lamp of wisdom in our hearts just as You illuminate our lives.</t>
  </si>
  <si>
    <t>Baba Aao Merey Keertan Mey
Antaryami Darsha Dikhao
Naiya Hamarey Paar Lagao [ Baba Aao ... ]
Antar Jyothi Jalao Sai
Jeevan Jyothi Tum Ho Sai
Be happy, I'm happy
That's what our Lord says, this is what He says
Don't worry, don't hurry
Have no fear, 'cause Sathya Sai is here
Pray that the whole world prospers
Let all mankind be happy
This is our Lord's special message
(so) Be happy, I'm happy
That's what our Lord says, this is what He says
Don't worry, don't hurry
Have no fear, 'cause Sathya Sai is here
Pray that the whole world prospers
Let all mankind be happy
This is our Lord's special message
Baba Sanbi no Uta ni Kitare
Subete ni Yadoru Kami yo Kitare
Rinne no Umi wo Watashi tamae [ Baba Sanbi ... ]
Uchi Naru Hikari wo Tomosu Sai
Kokoro ni Hikaru Anata wa Sai</t>
  </si>
  <si>
    <t>baba-aao-merey-keertan-mey.mp3</t>
  </si>
  <si>
    <t>Lowest Note: p / G (lower octave)Highest Note: N2 / B* Western notes are in the Key of C</t>
  </si>
  <si>
    <t>Song Glossary aao: welcome antar: inner, difference antaryami: indweller baba: lord sai baba - the divine father darshan: to appear, to see; (var) darshana, darshanam, darsha - to show dikhao: show; (var) dikhakar - having shown; dikhladiya - have shown hamarey: our; (var) hamara, hamari ho: you are; (alternative) so be it jalao: to light or burn; (var) jalavo; jalavun - i will light jeevan: life; (var) jeevana jyothi: divine light; (var) jyoth, jyotir keertan: singing the name of the lord; (var) keertana, keertanam lagao: to perform, do; (var) lagayi - did, laganey mera: my, mine; (var) mere, merey, meri, mero mey: in naiya: boat; (var) naava paar: to cross sai: sa + aai = divine mother tum: you, thou; (var) tu, tuj; tubhyam, tumhey - to you; tujhey, tujko - for you;</t>
  </si>
  <si>
    <t>debug_baba_aao_merey_keertan_mey.html</t>
  </si>
  <si>
    <t>https://sairhythms.sathyasai.org/song/baba-dil-mey-basey-raho</t>
  </si>
  <si>
    <t>Baba Dil Mey Basey Raho</t>
  </si>
  <si>
    <t>Baba, please install thee in our hearts, be with us for all births. Oh supreme Lord Sai! Do not leave our hands and deprive us from your grace and always place us at your lotus feet.</t>
  </si>
  <si>
    <t>Baba Dil Mey Basey Raho
Janam Janam Mey Saath Raho
Haath Na Chodo Anatha Natha
Saath Na Chodo Sai Prabho (Merey)
Terey Charan Mey Lelo Sai Prabho</t>
  </si>
  <si>
    <t>Song Glossary anath: destitute; (var) anatha baba: lord sai baba - the divine father basayi: stay, install, reside; create; (var) bas, basaake, basaaye, basey, basath, basjao (be installed); basiya, basneywaale - one who installs chara: moveable, animate chodo: leave; (var) chod dil: heart; (var) dilon (plural) haath: hand janam: birth; (var) janama, janana lelo: please accept mera: my, mine; (var) mere, merey, meri, mero na: no (hindi); my (telugu) natha: lord or master; (var) nath, nathaya, natham, nada (tamil), nadanukku (tamil) - to the lord, nathudey (telugu) prabhu: lord, master; (var) prabho raho: stay, remain; (var) rahjao, rehna; rahey, rahte - have been staying, rahenge - we will stay saath: company, support sai: sa + aai = divine mother tera: yours; (var) terey, teri, tero (your)</t>
  </si>
  <si>
    <t>debug_baba_dil_mey_basey_raho.html</t>
  </si>
  <si>
    <t>https://sairhythms.sathyasai.org/song/baba-merey-parthi-vihari</t>
  </si>
  <si>
    <t>Baba Merey Parthi Vihari</t>
  </si>
  <si>
    <t>Baba, Lord of Parthi, please listen to our prayers. We all have taken refuge in You. Please destroy our sorrows, do not leave us or take away our hopes to Your darshan.</t>
  </si>
  <si>
    <t>Baba Merey Parthi Vihari
Hum Sab Aayey Hain Sharana Tumhari [ Baba Merey ... ]
Dukh Bhanjana Mera Saath Na Chodo
Dedo Darshana Asha Na Todo
Sunalo Vinati Hamari</t>
  </si>
  <si>
    <t>Song Glossary aayey: came; (var) aayi, aaya, aa gayen (have come) asha: desire, hope baba: lord sai baba - the divine father bhanjana: one who destroys; (var) bhanjani (f) chodo: leave; (var) chod darshan: to appear, to see; (var) darshana, darshanam, darsha - to show deejo: please give; (var) dedo do: give, grant; also refers to the number two dukh: sorrow; (var) dukha hai: is, are; (var) hi; hain - we are hamarey: our; (var) hamara, hamari hum: we, us mera: my, mine; (var) mere, merey, meri, mero na: no (hindi); my (telugu) puttaparthi: birthplace of bhagawan sri sathya sai baba; (var) parti, parthi, parthipuri sab: all, everybody or everything saath: company, support sharan: surrender; (var) sharana, sharanagata, sharanagatha, sharanagatham, sharanam sun: listen; (var) sunlo, sunle todo: break; (var) toot tumhara: your, thy; (var) tumhare, tumharey, tumhari vihara: one who resides; (var) viharana, vihari, viharini (f) vinati: plea, request</t>
  </si>
  <si>
    <t>debug_baba_merey_parthi_vihari.html</t>
  </si>
  <si>
    <t>https://sairhythms.sathyasai.org/song/baba-sai-baba-baba-sai</t>
  </si>
  <si>
    <t>Baba Sai Baba, Baba Sai</t>
  </si>
  <si>
    <t>Oh Sai Baba, Your voice warms our hearts. Your love makes us dance in joy. Sing, Oh Sai Baba, sing. Dance, dance, dance, dance, dance in our hearts. Sing, Oh Sai Baba, sing.</t>
  </si>
  <si>
    <t>Baba Sai Baba, Baba Sai Baba,
Ta voix réchauffe notre coeur,
Ton Amour nous fait danser dans la joie,
Chante, Oh Sai Baba, chante,
Danse, danse, danse, danse, danse dans nos coeurs,
Chante, Oh Sai Baba Chante.</t>
  </si>
  <si>
    <t>French</t>
  </si>
  <si>
    <t>debug_baba_sai_baba_baba_sai.html</t>
  </si>
  <si>
    <t>https://sairhythms.sathyasai.org/song/baba-sanbi-no-uta-ni-kitare</t>
  </si>
  <si>
    <t>Baba Sanbi no Uta ni Kitare</t>
  </si>
  <si>
    <t>Beloved Baba, come to us as we sing to You the song of Your glory; O Lord who resides within everything, come to us; You have reincarnated to help us; You shine the divine light within us; You glow within our hearts, Lord Sai.</t>
  </si>
  <si>
    <t>Baba Sanbi no Uta ni Kitare
Subete ni Yadoru Kami yo Kitare
Rinne no Umi wo Watashi tamae [ Baba Sanbi ... ]
Uchi Naru Hikari wo Tomosu Sai
Kokoro ni Hikaru Anata wa Sai
Baba Aao Merey Keertan Mey
Antaryami Darsha Dikhao
Naiya Hamarey Paar Lagao [ Baba Aao ... ]
Antar Jyothi Jalao Sai
Jeevan Jyothi Tum Ho Sai
Be happy, I'm happy
That's what our Lord says, this is what He says
Don't worry, don't hurry
Have no fear, 'cause Sathya Sai is here
Pray that the whole world prospers
Let all mankind be happy
This is our Lord's special message
(so) Be happy, I'm happy
That's what our Lord says, this is what He says
Don't worry, don't hurry
Have no fear, 'cause Sathya Sai is here
Pray that the whole world prospers
Let all mankind be happy
This is our Lord's special message</t>
  </si>
  <si>
    <t>baba-sanbi-no-uta-ni-kitare.mp3</t>
  </si>
  <si>
    <t>debug_baba_sanbi_no_uta_ni_kitare.html</t>
  </si>
  <si>
    <t>https://sairhythms.sathyasai.org/song/baba-will-keep-you-perfect-peace</t>
  </si>
  <si>
    <t>Baba will keep you in perfect peace</t>
  </si>
  <si>
    <t>Baba will keep you in perfect peace
If you keep your mind stayed on Him
Baba will keep you in perfect peace
If you keep your mind stayed on Him (hold)
When confusion all around, it won't get you down
You will have Baba's Peace to surround you
God will keep you, in perfect peace
If you only keep your mind stayed on Him</t>
  </si>
  <si>
    <t>debug_baba_will_keep_you_in_perfect_peace.html</t>
  </si>
  <si>
    <t>https://sairhythms.sathyasai.org/song/baba-baba-om-sai-baba</t>
  </si>
  <si>
    <t>Baba, Baba, Om Sai Baba</t>
  </si>
  <si>
    <t>Baba, Baba, Om Sai Baba
Incarnation of God on Earth
Baba, Baba, Om Sai Baba
Divine Mother has taken birth
Tender hands that lift us up
Mother Sai so close to us
Dry our tears, dry our tears
Please keep us near, please keep us near</t>
  </si>
  <si>
    <t>baba-baba-om-sai-baba.mp3</t>
  </si>
  <si>
    <t>Gananatha Gananatha</t>
  </si>
  <si>
    <t>Song Glossary baba: lord sai baba - the divine father om: Omkara has no form. It is the manifestation of Brahman (God) as sound. It is present in all creation. It is effulgent. It is in all speech. Read More: Significance of Om sai: sa + aai = divine mother</t>
  </si>
  <si>
    <t>debug_baba_baba_om_sai_baba.html</t>
  </si>
  <si>
    <t>https://sairhythms.sathyasai.org/song/baba-be-my-heart</t>
  </si>
  <si>
    <t>Baba, be my heart</t>
  </si>
  <si>
    <t>Baba, be my heart, Baba, be my goal,
Baba, be my life, Baba, fill my soul,
Baba, grant me freedom, Baba grant me peace,
Baba, through Your grace, You're my release</t>
  </si>
  <si>
    <t>baba-be-my-heart.mp3</t>
  </si>
  <si>
    <t>debug_baba_be_my_heart.html</t>
  </si>
  <si>
    <t>https://sairhythms.sathyasai.org/song/baba-i-love-you</t>
  </si>
  <si>
    <t>Jaya Guru Omkara Jaya Jaya</t>
  </si>
  <si>
    <t>Baba, I love You</t>
  </si>
  <si>
    <t>Baba, I love You
A crown of hair, a robe of red, Your name means truth (2x)
Baba, I love You, Oh, Baba, I love You, Baba, I love You (2x)
Avatar, Avatar, sweet Avatar (2x)</t>
  </si>
  <si>
    <t>baba-i-love-you.mp3</t>
  </si>
  <si>
    <t>Lowest Note: S / CHighest Note: P / G* Western notes are in the Key of C</t>
  </si>
  <si>
    <t>my sweet</t>
  </si>
  <si>
    <t>Song Glossary avatar: incarnation; (var) avatara, avataram, avatari, avathaar, avathari, avatarini(f) baba: lord sai baba - the divine father sai: sa + aai = divine mother sathya: truth, short form of sathyanarayana – the childhood name of sri sathya sai baba; (var) sathyam</t>
  </si>
  <si>
    <t>debug_baba_i_love_you.html</t>
  </si>
  <si>
    <t>https://sairhythms.sathyasai.org/song/baba-my-heart-singing</t>
  </si>
  <si>
    <t>Baba, my heart is singing</t>
  </si>
  <si>
    <t>Baba, my heart is singing to You, come and hear
You dwell within me, yet I would see You
Remove my darkness, and I shall be You(Baba)
You are my soul's light, You are the Spirit
You are the Spirit(2X)
You are my Soul's light, You are the Spirit
My heart is singing, please come and hear it
My heart is singing, I know you hear it</t>
  </si>
  <si>
    <t>Datta Guru Datta Guru Dattatreya</t>
  </si>
  <si>
    <t>debug_baba_my_heart_is_singing.html</t>
  </si>
  <si>
    <t>https://sairhythms.sathyasai.org/song/babas-message</t>
  </si>
  <si>
    <t>Baba's Message</t>
  </si>
  <si>
    <t>Baba's Message
beneath the ego layers, your own divinity.
For each of you possesses, your own divinity.
When My love you have already, from your own divinity.
The love they seek so desparately, is their own divinity.
You'll start to open up your hearts, to the one divinity.</t>
  </si>
  <si>
    <t>babas-message.mp3</t>
  </si>
  <si>
    <t>debug_babas_message.html</t>
  </si>
  <si>
    <t>https://sairhythms.sathyasai.org/song/bada-chitha-chora-brindavana-sanchara</t>
  </si>
  <si>
    <t>Bada Chitha Chora Brindavana Sanchara</t>
  </si>
  <si>
    <t>Chant the name of Lord Gopala (Krishna), who played in Brindavan, who lifted the Govardhana mountain and who captivated the hearts of Radha and the Gopis.</t>
  </si>
  <si>
    <t>Bada Chitha Chora Brindavana Sanchara
Gopala Gopala Hey Murali Gopala
Govardhanodhara Gopala Bala
Gopi Manohara Radhey Gopala
O Lord, Purify Me And Make My Heart Worth Stealing
Our Precious Possession That Is Full Of Loving Feeling
Take Every Good Thought And Take Every Action
Soaked In The Sweetness Of Love And Compassion</t>
  </si>
  <si>
    <t>bada-chitha-chora-brindavana-sanchara.mp3</t>
  </si>
  <si>
    <t>golden voice multi-lingual sheet-music</t>
  </si>
  <si>
    <t>Song Glossary bada: big bala: child, son; (var) bal, balana, balagan (tamil), baalam brindavana: garden of tulsi plants, abode of krishna and sathya sai; (var) brindavan chitha: consciousness, mind; (var) chit chora: thief; (var) choram gopal: name of krishna which means protector of the cowherd; (var) gopala, gopalana, gopalam gopi: the women of brindavana who had completely surrendered to lord krishna; (var) gopika govardhanadhara: one who carried the govardhana hill; (var) govardhanadhari, govardhanoddhara, govardhanodhara, govardhanodhari hey: a heartfelt callout, usually followed by a name or description like 'hey rama', or 'hey merciful lord' manohar: pleasing, beautiful, charming; (var) manohara, manoharam, manohari (f) murali: flute radha: one of the gopikas and the beloved of lord krishna; (var) radhe, radhey, radhika sanchara: wander; (var) sancharam</t>
  </si>
  <si>
    <t>debug_bada_chitha_chora_brindavana_sanchara.html</t>
  </si>
  <si>
    <t>bada-chitha-chora-brindavana-sanchara_1.mp3</t>
  </si>
  <si>
    <t>https://sairhythms.sathyasai.org/song/bada-chitha-chora-mana-mohan</t>
  </si>
  <si>
    <t>Bada Chitha Chora Mana Mohan</t>
  </si>
  <si>
    <t>Chant the names of the Sita Ram - the Lord of Ayodhya, Radhey Shyam - the Lord of Brindavan, Sai Baba of Shirdi and Puttaparthi, the darling of every heart.</t>
  </si>
  <si>
    <t>Bada Chitha Chora Mana Mohan
Mera Chitha Chora Jaganmohan
Ayodhya Ke Sita Ram
Brindavan Ke Radhey Shyam
Shirdi Ke Sai Baba
Parthi Ke Sathya Sai</t>
  </si>
  <si>
    <t>Song Glossary ayodhya: the town ruled by king dasharatha and lord rama; (var) avadh, awaadh, avadhpuri baba: lord sai baba - the divine father bada: big brinda: short form of brindavan, a garden of tulsi plants chitha: consciousness, mind; (var) chit chora: thief; (var) choram jagan: the world ke: of or belonging to mana: mind; (var) man, mano mera: my, mine; (var) mere, merey, meri, mero mohana: attractive, beautiful, enchanting; (var) mohanam, mohini (f) - also refers to an incarnation of lord vishnu puttaparthi: birthplace of bhagawan sri sathya sai baba; (var) parti, parthi, parthipuri radha: one of the gopikas and the beloved of lord krishna; (var) radhe, radhey, radhika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shirdi: holy abode of the first incarnation of sai baba; (var) shirdipuri sita: consort of rama, 7th avatar of lord vishnu; (var) siya</t>
  </si>
  <si>
    <t>Bhajorey Manuva Sadguru Deva</t>
  </si>
  <si>
    <t>debug_bada_chitha_chora_mana_mohan.html</t>
  </si>
  <si>
    <t>https://sairhythms.sathyasai.org/song/bahut-diya-tune-anand-baba</t>
  </si>
  <si>
    <t>Bahut Diya Tune Anand Baba</t>
  </si>
  <si>
    <t>Baba, You gave me immense happiness and changed my life of sorrow into bliss. You taught me how to be loving and showed me path of truth and right living. You lit the flame of knowledge in me and made my life holy.</t>
  </si>
  <si>
    <t>Bahut Diya Tune Anand Baba
Dukh Ko Sukh Kiya Jeevan Me Mera [ Bahut Diya ... ]
Tumne Mujhko Prema Sikhaya
Sathya Dharma Ka Raaha Dikhaya
Man Mandir Me Deep Jalaya
Paavan Kiya Tune Jeevan Mera</t>
  </si>
  <si>
    <t>Song Glossary anand: bliss; (var) ananda, anandam, anando baba: lord sai baba - the divine father bahut: a lot, plenty deep: lamp, light; (var) deepa dharma: righteousness, also refers to way of life or religion dikhao: show; (var) dikhakar - having shown; dikhladiya - have shown diya: gave dukh: sorrow; (var) dukha jalaya: to light up, enlighten, burn; (var) jalayey jeevan: life; (var) jeevana ka: belonging to karo: do; make it happen; (var) kar; kiya - did; karomi, karey - let us do mana: mind; (var) man, mano mandir: temple; (var) mandira mera: my, mine; (var) mere, merey, meri, mero mujhe: for me; (var) mujhey, mohey pavana: sacred, also means one who protects or provides refuge; (var) pavanam, paavana; pavani (f) prema: love; (var) prem; also the name of the third sai avatar, prema sai raaha: direction, way sathya: truth, short form of sathyanarayana – the childhood name of sri sathya sai baba; (var) sathyam sikha: teach; (var) sikhao; sikhaya, sikhladiya - have taught sukha: happiness; (var) sukh tum: you, thou; (var) tu, tuj; tubhyam, tumhey - to you; tujhey, tujko - for you;</t>
  </si>
  <si>
    <t>debug_bahut_diya_tune_anand_baba.html</t>
  </si>
  <si>
    <t>https://sairhythms.sathyasai.org/song/bala-gopal-jai-jai-sai-shyam</t>
  </si>
  <si>
    <t>Bala Gopal Jai Jai Sai Shyam</t>
  </si>
  <si>
    <t>Shravya, Prasanna</t>
  </si>
  <si>
    <t>Victory to Sai Shyama, the Infant Gopala, our Beloved Lord. Saturate our hearts with Divine Love and be with us in every moment of our life. Your dear name and glory engulfs the entire world.</t>
  </si>
  <si>
    <t>Bala Gopal Jai Jai Sai Shyam
Prem Bharo Dil Mey Hamarey Sai Ram
Hamarey Sai Ram Badey Pyaarey Sai Ram [ Prem Bharo... ]
Hum Bhakthon Ke Tum Ek Sai Ram
Tumharey Jagat Mey Bada Pyaara Pyaara Naam
Sangh Raho Har Dum Hamarey Sai Ram
Sangh Raho Hamarey Sai Ram</t>
  </si>
  <si>
    <t>bala-gopal-jai-jai-sai-shyam.mp3</t>
  </si>
  <si>
    <t>https://media.radiosai.org/journals/Vol_08/01JAN10/12-bhajans.htm</t>
  </si>
  <si>
    <t>Song Glossary bada: big badey: big bala: child, son; (var) bal, balana, balagan (tamil), baalam bhakthon: devotees; (var) bhakto, bhaktho bharo: fill; (var) bharey - filled with dhum: breath dil: heart; (var) dilon (plural) ek: one gopal: name of krishna which means protector of the cowherd; (var) gopala, gopalana, gopalam hamarey: our; (var) hamara, hamari har: every hum: we, us jagat: world; (var) jagath, jagatha, jag, jaga jai: victory ke: of or belonging to mey: in naam: name; (var) naama, naamam prema: love; (var) prem; also the name of the third sai avatar, prema sai pyaara: loving; (var) pyaarey, pyaari (f); pyaar - love raho: stay, remain; (var) rahjao, rehna; rahey, rahte - have been staying, rahenge - we will stay rama: name of the seventh incarnation of lord vishnu, son of dasharatha and kausalya; (var) ram sai: sa + aai = divine mother sangh: company, togetherness sham: dark hued, a reference to lord krishna; evening time; (var) shyam, shyama, shyamala tum: you, thou; (var) tu, tuj; tubhyam, tumhey - to you; tujhey, tujko - for you; tumhara: your, thy; (var) tumhare, tumharey, tumhari</t>
  </si>
  <si>
    <t>debug_bala_gopal_jai_jai_sai_shyam.html</t>
  </si>
  <si>
    <t>https://sairhythms.sathyasai.org/song/bala-gopala-sai</t>
  </si>
  <si>
    <t>Bala Gopala Sai</t>
  </si>
  <si>
    <t>Jothsna, Ashwin</t>
  </si>
  <si>
    <t>Chant the names of Lord Gopala (Krishna). Gopala is the dear son of Mother Devaki and Vasudeva and fostered by Mother Yashoda and Nanda. He is the one who confers bliss. He is verily Lord Sathya Sai.</t>
  </si>
  <si>
    <t>Bala Gopala Sai Bala Gopala
Devaki Nandana Gopala [ Bala Gopala ... ]
Vasudeva Nandana Gopala
Yashoda Nandana Gopala
Nanda Gopala Ananda Gopala
Sai Gopala Sathya Sai Gopala</t>
  </si>
  <si>
    <t>bala-gopala-sai.mp3</t>
  </si>
  <si>
    <t>Shree - Carnatic</t>
  </si>
  <si>
    <t>Song Glossary anand: bliss; (var) ananda, anandam, anando bala: child, son; (var) bal, balana, balagan (tamil), baalam devaki: mother of lord krishna gopal: name of krishna which means protector of the cowherd; (var) gopala, gopalana, gopalam nanda: foster father of lord krishna nandana: son, also the name of a forest; (var) nandan, nandanam sai: sa + aai = divine mother sathya: truth, short form of sathyanarayana – the childhood name of sri sathya sai baba; (var) sathyam vasudeva: lord krishna’s father, also refers to lord krishna himself yashoda: foster mother of lord krishna; (var) yashode</t>
  </si>
  <si>
    <t>debug_bala_gopala_sai.html</t>
  </si>
  <si>
    <t>https://sairhythms.sathyasai.org/song/bando-sri-guru-sadguru-charanam</t>
  </si>
  <si>
    <t>Bando Sri Guru Sadguru Charanam</t>
  </si>
  <si>
    <t>Sharanam Sharanam Paahi Gajananam</t>
  </si>
  <si>
    <t>Bow down at the feet of Sai, our true guru, who removes all sorrows and takes us across the ocean of worldly existence.</t>
  </si>
  <si>
    <t>Bando Sri Guru Sadguru Charanam
Sri Guru Charanam Sadguru Charanam [ Bandho Sri ... ]
Sri Sai Charanam Sadguru Charanam
Sab Dukha Haranam Sadguru Charanam</t>
  </si>
  <si>
    <t>Song Glossary charan: feet; (var) charana, charanam, charanon dukh: sorrow; (var) dukha guru: preceptor; (var) guruvara – belonging to the guru / guru’s harana: to remove/destroy; (var) haranam, haari - one who destroys sab: all, everybody or everything sadguru: true teacher/mentor/preceptor sai: sa + aai = divine mother sri: honorific title of respect; another name of goddess lakshmi; wealth, majesty, splendour, intellect, fortune; (var) thiru (tamil) vando: i salute, i bow (bengali); (var) bando</t>
  </si>
  <si>
    <t>debug_bando_sri_guru_sadguru_charanam.html</t>
  </si>
  <si>
    <t>https://sairhythms.sathyasai.org/song/bansi-bajao-man-mandir-mey</t>
  </si>
  <si>
    <t>Bansi Bajao Man Mandir Mey</t>
  </si>
  <si>
    <t>Sailavan, Prithvi</t>
  </si>
  <si>
    <t>O Lord Krishna, play Your flute in the Temple of my mind. Your complexion is that of dark rainclouds. You give music its beauty. You are none other than Lord Sai, the Lord of Puttaparthi.</t>
  </si>
  <si>
    <t>Bansi Bajao Man Mandir Mey
Bansidhara Ghana Shyama
Hey Murali Manohara Shyama
Sur Sangeet Sajaanewala
Bansidhara Ghana Shyama
Hey Parthi Pureeshwara Shyama</t>
  </si>
  <si>
    <t>Mishra Maand</t>
  </si>
  <si>
    <t>Sanathana Sarathey Sayeesha</t>
  </si>
  <si>
    <t>Song Glossary bajao: play (an instrument); (var) bajaa, bajey, baajey, bajaayey, bajavat, bajaavey, bajaiyya bansi: flute bansidhara: bearer of the flute; (var) bansidhari ghana: thick; also refers to the sound of a bell; (var) ghanana hey: a heartfelt callout, usually followed by a name or description like 'hey rama', or 'hey merciful lord' mana: mind; (var) man, mano mandir: temple; (var) mandira manohar: pleasing, beautiful, charming; (var) manohara, manoharam, manohari (f) mey: in murali: flute pureeshwara: lord of a place or city; (var) purishwara, pureeshwari, purishwari (f) puttaparthi: birthplace of bhagawan sri sathya sai baba; (var) parti, parthi, parthipuri sajaanewala: one who decorates or beautifies sangeeta: song; (var) sangeet, sangeeth, sangeetha sham: dark hued, a reference to lord krishna; evening time; (var) shyam, shyama, shyamala sur: key or pitch (in music)</t>
  </si>
  <si>
    <t>debug_bansi_bajao_man_mandir_mey.html</t>
  </si>
  <si>
    <t>https://youtu.be/-JO7-HN8mio</t>
  </si>
  <si>
    <t>https://sairhythms.sathyasai.org/song/bansidhara-kanhaiya</t>
  </si>
  <si>
    <t>Bansidhara Kanhaiya</t>
  </si>
  <si>
    <t>Prasanna, Triveni</t>
  </si>
  <si>
    <t>Chant the various names of Lord Krishna - Govinda, Madhava, Madhusudhana, Mukunda, Sai Gopala, the one who plays the enchanting flute and who resides in Brindavan. He is verily Lord Sai.</t>
  </si>
  <si>
    <t>Bansidhara Kanhaiya Ghana Shyama Sundara
Giridhari Gopa Bala Brindavana Vihara [ Bansidhara ... ]
Govinda Madhava Harey Madhusudhana Mukunda
Radhey ( Sai ) Govinda Radhey ( Sai ) Gopala Radhey ( Sai ) Govinda Radhey ( Sai )</t>
  </si>
  <si>
    <t>bansidhara-kanhaiya.mp3</t>
  </si>
  <si>
    <t>Sai Natha Deena Natha Brahma</t>
  </si>
  <si>
    <t>folk sheet-music</t>
  </si>
  <si>
    <t>Song Glossary bala: child, son; (var) bal, balana, balagan (tamil), baalam bansidhara: bearer of the flute; (var) bansidhari brindavana: garden of tulsi plants, abode of krishna and sathya sai; (var) brindavan ghana: thick; also refers to the sound of a bell; (var) ghanana giridhar: one who lifted the mountain - refers to lord krishna who lifted the govardhana peak; (var) giridhara, giridhari gopa: cowherd gopal: name of krishna which means protector of the cowherd; (var) gopala, gopalana, gopalam govinda: name of krishna which means cowherd; (var) govindam hari: name of lord vishnu; (var) hare, harey kanha: krishna; (var) kanhaiya, kanhaiyya, kanhayi, kannan (tamil) madhava: name of krishna which means very sweet like madhu-honey; (var) madhavam, madhavaya madhusudhana: slayer of the demon madhu - lord krishna mukunda: refers to krishna, the one who grants liberation radha: one of the gopikas and the beloved of lord krishna; (var) radhe, radhey, radhika sai: sa + aai = divine mother sham: dark hued, a reference to lord krishna; evening time; (var) shyam, shyama, shyamala sundara: beautiful; (var) sundarakara, sundaraya, sundari (f), soundari (f), sundaram - beauty vihara: one who resides; (var) viharana, vihari, viharini (f)</t>
  </si>
  <si>
    <t>debug_bansidhara_kanhaiya.html</t>
  </si>
  <si>
    <t>https://sairhythms.sathyasai.org/song/bansidhari-krishna-murari</t>
  </si>
  <si>
    <t>Bansidhari Krishna Murari</t>
  </si>
  <si>
    <t>Oh Krishna Murari, You are so enchanting with Your flute. You saved the devotees by lifting the entire Govardhana Mountain. You are the redeemer of the downtrodden and remover of their sins. You are the director of Your divine play and who resides in Parthi.</t>
  </si>
  <si>
    <t>Bansidhari Krishna Murari
Govardhana Giridhari Shourie
Patithodhari Paapa Viduri
Leela Nataka Sutradhari
Parthi Vihari Sai Murari</t>
  </si>
  <si>
    <t>Song Glossary bansidhara: bearer of the flute; (var) bansidhari giridhar: one who lifted the mountain - refers to lord krishna who lifted the govardhana peak; (var) giridhara, giridhari govardhana: the name of the hillock that was lifted by lord krishna krishna: name of the eighth incarnation of lord vishnu, son of devaki and vasudeva leela: play, sport, entertainment; (var) leelamaya – full of sport murare: one who killed the demon ‘mura’ – lord krishna; (var) murari, murarey nataka: drama paapa: sin patithodhara: the liberator of the downtrodden; (var) patithodharana, patithodharini (f) puttaparthi: birthplace of bhagawan sri sathya sai baba; (var) parti, parthi, parthipuri sai: sa + aai = divine mother shourie: one with long hair, usually refers to lord krishna sutra: thread, aphorism for drama; (var) sutradhari - one who manages the drama vidhura: remove, absolve; (var) viduram, viduri, vidhurini (feminine) vihara: one who resides; (var) viharana, vihari, viharini (f)</t>
  </si>
  <si>
    <t>debug_bansidhari_krishna_murari.html</t>
  </si>
  <si>
    <t>https://sairhythms.sathyasai.org/song/be-happy-i%E2%80%99m-happy</t>
  </si>
  <si>
    <t>Be happy, I’m happy</t>
  </si>
  <si>
    <t>Be happy, I'm happy
That's what our Lord says, this is what He says
Don't worry, don't hurry
Have no fear, 'cause Sathya Sai is here
Pray that the whole world prospers
Let all mankind be happy
This is our Lord's special message
(so) Be happy, I'm happy
That's what our Lord says, this is what He says
Don't worry, don't hurry
Have no fear, 'cause Sathya Sai is here
Pray that the whole world prospers
Let all mankind be happy
This is our Lord's special message
Baba Aao Merey Keertan Mey
Antaryami Darsha Dikhao
Naiya Hamarey Paar Lagao [ Baba Aao ... ]
Antar Jyothi Jalao Sai
Jeevan Jyothi Tum Ho Sai
Baba Sanbi no Uta ni Kitare
Subete ni Yadoru Kami yo Kitare
Rinne no Umi wo Watashi tamae [ Baba Sanbi ... ]
Uchi Naru Hikari wo Tomosu Sai
Kokoro ni Hikaru Anata wa Sai</t>
  </si>
  <si>
    <t>Song Glossary sai: sa + aai = divine mother sathya: truth, short form of sathyanarayana – the childhood name of sri sathya sai baba; (var) sathyam</t>
  </si>
  <si>
    <t>debug_be_happy_im_happy.html</t>
  </si>
  <si>
    <t>https://sairhythms.sathyasai.org/song/be-heart-within-my-heart</t>
  </si>
  <si>
    <t>Maha Ganapathey Namostuthey (Hamsadhwani)</t>
  </si>
  <si>
    <t>Be The Heart Within My Heart</t>
  </si>
  <si>
    <t>Be the heart within my heart,
The love within my soul,
Let Your hand overlay my hand,
Let my words and thoughts be guided by Your love.</t>
  </si>
  <si>
    <t>be-heart-within-my-heart.mp3</t>
  </si>
  <si>
    <t>reveal yourself</t>
  </si>
  <si>
    <t>debug_be_the_heart_within_my_heart.html</t>
  </si>
  <si>
    <t>https://sairhythms.sathyasai.org/song/beautiful-god-hallelujah</t>
  </si>
  <si>
    <t>Beautiful God Hallelujah</t>
  </si>
  <si>
    <t>Beautiful God, Hallelujah (3)
O-o-o-o-om
Perfect Love, Hallelujah
Divine Mother, Hallelujah
Heavenly Father, Hallelujah
O-o-o-om
Sweet Jesus, Hallelujah
Lord Buddha, Hallelujah
Beloved Satsang, Hallelujah
O-o-o-om
Sathya Sai Baba, Hallelujah (3)
O-o-o-om
Beautiful God, Hallelujah (3) Om
Sathya Sai Baba, Hallelujah
(Om) Narayana, Hallelujah
(Sai) Keshava, Hallelujah
(Lord) Jesus Christ, Hallelujah
(Great) Jehovah, Hallelujah
Heavenly Father, Hallelujah
Divine Mother, Hallelujah
Holy Ghost, Hallelujah
Allah (el) Allah, Hallelujah
Perfect Brahma, Hallelujah
Beautiful Vishnu, Hallelujah
Mighty Lord Shiva, Hallelujah
Harey Rama, Hallelujah
Harey Krishna, Hallelujah
Sweet Lord Buddha, Hallelujah
(Om) Beautiful God, Hallelujah</t>
  </si>
  <si>
    <t>beautiful-god-hallelujah.mp3</t>
  </si>
  <si>
    <t>Sai, Sarva Dharma</t>
  </si>
  <si>
    <t>Song Glossary allah: the all-compassionate god of islam religion baba: lord sai baba - the divine father brahma: one of the trinity who is the creator, it also refers to the supreme lord - brahman; (var) brahmam buddha: founder of buddhism and one of the major ten incarnations of god; also an enlightened person hallelujah: praise be to the lord hari: name of lord vishnu; (var) hare, harey keshava: refers to lord krishna who vanquished the demon keshi; also means the one with beautiful, long hair; (var) keshavam krishna: name of the eighth incarnation of lord vishnu, son of devaki and vasudeva narayana: lord vishnu; (var) narayan, narayanam, narayanaya rama: name of the seventh incarnation of lord vishnu, son of dasharatha and kausalya; (var) ram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vishnu: lord vishnu, one of the trinity who is the preserver</t>
  </si>
  <si>
    <t>debug_beautiful_god_hallelujah.html</t>
  </si>
  <si>
    <t>Guruvara Naam Pavana Naam</t>
  </si>
  <si>
    <t>https://sairhythms.sathyasai.org/song/beautiful-rama-beautiful-krishna</t>
  </si>
  <si>
    <t>Beautiful Rama, beautiful Krishna</t>
  </si>
  <si>
    <t>Beautiful Rama, beautiful Krishna
You've stolen this heart of mine
Your will is the song of creation, Sai
Teach us Your love song divine</t>
  </si>
  <si>
    <t>debug_beautiful_rama_beautiful_krishna.html</t>
  </si>
  <si>
    <t>https://sairhythms.sathyasai.org/song/beda-paar-karo-merey-sai</t>
  </si>
  <si>
    <t>Guru Mahima Gao</t>
  </si>
  <si>
    <t>Beda Paar Karo Merey Sai</t>
  </si>
  <si>
    <t>O Lord Sai, uplift and help us cross the ocean of life and death. You are Allah, Eshwar and Shirdi Baba. Shower Your mercy, Compassion and Grace on us.</t>
  </si>
  <si>
    <t>Beda Paar Karo Merey Sai
Uddhar Karo Merey Baba [ Beda Paar ... ]
Allah Eshwar Sai Baba
Shirdi Baba Parthi Baba
Reham Nazar Karo Sai Baba
Daya Karo Sai Krupa Karo</t>
  </si>
  <si>
    <t>beda-paar-karo-merey-sai.mp3</t>
  </si>
  <si>
    <t>https://dl.radiosai.org/Radio_Sai_Bhajan_Classroom_041_Beda_Paar_Karo_Mere_Sai.mp3</t>
  </si>
  <si>
    <t>instrumental tutorial sheet-music</t>
  </si>
  <si>
    <t>Song Glossary allah: the all-compassionate god of islam religion baba: lord sai baba - the divine father beda: obstacles (to cross) daya: compassion eshwar: lord, one of the various names of lord shiva; (var) eshwara karo: do; make it happen; (var) kar; kiya - did; karomi, karey - let us do krupa: compassion; (var) kripa mera: my, mine; (var) mere, merey, meri, mero nazar: look paar: to cross puttaparthi: birthplace of bhagawan sri sathya sai baba; (var) parti, parthi, parthipuri reham: mercy sai: sa + aai = divine mother shirdi: holy abode of the first incarnation of sai baba; (var) shirdipuri uddhaar: liberate; (var) uddhar</t>
  </si>
  <si>
    <t>debug_beda_paar_karo_merey_sai.html</t>
  </si>
  <si>
    <t>beda-paar-karo-merey-sai_1.mp3</t>
  </si>
  <si>
    <t>https://sairhythms.sathyasai.org/song/bein%E2%80%99-channel-love-god</t>
  </si>
  <si>
    <t>Bein’ A Channel For The Love Of God</t>
  </si>
  <si>
    <t>Bein’ A Channel For The Love Of God
I wanna bring Light to everything
I wanna hear The Sound of God wherever I go
I wanna hold out my hand to everyone
I wanna give as freely as the sun
I wanna be a channel for The Love of God
I’m BEIN’ a channel for The Love of God
I’m BEIN’ a channel for The Love of God
BEIN’ a channel for The Love of God
I’m BEIN’ a channel for The Love of God
I’m BEIN’ a channel for The Love of God
I wanna surrender ... let go of the strife
I wanna flow like a river on its way back home
I wanna fly like an eagle on the winds of time
I wanna swim like a fish in an ocean sublime
I wanna be a channel for The Love of God
I’m BEIN’ a channel for The Love of God
I’m BEIN’ a channel for The Love of God
BEIN’ a channel for The Love of God
I’m BEIN’ a channel for The Love of God
I’m BEIN’ a channel for The Love of God
Has got to go ... that’s what they say
To be a partner with The Spirit of Love
Neither for nor against anything
God knows what’s best ... it’s Good He brings
BEIN’ a channel for The Love of God
I’m BEIN’ a channel for The Love of God
I’m BEIN’ a channel for The Love of God
BEIN’ a channel for The Love of God
I’m BEIN’ a channel for The Love of God
I’m BEIN’ a channel for The Love of God</t>
  </si>
  <si>
    <t>bein’-channel-love-god.mp3</t>
  </si>
  <si>
    <t>living love</t>
  </si>
  <si>
    <t>debug_bein_a_channel_for_the_love_of_god.html</t>
  </si>
  <si>
    <t>https://sairhythms.sathyasai.org/song/believe-me</t>
  </si>
  <si>
    <t>Believe In Me</t>
  </si>
  <si>
    <t>Believe In Me I Will Never Leave You
Have Faith In Me I Am Always With You
Now Eternally
Love Is All That Is You
And You Are God, God Is You
You Are Me, And I Am You
Think Of Me, Think With Love
Love Is All That We Are Made Of
Focus On Me, Dont Let Your Mind Wander
Draw Strength From Me, I Am The Heart Within You
Now Eternally Love Is Flowing In You</t>
  </si>
  <si>
    <t>debug_believe_in_me.html</t>
  </si>
  <si>
    <t>https://sairhythms.sathyasai.org/song/beloved-baba-help-me</t>
  </si>
  <si>
    <t>Beloved Baba Help me</t>
  </si>
  <si>
    <t>Beloved Baba, Help me be, Your perfect devotee
Teach me to love all living things, and grant me sight to see,
The Universe is one with You, all is Divinity
There is no 'I', There is No 'You', There isn't even we
There's only one, the holy one, of blessed Divinity
Beloved Baba, Help me be, Your perfect devotee
Be my food, Be my drink, Walk this life with me
On the path to merge with You, Detachment is the Key
When all of these, I have learned, forever will I be
One with You, for all of time, the perfect devotee</t>
  </si>
  <si>
    <t>debug_beloved_baba_help_me.html</t>
  </si>
  <si>
    <t>https://sairhythms.sathyasai.org/song/beloved-baba-thou-hast-come</t>
  </si>
  <si>
    <t>Beloved Baba, Thou hast come</t>
  </si>
  <si>
    <t>Beloved Baba, Thou hast come
For the Celestial Light to shine
In darkest corners of our hearts
And fill us with Thy Love divine
When ignorance, jealously, hate and pride
Dissolve away into the air
Then free at last we learn to see that
God alone was ever there.
So open now our sleeping eyes that
Through these windows of the soul,
Thy love may flow to show the way
We all must go to reach the goal</t>
  </si>
  <si>
    <t>debug_beloved_baba_thou_hast_come.html</t>
  </si>
  <si>
    <t>https://sairhythms.sathyasai.org/song/best-all-make-our-minds</t>
  </si>
  <si>
    <t>Best Of All, Make Our Minds</t>
  </si>
  <si>
    <t>Best of all, make our minds focus on Guru Sai
Our Supreme Great Teacher, Sai Guru Divine [ Best of all ... ]
Nights and days, pray to be immersed in God's Love
Just so that we may be more divine each lifetime
O Lord Brahma and Lord Shiva returned as Sai
O Lord Brahma and Lord Shiva became Lord Sai [ Our Supreme ... ]
Bhajorey Manuva Sadguru Deva
Parama Krupalu Sai Mahadeva [ Bhajorey Manuva ... ]
Nis Din Dhyan Karoon Mein Tera
Janam Janam Ka Mitey Andhera
Parabrahma Parameshwara Roopa (Deva) [ Parama Krupalu ... ]</t>
  </si>
  <si>
    <t>Major (Hamir Kalyani / Kedar)</t>
  </si>
  <si>
    <t>Panduranga Vittaley Hari Narayana Hari</t>
  </si>
  <si>
    <t>Song Glossary brahma: one of the trinity who is the creator, it also refers to the supreme lord - brahman; (var) brahmam guru: preceptor; (var) guruvara – belonging to the guru / guru’s sai: sa + aai = divine mother shiva: lord shiva - one of the trinity who is the destroyer - the name shiva means auspiciousness; (var) shiv, shivaya, shivaraj, shivaraja, shivarajam, shivom, shivani (f) - of shiva</t>
  </si>
  <si>
    <t>debug_best_of_all_make_our_minds.html</t>
  </si>
  <si>
    <t>https://youtu.be/Iie-U1yO74o?si=DQBKHyRkbVmJ_psS</t>
  </si>
  <si>
    <t>https://sairhythms.sathyasai.org/song/bhaava-vinodini-ma-sai-jaya</t>
  </si>
  <si>
    <t>Bhaava Vinodini Ma Sai Jaya</t>
  </si>
  <si>
    <t>Victory to our Divine Mother who rejoices in the devoted, heartfelt emotion of Her devotees. Glory to the Goddess who is the very basis of existence, the Cosmic Feminine Energy whose love is unconditional and ever-childlike.</t>
  </si>
  <si>
    <t>Bhaava Vinodini Ma Sai Jaya Jaya Ma Janani
Jaya Ma Jaya Ma Jaya Ma Janani
Prema Vilasini Ma Prana Nivasini Ma
Jaya Ma Jaya Ma Jaya Ma Janani (2)</t>
  </si>
  <si>
    <t>Gowri Manohari / Patdeep</t>
  </si>
  <si>
    <t>Song Glossary bhaav: feeling, emotion; (var) bhaava janani: mother jaya: victory; (var) jayam, jayatu ma: mother; (var) maayi, maiya, mayi nivasi: dweller, resident; (var) nivasini (f), nivasitha pran: vital force, life; (var) prana, praana prema: love; (var) prem; also the name of the third sai avatar, prema sai sai: sa + aai = divine mother vilasa: one who is adept at or enjoys as a sport or play (var) vilasini (f) vinodini: one who delights in various activities like playing flute, singing etc.; (var) vinodana</t>
  </si>
  <si>
    <t>debug_bhaava_vinodini_ma_sai_jaya.html</t>
  </si>
  <si>
    <t>Rama Krishna Govinda Narayana (Yaman Kalyan)</t>
  </si>
  <si>
    <t>https://sairhythms.sathyasai.org/song/bhagavaan-sathya-sai-baba</t>
  </si>
  <si>
    <t>Bhagavaan Sathya Sai Baba</t>
  </si>
  <si>
    <t>Bhagavaan Sathya Sai Baba
You are is this Presence in my heart
You are this Light so shining, You are this Peace so silent
(Sai) You are the One Who sets us free
Baba, You open up the heart
Baba, You purify the mind
Bhagavaan Sathya Sai Baba
You are the reason for this life
You are this Love so soothing, You are this Bliss so gentle
(Sai) You are the one who sets us free</t>
  </si>
  <si>
    <t>Sathya Sai</t>
  </si>
  <si>
    <t>debug_bhagavaan_sathya_sai_baba.html</t>
  </si>
  <si>
    <t>https://sairhythms.sathyasai.org/song/bhagavaan-sri-sathya-sai-let-me-be-your-message</t>
  </si>
  <si>
    <t>Bhagavaan Sri Sathya Sai let me be your message</t>
  </si>
  <si>
    <t>Bhagavaan Sri Sathya Sai let me be your message
The time has come, two into one, let me become Your beautiful Light
Sathya Sai I give to You, I give to You my essence
Now give to me, let me be free, let my eyes see Your beautiful light
Let me become Your beautiful light
Give to me the deepest sight
Banish darkness with your Might
Unify Duality
Sathya Sai let me be free
Let me become your beautiful light</t>
  </si>
  <si>
    <t>Pandari Nivasa Hey Panduranga</t>
  </si>
  <si>
    <t>debug_bhagavaan_sri_sathya_sai_let_me_be_your_message.html</t>
  </si>
  <si>
    <t>https://sairhythms.sathyasai.org/song/bhagavaan-sri-sathya-sai-my-lord-sathya-sai</t>
  </si>
  <si>
    <t>Bhagavaan Sri Sathya Sai, my Lord Sathya Sai</t>
  </si>
  <si>
    <t>Bhagavaan Sri Sathya Sai, my Lord Sathya Sai
The light of my heart, Bhagavaan
Creator and Preserver, blessed Mother, blessed Father
The Light of heart, Sai Ram</t>
  </si>
  <si>
    <t>debug_bhagavaan_sri_sathya_sai_my_lord_sathya_sai.html</t>
  </si>
  <si>
    <t>https://sairhythms.sathyasai.org/song/bhagawan-baba-lord-and-protector</t>
  </si>
  <si>
    <t>Bhagawan Baba Lord And Protector</t>
  </si>
  <si>
    <t>Deena Bandhu Vittala Jai</t>
  </si>
  <si>
    <t>Bhagawan Baba, Lord And Protector
Grant Me Your Grace, Swami Show Me The Way [ Bhagawan ... ]
Mother And Father, You Are Everyting To Me [ Bhagawan ... ]
Grant That I Serve You In Everyone I See
May Your Holy Life Shine Forth Through Me (And)</t>
  </si>
  <si>
    <t>Song Glossary baba: lord sai baba - the divine father bhagawan: god; (var) bhagwan, bhagavaan, bhagavan, bhagawantha, bhagawathey swami: lord; (var) swaminatha, swamiye, swamiyey, swamy</t>
  </si>
  <si>
    <t>debug_bhagawan_baba_lord_and_protector.html</t>
  </si>
  <si>
    <t>https://sairhythms.sathyasai.org/song/bhagawan-bhagawan-bhagawan</t>
  </si>
  <si>
    <t>Bhagawan Bhagawan Bhagawan</t>
  </si>
  <si>
    <t>Lord Sai of Parthi is our friend for life. The Lord of His devotees, His speech and glance convey divine love and His hands bestow liberation.</t>
  </si>
  <si>
    <t>Bhagawan Bhagawan Bhagawan
Sai Pran Sakha Bhagawan
Puttaparthipuri Bhagawan
Baba Bhakto Ke Bhagawan [ Bhagawan Bhagawan ... ]
Joota Jata Me Sab Jag Dhari
Nayan Vachan Me Premamrutha Dhari
Karacharano Me Kaivalya Dhari
Bhagawan Bhagawan</t>
  </si>
  <si>
    <t>Song Glossary baba: lord sai baba - the divine father bhagawan: god; (var) bhagwan, bhagavaan, bhagavan, bhagawantha, bhagawathey bhakthon: devotees; (var) bhakto, bhaktho sahara: support; (var) saharey dhaara: flowing, depending, bearing or holding, catching; (var) dhaar dhara: bear, carry, earth, one who wears; (var) dhari, dharana, dharam, dharey, dharini (f) jagat: world; (var) jagath, jagatha, jag, jaga jata: lock of matted hair joota: matted hair kaivalya: final emancipation or moksha karacharano: hands and feet ke: of or belonging to nayan: eye; (var) nayana, nayanon, nayanom, nayanabhi pran: vital force, life; (var) prana, praana premamrutha: nectar of love puttaparthi: birthplace of bhagawan sri sathya sai baba; (var) parti, parthi, parthipuri sab: all, everybody or everything sai: sa + aai = divine mother sakha: friend; (var) sakhi (feminine) vachan: spoken word; (var) vachanam, vachana, vachanon</t>
  </si>
  <si>
    <t>debug_bhagawan_bhagawan_bhagawan.html</t>
  </si>
  <si>
    <t>https://sairhythms.sathyasai.org/song/bhagawan-bhagawan-bhagawan-sai-ram</t>
  </si>
  <si>
    <t>Bhagawan Bhagawan Bhagawan Sai Ram</t>
  </si>
  <si>
    <t>We chant Your name Lord Sai, the most gracious and compassionate one who uplifts His devotees. Kindly listen to our earnest prayer and pardon us for our misdeeds.</t>
  </si>
  <si>
    <t>Bhagawan Bhagawan Bhagawan Sai Ram
Sai Ram Sai Ram Sai Ram Bhagawan [ Bhagawan Bhagawan ... ]
Aparadha Kshama Karo Sai Bhagawan
Araj Suno Merey Sai Bhagawan
Bhagawan Bhagawan Bhagawan Sai Ram
Deena Dayala Parama Krupala Bhakthoddhara Sai Bhagawan</t>
  </si>
  <si>
    <t>Song Glossary aparadha: sin araj: prayer bhagawan: god; (var) bhagwan, bhagavaan, bhagavan, bhagawantha, bhagawathey bhakthoddhara: one who uplifts devotees; (var) bhakthoddhari, bhakthoddharana, bhaktoddharaka, bhakthoddharini (f) dayal: compassionate one: (var) dayala, dayalam, dayalana, dayalo, dayalu, dayaludey, dayalane (tamil), dayakari (f), dayalakari (f) deen: downtrodden; (var) deena, deenan karo: do; make it happen; (var) kar; kiya - did; karomi, karey - let us do krupalu: compassionate one; (var) krupala, krupakara, krupakari (f); krupamaya, krupamayi (f) - full of compassion kshama: to forgive mera: my, mine; (var) mere, merey, meri, mero rama: name of the seventh incarnation of lord vishnu, son of dasharatha and kausalya; (var) ram parama: supreme, principal, chief, best, highest; (var) param, paramam sai: sa + aai = divine mother suno: listen</t>
  </si>
  <si>
    <t>debug_bhagawan_bhagawan_bhagawan_sai_ram.html</t>
  </si>
  <si>
    <t>https://youtu.be/kmz4B8u94sM</t>
  </si>
  <si>
    <t>https://sairhythms.sathyasai.org/song/bhagawan-bhagawan-darshan-do-bhagawan</t>
  </si>
  <si>
    <t>Bhagawan Bhagawan Darshan Do Bhagawan</t>
  </si>
  <si>
    <t>Jai Jai Vittala Panduranga Vittala</t>
  </si>
  <si>
    <t>O Lord Sai, please grant us Your Divine Vision. Bless us to realize that Allah, Buddha, Zohrashtra, Guru Nanak, Jesus Christ, Mahavira, and Rama are all incarnations of You, O Lord of Puttaparthi.</t>
  </si>
  <si>
    <t>Bhagawan Bhagawan Darshan Do Bhagawan
Allah Sai Buddha Zohrashtra
Nanak Sai Yeshu Mahavir
Sabka Malik Ek Hai Bhagawan
Parthi Pureeshwara Ram</t>
  </si>
  <si>
    <t>bhagawan-bhagawan-darshan-do-bhagawan.mp3</t>
  </si>
  <si>
    <t>Song Glossary allah: the all-compassionate god of islam religion bhagawan: god; (var) bhagwan, bhagavaan, bhagavan, bhagawantha, bhagawathey buddha: founder of buddhism and one of the major ten incarnations of god; also an enlightened person darshan: to appear, to see; (var) darshana, darshanam, darsha - to show do: give, grant; also refers to the number two ek: one hai: is, are; (var) hi; hain - we are mahavira: lord mahavira – the founder of jainism, also, a very courageous person; (var) mahavir malik: lord nanak: saint of sikh religion, guru nanak pureesha: lord of a place or city; (var) puradheeshwara, pureeshaya, pureeshwara, pureeshwari (f), puradheeshwari (f) puttaparthi: birthplace of bhagawan sri sathya sai baba; (var) parti, parthi, parthipuri rama: name of the seventh incarnation of lord vishnu, son of dasharatha and kausalya; (var) ram sabko: to everyone; (var) sabka - belonging to everyone sai: sa + aai = divine mother yesu: jesus christ; (var) yeshu zohrashtra: founder of the zoroastrianism faith, zoroaster (zarathustra in persian)</t>
  </si>
  <si>
    <t>debug_bhagawan_bhagawan_darshan_do_bhagawan.html</t>
  </si>
  <si>
    <t>https://sairhythms.sathyasai.org/song/bhagawan-bhagawan-patitha-pavana-ram</t>
  </si>
  <si>
    <t>Bhagawan Bhagawan Patitha Pavana Ram</t>
  </si>
  <si>
    <t>O Lord Sai, chanting Your name purifies the downtrodden. O the ever merciful and compassionate Lord, please shower Your grace and protect us.</t>
  </si>
  <si>
    <t>Bhagawan Bhagawan Patitha Pavana Ram
Daya Karo Daya Karo Daya Karo Bhagawan
Patitha Pavana Ram ( Sai )
Deena Dayalu Parama Krupalu
Raksha Karo Bhagawan
Sai Krupa Karo Bhagawan</t>
  </si>
  <si>
    <t>bhagawan-bhagawan-patitha-pavana-ram.mp3</t>
  </si>
  <si>
    <t>Vittala Vittala Hari Vittala</t>
  </si>
  <si>
    <t>https://media.radiosai.org/journals/Vol_07/01JUN09/12-bhajans.htm</t>
  </si>
  <si>
    <t>Song Glossary bhagawan: god; (var) bhagwan, bhagavaan, bhagavan, bhagawantha, bhagawathey daya: compassion dayal: compassionate one: (var) dayala, dayalam, dayalana, dayalo, dayalu, dayaludey, dayalane (tamil), dayakari (f), dayalakari (f) deen: downtrodden; (var) deena, deenan karo: do; make it happen; (var) kar; kiya - did; karomi, karey - let us do krupa: compassion; (var) kripa parama: supreme, principal, chief, best, highest; (var) param, paramam patitha: downtrodden, helpless pavana: sacred, also means one who protects or provides refuge; (var) pavanam, paavana; pavani (f) raksha: protect; (var) rakshaya rama: name of the seventh incarnation of lord vishnu, son of dasharatha and kausalya; (var) ram sai: sa + aai = divine mother</t>
  </si>
  <si>
    <t>debug_bhagawan_bhagawan_patitha_pavana_ram.html</t>
  </si>
  <si>
    <t>https://youtu.be/GWk1EDhaZmE https://youtu.be/_D4c6hI1azQ</t>
  </si>
  <si>
    <t>https://sairhythms.sathyasai.org/song/bhagawan-bhagawan-you%E2%80%99re-moon</t>
  </si>
  <si>
    <t>Bhagawan Bhagawan You’re The Moon</t>
  </si>
  <si>
    <t>Bhagawan Bhagawan You're The Moon And The Stars And The Sun (2)
And On The Earth In Heaven And Beyond, Shines The Kingdom Of ...
... Sri Bhagawan
Bhagawan Ram Ram Bhagawan Ram Ram, Bolo Sri Sathya ...
... Sai Bhagawan
Bhagawan Bhagawan You're The Light Within Every One
And We All Shine Bright As The Sun, In The Kingdom Of Sri Bhagawan</t>
  </si>
  <si>
    <t>bhagawan-bhagawan-you’re-moon.mp3</t>
  </si>
  <si>
    <t>Song Glossary bhagawan: god; (var) bhagwan, bhagavaan, bhagavan, bhagawantha, bhagawathey bolo: chant, tell; (var) bol, boley - tells, boloon - i say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t>
  </si>
  <si>
    <t>debug_bhagawan_bhagawan_youre_the_moon.html</t>
  </si>
  <si>
    <t>Vittala Narayana</t>
  </si>
  <si>
    <t>https://sairhythms.sathyasai.org/song/bhagawan-krishna-namo</t>
  </si>
  <si>
    <t>Bhagawan Krishna Namo</t>
  </si>
  <si>
    <t>Salutations to Lord Krishna and to Lord Rama, who is the saviour and uplifter of the afflicted and miserable. Salutations to Lord Sathya Sai who is above and beyond time and is the very embodiment of all virtues and success. Salutations to Lord Shiva who sustains the entire creation. Salutations to the omniscient Lord.</t>
  </si>
  <si>
    <t>Bhagawan Krishna Namo Bhagawan Krishna Namo
Patitha Pavana Patitha Palana
Ramachandra Namo [ Bhagawan Krishna ... ]
Kaalatheethaya Shirdi Roopaya Sathya Sai Namo
Antaryami Namo Sarvantaryami Namo
Bhagawan Krishna Namo Bhagawan Krishna Namo
Patitha Pavana Patithodharana
Ramachandra Namo [ Bhagawan Krishna ... ]
Vishwadhara Jagat Pala Shiva Paramatma Namo
Kaalatheethaya Siddhi Roopaya Sathya Sai Namo
Antaryami Namo Sarvantaryami Namo</t>
  </si>
  <si>
    <t>bhagawan-krishna-namo.mp3</t>
  </si>
  <si>
    <t>Song Glossary antaryami: indweller bhagawan: god; (var) bhagwan, bhagavaan, bhagavan, bhagawantha, bhagawathey jagat: world; (var) jagath, jagatha, jag, jaga kaalatheetha: beyond time; (var) kaalatheethaya krishna: name of the eighth incarnation of lord vishnu, son of devaki and vasudeva namo: to offer salutations pala: to care, protect or sustain; (var) palana, palaya, palam, palan paramatma: supreme lord or highest soul; (var) paraman - tamil; paramatmaja - supreme lord who is born on earth (an incarnation) patitha: downtrodden, helpless patithodhara: the liberator of the downtrodden; (var) patithodharana, patithodharini (f) pavana: sacred, also means one who protects or provides refuge; (var) pavanam, paavana; pavani (f) ramachandra: lord rama effulgent like the full moon (chandra) roopa: figure, embodiment; (var) roopam, roopini (f) sai: sa + aai = divine mother sarva: all; (var) sarvam sathya: truth, short form of sathyanarayana – the childhood name of sri sathya sai baba; (var) sathyam shirdi: holy abode of the first incarnation of sai baba; (var) shirdipuri shiva: lord shiva - one of the trinity who is the destroyer - the name shiva means auspiciousness; (var) shiv, shivaya, shivaraj, shivaraja, shivarajam, shivom, shivani (f) - of shiva siddhi: accomplishment, superhuman power vishwadhara: the one who is the basis for the entire universe; (var) vishwadhari, vishwadharam</t>
  </si>
  <si>
    <t>debug_bhagawan_krishna_namo.html</t>
  </si>
  <si>
    <t>https://sairhythms.sathyasai.org/song/bhagawan-sai-baba-tero-naam</t>
  </si>
  <si>
    <t>Bhagawan Sai Baba Tero Naam</t>
  </si>
  <si>
    <t>O Lord, O Lord, You are Sai Baba, some call you Allah, Yesu, Shankara, Nanak, Buddha, Mahavir, Digambara. The avatar of God filled with love has the name of Sai Baba.</t>
  </si>
  <si>
    <t>Prasanna (Ganesh)</t>
  </si>
  <si>
    <t>Bhagawan Bhagawan Sai Baba Tero Naam
Koi Kahath Hai Allah Ho Akbar
Koi Kahath Hai Yesu Sai Shankara
Nanak Buddha Mahavir Digambara
Premavatara Sai Ram Sai Ram
Sai Baba Tero Naam</t>
  </si>
  <si>
    <t>Song Glossary akbar: means ‘great’ in arabic and ‘allah hu akbar’ means ‘god is great’ allah: the all-compassionate god of islam religion baba: lord sai baba - the divine father bhagawan: god; (var) bhagwan, bhagavaan, bhagavan, bhagawantha, bhagawathey buddha: founder of buddhism and one of the major ten incarnations of god; also an enlightened person digambara: one who does not wear any clothes, one who has relinquished everything esp. lord shiva, dik (direction) + ambara (cloth) - the directions are his only cloth; (var) digambaresha hai: is, are; (var) hi; hain - we are ho: you are; (alternative) so be it kahath: tells koi: somebody mahavira: lord mahavira – the founder of jainism, also, a very courageous person; (var) mahavir naam: name; (var) naama, naamam nanak: saint of sikh religion, guru nanak premavatara: incarnation of love rama: name of the seventh incarnation of lord vishnu, son of dasharatha and kausalya; (var) ram sai: sa + aai = divine mother shankara: name of lord shiva, one who bestows auspiciousness; (var) shankar, shankaraya, shankaram tera: yours; (var) terey, teri, tero (your) yesu: jesus christ; (var) yeshu</t>
  </si>
  <si>
    <t>debug_bhagawan_sai_baba_tero_naam.html</t>
  </si>
  <si>
    <t>https://sairhythms.sathyasai.org/song/bhagawan-sri-sathya-sai-baba</t>
  </si>
  <si>
    <t>Bhagawan Sri Sathya Sai Baba</t>
  </si>
  <si>
    <t>Bhagawan, Sri Sathya Sai Baba Bhagawan, Kali Yuga Avatar ...
... Bhagawan Divine Love Of My Heart, Come To Me
Hey Ghana Shyam Hey Sai Ram Chant The Names Of The Lord
Sai Hold Me In Love, Lift Me Above, Bring Me Home To Thee
Bhagawan, Sai Ram, Come To Me My Lord
Hey Sita Ram, Hey Radhey Shyam, Chant The Names Of The Lord
Swami Fill Me With Peace, Grant Me Release, Make Me One With Thee
Bhagawan, Sai Ram, Be With Me My Lord</t>
  </si>
  <si>
    <t>bhagawan-sri-sathya-sai-baba.mp3</t>
  </si>
  <si>
    <t>Song Glossary avatar: incarnation; (var) avatara, avataram, avatari, avathaar, avathari, avatarini(f) baba: lord sai baba - the divine father bhagawan: god; (var) bhagwan, bhagavaan, bhagavan, bhagawantha, bhagawathey ghana: thick; also refers to the sound of a bell; (var) ghanana hey: a heartfelt callout, usually followed by a name or description like 'hey rama', or 'hey merciful lord' kali: current era; one among the four eras of kritha, treta, dwapara and kali radha: one of the gopikas and the beloved of lord krishna; (var) radhe, radhey, radhika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sita: consort of rama, 7th avatar of lord vishnu; (var) siya sri: honorific title of respect; another name of goddess lakshmi; wealth, majesty, splendour, intellect, fortune; (var) thiru (tamil) swami: lord; (var) swaminatha, swamiye, swamiyey, swamy yuga: one of the divisions of time. there are four yugas, known as krita, treta, dvapara and kali (the current age); (var) yug, yugamuna (telugu)</t>
  </si>
  <si>
    <t>debug_bhagawan_sri_sathya_sai_baba.html</t>
  </si>
  <si>
    <t>https://sairhythms.sathyasai.org/song/bhagawan-sri-sathya-sai-poorna-avatar</t>
  </si>
  <si>
    <t>Bhagawan Sri Sathya Sai, Poorna Avatar</t>
  </si>
  <si>
    <t>Bhagawan Sri Sathya Sai -- Poorna Avatar
Helping us awaken to the truth that we are
God is all-surrounding, in every heart He dwells
As Sathya Sai He comes to us, our darkness He dispels
Bhagawan Sri Sathya Sai -- Poorna Avatar
I Am You and You are I -- I and You are one
This truth is lived and spoken to us by our Bhagawan
Sai Natha Gurudeva, Parameshwara (3x)</t>
  </si>
  <si>
    <t>Song Glossary avatar: incarnation; (var) avatara, avataram, avatari, avathaar, avathari, avatarini(f) bhagawan: god; (var) bhagwan, bhagavaan, bhagavan, bhagawantha, bhagawathey gurudev: preceptor; (var) gurudeva natha: lord or master; (var) nath, nathaya, natham, nada (tamil), nadanukku (tamil) - to the lord, nathudey (telugu) paramesha: supreme god; (var) parameshwara, parameshwaraya, parameshwari (feminine) poorna: complete, full; pooran karo - to fulfill; (var) pooran, poorana, poorani, poorneshri (f) sai: sa + aai = divine mother sathya: truth, short form of sathyanarayana – the childhood name of sri sathya sai baba; (var) sathyam sri: honorific title of respect; another name of goddess lakshmi; wealth, majesty, splendour, intellect, fortune; (var) thiru (tamil)</t>
  </si>
  <si>
    <t>debug_bhagawan_sri_sathya_sai_poorna_avatar.html</t>
  </si>
  <si>
    <t>https://sairhythms.sathyasai.org/song/bhagawan-take-our-love</t>
  </si>
  <si>
    <t>Bhagawan Take Our Love</t>
  </si>
  <si>
    <t>Bhagawan, Take Our Love, Let It Flow To Thee
Take Our Hands Let Them Do Thy Work Constantly
Take Our Souls Let Them Merge In Thy Holy Light
Take Our Minds, Make Them Pure Perfect In Thy Sight
May Our Thoughts, Born Of Thee, Guided From Above
Make Us All, Bhagawan, Instruments Of Love</t>
  </si>
  <si>
    <t>https://www.raagabox.com/search/?mid=1001857</t>
  </si>
  <si>
    <t>Song Glossary bhagawan: god; (var) bhagwan, bhagavaan, bhagavan, bhagawantha, bhagawathey</t>
  </si>
  <si>
    <t>debug_bhagawan_take_our_love.html</t>
  </si>
  <si>
    <t>https://sairhythms.sathyasai.org/song/bhagawan-may-we-awaken-thee</t>
  </si>
  <si>
    <t>Bhagawan, may we awaken to Thee</t>
  </si>
  <si>
    <t>Bhagawan, may we awaken to Thee, O Love Divine
The heart does not live for this world, it lives for Love
So Bhagawan may we awaken to Thee, O Love Divine
Bhagawan, what can we do on our own? Thy will alone is done
So Bhagawan, if we surrender to Thee, then our awakening comes
Our mind have wandered so long without peace
And peace will only come when we rest in Sai
Precious Love from Sathya Sai
Let us grow in this Love Divine</t>
  </si>
  <si>
    <t>Song Glossary bhagawan: god; (var) bhagwan, bhagavaan, bhagavan, bhagawantha, bhagawathey sai: sa + aai = divine mother sathya: truth, short form of sathyanarayana – the childhood name of sri sathya sai baba; (var) sathyam</t>
  </si>
  <si>
    <t>debug_bhagawan_may_we_awaken_to_thee.html</t>
  </si>
  <si>
    <t>https://sairhythms.sathyasai.org/song/bhagawan-you-love-us-so</t>
  </si>
  <si>
    <t>Bhagawan, You love us so</t>
  </si>
  <si>
    <t>Jaya Sai Guru Deva Sai (Mishra Abheri / Bhimpalas)</t>
  </si>
  <si>
    <t>Bhagawan, You love us so,
Much more than we can ever really know
Bhagawan, You're with us here and now
To this wondrous Presence let us bow
Sathya Sai is calling us today
To live as God, and Love is the Way (2)</t>
  </si>
  <si>
    <t>debug_bhagawan_you_love_us_so.html</t>
  </si>
  <si>
    <t>https://sairhythms.sathyasai.org/song/bhairavi-ambe-bhavani</t>
  </si>
  <si>
    <t>Bhairavi Ambe Bhavani</t>
  </si>
  <si>
    <t>Glory be to Lord Sai of Puttaparthi, the Mother Goddess, who is the source, support and mother of the Universe. She is the savior of the fallen.</t>
  </si>
  <si>
    <t>Bhairavi Ambe Bhavani (Amba)
Jagadambe Ma Jagat Janani [ Amba Bhairavi ... ]
Narayani Patitha Pavani
Parthi Purandari Sai Janani</t>
  </si>
  <si>
    <t>bhairavi-ambe-bhavani.mp3</t>
  </si>
  <si>
    <t>https://dl.radiosai.org/RADIO_SAI_BHAJAN_CLASSROOM_427_BHAIRAVI_AMBE_BHAVANI.mp3</t>
  </si>
  <si>
    <t xml:space="preserve">Ashwin </t>
  </si>
  <si>
    <t>Sri Ganesha Vinayaka</t>
  </si>
  <si>
    <t>Song Glossary amba: mother parvathi; (var) ambe, ambey, ambika bhairavi: goddess kali, a frightful form of goddess parvathi bhavani: goddess parvathi jagadamba: mother of the world; (var) jagadambe, jagadambige jagat: world; (var) jagath, jagatha, jag, jaga janani: mother ma: mother; (var) maayi, maiya, mayi narayani: goddess of wealth, lakshmi, the consort of narayana patitha: downtrodden, helpless pavana: sacred, also means one who protects or provides refuge; (var) pavanam, paavana; pavani (f) purandara: another name of lord vishnu, indweller; (var) purandari (f) puttaparthi: birthplace of bhagawan sri sathya sai baba; (var) parti, parthi, parthipuri sai: sa + aai = divine mother</t>
  </si>
  <si>
    <t>debug_bhairavi_ambe_bhavani.html</t>
  </si>
  <si>
    <t>https://youtu.be/ThePiow32YE</t>
  </si>
  <si>
    <t>https://sairhythms.sathyasai.org/song/bhaja-govindam-bhaja-gopalam</t>
  </si>
  <si>
    <t>Bhaja Govindam Bhaja Gopalam</t>
  </si>
  <si>
    <t>Oh Eternally blissful Lord Shyam, we sing and dwell on Your divine names of Govinda and Gopala. You are the embodiment of truth, awareness and bliss. You are the embodiment of love and compassion. We adore You as the complete incarnation Sai.</t>
  </si>
  <si>
    <t>Bhaja Govindam Bhaja Gopalam
Paramanandam Shyama Bhajo
Nithyanandam Brahmanandam
Satchidanandam Shyama Bhajo
Prema Swaroopam Deena Dayalam
Poorna Avataram Sai Bhajo</t>
  </si>
  <si>
    <t>Song Glossary avatar: incarnation; (var) avatara, avataram, avatari, avathaar, avathari, avatarini(f) bhaja: worship, chant the name or sing the praises of the lord; (var) bhajoon - I worship; bhajey - let us worship bhajo: (let us) worship, chant the name or sing the praises of the lord; (var) bhajarey, bhajey, bhajore, bhajorey, bhajeham brahma: one of the trinity who is the creator, it also refers to the supreme lord - brahman; (var) brahmam dayal: compassionate one: (var) dayala, dayalam, dayalana, dayalo, dayalu, dayaludey, dayalane (tamil), dayakari (f), dayalakari (f) deen: downtrodden; (var) deena, deenan gopal: name of krishna which means protector of the cowherd; (var) gopala, gopalana, gopalam govinda: name of krishna which means cowherd; (var) govindam nithyananda: always in bliss; (var) nithyanandam paramananda: supreme bliss; (var) paramanandam poornavatara: full incarnation of the lord on the earth with all the 16 qualities mentioned in the sacred texts-like omniscience, omnipresence etc.; (var) poornavataram prema: love; (var) prem; also the name of the third sai avatar, prema sai sai: sa + aai = divine mother satchidananda: sat + chith + ananda = truth or being + consciousness + bliss; (var) satchitananda, satchidanandam sham: dark hued, a reference to lord krishna; evening time; (var) shyam, shyama, shyamala swaroopa: figure, embodiment; (var) swarupa, swaroopam, swaroopanin (tamil); roopini, swaroopini, svarupini (feminine)</t>
  </si>
  <si>
    <t>debug_bhaja_govindam_bhaja_gopalam.html</t>
  </si>
  <si>
    <t>https://sairhythms.sathyasai.org/song/bhaja-govindam-bhaja-govindam</t>
  </si>
  <si>
    <t>Bhaja Govindam Bhaja Govindam</t>
  </si>
  <si>
    <t>Oh mind! Chant the divine name of Govinda, Partheesha Rama incessantly, which redeems the down trodden.</t>
  </si>
  <si>
    <t>Bhaja Govindam Bhaja Govindam
Govindam Bhajarey Manasa
Patitha Pavana Naama Partheesha Rama
Satatam Bhaja Bhajarey Manasa</t>
  </si>
  <si>
    <t>O Baba Sai Baba</t>
  </si>
  <si>
    <t>Song Glossary bhaja: worship, chant the name or sing the praises of the lord; (var) bhajoon - I worship; bhajey - let us worship govinda: name of krishna which means cowherd; (var) govindam manasa: mind naam: name; (var) naama, naamam partheeshwara: one who is lord of parthi (sathya sai baba); (var) partheesha, partheeshwaraya patitha: downtrodden, helpless pavan: the wind god rama: name of the seventh incarnation of lord vishnu, son of dasharatha and kausalya; (var) ram satatam: always</t>
  </si>
  <si>
    <t>debug_bhaja_govindam_bhaja_govindam.html</t>
  </si>
  <si>
    <t>https://sairhythms.sathyasai.org/song/bhaja-mana-dasharatha-baalam</t>
  </si>
  <si>
    <t>Bhaja Mana Dasharatha Baalam</t>
  </si>
  <si>
    <t>O mind, chant the name of Lord Rama, the son of Dasharatha. Chant the Holy name which delights the mind of Sita. Chant the name of Rama whose complexion is like the dark cloud and whose name when chanted protects us.</t>
  </si>
  <si>
    <t>Bhaja Mana Dasharatha Baalam
Bhaja Mana Sita Manasa Lolam [ Bhaja Mana ... ]
Bhaja Mana Megha Shyamala Ramam
Bhaja Mana Pavana Taraka Naamam</t>
  </si>
  <si>
    <t>Song Glossary bala: child, son; (var) bal, balana, balagan (tamil), baalam bhaja: worship, chant the name or sing the praises of the lord; (var) bhajoon - I worship; bhajey - let us worship dasharatha: king of ayodhya and the father of lord rama mana: mind; (var) man, mano manasa: mind megha: cloud, dense, thick naam: name; (var) naama, naamam pavana: sacred, also means one who protects or provides refuge; (var) pavanam, paavana; pavani (f) rama: name of the seventh incarnation of lord vishnu, son of dasharatha and kausalya; (var) ram sham: dark hued, a reference to lord krishna; evening time; (var) shyam, shyama, shyamala sita: consort of rama, 7th avatar of lord vishnu; (var) siya taraka: one who liberates or one that liberates; (var) tarakam</t>
  </si>
  <si>
    <t>debug_bhaja_mana_dasharatha_baalam.html</t>
  </si>
  <si>
    <t>Sai Ram Ghana Shyam Bhagawan</t>
  </si>
  <si>
    <t>https://sairhythms.sathyasai.org/song/bhaja-mana-govinda-gopala</t>
  </si>
  <si>
    <t>O Mind, worship and chant the name of Govinda and Gopala (names of Lord Krishna).</t>
  </si>
  <si>
    <t>Bhaja Mana Govinda Gopala
Govinda Gopala Gopala [ Bhaja Mana Govinda ... ]
Govinda Bolo Hari Gopala Bolo (2)
Govinda Gopala Gopala
Sai Rama Sai Krishna, Sai Baba
Warera no Subete wo Sasagemasu [ Sai Rama... ]
Kurayami Terasu Hikari Sai
Minna de Utaou Ai no Uta
Sai Rama Sai Krishna, Sai Baba</t>
  </si>
  <si>
    <t>bhaja-mana-govinda-gopala.mp3</t>
  </si>
  <si>
    <t>S R2 G2 R2 S S n2 p n2 SIn the Key of C:C D E D C C B G B C</t>
  </si>
  <si>
    <t>Song Glossary bhaja: worship, chant the name or sing the praises of the lord; (var) bhajoon - I worship; bhajey - let us worship bolo: chant, tell; (var) bol, boley - tells, boloon - i say gopal: name of krishna which means protector of the cowherd; (var) gopala, gopalana, gopalam govinda: name of krishna which means cowherd; (var) govindam hari: name of lord vishnu; (var) hare, harey mana: mind; (var) man, mano</t>
  </si>
  <si>
    <t>debug_bhaja_mana_govinda_gopala.html</t>
  </si>
  <si>
    <t>https://sairhythms.sathyasai.org/song/bhaja-mana-krishna-gopal</t>
  </si>
  <si>
    <t>Bhaja Mana Krishna Gopal</t>
  </si>
  <si>
    <t>Prithvi, Prasanna</t>
  </si>
  <si>
    <t>O Mind, worship the name of Lord Krishna and Gopala. The son of Yadu dynasty bestows liberation to devotees. Chant the name Govinda.</t>
  </si>
  <si>
    <t>Bhaja Mana Krishna Gopal
Bhaja Krishna Gopal Bhajo Manarey [ Bhaja Mana ... ]
Yadu Nanda Gopal Bhajorey
Mukunda Gopal Bhajorey
Bhaja Govindam Bhaja Govindam Bhaja Govindam Bhajarey (2)</t>
  </si>
  <si>
    <t>bhaja-mana-krishna-gopal.mp3</t>
  </si>
  <si>
    <t>Song Glossary bhaja: worship, chant the name or sing the praises of the lord; (var) bhajoon - I worship; bhajey - let us worship bhajo: (let us) worship, chant the name or sing the praises of the lord; (var) bhajarey, bhajey, bhajore, bhajorey, bhajeham gopal: name of krishna which means protector of the cowherd; (var) gopala, gopalana, gopalam govinda: name of krishna which means cowherd; (var) govindam krishna: name of the eighth incarnation of lord vishnu, son of devaki and vasudeva mana: mind; (var) man, mano mukunda: refers to krishna, the one who grants liberation nanda: foster father of lord krishna yadu: name of the dynasty in which lord krishna was born; (var) yaduvara, yadukula</t>
  </si>
  <si>
    <t>debug_bhaja_mana_krishna_gopal.html</t>
  </si>
  <si>
    <t>https://sairhythms.sathyasai.org/song/bhaja-mana-narayana-narayana-narayana</t>
  </si>
  <si>
    <t>Bhaja Mana Narayana Narayana Narayana</t>
  </si>
  <si>
    <t>O mind, worship the Lord who is known by many names such as Narayana, Lakshmi Narayana, Badri Narayana. Lord Sai of Shirdi and Parthi is verily Lord Narayana.</t>
  </si>
  <si>
    <t>Bhaja Mana Narayana Narayana Narayan
Shirdi Narayana Narayana Narayana
Parthi Narayana Narayana Narayana [ Bhaja Mana ... ]
Lakshmi Narayana Narayana Narayana
Badri Narayana Narayana Narayana</t>
  </si>
  <si>
    <t>Lowest Note: n2 / B (lower octave)Highest Note: D2 / A* Western notes are in the Key of C</t>
  </si>
  <si>
    <t>Song Glossary badri: a holy place, badrinath bhaja: worship, chant the name or sing the praises of the lord; (var) bhajoon - I worship; bhajey - let us worship lakshmi: goddess of wealth, the consort of lord vishnu mana: mind; (var) man, mano narayana: lord vishnu; (var) narayan, narayanam, narayanaya puttaparthi: birthplace of bhagawan sri sathya sai baba; (var) parti, parthi, parthipuri shirdi: holy abode of the first incarnation of sai baba; (var) shirdipuri</t>
  </si>
  <si>
    <t>debug_bhaja_mana_narayana_narayana_narayana.html</t>
  </si>
  <si>
    <t>https://youtu.be/zeZ2gDpEENw</t>
  </si>
  <si>
    <t>https://sairhythms.sathyasai.org/song/bhaja-mana-panduranga-vittala</t>
  </si>
  <si>
    <t>Bhaja Mana Panduranga Vittala</t>
  </si>
  <si>
    <t>Oh Mind! Worship Lord Panduranga Vittala, Lord Purandara Vittala. Victory to Vittala.</t>
  </si>
  <si>
    <t>Bhaja Mana Panduranga Vittala Jai Vittala
Purandara Vittala Vittala Jai Vittala [ Bhaja Mana Panduranga ... ]
Bhaja Mana Panduranga Vittala Jai Vittala
Purandara Vittala Vittala Jai Vittala</t>
  </si>
  <si>
    <t>bhaja-mana-panduranga-vittala.mp3</t>
  </si>
  <si>
    <t>Song Glossary bhaja: worship, chant the name or sing the praises of the lord; (var) bhajoon - I worship; bhajey - let us worship jai: victory mana: mind; (var) man, mano panduranga: lord vittala, krishna purandara: another name of lord vishnu, indweller; (var) purandari (f) vittala: the presiding deity at pandarpur who is a manifestation of lord vishnu and lord krishna; (var) vittaley</t>
  </si>
  <si>
    <t>debug_bhaja_mana_panduranga_vittala.html</t>
  </si>
  <si>
    <t>https://www.youtube.com/watch?v=Iu3_Pn2Q9Y4</t>
  </si>
  <si>
    <t>Hari Om Namo Shiva Shakthi</t>
  </si>
  <si>
    <t>https://sairhythms.sathyasai.org/song/bhaja-mana-radhey-shyama-gopala</t>
  </si>
  <si>
    <t>Bhaja Mana Radhey Shyama Gopala</t>
  </si>
  <si>
    <t>O mind, worship Lord Krishna, the beautiful one with His flute, son of Nanda. He resides in Parthi as Lord Sai Gopala.</t>
  </si>
  <si>
    <t>Bhaja Mana Radhey Shyama Gopala
Murali Manohara Radhey Gopala [ Bhaja Mana Radhey ... ]
Nanda Kishora Natavara Lala (2)
Parthi Vihara Sai Gopala</t>
  </si>
  <si>
    <t>bhaja-mana-radhey-shyama-gopala.mp3</t>
  </si>
  <si>
    <t>Song Glossary bhaja: worship, chant the name or sing the praises of the lord; (var) bhajoon - I worship; bhajey - let us worship gopal: name of krishna which means protector of the cowherd; (var) gopala, gopalana, gopalam kishora: son lal: son, child, dear one; (var) lala mana: mind; (var) man, mano manohar: pleasing, beautiful, charming; (var) manohara, manoharam, manohari (f) murali: flute nanda: foster father of lord krishna natavara: supreme dancer/actor referred esp. to lord krishna puttaparthi: birthplace of bhagawan sri sathya sai baba; (var) parti, parthi, parthipuri radha: one of the gopikas and the beloved of lord krishna; (var) radhe, radhey, radhika sai: sa + aai = divine mother sham: dark hued, a reference to lord krishna; evening time; (var) shyam, shyama, shyamala vihara: one who resides; (var) viharana, vihari, viharini (f)</t>
  </si>
  <si>
    <t>debug_bhaja_mana_radhey_shyama_gopala.html</t>
  </si>
  <si>
    <t>https://youtu.be/YwYVGyhxQdk</t>
  </si>
  <si>
    <t>https://sairhythms.sathyasai.org/song/bhaja-mana-raghava-rama-hey</t>
  </si>
  <si>
    <t>Bhaja Mana Raghava Rama Hey</t>
  </si>
  <si>
    <t>O mind, chant the names of Rama, Krishna, and our beautiful Lord, Sai Baba.</t>
  </si>
  <si>
    <t>Bhaja Mana Raghava Rama Hey Bhaja Mana Raghava Rama (Rama)
Hey Rama Hey Rama Bhaja Mana Sai Ram
Bhaja Mana Madhava Krishna Hey Bhaja Mana Madhava Krishna (Krishna)
Hey Krishna Hey Krishna Bhaja Mana Sai Shyam
Bhaja Mana Sundara Baba Hey Bhaja Mana Sundara Baba (Baba)
Hey Baba Hey Baba Bhaja Mana Sai Naam</t>
  </si>
  <si>
    <t>bhaja-mana-raghava-rama-hey.mp3</t>
  </si>
  <si>
    <t>Song Glossary baba: lord sai baba - the divine father bhaja: worship, chant the name or sing the praises of the lord; (var) bhajoon - I worship; bhajey - let us worship hey: a heartfelt callout, usually followed by a name or description like 'hey rama', or 'hey merciful lord' krishna: name of the eighth incarnation of lord vishnu, son of devaki and vasudeva madhava: name of krishna which means very sweet like madhu-honey; (var) madhavam, madhavaya mana: mind; (var) man, mano naam: name; (var) naama, naamam raghava: lord rama who hails from raghu clan rama: name of the seventh incarnation of lord vishnu, son of dasharatha and kausalya; (var) ram sai: sa + aai = divine mother sham: dark hued, a reference to lord krishna; evening time; (var) shyam, shyama, shyamala sundara: beautiful; (var) sundarakara, sundaraya, sundari (f), soundari (f), sundaram - beauty</t>
  </si>
  <si>
    <t>debug_bhaja_mana_raghava_rama_hey.html</t>
  </si>
  <si>
    <t>https://sairhythms.sathyasai.org/song/bhaja-mana-ram</t>
  </si>
  <si>
    <t>Bhaja Mana Ram</t>
  </si>
  <si>
    <t>Anvita, Prasanna</t>
  </si>
  <si>
    <t>Worship and chant the Holy names Ram, Panduranga, Madhava, Keshava, Mukunda, Govinda.</t>
  </si>
  <si>
    <t>Bhaja Mana Ram Bhaja Mana Ram
Panduranga Sri Ranga Bhaja Mana Ram
Bhaja Mana Madhava Bhaja Mana Keshava
Bhaja Mana Yadava Bhaja Mana Ram [ Panduranga Sri ... ]
Bhaja Mana Mukunda Bhaja Mana Govinda
Bhaja Mana Ananda Bhaja Mana Ram [ Panduranga Sri ... ]</t>
  </si>
  <si>
    <t>bhaja-mana-ram.mp3</t>
  </si>
  <si>
    <t>Tilak Kamod</t>
  </si>
  <si>
    <t>Song Glossary anand: bliss; (var) ananda, anandam, anando bhaja: worship, chant the name or sing the praises of the lord; (var) bhajoon - I worship; bhajey - let us worship govinda: name of krishna which means cowherd; (var) govindam keshava: refers to lord krishna who vanquished the demon keshi; also means the one with beautiful, long hair; (var) keshavam madhava: name of krishna which means very sweet like madhu-honey; (var) madhavam, madhavaya mana: mind; (var) man, mano mukunda: refers to krishna, the one who grants liberation panduranga: lord vittala, krishna rama: name of the seventh incarnation of lord vishnu, son of dasharatha and kausalya; (var) ram ranga: lord vittala or panduranga - a form of lord krishna; also the name of lord narayana in srirangam, tamilnadu; (var) ranganath, ranganatha sri: honorific title of respect; another name of goddess lakshmi; wealth, majesty, splendour, intellect, fortune; (var) thiru (tamil) yadava: one belonging to the yadu dynasty, refers to lord krishna</t>
  </si>
  <si>
    <t>debug_bhaja_mana_ram.html</t>
  </si>
  <si>
    <t>https://sairhythms.sathyasai.org/song/bhaja-mana-ramam-sri-ramam</t>
  </si>
  <si>
    <t>Bhaja Mana Ramam Sri Ramam</t>
  </si>
  <si>
    <t>O Mind, chant the Holy name of Lord Rama, the one with soft, beautiful eyes, the one who was the source of joy for His brothers Bharata and Lakshmana and the one who was served by Hanuman. Glory to the lotus-eyed one, the consort of Mother Sita. Glory to Lord Sai who is none other than Lord Rama.</t>
  </si>
  <si>
    <t>Bhaja Mana Ramam Sri Ramam
Shyamala Komala Nayanabhi Ramam [ Bhaja Mana ... ]
Bharata Lakshmana Pramudita Ramam
Maruti Sevitha Manobhi Ramam
Pankaja Lochana Prabhu Sita (Sai) Ramam</t>
  </si>
  <si>
    <t>Song Glossary bhaja: worship, chant the name or sing the praises of the lord; (var) bhajoon - I worship; bhajey - let us worship bharata: lord rama’s brother komala: soft, beautiful, pleasant lakshmana: brother of lord rama lochana: eye; (var) lochani (feminine) – one with such eyes; (var) vilochana mana: mind; (var) man, mano manobhi: of the mind maruthi: hanuman; (var) maruthiraya, maruti pankaja: lotus; (var) pankajam pattabhi: anointed, crowned, coronated prabhu: lord, master; (var) prabho pramudita: one who gives joy rama: name of the seventh incarnation of lord vishnu, son of dasharatha and kausalya; (var) ram sai: sa + aai = divine mother sevitha: one who is worshipped sham: dark hued, a reference to lord krishna; evening time; (var) shyam, shyama, shyamala sri: honorific title of respect; another name of goddess lakshmi; wealth, majesty, splendour, intellect, fortune; (var) thiru (tamil) sundara: beautiful; (var) sundarakara, sundaraya, sundari (f), soundari (f), sundaram - beauty</t>
  </si>
  <si>
    <t>debug_bhaja_mana_ramam_sri_ramam.html</t>
  </si>
  <si>
    <t>https://youtu.be/NqVCZNssNx4</t>
  </si>
  <si>
    <t>https://sairhythms.sathyasai.org/song/bhaja-mana-sai-gopalam</t>
  </si>
  <si>
    <t>Bhaja Mana Sai Gopalam</t>
  </si>
  <si>
    <t>O mind, chant the name of Lord Gopala (Krishna) who fosters the cowherd, who grants boons and who delights the mind of the Gopis. Chant the name of the one who moves about in Brindavan and who loves art and music. He is none other than the Lord of Parthi, Lord Sai.</t>
  </si>
  <si>
    <t>Bhaja Mana Sai Gopalam
Bhaja Bhaja Goparipalam Varam [ Bhaja Mana Sai ... ]
Bhaja Mana Gopi Manasa Chandram
Bhaja Bhaja Brindavana Sancharam [ Bhaja Mana Sai ... ]
Bhaja Mana Gaana Kala Priya Devam
Bhaja Bhaja Partheeshwara Sayeesham</t>
  </si>
  <si>
    <t>Song Glossary bhaja: worship, chant the name or sing the praises of the lord; (var) bhajoon - I worship; bhajey - let us worship brindavana: garden of tulsi plants, abode of krishna and sathya sai; (var) brindavan chand: moon; (var) chandra deva: god; (var) dev, devo, devam gaan: song, music; (var) gaana gopal: name of krishna which means protector of the cowherd; (var) gopala, gopalana, gopalam goparipala: protector of cows gopi: the women of brindavana who had completely surrendered to lord krishna; (var) gopika kala: beauty, art mana: mind; (var) man, mano manasa: mind partheeshwara: one who is lord of parthi (sathya sai baba); (var) partheesha, partheeshwaraya priya: dear; (var) priyey, priyakara, priyakari (f) sai: sa + aai = divine mother sanchara: wander; (var) sancharam sayeesha: sai + esha = lord sai; (var) sayeesham, sayeeshwara, sayeeshwaram, sayeeshwari (f), sayeeshwaraya, saishwari (f), vara: (1) boon, gift, (2) desired, (3) bridegroom, (4) most respected, best, excellent; (var) varam - tamil</t>
  </si>
  <si>
    <t>debug_bhaja_mana_sai_gopalam.html</t>
  </si>
  <si>
    <t>https://sairhythms.sathyasai.org/song/bhaja-mana-shyama-sundara-giridhari</t>
  </si>
  <si>
    <t>Bhaja Mana Shyama Sundara Giridhari (Pilu)</t>
  </si>
  <si>
    <t>Sailavan, Ashwin</t>
  </si>
  <si>
    <t>O Mind, chant the name of Lord Krishna, the beautiful, dark-complexioned Lord who lifted the Govardhana mountain with His little finger, who adorns a crown of peacock feathers and is draped in yellow silk. Glory to the one who plays the Divine Flute and to the Lord of Meera.</t>
  </si>
  <si>
    <t>Bhaja Mana Shyama Sundara Giridhari
Mora Mukuta Peetambara Dhari [ Bhaja Mana Shyama ... ]
Meera Ke Prabhu Giridhara Naagara
Giridhara Naagara Giridhara Naagara [ Meera Ke ... ]
Murali Manohara Shyama Murari</t>
  </si>
  <si>
    <t>bhaja-mana-shyama-sundara-giridhari.mp3</t>
  </si>
  <si>
    <t>p G1 R2 G1 S R2 n2 S S S R2 S n1 d2In the Key of C:G E♭ D E♭ C D B C C C D C B♭ A</t>
  </si>
  <si>
    <t>https://dl.radiosai.org/RADIO_SAI_BHAJAN_CLASSROOM_511_BHAJAMANA_SHYAM_SUNDARA_GIRIDHARI.mp3</t>
  </si>
  <si>
    <t>Sai Naamamey Brahmanandamu Sai Charanamey</t>
  </si>
  <si>
    <t>Song Glossary bhaja: worship, chant the name or sing the praises of the lord; (var) bhajoon - I worship; bhajey - let us worship dhara: bear, carry, earth, one who wears; (var) dhari, dharana, dharam, dharey, dharini (f) giridhar: one who lifted the mountain - refers to lord krishna who lifted the govardhana peak; (var) giridhara, giridhari ke: of or belonging to mana: mind; (var) man, mano manohar: pleasing, beautiful, charming; (var) manohara, manoharam, manohari (f) meera: one of the greatest women saints and devotee of lord krishna who sang the glory of the lord through songs and bhajans mora: peacock mukuta: crown; (var) makuta; mukutadhara, mukutadhari - wearing a crown murali: flute murare: one who killed the demon ‘mura’ – lord krishna; (var) murari, murarey naagara: clever, polite, town-born peetambara: yellow or golden colored cloth esp. worn by lord krishna prabhu: lord, master; (var) prabho sham: dark hued, a reference to lord krishna; evening time; (var) shyam, shyama, shyamala sundara: beautiful; (var) sundarakara, sundaraya, sundari (f), soundari (f), sundaram - beauty</t>
  </si>
  <si>
    <t>debug_bhaja_mana_shyama_sundara_giridhari.html</t>
  </si>
  <si>
    <t>https://youtu.be/gnPOTpEOBJs https://youtu.be/EG2MDjq7cSw</t>
  </si>
  <si>
    <t>https://sairhythms.sathyasai.org/song/bhaja-mana-shyama-sundara-giridhari-0</t>
  </si>
  <si>
    <t>Bhaja Mana Shyama Sundara Giridhari (Natabhairavi)</t>
  </si>
  <si>
    <t>O Mind, chant the name of Lord Krishna, the beautiful, dark-complexioned Lord who lifted the Govardhana mountain with His little finger, who adorns a crown of peacock feathers and is draped in yellow silk. So sweet and enchanting is Thy form and name. Glory to the one who plays the Divine Flute and who is the Lord of Meera.</t>
  </si>
  <si>
    <t>Bhaja Mana Shyama Sundara Giridhari
Mora Mukuta Peetambara Dhari
Madhura Madhura Hey Muralidhari
Meera Ke Prabhu Giridhara Naagara
Govardhana Dhara Shyama (Sai) Murari</t>
  </si>
  <si>
    <t>Song Glossary bhaja: worship, chant the name or sing the praises of the lord; (var) bhajoon - I worship; bhajey - let us worship dhara: bear, carry, earth, one who wears; (var) dhari, dharana, dharam, dharey, dharini (f) giridhar: one who lifted the mountain - refers to lord krishna who lifted the govardhana peak; (var) giridhara, giridhari hey: a heartfelt callout, usually followed by a name or description like 'hey rama', or 'hey merciful lord' ke: of or belonging to madhura: sweet; (var) madhuram mana: mind; (var) man, mano meera: one of the greatest women saints and devotee of lord krishna who sang the glory of the lord through songs and bhajans mora: peacock mukuta: crown; (var) makuta; mukutadhara, mukutadhari - wearing a crown murali: flute murare: one who killed the demon ‘mura’ – lord krishna; (var) murari, murarey naagara: clever, polite, town-born peetambara: yellow or golden colored cloth esp. worn by lord krishna prabhu: lord, master; (var) prabho sai: sa + aai = divine mother sham: dark hued, a reference to lord krishna; evening time; (var) shyam, shyama, shyamala sundara: beautiful; (var) sundarakara, sundaraya, sundari (f), soundari (f), sundaram - beauty</t>
  </si>
  <si>
    <t>https://sairhythms.sathyasai.org/song/bhaja-mana-sita-ram</t>
  </si>
  <si>
    <t>Bhaja Mana Sita Ram</t>
  </si>
  <si>
    <t>O mind, meditate and sing the glory of Mother Sita and Lord Rama of Raghu dynasty. O mind, chant incessantly the name of Lord Sai, the Lord of Parthi who is none other than Lord Rama.</t>
  </si>
  <si>
    <t>Bhaja Mana Sita Ram
Bhaja Mana Sri Raghu Rama Sai Ram [ Bhaja Mana Sita ... ]
Bhajarey Manasa Bhaja Sai Ram
Bhajo Bhajo Parthi Baba Naam (Bhajo)</t>
  </si>
  <si>
    <t>bhaja-mana-sita-ram.mp3</t>
  </si>
  <si>
    <t>Song Glossary baba: lord sai baba - the divine father bhaja: worship, chant the name or sing the praises of the lord; (var) bhajoon - I worship; bhajey - let us worship bhajo: (let us) worship, chant the name or sing the praises of the lord; (var) bhajarey, bhajey, bhajore, bhajorey, bhajeham mana: mind; (var) man, mano manasa: mind naam: name; (var) naama, naamam puttaparthi: birthplace of bhagawan sri sathya sai baba; (var) parti, parthi, parthipuri raghu: the king ‘raghu’ who formed the ‘raghu’ dynasty in which lord rama was born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t>
  </si>
  <si>
    <t>debug_bhaja_mana_sita_ram.html</t>
  </si>
  <si>
    <t>https://sairhythms.sathyasai.org/song/bhaja-mana-sita-rama-harey</t>
  </si>
  <si>
    <t>Bhaja Mana Sita Rama Harey</t>
  </si>
  <si>
    <t>Oh Mind! Chant the name of Sita Ram, Radhey Shyam, Sai Ram and Sai Krishna, which gives immense happiness.</t>
  </si>
  <si>
    <t>Bhaja Mana Sita Rama Harey
Bhaja Mana Radhey Shyam Harey [ Bhaja Mana Sita Rama ... ]
Bhaja Mana Sai Rama Harey
Bhaja Mana Sai Krishna Harey</t>
  </si>
  <si>
    <t>Song Glossary bhaja: worship, chant the name or sing the praises of the lord; (var) bhajoon - I worship; bhajey - let us worship hari: name of lord vishnu; (var) hare, harey krishna: name of the eighth incarnation of lord vishnu, son of devaki and vasudeva mana: mind; (var) man, mano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t>
  </si>
  <si>
    <t>debug_bhaja_mana_sita_rama_harey.html</t>
  </si>
  <si>
    <t>https://sairhythms.sathyasai.org/song/bhaja-manuva-bhaja-manuva-govinda</t>
  </si>
  <si>
    <t>Gajanana Hey Shubhanana (Yaman Kalyan)</t>
  </si>
  <si>
    <t>Bhaja Manuva Bhaja Manuva Govinda</t>
  </si>
  <si>
    <t>Oh mind! Chant the divine name of Gopala, Sai Govinda, Rama &amp; Krishna - forms of Narayana.</t>
  </si>
  <si>
    <t>Bhaja Manuva Bhaja Manuva Govinda Narayana
Govinda Narayana Gopala Narayana
Sai Govinda (Gopala) Narayana
Ramaya Narayana
Krishnaya Narayana
Sri Sai Narayana
Sai Govinda (Gopala) Narayana</t>
  </si>
  <si>
    <t>Song Glossary bhaja: worship, chant the name or sing the praises of the lord; (var) bhajoon - I worship; bhajey - let us worship gopal: name of krishna which means protector of the cowherd; (var) gopala, gopalana, gopalam govinda: name of krishna which means cowherd; (var) govindam krishna: name of the eighth incarnation of lord vishnu, son of devaki and vasudeva manuva: mind narayana: lord vishnu; (var) narayan, narayanam, narayanaya ramaya: one who is lord rama whose name means the one who delights sai: sa + aai = divine mother sri: honorific title of respect; another name of goddess lakshmi; wealth, majesty, splendour, intellect, fortune; (var) thiru (tamil)</t>
  </si>
  <si>
    <t>debug_bhaja_manuva_bhaja_manuva_govinda.html</t>
  </si>
  <si>
    <t>https://sairhythms.sathyasai.org/song/bhaja-moha-priya-sudha-parama</t>
  </si>
  <si>
    <t>Bhaja Moha Priya Sudha Parama</t>
  </si>
  <si>
    <t>Let the praises flow passionately to Sai Shiva, the Lord of Puttaparthi, who is the supremely sacred one. Always without blemishes, Lord Sai Shiva is the remover of fear and ignorance in this world. He dances rhythmically to the beat of the drum. Lord Sai Shiva is the embodiment of peace, happiness, and all the good qualities in this world.</t>
  </si>
  <si>
    <t>Bhaja Moha Priya Sudha Parama Pavitra Parthi Pureesha
(Hey) Sada Niranjana Bhava Bhaya Bhanjana Shiva Shiva Sayeesha [ Bhaja Moha ... ]
Dama Dama Dama Dama Damaru Mahesha
Dhimithaka Dhimithaka Digambaresha
(Hey) Shanthakara Saguna Prasanna Shiva Shiva Sayeesha</t>
  </si>
  <si>
    <t>https://weather.apple.com/?city=Berwick&amp;lat=-38.069786&amp;lng=145.342209</t>
  </si>
  <si>
    <t>Song Glossary bhaja: worship, chant the name or sing the praises of the lord; (var) bhajoon - I worship; bhajey - let us worship bhanjana: one who destroys; (var) bhanjani (f) bhava: being, becoming, birth, world bhaya: fear digambara: one who does not wear any clothes, one who has relinquished everything esp. lord shiva, dik (direction) + ambara (cloth) - the directions are his only cloth; (var) digambaresha dam: sound syllable (like in a drum); (var) dum, dama damaru: musical instrument played esp. by lord shiva; (var) damaruka dhimi: sound syllable (typically refers to a dance step); (var) dhim, dhimitha, dhimithaka, dhrimiki thata hey: a heartfelt callout, usually followed by a name or description like 'hey rama', or 'hey merciful lord' mahesha: greatest lord - refers to lord shiva; (var) mahesham moha: attachment; (var) moh niranjan: without any black spot. i.e. always pure. nir+anjan=without collirium (kaajal – which is always black); (var) niranjana, niranjani (f) parama: supreme, principal, chief, best, highest; (var) param, paramam pavitra: sacred; (var) pavitram prasanna: happiness priya: dear; (var) priyey, priyakara, priyakari (f) pureesha: lord of a place or city; (var) puradheeshwara, pureeshaya, pureeshwara, pureeshwari (f), puradheeshwari (f) puttaparthi: birthplace of bhagawan sri sathya sai baba; (var) parti, parthi, parthipuri sada: always saguna: good qualities sai: sa + aai = divine mother sayeesha: sai + esha = lord sai; (var) sayeesham, sayeeshwara, sayeeshwaram, sayeeshwari (f), sayeeshwaraya, saishwari (f), shanthakara: peaceful form shiva: lord shiva - one of the trinity who is the destroyer - the name shiva means auspiciousness; (var) shiv, shivaya, shivaraj, shivaraja, shivarajam, shivom, shivani (f) - of shiva sudha: stream, spring</t>
  </si>
  <si>
    <t>debug_bhaja_moha_priya_sudha_parama.html</t>
  </si>
  <si>
    <t>https://youtu.be/hisOv_peBW0</t>
  </si>
  <si>
    <t>https://sairhythms.sathyasai.org/song/bhaja-ramam-bhaja-ramam</t>
  </si>
  <si>
    <t>Bhaja Ramam Bhaja Ramam</t>
  </si>
  <si>
    <t>O Mind, chant the name of Lord Rama, the one who bestows welfare, who wields the Kodanda bow and the one who was the coronated as the emperor. Chant the sacred name of Lord Rama that liberates us from the cycle of birth and death.</t>
  </si>
  <si>
    <t>Bhaja Ramam Bhaja Ramam
Bhajorey Manasa Bhaja Ramam [ Bhaja Ramam ... ]
Kalyana Ramam Bhaja Ramam
Kodanda Ramam Bhaja Ramam
Pattabhi Ramam Bhaja Ramam
Pavana (Taraka) Naamam Bhaja Ramam</t>
  </si>
  <si>
    <t>bhaja-ramam-bhaja-ramam.mp3</t>
  </si>
  <si>
    <t>Lowest Note: d2 / A (lower octave)Highest Note: G2 / E (higher octave)* Western notes are in the Key of C</t>
  </si>
  <si>
    <t>Song Glossary bhaja: worship, chant the name or sing the praises of the lord; (var) bhajoon - I worship; bhajey - let us worship bhajo: (let us) worship, chant the name or sing the praises of the lord; (var) bhajarey, bhajey, bhajore, bhajorey, bhajeham kalyan: welfare; (var) kalyana, kalyani - goddess who bestows auspiciousness and welfare kodanda: the name of rama’s bow manasa: mind naam: name; (var) naama, naamam pattabhi: anointed, crowned, coronated pavana: sacred, also means one who protects or provides refuge; (var) pavanam, paavana; pavani (f) rama: name of the seventh incarnation of lord vishnu, son of dasharatha and kausalya; (var) ram taraka: one who liberates or one that liberates; (var) tarakam</t>
  </si>
  <si>
    <t>debug_bhaja_ramam_bhaja_ramam.html</t>
  </si>
  <si>
    <t>https://sairhythms.sathyasai.org/song/bhaja-ranga-harey-vittala</t>
  </si>
  <si>
    <t>Bhaja Ranga Harey Vittala</t>
  </si>
  <si>
    <t>Ashwin, Sriraag</t>
  </si>
  <si>
    <t>Chant the Holy name of Lord Vittala. Glory to Lord Panduranga, the consort of Rakumayi. Sing the glory of Lord Sai who is none other than Lord Vittala.</t>
  </si>
  <si>
    <t>Bhaja Ranga Harey Vittala
Panduranga Harey Vittala
Sai Ranga Harey Panduranga Harey
Bhaja Rakumayi Ranga Vittala [ Panduranga Harey ... ]</t>
  </si>
  <si>
    <t>bhaja-ranga-harey-vittala.mp3</t>
  </si>
  <si>
    <t>P D1 S+ N2 D1 P M1 G2 M1 PIn the Key of C:G G# C+ B G# G F E F G</t>
  </si>
  <si>
    <t>Song Glossary bhaja: worship, chant the name or sing the praises of the lord; (var) bhajoon - I worship; bhajey - let us worship hari: name of lord vishnu; (var) hare, harey panduranga: lord vittala, krishna rakumayi: consort of vittala ranga: lord vittala or panduranga - a form of lord krishna; also the name of lord narayana in srirangam, tamilnadu; (var) ranganath, ranganatha sai: sa + aai = divine mother vittala: the presiding deity at pandarpur who is a manifestation of lord vishnu and lord krishna; (var) vittaley</t>
  </si>
  <si>
    <t>debug_bhaja_ranga_harey_vittala.html</t>
  </si>
  <si>
    <t>Jaya Guru Jaya Guru Sai</t>
  </si>
  <si>
    <t>https://sairhythms.sathyasai.org/song/bhaja-sai-natham-bhaja-sai</t>
  </si>
  <si>
    <t>Bhaja Sai Natham Bhaja Sai</t>
  </si>
  <si>
    <t>O mind, chant the name of Lord Sai who is the sacred form of supreme Lord residing at Prashanthi Nilayam. He resides in Shirdi as Shiva Sai. He is the embodiment of peace, auspiciousness and bliss, dwelling at the shores of Chitravathi river sanctifying us. He is Lord Dattatreya. His form is Truth. He is the Divine Preceptor under whose lotus feet let us reside. His form is effulgent, lovable and which destroys sins.</t>
  </si>
  <si>
    <t>Bhaja Sai Natham Bhaja Sai Natham Sai Natham Bhajarey Manasa
Parthi Pureesham Prashanthi Nilayam Parama Pavitram Paramatma Roopam
Shirdi Nivasam Shiva Sayeesham
Shantha Swabhavam Shankara Roopam [ Bhaja Sai Natham ... ]
Chinmayanandam Chithravathi Teeram Chitha Pariharam Chinni Sai Natham
Neela Mandaram Divya Swabhavam
Dattatreyam Deiva Swaroopam [ Bhaja Sai Natham ... ]
Sathya Swaroopam Sadguru Charanam Samba Shivoham Sarthaka Naamam
Jyothi Swaroopam Preeti Swabhavam Parthi Nivasam Paapa Vinasham</t>
  </si>
  <si>
    <t>bhaja-sai-natham-bhaja-sai.mp3</t>
  </si>
  <si>
    <t>Song Glossary bhaja: worship, chant the name or sing the praises of the lord; (var) bhajoon - I worship; bhajey - let us worship charan: feet; (var) charana, charanam, charanon chinmaya: full of consciousness; (var) chinmayi (f) chinni: small chitha: consciousness, mind; (var) chit chithravathi: the river on the banks of which puttaparthi is situated daiva: god datta: lord dattatreya, the embodiment of the trinity - brahma, vishnu and shiva divya: divine; (var) divyam jyothi: divine light; (var) jyoth, jyotir manasa: mind mandara: name of a mountain, a type of flower naam: name; (var) naama, naamam natha: lord or master; (var) nath, nathaya, natham, nada (tamil), nadanukku (tamil) - to the lord, nathudey (telugu) neela: blue nilaya: house; (var) nilayey nivasa: residence, resident; (var) nivasini (f) paapa: sin parama: supreme, principal, chief, best, highest; (var) param, paramam paramatma: supreme lord or highest soul; (var) paraman - tamil; paramatmaja - supreme lord who is born on earth (an incarnation) pariharam: solution pavitra: sacred; (var) pavitram prashanthi: supreme peace; (var) prashantha; also refers to prashanthi nilayam at puttaparthi preethi: liking, affectionate; (var) preeti, priti prema: love; (var) prem; also the name of the third sai avatar, prema sai pureesha: lord of a place or city; (var) puradheeshwara, pureeshaya, pureeshwara, pureeshwari (f), puradheeshwari (f) puttaparthi: birthplace of bhagawan sri sathya sai baba; (var) parti, parthi, parthipuri roopa: figure, embodiment; (var) roopam, roopini (f) sadguru: true teacher/mentor/preceptor sai: sa + aai = divine mother samba: sa + amba - one who is with amba (parvathi) - refers to lord shiva sathya: truth, short form of sathyanarayana – the childhood name of sri sathya sai baba; (var) sathyam sayeesha: sai + esha = lord sai; (var) sayeesham, sayeeshwara, sayeeshwaram, sayeeshwari (f), sayeeshwaraya, saishwari (f), shankara: name of lord shiva, one who bestows auspiciousness; (var) shankar, shankaraya, shankaram shantha: peaceful shirdi: holy abode of the first incarnation of sai baba; (var) shirdipuri shiva: lord shiva - one of the trinity who is the destroyer - the name shiva means auspiciousness; (var) shiv, shivaya, shivaraj, shivaraja, shivarajam, shivom, shivani (f) - of shiva shivoham: shiva + aham which means 'shiva am i' swabhavam: nature swaroopa: figure, embodiment; (var) swarupa, swaroopam, swaroopanin (tamil); roopini, swaroopini, svarupini (feminine) teera: bank, shore vinasha: one who destroys or removes; (var) vinashaka, vinashana, vinashini (f), vinasham;</t>
  </si>
  <si>
    <t>debug_bhaja_sai_natham_bhaja_sai.html</t>
  </si>
  <si>
    <t>https://sairhythms.sathyasai.org/song/bhaja-sai-natham-devadi-devam</t>
  </si>
  <si>
    <t>Bhaja Sai Natham Devadi Devam</t>
  </si>
  <si>
    <t>Chant the name of Lord Sai who is the God of gods protecting His devotees. His form is highly sacred and divine which grants auspiciousness. His blissful form redeems one from the cycle of birth and death.</t>
  </si>
  <si>
    <t>Bhaja Sai Natham Devadi Devam
Devadi Devam Shritha Jana Palam [ Bhaja Sai ... ]
Parama Pavitram Pavana Roopam
Mangala Dayaka Murthy Swaroopam
Janana Marana Vimochaka Roopam
Sri Sai Sai Natham Ananda Roopam
Sathya Sai Natham Sadananda Roopam</t>
  </si>
  <si>
    <t>Shuddha Hindolam</t>
  </si>
  <si>
    <t>Manasa Bhajorey Guru Charanam (Yaman Kalyan)</t>
  </si>
  <si>
    <t>Song Glossary anand: bliss; (var) ananda, anandam, anando bhaja: worship, chant the name or sing the praises of the lord; (var) bhajoon - I worship; bhajey - let us worship dayaka: one who gives; (var) dayakam, dayiney, dayaki (f) devadi: primordial god; (var) devadideva, devadhi, devadidevaya deva: god; (var) dev, devo, devam jana: people; (var) jano, janon, janonke (of people), janoon, janara janam: birth; (var) janama, janana mangal: auspicious; (var) mangala maran: death; (var) marana murthy: idol, embodiment, personification natha: lord or master; (var) nath, nathaya, natham, nada (tamil), nadanukku (tamil) - to the lord, nathudey (telugu) pala: to care, protect or sustain; (var) palana, palaya, palam, palan parama: supreme, principal, chief, best, highest; (var) param, paramam pavana: sacred, also means one who protects or provides refuge; (var) pavanam, paavana; pavani (f) pavitra: sacred; (var) pavitram roopa: figure, embodiment; (var) roopam, roopini (f) sadana: home, seat, dwelling, residence; (var) sadanam, sadani (feminine) sai: sa + aai = divine mother sathya: truth, short form of sathyanarayana – the childhood name of sri sathya sai baba; (var) sathyam shritha: those who worship or surrender to god; (var) aashritha sri: honorific title of respect; another name of goddess lakshmi; wealth, majesty, splendour, intellect, fortune; (var) thiru (tamil) swaroopa: figure, embodiment; (var) swarupa, swaroopam, swaroopanin (tamil); roopini, swaroopini, svarupini (feminine) vimochana: one who liberates; (var) vimochani (f), mochani (f), vimochanam</t>
  </si>
  <si>
    <t>debug_bhaja_sai_natham_devadi_devam.html</t>
  </si>
  <si>
    <t>https://sairhythms.sathyasai.org/song/bhaja-sri-krishnam</t>
  </si>
  <si>
    <t>Bhaja Sri Krishnam</t>
  </si>
  <si>
    <t>Chant the name of Sai Krishna, the supreme redeemer, the son of Devaki and Vasudeva. He danced on the head of Kalinga serpent at Yamuna river playing the enchanting flute. He is the star of Yadu dynasty who lifted the Govardhana mountain and who is adorned with the garland of Tulasi.</t>
  </si>
  <si>
    <t>Bhaja Sri Krishnam Bhaja Sri Krishnam
Sri Krishnam Bhaja Paramodharam
Vasudeva Sutham Devaki Vinutam
Naga Alankruta Yamuna Salilam
Gaana Vilolam Yadu Kula Balam
Govardhanadhara Tulasi Malam</t>
  </si>
  <si>
    <t>Song Glossary alankruta: adorned, decorated; (var) alankrita, alankrutha, alankrutha bala: child, son; (var) bal, balana, balagan (tamil), baalam bhaja: worship, chant the name or sing the praises of the lord; (var) bhajoon - I worship; bhajey - let us worship devaki: mother of lord krishna gaan: song, music; (var) gaana govardhanadhara: one who carried the govardhana hill; (var) govardhanadhari, govardhanoddhara, govardhanodhara, govardhanodhari krishna: name of the eighth incarnation of lord vishnu, son of devaki and vasudeva kula: clan, lineage, dynasty mala: garland naga: serpent parama: supreme, principal, chief, best, highest; (var) param, paramam salilam: playfully, sportively, with ease sri: honorific title of respect; another name of goddess lakshmi; wealth, majesty, splendour, intellect, fortune; (var) thiru (tamil) sutha: son; (var) sutham, suthaya - one who is the son of, suthaney (tamil) tulasi: a sacred plant the petals of which are used in worship esp. for lord vishnu uddhara: liberator, redeemer, uplifter; (var) uddharaka, uddharana, uddharam vasudeva: lord krishna’s father, also refers to lord krishna himself vilola: one who is in atmic bliss; (var) vilolana, viloley vinuta: listen (to my prayers) yadu: name of the dynasty in which lord krishna was born; (var) yaduvara, yadukula yamuna: holy river flowing on the banks of mathura and brindavan, sites associated with lord krishna's advent</t>
  </si>
  <si>
    <t>debug_bhaja_sri_krishnam.html</t>
  </si>
  <si>
    <t>Guru Baba Guru Baba (~ Major (Harikamboji))</t>
  </si>
  <si>
    <t>https://sairhythms.sathyasai.org/song/bhajagovindham-bhajagovindham</t>
  </si>
  <si>
    <t>Bhajagovindham Bhajagovindham</t>
  </si>
  <si>
    <t>Chant incessantly the names of Govinda, Hari, Mukunda, Rama, Narayana and Sai which will give us supreme bliss.</t>
  </si>
  <si>
    <t>Bhaja Govindam Bhaja Govindam
Bhaja Govindam Hare Hare
Bhaja Govindam Bala Mukundam
Paramanandam Hare Hare
Sri Ram Ram Jaya Raghu Rama
Sri Raghu Nandana Sita Rama
Hari Narayana Bhaja Narayana
Sai Narayana Hare Hare
Sathya Narayana Hare Hare</t>
  </si>
  <si>
    <t>Song Glossary bala: child, son; (var) bal, balana, balagan (tamil), baalam bhaja: worship, chant the name or sing the praises of the lord; (var) bhajoon - I worship; bhajey - let us worship govinda: name of krishna which means cowherd; (var) govindam hari: name of lord vishnu; (var) hare, harey jaya: victory; (var) jayam, jayatu mukunda: refers to krishna, the one who grants liberation narayana: lord vishnu; (var) narayan, narayanam, narayanaya paramananda: supreme bliss; (var) paramanandam raghu: the king ‘raghu’ who formed the ‘raghu’ dynasty in which lord rama was born rama: name of the seventh incarnation of lord vishnu, son of dasharatha and kausalya; (var) ram sai: sa + aai = divine mother sathya: truth, short form of sathyanarayana – the childhood name of sri sathya sai baba; (var) sathyam sita: consort of rama, 7th avatar of lord vishnu; (var) siya</t>
  </si>
  <si>
    <t>debug_bhajagovindham_bhajagovindham.html</t>
  </si>
  <si>
    <t>https://sairhythms.sathyasai.org/song/bhajan-karo-manuva-govinda-harey</t>
  </si>
  <si>
    <t>O mind, worship Lord Krishna, known by many names - Govinda, Murari, Gopala, the Lord of Mathura, Giridhari, the Lord of Radha.</t>
  </si>
  <si>
    <t>Bhajan Karo Manuva Govinda Harey
Govinda Murari Gopala Murari [ Bhajan Karo ... ]
Mathura Natha Hey Giridhari
Radha Madhava Hey Giridhari (2)</t>
  </si>
  <si>
    <t>bhajan-karo-manuva-govinda-harey.mp3</t>
  </si>
  <si>
    <t>Song Glossary bhajan: prayerful song; (var) bhajana, bhajanalu (telugu), bhajanon - plural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karo: do; make it happen; (var) kar; kiya - did; karomi, karey - let us do madhava: name of krishna which means very sweet like madhu-honey; (var) madhavam, madhavaya manuva: mind mathura: holy city associated with lord krishna murare: one who killed the demon ‘mura’ – lord krishna; (var) murari, murarey natha: lord or master; (var) nath, nathaya, natham, nada (tamil), nadanukku (tamil) - to the lord, nathudey (telugu) radha: one of the gopikas and the beloved of lord krishna; (var) radhe, radhey, radhika</t>
  </si>
  <si>
    <t>debug_bhajan_karo_manuva_govinda_harey.html</t>
  </si>
  <si>
    <t>https://sairhythms.sathyasai.org/song/bhajana-sagara-sathya-sai</t>
  </si>
  <si>
    <t>Bhajana Sagara Sathya Sai</t>
  </si>
  <si>
    <t>The name of Lord Sathya Sai itself gives rise to an entire ocean of Bhajans. In the refuge of that Name, we surrender ourselves completely. O Lord Sai, Your name dwells in everything in this universe, bringing sweetness to all. In the temple of love, the music of Your name resounds, evoking supreme joy, bliss, and happiness. We surrender to the one with the Holy Name, Lord Sai.</t>
  </si>
  <si>
    <t>Bhajana Sagara Sathya Sai Naama
Sharana Sharana Sai Naama
Akhila Nivasa Sai Naama Madhura
Prema Mandira Sai Naama Keerthana
Paramananda Brahmananda
Sharana Sharana Sai Naama (2)</t>
  </si>
  <si>
    <t>bhajana-sagara-sathya-sai.mp3</t>
  </si>
  <si>
    <t>Sarasangi / Nat Bhairav</t>
  </si>
  <si>
    <t>Song Glossary akhila: complete, entire, whole; (var) akhilam bhajan: prayerful song; (var) bhajana, bhajanalu (telugu), bhajanon - plural brahmananda: supreme bliss; (var) brahmanandam keertan: singing the name of the lord; (var) keertana, keertanam madhura: sweet; (var) madhuram mandir: temple; (var) mandira naam: name; (var) naama, naamam nivasa: residence, resident; (var) nivasini (f) paramananda: supreme bliss; (var) paramanandam prema: love; (var) prem; also the name of the third sai avatar, prema sai sagar: ocean; (var) sagara, sagaram, sagari (feminine) sai: sa + aai = divine mother sathya: truth, short form of sathyanarayana – the childhood name of sri sathya sai baba; (var) sathyam sharan: surrender; (var) sharana, sharanagata, sharanagatha, sharanagatham, sharanam</t>
  </si>
  <si>
    <t>debug_bhajana_sagara_sathya_sai.html</t>
  </si>
  <si>
    <t>https://sairhythms.sathyasai.org/song/bhajarey-guru-natham-manasa-bhajorey</t>
  </si>
  <si>
    <t>Bhajarey Guru Natham Manasa Bhajorey</t>
  </si>
  <si>
    <t>Oh Mind worship Guru Natham who is also Sai Natham the supreme Lord of Parthi. Chant the name of Gokulabala of Brindavan.</t>
  </si>
  <si>
    <t>Bhajarey Guru Natham Manasa Bhajorey Sai Natham
Bhajo Sayeesham Parthi Nivasam
Bhajo Brindavana Gokula Baalam</t>
  </si>
  <si>
    <t>Song Glossary bala: child, son; (var) bal, balana, balagan (tamil), baalam bhaja: worship, chant the name or sing the praises of the lord; (var) bhajoon - I worship; bhajey - let us worship bhajo: (let us) worship, chant the name or sing the praises of the lord; (var) bhajarey, bhajey, bhajore, bhajorey, bhajeham brindavana: garden of tulsi plants, abode of krishna and sathya sai; (var) brindavan gokula: the place where krishna was fostered guru: preceptor; (var) guruvara – belonging to the guru / guru’s manasa: mind natha: lord or master; (var) nath, nathaya, natham, nada (tamil), nadanukku (tamil) - to the lord, nathudey (telugu) nivasa: residence, resident; (var) nivasini (f) puttaparthi: birthplace of bhagawan sri sathya sai baba; (var) parti, parthi, parthipuri sai: sa + aai = divine mother sayeesha: sai + esha = lord sai; (var) sayeesham, sayeeshwara, sayeeshwaram, sayeeshwari (f), sayeeshwaraya, saishwari (f),</t>
  </si>
  <si>
    <t>debug_bhajarey_guru_natham_manasa_bhajorey.html</t>
  </si>
  <si>
    <t>https://sairhythms.sathyasai.org/song/bhajarey-rama-charan-satatam-bhajarey</t>
  </si>
  <si>
    <t>Constantly chant and pray to the Lotus feet of Lord Rama. Pray to the Lord of Janaki, Lord Rama, the resident of Bhadrachala. Chant the sacred and pious name of Lord Rama.</t>
  </si>
  <si>
    <t>Bhajarey Rama Charan Satatam Bhajarey Rama Charan
Bhajarey Janaki Jeevana Ramam
Bhajarey Ramam Bhadrachala Ramam
Bhajarey Pavana Taraka Naamam
Bhajarey Sri Rama Ramethi Ramam</t>
  </si>
  <si>
    <t>bhajarey-rama-charan-satatam-bhajarey.mp3</t>
  </si>
  <si>
    <t>Song Glossary bhadrachala: a place having a famous rama temple bhajo: (let us) worship, chant the name or sing the praises of the lord; (var) bhajarey, bhajey, bhajore, bhajorey, bhajeham charan: feet; (var) charana, charanam, charanon janaki: daughter of king ‘janaka’ i.e. sita – consort of lord rama jeevan: life; (var) jeevana naam: name; (var) naama, naamam pavana: sacred, also means one who protects or provides refuge; (var) pavanam, paavana; pavani (f) rama: name of the seventh incarnation of lord vishnu, son of dasharatha and kausalya; (var) ram ramethi: one who delights (rama) satatam: always sri: honorific title of respect; another name of goddess lakshmi; wealth, majesty, splendour, intellect, fortune; (var) thiru (tamil) taraka: one who liberates or one that liberates; (var) tarakam</t>
  </si>
  <si>
    <t>debug_bhajarey_rama_charan_satatam_bhajarey.html</t>
  </si>
  <si>
    <t>https://youtu.be/_9pip82MwIs</t>
  </si>
  <si>
    <t>https://sairhythms.sathyasai.org/song/bhajo-badri-narayanam</t>
  </si>
  <si>
    <t>Bhajo Badri Narayanam</t>
  </si>
  <si>
    <t>Chant the divine names of Badri Narayana, Parthi Narayana, Shirdi Narayana, Sai Narayana and Sathya Sai Narayana.</t>
  </si>
  <si>
    <t>Bhajo Badri Narayanam
Bhajo Parthi Narayanam
Bhajo Shirdi Narayanam
Bhajo Sai Narayanam
Sathya Sai Narayanam</t>
  </si>
  <si>
    <t>Song Glossary badri: a holy place, badrinath bhaja: worship, chant the name or sing the praises of the lord; (var) bhajoon - I worship; bhajey - let us worship narayana: lord vishnu; (var) narayan, narayanam, narayanaya puttaparthi: birthplace of bhagawan sri sathya sai baba; (var) parti, parthi, parthipuri sai: sa + aai = divine mother sathya: truth, short form of sathyanarayana – the childhood name of sri sathya sai baba; (var) sathyam shirdi: holy abode of the first incarnation of sai baba; (var) shirdipuri</t>
  </si>
  <si>
    <t>debug_bhajo_badri_narayanam.html</t>
  </si>
  <si>
    <t>https://sairhythms.sathyasai.org/song/bhajo-bhajo-ram-sathya-sai</t>
  </si>
  <si>
    <t>Bhajo Bhajo Ram Sathya Sai</t>
  </si>
  <si>
    <t>Worship Lord Sai Bhagawan, who has incarnated in the Kali Age to uplift humanity and lead the fallen to deliverance.</t>
  </si>
  <si>
    <t>Bhajo Bhajo Ram Sathya Sai Ram
Bhajo Bhajo Shyam Sai Ghana Shyam [ Bhajo Bhajo ... ]
Kali Yug Ke Avatar
Jagadodhara Sai Bhagawan
Patitha Pavana Sita Ram ( Sai Ram )</t>
  </si>
  <si>
    <t>bhajo-bhajo-ram-sathya-sai.mp3</t>
  </si>
  <si>
    <t>https://media.radiosai.org/journals/Vol_05/01JUN07/10-bhajans.htm#anchor2</t>
  </si>
  <si>
    <t>tutorial sheet-music</t>
  </si>
  <si>
    <t>Song Glossary avatar: incarnation; (var) avatara, avataram, avatari, avathaar, avathari, avatarini(f) bhagawan: god; (var) bhagwan, bhagavaan, bhagavan, bhagawantha, bhagawathey bhajo: (let us) worship, chant the name or sing the praises of the lord; (var) bhajarey, bhajey, bhajore, bhajorey, bhajeham ghana: thick; also refers to the sound of a bell; (var) ghanana jagadodhara: one who liberates the world; (var) jagadoddhara, jagadoddharini (f), jagadodhaara, jagadodharaka, jagadodharana, jagadodharanam, jagadodharini (f) kali: current era; one among the four eras of kritha, treta, dwapara and kali ke: of or belonging to patitha: downtrodden, helpless pavana: sacred, also means one who protects or provides refuge; (var) pavanam, paavana; pavani (f)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sita: consort of rama, 7th avatar of lord vishnu; (var) siya yuga: one of the divisions of time. there are four yugas, known as krita, treta, dvapara and kali (the current age); (var) yug, yugamuna (telugu)</t>
  </si>
  <si>
    <t>debug_bhajo_bhajo_ram_sathya_sai.html</t>
  </si>
  <si>
    <t>https://sairhythms.sathyasai.org/song/bhajo-bhajo-sita-ram</t>
  </si>
  <si>
    <t>Bhajo Bhajo Sita Ram</t>
  </si>
  <si>
    <t>Worship Lord Sita Ram, Lord Rama the son of Dasharatha, Lord Rama who killed the ten headed Ravana, uplifted humanity and lead the fallen to deliverance.</t>
  </si>
  <si>
    <t>Bhajo Bhajo Sita Ram
Sita Ram Sita Ram Sita Ram [ Bhajo Bhajo ... ]
Dasharatha Nandana Ram
Kausalya Tanaya Ram
Janaki Jeevana Ram
Patitha Pavana Sita Ram [ Sita Ram ... ]</t>
  </si>
  <si>
    <t>Song Glossary bhajo: (let us) worship, chant the name or sing the praises of the lord; (var) bhajarey, bhajey, bhajore, bhajorey, bhajeham dasharatha: king of ayodhya and the father of lord rama janaki: daughter of king ‘janaka’ i.e. sita – consort of lord rama jeevan: life; (var) jeevana kausalya: mother of lord rama nandana: son, also the name of a forest; (var) nandan, nandanam patitha: downtrodden, helpless pavana: sacred, also means one who protects or provides refuge; (var) pavanam, paavana; pavani (f) rama: name of the seventh incarnation of lord vishnu, son of dasharatha and kausalya; (var) ram sita: consort of rama, 7th avatar of lord vishnu; (var) siya tanaya: son; (var) tanayam, tanaye, tanayey</t>
  </si>
  <si>
    <t>debug_bhajo_bhajo_sita_ram.html</t>
  </si>
  <si>
    <t>https://sairhythms.sathyasai.org/song/bhajo-bhajo-vittala-panduranga-vittala</t>
  </si>
  <si>
    <t>Bhajo Bhajo Vittala Panduranga Vittala</t>
  </si>
  <si>
    <t>Worship Lord Vittala of Pandharpur, Sai Vittala of Parthi who is the supreme Lord of the Universe and Lord of Rakumayi.</t>
  </si>
  <si>
    <t>Bhajo Bhajo Vittala Panduranga Vittala
Pandari Natha Panduranga Bhajo Mana Vittala [ Bhajo Bhajo ... ]
Partheeshwara Sai Natha Vittala
Parameshwara Sathya Sai Vittala
Rakumayi Vittala Ranga Sai Vittala</t>
  </si>
  <si>
    <t>bhajo-bhajo-vittala-panduranga-vittala.mp3</t>
  </si>
  <si>
    <t>Song Glossary bhajo: (let us) worship, chant the name or sing the praises of the lord; (var) bhajarey, bhajey, bhajore, bhajorey, bhajeham mana: mind; (var) man, mano natha: lord or master; (var) nath, nathaya, natham, nada (tamil), nadanukku (tamil) - to the lord, nathudey (telugu) pandari: place where the temple of vittala situated panduranga: lord vittala, krishna paramesha: supreme god; (var) parameshwara, parameshwaraya, parameshwari (feminine) partheeshwara: one who is lord of parthi (sathya sai baba); (var) partheesha, partheeshwaraya rakumayi: consort of vittala ranga: lord vittala or panduranga - a form of lord krishna; also the name of lord narayana in srirangam, tamilnadu; (var) ranganath, ranganatha sai: sa + aai = divine mother sathya: truth, short form of sathyanarayana – the childhood name of sri sathya sai baba; (var) sathyam vittala: the presiding deity at pandarpur who is a manifestation of lord vishnu and lord krishna; (var) vittaley</t>
  </si>
  <si>
    <t>debug_bhajo_bhajo_vittala_panduranga_vittala.html</t>
  </si>
  <si>
    <t>https://sairhythms.sathyasai.org/song/bhajo-gananayaka-gajavadana</t>
  </si>
  <si>
    <t>Bhajo Gananayaka Gajavadana</t>
  </si>
  <si>
    <t>Sailavan, Jothsna, Prithvi</t>
  </si>
  <si>
    <t>Worship the elephant-faced Lord Ganesh, son of Lord Shiva. He confers auspiciousness, liberation, bliss and intelligence.</t>
  </si>
  <si>
    <t>Bhajo Gananayaka Gajavadana
Mangala Dayaka Shubha Charana [ Bhajo Gananayaka ... ]
Siddhi Vinayaka Shiva Nandana
Ananda Dayaka Chitha Chandana
Buddhi Pradayaka Jaga Vandana</t>
  </si>
  <si>
    <t>bhajo-gananayaka-gajavadana.mp3</t>
  </si>
  <si>
    <t>Song Glossary anand: bliss; (var) ananda, anandam, anando bhajo: (let us) worship, chant the name or sing the praises of the lord; (var) bhajarey, bhajey, bhajore, bhajorey, bhajeham buddhi: intellect chandana: sandalwood, that which cools, pleasing charan: feet; (var) charana, charanam, charanon chitha: consciousness, mind; (var) chit dayaka: one who gives; (var) dayakam, dayiney, dayaki (f) gajamukha: elephant-faced one, refers to lord ganesh; (var) gajamukham, gajanana, gajananam, gajavadana, gajavadanam gananayaka: leader of his group - refers to lord ganesha; (var) gananayakam, ganapathey, ganapathi, ganapathim, ganapati, ganapatim jagat: world; (var) jagath, jagatha, jag, jaga mangal: auspicious; (var) mangala nandana: son, also the name of a forest; (var) nandan, nandanam pradayaka: bestower shiva: lord shiva - one of the trinity who is the destroyer - the name shiva means auspiciousness; (var) shiv, shivaya, shivaraj, shivaraja, shivarajam, shivom, shivani (f) - of shiva shubh: good, auspicious, pleasant; (var) shubha, shubham; shubhakari, shubankari - goddess who bestows auspiciousness siddhi: accomplishment, superhuman power vandana: worship, obeisance, salutation; (var) vandanam vinayaka: one without a master - refers to lord ganesha</t>
  </si>
  <si>
    <t>debug_bhajo_gananayaka_gajavadana.html</t>
  </si>
  <si>
    <t>https://sairhythms.sathyasai.org/song/bhajo-ghana-shyam-bhajo-sita-ram</t>
  </si>
  <si>
    <t>Bhajo Ghana Shyam Bhajo Sita Ram</t>
  </si>
  <si>
    <t>Worship Lord Krishna, Lord Sai, Lord Ram, the Lord of Sita. O Lord Sai, O the enchanting Flutist, You are father, mother, preceptor, Brahma, Vishnu and Shiva (Lord of Lords).</t>
  </si>
  <si>
    <t>Bhajo Ghana Shyam Bhajo Sita Ram Bhajo Sathya Sai Ram
Bhajo Ghana Shyam Bhajo Radhey Radhey Shyam Bhajo
Murali Manohara Sai Ghana Shyam
Mata Pitha Guru Deva Brahma Vishnu Mahadeva
Mata Pitha Guru Deva Sathya Sai Mahadeva</t>
  </si>
  <si>
    <t>Rama, Krishna, Sai, Guru</t>
  </si>
  <si>
    <t>Song Glossary bhajo: (let us) worship, chant the name or sing the praises of the lord; (var) bhajarey, bhajey, bhajore, bhajorey, bhajeham brahma: one of the trinity who is the creator, it also refers to the supreme lord - brahman; (var) brahmam deva: god; (var) dev, devo, devam ghana: thick; also refers to the sound of a bell; (var) ghanana guru: preceptor; (var) guruvara – belonging to the guru / guru’s mahadeva: lord of the lords - refers to lord shiva manohar: pleasing, beautiful, charming; (var) manohara, manoharam, manohari (f) mata: mother; (var) matey murali: flute pitha: father radha: one of the gopikas and the beloved of lord krishna; (var) radhe, radhey, radhika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sita: consort of rama, 7th avatar of lord vishnu; (var) siya vishnu: lord vishnu, one of the trinity who is the preserver</t>
  </si>
  <si>
    <t>debug_bhajo_ghana_shyam_bhajo_sita_ram.html</t>
  </si>
  <si>
    <t>https://sairhythms.sathyasai.org/song/bhajo-ghana-shyama-bhajo-murali</t>
  </si>
  <si>
    <t>Bhajo Ghana Shyama Bhajo Murali</t>
  </si>
  <si>
    <t>Worship the dark-hued Lord Krishna, the enchanting Divine Flute Player, the son of Nanda. Worship the lotus-eyed Lord who lifted the mountain and who is the Lord of Mathura.</t>
  </si>
  <si>
    <t>Bhajo Ghana Shyama Bhajo Murali Gopala Bhajo
Nanda Ke Lal Bhajo (Radhey) (2)
Giridhara Gopala Mathura Natha
Kamala Nayana Hey Kaivalya Dhama [ Nanda Ke ... ]</t>
  </si>
  <si>
    <t>bhajo-ghana-shyama-bhajo-murali.mp3</t>
  </si>
  <si>
    <t>~ Brindavan Sarang</t>
  </si>
  <si>
    <t>Lowest Note: m1 / F (lower octave)Highest Note: N1 / B♭* Western notes are in the Key of C</t>
  </si>
  <si>
    <t>karaoke</t>
  </si>
  <si>
    <t>Song Glossary bhajo: (let us) worship, chant the name or sing the praises of the lord; (var) bhajarey, bhajey, bhajore, bhajorey, bhajeham dhama: house, residence, light, lustre, splendor; (var) dham, dhamam, dhaam, dhaama ghana: thick; also refers to the sound of a bell; (var) ghanana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kaivalya: final emancipation or moksha kamala: lotus ke: of or belonging to lal: son, child, dear one; (var) lala mathura: holy city associated with lord krishna murali: flute nanda: foster father of lord krishna natha: lord or master; (var) nath, nathaya, natham, nada (tamil), nadanukku (tamil) - to the lord, nathudey (telugu) nayan: eye; (var) nayana, nayanon, nayanom, nayanabhi radha: one of the gopikas and the beloved of lord krishna; (var) radhe, radhey, radhika sham: dark hued, a reference to lord krishna; evening time; (var) shyam, shyama, shyamala</t>
  </si>
  <si>
    <t>debug_bhajo_ghana_shyama_bhajo_murali.html</t>
  </si>
  <si>
    <t>Reference Track5.5 Pancham / G#Ladies Pitch Karaoke Tracks5.5 Pancham / G# (reference)</t>
  </si>
  <si>
    <t>https://sairhythms.sathyasai.org/song/bhajo-ghana-shyama-radhey-shyam</t>
  </si>
  <si>
    <t>Bhajo Ghana Shyama Radhey Shyam</t>
  </si>
  <si>
    <t>Worship Ghana Shyam, Radhey Shyam, Mukunda, Madhava, Govinda, Gopala, Giridhara, Sai Murari.</t>
  </si>
  <si>
    <t>Bhajo Ghana Shyama Radhey Shyam
Nayanabhi Ram Natavara Shyam [ Bhajo Ghana ]
Mukunda Madhava Murahara Shyam
Govinda Gopala Giridhara Shyam
Kunja Vihari Sundara Shyam
Sai Murari Sundara Shyam</t>
  </si>
  <si>
    <t>Song Glossary bhaja: worship, chant the name or sing the praises of the lord; (var) bhajoon - I worship; bhajey - let us worship ghana: thick; also refers to the sound of a bell; (var) ghanana giridhar: one who lifted the mountain - refers to lord krishna who lifted the govardhana peak; (var) giridhara, giridhari gopal: name of krishna which means protector of the cowherd; (var) gopala, gopalana, gopalam govinda: name of krishna which means cowherd; (var) govindam kunja: a place overgrown with plants or creepers, a bower madhava: name of krishna which means very sweet like madhu-honey; (var) madhavam, madhavaya mukunda: refers to krishna, the one who grants liberation murahara: one who killed the demon ‘mura’ – krishna; (var) murahari murare: one who killed the demon ‘mura’ – lord krishna; (var) murari, murarey natavara: supreme dancer/actor referred esp. to lord krishna nayan: eye; (var) nayana, nayanon, nayanom, nayanabhi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sundara: beautiful; (var) sundarakara, sundaraya, sundari (f), soundari (f), sundaram - beauty vihara: one who resides; (var) viharana, vihari, viharini (f)</t>
  </si>
  <si>
    <t>debug_bhajo_ghana_shyama_radhey_shyam.html</t>
  </si>
  <si>
    <t>https://sairhythms.sathyasai.org/song/bhajo-madhura-hari-naam-nirantara</t>
  </si>
  <si>
    <t>Bhajo Madhura Hari Naam Nirantara</t>
  </si>
  <si>
    <t>Worship and recite forever the enchanting and sweet name of Lord Hari. There is no happiness and peace without chanting the sweet name of the Lord Sai, the resident of Prashanthi Nilayam, the abode of everlasting peace.</t>
  </si>
  <si>
    <t>Bhajo Madhura Hari Naam Nirantara Bhajo Madhura Hari Naam
Sarala Bhaav Se Sai Bhajo
Madhura Bhaav Se Baba Bhajo
Hari Hi Sukh Hai Hari Hi Shanthi
Hari Prashanthi Nivasi Ram</t>
  </si>
  <si>
    <t>Song Glossary baba: lord sai baba - the divine father bhaav: feeling, emotion; (var) bhaava bhajo: (let us) worship, chant the name or sing the praises of the lord; (var) bhajarey, bhajey, bhajore, bhajorey, bhajeham hai: is, are; (var) hi; hain - we are hari: name of lord vishnu; (var) hare, harey madhura: sweet; (var) madhuram naam: name; (var) naama, naamam nirantara: all the time, always; (var) nirantharam nivasi: dweller, resident; (var) nivasini (f), nivasitha prashanthi: supreme peace; (var) prashantha; also refers to prashanthi nilayam at puttaparthi rama: name of the seventh incarnation of lord vishnu, son of dasharatha and kausalya; (var) ram sai: sa + aai = divine mother sarala: easy se: from, with shanthi: peace sukha: happiness; (var) sukh</t>
  </si>
  <si>
    <t>debug_bhajo_madhura_hari_naam_nirantara.html</t>
  </si>
  <si>
    <t>https://youtu.be/zdDX1v1cetY https://youtu.be/16VmMPfYpxQ</t>
  </si>
  <si>
    <t>https://sairhythms.sathyasai.org/song/bhajo-man-bhajo-rama-ram</t>
  </si>
  <si>
    <t>Bhajo Man Bhajo Rama Ram</t>
  </si>
  <si>
    <t>O mind, chant the name of the Lord Rama and Lord Sai.</t>
  </si>
  <si>
    <t>Bhajo Man Bhajo Rama Ram
Sri Ram Sri Rama Ram
Sai Rama Rama Rama Ram [ Bhajo Man Bhajo ... ]
Bhajo Bhajo Man Baba Naam
Bhajo Bhajo Man Sai Naam
Rama Rama Rama Ram (Sai)</t>
  </si>
  <si>
    <t>bhajo-man-bhajo-rama-ram.mp3 bhajo-man-bhajo-rama-ram_1.mp3</t>
  </si>
  <si>
    <t>Pantuvarali / Puriya Dhanashri</t>
  </si>
  <si>
    <t>Song Glossary baba: lord sai baba - the divine father bhajo: (let us) worship, chant the name or sing the praises of the lord; (var) bhajarey, bhajey, bhajore, bhajorey, bhajeham mana: mind; (var) man, mano naam: name; (var) naama, naamam rama: name of the seventh incarnation of lord vishnu, son of dasharatha and kausalya; (var) ram sai: sa + aai = divine mother sri: honorific title of respect; another name of goddess lakshmi; wealth, majesty, splendour, intellect, fortune; (var) thiru (tamil)</t>
  </si>
  <si>
    <t>debug_bhajo_man_bhajo_rama_ram.html</t>
  </si>
  <si>
    <t>https://sairhythms.sathyasai.org/song/bhajo-mana-ram-bhajo-mana</t>
  </si>
  <si>
    <t>Bhajo Mana Ram Bhajo Mana</t>
  </si>
  <si>
    <t>O Mind! Chant the auspiciousness name of Lord Ram and Lord Sai Ram. Worship Lord Ram, the Lord of Mother Sita.</t>
  </si>
  <si>
    <t>Bhajo Mana Ram Bhajo Mana Ram
Bhajorey Sai Ram Ram Ram
Mangala Naama Bhajorey Manuva
Mayi Sita Ram Ram Ram</t>
  </si>
  <si>
    <t>Song Glossary bhaja: worship, chant the name or sing the praises of the lord; (var) bhajoon - I worship; bhajey - let us worship bhajo: (let us) worship, chant the name or sing the praises of the lord; (var) bhajarey, bhajey, bhajore, bhajorey, bhajeham ma: mother; (var) maayi, maiya, mayi mana: mind; (var) man, mano mangal: auspicious; (var) mangala manuva: mind naam: name; (var) naama, naamam rama: name of the seventh incarnation of lord vishnu, son of dasharatha and kausalya; (var) ram sai: sa + aai = divine mother sita: consort of rama, 7th avatar of lord vishnu; (var) siya</t>
  </si>
  <si>
    <t>debug_bhajo_mana_ram_bhajo_mana.html</t>
  </si>
  <si>
    <t>https://sairhythms.sathyasai.org/song/bhajo-manuva-bhajo-manuva-govinda</t>
  </si>
  <si>
    <t>Bhajo Manuva Bhajo Manuva Govinda</t>
  </si>
  <si>
    <t>O mind, chant the different names of lord Sai: Govinda, Narayana, Rama and Krishna.</t>
  </si>
  <si>
    <t>Bhajo Manuva Bhajo Manuva Govinda Narayana
Govinda Narayana Gopala Narayana
Sai Gopala Narayana [ Bhajo Manuva ... ]
Ramaya Narayana
Krishnaya Narayana
Sri Sai Narayana [ Sai Gopala ... ]</t>
  </si>
  <si>
    <t>debug_bhajo_manuva_bhajo_manuva_govinda.html</t>
  </si>
  <si>
    <t>https://sairhythms.sathyasai.org/song/bhajo-radhey-govinda-bhajo-shyama</t>
  </si>
  <si>
    <t>Bhajo Radhey Govinda Bhajo Shyama</t>
  </si>
  <si>
    <t>Durga Bhavani Ma Jaya Jaya</t>
  </si>
  <si>
    <t>Worship by chanting the many names of the Lord Krishna - Govinda, Gopala, Murahara, Shyama, Keshava and Madhava.</t>
  </si>
  <si>
    <t>Bhajo Radhey Govinda Bhajo Shyama Gopal
Shyama Gopal Bhajo Murali Gopal [ Bhajo Radhey ... ]
Keshava Narahari Shyama Gopal
Madhava Murahara Murali Gopal</t>
  </si>
  <si>
    <t>bhajo-radhey-govinda-bhajo-shyama.mp3</t>
  </si>
  <si>
    <t>Song Glossary bhajo: (let us) worship, chant the name or sing the praises of the lord; (var) bhajarey, bhajey, bhajore, bhajorey, bhajeham gopal: name of krishna which means protector of the cowherd; (var) gopala, gopalana, gopalam govinda: name of krishna which means cowherd; (var) govindam keshava: refers to lord krishna who vanquished the demon keshi; also means the one with beautiful, long hair; (var) keshavam madhava: name of krishna which means very sweet like madhu-honey; (var) madhavam, madhavaya murahara: one who killed the demon ‘mura’ – krishna; (var) murahari murali: flute narahari: lord narasimha, the fourth incarnation of lord vishnu as half-human and half-lion for killing the demon hiranyakashipu; (var) naarasimha radha: one of the gopikas and the beloved of lord krishna; (var) radhe, radhey, radhika sham: dark hued, a reference to lord krishna; evening time; (var) shyam, shyama, shyamala</t>
  </si>
  <si>
    <t>debug_bhajo_radhey_govinda_bhajo_shyama.html</t>
  </si>
  <si>
    <t>https://sairhythms.sathyasai.org/song/bhajo-sita-ram-bhajo-radhey-shyam</t>
  </si>
  <si>
    <t>Bhajo Sita Ram Bhajo Radhey Shyam</t>
  </si>
  <si>
    <t>Worship the Lord of Sita, Lord Rama. Worship the Lord of Radha, Lord Shyama. Chant the names of the Lord Govinda, Gopala, Sai, Keshava, Madhava and Narayana who confers boons.</t>
  </si>
  <si>
    <t>Bhajo Sita Ram Bhajo Radhey Shyam
Govinda Gopala Sai Harey Ram [ Bhajo Sita Ram ... ]
Keshava Madhava Radha Vallabha
Varada Narayana Nayanabhi Ram [ Govinda Gopala ... ]</t>
  </si>
  <si>
    <t>bhajo-sita-ram-bhajo-radhey-shyam.mp3</t>
  </si>
  <si>
    <t>Song Glossary bhajo: (let us) worship, chant the name or sing the praises of the lord; (var) bhajarey, bhajey, bhajore, bhajorey, bhajeham gopal: name of krishna which means protector of the cowherd; (var) gopala, gopalana, gopalam govinda: name of krishna which means cowherd; (var) govindam hari: name of lord vishnu; (var) hare, harey keshava: refers to lord krishna who vanquished the demon keshi; also means the one with beautiful, long hair; (var) keshavam madhava: name of krishna which means very sweet like madhu-honey; (var) madhavam, madhavaya narayana: lord vishnu; (var) narayan, narayanam, narayanaya nayan: eye; (var) nayana, nayanon, nayanom, nayanabhi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 vallabha: beloved, husband; (var) vallabham, vallabhaya, vallabhey varada: a wish or boon; one who bestows a boon; (var) varadayaka, varadayakam, varadayini (f), varadey, varana</t>
  </si>
  <si>
    <t>debug_bhajo_sita_ram_bhajo_radhey_shyam.html</t>
  </si>
  <si>
    <t>https://youtu.be/JDYMmIKNSFc https://youtu.be/PcSA6ZcqYK8</t>
  </si>
  <si>
    <t>https://sairhythms.sathyasai.org/song/bhajorey-bhai-sai-ram-0</t>
  </si>
  <si>
    <t>Worship Lord Sai, the Lord of Puttaparthi and Shirdi where He lived in Dwarakamayi. He is always granting happiness to all.</t>
  </si>
  <si>
    <t>Bhajorey Bhai Sai Ram
Shirdi (Parthi) Pureesha Sai Ram [ Bhajorey Bhai ... ]
Dwarakamayi Sai Ram
Sada Sukha Dayi Sai Ram
Shirdi (Parthi) Pureesha Sai Ram</t>
  </si>
  <si>
    <t>https://media.radiosai.org/journals/Vol_06/01JUN08/10-bhajans.htm#anchor1</t>
  </si>
  <si>
    <t>Song Glossary bhai: brother; (var) bhaiya, bhaiyya bhajo: (let us) worship, chant the name or sing the praises of the lord; (var) bhajarey, bhajey, bhajore, bhajorey, bhajeham dayi: one who gives dwarakamayi: the place where shirdi sai baba stayed pureesha: lord of a place or city; (var) puradheeshwara, pureeshaya, pureeshwara, pureeshwari (f), puradheeshwari (f) puttaparthi: birthplace of bhagawan sri sathya sai baba; (var) parti, parthi, parthipuri rama: name of the seventh incarnation of lord vishnu, son of dasharatha and kausalya; (var) ram sada: always sai: sa + aai = divine mother shirdi: holy abode of the first incarnation of sai baba; (var) shirdipuri sukha: happiness; (var) sukh</t>
  </si>
  <si>
    <t>debug_bhajorey_bhai_sai_ram.html</t>
  </si>
  <si>
    <t>https://youtu.be/mffR8sEcYy8 https://youtu.be/wsPfiu_2dQo</t>
  </si>
  <si>
    <t>https://sairhythms.sathyasai.org/song/bhajorey-bhai-sai-ram</t>
  </si>
  <si>
    <t>Bhajorey Bhai Sai Ram (Shankarabharanam / Bilawal)</t>
  </si>
  <si>
    <t>Let us chant the name Sai Ram who is the Lord of all. He is Lord Rama, Lord Krishna and Lord Narayana who has descended in the Kali Yuga.</t>
  </si>
  <si>
    <t>Bhajorey Bhai Sai Ram
Sai Sab Ka Hai Bhagawan [ Bhajorey Bhai ... ]
Ram Hi Sai Krishna Hi Sai
Yuga Avatara Narayana Sai [ Sai Sab Ka ... ]</t>
  </si>
  <si>
    <t>bhajorey-bhai-sai-ram.mp3</t>
  </si>
  <si>
    <t>Song Glossary avatar: incarnation; (var) avatara, avataram, avatari, avathaar, avathari, avatarini(f) bhagawan: god; (var) bhagwan, bhagavaan, bhagavan, bhagawantha, bhagawathey bhai: brother; (var) bhaiya, bhaiyya bhajo: (let us) worship, chant the name or sing the praises of the lord; (var) bhajarey, bhajey, bhajore, bhajorey, bhajeham hai: is, are; (var) hi; hain - we are ka: belonging to krishna: name of the eighth incarnation of lord vishnu, son of devaki and vasudeva narayana: lord vishnu; (var) narayan, narayanam, narayanaya rama: name of the seventh incarnation of lord vishnu, son of dasharatha and kausalya; (var) ram sab: all, everybody or everything sai: sa + aai = divine mother yuga: one of the divisions of time. there are four yugas, known as krita, treta, dvapara and kali (the current age); (var) yug, yugamuna (telugu)</t>
  </si>
  <si>
    <t>https://sairhythms.sathyasai.org/song/bhajorey-bhajo-sada-durga-bhavani</t>
  </si>
  <si>
    <t>Bhajorey Bhajo Sada Durga Bhavani</t>
  </si>
  <si>
    <t>Always worship the Mother of the Universe, Durga (Parvathi), the bestower of auspiciosness. She is the slayer of the demon Mahishasura. O Mother of the Universe, You are the ocean of mercy.</t>
  </si>
  <si>
    <t>Bhajorey Bhajo Sada Durga Bhavani
Mangala Kaarini Sai Janani [ Bhajorey Bhajo ... ]
Mahishasura Mardhini Bhavani
Daya Sagari Hey Jagat Janani</t>
  </si>
  <si>
    <t>bhajorey-bhajo-sada-durga-bhavani.mp3</t>
  </si>
  <si>
    <t>Shuddha Saveri / Durga</t>
  </si>
  <si>
    <t>Prem Se Gao Pavana Naam</t>
  </si>
  <si>
    <t>Song Glossary bhajo: (let us) worship, chant the name or sing the praises of the lord; (var) bhajarey, bhajey, bhajore, bhajorey, bhajeham bhavani: goddess parvathi daya: compassion durga: goddess who destroyed the demon mahishasura; (var) durge, durgeshwari hey: a heartfelt callout, usually followed by a name or description like 'hey rama', or 'hey merciful lord' jagat: world; (var) jagath, jagatha, jag, jaga janani: mother kaarini: doer, responsible for (f); (var) karini mahishasura: the demon mahisha who took the form of a buffalo mangal: auspicious; (var) mangala mardini: destroyer, one who vanquishes (feminine); (var) mardhini, vimardini sada: always sagar: ocean; (var) sagara, sagaram, sagari (feminine) sai: sa + aai = divine mother</t>
  </si>
  <si>
    <t>debug_bhajorey_bhajo_sada_durga_bhavani.html</t>
  </si>
  <si>
    <t>https://sairhythms.sathyasai.org/song/bhajorey-bhajo-sai-harey-ram</t>
  </si>
  <si>
    <t>Bhajorey Bhajo Sai Harey Ram</t>
  </si>
  <si>
    <t>Chant the holy name and sing the glory of Lord Sai, Govinda, Gopala, Madhava and Madhusudhana (names of Lord Krishna). O Lord, You remove the fear of birth and death. Chant the names of the Lord filled with love and bliss.</t>
  </si>
  <si>
    <t>Bhajorey Bhajo Sai Harey Ram
Govinda Gopala Sai Harey Ram
Madhava Mohana Sai Harey Ram (Hey) [ Bhajorey Bhajo ... ]
Sri Madhusudhana Bhava Bhaya Bhanjana
Bharey Premanand Se Bolo Ram Harey Ram
Govinda Gopala Sai Harey Ram [ Madhava Mohana ... ]</t>
  </si>
  <si>
    <t>bhajorey-bhajo-sai-harey-ram.mp3</t>
  </si>
  <si>
    <t>https://media.radiosai.org/journals/Vol_08/01JUN10/12-bhajans.htm</t>
  </si>
  <si>
    <t>Song Glossary bhajo: (let us) worship, chant the name or sing the praises of the lord; (var) bhajarey, bhajey, bhajore, bhajorey, bhajeham bharo: fill; (var) bharey - filled with bhanjana: one who destroys; (var) bhanjani (f) bhava: being, becoming, birth, world bhaya: fear bolo: chant, tell; (var) bol, boley - tells, boloon - i say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madhava: name of krishna which means very sweet like madhu-honey; (var) madhavam, madhavaya madhusudhana: slayer of the demon madhu - lord krishna mohana: attractive, beautiful, enchanting; (var) mohanam, mohini (f) - also refers to an incarnation of lord vishnu premananda: bliss of love rama: name of the seventh incarnation of lord vishnu, son of dasharatha and kausalya; (var) ram sai: sa + aai = divine mother se: from, with sri: honorific title of respect; another name of goddess lakshmi; wealth, majesty, splendour, intellect, fortune; (var) thiru (tamil)</t>
  </si>
  <si>
    <t>debug_bhajorey_bhajo_sai_harey_ram.html</t>
  </si>
  <si>
    <t>https://youtu.be/9NoTZWnrZiM?si=fca-GQWQBaInoloz</t>
  </si>
  <si>
    <t>Krishna Bhajo Krishna Bhajo Murali (Chakravakam / Ahir Bhairav)</t>
  </si>
  <si>
    <t>https://sairhythms.sathyasai.org/song/bhajorey-bhajorey-gananatham-bhajorey</t>
  </si>
  <si>
    <t>Bhajorey Bhajorey Gananatham Bhajorey</t>
  </si>
  <si>
    <t>Chant the name of Lord Ganesha, the son of Shiva who bestows intellect, destroys sins and removes obstacles, protects from fear and grants joy.</t>
  </si>
  <si>
    <t>Bhajorey Bhajorey Gananatham Bhajorey
Bhajorey Gananatham Bhajorey
Buddhi Pradayaka Paapa Vinashaka
Vighnesham Bhajorey
Abhaya Pradayaka Ananda Dayaka
Shiva Nandanam Bhajorey Gananatham Bhajorey</t>
  </si>
  <si>
    <t>Lowest Note: S / CHighest Note: R1 / C# (higher octave)* Western notes are in the Key of C</t>
  </si>
  <si>
    <t>Song Glossary abhaya: protection anand: bliss; (var) ananda, anandam, anando bhajo: (let us) worship, chant the name or sing the praises of the lord; (var) bhajarey, bhajey, bhajore, bhajorey, bhajeham buddhi: intellect dayaka: one who gives; (var) dayakam, dayiney, dayaki (f) gananatha: lord of ganas (lord shiva's army) - refers to lord ganesha; (var) gananatham, ganesha, ganeshwara nandana: son, also the name of a forest; (var) nandan, nandanam paapa: sin pradayaka: bestower shiva: lord shiva - one of the trinity who is the destroyer - the name shiva means auspiciousness; (var) shiv, shivaya, shivaraj, shivaraja, shivarajam, shivom, shivani (f) - of shiva vighnesha: lord of (victorious over) obstacles; (var) vighnesham, vighneshwara, vighneshwaram, vighneshwaraya vinasha: one who destroys or removes; (var) vinashaka, vinashana, vinashini (f), vinasham;</t>
  </si>
  <si>
    <t>debug_bhajorey_bhajorey_gananatham_bhajorey.html</t>
  </si>
  <si>
    <t>https://youtu.be/WhfVndoARyo</t>
  </si>
  <si>
    <t>https://sairhythms.sathyasai.org/song/bhajorey-guru-charanam</t>
  </si>
  <si>
    <t>Bhajorey Guru Charanam</t>
  </si>
  <si>
    <t>I worship and bow at the lotus feet of Sai Sadguru and always repeat His name mentally.</t>
  </si>
  <si>
    <t>Bhajorey Guru Charanam
Sri Guru Charanam Pranamamyaham
Sadguru Charanam Pranamamyaham [ Bhajorey ... ]
Sri Guru Charanam Sada Smarami
Sadguru Charanam Sada Bhajami
Sai Guru Charanam Sada Namami [ Sri Guru ... ]</t>
  </si>
  <si>
    <t>Song Glossary bhajo: (let us) worship, chant the name or sing the praises of the lord; (var) bhajarey, bhajey, bhajore, bhajorey, bhajeham charan: feet; (var) charana, charanam, charanon guru: preceptor; (var) guruvara – belonging to the guru / guru’s namami: i offer salutations; (var) namaoon pranamamyaham: i bow or surrender to you sada: always sadguru: true teacher/mentor/preceptor sai: sa + aai = divine mother smaran: constant remembrance; (var) smaranam, smarami - remember sri: honorific title of respect; another name of goddess lakshmi; wealth, majesty, splendour, intellect, fortune; (var) thiru (tamil)</t>
  </si>
  <si>
    <t>debug_bhajorey_guru_charanam.html</t>
  </si>
  <si>
    <t>https://sairhythms.sathyasai.org/song/bhajorey-manasa-gananatham</t>
  </si>
  <si>
    <t>Bhajorey Manasa Gananatham</t>
  </si>
  <si>
    <t>O mind! adore Ganapathi (elephant headed god) who is leaderless, who bestows intellect, destroys the fear of worldly miseries.</t>
  </si>
  <si>
    <t>Bhajorey Manasa Gananatham
Vighna Vinashaka Vinayakam [ Bhajorey Manasa ... ]
Buddhi Pradayaka Gajananam
Bhava Bhaya Nashaka Vinayakam</t>
  </si>
  <si>
    <t>Song Glossary bhajo: (let us) worship, chant the name or sing the praises of the lord; (var) bhajarey, bhajey, bhajore, bhajorey, bhajeham bhava: being, becoming, birth, world bhaya: fear buddhi: intellect gajamukha: elephant-faced one, refers to lord ganesh; (var) gajamukham, gajanana, gajananam, gajavadana, gajavadanam gananatha: lord of ganas (lord shiva's army) - refers to lord ganesha; (var) gananatham, ganesha, ganeshwara manasa: mind nasha: destruction pradayaka: bestower vighna: obstacle vinasha: one who destroys or removes; (var) vinashaka, vinashana, vinashini (f), vinasham; vinayaka: one without a master - refers to lord ganesha</t>
  </si>
  <si>
    <t>debug_bhajorey_manasa_gananatham.html</t>
  </si>
  <si>
    <t>Lambodhara Jaya Gajanana</t>
  </si>
  <si>
    <t>https://sairhythms.sathyasai.org/song/bhajorey-manasa-guru-charanam</t>
  </si>
  <si>
    <t>Bhajorey Manasa Guru Charanam</t>
  </si>
  <si>
    <t>O mind, sing the glories of the Lotus Feet of the Preceptor that bestow the supreme Bliss of Divine Love. Contemplate and sing the glories of the Lotus Feet of Lord Sathya Sai.</t>
  </si>
  <si>
    <t>Bhajorey Manasa Guru Charanam, Guru Charanam, Sadguru Charanam
Bhajo Bhajo Guru, Bhajo Bhajo Guru, Bhajo Bhajo Guru Charanam (Manasa)
Brahmananda Guru Charanam
Premananda Guru Charanam
(Sathya) Sai Deva Guru Charanam [ Bhajo Bhajo Guru ... ]</t>
  </si>
  <si>
    <t>bhajorey-manasa-guru-charanam.mp3</t>
  </si>
  <si>
    <t>Song Glossary bhajo: (let us) worship, chant the name or sing the praises of the lord; (var) bhajarey, bhajey, bhajore, bhajorey, bhajeham brahmananda: supreme bliss; (var) brahmanandam charan: feet; (var) charana, charanam, charanon deva: god; (var) dev, devo, devam guru: preceptor; (var) guruvara – belonging to the guru / guru’s manasa: mind premananda: bliss of love sai: sa + aai = divine mother sathya: truth, short form of sathyanarayana – the childhood name of sri sathya sai baba; (var) sathyam</t>
  </si>
  <si>
    <t>debug_bhajorey_manasa_guru_charanam.html</t>
  </si>
  <si>
    <t>https://sairhythms.sathyasai.org/song/bhajorey-manasa-sai-charanam</t>
  </si>
  <si>
    <t>Bhajorey Manasa Sai Charanam</t>
  </si>
  <si>
    <t>Chant the name of Lord Sai and contemplate on Sai's Feet that save and protect the afflicted. The incomparable, pure, unchanging and the eternal Feet of Sai endow one with devotion and help attain liberation.</t>
  </si>
  <si>
    <t>Bhajorey Manasa Sai Charanam
Pavana Taraka Sai Charanam
Nirmala Nishchala Nirupama Charanam
Adi Anantha Sai Charanam
Bhakthi Mukthi Pradayaka Charanam</t>
  </si>
  <si>
    <t>Govinda Gopala Hey Nandalala</t>
  </si>
  <si>
    <t>Song Glossary adi: beginning, commencement, first in time anantha: infinite, endless; (var) ananth, anantham, ananthaya bhajo: (let us) worship, chant the name or sing the praises of the lord; (var) bhajarey, bhajey, bhajore, bhajorey, bhajeham bhakthi: devotion charan: feet; (var) charana, charanam, charanon manasa: mind mukthi: liberation nirmala: without impurity, always clean, pure nirupama: without any comparison i.e. one who is unique in himself and cannot be compared with anybody i.e. god nischala: unmoved, steady; (var) nishchala pavana: sacred, also means one who protects or provides refuge; (var) pavanam, paavana; pavani (f) pradayaka: bestower sai: sa + aai = divine mother taraka: one who liberates or one that liberates; (var) tarakam</t>
  </si>
  <si>
    <t>debug_bhajorey_manasa_sai_charanam.html</t>
  </si>
  <si>
    <t>https://sairhythms.sathyasai.org/song/bhajorey-manasa-sai-ram</t>
  </si>
  <si>
    <t>Bhajorey Manasa Sai Ram</t>
  </si>
  <si>
    <t>O mind, worship and chant the name of Sai, the Lord of Parthi and Shirdi. Eshwar, Allah, Yesu, Buddha are all His names.</t>
  </si>
  <si>
    <t>Bhajorey Manasa Sai Ram
Parthipuri Ke Sai Bhagawan [ Bhajorey Manasa ... ]
Eshwar Allah Terey Naam
Yesu Buddha Bhi Terey Naam
Shirdi (Parthi) Puri Ke Sai Bhagawan</t>
  </si>
  <si>
    <t>bhajorey-manasa-sai-ram.mp3</t>
  </si>
  <si>
    <t>Song Glossary allah: the all-compassionate god of islam religion bhagawan: god; (var) bhagwan, bhagavaan, bhagavan, bhagawantha, bhagawathey bhajo: (let us) worship, chant the name or sing the praises of the lord; (var) bhajarey, bhajey, bhajore, bhajorey, bhajeham bhi: also buddha: founder of buddhism and one of the major ten incarnations of god; also an enlightened person eshwar: lord, one of the various names of lord shiva; (var) eshwara ke: of or belonging to manasa: mind naam: name; (var) naama, naamam pureeshwara: lord of a place or city; (var) purishwara, pureeshwari, purishwari (f) puttaparthi: birthplace of bhagawan sri sathya sai baba; (var) parti, parthi, parthipuri rama: name of the seventh incarnation of lord vishnu, son of dasharatha and kausalya; (var) ram sai: sa + aai = divine mother shirdi: holy abode of the first incarnation of sai baba; (var) shirdipuri tera: yours; (var) terey, teri, tero (your) yesu: jesus christ; (var) yeshu</t>
  </si>
  <si>
    <t>debug_bhajorey_manasa_sai_ram.html</t>
  </si>
  <si>
    <t>https://sairhythms.sathyasai.org/song/bhajorey-manuva-baba-naam</t>
  </si>
  <si>
    <t>Bhajorey Manuva Baba Naam</t>
  </si>
  <si>
    <t>O Mind! Worship and chant the name of Lord Sai Baba, the beloved Lord of devotees and the Lord of Parthi. He always showers love on all.</t>
  </si>
  <si>
    <t>Bhajorey Manuva Baba Naam
Bhaktha Janon Ke Bhagawan [ Bhajorey Manuva ... ]
Prema Pradayaka Bhagawan
Bhagawan Bhagawan [ Prema Pradayaka ... ]
Parthi Pureeshwara Bhagawan</t>
  </si>
  <si>
    <t>Song Glossary baba: lord sai baba - the divine father bhagawan: god; (var) bhagwan, bhagavaan, bhagavan, bhagawantha, bhagawathey bhajo: (let us) worship, chant the name or sing the praises of the lord; (var) bhajarey, bhajey, bhajore, bhajorey, bhajeham bhaktha: devotee; (var) bhakthudu (telugu), bhakthargal (tamil) jana: people; (var) jano, janon, janonke (of people), janoon, janara ke: of or belonging to manuva: mind naam: name; (var) naama, naamam pradayaka: bestower prema: love; (var) prem; also the name of the third sai avatar, prema sai pureeshwara: lord of a place or city; (var) purishwara, pureeshwari, purishwari (f) puttaparthi: birthplace of bhagawan sri sathya sai baba; (var) parti, parthi, parthipuri</t>
  </si>
  <si>
    <t>debug_bhajorey_manuva_baba_naam.html</t>
  </si>
  <si>
    <t>https://sairhythms.sathyasai.org/song/bhajorey-manuva-bhajo-hari-naam</t>
  </si>
  <si>
    <t>Bhajorey Manuva Bhajo Hari Naam</t>
  </si>
  <si>
    <t>Chant the names of Lord Hari, the dark-complexioned Lord Krishna (known by many names such as Govinda and Gopala), Lord Rama and Lord Sai.</t>
  </si>
  <si>
    <t>Bhajorey Manuva Bhajo Hari Naam
Bhajo Ghana Shyam Naam Bhajo Radhey Shyam [ Bhajorey Manuva ... ]
Harey Krishna Harey Ram Bolo Sai Raja Ram
Govinda Gopala Bolo Bhajo Sai Ram</t>
  </si>
  <si>
    <t>Deena Natha Shankara</t>
  </si>
  <si>
    <t>Song Glossary bhajo: (let us) worship, chant the name or sing the praises of the lord; (var) bhajarey, bhajey, bhajore, bhajorey, bhajeham bolo: chant, tell; (var) bol, boley - tells, boloon - i say ghana: thick; also refers to the sound of a bell; (var) ghanana gopal: name of krishna which means protector of the cowherd; (var) gopala, gopalana, gopalam govinda: name of krishna which means cowherd; (var) govindam hari: name of lord vishnu; (var) hare, harey krishna: name of the eighth incarnation of lord vishnu, son of devaki and vasudeva manuva: mind naam: name; (var) naama, naamam radha: one of the gopikas and the beloved of lord krishna; (var) radhe, radhey, radhika raja: king, emperor; (var) raya, rajadhi raja – king of kings rama: name of the seventh incarnation of lord vishnu, son of dasharatha and kausalya; (var) ram sai: sa + aai = divine mother sham: dark hued, a reference to lord krishna; evening time; (var) shyam, shyama, shyamala</t>
  </si>
  <si>
    <t>debug_bhajorey_manuva_bhajo_hari_naam.html</t>
  </si>
  <si>
    <t>https://sairhythms.sathyasai.org/song/bhajorey-manuva-sadguru-deva</t>
  </si>
  <si>
    <t>Pavitra, Ashwin</t>
  </si>
  <si>
    <t>O Mind, chant and worship Lord Sai who is the supreme God and preceptor. O Lord, from the day I started meditating on You, the ignorance accumulated from several births is vanished. You are the Supreme God.</t>
  </si>
  <si>
    <t>Bhajorey Manuva Sadguru Deva
Parama Krupalu Sai Mahadeva [ Bhajorey Manuva ... ]
Nis Din Dhyan Karoon Mein Tera
Janam Janam Ka Mitey Andhera
Parabrahma Parameshwara Roopa (Deva) [ Parama Krupalu ... ]
Best of all, make our minds focus on Guru Sai
Our Supreme Great Teacher, Sai Guru Divine [ Best of all ... ]
Nights and days, pray to be immersed in God's Love
Just so that we may be more divine each lifetime
O Lord Brahma and Lord Shiva returned as Sai
O Lord Brahma and Lord Shiva became Lord Sai [ Our Supreme ... ]</t>
  </si>
  <si>
    <t>sheet-music multi-lingual</t>
  </si>
  <si>
    <t>Song Glossary andhera: darkness; (var) andhiyaron bhajo: (let us) worship, chant the name or sing the praises of the lord; (var) bhajarey, bhajey, bhajore, bhajorey, bhajeham deva: god; (var) dev, devo, devam dhyan: meditation; (var) dhyana, dhyanam, dhyanamey din: day janam: birth; (var) janama, janana ka: belonging to karoon: i will do krupalu: compassionate one; (var) krupala, krupakara, krupakari (f); krupamaya, krupamayi (f) - full of compassion mahadeva: lord of the lords - refers to lord shiva manuva: mind mein: i; (var) mei, mai, main, maine - i have mitey: will be erased; (var) mitao, mitavo - erase; mitakar - having erased nis: every parabrahma: supreme spirit; (var) brahmapara parama: supreme, principal, chief, best, highest; (var) param, paramam paramesha: supreme god; (var) parameshwara, parameshwaraya, parameshwari (feminine) roopa: figure, embodiment; (var) roopam, roopini (f) sadguru: true teacher/mentor/preceptor sai: sa + aai = divine mother tera: yours; (var) terey, teri, tero (your)</t>
  </si>
  <si>
    <t>debug_bhajorey_manuva_sadguru_deva.html</t>
  </si>
  <si>
    <t>https://youtu.be/FEukXsEVSZE</t>
  </si>
  <si>
    <t>https://sairhythms.sathyasai.org/song/bhajorey-manuva-sai-gopala</t>
  </si>
  <si>
    <t>Bhajorey Manuva Sai Gopala</t>
  </si>
  <si>
    <t>O mind, adore Lord Gopala (Krishna) who is dearest to Radha and the son of Nanda. O Lord Krishna, You are none other than Lord Sai, the Supreme Lord of the Universe. Salutation unto You. My body, mind and wealth is entirely Yours.</t>
  </si>
  <si>
    <t>Bhajorey Manuva Sai Gopala
Sai Gopala Radhey Nandalala [ Bhajorey ... ]
Akhileshwara Ko Abhinandana Hai
Sai Nath Morey Tan Man Dhan Hai</t>
  </si>
  <si>
    <t>Song Glossary abhinandana: to praise, gratitude akhileshwara: lord of all life forms; (var) akhileshwari(f) bhajo: (let us) worship, chant the name or sing the praises of the lord; (var) bhajarey, bhajey, bhajore, bhajorey, bhajeham dhan: money, wealth; (var) dhana gopal: name of krishna which means protector of the cowherd; (var) gopala, gopalana, gopalam hai: is, are; (var) hi; hain - we are mana: mind; (var) man, mano manuva: mind morey: mine; (var) mori nandalala: son of nanda; (var) nandalal natha: lord or master; (var) nath, nathaya, natham, nada (tamil), nadanukku (tamil) - to the lord, nathudey (telugu) radha: one of the gopikas and the beloved of lord krishna; (var) radhe, radhey, radhika sai: sa + aai = divine mother tan: body; (var) tana</t>
  </si>
  <si>
    <t>debug_bhajorey_manuva_sai_gopala.html</t>
  </si>
  <si>
    <t>https://sairhythms.sathyasai.org/song/bhajorey-manuva-sai-naamam</t>
  </si>
  <si>
    <t>Bhajorey Manuva Sai Naamam</t>
  </si>
  <si>
    <t>Oh mind! chant the divine name Sai having eyes like lotus residing in Parthi. He is Sayeeshwara, the embodiment of love reveling in our hearts and resident of Shirdi. He has descended in Parthi with full power of Godhead.</t>
  </si>
  <si>
    <t>Bhajorey Manuva Sai Naamam
Parthi Nivasam Pankaja Netram [ Bhajorey ... ]
Prema Swaroopam Sayeeshwaram
Hrudaya Nivasam Sayeeshwaram
Shirdi Pureesham Sayeeshwaram
Poornavataram Sayeeshwaram (Pari)</t>
  </si>
  <si>
    <t>Song Glossary bhajo: (let us) worship, chant the name or sing the praises of the lord; (var) bhajarey, bhajey, bhajore, bhajorey, bhajeham hrudaya: heart manuva: mind naam: name; (var) naama, naamam netra: eyes; (var) netram nivasa: residence, resident; (var) nivasini (f) pankaja: lotus; (var) pankajam poornavatara: full incarnation of the lord on the earth with all the 16 qualities mentioned in the sacred texts-like omniscience, omnipresence etc.; (var) poornavataram prema: love; (var) prem; also the name of the third sai avatar, prema sai pureesha: lord of a place or city; (var) puradheeshwara, pureeshaya, pureeshwara, pureeshwari (f), puradheeshwari (f) puttaparthi: birthplace of bhagawan sri sathya sai baba; (var) parti, parthi, parthipuri sai: sa + aai = divine mother sayeesha: sai + esha = lord sai; (var) sayeesham, sayeeshwara, sayeeshwaram, sayeeshwari (f), sayeeshwaraya, saishwari (f), shirdi: holy abode of the first incarnation of sai baba; (var) shirdipuri swaroopa: figure, embodiment; (var) swarupa, swaroopam, swaroopanin (tamil); roopini, swaroopini, svarupini (feminine)</t>
  </si>
  <si>
    <t>debug_bhajorey_manuva_sai_naamam.html</t>
  </si>
  <si>
    <t>https://sairhythms.sathyasai.org/song/bhajorey-manuva-sai-ram</t>
  </si>
  <si>
    <t>Bhajorey Manuva Sai Ram</t>
  </si>
  <si>
    <t>Oh mind! Chant the name Sai Ram the Supreme God dear to His devotees. The sacred name Sai Ram destroys sins of devotees and elevates them to divinity. Sai is verily Shiva and Hari of Shirdi and Parthi.</t>
  </si>
  <si>
    <t>Bhajorey Manuva Sai Ram
Bhaktha Janon Ke Bhagawan Bhagawan [ Bhajorey Manuva ... ]
Paapa Vinashaka Sai Naam
Pavana Naam Sai Naam
Sai Ram Sai Ram Sai Ram Sai Ram [ Pavana Naam ... ]
Shirdi Parthi Shiva Naam Hari Naam</t>
  </si>
  <si>
    <t>Song Glossary bhagawan: god; (var) bhagwan, bhagavaan, bhagavan, bhagawantha, bhagawathey bhajo: (let us) worship, chant the name or sing the praises of the lord; (var) bhajarey, bhajey, bhajore, bhajorey, bhajeham bhaktha: devotee; (var) bhakthudu (telugu), bhakthargal (tamil) hari: name of lord vishnu; (var) hare, harey jana: people; (var) jano, janon, janonke (of people), janoon, janara ke: of or belonging to manuva: mind naam: name; (var) naama, naamam paapa: sin pavana: sacred, also means one who protects or provides refuge; (var) pavanam, paavana; pavani (f) puttaparthi: birthplace of bhagawan sri sathya sai baba; (var) parti, parthi, parthipuri rama: name of the seventh incarnation of lord vishnu, son of dasharatha and kausalya; (var) ram sai: sa + aai = divine mother shirdi: holy abode of the first incarnation of sai baba; (var) shirdipuri shiva: lord shiva - one of the trinity who is the destroyer - the name shiva means auspiciousness; (var) shiv, shivaya, shivaraj, shivaraja, shivarajam, shivom, shivani (f) - of shiva vinasha: one who destroys or removes; (var) vinashaka, vinashana, vinashini (f), vinasham;</t>
  </si>
  <si>
    <t>debug_bhajorey_manuva_sai_ram.html</t>
  </si>
  <si>
    <t>https://sairhythms.sathyasai.org/song/bhajorey-sada-bhajo-rama-krishna</t>
  </si>
  <si>
    <t>Bhajorey Sada Bhajo Rama Krishna</t>
  </si>
  <si>
    <t>Pavitra, Prasanna, Triveni</t>
  </si>
  <si>
    <t>Always chant the name of Lord Rama, Krishna Govinda and Sai Ram. The Lord's name support and shelter the meek and is the friend of the weak.</t>
  </si>
  <si>
    <t>Bhajorey Sada Bhajo Rama Krishna Govinda
Bhajo Hari Deena Bandhu Krishna Rama Govinda
Bhajorey Anatha Natha Sai Rama Govinda [ Bhajo Hari ... ]</t>
  </si>
  <si>
    <t>bhajorey-sada-bhajo-rama-krishna.mp3</t>
  </si>
  <si>
    <t>Song Glossary anath: destitute; (var) anatha bandhava: relative; (var) bandhu, bandho; bandham - relationship bhajo: (let us) worship, chant the name or sing the praises of the lord; (var) bhajarey, bhajey, bhajore, bhajorey, bhajeham deen: downtrodden; (var) deena, deenan govinda: name of krishna which means cowherd; (var) govindam hari: name of lord vishnu; (var) hare, harey krishna: name of the eighth incarnation of lord vishnu, son of devaki and vasudeva natha: lord or master; (var) nath, nathaya, natham, nada (tamil), nadanukku (tamil) - to the lord, nathudey (telugu) rama: name of the seventh incarnation of lord vishnu, son of dasharatha and kausalya; (var) ram sada: always sai: sa + aai = divine mother</t>
  </si>
  <si>
    <t>debug_bhajorey_sada_bhajo_rama_krishna.html</t>
  </si>
  <si>
    <t>https://sairhythms.sathyasai.org/song/bhajorey-sada-sai-naamam</t>
  </si>
  <si>
    <t>Bhajorey Sada Sai Naamam</t>
  </si>
  <si>
    <t>Chant incessantly the name of Sai, the Lord of Parthi who sanctifies us and whose name works as medicine to cross the cycle of birth the death. Chant the name Sathya Sayeeshwara.</t>
  </si>
  <si>
    <t>Bhajorey Sada Sai Naamam
Pavana Naamam Partheeshwara Naamam
Ishta Pradayaka Naamam
Mruthyu Sanjeevana Naamam
Sathya Sayeeshwara Naamam (Bhajorey)</t>
  </si>
  <si>
    <t>Song Glossary bhajo: (let us) worship, chant the name or sing the praises of the lord; (var) bhajarey, bhajey, bhajore, bhajorey, bhajeham ishta: favourite mruthyu: death naam: name; (var) naama, naamam partheeshwara: one who is lord of parthi (sathya sai baba); (var) partheesha, partheeshwaraya pavana: sacred, also means one who protects or provides refuge; (var) pavanam, paavana; pavani (f) pradayaka: bestower sada: always sai: sa + aai = divine mother sanjeevana: giver of life sathya: truth, short form of sathyanarayana – the childhood name of sri sathya sai baba; (var) sathyam sayeesha: sai + esha = lord sai; (var) sayeesham, sayeeshwara, sayeeshwaram, sayeeshwari (f), sayeeshwaraya, saishwari (f),</t>
  </si>
  <si>
    <t>debug_bhajorey_sada_sai_naamam.html</t>
  </si>
  <si>
    <t>https://sairhythms.sathyasai.org/song/bhajorey-sadguru-sai-charanam</t>
  </si>
  <si>
    <t>Bhajorey Sadguru Sai Charanam</t>
  </si>
  <si>
    <t>O Mind, worship the Lotus Feet of Divine Preceptor Sai, the sacred and beautiful Feet of Lord Sai, which takes you to liberation and destroys all sins.</t>
  </si>
  <si>
    <t>Bhajorey Sadguru Sai Charanam
Pavana Charanam Padmadala Charanam [ Bhajorey Sadguru ... ]
Mukthi Dayaka Mohana Charanam
Paapa Vinashaka Partheesha Charanam</t>
  </si>
  <si>
    <t>Song Glossary bhajo: (let us) worship, chant the name or sing the praises of the lord; (var) bhajarey, bhajey, bhajore, bhajorey, bhajeham charan: feet; (var) charana, charanam, charanon dala: petal dayaka: one who gives; (var) dayakam, dayiney, dayaki (f) mohana: attractive, beautiful, enchanting; (var) mohanam, mohini (f) - also refers to an incarnation of lord vishnu mukthi: liberation paapa: sin padma: lotus partheeshwara: one who is lord of parthi (sathya sai baba); (var) partheesha, partheeshwaraya pavana: sacred, also means one who protects or provides refuge; (var) pavanam, paavana; pavani (f) sadguru: true teacher/mentor/preceptor sai: sa + aai = divine mother vinasha: one who destroys or removes; (var) vinashaka, vinashana, vinashini (f), vinasham;</t>
  </si>
  <si>
    <t>debug_bhajorey_sadguru_sai_charanam.html</t>
  </si>
  <si>
    <t>https://sairhythms.sathyasai.org/song/bhaktha-jana-lola-sharanam-ayyappa</t>
  </si>
  <si>
    <t>Bhaktha Jana Lola Sharanam Ayyappa</t>
  </si>
  <si>
    <t>I surrender to you Ayyappa the beloved of devotees and son of Mohini dwelling at shores of Pampa river. You are also Sai Baba of Parthi. O lord, I bow to you.</t>
  </si>
  <si>
    <t>Bhaktha Jana Lola Sharanam Ayyappa
Mohini Bala Sharanam Ayyappa [ Bhaktha Jana ]
Pampa Teera Vasa Sharanam Ayyappa
Parthi Puri Vasa Sharanam Ayyappa
Swamiyey Sharanam Sharanam Ayyappa</t>
  </si>
  <si>
    <t>Song Glossary ayyappa: one of lord’s incarnations bala: child, son; (var) bal, balana, balagan (tamil), baalam bhaktha: devotee; (var) bhakthudu (telugu), bhakthargal (tamil) jana: people; (var) jano, janon, janonke (of people), janoon, janara lola: longing or desirous of mohana: attractive, beautiful, enchanting; (var) mohanam, mohini (f) - also refers to an incarnation of lord vishnu pampa: name of a river puri: a holy site puttaparthi: birthplace of bhagawan sri sathya sai baba; (var) parti, parthi, parthipuri sharan: surrender; (var) sharana, sharanagata, sharanagatha, sharanagatham, sharanam swami: lord; (var) swaminatha, swamiye, swamiyey, swamy teera: bank, shore vasa: one who dwells or resides in; (var) vasaya, vaasam</t>
  </si>
  <si>
    <t>debug_bhaktha_jana_lola_sharanam_ayyappa.html</t>
  </si>
  <si>
    <t>https://sairhythms.sathyasai.org/song/bhaktha-vatsala-tero-naam-o</t>
  </si>
  <si>
    <t>Bhaktha Vatsala Tero Naam O</t>
  </si>
  <si>
    <t>O Sai, the Lord of Parthi, we chant Your name, which is loved by Your devotees as it destroys their miseries. You bind everything in this universe by the cord of love. We chant Your name mentally all the time. You are uplifter of downtrodden and Your devotees sing Your praise.</t>
  </si>
  <si>
    <t>Bhaktha Vatsala Tero Naam O Sai
Dukha Bhanjana Tero Naam O Sai
Tum Sangh Baandhi Prem Ki Dori
Sumiran Karoon Tero Naam O Sai
Patithodharana Bhaktha Parayana
Partheeshwara Sai Ram</t>
  </si>
  <si>
    <t>bhaktha-vatsala-tero-naam-o.mp3</t>
  </si>
  <si>
    <t>R2 G1 R2 S d1 n1 R2 S S ~ R2 S n1 S R2In the Key of C:D E♭ D C G# B♭ D C C ~ D C B♭ C D</t>
  </si>
  <si>
    <t>https://dl.radiosai.org/RADIO_SAI_BHAJAN_CLASSROOM_300_BHAGATAVATSAL_TERO_NAAM.mp3</t>
  </si>
  <si>
    <t>lead-music karaoke sheet-music tutorial</t>
  </si>
  <si>
    <t>Song Glossary baandhi: tied; (var) baandhey bhaktha: devotee; (var) bhakthudu (telugu), bhakthargal (tamil) bhanjana: one who destroys; (var) bhanjani (f) dori: string dukh: sorrow; (var) dukha karoon: i will do ki: of or belonging to naam: name; (var) naama, naamam parayana: recitation partheeshwara: one who is lord of parthi (sathya sai baba); (var) partheesha, partheeshwaraya patithodhara: the liberator of the downtrodden; (var) patithodharana, patithodharini (f) prema: love; (var) prem; also the name of the third sai avatar, prema sai rama: name of the seventh incarnation of lord vishnu, son of dasharatha and kausalya; (var) ram sai: sa + aai = divine mother sangh: company, togetherness sumiran: chanting, remembering tera: yours; (var) terey, teri, tero (your) tum: you, thou; (var) tu, tuj; tubhyam, tumhey - to you; tujhey, tujko - for you; vatsala: affectionate towards, fondly loving</t>
  </si>
  <si>
    <t>debug_bhaktha_vatsala_tero_naam_o.html</t>
  </si>
  <si>
    <t>Reference Track7 Pancham / BLadies Pitch Karaoke Tracks7 Pancham / B (reference)</t>
  </si>
  <si>
    <t>https://sairhythms.sathyasai.org/song/bhakthon-ne-hai-aaj-pukara</t>
  </si>
  <si>
    <t>Bhakthon Ne Hai Aaj Pukara</t>
  </si>
  <si>
    <t>O Lord Baba, I personally appeal and all devotees also appeal to You earnestly. Please grant us solace. You must come without fail from wherever You are - from Shirdi, Parthi, Mathura, Ayodhya, Mecca or Madina.</t>
  </si>
  <si>
    <t>Bhakthon Ne Hai Aaj Pukara
Hum Ne Pukara Baba Sab Ne Pukara
Deejo Deejo Hum Ko Sahara
Aana Hi Padega Baba Aana Hi Padega
Shirdi Se Aao Chahey Parthi Se Aao
Mathura Se Aao Ya Ayodhya Se Aao
Mecca Se Aao Ya Madina Se Aao
O Merey Baba (Maulah) O Merey Sai Tum Kahin Se Bhi Aao [ Aana Hi Padega ... ]
Devotees have called on Baba
I have called You Baba everyone has called You
Give us give us something to lean on
You have to come Baba, You have to come You have to come
Please come from Shirdi or come from Parthi
Come from Mathura or come from Ayodhya
You may come from Mecca or Medina
O my Baba, O my Sai Ram, You really have to come
You have to come Baba, You have to come You have to come</t>
  </si>
  <si>
    <t>bhakthon-ne-hai-aaj-pukara.mp3</t>
  </si>
  <si>
    <t>G2 M1 P P M1 ~ D1 D1 N1 D1 PIn the Key of C:E F G G F ~ G# G# B♭ G# G</t>
  </si>
  <si>
    <t>multi-lingual lead-music karaoke sheet-music</t>
  </si>
  <si>
    <t>Song Glossary aaj: today aana: to come; to receive; (var) aatey, aayey, aayi; aakar - having come aao: welcome ayodhya: the town ruled by king dasharatha and lord rama; (var) avadh, awaadh, avadhpuri baba: lord sai baba - the divine father bhakthon: devotees; (var) bhakto, bhaktho bhi: also chahey: whether you want deejo: please give; (var) dedo hai: is, are; (var) hi; hain - we are hum: we, us kahin: anywhere, wherever ko: for madina: medina, the sacred place of worship of muslims mathura: holy city associated with lord krishna maulah: master (arabic) mecca: sacred place of worship of muslims mera: my, mine; (var) mere, merey, meri, mero ne: has, have padega: must, certainly pukar: to call, to plead; (var) pukara, pukarey puttaparthi: birthplace of bhagawan sri sathya sai baba; (var) parti, parthi, parthipuri sab: all, everybody or everything sahara: support; (var) saharey sai: sa + aai = divine mother se: from, with shirdi: holy abode of the first incarnation of sai baba; (var) shirdipuri tum: you, thou; (var) tu, tuj; tubhyam, tumhey - to you; tujhey, tujko - for you; ya: or</t>
  </si>
  <si>
    <t>debug_bhakthon_ne_hai_aaj_pukara.html</t>
  </si>
  <si>
    <t>https://youtu.be/T9fyjNz0xPI</t>
  </si>
  <si>
    <t>Reference Track4 Pancham / FGents Pitch Karaoke Tracks4 Pancham / F (reference)</t>
  </si>
  <si>
    <t>https://sairhythms.sathyasai.org/song/bhakthon-ne-hai-aaj-pukara-aana</t>
  </si>
  <si>
    <t>Bhakthon Ne Hai Aaj Pukara Aana</t>
  </si>
  <si>
    <t>O Lord Sai, the devotees have called out to You. You must come to us. O Lord, please show us Your beautiful form. You are our mother, father, and nearest friend. Take us across the ocean of life. You are the giver of life.</t>
  </si>
  <si>
    <t>Bhakthon Ne Hai Aaj Pukara Aana Hoga Tumhey
Sai Baba Sai Baba Sai Darsha Dikhao Hamey
Mata Pitha Tum Sai Hamarey
Bandhu Sakha Tum Sai Hamarey
Bhava Sagar Se Paar Utharo Jeevan Ke Rakhwale
Jeevan Daata Jeevan Taaro Ab To Jeevan Haarey [ Sai Baba Sai Baba Sai ... ]</t>
  </si>
  <si>
    <t>Lowest Note: n1 / B♭ (lower octave)Highest Note: R2 / D (higher octave)* Western notes are in the Key of C</t>
  </si>
  <si>
    <t>Song Glossary aaj: today aana: to come; to receive; (var) aatey, aayey, aayi; aakar - having come ab: now baba: lord sai baba - the divine father bandhava: relative; (var) bandhu, bandho; bandham - relationship bhakthon: devotees; (var) bhakto, bhaktho bhava: being, becoming, birth, world daata: one who gives; (var) datha, daatha, daatri - one that gives darshan: to appear, to see; (var) darshana, darshanam, darsha - to show dikhao: show; (var) dikhakar - having shown; dikhladiya - have shown hai: is, are; (var) hi; hain - we are hamarey: our; (var) hamara, hamari hoga: will happen; (var) hotha, hoyey, huvey - happened humko: for us; (var) hamey jeevan: life; (var) jeevana ke: of or belonging to mata: mother; (var) matey ne: has, have paar: to cross pitha: father pukar: to call, to plead; (var) pukara, pukarey rakhwaley: protector sagar: ocean; (var) sagara, sagaram, sagari (feminine) sai: sa + aai = divine mother sakha: friend; (var) sakhi (feminine) se: from, with tum: you, thou; (var) tu, tuj; tubhyam, tumhey - to you; tujhey, tujko - for you; utaro: may you take; (var) utharo, utarey; utarun - may I take</t>
  </si>
  <si>
    <t>debug_bhakthon_ne_hai_aaj_pukara_aana.html</t>
  </si>
  <si>
    <t>https://sairhythms.sathyasai.org/song/bhasma-bhooshitanga-sai-chandrashekara</t>
  </si>
  <si>
    <t>Bhasma Bhooshitanga Sai Chandrashekara</t>
  </si>
  <si>
    <t>Sriraag, Ashwin, Sailavan</t>
  </si>
  <si>
    <t>Glory to Lord Shiva who is besmeared with sacred ash, who is adorned with the moon on His head, who has a third eye on His forehead and who holds the Trident. O liker of music of the Sama Veda, O King among the dancers, we bow down to You, Sai Shankara, the resident of Parthi.</t>
  </si>
  <si>
    <t>Bhasma Bhooshitanga Sai Chandrashekara
Phaala Netra Shooladhari Sai Shankara [ Bhasma Bhooshitanga ... ]
Saama Gaana Priyakara Sai Shankara
Hara Hara Hara Shiva Shambho Natana Shekara
Parthi Vasa Sai Deva Sai Shankara
Sai Shankara Sathya Sai Shankara</t>
  </si>
  <si>
    <t>bhasma-bhooshitanga-sai-chandrashekara.mp3</t>
  </si>
  <si>
    <t>Revathi / Bhairagi Bhairav</t>
  </si>
  <si>
    <t>S S R1 M1 R1 S S S n1 p n1 R1 SIn the Key of C:C C C# F C# C C C B♭ G B♭ C# C</t>
  </si>
  <si>
    <t>https://dl.radiosai.org/Radio_Sai_Bhajan_Classroom_035_Bhasma_Bhooshitanga_Sai_Chandrashekara.mp3</t>
  </si>
  <si>
    <t>karaoke lead-music instrumental sheet-music tutorial</t>
  </si>
  <si>
    <t>Song Glossary bhasma: sacred ash bhooshitanga: decorated body chandrashekara: one who has the moon on his head, refers to lord shiva; (var) chandrashekaraya deva: god; (var) dev, devo, devam gaan: song, music; (var) gaana hara: another name of lord shiva which means “to destroy”; (var) haraya natana: acting, dancing; (var) natanam netra: eyes; (var) netram phaala: forehead; top part of hair priya: dear; (var) priyey, priyakara, priyakari (f) puttaparthi: birthplace of bhagawan sri sathya sai baba; (var) parti, parthi, parthipuri sai: sa + aai = divine mother saama: refers to the musical saama veda, one of the four vedas sathya: truth, short form of sathyanarayana – the childhood name of sri sathya sai baba; (var) sathyam shambho: one who is goodness personified - refers to lord shiva; (var) shambhu shankara: name of lord shiva, one who bestows auspiciousness; (var) shankar, shankaraya, shankaram shekara: highest part, top or crown of the head; (var) sekara, shekaraya, shekari (feminine) shiva: lord shiva - one of the trinity who is the destroyer - the name shiva means auspiciousness; (var) shiv, shivaya, shivaraj, shivaraja, shivarajam, shivom, shivani (f) - of shiva shooladhari: one who carries the trident - lord shiva vasa: one who dwells or resides in; (var) vasaya, vaasam</t>
  </si>
  <si>
    <t>debug_bhasma_bhooshitanga_sai_chandrashekara.html</t>
  </si>
  <si>
    <t>source: https://media.radiosai.org/journals/vol_16/01FEB18/Sai-Bhajans-Karaoke-Volume-5.htmReference Track2 Pancham / DGents Pitch Karaoke Tracks2 Pancham / D (reference)1.5 Pancham / C# (half note lower)1 Pancham / C (one note lower)Ladies Pitch Karaoke Tracks5.5 Pancham / G# (reference)5 Pancham / G (half note lower)4.5 Pancham / F# (one note lower)</t>
  </si>
  <si>
    <t>bhasma-bhooshitanga-sai-chandrashekara_1.mp3</t>
  </si>
  <si>
    <t>https://sairhythms.sathyasai.org/song/bhasma-vibhushitha-bhavani-shankara</t>
  </si>
  <si>
    <t>Bhasma Vibhushitha Bhavani Shankara</t>
  </si>
  <si>
    <t>Worship Lord Shankara, the Lord of Bhavani(Parvathi), who has sacred ashes smeared all over the body. The easy-to-please Lord Shankara destroys the fear of the cycle of birth and death. Chant the mantra 'Om Namah Shivaya'.</t>
  </si>
  <si>
    <t>Bhasma Vibhushitha Bhavani Shankara
Bhava Bhaya Nasha Bhola Shankara
Hara Hara Shankara Samba Shiva
Hara Hara Shankara Sai Shiva
Om Namah Shivaya Shivaya Namah Om (3)</t>
  </si>
  <si>
    <t>bhasma-vibhushitha-bhavani-shankara.mp3</t>
  </si>
  <si>
    <t>G2 G2 R1 G2 G2 P G2 R1 R1 G2 R1 SIn the Key of C:E E C# E E G E C# C# E C# C</t>
  </si>
  <si>
    <t>https://media.radiosai.org/journals/Vol_03/04APR01/bhajans.htm</t>
  </si>
  <si>
    <t>Song Glossary bhasma: sacred ash bhava: being, becoming, birth, world bhaya: fear bhola: innocent; (var) bholey, bholi, bholarey (f), bholanath - lord of the innocent, refers to lord shiva hara: another name of lord shiva which means “to destroy”; (var) haraya namah: offer salutations; not mine; (var) namaya nasha: destruction om: Omkara has no form. It is the manifestation of Brahman (God) as sound. It is present in all creation. It is effulgent. It is in all speech. Read More: Significance of Om sai: sa + aai = divine mother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 vibhushitha: decorated or adorned</t>
  </si>
  <si>
    <t>debug_bhasma_vibhushitha_bhavani_shankara.html</t>
  </si>
  <si>
    <t>https://sairhythms.sathyasai.org/song/bhasmabhisheka-maheshwara</t>
  </si>
  <si>
    <t>Bhasmabhisheka Maheshwara</t>
  </si>
  <si>
    <t>Worship the Lord Maheshwara who is bathed and smeared with sacred ashes all over the body looking beautiful. Oh Shiva Shankara you drank Haalaa-hala (poison) to save troubled world. You are the consort of Gowri who danced decorating with moon on head with huge flock of hair.</t>
  </si>
  <si>
    <t>Bhasmabhisheka Maheshwara
Bhasma Vibhushitha Sundara
Hara Om Hara Om Haalaahala Dhara
Hara Hara Hara Hara Hey Shiva Shankara
Natavara Shashi Dhara Gowri Manohara
Chandrashekara Jatadhara</t>
  </si>
  <si>
    <t>Song Glossary bhasma: sacred ash chandrashekara: one who has the moon on his head, refers to lord shiva; (var) chandrashekaraya dhara: bear, carry, earth, one who wears; (var) dhari, dharana, dharam, dharey, dharini (f) gowri: another name of goddess parvathi haalaahala: the poison emitted during the churning of the ocean which was swallowed by shiva hara: another name of lord shiva which means “to destroy”; (var) haraya hey: a heartfelt callout, usually followed by a name or description like 'hey rama', or 'hey merciful lord' jatadhara: one who wears locks of matted hair – shiva; (var) jatadhari maheshwara: greatest lord - refers to lord shiva manohar: pleasing, beautiful, charming; (var) manohara, manoharam, manohari (f) natavara: supreme dancer/actor referred esp. to lord krishna om: Omkara has no form. It is the manifestation of Brahman (God) as sound. It is present in all creation. It is effulgent. It is in all speech. Read More: Significance of Om shankara: name of lord shiva, one who bestows auspiciousness; (var) shankar, shankaraya, shankaram shashi: moon shiva: lord shiva - one of the trinity who is the destroyer - the name shiva means auspiciousness; (var) shiv, shivaya, shivaraj, shivaraja, shivarajam, shivom, shivani (f) - of shiva sundara: beautiful; (var) sundarakara, sundaraya, sundari (f), soundari (f), sundaram - beauty vibhushitha: decorated or adorned</t>
  </si>
  <si>
    <t>debug_bhasmabhisheka_maheshwara.html</t>
  </si>
  <si>
    <t>https://sairhythms.sathyasai.org/song/bhava-bhaya-bhanjana-paapa-nikhandana</t>
  </si>
  <si>
    <t>Bhava Bhaya Bhanjana Paapa Nikhandana</t>
  </si>
  <si>
    <t>O Lord Sai, Your sacred name when chanted redeems one from fear of worldly miseries and destroys the sins. Your abode Puttaparthi is sacred. Your darshan, worship, bhajan everything is sacred. O Lord Sai Narayana, You are the embodiment of the primordial sound Om (Pranava). Let it be known that Sai is the Supreme Lord.</t>
  </si>
  <si>
    <t>Bhava Bhaya Bhanjana Paapa Nikhandana
Sai Tero Naam
Sai Pavana Naam
Puttaparthi Pavana Triveni
Sai Darsha Snan
Sai Pavana Naam
Bhajana Keertana Naama Smarana
Sai Pavana Naam
Pranava Swaroopa Sai Narayana
Sai Ko Pehchaan
Sai Pavana Naam</t>
  </si>
  <si>
    <t>Mishra Jog</t>
  </si>
  <si>
    <t>Song Glossary bhajan: prayerful song; (var) bhajana, bhajanalu (telugu), bhajanon - plural bhanjana: one who destroys; (var) bhanjani (f) bhava: being, becoming, birth, world bhaya: fear darshan: to appear, to see; (var) darshana, darshanam, darsha - to show keertan: singing the name of the lord; (var) keertana, keertanam naam: name; (var) naama, naamam narayana: lord vishnu; (var) narayan, narayanam, narayanaya nikhandana: destroy paapa: sin pavana: sacred, also means one who protects or provides refuge; (var) pavanam, paavana; pavani (f) pehchaan: recognition pranava: the primordial sound ‘om’ puttaparthi: birthplace of bhagawan sri sathya sai baba; (var) parti, parthi, parthipuri sai: sa + aai = divine mother smaran: constant remembrance; (var) smaranam, smarami - remember snanam: bath; (var) snan swaroopa: figure, embodiment; (var) swarupa, swaroopam, swaroopanin (tamil); roopini, swaroopini, svarupini (feminine) tera: yours; (var) terey, teri, tero (your) triveni: sacred confluence of the holy rivers of ganga, yamuna and the subterranean sarasvati</t>
  </si>
  <si>
    <t>debug_bhava_bhaya_bhanjana_paapa_nikhandana.html</t>
  </si>
  <si>
    <t>https://sairhythms.sathyasai.org/song/bhava-bhaya-bhanjana-shesha-shayana</t>
  </si>
  <si>
    <t>Bhava Bhaya Bhanjana Shesha Shayana</t>
  </si>
  <si>
    <t>Glory to Lord Hari (Narayana), the one reclining on the Celestial Serpent Sesha and the one who removes the fear of worldly sorrows. O Lord, You are the embodiment of the Primordial sound (Om), the one having eyes resembling a lotus, one who is eternal from the beginning, one who frees us from the cycle of birth and death. You are the captivating Lord from whose navel rose the Lotus of Creation and Your abode is Vaikunta.</t>
  </si>
  <si>
    <t>Bhava Bhaya Bhanjana Shesha Shayana Hari
Pranava Swaroopa Narayana
Rajeeva Lochana Adi Sanathana
Bandha Vimochana Narayana
Padmanabha Prabhu Kamala Manohara
Vaikuntapathey Narayana (2) [ Pranava Swaroopa ... ]</t>
  </si>
  <si>
    <t>https://www.raagabox.com/lyrics/?lid=1013491</t>
  </si>
  <si>
    <t>Lowest Note: p / G (lower octave)Highest Note: G2 / E (higher octave)* Western notes are in the Key of C</t>
  </si>
  <si>
    <t>Song Glossary adi: beginning, commencement, first in time bandha: attachment; (var) bandhan, bandhana bhanjana: one who destroys; (var) bhanjani (f) bhava: being, becoming, birth, world bhaya: fear hari: name of lord vishnu; (var) hare, harey kamala: lotus lochana: eye; (var) lochani (feminine) – one with such eyes; (var) vilochana manohar: pleasing, beautiful, charming; (var) manohara, manoharam, manohari (f) narayana: lord vishnu; (var) narayan, narayanam, narayanaya padmanabha: lord vishnu from whose navel the lotus of creation has emerged prabhu: lord, master; (var) prabho pranava: the primordial sound ‘om’ rajeeva: a blue lotus sanathana: perpetual, constant, eternal, permanent; (var) sanathani (f), sanatana, sanathanaya shayana: sleep shesha: the serpent adisesha on whom lord vishnu reclines; (var) sesha swaroopa: figure, embodiment; (var) swarupa, swaroopam, swaroopanin (tamil); roopini, swaroopini, svarupini (feminine) vaikuntapathey: lord of vaikunta, refers to lord vishnu who resides in vaikunta vimochana: one who liberates; (var) vimochani (f), mochani (f), vimochanam</t>
  </si>
  <si>
    <t>debug_bhava_bhaya_bhanjana_shesha_shayana.html</t>
  </si>
  <si>
    <t>https://youtu.be/7HEvF5-vyOc https://youtu.be/M_5aw1VuVTY</t>
  </si>
  <si>
    <t>https://sairhythms.sathyasai.org/song/bhava-bhaya-harana-vanditha-charana</t>
  </si>
  <si>
    <t>Bhava Bhaya Harana Vanditha Charana</t>
  </si>
  <si>
    <t>O Lord, we worship Your Holy Feet that frees us from the continuous cycle of birth and death. Glory to Radha, victory to Lord Krishna, the slayer of the demon Madhu, and the sustainer of the Universe. Thy Holy Feet dispels the sins of the Kali age. Glory to Lord Narayana, the eternal guardian and to Keshava, the slayer of demon Kesi.</t>
  </si>
  <si>
    <t>Bhava Bhaya Harana Vanditha Charana
Jaya Radha Jaya Madhava (Shourie)
Mangala Charana Kalimala Dahana
Narayana Keshava (Sai) [ Jaya Radha ... ]
You Remove The Fear Of Birth And Death When We Worship At Your Feet
Victory To Krishna Victory (Krishna)
At Your Auspicious Feet You Burn Our Impurities
You Are Lord Krishna Lord Sai [ Victory to Krishna... ]
Renge no Miashi no Shikou no Kami yo
Sadguru Sathya Sai Baba
Rinne no Kusari wo Tokihanachi Tamou
Ooinaru Avatar (Sai) [ Sadguru ... ]</t>
  </si>
  <si>
    <t>bhava-bhaya-harana-vanditha-charana.mp3</t>
  </si>
  <si>
    <t>S S S R1 G1 M1 M1 G1 M1 P D1 P M1 G1 R2 M1 G1In the Key of C:C C C C# E♭ F F E♭ F G G# G F E♭ D F E♭</t>
  </si>
  <si>
    <t>Lowest Note: n1 / B♭ (lower octave)Highest Note: D1 / G#* Western notes are in the Key of C</t>
  </si>
  <si>
    <t>https://dl.radiosai.org/Radio_Sai_Bhajan_Classroom_016_Bhava_Bhaya_Harana_Vanditha_Charana.mp3</t>
  </si>
  <si>
    <t>golden voice lead-music sheet-music tutorial</t>
  </si>
  <si>
    <t>Song Glossary bhava: being, becoming, birth, world bhaya: fear charan: feet; (var) charana, charanam, charanon dahana: to burn; (var) dahanam harana: to remove/destroy; (var) haranam, haari - one who destroys jaya: victory; (var) jayam, jayatu kalimala: impurities keshava: refers to lord krishna who vanquished the demon keshi; also means the one with beautiful, long hair; (var) keshavam madhava: name of krishna which means very sweet like madhu-honey; (var) madhavam, madhavaya mangal: auspicious; (var) mangala narayana: lord vishnu; (var) narayan, narayanam, narayanaya radha: one of the gopikas and the beloved of lord krishna; (var) radhe, radhey, radhika sai: sa + aai = divine mother shourie: one with long hair, usually refers to lord krishna vanditha: one who is worshipped; (var) vandita, vanditham, vandithaya</t>
  </si>
  <si>
    <t>debug_bhava_bhaya_harana_vanditha_charana.html</t>
  </si>
  <si>
    <t>bhava-bhaya-harana-vanditha-charana_1.mp3</t>
  </si>
  <si>
    <t>https://sairhythms.sathyasai.org/song/bhava-bhayankara-girija-shankara</t>
  </si>
  <si>
    <t>Bhava Bhayankara Girija Shankara</t>
  </si>
  <si>
    <t>Dance, dance Nataraja also Shankara the consort of Girija (Parvathi) who removes fear and frees one from cycle of birth and death. Also hey, Nataraja you are cosmic dancer during creation.</t>
  </si>
  <si>
    <t>Bhava Bhayankara Girija Shankara
Nacho Nacho Prabho Hey Nataraj
Tandaveshwara Hey Nataraj
Nacho Hey Nataraj Nacho Nacho Hey Nataraj (3)</t>
  </si>
  <si>
    <t>Song Glossary bhava: being, becoming, birth, world bhaya: fear girija: goddess parvathi, daughter of the king of mountains hey: a heartfelt callout, usually followed by a name or description like 'hey rama', or 'hey merciful lord' nacho: telling somebody to dance nataraj: king of dance - refers to lord shiva who is the source of cosmic energy; (var) nataraja prabhu: lord, master; (var) prabho shankara: name of lord shiva, one who bestows auspiciousness; (var) shankar, shankaraya, shankaram tandaveshwara: the lord who plays his celestial dance</t>
  </si>
  <si>
    <t>debug_bhava_bhayankara_girija_shankara.html</t>
  </si>
  <si>
    <t>https://sairhythms.sathyasai.org/song/bhava-nasha-puttaparthi-pureesha</t>
  </si>
  <si>
    <t>Bhava Nasha Puttaparthi Pureesha</t>
  </si>
  <si>
    <t>Glory to Thee, Lord Sai, Lord of Puttaparthi, You destroy the cycle of birth and death. Glory to Lord Shiva, the Lord of the Universe. You are the conqueror of Death and You reside on the snow-clad mountain. O enchanting one, You are the remover of the mind's attachment. O Sathya Sai, You are full of effulgence and luster.</t>
  </si>
  <si>
    <t>Bhava Nasha Puttaparthi Pureesha
Jaya Shiva Shankara Hey Jagadeesha [ Bhava Nasha ... ]
Mruthyunjaya Hima Shaila Girisha
Mohanakara Mana Moha Vinasha
Jyothi Prakasha Sathya Sayeesha
Jaya Shiva Shankara Hey Paramesha</t>
  </si>
  <si>
    <t>bhava-nasha-puttaparthi-pureesha.mp3</t>
  </si>
  <si>
    <t>https://media.radiosai.org/journals/Vol_07/01FEB09/10-bhajans.htm</t>
  </si>
  <si>
    <t>Song Glossary bhava: being, becoming, birth, world girisha: lord of the mountains hey: a heartfelt callout, usually followed by a name or description like 'hey rama', or 'hey merciful lord' hima: ice jagadeesha: lord of the world; (var) jagadeeshwara, jagadeeshwaraya jaya: victory; (var) jayam, jayatu jyothi: divine light; (var) jyoth, jyotir mana: mind; (var) man, mano moha: attachment; (var) moh mohana: attractive, beautiful, enchanting; (var) mohanam, mohini (f) - also refers to an incarnation of lord vishnu mruthyunjaya: one who has conquered death - refers to lord shiva; (var) mruthyunjayaya nasha: destruction paramesha: supreme god; (var) parameshwara, parameshwaraya, parameshwari (feminine) prakasha: light, effulgence; (var) prakashini (feminine) pureesha: lord of a place or city; (var) puradheeshwara, pureeshaya, pureeshwara, pureeshwari (f), puradheeshwari (f) puttaparthi: birthplace of bhagawan sri sathya sai baba; (var) parti, parthi, parthipuri sathya: truth, short form of sathyanarayana – the childhood name of sri sathya sai baba; (var) sathyam sayeesha: sai + esha = lord sai; (var) sayeesham, sayeeshwara, sayeeshwaram, sayeeshwari (f), sayeeshwaraya, saishwari (f), shaila: hill or mountain shankara: name of lord shiva, one who bestows auspiciousness; (var) shankar, shankaraya, shankaram shiva: lord shiva - one of the trinity who is the destroyer - the name shiva means auspiciousness; (var) shiv, shivaya, shivaraj, shivaraja, shivarajam, shivom, shivani (f) - of shiva vinasha: one who destroys or removes; (var) vinashaka, vinashana, vinashini (f), vinasham;</t>
  </si>
  <si>
    <t>debug_bhava_nasha_puttaparthi_pureesha.html</t>
  </si>
  <si>
    <t>https://sairhythms.sathyasai.org/song/bhava-sagar-se-paar-utharo</t>
  </si>
  <si>
    <t>Bhava Sagar Se Paar Utharo</t>
  </si>
  <si>
    <t>Oh Sainath Bhagawan! Help me to cross the ocean of continuous passage of life and death. You are Allah, Yesu, Buddha, Mahavira - all these names have the same magnitude of power. You are the sustainer of all the different faiths.</t>
  </si>
  <si>
    <t>Bhava Sagar Se Paar Utharo
Sai Nath Bhagawan [ Bhava Sagar ... ]
Allah Yesu Buddha Mahavira
Sab Naamon Ki Ek Hai Mahima
Sarva Dharma Ke Palanhaarey [ Sai Nath Bhagawan ]</t>
  </si>
  <si>
    <t>bhava-sagar-se-paar-utharo.mp3</t>
  </si>
  <si>
    <t>https://dl.radiosai.org/RADIO_SAI_BHAJAN_CLASSROOM_190_BHAVASAGAR_SE_PAAR_UTAARO.mp3</t>
  </si>
  <si>
    <t>Song Glossary allah: the all-compassionate god of islam religion bhagawan: god; (var) bhagwan, bhagavaan, bhagavan, bhagawantha, bhagawathey bhava: being, becoming, birth, world buddha: founder of buddhism and one of the major ten incarnations of god; also an enlightened person dharma: righteousness, also refers to way of life or religion ek: one hai: is, are; (var) hi; hain - we are ke: of or belonging to mahavira: lord mahavira – the founder of jainism, also, a very courageous person; (var) mahavir mahima: glory naam: name; (var) naama, naamam natha: lord or master; (var) nath, nathaya, natham, nada (tamil), nadanukku (tamil) - to the lord, nathudey (telugu) paar: to cross palanhaar: one who protects or sustains; (var) palanhaarey, palanhaara sab: all, everybody or everything sagar: ocean; (var) sagara, sagaram, sagari (feminine) sai: sa + aai = divine mother sarva: all; (var) sarvam se: from, with utaro: may you take; (var) utharo, utarey; utarun - may I take yesu: jesus christ; (var) yeshu</t>
  </si>
  <si>
    <t>debug_bhava_sagar_se_paar_utharo.html</t>
  </si>
  <si>
    <t>https://sairhythms.sathyasai.org/song/bhavani-amba-shiva-ranjani</t>
  </si>
  <si>
    <t>Bhavani Amba Shiva Ranjani</t>
  </si>
  <si>
    <t>Glory to Mother Sai who is verily Mother Parvathi, the delight of Lord Shiva and the Mother of creation who removes all obstacles, Mother Lakshmi, the one who grants good fortune and Mother Saraswathi, the very embodiment of sound (music), the one who plays the Veena and the one who bestows knowledge.</t>
  </si>
  <si>
    <t>Bhavani Amba Shiva Ranjani
Sai Maheshwari Vighna Vinashini [ Bhavani Amba ... ]
Lalita Madhavi Jai Sri Ranjani
Mangala Kaarini Lakshmi Narayani
Naada Swaroopini Veena Vadini
Devi Saraswathi Vidya Dayini</t>
  </si>
  <si>
    <t>Song Glossary amba: mother parvathi; (var) ambe, ambey, ambika bhavani: goddess parvathi dayini: one who gives (feminine); (var) pradayini, vidayini devi: goddess jai: victory kaarini: doer, responsible for (f); (var) karini lakshmi: goddess of wealth, the consort of lord vishnu lalita: name of goddess lakshmi, also means pleasing; (var) lalitey madhavi: lakshmi - consort of madhava (lord krishna) maheshwari: goddess parvathi - consort of shiva mangal: auspicious; (var) mangala naada: sound; (var) ninaada, naad, naadam narayani: goddess of wealth, lakshmi, the consort of narayana ranjani: she who pleases sai: sa + aai = divine mother saraswathi: goddess of learning and consort of brahma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swaroopa: figure, embodiment; (var) swarupa, swaroopam, swaroopanin (tamil); roopini, swaroopini, svarupini (feminine) vadini: she who plays (music) veena: musical instrument esp. played by goddess saraswathi, the goddess of knowledge vidya: knowledge vighna: obstacle vinashana: one who destroys or removes; (var) vinashini (f)</t>
  </si>
  <si>
    <t>debug_bhavani_amba_shiva_ranjani.html</t>
  </si>
  <si>
    <t>https://sairhythms.sathyasai.org/song/bhavani-nandana-bala-gajanana</t>
  </si>
  <si>
    <t>Prasanna, Prithvi</t>
  </si>
  <si>
    <t>O young Lord Ganesh, the elephant-headed son of Mother Bhavani (Parvathi), please protect us, O Lord, the embodiment of the primordial sound Om (Pranava). You are verily Lord Sai of Parthi.</t>
  </si>
  <si>
    <t>Bhavani Nandana Bala Gajanana
Pranava Swaroopa Paahi
Hey Parthi Pureeshwara Sai</t>
  </si>
  <si>
    <t>bhavani-nandana-bala-gajanana.mp3</t>
  </si>
  <si>
    <t>Song Glossary bala: child, son; (var) bal, balana, balagan (tamil), baalam bhavani: goddess parvathi gajamukha: elephant-faced one, refers to lord ganesh; (var) gajamukham, gajanana, gajananam, gajavadana, gajavadanam hey: a heartfelt callout, usually followed by a name or description like 'hey rama', or 'hey merciful lord' nandana: son, also the name of a forest; (var) nandan, nandanam paahi: protect; (var) pahi pranava: the primordial sound ‘om’ pureeshwara: lord of a place or city; (var) purishwara, pureeshwari, purishwari (f) puttaparthi: birthplace of bhagawan sri sathya sai baba; (var) parti, parthi, parthipuri sai: sa + aai = divine mother swaroopa: figure, embodiment; (var) swarupa, swaroopam, swaroopanin (tamil); roopini, swaroopini, svarupini (feminine)</t>
  </si>
  <si>
    <t>debug_bhavani_nandana_bala_gajanana.html</t>
  </si>
  <si>
    <t>https://sairhythms.sathyasai.org/song/bhavatharini-partheeshwari</t>
  </si>
  <si>
    <t>Bhavatharini Partheeshwari</t>
  </si>
  <si>
    <t>O Mother Sai, residing in Parthi, You help us cross the worldly existence. O Sai Mother, You grant us all the pleasures and comfort. O Mother, Goddess of Parthi, You free us from bondage and bestow joy upon us. O Eshwari, the consort of Lord Shiva and the one capable of bestowing kingdom, we surrender at Your feet.</t>
  </si>
  <si>
    <t>Bhavatharini Partheeshwari
Sukha Dayini Sayeeshwari [ Bhavatharini ... ]
Bandha Mochani Prashanthi Eshwari
Janani Devi Leela Vinodini
Shiva Vama Bhage Sayeeshwari
Charanam Sharanam Samrajya Dayini</t>
  </si>
  <si>
    <t>bhavatharini-partheeshwari.mp3 bhavatharini-partheeshwari_1.mp3</t>
  </si>
  <si>
    <t>Lowest Note: d2 / A (lower octave)Highest Note: R2 / D (higher octave)* Western notes are in the Key of C</t>
  </si>
  <si>
    <t>Song Glossary bandha: attachment; (var) bandhan, bandhana bhage: side (as in vama bhage - left side) bhava: being, becoming, birth, world charan: feet; (var) charana, charanam, charanon dayini: one who gives (feminine); (var) pradayini, vidayini devi: goddess eshwari: consort of eshwara, refers to goddess parvathi janani: mother leela: play, sport, entertainment; (var) leelamaya – full of sport partheeshwari: goddess of puttaparthi; (var) parthiswari prashanthi: supreme peace; (var) prashantha; also refers to prashanthi nilayam at puttaparthi sayeeshwara: lord sai; (var) saishwara; saishwari, sayeeshwari (feminine) samrajya: empire sharan: surrender; (var) sharana, sharanagata, sharanagatha, sharanagatham, sharanam shiva: lord shiva - one of the trinity who is the destroyer - the name shiva means auspiciousness; (var) shiv, shivaya, shivaraj, shivaraja, shivarajam, shivom, shivani (f) - of shiva sukha: happiness; (var) sukh tharini: she who liberates vama: left vimochana: one who liberates; (var) vimochani (f), mochani (f), vimochanam vinodini: one who delights in various activities like playing flute, singing etc.; (var) vinodana</t>
  </si>
  <si>
    <t>debug_bhavatharini_partheeshwari.html</t>
  </si>
  <si>
    <t>https://sairhythms.sathyasai.org/song/bhola-bhandari-baba</t>
  </si>
  <si>
    <t>Bhola Bhandari Baba</t>
  </si>
  <si>
    <t>O Lord Sai Baba, You are the Lord who can be pleased easily, You are the treasure of mercy and prosperity, You are the supporter of the orphans, protector and the refuge to the destitute and You uplift them and make them sacred. O Lord of the Yogis, O Sai Murari, Tripurari, the destroyer of three worlds, You are the embodiment of eternal, supreme bliss and love.</t>
  </si>
  <si>
    <t>Bhola Bhandari Baba Shiva Shiva Shiva Sai Baba
Anatha Rakshaka Deena Dayala Patitha Pavana Sai Baba [ Bhola Bhandari ... ]
Yogeshwara Sai Murari Yogeshwara Hey Tripurari
Nithyananda Brahmananda Premananda Sai Baba</t>
  </si>
  <si>
    <t>bhola-bhandari-baba.mp3</t>
  </si>
  <si>
    <t>P G2 R1 S n1 S R1 ~ P P G2 G2 R1 R1 G2 R1 SIn the Key of C:G E C# C B♭ C C# ~ G G E E C# C# E C# C</t>
  </si>
  <si>
    <t>Song Glossary anath: destitute; (var) anatha baba: lord sai baba - the divine father bhandari: one who is a treasure house bhola: innocent; (var) bholey, bholi, bholarey (f), bholanath - lord of the innocent, refers to lord shiva brahmananda: supreme bliss; (var) brahmanandam dayal: compassionate one: (var) dayala, dayalam, dayalana, dayalo, dayalu, dayaludey, dayalane (tamil), dayakari (f), dayalakari (f) deen: downtrodden; (var) deena, deenan hey: a heartfelt callout, usually followed by a name or description like 'hey rama', or 'hey merciful lord' murare: one who killed the demon ‘mura’ – lord krishna; (var) murari, murarey nithyananda: always in bliss; (var) nithyanandam patitha: downtrodden, helpless pavana: sacred, also means one who protects or provides refuge; (var) pavanam, paavana; pavani (f) premananda: bliss of love rakshaka: protector; (var) rakshaki (feminine) sai: sa + aai = divine mother shiva: lord shiva - one of the trinity who is the destroyer - the name shiva means auspiciousness; (var) shiv, shivaya, shivaraj, shivaraja, shivarajam, shivom, shivani (f) - of shiva tripurari: destroyer of the three demons of tripura i.e. lord shiva yogeshwara: refers to lord shiva who is master of spiritual seekers of highest order; (var) yogeshwaraya, yogendra, yogeshwari (feminine)</t>
  </si>
  <si>
    <t>debug_bhola_bhandari_baba.html</t>
  </si>
  <si>
    <t>https://sairhythms.sathyasai.org/song/bhola-jai-bhola-jai</t>
  </si>
  <si>
    <t>Bhola Jai Bhola Jai</t>
  </si>
  <si>
    <t>Victory to Lord Sathya Sai who can be pleased easily. Victory to Rama, Krishna, Supreme Lord and Narayana. Victory to Lord Sai, the upholder of ancient Dharma (faith), the caretaker of the afflicted and the beloved son of Mother Eshwaramba.</t>
  </si>
  <si>
    <t>Bhola Jai Bhola Jai Sathya Sai Ki Jai Bolo Sathya Sai Ki Jai
Rama Krishna Ki Jai Pavana Purusha Jai Bolo Narayana Ki Jai [ Bhola Jai ... ]
Sanathana Dharma Uddharaka Sai
Apad Bandhava Govinda Sai
Eshwaramba Priya Sutha Sai
Sathya Sai Ki Jai Bolo Sathya Sai Ki Jai</t>
  </si>
  <si>
    <t>https://raagabox.com/search/?mid=1004858</t>
  </si>
  <si>
    <t>Song Glossary apad: distress, danger; (var) apadh, aapadh bandhava: relative; (var) bandhu, bandho; bandham - relationship bhola: innocent; (var) bholey, bholi, bholarey (f), bholanath - lord of the innocent, refers to lord shiva bolo: chant, tell; (var) bol, boley - tells, boloon - i say dharma: righteousness, also refers to way of life or religion eshwaramba: mother of sri sathya sai baba; (var) eswaramma, eshwaramma, eshwari govinda: name of krishna which means cowherd; (var) govindam jai: victory krishna: name of the eighth incarnation of lord vishnu, son of devaki and vasudeva narayana: lord vishnu; (var) narayan, narayanam, narayanaya pavana: sacred, also means one who protects or provides refuge; (var) pavanam, paavana; pavani (f) priya: dear; (var) priyey, priyakara, priyakari (f) purusha: mankind, a man, a supreme being, soul; (var) purusham rama: name of the seventh incarnation of lord vishnu, son of dasharatha and kausalya; (var) ram sai: sa + aai = divine mother sanathana: perpetual, constant, eternal, permanent; (var) sanathani (f), sanatana, sanathanaya sathya: truth, short form of sathyanarayana – the childhood name of sri sathya sai baba; (var) sathyam sutha: son; (var) sutham, suthaya - one who is the son of, suthaney (tamil) uddhara: liberator, redeemer, uplifter; (var) uddharaka, uddharana, uddharam</t>
  </si>
  <si>
    <t>debug_bhola_jai_bhola_jai.html</t>
  </si>
  <si>
    <t>https://sairhythms.sathyasai.org/song/bhola-nath-harey-jagadeesha</t>
  </si>
  <si>
    <t>Bhola Nath Harey Jagadeesha</t>
  </si>
  <si>
    <t>Chant the name of the easy-to-please Lord of the Universe, Lord Shiva, who grants all that is asked for without any question, the Lord who resides on the mountain, the Lord of Mother Uma, the one who destroys the cycle of birth and death. The Lord of the three worlds who has the Holy river Ganga in His matted hair is verily Lord Sainath.</t>
  </si>
  <si>
    <t>Bhola Nath Harey Jagadeesha
Shaileshwara Hara Uma Mahesha [ Bhola Nath Harey ... ]
Bhava Bhaya Haari Hey Tripurari
Shiva Gangadhara Sai Murari
Bhola Nath Bhola Nath
Sai Nath Sai Nath
In the Name of the Lord we sing praises
Loving, almighty, and universal
In the name of the Lord we sing praises (1X)
Praising all creation and awe and wonder
Feeling His presence everywhere
He is truth and joy
He is peace and love</t>
  </si>
  <si>
    <t>bhola-nath-harey-jagadeesha.mp3</t>
  </si>
  <si>
    <t>Song Glossary bhava: being, becoming, birth, world bhaya: fear bhola: innocent; (var) bholey, bholi, bholarey (f), bholanath - lord of the innocent, refers to lord shiva gangadhara: one who bears the holy river ganga – lord shiva; (var) gangadharaya, gangadhari hara: another name of lord shiva which means “to destroy”; (var) haraya harana: to remove/destroy; (var) haranam, haari - one who destroys hey: a heartfelt callout, usually followed by a name or description like 'hey rama', or 'hey merciful lord' jagadeesha: lord of the world; (var) jagadeeshwara, jagadeeshwaraya mahesha: greatest lord - refers to lord shiva; (var) mahesham murare: one who killed the demon ‘mura’ – lord krishna; (var) murari, murarey natha: lord or master; (var) nath, nathaya, natham, nada (tamil), nadanukku (tamil) - to the lord, nathudey (telugu) sai: sa + aai = divine mother shaileshwara: lord of the mountains, lord shiva; (var) shaileshwari – parvati shiva: lord shiva - one of the trinity who is the destroyer - the name shiva means auspiciousness; (var) shiv, shivaya, shivaraj, shivaraja, shivarajam, shivom, shivani (f) - of shiva tripurari: destroyer of the three demons of tripura i.e. lord shiva uma: goddess parvathi; (var) umaiyaval - tamil</t>
  </si>
  <si>
    <t>debug_bhola_nath_harey_jagadeesha.html</t>
  </si>
  <si>
    <t>https://sairhythms.sathyasai.org/song/bhola-nath-shambho-shankara</t>
  </si>
  <si>
    <t>Bhola Nath Shambho Shankara</t>
  </si>
  <si>
    <t>Chant the name of the easy to please Lord Shankara (Shiva), the conferrer of all prosperity. Lord Sai is the incarnate of Lord Shiva also known as Maheshwara (Greatest Lord), the destroyer of all that is transient. He is the enchanting dancer to the rhythmic beats of the Damaru (kettle-drum). He has won over death, He is the eternal one and the bestower of all auspiciousness and prosperity.</t>
  </si>
  <si>
    <t>Bhola Nath Shambho Shankara
Sai Nath Bhola Maheshwara
Dama Dama Damaru Bholey Shankara
Dhimi Dhimi Dhimi Dhimi Natana Manohara
Parthi Pureeshwara Sai Shankara
Bhola Maheshwara Sai Shankara</t>
  </si>
  <si>
    <t>Lowest Note: n1 / B♭ (lower octave)Highest Note: S / C (higher octave)* Western notes are in the Key of C</t>
  </si>
  <si>
    <t>Song Glossary bhola: innocent; (var) bholey, bholi, bholarey (f), bholanath - lord of the innocent, refers to lord shiva dam: sound syllable (like in a drum); (var) dum, dama damaru: musical instrument played esp. by lord shiva; (var) damaruka dhimi: sound syllable (typically refers to a dance step); (var) dhim, dhimitha, dhimithaka, dhrimiki thata maheshwara: greatest lord - refers to lord shiva manohar: pleasing, beautiful, charming; (var) manohara, manoharam, manohari (f) natana: acting, dancing; (var) natanam natha: lord or master; (var) nath, nathaya, natham, nada (tamil), nadanukku (tamil) - to the lord, nathudey (telugu) pureeshwara: lord of a place or city; (var) purishwara, pureeshwari, purishwari (f) puttaparthi: birthplace of bhagawan sri sathya sai baba; (var) parti, parthi, parthipuri sai: sa + aai = divine mother shambho: one who is goodness personified - refers to lord shiva; (var) shambhu shankara: name of lord shiva, one who bestows auspiciousness; (var) shankar, shankaraya, shankaram</t>
  </si>
  <si>
    <t>debug_bhola_nath_shambho_shankara.html</t>
  </si>
  <si>
    <t>https://youtu.be/QCoza2Efep0 https://youtu.be/LzcXIzpVb7w</t>
  </si>
  <si>
    <t>https://sairhythms.sathyasai.org/song/bhola-shankara-bhola</t>
  </si>
  <si>
    <t>Bhola Shankara Bhola</t>
  </si>
  <si>
    <t>O Lord Shankara (Shiva), the giver of prosperity, You are easily pleased. You are the one who resides on the snow-clad mountain, You pervade the entire universe. Your three eyes denote the Sun, the Moon and the Agni (the fire of deluge). You are the Enchanter who dances with His consort Shakthi (Parvathi).</t>
  </si>
  <si>
    <t>Bhola Shankara Bhola ( Hara )
Shaileshwara Hara Vishwambara Dhara [ Hara Bhola Shankara ... ]
Surya Chandra Pralayagni Netra Dhara
Shakthi Sahita Shiva Natana Manohara</t>
  </si>
  <si>
    <t>bhola-shankara-bhola.mp3</t>
  </si>
  <si>
    <t>Song Glossary bhola: innocent; (var) bholey, bholi, bholarey (f), bholanath - lord of the innocent, refers to lord shiva chand: moon; (var) chandra dhara: bear, carry, earth, one who wears; (var) dhari, dharana, dharam, dharey, dharini (f) hara: another name of lord shiva which means “to destroy”; (var) haraya manohar: pleasing, beautiful, charming; (var) manohara, manoharam, manohari (f) natana: acting, dancing; (var) natanam netra: eyes; (var) netram pralayagni: the fire of ‘pralaya’ or destruction sahita: with; (var) sahite, shitha, sahithey shaileshwara: lord of the mountains, lord shiva; (var) shaileshwari – parvati shakthi: power, primordial goddess, another name of mother parvathi shankara: name of lord shiva, one who bestows auspiciousness; (var) shankar, shankaraya, shankaram shiva: lord shiva - one of the trinity who is the destroyer - the name shiva means auspiciousness; (var) shiv, shivaya, shivaraj, shivaraja, shivarajam, shivom, shivani (f) - of shiva surya: sun vishwambara: the one who pervades the entire universe</t>
  </si>
  <si>
    <t>debug_bhola_shankara_bhola.html</t>
  </si>
  <si>
    <t>https://sairhythms.sathyasai.org/song/bhuvana-bandhava-sai-bhagawan</t>
  </si>
  <si>
    <t>Bhuvana Bandhava Sai Bhagawan</t>
  </si>
  <si>
    <t>Chant the name of Lord Sai, the Lord of this Universe. O Sai, You are my mother, father, relative and friend. You are verily Lord Shiva, Guru Nanak, Jesus Christ, Mahavir and Buddha. You are my very life force.</t>
  </si>
  <si>
    <t>Bhuvana Bandhava Sai Bhagawan
Mata Pitha Bandhu Sakha Tum Ho Bhagawan
Eshwar Bhi Tum Ho Allah Nanak Tum Ho
Prabhu Yesu Tum Ho Mahavir Tum Ho
Buddha Deva Tum Ho Merey Pran ( Sai ) Nath Tum Ho
Sai Ram Sai Ram (2)</t>
  </si>
  <si>
    <t>bhuvana-bandhava-sai-bhagawan.mp3 bhuvana-bandhava-sai-bhagawan_1.mp3</t>
  </si>
  <si>
    <t>G2 G2 M2 D2 N2 S+ N2 S+ N2 D2 N2 D2 M2 G2 M2 D2 M2 G2In the Key of C:E E F# A B C+ B C+ B A B A F# E F# A F# E</t>
  </si>
  <si>
    <t>Lowest Note: d2 / A (lower octave)Highest Note: M2 / F# (higher octave)* Western notes are in the Key of C</t>
  </si>
  <si>
    <t>https://dl.radiosai.org/RADIO_SAI_BHAJAN_CLASSROOM_226_BHUVANA_BANDHAVA_SAI.mp3</t>
  </si>
  <si>
    <t>Song Glossary allah: the all-compassionate god of islam religion bandhava: relative; (var) bandhu, bandho; bandham - relationship bhagawan: god; (var) bhagwan, bhagavaan, bhagavan, bhagawantha, bhagawathey bhi: also bhuvana: world; (var) bhuvan buddha: founder of buddhism and one of the major ten incarnations of god; also an enlightened person deva: god; (var) dev, devo, devam eshwar: lord, one of the various names of lord shiva; (var) eshwara ho: you are; (alternative) so be it mahavira: lord mahavira – the founder of jainism, also, a very courageous person; (var) mahavir mata: mother; (var) matey mera: my, mine; (var) mere, merey, meri, mero nanak: saint of sikh religion, guru nanak natha: lord or master; (var) nath, nathaya, natham, nada (tamil), nadanukku (tamil) - to the lord, nathudey (telugu) pitha: father prabhu: lord, master; (var) prabho pran: vital force, life; (var) prana, praana rama: name of the seventh incarnation of lord vishnu, son of dasharatha and kausalya; (var) ram sai: sa + aai = divine mother sakha: friend; (var) sakhi (feminine) tum: you, thou; (var) tu, tuj; tubhyam, tumhey - to you; tujhey, tujko - for you; yesu: jesus christ; (var) yeshu</t>
  </si>
  <si>
    <t>debug_bhuvana_bandhava_sai_bhagawan.html</t>
  </si>
  <si>
    <t>https://sairhythms.sathyasai.org/song/bhuvana-mohini-sri-varalakshmi</t>
  </si>
  <si>
    <t>Bhuvana Mohini Sri Varalakshmi</t>
  </si>
  <si>
    <t>Glory to the captivating Goddess of the Universe, Sri Varalakshmi (Goddess Lakshmi who grants boons) who bestows auspiciousness and liberation. O Mother, You are the embodiment of creative power and the consort of Vishnu. You are verily Mother Narayani dwelling on ocean of the milk who has incarnated as Mother Sai. You are the emobidment of bliss who grants goodness.</t>
  </si>
  <si>
    <t>Bhuvana Mohini Sri Varalakshmi
Mangala Dayini Mukthi Pradayini
Vishnu Mohini Shakthi Swaroopini
Ksheerabdhi Tanaye Sai Narayani
Ananda Roopini Sowbhagya Dayini (Param)</t>
  </si>
  <si>
    <t>Song Glossary anand: bliss; (var) ananda, anandam, anando bhuvana: world; (var) bhuvan dayini: one who gives (feminine); (var) pradayini, vidayini ksheerabdhi: ocean of milk mangal: auspicious; (var) mangala mohana: attractive, beautiful, enchanting; (var) mohanam, mohini (f) - also refers to an incarnation of lord vishnu mukthi: liberation narayani: goddess of wealth, lakshmi, the consort of narayana parama: supreme, principal, chief, best, highest; (var) param, paramam sai: sa + aai = divine mother shakthi: power, primordial goddess, another name of mother parvathi sowbhagya: good fortune, auspiciousness, beauty, wifehood sri: honorific title of respect; another name of goddess lakshmi; wealth, majesty, splendour, intellect, fortune; (var) thiru (tamil) swaroopa: figure, embodiment; (var) swarupa, swaroopam, swaroopanin (tamil); roopini, swaroopini, svarupini (feminine) tanaya: son; (var) tanayam, tanaye, tanayey varalakshmi: goddess lakshmi (consort of lord vishnu), pictured as the one who bestows boon vishnu: lord vishnu, one of the trinity who is the preserver</t>
  </si>
  <si>
    <t>debug_bhuvana_mohini_sri_varalakshmi.html</t>
  </si>
  <si>
    <t>https://sairhythms.sathyasai.org/song/bhuvana-pradeepa-tribhuvana-mohana</t>
  </si>
  <si>
    <t>Bhuvana Pradeepa Tribhuvana Mohana</t>
  </si>
  <si>
    <t>O Lord Sai who resides at Prashanthi Nilayam in Puttaparthi, the one who illuminates the entire universe, the protector of the three worlds, You have incarnated in this Kali Age to eradicate the sorrows of the devotees and bestow Your Grace.</t>
  </si>
  <si>
    <t>Bhuvana Pradeepa Tribhuvana Mohana
Sai Natha Bhagawan (2)
Bhaktha Janonke Tum Ho Daata
Yuga Avatar Bhagawan
Parthi Pureeshwara Prashanthi Nilaya
Dukha Bhanjana Bhagawan [ Sai Nath... ]</t>
  </si>
  <si>
    <t>bhuvana-pradeepa-tribhuvana-mohana.mp3</t>
  </si>
  <si>
    <t>Song Glossary avatar: incarnation; (var) avatara, avataram, avatari, avathaar, avathari, avatarini(f) bhagawan: god; (var) bhagwan, bhagavaan, bhagavan, bhagawantha, bhagawathey bhaktha: devotee; (var) bhakthudu (telugu), bhakthargal (tamil) bhanjana: one who destroys; (var) bhanjani (f) bhuvana: world; (var) bhuvan daata: one who gives; (var) datha, daatha, daatri - one that gives dukh: sorrow; (var) dukha ho: you are; (alternative) so be it jana: people; (var) jano, janon, janonke (of people), janoon, janara mohana: attractive, beautiful, enchanting; (var) mohanam, mohini (f) - also refers to an incarnation of lord vishnu natha: lord or master; (var) nath, nathaya, natham, nada (tamil), nadanukku (tamil) - to the lord, nathudey (telugu) nilaya: house; (var) nilayey pradeepa: lamp, one who illumiates prashanthi: supreme peace; (var) prashantha; also refers to prashanthi nilayam at puttaparthi pureeshwara: lord of a place or city; (var) purishwara, pureeshwari, purishwari (f) puttaparthi: birthplace of bhagawan sri sathya sai baba; (var) parti, parthi, parthipuri sai: sa + aai = divine mother tribhuvana: three worlds - tri (three) and bhuvana (world) tum: you, thou; (var) tu, tuj; tubhyam, tumhey - to you; tujhey, tujko - for you; yuga: one of the divisions of time. there are four yugas, known as krita, treta, dvapara and kali (the current age); (var) yug, yugamuna (telugu)</t>
  </si>
  <si>
    <t>debug_bhuvana_pradeepa_tribhuvana_mohana.html</t>
  </si>
  <si>
    <t>https://sairhythms.sathyasai.org/song/bilva-stothram</t>
  </si>
  <si>
    <t>Bilva Stothram</t>
  </si>
  <si>
    <t>1. I offer one leaf of Bilva to Lord Shiva, Which has three leaves, Which is the cause of the three qualities, Which are like the three eyes of Shiva, Which is like the triad of weapons, And which destroys sins of three births. 2. I offer one leaf of Bilva to Lord Shiva, Which has three shoots, Which do not have holes, Which are good and pretty, And worship Lord Shiva. 3. Offering of a single Bilva leaf has the merit of performing the marriage of a million maidens, a million mountains of sesame seeds. 4. Offering of a single Bilva leaf has the merit of staying at the holy city of Kasi, and having the darshan of the Lord Kalabhairava, visiting Prayag and having darsan of Lord Madhava. 5. Offering of a single Bilva leaf has the merit of fasting an entire night by the Devas fixed in the thought of the Almighty. 6. Offering of a single Bilva leaf has the merit equivalent to the Ramalinga worshipped by Rama to destroy Ravana who wanted to marry (vaivahit) Sita 7. Offering a whole triad of the Bilva leaf in the worship of Shiva has the merit equal to the chanting of the 1008 names of the Lord 8. Offering a single Bilva leaf has the merit of having darshan of Shiva anointed with Sacred ash, with His wife Uma, with Nandi as his Vahana, accompanied by all the Devas 9. Offering of a single Bilva leaf has the merit of offering a saligramam to a devotee of Lord Shiva, and is equivalent to attending a 1000 Yagnas (sacrificial rites) 10. Offering of a single Bilva leaf has the merit of equal to gifting of thousand elephants, attending 100 Ashwameda Yagnas, the merit of performing the marriage of a million maidens, 11. The sight of a single Bilva leaf provides merit Touching a Bilva leaf destroys sins The offering of a single Bilva leaf to Lord Shiva destroys immeasurable sins 12. Offering of a single Bilva leaf is equivalent to learning all the known Vedas, Staying fixed in the consciousness of the Brahman, And undertaking millions of fasts 13. Offering of a single Bilva leaf is equivalent to, Offering food to thousands of needy, Initiating thousands of children into the the knowledge of the Gayathri mantra, And destroys the sins of thousands of lifetimes 14. This sloka of Bilvashtakam carries merit on its recital in the presence of Lord Shiva. The reciter will reach the abode of Lord Shiva.</t>
  </si>
  <si>
    <t>1. Tridalam Trigunaakaaram
Trinetran Cha Triyaa Yudham
Trijanma Paapa Samhaaram
Eka Bilvam Shivaarpanam
Achidrai Komalai Shubhaih
Thava Pujaam Karishhyaami
Eka Bilvam Shivaarpanam
Thila Parvatha Kotayaha
Kaanchanam Shailadaanena
Eka Bilvam Shivaarpanam
Kaala Bhairava Darshanam
Prayaage Maadhavam Drishtvaa
Eka Bilvam Shivaarpanam
Niraahaaro Maheshvaraha
Naktam Houshyaami Devesha
Eka Bilvam Shivaarpanam
Vaivaahika Krutham Thathaa
Tataakaa Nicha Sandhaanam
Eka Bilvam Shivaarpanam
Aayutham Shivapoojanam
Krutham Naama Sahasrena
Eka Bilvam Shivaarpanam
Nandi Vaahana Meva Cha
Bhasmalepana Sarvaangam
Eka Bilvam Shivaarpanam
Tataakam Dashakoopayo
Yagnakoti Sahasrashcha
Eka Bilvam Shivaarpanam
Ashvamedha Shatakratau
Kotikanyaa Mahaa Dhaanam
Eka Bilvam Shivaarpanam
Sparshanam Paapa Naashanam
Aghora Paapa Samhaaram
Eka Bilvam Shivaarpanam
Brahmastaapanam Uchyate
Anekavrata Koteenaam
Eka Bilvam Shivaarpanam
Sahasropanayanam Tathaa
Aneka Janma Paapaani
Eka Bilvam Shivaarpanam
Yah Pateth Shiva Sannidhau
Shiva Loka Mavaapnoti
Eka Bilvam Shivaarpanam</t>
  </si>
  <si>
    <t>bilva-stothram.mp3</t>
  </si>
  <si>
    <t>~ Revathi / Bhairagi Bhairav</t>
  </si>
  <si>
    <t>Lowest Note: p / G (lower octave)Highest Note: M2 / F#* Western notes are in the Key of C</t>
  </si>
  <si>
    <t>debug_bilva_stothram.html</t>
  </si>
  <si>
    <t>https://sairhythms.sathyasai.org/song/bismillah-alhamdullila-la-illaha-illalah</t>
  </si>
  <si>
    <t>Bismillah Alhamdullila, La Illaha Illalah</t>
  </si>
  <si>
    <t>[We start] In the name of God; All Glory to God and His Splendor; There is no God except God [No-one exists except him] Oh Lord, my only friend! My love, the most faithful You are there, in my heart, since always and forever [We start] In the name of God; All Glory to God and His Splendor; There is no God except God [No-one exists except him]</t>
  </si>
  <si>
    <t>Bismillah Alhamdullila, La Illaha Illalah (x 4)
Oh Seigneur, mon seul Ami ! Mon Amour, le plus fidele! (x 2)
Tu es la, dans mon coeur, depuis toujours et pour toujours (x 2)
Bismillah Alhamdullila, La Illaha Illalah (x 4)</t>
  </si>
  <si>
    <t>French, Arabic</t>
  </si>
  <si>
    <t>debug_bismillah_alhamdullila_la_illaha_illalah.html</t>
  </si>
  <si>
    <t>https://sairhythms.sathyasai.org/song/bismillah-bismillah</t>
  </si>
  <si>
    <t>Bismillah, Bismillah</t>
  </si>
  <si>
    <t>Send Love and Peace to the world</t>
  </si>
  <si>
    <t>Bismillah, Bismillah
Erachman Erahim
Bismillah, Bismillah
Hu Allahu
We begin in the Name
Of the One who is Love
Who is Mercy, Mercy and Compassion
Mercy, Mercy, and Compassion
Shalom
De l’Amour, de la Paix, dans le Monde (4x)</t>
  </si>
  <si>
    <t>French, Haitian Creole, Hebrew</t>
  </si>
  <si>
    <t>debug_bismillah_bismillah.html</t>
  </si>
  <si>
    <t>https://sairhythms.sathyasai.org/song/blessed-man</t>
  </si>
  <si>
    <t>Blessed Is The Man</t>
  </si>
  <si>
    <t>Blessed is the man who trusts in the Lord
And whose trust the Lord is
Blessed is the man who trusts in the Lord
And whose trust the Lord is
For he is as a tree planted by the waters
That spreads its roots by the sea
For he does not fear when heart comes near
He knows that his Lord is always here
And whose trust the Lord is
Blessed is the man who trusts in the Lord
And whose trust the Lord is
For his leaf shall always be green no matter the scene
And on days when there is a drought
He steps carefree forward always yielding fruit
He’s content and resting without doubt</t>
  </si>
  <si>
    <t>blessed-man.mp3</t>
  </si>
  <si>
    <t>debug_blessed_is_the_man.html</t>
  </si>
  <si>
    <t>https://sairhythms.sathyasai.org/song/blessed-lord</t>
  </si>
  <si>
    <t>Blessed Lord</t>
  </si>
  <si>
    <t>Blessed Lord of light beams soul I unite
Lay Your sacred hands upon my soul
In a flash of joy we do unite
In a flash of love and joy you and I unite</t>
  </si>
  <si>
    <t>blessed-lord.mp3</t>
  </si>
  <si>
    <t>solar love</t>
  </si>
  <si>
    <t>debug_blessed_lord.html</t>
  </si>
  <si>
    <t>https://sairhythms.sathyasai.org/song/bodhisattva</t>
  </si>
  <si>
    <t>Bodhisattva</t>
  </si>
  <si>
    <t>Bodhisattva on this earth
Praise God, you’ve taken birth
Bodhisattva, you’ve come again
Selfless servant, you’re the Lord’s true friend.
A peace so real and a love so sure
A life of service to the One
Precious Soul you’re a shining sun. [ Bodhisattva on this earth ... ]
Everywhere you spread your light
With each breath you live for Him
God’s own heart beats within.
Praise God, you’ve taken birth
Bodhisattva, you’ve come again
Selfless servant, you’re the Lord’s true friend (3x)</t>
  </si>
  <si>
    <t>bodhisattva.mp3</t>
  </si>
  <si>
    <t>debug_bodhisattva.html</t>
  </si>
  <si>
    <t>https://sairhythms.sathyasai.org/song/bolo-baba-ki-jai-sai-baba-ki-jai</t>
  </si>
  <si>
    <t>Bolo Baba Ki Jai Sai Baba Ki Jai</t>
  </si>
  <si>
    <t>Victory to Thee, O Lord Sai of Shirdi and Parthi who incarnated as Lord Rama in Treta age, Lord Krishna in Dwapara age. In this Kali age, You are the Cosmic Energy that encompasses both the animate and inanimate objects. O Lord, every incarnation is Your divine Form. You are the Creator of this wonderful Illusion and You pervade every atom. Prashanthi Nilayam is Your divine abode.</t>
  </si>
  <si>
    <t>Bolo Baba Ki Jai Sai Baba Ki Jai
O Shirdi Baba Ki Jai Parthi Baba Ki Jai [ Bolo Baba Ki ... ]
Treta Yug Mey Ram Roop Dwapar Mey Krishna Kanhaiyi
Kaliyug Mey Sai Shakthi Jad Chaitan Mey Hai Samayi
Har Avartaron Mey Roop Tera Sai Kan Kan Mey Tu Samaya
Prashanthi Vasi Sai Shankar Teri Adbhuth Maya</t>
  </si>
  <si>
    <t>Lowest Note: d1 / G# (lower octave)Highest Note: N1 / B♭* Western notes are in the Key of C</t>
  </si>
  <si>
    <t>Song Glossary adbhuta: miraculous; (var) adbhutamey avatar: incarnation; (var) avatara, avataram, avatari, avathaar, avathari, avatarini(f) baba: lord sai baba - the divine father bolo: chant, tell; (var) bol, boley - tells, boloon - i say chaitan: consciousness dwapara: one of the four ‘yugas’ in which lord krishna incarnated hai: is, are; (var) hi; hain - we are har: every jad: inanimate jai: victory kaliyuga: the present 'kali' age kan: atom, smallest part; (var) kana kanha: krishna; (var) kanhaiya, kanhaiyya, kanhayi, kannan (tamil) ki: of or belonging to krishna: name of the eighth incarnation of lord vishnu, son of devaki and vasudeva maya: illusion mey: in puttaparthi: birthplace of bhagawan sri sathya sai baba; (var) parti, parthi, parthipuri prashanthi: supreme peace; (var) prashantha; also refers to prashanthi nilayam at puttaparthi rama: name of the seventh incarnation of lord vishnu, son of dasharatha and kausalya; (var) ram roopa: figure, embodiment; (var) roopam, roopini (f) sai: sa + aai = divine mother samaya: to merge,encompass, to contain; (var) samayi shakthi: power, primordial goddess, another name of mother parvathi shankara: name of lord shiva, one who bestows auspiciousness; (var) shankar, shankaraya, shankaram shirdi: holy abode of the first incarnation of sai baba; (var) shirdipuri tera: yours; (var) terey, teri, tero (your) treta: name of an eon or age tum: you, thou; (var) tu, tuj; tubhyam, tumhey - to you; tujhey, tujko - for you; yuga: one of the divisions of time. there are four yugas, known as krita, treta, dvapara and kali (the current age); (var) yug, yugamuna (telugu)</t>
  </si>
  <si>
    <t>debug_bolo_baba_ki_jai_sai_baba_ki_jai.html</t>
  </si>
  <si>
    <t>https://youtu.be/WNzgIbZ9H1E</t>
  </si>
  <si>
    <t>https://sairhythms.sathyasai.org/song/bolo-bolo-jai-sai-ram</t>
  </si>
  <si>
    <t>Bolo Bolo Jai Sai Ram</t>
  </si>
  <si>
    <t>Chant the name Jai Sai Ram who is support and compassionate to meek, embodiment of kindness and merci. You are Shyam Gopala the Lord of Meera. Also you are Sai Ram of Parthi Puri.</t>
  </si>
  <si>
    <t>Bolo Bolo Jai Sai Ram
Jai Bolo Bolo Sai Ram [ Bolo Bolo ]
Deena Bandhu Deena Dayala
Karuna Sindhu Sai Krupala
Meera Ke Prabhu Shyama Gopala
Parthi Puri Ke Sai Ram</t>
  </si>
  <si>
    <t>Song Glossary bandhava: relative; (var) bandhu, bandho; bandham - relationship bolo: chant, tell; (var) bol, boley - tells, boloon - i say dayal: compassionate one: (var) dayala, dayalam, dayalana, dayalo, dayalu, dayaludey, dayalane (tamil), dayakari (f), dayalakari (f) deen: downtrodden; (var) deena, deenan gopal: name of krishna which means protector of the cowherd; (var) gopala, gopalana, gopalam jai: victory karuna: compassion; (var) karunya, karunamaya - full of compassion, karunamayi (f), karunantha, karunakara - embodiment of compassion ke: of or belonging to krupalu: compassionate one; (var) krupala, krupakara, krupakari (f); krupamaya, krupamayi (f) - full of compassion meera: one of the greatest women saints and devotee of lord krishna who sang the glory of the lord through songs and bhajans prabhu: lord, master; (var) prabho puri: a holy site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 sindhu: ocean; (var) sindho</t>
  </si>
  <si>
    <t>debug_bolo_bolo_jai_sai_ram.html</t>
  </si>
  <si>
    <t>https://sairhythms.sathyasai.org/song/bolo-bolo-sab-mil-bolo</t>
  </si>
  <si>
    <t>Let us all chant together, "Om Namah Shivaya" and bow down to Lord Shiva, the bestower of all prosperity. He holds the Holy Ganges in His matted locks of hair. He holds the Trishoola (the trident) and plays on the Damaru (kettle-drum). Let us all play the Damaru in a rhythmic fashion. Let the chanting "Om Namah Shivaya" resonate.</t>
  </si>
  <si>
    <t>Bolo Bolo Sab Mil Bolo Om Namah Shivaya
Om Namah Shivaya Om Namah Shivaya [ Bolo Bolo ... ]
Joota Jata Mey Gangadhari
Trishoola Dhari Damaru Bajaavey
Dama Dama Dama Dama Damaru Bajaa
Goonj Utao Om Namah Shivaya
Om Namah Shivaya (3)
Call Upon The Lord Of All, Call Upon Sai Baba
Call Upon Sai Baba Call Upon Sai Baba [ Call Upon The Lord ... ]
Sai Is The Avatar Of Kaliyuga
Come To Our Rescue, We Are Lost Without You
Time And Time Again We Sing Your Name Oh Sai Ram
You Are Our Refuge, Free Us From Bondage
Oh, The Love Of Baba (4)
Umi yori Fukai Ai no Kamisama
Ai no Kamisama, Ai no Kamisama [ Umi yori ... ]
Watashi wa Anata to Funatabishimasu
Kirameku Unabara Hazumi ni Notte
Hare no Hi, Ame no Hi, Ooarashi no Hi
Genki Ippai Osoba ni Imasu
Ai no Kamisama (3)</t>
  </si>
  <si>
    <t>bolo-bolo-sab-mil-bolo.mp3</t>
  </si>
  <si>
    <t>karaoke multi-lingual sheet-music</t>
  </si>
  <si>
    <t>Song Glossary bajao: play (an instrument); (var) bajaa, bajey, baajey, bajaayey, bajavat, bajaavey, bajaiyya bolo: chant, tell; (var) bol, boley - tells, boloon - i say dam: sound syllable (like in a drum); (var) dum, dama damaru: musical instrument played esp. by lord shiva; (var) damaruka dhara: bear, carry, earth, one who wears; (var) dhari, dharana, dharam, dharey, dharini (f) ganga: the sacred river ganges worshipped as goddess ganga; (var) gangey goonj: reverberate jata: lock of matted hair joota: matted hair mey: in milo: meet namah: offer salutations; not mine; (var) namaya om: Omkara has no form. It is the manifestation of Brahman (God) as sound. It is present in all creation. It is effulgent. It is in all speech. Read More: Significance of Om sab: all, everybody or everything shiva: lord shiva - one of the trinity who is the destroyer - the name shiva means auspiciousness; (var) shiv, shivaya, shivaraj, shivaraja, shivarajam, shivom, shivani (f) - of shiva trishoola: trident weapon, frequently held by gods such as lord shiva and goddess durga; (var) trishula, shoola utao: raise (the voice)</t>
  </si>
  <si>
    <t>debug_bolo_bolo_sab_mil_bolo.html</t>
  </si>
  <si>
    <t>source: https://media.radiosai.org/journals/vol_16/01FEB18/Sai-Bhajans-Karaoke-Volume-5.htmReference Track1 Pancham / CGents Pitch Karaoke Tracks1 Pancham / C (reference)7 Pancham / B (half note lower)6.5 Pancham / A# (one note lower)Ladies Pitch Karaoke Tracks5.5 Pancham / G# (reference)5 Pancham / G (half note lower)4.5 Pancham / F# (one note lower)</t>
  </si>
  <si>
    <t>https://sairhythms.sathyasai.org/song/bolo-bolo-sai-ram-bolo</t>
  </si>
  <si>
    <t>Jaya Kailasa Pathey Shiva Shankara</t>
  </si>
  <si>
    <t>Bolo Bolo Sai Ram Bolo</t>
  </si>
  <si>
    <t>Let us all join in proclaiming the glory of our beloved Lord, Sai Ram. He resides in Shirdi and Puttaparthi. All praises to You, our dear Lord.</t>
  </si>
  <si>
    <t>Bolo Bolo Sai Ram Bolo Bolo Sai Ram Bolo Sai Ram Ji Ki Jai
Bolo Sai Ram Ji Ki Jai
Bolo Bolo Shirdi Sai Bolo Bolo Parthi Sai Bolo Sathya Sai Ki Jai
Bolo Sathya Sai Ki Jai [ Bolo Sai Ram ... ]</t>
  </si>
  <si>
    <t>Song Glossary bolo: chant, tell; (var) bol, boley - tells, boloon - i say jai: victory ji: suffix word used with someone’s name for respect ki: of or belonging to rama: name of the seventh incarnation of lord vishnu, son of dasharatha and kausalya; (var) ram puttaparthi: birthplace of bhagawan sri sathya sai baba; (var) parti, parthi, parthipuri sai: sa + aai = divine mother sathya: truth, short form of sathyanarayana – the childhood name of sri sathya sai baba; (var) sathyam shirdi: holy abode of the first incarnation of sai baba; (var) shirdipuri</t>
  </si>
  <si>
    <t>debug_bolo_bolo_sai_ram_bolo.html</t>
  </si>
  <si>
    <t>https://sairhythms.sathyasai.org/song/bolo-jai-jai-kaar-bolo</t>
  </si>
  <si>
    <t>Bolo Jai Jai Kaar Bolo</t>
  </si>
  <si>
    <t>Chant victory to Lord Sai Baba who is also Lord Ghana Shyama (Krishna), the saviour of afflicted and the Lord whose very form is Love.</t>
  </si>
  <si>
    <t>Bolo Jai Jai Kaar Bolo Jai Jai Kaar
Bolo Jai Jai Kaar Sai Baba Ki
Patitha Pavana Hey Ghana Shyama
Sai Gopala Hey Ghana Shyama
Prema Bhagawan Sai Bhagawan
Sai Ram Sai Ram (2)</t>
  </si>
  <si>
    <t>bolo-jai-jai-kaar-bolo.mp3</t>
  </si>
  <si>
    <t>https://media.radiosai.org/journals/Vol_04/01NOV06/bhajans.htm#bolo</t>
  </si>
  <si>
    <t>karaoke sheet-music tutorial</t>
  </si>
  <si>
    <t>Song Glossary baba: lord sai baba - the divine father bhagawan: god; (var) bhagwan, bhagavaan, bhagavan, bhagawantha, bhagawathey bolo: chant, tell; (var) bol, boley - tells, boloon - i say ghana: thick; also refers to the sound of a bell; (var) ghanana gopal: name of krishna which means protector of the cowherd; (var) gopala, gopalana, gopalam hey: a heartfelt callout, usually followed by a name or description like 'hey rama', or 'hey merciful lord' jai: victory kaar: do, usually expressed as “jai jai kaar”, meaning hail, victory slogan patitha: downtrodden, helpless pavana: sacred, also means one who protects or provides refuge; (var) pavanam, paavana; pavani (f) prema: love; (var) prem; also the name of the third sai avatar, prema sai rama: name of the seventh incarnation of lord vishnu, son of dasharatha and kausalya; (var) ram sai: sa + aai = divine mother sham: dark hued, a reference to lord krishna; evening time; (var) shyam, shyama, shyamala</t>
  </si>
  <si>
    <t>Chandrashekaraya Namah Om</t>
  </si>
  <si>
    <t>debug_bolo_jai_jai_kaar_bolo.html</t>
  </si>
  <si>
    <t>https://www.youtube.com/watch?v=FioRTA6wRW8</t>
  </si>
  <si>
    <t>Reference Track2.5 Madhyam / G#Gents Pitch Karaoke Tracks2.5 Madhyam / G# (reference)</t>
  </si>
  <si>
    <t>https://sairhythms.sathyasai.org/song/bolo-jai-sai-ram</t>
  </si>
  <si>
    <t>Bolo Jai Sai Ram</t>
  </si>
  <si>
    <t>Chant victory to Lord Sai Rama whose form is Truth and who is the dweller of Temples (for Hindus), Masjids (for Muslims), Gurudwaras (for Sikhs) and Girjaghars (Churches for Christians or Synagogues for Jews).</t>
  </si>
  <si>
    <t>Bolo Jai Sai Ram Bolo Jai Sai Ram
Bolo Jai Sathya Sai Ram (2)
Mandir Mey Sai Ram
Masjid Mey Sai Ram
Gurudware Mey Sai Ram
Girjaghar Mey Sai Ram [ Bolo Jai Sathya ... ]</t>
  </si>
  <si>
    <t>bolo-jai-sai-ram.mp3</t>
  </si>
  <si>
    <t>https://dl.radiosai.org/RADIO_SAI_BHAJAN_CLASSROOM_317_BOLO_JAI_SAI_RAM.mp3</t>
  </si>
  <si>
    <t>Song Glossary bolo: chant, tell; (var) bol, boley - tells, boloon - i say girjaghar: church gurudwara: place of worship for the sikhs which means the door of the guru; (var) gurudware jai: victory mandir: temple; (var) mandira masjid: mosque mey: in rama: name of the seventh incarnation of lord vishnu, son of dasharatha and kausalya; (var) ram sai: sa + aai = divine mother sathya: truth, short form of sathyanarayana – the childhood name of sri sathya sai baba; (var) sathyam</t>
  </si>
  <si>
    <t>debug_bolo_jai_sai_ram.html</t>
  </si>
  <si>
    <t>https://youtu.be/HoO-_wnQ9_c?si=QJnCX2Rk9YxNcLdw https://youtu.be/YiDWKEFRei0?si=iI0gHkcQRD-f_xAX</t>
  </si>
  <si>
    <t>https://sairhythms.sathyasai.org/song/bolo-krishna-jai-bolo-krishna</t>
  </si>
  <si>
    <t>Bolo Krishna Jai Bolo Krishna</t>
  </si>
  <si>
    <t>Chant the name of Krishna, Sai Krishna who is the foster of truth, righteousness, peace and love. The charmer of Meera's mind.</t>
  </si>
  <si>
    <t>Bolo Krishna Jai Bolo Krishna Jai
Bolo Krishna Krishna Krishna Krishna Sai Krishna Jai
Sathya Dharma Shanthi Prema Krishna Jai Jai
Mayi Meera Mana Vihari Krishna Jai Jai
Krishna Krishna Krishna Krishna Sai Krishna Jai (Bolo)</t>
  </si>
  <si>
    <t>Song Glossary bolo: chant, tell; (var) bol, boley - tells, boloon - i say dharma: righteousness, also refers to way of life or religion jai: victory krishna: name of the eighth incarnation of lord vishnu, son of devaki and vasudeva ma: mother; (var) maayi, maiya, mayi mana: mind; (var) man, mano meera: one of the greatest women saints and devotee of lord krishna who sang the glory of the lord through songs and bhajans prema: love; (var) prem; also the name of the third sai avatar, prema sai sai: sa + aai = divine mother sathya: truth, short form of sathyanarayana – the childhood name of sri sathya sai baba; (var) sathyam shanthi: peace vihara: one who resides; (var) viharana, vihari, viharini (f)</t>
  </si>
  <si>
    <t>debug_bolo_krishna_jai_bolo_krishna.html</t>
  </si>
  <si>
    <t>https://sairhythms.sathyasai.org/song/bolo-narayana-jai-jai-vittala</t>
  </si>
  <si>
    <t>Bolo Narayana Jai Jai Vittala</t>
  </si>
  <si>
    <t>Anvita, Pavitra</t>
  </si>
  <si>
    <t>Let us chant the many names of the Lord: Narayana, Vittala, Govinda, Gopala, Panduranga and Sai who is verily Lord Narayana.</t>
  </si>
  <si>
    <t>Bolo Narayana Jai Jai Vittala
Sai Narayana Ranga Ranga Vittala [ Bolo Narayana ... ]
Govinda Vittala Rakumayi Vittala
Gopala Vittala Panduranga Vittala
Sri Ranga Vittala Sai Ranga Vittala
Bolo Narayana Jai Jai Vittala
Sai Narayana Ranga Ranga Vittala [ Bolo Narayana ... ]
Govinda Krishnana Rakumayi Vittala
Gopala Krishnana Panduranga Vittala
Sri Ranga Vittala Sai Ranga Vittala
Dear Sathya Sai, grace us with Your love
Om Sai Baba, grace us with Your love [ Dear Sathya Sai ... ]
You are the infinite, You are the absolute
You are in each of us, guiding and blessing us
As we go through our lives, serving God in all we see</t>
  </si>
  <si>
    <t>bolo-narayana-jai-jai-vittala.mp3 bolo-narayana-jai-jai-vittala_1.mp3</t>
  </si>
  <si>
    <t>Vittala, Krishna, Narayana</t>
  </si>
  <si>
    <t>https://media.radiosai.org/journals/Vol_06/01MAR08/10-bhajans.htm#anchor2</t>
  </si>
  <si>
    <t>Gajanana Hey Shubhanana (Vakulabharanam / Basant Mukhari)</t>
  </si>
  <si>
    <t>Song Glossary bolo: chant, tell; (var) bol, boley - tells, boloon - i say gopal: name of krishna which means protector of the cowherd; (var) gopala, gopalana, gopalam govinda: name of krishna which means cowherd; (var) govindam jai: victory krishna: name of the eighth incarnation of lord vishnu, son of devaki and vasudeva narayana: lord vishnu; (var) narayan, narayanam, narayanaya panduranga: lord vittala, krishna rakumayi: consort of vittala ranga: lord vittala or panduranga - a form of lord krishna; also the name of lord narayana in srirangam, tamilnadu; (var) ranganath, ranganatha sai: sa + aai = divine mother sri: honorific title of respect; another name of goddess lakshmi; wealth, majesty, splendour, intellect, fortune; (var) thiru (tamil) vittala: the presiding deity at pandarpur who is a manifestation of lord vishnu and lord krishna; (var) vittaley</t>
  </si>
  <si>
    <t>debug_bolo_narayana_jai_jai_vittala.html</t>
  </si>
  <si>
    <t>https://youtu.be/HBPtDgoDbjo</t>
  </si>
  <si>
    <t>https://sairhythms.sathyasai.org/song/bolo-ram-sai-ram</t>
  </si>
  <si>
    <t>Bolo Ram Sai Ram</t>
  </si>
  <si>
    <t>Chant the name of Sairam, Chant the name of Sai Shyam Sai, The one who is mother and father. Shyam, The one with a dark blue complexion, Lord Krishna.</t>
  </si>
  <si>
    <t>Bolo Ram Sai Ram
Bolo Shyam Sai Shyam [ Bolo Ram ... ]
Bolo Ram Sai Ram
Bolo Shyam Sai Shyam
Bolo Ram Ram Ram Sai Ram</t>
  </si>
  <si>
    <t>Song Glossary bolo: chant, tell; (var) bol, boley - tells, boloon - i say rama: name of the seventh incarnation of lord vishnu, son of dasharatha and kausalya; (var) ram sai: sa + aai = divine mother sham: dark hued, a reference to lord krishna; evening time; (var) shyam, shyama, shyamala</t>
  </si>
  <si>
    <t>debug_bolo_ram_sai_ram.html</t>
  </si>
  <si>
    <t>https://sairhythms.sathyasai.org/song/bolo-ram-sai-ram-0</t>
  </si>
  <si>
    <t>Om Namah Shivaya Namo Narayana</t>
  </si>
  <si>
    <t>Bolo Ram, Sai Ram</t>
  </si>
  <si>
    <t>Chant the name of the Lord Sathya Sai Ram, The Lord's name is Sathya, the eternal, changeless truth. Chant the name of Lord Hari and Lord Narayana. O Mind, chant the names of Sathya Narayana, Rama, my Ghana Shyama and Sathya Sai Rama.</t>
  </si>
  <si>
    <t>Bolo Ram, Sai Ram, Sathya Sai Ram
Sathya Naam, Sai Naam, Hari Ka Naam
Sri Hari Hari Bol, Hari Narayana
Bhajo Manuva Tu, Sathya Narayana
Merey Ram, Hey Ghana Shyam, Sathya Sai Ram [ Sathya Naam ... ]</t>
  </si>
  <si>
    <t>G2 G2 R2 S G2 G2 R2 S R2 G1 R2 G1 S R2 S n2In the Key of C:E E D C E E D C D E♭ D E♭ C D C B</t>
  </si>
  <si>
    <t>Song Glossary bhaja: worship, chant the name or sing the praises of the lord; (var) bhajoon - I worship; bhajey - let us worship bolo: chant, tell; (var) bol, boley - tells, boloon - i say ghana: thick; also refers to the sound of a bell; (var) ghanana hari: name of lord vishnu; (var) hare, harey hey: a heartfelt callout, usually followed by a name or description like 'hey rama', or 'hey merciful lord' ka: belonging to manuva: mind mera: my, mine; (var) mere, merey, meri, mero naam: name; (var) naama, naamam narayana: lord vishnu; (var) narayan, narayanam, narayanaya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sri: honorific title of respect; another name of goddess lakshmi; wealth, majesty, splendour, intellect, fortune; (var) thiru (tamil) tum: you, thou; (var) tu, tuj; tubhyam, tumhey - to you; tujhey, tujko - for you;</t>
  </si>
  <si>
    <t>https://youtu.be/qmmokrDOYA4</t>
  </si>
  <si>
    <t>https://sairhythms.sathyasai.org/song/bolo-rey-hari-naam</t>
  </si>
  <si>
    <t>Bolo Rey Hari Naam</t>
  </si>
  <si>
    <t>Chant the name of Hari, Lord Vishnu and Chant the name of Lord Shiva, the bestower of prosperity. Chant the name of Sai Baba, who belongs to the devotees, the Lord Sairam, who resides in the abode of Parthi.</t>
  </si>
  <si>
    <t>Bolo Rey Hari Naam
Bolo Rey Shiva Naam [ Bolo Rey ... ]
Bhaktha Janon Ke Baba Naam
Sai Naam Sai Baba Naam [ Bhaktha Janon ]
Parthi Pureeshwara Sai Ram</t>
  </si>
  <si>
    <t>Giridhara Bala Hey Nandalala</t>
  </si>
  <si>
    <t>Song Glossary baba: lord sai baba - the divine father bhaktha: devotee; (var) bhakthudu (telugu), bhakthargal (tamil) bolo: chant, tell; (var) bol, boley - tells, boloon - i say hari: name of lord vishnu; (var) hare, harey jana: people; (var) jano, janon, janonke (of people), janoon, janara ke: of or belonging to naam: name; (var) naama, naamam pureeshwara: lord of a place or city; (var) purishwara, pureeshwari, purishwari (f) puttaparthi: birthplace of bhagawan sri sathya sai baba; (var) parti, parthi, parthipuri rama: name of the seventh incarnation of lord vishnu, son of dasharatha and kausalya; (var) ram sai: sa + aai = divine mother shiva: lord shiva - one of the trinity who is the destroyer - the name shiva means auspiciousness; (var) shiv, shivaya, shivaraj, shivaraja, shivarajam, shivom, shivani (f) - of shiva</t>
  </si>
  <si>
    <t>debug_bolo_rey_hari_naam.html</t>
  </si>
  <si>
    <t>https://sairhythms.sathyasai.org/song/bolo-sai-ram-sathya-sai-ram</t>
  </si>
  <si>
    <t>Bolo Sai Ram Sathya Sai Ram</t>
  </si>
  <si>
    <t>Let us chant the name Sai Ram whose form is truth and whose dwelling is in Prashanthi Nilayam. Install His form in the heart after surrendering physically and mentally.</t>
  </si>
  <si>
    <t>Bolo Sai Ram Sathya Sai Ram
Prashanthi Vasa Sathya Sai Ram [ Bolo Sai Ram ... ]
Tan Man Lekey Man Mey Basaake
Sai Ram Bolo Sathya Sai Rama</t>
  </si>
  <si>
    <t>Song Glossary basayi: stay, install, reside; create; (var) bas, basaake, basaaye, basey, basath, basjao (be installed); basiya, basneywaale - one who installs bolo: chant, tell; (var) bol, boley - tells, boloon - i say ley: take, accept; (var) lo, leylo mana: mind; (var) man, mano prashanthi: supreme peace; (var) prashantha; also refers to prashanthi nilayam at puttaparthi rama: name of the seventh incarnation of lord vishnu, son of dasharatha and kausalya; (var) ram sai: sa + aai = divine mother sathya: truth, short form of sathyanarayana – the childhood name of sri sathya sai baba; (var) sathyam tan: body; (var) tana vasa: one who dwells or resides in; (var) vasaya, vaasam</t>
  </si>
  <si>
    <t>debug_bolo_sai_ram_sathya_sai_ram.html</t>
  </si>
  <si>
    <t>https://sairhythms.sathyasai.org/song/bow-light-within</t>
  </si>
  <si>
    <t>Bow To The Light Within</t>
  </si>
  <si>
    <t>Bow To The Light Within To The Omnipresent Light Of God
Bow To The Endless Light The Light That Is Our Very Life
Bow To The Indwelling Lord Our True Guru Sri Sathya Sai
Atma Jyothi Namo Paramatma Jyothi Namo
Akhanda Jyothi Namo Mama Jeevana Jyothi Namo
Antaryami Namo Sri Sadguru Sai Namo
Om to the Inner Light, to my God's divine Light I bow
Om to divine Eternal Light, to the Essence of my life I bow
Om to the Indwelling Lord, the true Guru Sathya Sai I bow</t>
  </si>
  <si>
    <t>bow-light-within.mp3 bow-light-within_1.mp3</t>
  </si>
  <si>
    <t>G2 G2 R2 S R2 S d2 p ~ p p S S S S R2 G2 R2 SIn the Key of C:E E D C D C A G ~ G G C C C C D E D C</t>
  </si>
  <si>
    <t>lead-music multi-lingual</t>
  </si>
  <si>
    <t>Song Glossary guru: preceptor; (var) guruvara – belonging to the guru / guru’s sai: sa + aai = divine mother sathya: truth, short form of sathyanarayana – the childhood name of sri sathya sai baba; (var) sathyam sri: honorific title of respect; another name of goddess lakshmi; wealth, majesty, splendour, intellect, fortune; (var) thiru (tamil)</t>
  </si>
  <si>
    <t>debug_bow_to_the_light_within.html</t>
  </si>
  <si>
    <t>https://sairhythms.sathyasai.org/song/brahma-guru-sai-narayana-guru</t>
  </si>
  <si>
    <t>Brahma Guru Sai Narayana Guru</t>
  </si>
  <si>
    <t>Always worship the Divine Preceptor Lord Sathya Sai, who is also Brahma, Vishnu, Shiva, Rama, Krishna.</t>
  </si>
  <si>
    <t>Brahma Guru Sai Narayana Guru
Brahma Guru Mahadeva
Sadguru Sai Dhyana Karey Nithya
Atma Linga Guru Deva (Sai)
Parama Guru Sathya Sai Guru
Nithyananda Guru Deva
Rama Guru Sri Krishna Guru Jaya [ Atma Linga ... ]</t>
  </si>
  <si>
    <t>https://raagabox.com/search/?mid=1008004</t>
  </si>
  <si>
    <t>Song Glossary atma: soul brahma: one of the trinity who is the creator, it also refers to the supreme lord - brahman; (var) brahmam deva: god; (var) dev, devo, devam dhyan: meditation; (var) dhyana, dhyanam, dhyanamey guru: preceptor; (var) guruvara – belonging to the guru / guru’s jaya: victory; (var) jayam, jayatu karo: do; make it happen; (var) kar; kiya - did; karomi, karey - let us do krishna: name of the eighth incarnation of lord vishnu, son of devaki and vasudeva linga: special type of elliptical stone worshipped by devotees esp. shiva-linga mahadeva: lord of the lords - refers to lord shiva narayana: lord vishnu; (var) narayan, narayanam, narayanaya nithya: daily, always parama: supreme, principal, chief, best, highest; (var) param, paramam rama: name of the seventh incarnation of lord vishnu, son of dasharatha and kausalya; (var) ram sadguru: true teacher/mentor/preceptor sai: sa + aai = divine mother sathya: truth, short form of sathyanarayana – the childhood name of sri sathya sai baba; (var) sathyam sri: honorific title of respect; another name of goddess lakshmi; wealth, majesty, splendour, intellect, fortune; (var) thiru (tamil)</t>
  </si>
  <si>
    <t>debug_brahma_guru_sai_narayana_guru.html</t>
  </si>
  <si>
    <t>https://sairhythms.sathyasai.org/song/brahma-murari-sada-poojita-namah</t>
  </si>
  <si>
    <t>Brahma Murari Sada Poojita Namah</t>
  </si>
  <si>
    <t>Glory to Lord Shiva who is worshipped by Brahma and Lord Vishnu. Lord Shiva is fond of being worshipped by Bilva leaves. He is the Lord of Lords and the conqueror of death. We bow to Lord Sathya Sai who manifests the Lingam and brings forth from within himself. We bow to the Supreme Lord, who is the conqueror of death. We bow to Lord Sai, the embodiment of Lord Shiva who has sacred ashes emanating from Him and whose Light illumines the Universe. We bow to the Lord who is fond of the 8 versed hymn, Lingashtakam. Chant the mantra, "Om Namah Shivaya". We bow to Thee, O Lord Shiva.</t>
  </si>
  <si>
    <t>Brahma Murari Sada Poojita Namah Shivaya Namah Shivaya
Bilvarchana Priya Bhavani Shankara Namah Shivaya Namah Shivaya
Mruthyunjaya Mahadeva Maheshwara Namah Shivaya Namah Shivaya
Bhasmoddhoolita Tejo Vigraha Namah Shivaya Namah Shivaya
Lingodhbhavakara Sai Maheshwara Namah Shivaya Namah Shivaya
Namah Shivaya Namah Shivaya (Om)</t>
  </si>
  <si>
    <t>Song Glossary bhasmoddhoolita: smeared with sacred ash bhavani: goddess parvathi bilvarchana: doing worship with ‘bilva’ leaf brahma: one of the trinity who is the creator, it also refers to the supreme lord - brahman; (var) brahmam lingodbhava: one who created linga - refers to lord sathya sai baba who created and took out lingas from his stomach during the shivarathri festival; (var) lingodhbhava, lingodhbhavakara mahadeva: lord of the lords - refers to lord shiva maheshwara: greatest lord - refers to lord shiva mruthyunjaya: one who has conquered death - refers to lord shiva; (var) mruthyunjayaya murare: one who killed the demon ‘mura’ – lord krishna; (var) murari, murarey namah: offer salutations; not mine; (var) namaya om: Omkara has no form. It is the manifestation of Brahman (God) as sound. It is present in all creation. It is effulgent. It is in all speech. Read More: Significance of Om poojita: deserving worship; (var) poojya, supoojita priya: dear; (var) priyey, priyakara, priyakari (f) sada: always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teja: effulgence, one who is full of effulgence; (var) tejo, tejomaya, tejomayi (feminine) vigraha: idol, statue</t>
  </si>
  <si>
    <t>debug_brahma_murari_sada_poojita_namah.html</t>
  </si>
  <si>
    <t>https://sairhythms.sathyasai.org/song/brahma-parathpara-poorna-maheshwara</t>
  </si>
  <si>
    <t>Brahma Parathpara Poorna Maheshwara</t>
  </si>
  <si>
    <t>Worship the supreme Brahman who has taken the form of Maheshwara with full divine qualities. He is the eternal Lord from beginning resident of Kedareshwara, who loves worship with Bilva leaves, adorn with moon on the head and who dances to the rhythm of Damaru.</t>
  </si>
  <si>
    <t>Brahma Parathpara Poorna Maheshwara
Adi ( Sai ) Natha Sri Kedareshwara
Bilva Dala Priya Chandrakaladhara
Dhimi Dhimi Damaru Ninaada Kara (3)</t>
  </si>
  <si>
    <t>Shambho Mahadeva Mallikarjuna</t>
  </si>
  <si>
    <t>Song Glossary adi: beginning, commencement, first in time bilva: a type of sacred leaf offered in worship, especially to lord shiva brahma: one of the trinity who is the creator, it also refers to the supreme lord - brahman; (var) brahmam chand: moon; (var) chandra dala: petal damaru: musical instrument played esp. by lord shiva; (var) damaruka dhimi: sound syllable (typically refers to a dance step); (var) dhim, dhimitha, dhimithaka, dhrimiki thata kara: hand, palm; alternative meaning: to do, bestow kedareshwara: lord of the mountains esp. shiva maheshwara: greatest lord - refers to lord shiva naada: sound; (var) ninaada, naad, naadam natha: lord or master; (var) nath, nathaya, natham, nada (tamil), nadanukku (tamil) - to the lord, nathudey (telugu) parathpara: the supreme being poorna: complete, full; pooran karo - to fulfill; (var) pooran, poorana, poorani, poorneshri (f) priya: dear; (var) priyey, priyakara, priyakari (f) sai: sa + aai = divine mother sri: honorific title of respect; another name of goddess lakshmi; wealth, majesty, splendour, intellect, fortune; (var) thiru (tamil)</t>
  </si>
  <si>
    <t>debug_brahma_parathpara_poorna_maheshwara.html</t>
  </si>
  <si>
    <t>https://sairhythms.sathyasai.org/song/brahma-swaroopa-naada-swaroopa</t>
  </si>
  <si>
    <t>Brahma Swaroopa Naada Swaroopa</t>
  </si>
  <si>
    <t>Lord Sathya Sai is the personification of creation, sound, truth, righteousness, illumination(knowledge), divinity, peace, and love. Chant His Holy Name incessantly.</t>
  </si>
  <si>
    <t>Brahma Swaroopa Naada Swaroopa
Bhajorey Bhajo Sada Sathya Sai Deva
Jyothi Swaroopa Divya Swaroopa
Bhajorey Bhajo Sada Sathya Sai Deva (2)</t>
  </si>
  <si>
    <t>Song Glossary bhajo: (let us) worship, chant the name or sing the praises of the lord; (var) bhajarey, bhajey, bhajore, bhajorey, bhajeham brahma: one of the trinity who is the creator, it also refers to the supreme lord - brahman; (var) brahmam deva: god; (var) dev, devo, devam divya: divine; (var) divyam jyothi: divine light; (var) jyoth, jyotir naada: sound; (var) ninaada, naad, naadam sada: always sai: sa + aai = divine mother sathya: truth, short form of sathyanarayana – the childhood name of sri sathya sai baba; (var) sathyam swaroopa: figure, embodiment; (var) swarupa, swaroopam, swaroopanin (tamil); roopini, swaroopini, svarupini (feminine)</t>
  </si>
  <si>
    <t>debug_brahma_swaroopa_naada_swaroopa.html</t>
  </si>
  <si>
    <t>https://sairhythms.sathyasai.org/song/brahma-swaroopa-naada-swaroopa-0</t>
  </si>
  <si>
    <t>Shankara Sadashiva Sabha Pathey Manohara</t>
  </si>
  <si>
    <t>Brahma Swaroopa Naada Swaroopa (Shubha Pantuvarali / Miyan ki Todi)</t>
  </si>
  <si>
    <t>O Lord Sathya Sai, You are the Supreme Brahman (Universal God), the embodiment of the primordial sound Om. You are truth, righteousness, effulgence, peace and divine love. You are the resident of Shirdi and Parthi.</t>
  </si>
  <si>
    <t>Brahma Swaroopa Naada Swaroopa
Sathya Swaroopa Dharma Swaroopa [ Brahma Swaroopa ... ]
Jyothi Swaroopa Divya Swaroopa
Shanthi Swaroopa Prema Swaroopa
Shirdi Swaroopa Parthi Swaroopa
Deva Deva Deva Sathya Sai Deva</t>
  </si>
  <si>
    <t>Song Glossary brahma: one of the trinity who is the creator, it also refers to the supreme lord - brahman; (var) brahmam deva: god; (var) dev, devo, devam dharma: righteousness, also refers to way of life or religion divya: divine; (var) divyam jyothi: divine light; (var) jyoth, jyotir naada: sound; (var) ninaada, naad, naadam prema: love; (var) prem; also the name of the third sai avatar, prema sai puttaparthi: birthplace of bhagawan sri sathya sai baba; (var) parti, parthi, parthipuri sai: sa + aai = divine mother sathya: truth, short form of sathyanarayana – the childhood name of sri sathya sai baba; (var) sathyam shanthi: peace shirdi: holy abode of the first incarnation of sai baba; (var) shirdipuri swaroopa: figure, embodiment; (var) swarupa, swaroopam, swaroopanin (tamil); roopini, swaroopini, svarupini (feminine)</t>
  </si>
  <si>
    <t>https://youtu.be/CmnMUSqz5ms</t>
  </si>
  <si>
    <t>https://sairhythms.sathyasai.org/song/brahma-vishnu-maheshwara</t>
  </si>
  <si>
    <t>Brahma Vishnu Maheshwara</t>
  </si>
  <si>
    <t>Pay homage to Brahma, Vishnu, Lord of Lords Shiva, Sai of Shirdi, and Baba of Parthi.</t>
  </si>
  <si>
    <t>Brahma Vishnu Maheshwara
Shirdi Sai Shankara
Parthi Baba Shankara
Namah Shivaya Namah Shivaya
Namah Shivaya Namo Namah Shivaya
Om Namah Shivaya
Shirdi Sai Shankara
Parthi Baba Shankara</t>
  </si>
  <si>
    <t>Sai, Shiva</t>
  </si>
  <si>
    <t>Song Glossary baba: lord sai baba - the divine father brahma: one of the trinity who is the creator, it also refers to the supreme lord - brahman; (var) brahmam maheshwara: greatest lord - refers to lord shiva namah: offer salutations; not mine; (var) namaya namo: to offer salutations om: Omkara has no form. It is the manifestation of Brahman (God) as sound. It is present in all creation. It is effulgent. It is in all speech. Read More: Significance of Om puttaparthi: birthplace of bhagawan sri sathya sai baba; (var) parti, parthi, parthipuri sai: sa + aai = divine mother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 vishnu: lord vishnu, one of the trinity who is the preserver</t>
  </si>
  <si>
    <t>debug_brahma_vishnu_maheshwara.html</t>
  </si>
  <si>
    <t>https://sairhythms.sathyasai.org/song/brahma-vishnu-maheshwara-sayeeshwara-hey</t>
  </si>
  <si>
    <t>Brahma Vishnu Maheshwara Sayeeshwara (Hey)</t>
  </si>
  <si>
    <t>O Lord Sai, You are verily the Trinity - Brahma, Vishnu and Shiva (Creator, Sustainer and Annihilator). You are the most compassionate one and the destroyer of sins. Please shower Your grace on us and protect us, O Lord.</t>
  </si>
  <si>
    <t>Brahma Vishnu Maheshwara Sayeeshwara (Hey)
Daya Karo Krupa Karo Parameshwara
Sai Ram Sai Ram (2)
Parama Dayala Paapa Vinasha
Raksha Karo Raksha Karo Sayeeshwara [ Daya Karo ... ]</t>
  </si>
  <si>
    <t>brahma-vishnu-maheshwara-sayeeshwara-hey.mp3</t>
  </si>
  <si>
    <t>Song Glossary brahma: one of the trinity who is the creator, it also refers to the supreme lord - brahman; (var) brahmam daya: compassion dayal: compassionate one: (var) dayala, dayalam, dayalana, dayalo, dayalu, dayaludey, dayalane (tamil), dayakari (f), dayalakari (f) hey: a heartfelt callout, usually followed by a name or description like 'hey rama', or 'hey merciful lord' karo: do; make it happen; (var) kar; kiya - did; karomi, karey - let us do krupa: compassion; (var) kripa maheshwara: greatest lord - refers to lord shiva paapa: sin parama: supreme, principal, chief, best, highest; (var) param, paramam paramesha: supreme god; (var) parameshwara, parameshwaraya, parameshwari (feminine) raksha: protect; (var) rakshaya rama: name of the seventh incarnation of lord vishnu, son of dasharatha and kausalya; (var) ram sai: sa + aai = divine mother sayeesha: sai + esha = lord sai; (var) sayeesham, sayeeshwara, sayeeshwaram, sayeeshwari (f), sayeeshwaraya, saishwari (f), vinasha: one who destroys or removes; (var) vinashaka, vinashana, vinashini (f), vinasham; vishnu: lord vishnu, one of the trinity who is the preserver</t>
  </si>
  <si>
    <t>debug_brahma_vishnu_maheshwara_sayeeshwara_hey.html</t>
  </si>
  <si>
    <t>https://sairhythms.sathyasai.org/song/brahmananda-guru-premananda-guru</t>
  </si>
  <si>
    <t>Brahmananda Guru Premananda Guru</t>
  </si>
  <si>
    <t>Surrender to our Divine Preceptor, Lord Sai, who is the embodiment of love and bliss. Chant the name of Lord Shiva, consort of Gowri and the lord of the universe, Sai Baba.</t>
  </si>
  <si>
    <t>Brahmananda Guru Premananda Guru
Sai Guru Deva Sharanam
Bhaja Shankara Hari Hara Sharanam
Vishwanath Deva Gowri Manohara
Sai Natha Baba Parameshwara
(Bhajo) Shiva Shambho Shiva Sharanam</t>
  </si>
  <si>
    <t>Hey Gananatha Gajanana</t>
  </si>
  <si>
    <t>~ Tilak Kamod</t>
  </si>
  <si>
    <t>Song Glossary baba: lord sai baba - the divine father bhaja: worship, chant the name or sing the praises of the lord; (var) bhajoon - I worship; bhajey - let us worship bhajo: (let us) worship, chant the name or sing the praises of the lord; (var) bhajarey, bhajey, bhajore, bhajorey, bhajeham brahmananda: supreme bliss; (var) brahmanandam deva: god; (var) dev, devo, devam gowri: another name of goddess parvathi guru: preceptor; (var) guruvara – belonging to the guru / guru’s hara: another name of lord shiva which means “to destroy”; (var) haraya hari: name of lord vishnu; (var) hare, harey manohar: pleasing, beautiful, charming; (var) manohara, manoharam, manohari (f) natha: lord or master; (var) nath, nathaya, natham, nada (tamil), nadanukku (tamil) - to the lord, nathudey (telugu) paramesha: supreme god; (var) parameshwara, parameshwaraya, parameshwari (feminine) premananda: bliss of love sai: sa + aai = divine mother shambho: one who is goodness personified - refers to lord shiva; (var) shambhu shankara: name of lord shiva, one who bestows auspiciousness; (var) shankar, shankaraya, shankaram sharan: surrender; (var) sharana, sharanagata, sharanagatha, sharanagatham, sharanam shiva: lord shiva - one of the trinity who is the destroyer - the name shiva means auspiciousness; (var) shiv, shivaya, shivaraj, shivaraja, shivarajam, shivom, shivani (f) - of shiva vishwanath: lord of the universe; (var) vishwanatha, vishwanathaya</t>
  </si>
  <si>
    <t>debug_brahmananda_guru_premananda_guru.html</t>
  </si>
  <si>
    <t>https://youtu.be/JqvY6U8XKGU</t>
  </si>
  <si>
    <t>https://sairhythms.sathyasai.org/song/brahmananda-roopa-sri-sai-deva</t>
  </si>
  <si>
    <t>Brahmananda Roopa Sri Sai Deva</t>
  </si>
  <si>
    <t>Glory to Lord Sai, the very embodiment of Supreme Bliss. In the incarnation as Lord Krishna, he was the resident of Brindavan who bestowed bliss on all. Chant the names of Keshava and Govinda, who is ever blissful and immersed in the Self. Victory to Lord Govinda, Gopala and Mukunda.</t>
  </si>
  <si>
    <t>Brahmananda Roopa Sri Sai Deva
Brinda Vihara Ananda Chandha [ Brahmananda Roopa ... ]
Nithyananda Atmananda Keshava Govinda
Govinda Gopala Jaya Ananda Mukunda
Govinda Gopala Jaya Ananda Mukunda (4)</t>
  </si>
  <si>
    <t>brahmananda-roopa-sri-sai-deva.mp3</t>
  </si>
  <si>
    <t>Janani Janani Sathya Sai Shubha</t>
  </si>
  <si>
    <t>Song Glossary anand: bliss; (var) ananda, anandam, anando atmananda: bliss of the soul; (var) atmanandam brahmananda: supreme bliss; (var) brahmanandam brinda: short form of brindavan, a garden of tulsi plants chandha: appearance; pleasing; beautiful (kannada) deva: god; (var) dev, devo, devam gopal: name of krishna which means protector of the cowherd; (var) gopala, gopalana, gopalam govinda: name of krishna which means cowherd; (var) govindam jaya: victory; (var) jayam, jayatu keshava: refers to lord krishna who vanquished the demon keshi; also means the one with beautiful, long hair; (var) keshavam mukunda: refers to krishna, the one who grants liberation nithyananda: always in bliss; (var) nithyanandam roopa: figure, embodiment; (var) roopam, roopini (f) sai: sa + aai = divine mother sri: honorific title of respect; another name of goddess lakshmi; wealth, majesty, splendour, intellect, fortune; (var) thiru (tamil) vihara: one who resides; (var) viharana, vihari, viharini (f)</t>
  </si>
  <si>
    <t>debug_brahmananda_roopa_sri_sai_deva.html</t>
  </si>
  <si>
    <t>https://sairhythms.sathyasai.org/song/brahmanandam-swami-naamam</t>
  </si>
  <si>
    <t>Brahmanandam Swami Naamam</t>
  </si>
  <si>
    <t>We derive Supreme Bliss by chanting the name of Lord Sai. His Form is delightful to the eyes. Singing His glory gives us everlasting peace. His Form is charming to our hearts. One gets Atmic bliss by meditating on Him and being in the service of Lord Sai gives us Supreme Bliss.</t>
  </si>
  <si>
    <t>Brahmanandam Swami Naamam
Netranandam Swami Roopam [ Brahmanandam ... ]
Nithyanandam Swami Geetam
Hrudayanandam Swami Roopam
Atmanandam Swami Dhyanam
Anandam Paramanandam
Swami (Sai) Sevanam Anandam</t>
  </si>
  <si>
    <t>Sunada Vinodini / Hindol</t>
  </si>
  <si>
    <t>Song Glossary anand: bliss; (var) ananda, anandam, anando atmananda: bliss of the soul; (var) atmanandam brahmananda: supreme bliss; (var) brahmanandam dhyan: meditation; (var) dhyana, dhyanam, dhyanamey geet: song; (var) geetam, geetham hrudayanandam: the bliss of the heart naam: name; (var) naama, naamam netranandam: joy to the eyes nithyananda: always in bliss; (var) nithyanandam paramananda: supreme bliss; (var) paramanandam roopa: figure, embodiment; (var) roopam, roopini (f) sai: sa + aai = divine mother sevanam: to do do service swami: lord; (var) swaminatha, swamiye, swamiyey, swamy</t>
  </si>
  <si>
    <t>debug_brahmanandam_swami_naamam.html</t>
  </si>
  <si>
    <t>https://youtu.be/i_0JWj4UczI?t=1382</t>
  </si>
  <si>
    <t>https://sairhythms.sathyasai.org/song/brahmanda-nayaka-baba</t>
  </si>
  <si>
    <t>Giridhari Murari Govinda</t>
  </si>
  <si>
    <t>Brahmanda Nayaka Baba</t>
  </si>
  <si>
    <t>Oh Baba, Creator of the entire Universe! You reside in Parthi (Prashanthi Nilayam). You created the sun and the moon, You made the rivers and oceans, You made the city of Ayodhya and established the city of Dwaraka. You created the holy cities of Shirdi and Parthi.</t>
  </si>
  <si>
    <t>Brahmanda Nayaka Baba Parthi Pureeshwara Baba
Chand Aur Suraj Tum Ne Banayey
Nadiya Sagar Tum Ne Banayey (2) [ Brahmanda ... ]
Ayodhya Nagari Tum Ne Banayi Dwaraka Nagari Tum Ne Basayi
Shirdi Parthi Tum Ne Banayi</t>
  </si>
  <si>
    <t>brahmanda-nayaka-baba.mp3</t>
  </si>
  <si>
    <t>https://media.radiosai.org/journals/Vol_04/01FEB06/bhajans.htm#brahmaanda</t>
  </si>
  <si>
    <t>Song Glossary aur: and ayodhya: the town ruled by king dasharatha and lord rama; (var) avadh, awaadh, avadhpuri baba: lord sai baba - the divine father banaye: has made; (var) banayi, banayey basayi: stay, install, reside; create; (var) bas, basaake, basaaye, basey, basath, basjao (be installed); basiya, basneywaale - one who installs brahmanda: universe created by ‘brahma’ chand: moon; (var) chandra dwaraka: the town in which lord krishna ruled as a king nadiya: rivers; (var) nadhi - river nagari: town nayaka: master or leader (masculine); nayaki (feminine); (var) nayaga (tamil) ne: has, have pureeshwara: lord of a place or city; (var) purishwara, pureeshwari, purishwari (f) puttaparthi: birthplace of bhagawan sri sathya sai baba; (var) parti, parthi, parthipuri sagar: ocean; (var) sagara, sagaram, sagari (feminine) shirdi: holy abode of the first incarnation of sai baba; (var) shirdipuri suraj: sun tum: you, thou; (var) tu, tuj; tubhyam, tumhey - to you; tujhey, tujko - for you;</t>
  </si>
  <si>
    <t>debug_brahmanda_nayaka_baba.html</t>
  </si>
  <si>
    <t>https://sairhythms.sathyasai.org/song/breathe-me</t>
  </si>
  <si>
    <t>Breathe on me</t>
  </si>
  <si>
    <t>Breathe on me, O Breath of God
Fill me with life anew
That I may love as Thou dost love
And do what Thou wouldst do
Free me from all that’s untrue
That I may see the One Reality
That lives within me and You
Empty my life of all but You
Make my soul Your Own
And Your Heart my home
That all that’s left is Truth
Show me Thy Face of Light
There’s nothing left for me excepting Thee
And knowing You aright
Fill me with life anew
That I may Love as Thou dost Love
And do as Thou wouldst do
And do as Thou wouldst do</t>
  </si>
  <si>
    <t>breathe-me.mp3</t>
  </si>
  <si>
    <t>Sathya Swaroopini Ma Sai Prema</t>
  </si>
  <si>
    <t>my light never dims</t>
  </si>
  <si>
    <t>debug_breathe_on_me.html</t>
  </si>
  <si>
    <t>https://sairhythms.sathyasai.org/song/brindavan-ke-sundara-sai</t>
  </si>
  <si>
    <t>Brindavan Ke Sundara Sai</t>
  </si>
  <si>
    <t>O beautiful Sai of Brindavan, who is all sacredness, with Parthi as Your abode, You are the saviour of the devotees. O Lord Madhava, the dweller of Mathura (You are verily the embodiment of sweetness). Glory to Lord Sai, the bestower of auspiciousness.</t>
  </si>
  <si>
    <t>Brindavan Ke Sundara Sai
Parthi Puri Ke Pavana Sai
Bhaktha Janon Ke Leela Sai
Madhava Sai Mathura Sai
Mangala Dayi Baba Sai
Baba Sai Leela Sai (2)</t>
  </si>
  <si>
    <t>Song Glossary baba: lord sai baba - the divine father bhaktha: devotee; (var) bhakthudu (telugu), bhakthargal (tamil) brindavana: garden of tulsi plants, abode of krishna and sathya sai; (var) brindavan dayi: one who gives jana: people; (var) jano, janon, janonke (of people), janoon, janara ke: of or belonging to leela: play, sport, entertainment; (var) leelamaya – full of sport madhava: name of krishna which means very sweet like madhu-honey; (var) madhavam, madhavaya mangal: auspicious; (var) mangala mathura: holy city associated with lord krishna pavana: sacred, also means one who protects or provides refuge; (var) pavanam, paavana; pavani (f) puttaparthi: birthplace of bhagawan sri sathya sai baba; (var) parti, parthi, parthipuri sai: sa + aai = divine mother sundara: beautiful; (var) sundarakara, sundaraya, sundari (f), soundari (f), sundaram - beauty</t>
  </si>
  <si>
    <t>debug_brindavan_ke_sundara_sai.html</t>
  </si>
  <si>
    <t>Jaya Rama Janaki Rama</t>
  </si>
  <si>
    <t>https://sairhythms.sathyasai.org/song/brindavan-mey-radhey-shyam</t>
  </si>
  <si>
    <t>Brindavan Mey Radhey Shyam</t>
  </si>
  <si>
    <t>O Lord Sai, You are Lord Krishna of Brindavan, Lord Rama of Ayodhya, Lord Shiva residing in Himalaya mountains. You reside at Parthi as Sai Rama and You are verily Lord Narayana.</t>
  </si>
  <si>
    <t>Brindavan Mey Radhey Shyam
Avadhpuri Mey Jai Siya Ram
Vindhya Himachala Mey Shiva Shankar
Parthipuri Mey Sai Ram
Rama Krishna Shiva Govinda Narahari
Narayana Sai Narayana</t>
  </si>
  <si>
    <t>Mishra Keeravani</t>
  </si>
  <si>
    <t>Song Glossary ayodhya: the town ruled by king dasharatha and lord rama; (var) avadh, awaadh, avadhpuri brindavana: garden of tulsi plants, abode of krishna and sathya sai; (var) brindavan govinda: name of krishna which means cowherd; (var) govindam himachala: the peak covered with ice esp the himalaya mountains which is said to be the abode of lord shiva jai: victory krishna: name of the eighth incarnation of lord vishnu, son of devaki and vasudeva narahari: lord narasimha, the fourth incarnation of lord vishnu as half-human and half-lion for killing the demon hiranyakashipu; (var) naarasimha narayana: lord vishnu; (var) narayan, narayanam, narayanaya puttaparthi: birthplace of bhagawan sri sathya sai baba; (var) parti, parthi, parthipuri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shankara: name of lord shiva, one who bestows auspiciousness; (var) shankar, shankaraya, shankaram shiva: lord shiva - one of the trinity who is the destroyer - the name shiva means auspiciousness; (var) shiv, shivaya, shivaraj, shivaraja, shivarajam, shivom, shivani (f) - of shiva sita: consort of rama, 7th avatar of lord vishnu; (var) siya vindhya: a mountain range in western India</t>
  </si>
  <si>
    <t>debug_brindavan_mey_radhey_shyam.html</t>
  </si>
  <si>
    <t>https://youtu.be/RLWZMb1HMlU?t=217</t>
  </si>
  <si>
    <t>https://sairhythms.sathyasai.org/song/brindavana-ghana-shyama-murari</t>
  </si>
  <si>
    <t>Brindavana Ghana Shyama Murari</t>
  </si>
  <si>
    <t>Lord Krishna, slayer of the demon Mura, is Radha's Lord and moves about in the gardens of Brindavan. The lotus-eyed Lord who lifted the mountain Govardhan to protect His devotees is Lord Sai of Parthi.</t>
  </si>
  <si>
    <t>Brindavana Ghana Shyama Murari
Madhura Manohara Muralidhari [ Brindavana Ghana ... ]
Radha Madhava Kunja Vihari
Raasa Vilola Hey Giridhari
Rajeeva Lochana Parthi Vihari</t>
  </si>
  <si>
    <t>Song Glossary brindavana: garden of tulsi plants, abode of krishna and sathya sai; (var) brindavan ghana: thick; also refers to the sound of a bell; (var) ghanana giridhar: one who lifted the mountain - refers to lord krishna who lifted the govardhana peak; (var) giridhara, giridhari hey: a heartfelt callout, usually followed by a name or description like 'hey rama', or 'hey merciful lord' kunja: a place overgrown with plants or creepers, a bower lochana: eye; (var) lochani (feminine) – one with such eyes; (var) vilochana madhava: name of krishna which means very sweet like madhu-honey; (var) madhavam, madhavaya madhura: sweet; (var) madhuram manohar: pleasing, beautiful, charming; (var) manohara, manoharam, manohari (f) muralidhara: one who carries the flute - lord krishna; (var) muralidhari murare: one who killed the demon ‘mura’ – lord krishna; (var) murari, murarey puttaparthi: birthplace of bhagawan sri sathya sai baba; (var) parti, parthi, parthipuri radha: one of the gopikas and the beloved of lord krishna; (var) radhe, radhey, radhika rajeeva: a blue lotus raasa: the dance in which lord krishna multiplied his form to dance with all the gopikas at the same time sham: dark hued, a reference to lord krishna; evening time; (var) shyam, shyama, shyamala vihara: one who resides; (var) viharana, vihari, viharini (f) vilola: one who is in atmic bliss; (var) vilolana, viloley</t>
  </si>
  <si>
    <t>debug_brindavana_ghana_shyama_murari.html</t>
  </si>
  <si>
    <t>https://sairhythms.sathyasai.org/song/bring-love-god-here</t>
  </si>
  <si>
    <t>Bring love of God here</t>
  </si>
  <si>
    <t>Bring love of God here, and take with you divine Power
Bring what you have, your sorrows, grief worries and (your) fears
And take from me joy
And take from me peace
And take from me courage and confidence</t>
  </si>
  <si>
    <t>bring-love-god-here.mp3</t>
  </si>
  <si>
    <t>debug_bring_love_of_god_here.html</t>
  </si>
  <si>
    <t>https://sairhythms.sathyasai.org/song/brothers-sisters-all-god%E2%80%99s-children</t>
  </si>
  <si>
    <t>Brothers, Sisters, All God’s Children</t>
  </si>
  <si>
    <t>Brothers, sisters, all God's children, let us live in peace as One
Let us share the universal blessings of the Earth and Sun
Walk together, talk together, may love let us fill all day to come
Let Divine light shine within us, let us live in peace as One</t>
  </si>
  <si>
    <t>brothers-sisters-all-god’s-children.mp3</t>
  </si>
  <si>
    <t>Song Glossary sun: listen; (var) sunlo, sunle</t>
  </si>
  <si>
    <t>debug_brothers_sisters_all_gods_children.html</t>
  </si>
  <si>
    <t>https://sairhythms.sathyasai.org/song/buddha-mahavir-yesu-sai</t>
  </si>
  <si>
    <t>O mind, chant the name of Vahey Guru, Buddha, Mahavir, Jesus and the Divine Preceptor Sai, who are the essence of scriptures Bagawad Gita, Quran and Bible. O Sai, You are the indweller of the body and mind and every atom of body is filled by You.</t>
  </si>
  <si>
    <t>Buddha Mahavir Yesu Sai
Vahey Guru Vahey Guru Bol Manuva
Allah Yesu Sadguru Sai
Geeta Veda Quran Ho Sai
Tan Mey Sai Man Mey Sai
Rom Rom Mey Sai Sai [ Vahey Guru ... ]</t>
  </si>
  <si>
    <t>buddha-mahavir-yesu-sai.mp3</t>
  </si>
  <si>
    <t>Lowest Note: G2 / EHighest Note: P / G (higher octave)* Western notes are in the Key of C</t>
  </si>
  <si>
    <t>https://media.radiosai.org/journals/vol_12/01OCT14/Buddha-Mahaveer-Yeshu-Sai.htm</t>
  </si>
  <si>
    <t>instrumental karaoke sheet-music tutorial</t>
  </si>
  <si>
    <t>Song Glossary allah: the all-compassionate god of islam religion bolo: chant, tell; (var) bol, boley - tells, boloon - i say buddha: founder of buddhism and one of the major ten incarnations of god; also an enlightened person geeta: bhagawad geeta, the sacred scripture containing the guidance of lord krishna to arjuna during the war; (var) geete, geetai (tamil) guru: preceptor; (var) guruvara – belonging to the guru / guru’s ho: you are; (alternative) so be it mahavira: lord mahavira – the founder of jainism, also, a very courageous person; (var) mahavir mana: mind; (var) man, mano manuva: mind quran: sacred text of islam rom: strang of hair sadguru: true teacher/mentor/preceptor sai: sa + aai = divine mother tan: body; (var) tana vahey: supreme; “vahey guru” - supreme teacher, refers to god veda: sacred text, the scripture of the hindus said to have been directly revealed by the supreme-being, brahman yesu: jesus christ; (var) yeshu</t>
  </si>
  <si>
    <t>debug_buddha_mahavir_yesu_sai.html</t>
  </si>
  <si>
    <t>https://sairhythms.sathyasai.org/song/buddham-sharanam-gatchami</t>
  </si>
  <si>
    <t>Buddham Sharanam Gatchami</t>
  </si>
  <si>
    <t>Buddham Sharanam Gatchami
Sangam Sharanam Gatchami (2X)
Dharmam Sharanam Gatchami
Surrender to the Consiousness of Lord Buddha
Surrender to the holy ones of the world
Surrender to the dharma of righteousness
You will find the Truth of the Universe
Lord Buddha, You came to this world
To show man the path
The path of Truth, the path of Peace
The path Eternal that man does seek</t>
  </si>
  <si>
    <t>debug_buddham_sharanam_gatchami.html</t>
  </si>
  <si>
    <t>https://sairhythms.sathyasai.org/song/devotion-he-knows-me</t>
  </si>
  <si>
    <t>By devotion He knows me</t>
  </si>
  <si>
    <t>Nandalala Yadu Nandalala</t>
  </si>
  <si>
    <t>By devotion He knows me in Truth what and who I am
And as He knows Me in Truth He enters into the happiness that I am</t>
  </si>
  <si>
    <t>debug_by_devotion_he_knows_me.html</t>
  </si>
  <si>
    <t>https://sairhythms.sathyasai.org/song/grace-god</t>
  </si>
  <si>
    <t>By the Grace of God</t>
  </si>
  <si>
    <t>By the Grace of God my life is lived
By the Grace of God I can freely give
The Grace of God is all that I need
I come to You Lord on bended knee
By the Grace of God I can finally see
The Grace of God is all that I need
I come to You Lord on bended knee
By the Grace of God His Love is shown
The Grace of God is all that I need
I come to You Lord on bended knee
By the Grace of God we are ONE
The Grace of God is all that I need
I come to You Lord on bended knee
I come to You Lord on bended knee</t>
  </si>
  <si>
    <t>grace-god.mp3</t>
  </si>
  <si>
    <t>o holy presence</t>
  </si>
  <si>
    <t>debug_by_the_grace_of_god.html</t>
  </si>
  <si>
    <t>https://sairhythms.sathyasai.org/song/cada-vez-que-siento-tu</t>
  </si>
  <si>
    <t>Cada vez que siento tu</t>
  </si>
  <si>
    <t>Every time I feel Your light, You see me singing Your name. Oh Allah, You are great! I move and dance to the rhythm of Love. I sing, praise, and surrender to You. Oh Allah, You are great! The Light of God is great!</t>
  </si>
  <si>
    <t>Cada vez que siento tu lumbre
Tú me ves cantando tu nombre
Ya Allah Ya Allah Ya Allah Ho Akbar
Me muevo y bailo al ritmo del amor
Yo canto, alabo, me rindo al Señor
Ya Allah Ya Allah Ya Allah Ho Akbar
Noor-e-Khuda Noor-e-Maula Noor-e-Allah Ho Akbar</t>
  </si>
  <si>
    <t>Song Glossary akbar: means ‘great’ in arabic and ‘allah hu akbar’ means ‘god is great’ allah: the all-compassionate god of islam religion khuda: god or lord (persian) maulah: master (arabic) noor: light, splendor</t>
  </si>
  <si>
    <t>debug_cada_vez_que_siento_tu.html</t>
  </si>
  <si>
    <t>https://youtu.be/c_r_uOVO62E</t>
  </si>
  <si>
    <t>https://sairhythms.sathyasai.org/song/call-lord-you-love-unceasingly</t>
  </si>
  <si>
    <t>Call On The Lord You Love Unceasingly</t>
  </si>
  <si>
    <t>Call On The Lord You Love Unceasingly
He Will Be Listening, Sri Sathya Sai
He Understands The Call Of Your Heart
Wanting Him, Needing Him, Sri Sathya Sai
There Is A Love That He Can't Resist
Constantly Calling Him, Sri Sathya Sai
Offer Your Love To The Lord Of The Universe
He Will Be Listening, He Always Is</t>
  </si>
  <si>
    <t>Song Glossary sai: sa + aai = divine mother sathya: truth, short form of sathyanarayana – the childhood name of sri sathya sai baba; (var) sathyam sri: honorific title of respect; another name of goddess lakshmi; wealth, majesty, splendour, intellect, fortune; (var) thiru (tamil)</t>
  </si>
  <si>
    <t>debug_call_on_the_lord_you_love_unceasingly.html</t>
  </si>
  <si>
    <t>https://sairhythms.sathyasai.org/song/call-upon-lord-all</t>
  </si>
  <si>
    <t>Call Upon The Lord Of All</t>
  </si>
  <si>
    <t>Call Upon The Lord Of All, Call Upon Sai Baba
Call Upon Sai Baba Call Upon Sai Baba [ Call Upon The Lord ... ]
Sai Is The Avatar Of Kaliyuga
Come To Our Rescue, We Are Lost Without You
Time And Time Again We Sing Your Name Oh Sai Ram
You Are Our Refuge, Free Us From Bondage
Oh, The Love Of Baba (4)
Bolo Bolo Sab Mil Bolo Om Namah Shivaya
Om Namah Shivaya Om Namah Shivaya [ Bolo Bolo ... ]
Joota Jata Mey Gangadhari
Trishoola Dhari Damaru Bajaavey
Dama Dama Dama Dama Damaru Bajaa
Goonj Utao Om Namah Shivaya
Om Namah Shivaya (3)
Umi yori Fukai Ai no Kamisama
Ai no Kamisama, Ai no Kamisama [ Umi yori ... ]
Watashi wa Anata to Funatabishimasu
Kirameku Unabara Hazumi ni Notte
Hare no Hi, Ame no Hi, Ooarashi no Hi
Genki Ippai Osoba ni Imasu
Ai no Kamisama (3)</t>
  </si>
  <si>
    <t>call-upon-lord-all.mp3</t>
  </si>
  <si>
    <t>karaoke multi-lingual</t>
  </si>
  <si>
    <t>Song Glossary avatar: incarnation; (var) avatara, avataram, avatari, avathaar, avathari, avatarini(f) baba: lord sai baba - the divine father kaliyuga: the present 'kali' age rama: name of the seventh incarnation of lord vishnu, son of dasharatha and kausalya; (var) ram sai: sa + aai = divine mother</t>
  </si>
  <si>
    <t>debug_call_upon_the_lord_of_all.html</t>
  </si>
  <si>
    <t>https://sairhythms.sathyasai.org/song/calling-god-any-name</t>
  </si>
  <si>
    <t>Calling God by any name</t>
  </si>
  <si>
    <t>Calling God by any name
Every prayer's heard just the same
All are equal in His eyes
Who are we to criticize
Unity must be our aim
Loving God by any name
And we only have to call
We must listen carefully
He will give us what we need
Each of us He hears the same
Calling God by any name
He hears how ever called Brahma, Krishna, Buddha</t>
  </si>
  <si>
    <t>calling-god-any-name.mp3</t>
  </si>
  <si>
    <t>Jaya Mana Mohana Krishna Murari</t>
  </si>
  <si>
    <t>debug_calling_god_by_any_name.html</t>
  </si>
  <si>
    <t>https://sairhythms.sathyasai.org/song/can%E2%80%99t-get-enough-your-love-my-lord</t>
  </si>
  <si>
    <t>Can’t get Enough of Your Love my Lord</t>
  </si>
  <si>
    <t>Can't get Enough of Your Love my Lord (2X)
I want more and more and more and more
And Can't get enough of Your Love (2X)
Can't get Enough of Your Peace my Lord (2X)
I want more and more and more and more
And Can't get enough of Your Peace (2X)
Can't get Enough of Your Joy my Lord (2X)
I want more and more and more and more
And Can't get enough of Your Joy (2X)
Can't get Enough of Your Truth my Lord (2X)
I want more and more and more and more
And Can't get enough of Your Truth (2X)</t>
  </si>
  <si>
    <t>Nataraja Namami Shankara</t>
  </si>
  <si>
    <t>debug_cant_get_enough_of_your_love_my_lord.html</t>
  </si>
  <si>
    <t>https://sairhythms.sathyasai.org/song/care-earth</t>
  </si>
  <si>
    <t>Care For The Earth</t>
  </si>
  <si>
    <t>Now is the time to care for our Earth,
Whoever we may be.
To join our hands, our souls and our hearts,
And to work for unity.
For the world to be a beautiful place,
Full of flowers, birds and trees.
The future lies with nobody else,
It depends on you and me.
Make the air pollution free.
Respect all life, the animals too,
And to live in harmony.
For the world to be a beautiful place,
Full of flowers, birds and trees.
The future lies with nobody else,
It depends on you and me.</t>
  </si>
  <si>
    <t>care-earth.mp3</t>
  </si>
  <si>
    <t>values</t>
  </si>
  <si>
    <t>debug_care_for_the_earth.html</t>
  </si>
  <si>
    <t>https://sairhythms.sathyasai.org/song/care-things-around-us</t>
  </si>
  <si>
    <t>Care for things around us</t>
  </si>
  <si>
    <t>For us to live together, in Peace and Harmony,
We must care for things around us even if they're free.
Let us be very gentle, treat everything with care,
No matter what the value is, it’s there for us to share.</t>
  </si>
  <si>
    <t>care-things-around-us.mp3</t>
  </si>
  <si>
    <t>debug_care_for_things_around_us.html</t>
  </si>
  <si>
    <t>https://sairhythms.sathyasai.org/song/chanda-kirana-kula-mandana-ram</t>
  </si>
  <si>
    <t>Chanda Kirana Kula Mandana Ram</t>
  </si>
  <si>
    <t>Ashwin, Sriraag, Prasanna</t>
  </si>
  <si>
    <t>O beloved Prince of King Dasharatha, Lord Rama, You are the crown jewel of the Solar Dynasty, radiating bliss and happiness. You are the cause of Mother Kausalya's happiness and Sage Vishwamitra's beloved treasure. Victory to You, O King Rama, consort of Mother Sita.</t>
  </si>
  <si>
    <t>Jai Jai Jai Jai Ganapathi</t>
  </si>
  <si>
    <t>Chanda Kirana Kula Mandana Ram
Srimad Dasharatha Nandana Ram
Kausalya Sukha Vardhana Ram
Vishwamitra Priya Dhana Ram
Rama Rama Jaya Raja Ram
Rama Rama Jaya Sita Ram
Rama Rama Jaya Raja Ram
Rama Rama Jaya Sai Ram</t>
  </si>
  <si>
    <t>chanda-kirana-kula-mandana-ram.mp3</t>
  </si>
  <si>
    <t>Atana</t>
  </si>
  <si>
    <t>Song Glossary chanda: heat dasharatha: king of ayodhya and the father of lord rama dhan: money, wealth; (var) dhana jaya: victory; (var) jayam, jayatu kausalya: mother of lord rama kirana: ray kula: clan, lineage, dynasty mandana: jewel nandana: son, also the name of a forest; (var) nandan, nandanam priya: dear; (var) priyey, priyakara, priyakari (f) raja: king, emperor; (var) raya, rajadhi raja – king of kings rama: name of the seventh incarnation of lord vishnu, son of dasharatha and kausalya; (var) ram sai: sa + aai = divine mother sita: consort of rama, 7th avatar of lord vishnu; (var) siya sriman: honorific word giving respect sukha: happiness; (var) sukh vardhana: causing to increase; source of bliss; treasure vishwamitra: a king who became a great sage, ‘brahmarishi’ by severe penance &amp; austerities</t>
  </si>
  <si>
    <t>debug_chanda_kirana_kula_mandana_ram.html</t>
  </si>
  <si>
    <t>https://youtu.be/mTNkjZGLaqE</t>
  </si>
  <si>
    <t>chanda-kirana-kula-mandana-ram_1.mp3</t>
  </si>
  <si>
    <t>https://sairhythms.sathyasai.org/song/chandi-chamundi-jaya-vaishnavi-devi</t>
  </si>
  <si>
    <t>Chandi Chamundi Jaya Vaishnavi Devi</t>
  </si>
  <si>
    <t>Ashwin, Sailavan, Sriraag</t>
  </si>
  <si>
    <t>Victory to Mother Durga, Mother of the Universe who bestows auspiciousness and removes the fear of worldly existence. She is also Mother Kali who slew the demon Mahisha. She is the consort of Shiva and the one who fosters all beings. Victory to Mother Durga, the three-eyed one who holds the Trident.</t>
  </si>
  <si>
    <t>Chandi Chamundi Jaya Vaishnavi Devi Ma
Mahisha Samhaarini Mangala Roopini Jaya Maha Kaali Ma
Chandi Chamundi Jaya Mangala Gowri Ma
Bhava Bhaya Harini Pashupathi Mohini Jaya Jaya Lalitey Ma
Jagadodharini Jaya Bhavadharini Jaya Jaya Devi Ma
Trishoola Dharini Trinetra Dharini Jaya Jaya Durge Ma
Chandi Chamundi Jaya Vaishnavi Devi Ma
Mahisha Samhaarini Mangala Roopini Jaya Maha Kaali Ma
Chandi Chamundi Jaya Mangala Gowri Ma
Bhava Bhaya Harini Pashupathi Mohini Jaya Jaya Lalitey Ma
Jagadodharini Jaya Bhavadharini Jaya Jaya Devi Ma
Trishoola Dharini Trinetra Dharini Jaya Jaya Kaali Ma</t>
  </si>
  <si>
    <t>Jaya Jaya Devi Girija Mata</t>
  </si>
  <si>
    <t>Lowest Note: S / CHighest Note: M2 / F# (higher octave)* Western notes are in the Key of C</t>
  </si>
  <si>
    <t>Song Glossary bhava: being, becoming, birth, world bhaya: fear chandi: fierce aspect of goddess durga, the vanquisher of the demons chanda and munda; (var) chamundi, chamundeshwari devi: goddess dhara: bear, carry, earth, one who wears; (var) dhari, dharana, dharam, dharey, dharini (f) durga: goddess who destroyed the demon mahishasura; (var) durge, durgeshwari gowri: another name of goddess parvathi haarini: one who removes/destroys (f); (var) harini, harnevali jagadodhara: one who liberates the world; (var) jagadoddhara, jagadoddharini (f), jagadodhaara, jagadodharaka, jagadodharana, jagadodharanam, jagadodharini (f) jaya: victory; (var) jayam, jayatu kaali: one of the fearful forms of goddess; (var) kaalikey lalita: name of goddess lakshmi, also means pleasing; (var) lalitey ma: mother; (var) maayi, maiya, mayi maha: great; (var) mahaan - one who is great mahishasura: the demon mahisha who took the form of a buffalo mangal: auspicious; (var) mangala mohana: attractive, beautiful, enchanting; (var) mohanam, mohini (f) - also refers to an incarnation of lord vishnu pashupathi: the lord of all animals esp. lord shiva; (var) pashupathey samhaara: to destroy; (var) samhaaraka, samharanam, samhari - one who destroys, samhaarini (f) swaroopa: figure, embodiment; (var) swarupa, swaroopam, swaroopanin (tamil); roopini, swaroopini, svarupini (feminine) trinetra: three-eyed one, refers to lord shiva trishoola: trident weapon, frequently held by gods such as lord shiva and goddess durga; (var) trishula, shoola vaishnavi: sister of lord vishnu, an incarnation of shakti</t>
  </si>
  <si>
    <t>debug_chandi_chamundi_jaya_vaishnavi_devi.html</t>
  </si>
  <si>
    <t>https://sairhythms.sathyasai.org/song/chandi-janani-ma</t>
  </si>
  <si>
    <t>Chandi Janani Ma</t>
  </si>
  <si>
    <t>Victory to Mother Durga, the vanquisher of the demon Chanda. She bestows wisdom and destroys evil.</t>
  </si>
  <si>
    <t>Chandi Janani Ma
Jai Jai Ma Jai Jai Ma
(Chandi Rana Chandi Bhava) Chandi Janani Ma
Gnana Pradayini Duritha Nivarini
Ambe Bhavani Ma
Jai Jai Ma Jai Jai Ma (2)</t>
  </si>
  <si>
    <t>chandi-janani-ma.mp3</t>
  </si>
  <si>
    <t>Lowest Note: g1 / E♭ (lower octave)Highest Note: P / G* Western notes are in the Key of C</t>
  </si>
  <si>
    <t>Song Glossary amba: mother parvathi; (var) ambe, ambey, ambika bhava: being, becoming, birth, world bhavani: goddess parvathi chandi: fierce aspect of goddess durga, the vanquisher of the demons chanda and munda; (var) chamundi, chamundeshwari dayini: one who gives (feminine); (var) pradayini, vidayini duritha: sinful activities, difficulty, evil gnana: wisdom; (var) gyaan, gnaan, gnan, gnanam jai: victory janani: mother ma: mother; (var) maayi, maiya, mayi nivarana: one who removes or prevents; (var) nivarini (feminine), nivaraka rana: war</t>
  </si>
  <si>
    <t>debug_chandi_janani_ma.html</t>
  </si>
  <si>
    <t>https://sairhythms.sathyasai.org/song/chandra-chooda-mahadeva-shiva</t>
  </si>
  <si>
    <t>Chandra Chooda Mahadeva Shiva</t>
  </si>
  <si>
    <t>Salutations to the Lord of the Lords, Shiva, who wears the moon on His head and who has conquered death. Lord Sathya Sai is none other than Lord Shiva.</t>
  </si>
  <si>
    <t>Chandra Chooda Mahadeva Shiva Shiva Shambho Deva
Hara Hara Mahadeva Shiva Shiva Shiva Sai Deva
Sathya Naam Sathya Sai Deva Mruthyunjaya Mahadeva
Om Namah Shivaya Hari Om Namah Shivaya</t>
  </si>
  <si>
    <t>Song Glossary chandrachooda: one who has the moon in his lock of hair, lord shiva deva: god; (var) dev, devo, devam hara: another name of lord shiva which means “to destroy”; (var) haraya hari: name of lord vishnu; (var) hare, harey mahadeva: lord of the lords - refers to lord shiva mruthyunjaya: one who has conquered death - refers to lord shiva; (var) mruthyunjayaya naam: name; (var) naama, naamam namah: offer salutations; not mine; (var) namaya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shambho: one who is goodness personified - refers to lord shiva; (var) shambhu shiva: lord shiva - one of the trinity who is the destroyer - the name shiva means auspiciousness; (var) shiv, shivaya, shivaraj, shivaraja, shivarajam, shivom, shivani (f) - of shiva</t>
  </si>
  <si>
    <t>debug_chandra_chooda_mahadeva_shiva.html</t>
  </si>
  <si>
    <t>https://sairhythms.sathyasai.org/song/chandra-vadana-kamala-nayana</t>
  </si>
  <si>
    <t>Shiva Shiva Shiva Shiva Shivaya (Madhyamavati / Madhmad Sarang)</t>
  </si>
  <si>
    <t>Sailavan, Prithvi, Jothsna, Prasanna</t>
  </si>
  <si>
    <t>Glory to Lord Narayana who has a face pleasing like the moon and whose eyes are like lotus. He is reclining eternally on the Celestial Serpent Sesha and is the refuge to the weak and meek.</t>
  </si>
  <si>
    <t>Chandra Vadana Kamala Nayana
Narayana Hari Narayana
Anantha Shayana Deena Sharanya [ Narayana Sai ... ]</t>
  </si>
  <si>
    <t>chandra-vadana-kamala-nayana.mp3</t>
  </si>
  <si>
    <t>Miyan ki Malhar</t>
  </si>
  <si>
    <t>Lowest Note: M1 / FHighest Note: M1 / F (higher octave)* Western notes are in the Key of C</t>
  </si>
  <si>
    <t>Song Glossary anantha: infinite, endless; (var) ananth, anantham, ananthaya chand: moon; (var) chandra deen: downtrodden; (var) deena, deenan hari: name of lord vishnu; (var) hare, harey kamala: lotus narayana: lord vishnu; (var) narayan, narayanam, narayanaya nayan: eye; (var) nayana, nayanon, nayanom, nayanabhi sai: sa + aai = divine mother sharanya: to whom one surrenders shayana: sleep vadana: face; (var) vadanam, vadani (f)</t>
  </si>
  <si>
    <t>debug_chandra_vadana_kamala_nayana.html</t>
  </si>
  <si>
    <t>https://sairhythms.sathyasai.org/song/chandrakala-dhara-samba-sadashiva</t>
  </si>
  <si>
    <t>Chandrakala Dhara Samba Sadashiva</t>
  </si>
  <si>
    <t>Sriraag, Shravya</t>
  </si>
  <si>
    <t>Lord Shiva, who is eternal and unchanging, wears the crescent moon on His head as a decoration. The Lord of the Lords is the bestower of good. Let us chant the mantra "Om Namah Shivaya" which means, "I bow to Lord Shiva".</t>
  </si>
  <si>
    <t>Chandrakala Dhara Samba Sadashiva
Shambho Mahadeva (Shiva) (3)
Om Namah Shivaya Shivaya Namah Om (2)</t>
  </si>
  <si>
    <t>chandrakala-dhara-samba-sadashiva.mp3</t>
  </si>
  <si>
    <t>Song Glossary chandrakala: crescent moon on the day before or after the new moon dhara: bear, carry, earth, one who wears; (var) dhari, dharana, dharam, dharey, dharini (f) mahadev: lord of the lords - refers to lord shiva namah: offer salutations; not mine; (var) namaya om: Omkara has no form. It is the manifestation of Brahman (God) as sound. It is present in all creation. It is effulgent. It is in all speech. Read More: Significance of Om sadashiva: always happy or prosperous; (var) sadashivey, sadashivom samba: sa + amba - one who is with amba (parvathi) - refers to lord shiva shambho: one who is goodness personified - refers to lord shiva; (var) shambhu shiva: lord shiva - one of the trinity who is the destroyer - the name shiva means auspiciousness; (var) shiv, shivaya, shivaraj, shivaraja, shivarajam, shivom, shivani (f) - of shiva</t>
  </si>
  <si>
    <t>debug_chandrakala_dhara_samba_sadashiva.html</t>
  </si>
  <si>
    <t>https://www.youtube.com/watch?v=sBxnPe1c6Pg</t>
  </si>
  <si>
    <t>https://sairhythms.sathyasai.org/song/chandrakala-dhara-shambho-deva</t>
  </si>
  <si>
    <t>Chandrakala Dhara Shambho Deva</t>
  </si>
  <si>
    <t>Salutations to Lord Sai who is none other than Lord Shiva, who is the Lord of the Universe adorning the crescent moon on His head, with the third eye in the forehead and who is the most compassionate one.</t>
  </si>
  <si>
    <t>Chandrakala Dhara Shambho Deva
Partheesha Sai Jagadeesha [ Chandra Kaladhara ... ]
Akhilandeshwara Paramesha
Karunakara Sayeesha
Trinetra Dhari Shiva Shankara [ Partheesha Sai ... ]</t>
  </si>
  <si>
    <t>chandrakala-dhara-shambho-deva.mp3</t>
  </si>
  <si>
    <t>Mishra Shekara Chandrika / Gujari Todi</t>
  </si>
  <si>
    <t>Song Glossary akhilandeshwara: god of the entire universe; (var) akhilandeshwari (f) chandrakala: crescent moon on the day before or after the new moon deva: god; (var) dev, devo, devam dhara: bear, carry, earth, one who wears; (var) dhari, dharana, dharam, dharey, dharini (f) jagadeesha: lord of the world; (var) jagadeeshwara, jagadeeshwaraya karuna: compassion; (var) karunya, karunamaya - full of compassion, karunamayi (f), karunantha, karunakara - embodiment of compassion paramesha: supreme god; (var) parameshwara, parameshwaraya, parameshwari (feminine) partheeshwara: one who is lord of parthi (sathya sai baba); (var) partheesha, partheeshwaraya sai: sa + aai = divine mother sayeesha: sai + esha = lord sai; (var) sayeesham, sayeeshwara, sayeeshwaram, sayeeshwari (f), sayeeshwaraya, saishwari (f),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trinetra: three-eyed one, refers to lord shiva</t>
  </si>
  <si>
    <t>debug_chandrakala_dhara_shambho_deva.html</t>
  </si>
  <si>
    <t>https://sairhythms.sathyasai.org/song/chandramouleeshwari-shankari-shankari</t>
  </si>
  <si>
    <t>Chandramouleeshwari Shankari Shankari</t>
  </si>
  <si>
    <t>Glory to Mother Parvathi, the consort of Shiva who is adorned with crescent moon on His matted hair. The goddess Shankari bestows auspiciousness. Her beauty is equivalent to crores of Madanas (God of Love). She is the sister of Madhava (Krishna) who is captivating to the whole world. She is none other than Sai of Parthi.</t>
  </si>
  <si>
    <t>Chandramouleeshwari Shankari Shankari
Mangala Pradayini Madana Koti Sundari
Madhava Hari Sodari Sai Jaganmohini</t>
  </si>
  <si>
    <t>Song Glossary chandramouli: one who has moon on the head, refers to lord shiva dayini: one who gives (feminine); (var) pradayini, vidayini eshwari: consort of eshwara, refers to goddess parvathi hari: name of lord vishnu; (var) hare, harey jaganmohana: one who enchants the world; (var) jaganmohini (f) koti: a crore madana: charming madhava: name of krishna which means very sweet like madhu-honey; (var) madhavam, madhavaya mangal: auspicious; (var) mangala sai: sa + aai = divine mother shankari: goddess parvathi sodari: sister; (var) sodhari sundara: beautiful; (var) sundarakara, sundaraya, sundari (f), soundari (f), sundaram - beauty</t>
  </si>
  <si>
    <t>debug_chandramouleeshwari_shankari_shankari.html</t>
  </si>
  <si>
    <t>https://sairhythms.sathyasai.org/song/chandramouli-shankara-chandrashekhara</t>
  </si>
  <si>
    <t>Chandramouli Shankara Chandrashekhara</t>
  </si>
  <si>
    <t>Salutations to Lord Sai, Lord of the Lords, and the Lord of Eternity. He is verily Lord Shiva, Lord of Uma and the blue-necked bearer of the trident. His body is decorated with holy ash and He wears the crescent moon on His forehead.</t>
  </si>
  <si>
    <t>Chandramouli Shankara Chandrashekhara
Neelakanta Shooladhari Ambikeshwara
Hey Vibhuti Sundara Tribhuvaneshwara
Sai Natha Sai Natha Jai Maheshwara
Jai Mahesha Jai Umesha Jai Sureshwara</t>
  </si>
  <si>
    <t>Hey Anatha Nath Sai Tum</t>
  </si>
  <si>
    <t>Song Glossary ambikeshwara: lord, husband of ambika (parvathi), refers to lord shiva chandramouli: one who has moon on the head, refers to lord shiva chandrashekara: one who has the moon on his head, refers to lord shiva; (var) chandrashekaraya jai: victory mahesha: greatest lord - refers to lord shiva; (var) mahesham maheshwara: greatest lord - refers to lord shiva natha: lord or master; (var) nath, nathaya, natham, nada (tamil), nadanukku (tamil) - to the lord, nathudey (telugu) neelakanta: blue-throated, refers to lord shiva whose throat became blue after he drank the poison haalahala; (var) neelagriva, neelakantaya, neelakanteshwara sai: sa + aai = divine mother sathya: truth, short form of sathyanarayana – the childhood name of sri sathya sai baba; (var) sathyam shankara: name of lord shiva, one who bestows auspiciousness; (var) shankar, shankaraya, shankaram shooladhari: one who carries the trident - lord shiva sri: honorific title of respect; another name of goddess lakshmi; wealth, majesty, splendour, intellect, fortune; (var) thiru (tamil) sundara: beautiful; (var) sundarakara, sundaraya, sundari (f), soundari (f), sundaram - beauty sureshwara: lord of all demi gods; (var) suresha, suresham, sureshwaram tribhuvaneshwara: lord of the three worlds umesha: uma + esha = shiva shakti vibhuti: might, power, greatness, superhuman power, sacred ash; (var) vibhuthi</t>
  </si>
  <si>
    <t>debug_chandramouli_shankara_chandrashekhara.html</t>
  </si>
  <si>
    <t>https://sairhythms.sathyasai.org/song/chandrashekara-indushekara</t>
  </si>
  <si>
    <t>Chandrashekara Indushekara</t>
  </si>
  <si>
    <t>Chant the name the Lord of the Lords Mahadeva (Shiva), the one who frees us from the cycle of birth and death, the one who adorns the moon on His head and whose face is serene like the moon rays. He is verily Lord Sai who fosters truth, righteousness, peace and love.</t>
  </si>
  <si>
    <t>Chandrashekara Indushekara
Sathya Dharma Shanthi Prema Sai Shankara
Hara Hara Mahadeva Hara Hara Mahadeva (2)
Janana Marana Shoka Bhava Klesha Vidhura
Chandra Chooda Chandra Vadana Chandrashekara [ Hara Hara ... ]</t>
  </si>
  <si>
    <t>Song Glossary bhava: being, becoming, birth, world chandrachooda: one who has the moon in his lock of hair, lord shiva dharma: righteousness, also refers to way of life or religion hara: another name of lord shiva which means “to destroy”; (var) haraya indushekara: shiva, who wears the moon on his head janam: birth; (var) janama, janana klesha: pain, suffering mahadeva: lord of the lords - refers to lord shiva maran: death; (var) marana prema: love; (var) prem; also the name of the third sai avatar, prema sai sai: sa + aai = divine mother sathya: truth, short form of sathyanarayana – the childhood name of sri sathya sai baba; (var) sathyam shankara: name of lord shiva, one who bestows auspiciousness; (var) shankar, shankaraya, shankaram shanthi: peace shoka: sorrow vadana: face; (var) vadanam, vadani (f) vidhura: remove, absolve; (var) viduram, viduri, vidhurini (feminine)</t>
  </si>
  <si>
    <t>debug_chandrashekara_indushekara.html</t>
  </si>
  <si>
    <t>https://sairhythms.sathyasai.org/song/chandrashekara-sai-sundara</t>
  </si>
  <si>
    <t>Chandrashekara Sai Sundara</t>
  </si>
  <si>
    <t>Glory be to the beautiful Sai Shiva, who adorns the moon on His head, who is the God of Gods, Maheshwara. You are Lord Shankara who is clothed in tiger skin and besmeared with sacred ash. You are Lord Sayeeshwara who resides in Amarnath and Chidambaram.</t>
  </si>
  <si>
    <t>Chandrashekara Sai Sundara
Devadi Deva Maheshwara
Vyagrambaradhara Hey Shiva Shankara
Vibhuti Sundara Amaradeeshwara
Chidambaresha Sayeeshwara [ Devadi Deva ]</t>
  </si>
  <si>
    <t>Song Glossary amara: immortal chand: moon; (var) chandra chidambaresha: lord shiva, the lord of chidambara – chith(consciousness)+ambara(sky) i.e. the sky of consciousness which is the ultimate aim one should attain according to all the vedas and scriptures; (var) chidambara; chidambaram - place in tamil nadu where the temple of lord nataraja is located deva: god; (var) dev, devo, devam devadi: primordial god; (var) devadideva, devadhi, devadidevaya hey: a heartfelt callout, usually followed by a name or description like 'hey rama', or 'hey merciful lord' maheshwara: greatest lord - refers to lord shiva sai: sa + aai = divine mother sayeesha: sai + esha = lord sai; (var) sayeesham, sayeeshwara, sayeeshwaram, sayeeshwari (f), sayeeshwaraya, saishwari (f),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vibhuti: might, power, greatness, superhuman power, sacred ash; (var) vibhuthi vyagrambara: one who wears the tiger skin as his cloth – lord shiva</t>
  </si>
  <si>
    <t>debug_chandrashekara_sai_sundara.html</t>
  </si>
  <si>
    <t>https://sairhythms.sathyasai.org/song/chandrashekara-sayeeshwara</t>
  </si>
  <si>
    <t>Chandrashekara Sayeeshwara</t>
  </si>
  <si>
    <t>Glory to Lord Sai who is none other than Lord Shiva who wears the crescent moon on His head. He is also the Lord who resides in the Heart. He is Parameshwara, the greatest Lord who grants love to all. He is our Lord Sathya Sai whose abode is Prashanthi Nilayam.</t>
  </si>
  <si>
    <t>Chandrashekara Sayeeshwara
Chandrakala Dhara Hrudayeshwara [ Chandrashekara ... ]
Prema Pradayaka Parameshwara
Parameshwara Sayeeshwara Sathya Sayeeshwara [ Prema Pradayaka ... ]
Prashanthi Nilaya Hara Shankara</t>
  </si>
  <si>
    <t>https://dl.radiosai.org/RADIO_SAI_BHAJAN_CLASSROOM_399_CHANDRASHEKHARA_SAISHAWARA.mp3</t>
  </si>
  <si>
    <t>Song Glossary chandrakala: crescent moon on the day before or after the new moon chandrashekara: one who has the moon on his head, refers to lord shiva; (var) chandrashekaraya dhara: bear, carry, earth, one who wears; (var) dhari, dharana, dharam, dharey, dharini (f) hara: another name of lord shiva which means “to destroy”; (var) haraya hrudayeshwara: lord of the heart; (var) hrudayeshwari (f) nilaya: house; (var) nilayey paramesha: supreme god; (var) parameshwara, parameshwaraya, parameshwari (feminine) pradayaka: bestower prashanthi: supreme peace; (var) prashantha; also refers to prashanthi nilayam at puttaparthi prema: love; (var) prem; also the name of the third sai avatar, prema sai sathya: truth, short form of sathyanarayana – the childhood name of sri sathya sai baba; (var) sathyam sayeesha: sai + esha = lord sai; (var) sayeesham, sayeeshwara, sayeeshwaram, sayeeshwari (f), sayeeshwaraya, saishwari (f), shankara: name of lord shiva, one who bestows auspiciousness; (var) shankar, shankaraya, shankaram</t>
  </si>
  <si>
    <t>Vighneshwara Maha Devadi Deva</t>
  </si>
  <si>
    <t>debug_chandrashekara_sayeeshwara.html</t>
  </si>
  <si>
    <t>https://youtu.be/6mTot1NICFk https://youtu.be/kCh_YhAIq3U?si=Rf-6omH1y5NTCfxZ</t>
  </si>
  <si>
    <t>https://sairhythms.sathyasai.org/song/chandrashekaraya-namah-om</t>
  </si>
  <si>
    <t>Rhuben, Prithvi, Triveni</t>
  </si>
  <si>
    <t>Obeisance to Lord Shiva, who is decorated with the crescent-moon on His head, who makes the Holy Ganges flow through His matted hair. I bow to Lord Shiva, who destroys the illusion and all that is transient. Chant the mantra " Hara Hara Haraya Namah Om, Shiva Shiva Shivaya Namah Om, Sayeeshwarya Namah Om."</t>
  </si>
  <si>
    <t>Chandrashekaraya Namah Om
Gangadharaya Namah Om [ Chandrashekaraya ... ]
Om Namah Shivaya Namah Om
Hara Hara Haraya Namah Om
Shiva Shiva Shivaya Namah Om
Sayeeshwaraya Namah Om (Sathya)
In my heart, O Lord, I see Your Face
Dear Lord, I see You every place
O my Lord, by Your Grace
I find Your love in every face
O my Lord, by Your Grace
I feel Your love in every place</t>
  </si>
  <si>
    <t>chandrashekaraya-namah-om.mp3</t>
  </si>
  <si>
    <t>https://media.radiosai.org/journals/Vol_05/01FEB07/10-bhajans.htm#anchor1</t>
  </si>
  <si>
    <t>Song Glossary chandrashekara: one who has the moon on his head, refers to lord shiva; (var) chandrashekaraya gangadhara: one who bears the holy river ganga – lord shiva; (var) gangadharaya, gangadhari hara: another name of lord shiva which means “to destroy”; (var) haraya namah: offer salutations; not mine; (var) namaya om: Omkara has no form. It is the manifestation of Brahman (God) as sound. It is present in all creation. It is effulgent. It is in all speech. Read More: Significance of Om sathya: truth, short form of sathyanarayana – the childhood name of sri sathya sai baba; (var) sathyam sayeesha: sai + esha = lord sai; (var) sayeesham, sayeeshwara, sayeeshwaram, sayeeshwari (f), sayeeshwaraya, saishwari (f), shiva: lord shiva - one of the trinity who is the destroyer - the name shiva means auspiciousness; (var) shiv, shivaya, shivaraj, shivaraja, shivarajam, shivom, shivani (f) - of shiva</t>
  </si>
  <si>
    <t>debug_chandrashekaraya_namah_om.html</t>
  </si>
  <si>
    <t>https://www.youtube.com/watch?v=eVOS0xZb-EQ</t>
  </si>
  <si>
    <t>https://sairhythms.sathyasai.org/song/chant-name-god</t>
  </si>
  <si>
    <t>Chant the name of God</t>
  </si>
  <si>
    <t>Chant the name of God, Sing the Glory of the Lord
Harey Ram Harey Ram Harey Krishna Sai Ram
Call Him Allah or Buddha Jesus Zohrashtra
Say Ram Rahim Mahaveer Sai Natha
He is All names and All forms choose anyone
He is All names and All forms Almighty One
Harey Ram Harey Ram Harey Krishna Sai Ram
Chant the name of God, Sing the Glory of the Lord
Call Him Allah or Buddha Jesus Zohrashtra
Say Ram Rahim Mahaveer Sai Natha
He is All names and All forms choose anyone
He is All names and All forms Almighty One</t>
  </si>
  <si>
    <t>chant-name-god.mp3</t>
  </si>
  <si>
    <t>S S G1 P M1 G1 R2 R2 R2 R2 M1 G1 G1 R2 SIn the Key of C:C C E♭ G F E♭ D D D D F E♭ E♭ D C</t>
  </si>
  <si>
    <t>Partheeshwari Jagat Janani</t>
  </si>
  <si>
    <t>Song Glossary allah: the all-compassionate god of islam religion buddha: founder of buddhism and one of the major ten incarnations of god; also an enlightened person hari: name of lord vishnu; (var) hare, harey mahavira: lord mahavira – the founder of jainism, also, a very courageous person; (var) mahavir natha: lord or master; (var) nath, nathaya, natham, nada (tamil), nadanukku (tamil) - to the lord, nathudey (telugu) rahim: merciful lord rama: name of the seventh incarnation of lord vishnu, son of dasharatha and kausalya; (var) ram sai: sa + aai = divine mother zohrashtra: founder of the zoroastrianism faith, zoroaster (zarathustra in persian)</t>
  </si>
  <si>
    <t>debug_chant_the_name_of_god.html</t>
  </si>
  <si>
    <t>https://sairhythms.sathyasai.org/song/chant-name-lord-ganesha</t>
  </si>
  <si>
    <t>Chant The Name Of Lord Ganesha</t>
  </si>
  <si>
    <t>Chant The Name Of Lord Ganesha, Sai Ganesh We Pray To Thee (2)
Give Us Wisdom, Give Us Grace
Remove The Obstacles We Face
We Bow To Thee, Lord Shivas Son
Please Bless These Songs Weve Just Begun</t>
  </si>
  <si>
    <t>Song Glossary ganesha: lord of the ganas, name of the elephant faced god; (var) ganesh sai: sa + aai = divine mother shiva: lord shiva - one of the trinity who is the destroyer - the name shiva means auspiciousness; (var) shiv, shivaya, shivaraj, shivaraja, shivarajam, shivom, shivani (f) - of shiva</t>
  </si>
  <si>
    <t>debug_chant_the_name_of_lord_ganesha.html</t>
  </si>
  <si>
    <t>https://sairhythms.sathyasai.org/song/chant-name-lord</t>
  </si>
  <si>
    <t>Chant the name of the Lord</t>
  </si>
  <si>
    <t>Chant The Name of the Lord
One things stays the same
If you want your soul set free
Call upon the Name
Call upon the Name of God
To lead you across that sea
Chant the Name of the Lord
To set you free, to set you free
Why don't you chant the Name of the Lord
Chant the Name of the Lord
Chant the Name of the Lord
To set you free, to set you free
Won't you chant the Name of the Lord
To lead you across that sea
Chant the Name of the Lord
To set you free, to set you free
Allah, Allah, Allah, Allah (2)
(chorus)
Buddha, Buddha, Buddha, Buddha (2)
(chorus)
(chorus)</t>
  </si>
  <si>
    <t>chant-name-lord.mp3</t>
  </si>
  <si>
    <t>Song Glossary allah: the all-compassionate god of islam religion baba: lord sai baba - the divine father buddha: founder of buddhism and one of the major ten incarnations of god; also an enlightened person hari: name of lord vishnu; (var) hare, harey krishna: name of the eighth incarnation of lord vishnu, son of devaki and vasudeva om: Omkara has no form. It is the manifestation of Brahman (God) as sound. It is present in all creation. It is effulgent. It is in all speech. Read More: Significance of Om sathya: truth, short form of sathyanarayana – the childhood name of sri sathya sai baba; (var) sathyam sai: sa + aai = divine mother yesu: jesus christ; (var) yeshu</t>
  </si>
  <si>
    <t>debug_chant_the_name_of_the_lord.html</t>
  </si>
  <si>
    <t>Harey Krishna Harey Ram Sai</t>
  </si>
  <si>
    <t>https://sairhythms.sathyasai.org/song/charana-kamala-bando</t>
  </si>
  <si>
    <t>Charana Kamala Bando (Natabhairavi)</t>
  </si>
  <si>
    <t>Offer salutations at the Lotus Feet of Lord Sai. Whoever pines for His nectar-like Feet will be filled with bliss throughout his lifetime.</t>
  </si>
  <si>
    <t>Charana Kamala Bando Sai Nath Ke Charana Kamala Bando (2)
Jo Trishavanto Piyo Charanamrutha Jeevan Mey Paavey Anando [ Charana Kamala ... ]
Surrender To The Feet Of The Lord Sai Baba Surrender ...
... To The Feet Of The Lord
Surrender To The One We Adore Sai Baba Surrender ...
... To The One We Adore
And With Devotion We Can Cross This Ocean With Baba ...
... Beside Us To Guide Us [ Surrender To The One ... ]
Everyday as always Sri Sathya Sai Baba,
... Our Lord is our best and closest friend (2)
Just trust in Sai's Love, sweet nectar divine,
... That's the way to live a blissful life always</t>
  </si>
  <si>
    <t>Song Glossary anand: bliss; (var) ananda, anandam, anando charan: feet; (var) charana, charanam, charanon jeevan: life; (var) jeevana jo: whoever kamala: lotus ke: of or belonging to natha: lord or master; (var) nath, nathaya, natham, nada (tamil), nadanukku (tamil) - to the lord, nathudey (telugu) paavey: obtain, reach; (var) paayey, paaya, paoon - i will obtain piyo: drink, consume; pilavo – make us drink sai: sa + aai = divine mother trishavanto: one who is thirsty (bengali) vando: i salute, i bow (bengali); (var) bando</t>
  </si>
  <si>
    <t>debug_charana_kamala_bando.html</t>
  </si>
  <si>
    <t>https://sairhythms.sathyasai.org/song/charana-kamala-bando-0</t>
  </si>
  <si>
    <t>Charana Kamala Bando</t>
  </si>
  <si>
    <t>Hold on to the lotus feet of Lord Sai. Sai is the focus of our attraction. His feet are verily the ocean of blessing. He is the Divine Preceptor who grants peace. I am the servant of Sai, the essence of compassion. I pay homage to Lord Sai over and over again.</t>
  </si>
  <si>
    <t>Charana Kamala Bando Sai Nath Ke
Charana Kamala Bando Charana Kamala Bando
Akarshan Ke Kendra Sai Hai
Krupa Sarovar Charana Sai Hai
Shanthi Pradayaka Guru Sai Hai
Charana Kamala Bando
Mein Hoon Das Sai Karunamaya
Baar Baar Bando (2)</t>
  </si>
  <si>
    <t>Song Glossary akarshan: attract, draw towards baar-baar: again and again charan: feet; (var) charana, charanam, charanon daasa: servant; (var) daasi (feminine) guru: preceptor; (var) guruvara – belonging to the guru / guru’s hai: is, are; (var) hi; hain - we are hoon: i am kamala: lotus karuna: compassion; (var) karunya, karunamaya - full of compassion, karunamayi (f), karunantha, karunakara - embodiment of compassion ke: of or belonging to kendra: center of a region krupa: compassion; (var) kripa mein: i; (var) mei, mai, main, maine - i have natha: lord or master; (var) nath, nathaya, natham, nada (tamil), nadanukku (tamil) - to the lord, nathudey (telugu) pradayaka: bestower sai: sa + aai = divine mother sarovar: lake shanthi: peace vando: i salute, i bow (bengali); (var) bando</t>
  </si>
  <si>
    <t>https://sairhythms.sathyasai.org/song/charana-kamala-bhajorey-manasa</t>
  </si>
  <si>
    <t>Charana Kamala Bhajorey Manasa</t>
  </si>
  <si>
    <t>The lotus Feet of Mother Sai, who sits on the soft petaled lotus flower, are as holy as the confluence of the three holy rivers (Ganga, Yamuna, Saraswathi) and bestow good fortune to all the three worlds. Total surrender at those Feet will protect us and destroy all of our sins.</t>
  </si>
  <si>
    <t>Charana Kamala Bhajorey Manasa
Sai Janani Nalina Mrudula Dala [ Charana Kamala ... ]
Tirtha Triveni Sangama Charanam
Tribhuvana Sai Mangala Charanam
Sanchitha Paapa Vinashaka Charanam
Sharanagatha Paripalita Charanam</t>
  </si>
  <si>
    <t>Song Glossary bhajo: (let us) worship, chant the name or sing the praises of the lord; (var) bhajarey, bhajey, bhajore, bhajorey, bhajeham charan: feet; (var) charana, charanam, charanon dala: petal janani: mother kamala: lotus manasa: mind mangal: auspicious; (var) mangala mrudula: soft, mild, tender nalina: lotus paapa: sin paripala: to protect; (var) paripalaka, paripalaya, paripalana, paripalita sai: sa + aai = divine mother sanchitha: accumulated sangama: communion, community, meeting point sharan: surrender; (var) sharana, sharanagata, sharanagatha, sharanagatham, sharanam tiratha: holy sites, pligrimage sites; (var) tirtha tribhuvana: three worlds - tri (three) and bhuvana (world) triveni: sacred confluence of the holy rivers of ganga, yamuna and the subterranean sarasvati vinasha: one who destroys or removes; (var) vinashaka, vinashana, vinashini (f), vinasham;</t>
  </si>
  <si>
    <t>debug_charana_kamala_bhajorey_manasa.html</t>
  </si>
  <si>
    <t>https://sairhythms.sathyasai.org/song/charana-kamala-deejo-mujhe</t>
  </si>
  <si>
    <t>Charana Kamala Deejo (Mujhe)</t>
  </si>
  <si>
    <t>Welcome O Lord Hari Narayana. You are verily Lord Sai and Lord Sathya Narayana. Please come, O Lord, and grant us the divine vision of Your Lotus Feet.</t>
  </si>
  <si>
    <t>Charana Kamala Deejo (Mujhe)
Aao Aao [ Charana Kamala ... ]
Hari Narayana Hari Narayana
Sai Narayana Sathya Narayana</t>
  </si>
  <si>
    <t>Song Glossary aao: welcome chara: moveable, animate deejo: please give; (var) dedo hari: name of lord vishnu; (var) hare, harey kamala: lotus mujhe: for me; (var) mujhey, mohey narayana: lord vishnu; (var) narayan, narayanam, narayanaya sai: sa + aai = divine mother sathya: truth, short form of sathyanarayana – the childhood name of sri sathya sai baba; (var) sathyam</t>
  </si>
  <si>
    <t>debug_charana_kamala_deejo_mujhe.html</t>
  </si>
  <si>
    <t>https://sairhythms.sathyasai.org/song/chaturmukha-bhaaryey-maam-paahi</t>
  </si>
  <si>
    <t>Chaturmukha Bhaaryey Maam Paahi</t>
  </si>
  <si>
    <t>O Mother Saraswathi, the consort of the four-headed Lord Brahma, protect us. You are the Goddess of speech and sound. You are seated in the posture of lotus and is the one with extraordinary character. You are the embodiment of the highest knowledge, holding a book as its symbol and the Veena on the other hand. You are the Goddess of music and rhythm and Your arrow is speech (Geervani).</t>
  </si>
  <si>
    <t>Chaturmukha Bhaaryey Maam Paahi
Vaagdevi Vani Saraswathi
Amaley Kamalasana Sahitey
Adbhuta Charithey Saraswathi
Jaya Jaya Sai Dayalakari
Vidya Vijaya Saraswathi
Shruthi Laya Gaananaya Veena Pusthaka
Paani Geervani Saraswathi</t>
  </si>
  <si>
    <t>Vijaya Saraswathi</t>
  </si>
  <si>
    <t>Song Glossary adbhuta: miraculous; (var) adbhutamey amaley: one who is pure, clean bhaarye: wife charitha: character; (var) charita, charithey, charitham chaturmukha: having four faces, like lord brahma (var) chaturanana: chatur = four, aanana = face dayal: compassionate one: (var) dayala, dayalam, dayalana, dayalo, dayalu, dayaludey, dayalane (tamil), dayakari (f), dayalakari (f) gaan: song, music; (var) gaana geervani: goddess saraswathi is known as geervani, which means ‘speech is her arrow’ jaya: victory; (var) jayam, jayatu kamalasana: seated on lotus laya: to merge, beat of music maam: for me paahi: protect; (var) pahi paani: hands pusthaka: book sahita: with; (var) sahite, shitha, sahithey sai: sa + aai = divine mother saraswathi: goddess of learning and consort of brahma shruthi: vedas, scriptures; (alternative) music note vaagdevi: goddess of speech (learning), refers to goddess saraswathi vani: speech, goddess of speech (refers to goddess saraswati) veena: musical instrument esp. played by goddess saraswathi, the goddess of knowledge vidya: knowledge vijaya: victorious, victory; (var) vijayee</t>
  </si>
  <si>
    <t>debug_chaturmukha_bhaaryey_maam_paahi.html</t>
  </si>
  <si>
    <t>https://sairhythms.sathyasai.org/song/chitha-chora-eshwaramba-bala</t>
  </si>
  <si>
    <t>Chitha Chora Eshwaramba Bala</t>
  </si>
  <si>
    <t>Oh Beloved Son of Mother Eshwaramba, Lord Sathya Sai, you are the stealer of our Chitta, the spiritual Heart.</t>
  </si>
  <si>
    <t>Chitha Chora Eshwaramba Bala
Sathya Sai Shyama Gopala [ Chitha Chora ... ]
Jagadodhara Sai Gopala
Brahmananda Swaroopa Gopala</t>
  </si>
  <si>
    <t>Song Glossary bala: child, son; (var) bal, balana, balagan (tamil), baalam brahma: one of the trinity who is the creator, it also refers to the supreme lord - brahman; (var) brahmam chitha: consciousness, mind; (var) chit chora: thief; (var) choram eshwar: lord, one of the various names of lord shiva; (var) eshwara gopal: name of krishna which means protector of the cowherd; (var) gopala, gopalana, gopalam jagadodhara: one who liberates the world; (var) jagadoddhara, jagadoddharini (f), jagadodhaara, jagadodharaka, jagadodharana, jagadodharanam, jagadodharini (f) sai: sa + aai = divine mother sathya: truth, short form of sathyanarayana – the childhood name of sri sathya sai baba; (var) sathyam sham: dark hued, a reference to lord krishna; evening time; (var) shyam, shyama, shyamala swaroopa: figure, embodiment; (var) swarupa, swaroopam, swaroopanin (tamil); roopini, swaroopini, svarupini (feminine)</t>
  </si>
  <si>
    <t>debug_chitha_chora_eshwaramba_bala.html</t>
  </si>
  <si>
    <t>https://sairhythms.sathyasai.org/song/chitha-chora-muraliwala</t>
  </si>
  <si>
    <t>Jagat Janani Shiva Sai Shankari</t>
  </si>
  <si>
    <t>Chitha Chora Muraliwala</t>
  </si>
  <si>
    <t>Ashwin, Sriraag, Rhuben, Prithvi</t>
  </si>
  <si>
    <t>Chant the many names of Lord Krishna, the stealer of hearts, the seat of consciousness, the enchanting Flutist, the dark-blue complexioned Lord Gopala moving about in Brindavan.</t>
  </si>
  <si>
    <t>Chitha Chora Muraliwala
Nandalala Nanda Gopala
Nandalala Nandalala
Brindavana Shyama Gopala
Mathura Vraja Gokula Bala
Mana Mohana Madana Gopala
Nandalala Nandalala
Nandalala Nanda Gopala
Nandalala Nandalala</t>
  </si>
  <si>
    <t>chitha-chora-muraliwala.mp3</t>
  </si>
  <si>
    <t>Song Glossary bala: child, son; (var) bal, balana, balagan (tamil), baalam brindavana: garden of tulsi plants, abode of krishna and sathya sai; (var) brindavan chitha: consciousness, mind; (var) chit chora: thief; (var) choram gokula: the place where krishna was fostered gopal: name of krishna which means protector of the cowherd; (var) gopala, gopalana, gopalam madana: charming mana: mind; (var) man, mano mathura: holy city associated with lord krishna mohana: attractive, beautiful, enchanting; (var) mohanam, mohini (f) - also refers to an incarnation of lord vishnu muraliwala: one who has the flute; (var) muraliwale nanda: foster father of lord krishna nandalala: son of nanda; (var) nandalal sham: dark hued, a reference to lord krishna; evening time; (var) shyam, shyama, shyamala vraja: playground of lord krishna's divine sports i.e., brindavana</t>
  </si>
  <si>
    <t>debug_chitha_chora_muraliwala.html</t>
  </si>
  <si>
    <t>https://sairhythms.sathyasai.org/song/chitha-chora-nandalala</t>
  </si>
  <si>
    <t>Chitha Chora Nandalala</t>
  </si>
  <si>
    <t>Chant the many names of Lord Krishna, the captivator of the hearts and mind, the charming cowherd boy who plays the flute and the one who destroyed the demon Madhu. He is the child of Devaki fostered by Nanda and Yashoda. He is the ever sweet and enchanting dark-complexioned Gopal.</t>
  </si>
  <si>
    <t>Chitha Chora Nandalala
Nanda Gopala Govinda Lala
Devaki Nandana Gopala
Murali Manohara Nandalala
Madhusudhana Yashoda Bala
Madhava Mohana Shyama Gopal</t>
  </si>
  <si>
    <t>chitha-chora-nandalala.mp3</t>
  </si>
  <si>
    <t>Song Glossary bala: child, son; (var) bal, balana, balagan (tamil), baalam chitha: consciousness, mind; (var) chit chora: thief; (var) choram devaki: mother of lord krishna gopal: name of krishna which means protector of the cowherd; (var) gopala, gopalana, gopalam govinda: name of krishna which means cowherd; (var) govindam lal: son, child, dear one; (var) lala madhava: name of krishna which means very sweet like madhu-honey; (var) madhavam, madhavaya madhusudhana: slayer of the demon madhu - lord krishna mohana: attractive, beautiful, enchanting; (var) mohanam, mohini (f) - also refers to an incarnation of lord vishnu manohar: pleasing, beautiful, charming; (var) manohara, manoharam, manohari (f) murali: flute nanda: foster father of lord krishna nandalala: son of nanda; (var) nandalal nandana: son, also the name of a forest; (var) nandan, nandanam sham: dark hued, a reference to lord krishna; evening time; (var) shyam, shyama, shyamala yashoda: foster mother of lord krishna; (var) yashode</t>
  </si>
  <si>
    <t>debug_chitha_chora_nandalala.html</t>
  </si>
  <si>
    <t>https://sairhythms.sathyasai.org/song/chitha-chora-yashoda-ke-bal</t>
  </si>
  <si>
    <t>Chitha Chora Yashoda Ke Bal</t>
  </si>
  <si>
    <t>Jothsna, Anvita, Prasanna</t>
  </si>
  <si>
    <t>O Lord Gopala (Krishna), the beloved Prince of Mother Yashoda, You are the captivator/stealer of the hearts of devotees, their Chitta, the spiritual Heart which is the seat of consciousness. You are the stealer of butter, i. e. hearts of the Gopis (devotees). Chant the name of Gopala, the one who protects the cows or tends the cows as a cowherd. Chant the name of the Govardhanadhara Gopal, who held aloft the mountain Govardhana to protect the villagers against the torrential rain.</t>
  </si>
  <si>
    <t>Chitha Chora Yashoda Ke Bal Navaneetha Chora Gopal
Gopal Gopal Gopal Govardhanadhara Gopal
Gopal Gopal Gopal Gopal Govardhanadhara Gopal
Al Mirarte A Los Ojos Sai Baba, Despertaste Todo Mi Amor
Amor, Amor, Amor, Sai, Que Estaba Dentro En Mi Ser
Al Mirarte A Los Ojos Sai Baba, Despertaste Todo Mi Amor
Amor, Amor, Amor, Amor, Sai, Es Lo Que Ahora Soy Por Ti
Tada hitasura Kami no ai wo omoi ikiru
Ah Anata ga subete Oh Kami no ai ni ikiru
Ah Anata wa Watashi no subete Oh Kami no ai ni ikiru</t>
  </si>
  <si>
    <t>chitha-chora-yashoda-ke-bal.mp3</t>
  </si>
  <si>
    <t>https://dl.radiosai.org/RADIO_SAI_BHAJAN_CLASSROOM_504_CHITTA_CHORA_YASHODA_KE_BAL.mp3</t>
  </si>
  <si>
    <t>golden voice multi-lingual instrumental sheet-music tutorial</t>
  </si>
  <si>
    <t>Song Glossary bala: child, son; (var) bal, balana, balagan (tamil), baalam chitha: consciousness, mind; (var) chit chora: thief; (var) choram gopal: name of krishna which means protector of the cowherd; (var) gopala, gopalana, gopalam ke: of or belonging to navaneetha: butter yashoda: foster mother of lord krishna; (var) yashode</t>
  </si>
  <si>
    <t>debug_chitha_chora_yashoda_ke_bal.html</t>
  </si>
  <si>
    <t>chitha-chora-yashoda-ke-bal_1.mp3 chitha-chora-yashoda-ke-bal_2.mp3</t>
  </si>
  <si>
    <t>chitha-chora-yashoda-ke-bal_3.mp3</t>
  </si>
  <si>
    <t>https://sairhythms.sathyasai.org/song/chitha-raja-chitha-raja</t>
  </si>
  <si>
    <t>Chitha Raja Chitha Raja</t>
  </si>
  <si>
    <t>O Sai, Lord of Parthi, You are the king of my mind (Chitha - the spiritual Heart). Your auspicious feet (when You incarnated as Lord Krishna) rambled the thick forests of Brindavan and made them auspicious. Your beautiful complexion captivates us and fills us with Love. O Lord of Parthi and King of my mind, You have a charming beautiful loving Lotus face. O holder of the Flute, You are the bestower of auspiciousness.</t>
  </si>
  <si>
    <t>Chitha Raja Chitha Raja
Brindavana Ghana Mangala Charana
Savari Surath Prema Bharana [ Chitha Raja ... ]
Roopa Manohara Murali Madhuvana
Parthi Pureeshwara Chitha Raja Chitha Raja</t>
  </si>
  <si>
    <t>chitha-raja-chitha-raja.mp3</t>
  </si>
  <si>
    <t>Mishra Kapi</t>
  </si>
  <si>
    <t>Song Glossary bharana: adorned with, one who bears brindavana: garden of tulsi plants, abode of krishna and sathya sai; (var) brindavan charan: feet; (var) charana, charanam, charanon chitha: consciousness, mind; (var) chit ghana: thick; also refers to the sound of a bell; (var) ghanana madhuvana: forest inhabited by the demon ‘madhu’ mangal: auspicious; (var) mangala manohar: pleasing, beautiful, charming; (var) manohara, manoharam, manohari (f) murali: flute prema: love; (var) prem; also the name of the third sai avatar, prema sai pureeshwara: lord of a place or city; (var) purishwara, pureeshwari, purishwari (f) puttaparthi: birthplace of bhagawan sri sathya sai baba; (var) parti, parthi, parthipuri raja: king, emperor; (var) raya, rajadhi raja – king of kings roopa: figure, embodiment; (var) roopam, roopini (f) savari: beloved; (var) savariya surath: feature</t>
  </si>
  <si>
    <t>debug_chitha_raja_chitha_raja.html</t>
  </si>
  <si>
    <t>chitha-raja-chitha-raja_1.mp3</t>
  </si>
  <si>
    <t>https://sairhythms.sathyasai.org/song/chithravathi-thata-vishala-sundara</t>
  </si>
  <si>
    <t>Chithravathi Thata Vishala Sundara</t>
  </si>
  <si>
    <t>Glory be to the Divine Preceptor, Lord Sathya Sai, the beautiful one who resides on the banks of river Chithravathi, the one who is contemplated on by the Saints of highest order. He is the Lord of Shirdi and Parthi and is verily Lord Krishna who resides on the banks of river Yamuna.</t>
  </si>
  <si>
    <t>Chithravathi Thata Vishala Sundara Sai
Avadhootha Chinthana Guru Deva Sathya Sai
Merey Baba Sai, Merey Baba Sai [ Chithravathi Thata ... ]
Shirdi Baba Sai Parthi Baba Sai
Yamuna Teera Sri Krishna Kanhaiya Sai [ Avadhootha Chintana ... ]</t>
  </si>
  <si>
    <t>Song Glossary avadhootha: a saint, renunciant or a person who has reached a stage in their spiritual development in which they are beyond worldly concerns baba: lord sai baba - the divine father chintana: thinking process, contemplation; (var) chintaney (in telugu) chithravathi: the river on the banks of which puttaparthi is situated deva: god; (var) dev, devo, devam guru: preceptor; (var) guruvara – belonging to the guru / guru’s kanha: krishna; (var) kanhaiya, kanhaiyya, kanhayi, kannan (tamil) krishna: name of the eighth incarnation of lord vishnu, son of devaki and vasudeva mera: my, mine; (var) mere, merey, meri, mero puttaparthi: birthplace of bhagawan sri sathya sai baba; (var) parti, parthi, parthipuri sai: sa + aai = divine mother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 sundara: beautiful; (var) sundarakara, sundaraya, sundari (f), soundari (f), sundaram - beauty teera: bank, shore thata: bank, shore vishala: large yamuna: holy river flowing on the banks of mathura and brindavan, sites associated with lord krishna's advent</t>
  </si>
  <si>
    <t>debug_chithravathi_thata_vishala_sundara.html</t>
  </si>
  <si>
    <t>https://www.youtube.com/watch?v=Y-5onO3RiK8</t>
  </si>
  <si>
    <t>https://sairhythms.sathyasai.org/song/come-here-my-dear-krishna</t>
  </si>
  <si>
    <t>Come Here My Dear Krishna</t>
  </si>
  <si>
    <t>Come dear Lord Krishna, I have made a building for You inside my heart. I have made food for You, dear Lord. You asked for butter, sweets and millk but why do You delay? I shed tears of yearning remembering You everyday. Please come to my house and I will wave You the Arathi. Why are You staying far away from me, O Lord, please come to my heart where I have made a building for You.</t>
  </si>
  <si>
    <t>Come Here My Dear Krishna Kanhayi
Maine Terey Liye Hrudya Andhar Building Banayi [ Come Here ... ]
For You My Dear Khana Banaya
Butter Mishty Dhood Malai Khoob Maangaya
So Much Delay So Much Delay Tumne Lagayi [ Maine Terey ... ]
[ Come Here ... ]
Come To House My Dear Arathi Utarun
Why Far Why Far Rahey Kanhayi [ Maine Terey ... ]</t>
  </si>
  <si>
    <t>Multi-Lingual</t>
  </si>
  <si>
    <t>Song Glossary aasun: tears andar: inside arathi: waving of flame in front of the lord; (var) arati, aarathi, harathi bahavun: shed; aasun bahavun - i shed tears banaye: has made; (var) banayi, banayey doodh: milk hrudaya: heart kanha: krishna; (var) kanhaiya, kanhaiyya, kanhayi, kannan (tamil) khana: food khoob: good, plenty krishna: name of the eighth incarnation of lord vishnu, son of devaki and vasudeva lagao: to perform, do; (var) lagayi - did, laganey liye: took, also means for (eg. for us, for you); (var) liya maang: to ask, request malai: cream made from whole milk mein: i; (var) mei, mai, main, maine - i have mishty: sweet raho: stay, remain; (var) rahjao, rehna; rahey, rahte - have been staying, rahenge - we will stay tera: yours; (var) terey, teri, tero (your) tum: you, thou; (var) tu, tuj; tubhyam, tumhey - to you; tujhey, tujko - for you; utaro: may you take; (var) utharo, utarey; utarun - may I take</t>
  </si>
  <si>
    <t>debug_come_here_my_dear_krishna.html</t>
  </si>
  <si>
    <t>https://sairhythms.sathyasai.org/song/come-hold-my-hand</t>
  </si>
  <si>
    <t>Come hold my hand</t>
  </si>
  <si>
    <t>Come hold my hand, Sathya Sai
Walk beside me along life's way
In Your presence warm and sweet, Your love will guide my feet
To the doorstep of eternity
Where my heart can then merge with Thee [ Come hold my hand ... ]
Take my love, take my life, take my all
'Tis while seated at Your feet, I know my life's complete
'Cause it's there that I long to be
'Til there's no longer me, only Thee</t>
  </si>
  <si>
    <t>debug_come_hold_my_hand.html</t>
  </si>
  <si>
    <t>https://sairhythms.sathyasai.org/song/come-let-us-chant</t>
  </si>
  <si>
    <t>Come let us chant</t>
  </si>
  <si>
    <t>Come let us chant the name of Sathya Sai Baba
You are my Mother, You are my Father
You are my Teacher, You are my Protector
Come let us chant the name of Sathya Sai Baba
You are my Rama, You are my Krishna
You are my Allah, You are my Jesus
Come let us chant the name of Sathya Sai Baba
We call on You dear Baba to give us Your darshan
You take away our troubles and give us compassion</t>
  </si>
  <si>
    <t>Song Glossary allah: the all-compassionate god of islam religion baba: lord sai baba - the divine father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t>
  </si>
  <si>
    <t>debug_come_let_us_chant.html</t>
  </si>
  <si>
    <t>https://sairhythms.sathyasai.org/song/come-lets-all-together</t>
  </si>
  <si>
    <t>Come Let's All Together</t>
  </si>
  <si>
    <t>Come Let's All together, Light The Lamps Of Our Hearts
Light The Truth Sathya Sai Has Ignited
Let Our Souls Merge With The Light
Sathya Deep Sai Ne Jalaya
Hum Man Ka Deep Jalayey</t>
  </si>
  <si>
    <t>English, Sanskrit / Hindi</t>
  </si>
  <si>
    <t>Nataraja Hey Tripurari</t>
  </si>
  <si>
    <t>Song Glossary aao: welcome deep: lamp, light; (var) deepa hum: we, us jalaya: to light up, enlighten, burn; (var) jalayey ka: belonging to mana: mind; (var) man, mano milkar: together ne: has, have sab: all, everybody or everything sai: sa + aai = divine mother sathya: truth, short form of sathyanarayana – the childhood name of sri sathya sai baba; (var) sathyam se: from, with</t>
  </si>
  <si>
    <t>debug_come_lets_all_together.html</t>
  </si>
  <si>
    <t>https://sairhythms.sathyasai.org/song/come-one-and-all</t>
  </si>
  <si>
    <t>Come One And All</t>
  </si>
  <si>
    <t>Come one and all
See in Me yourself
For I see Myself in you
You are My life
You are My breath
You are My form
My very soul
When I love you
I love Myself
When you love yourself
You love Me.</t>
  </si>
  <si>
    <t>come-one-and-all.mp3</t>
  </si>
  <si>
    <t>debug_come_one_and_all.html</t>
  </si>
  <si>
    <t>https://sairhythms.sathyasai.org/song/come-sai-lord-incarnate</t>
  </si>
  <si>
    <t>Come Sai Lord Incarnate</t>
  </si>
  <si>
    <t>Come Sai Lord Incarnate Give Us Your Darshan
You Are The Lord Of Creation (2)
You Are That Rama You Are That Krishna
You Are Our Lord And Provider (2)
You Are Creator You Are Protector
You Are Destroyer Of Darkness (2)
Aao Sai Narayana Darshan Deejo
Tum Ho Jagat Vidhata (2)
Tum Hi Ho Brahma Tum Hi Ho Vishnu
Tum Hi Ho Shankara Roopa (2)</t>
  </si>
  <si>
    <t>come-sai-lord-incarnate.mp3</t>
  </si>
  <si>
    <t>Song Glossary darshan: to appear, to see; (var) darshana, darshanam, darsha - to show krishna: name of the eighth incarnation of lord vishnu, son of devaki and vasudeva rama: name of the seventh incarnation of lord vishnu, son of dasharatha and kausalya; (var) ram sai: sa + aai = divine mother</t>
  </si>
  <si>
    <t>debug_come_sai_lord_incarnate.html</t>
  </si>
  <si>
    <t>https://www.youtube.com/watch?v=Wz1Z7BM3cnY</t>
  </si>
  <si>
    <t>https://sairhythms.sathyasai.org/song/come-surrender-and-you%E2%80%99ll-see</t>
  </si>
  <si>
    <t>Come surrender and you’ll see</t>
  </si>
  <si>
    <t>Come surrender and you'll see
come and lift your burdens free
Can't you see brothers we are one
Yes we're one, yes we're one with you
Come with me my brothers free
Serving all in my reigns of love
Yes we're one, yes we're one with you
Jesus helped us to be free
Come and lift your burdens free
Serving all in your reign of love
Yes we're one, yes we're one with you</t>
  </si>
  <si>
    <t>debug_come_surrender_and_youll_see.html</t>
  </si>
  <si>
    <t>https://sairhythms.sathyasai.org/song/daasharathey-ram-jaya-jaya-jaya</t>
  </si>
  <si>
    <t>Daasharathey Ram Jaya Jaya Jaya</t>
  </si>
  <si>
    <t>Victory unto You Oh Rama the son of Dasharatha. You liberate the sufferings of Your devotees and Your complexion is blue like the clouds. You are verily beautiful with a reserve of abundant virtues.</t>
  </si>
  <si>
    <t>Daasharathey Ram Jaya Jaya Jaya Jaya (2)
Pavana Naama Megha Shyama
Manmata Shata Guna Dhama Rama</t>
  </si>
  <si>
    <t>Song Glossary daasharathey: son of king dasharatha i.e. lord rama dhama: house, residence, light, lustre, splendor; (var) dham, dhamam, dhaam, dhaama guna: qualities; (var) gun jaya: victory; (var) jayam, jayatu manmata: cupid, madana, lord of love megha: cloud, dense, thick naam: name; (var) naama, naamam pavana: sacred, also means one who protects or provides refuge; (var) pavanam, paavana; pavani (f) rama: name of the seventh incarnation of lord vishnu, son of dasharatha and kausalya; (var) ram sham: dark hued, a reference to lord krishna; evening time; (var) shyam, shyama, shyamala shata: hundred</t>
  </si>
  <si>
    <t>debug_daasharathey_ram_jaya_jaya_jaya.html</t>
  </si>
  <si>
    <t>https://sairhythms.sathyasai.org/song/daasharathey-rama-jaya-jaya-rama</t>
  </si>
  <si>
    <t>Daasharathey Rama Jaya Jaya Rama</t>
  </si>
  <si>
    <t>Victory to Lord Rama, the Prince of King Dasharatha. Lord Rama is the Jewel of the Raghu Dynasty. Chant the name of Lord Rama, the beloved of Mother Sita. Chant the name of Lord Rama, who is verily Lord Sathya Sai.</t>
  </si>
  <si>
    <t>Daasharathey Rama Jaya Jaya Rama
Raghukula Bhooshana Raja Rama [ Daasharathey ... ]
Sita Vallabha Sundara Rama
Sri Rama Jaya Rama Sathya Sai Rama</t>
  </si>
  <si>
    <t>daasharathey-rama-jaya-jaya-rama.mp3</t>
  </si>
  <si>
    <t>Song Glossary bhooshana: ornament, decoration, jewel; being so decorated; (var) bhushana, vibhushana, vibhushani (f), bhooshani (f) daasharathey: son of king dasharatha i.e. lord rama jaya: victory; (var) jayam, jayatu raghu: the king ‘raghu’ who formed the ‘raghu’ dynasty in which lord rama was born raja: king, emperor; (var) raya, rajadhi raja – king of kings rama: name of the seventh incarnation of lord vishnu, son of dasharatha and kausalya; (var) ram sai: sa + aai = divine mother sathya: truth, short form of sathyanarayana – the childhood name of sri sathya sai baba; (var) sathyam sita: consort of rama, 7th avatar of lord vishnu; (var) siya sri: honorific title of respect; another name of goddess lakshmi; wealth, majesty, splendour, intellect, fortune; (var) thiru (tamil) sundara: beautiful; (var) sundarakara, sundaraya, sundari (f), soundari (f), sundaram - beauty vallabha: beloved, husband; (var) vallabham, vallabhaya, vallabhey</t>
  </si>
  <si>
    <t>debug_daasharathey_rama_jaya_jaya_rama.html</t>
  </si>
  <si>
    <t>https://sairhythms.sathyasai.org/song/daasharathey-rama-kalyana-guna-dhama</t>
  </si>
  <si>
    <t>Daasharathey Rama Kalyana Guna Dhama</t>
  </si>
  <si>
    <t>O Lord Rama, son of Dasharatha, You are the abode of all virtues and auspiciousness, saviour and up-lifter of afflicted. You freed Ahalya from her curse. You reside in Rameshwaram, Bhadrachalam and in Puttaparthi as Lord Sai Rama.</t>
  </si>
  <si>
    <t>Daasharathey Rama Kalyana Guna Dhama
Rama Sri Rama Rameshwara Rama [ Daasharathey Rama ... ]
Bhadrachala Rama Patitha Pavana Rama
Ahalyodharaka Rama Puttaparthi Sai Rama</t>
  </si>
  <si>
    <t>Song Glossary ahalyodharaka: one who liberated ahalya of her curse i.e. lord rama; (var) ahalyodhara bhadrachala: a place having a famous rama temple daasharathey: son of king dasharatha i.e. lord rama dhama: house, residence, light, lustre, splendor; (var) dham, dhamam, dhaam, dhaama guna: qualities; (var) gun kalyan: welfare; (var) kalyana, kalyani - goddess who bestows auspiciousness and welfare patitha: downtrodden, helpless pavana: sacred, also means one who protects or provides refuge; (var) pavanam, paavana; pavani (f) puttaparthi: birthplace of bhagawan sri sathya sai baba; (var) parti, parthi, parthipuri rama: name of the seventh incarnation of lord vishnu, son of dasharatha and kausalya; (var) ram rameshwara: name of a place where rama worshipped shiva before constructing the bridge to lanka over the sea sai: sa + aai = divine mother sri: honorific title of respect; another name of goddess lakshmi; wealth, majesty, splendour, intellect, fortune; (var) thiru (tamil)</t>
  </si>
  <si>
    <t>debug_daasharathey_rama_kalyana_guna_dhama.html</t>
  </si>
  <si>
    <t>https://sairhythms.sathyasai.org/song/dakshina-murthim-sai-mahesham</t>
  </si>
  <si>
    <t>Dakshina Murthim Sai Mahesham</t>
  </si>
  <si>
    <t>O Lord Sai, You are Dakshinamurthy (God of silence), the embodiment of truth, awareness, beauty. You are the Lord with blissful form sitting in the posture Chinmudra facing south. You are worshipped by yogis like Sanaka etc.</t>
  </si>
  <si>
    <t>Dakshina Murthim Sai Mahesham
Sathyam Shivam Sundaram
Sundaram Sundaram
Chinmaya Mudram Chidananda Roopam
Sanakaadi Yogi Jana Vanditha Sri Gurum [ Sathyam ... Sundaram ]</t>
  </si>
  <si>
    <t>Sumanesa Ranjani / Madhukauns</t>
  </si>
  <si>
    <t>Lowest Note: p / G (lower octave)Highest Note: M2 / F# (higher octave)* Western notes are in the Key of C</t>
  </si>
  <si>
    <t>Song Glossary chidananda: bliss of the consciousness chinmaya: full of consciousness; (var) chinmayi (f) dakshina: south or southern, also refers to an offering guru: preceptor; (var) guruvara – belonging to the guru / guru’s jana: people; (var) jano, janon, janonke (of people), janoon, janara mahesha: greatest lord - refers to lord shiva; (var) mahesham mudram: postures of the hand fingers murthy: idol, embodiment, personification roopa: figure, embodiment; (var) roopam, roopini (f) sai: sa + aai = divine mother sanakaadi: the four ‘sanakadi maharishis’ – l. sanaka 2. sanandana 3. sanaatana 4. sanatkumara (sons of brahma) sathya: truth, short form of sathyanarayana – the childhood name of sri sathya sai baba; (var) sathyam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sundara: beautiful; (var) sundarakara, sundaraya, sundari (f), soundari (f), sundaram - beauty vanditha: one who is worshipped; (var) vandita, vanditham, vandithaya yogi: one who is the master of the highest spiritual insight (divine context)</t>
  </si>
  <si>
    <t>debug_dakshina_murthim_sai_mahesham.html</t>
  </si>
  <si>
    <t>https://youtu.be/skP2LblQW4k</t>
  </si>
  <si>
    <t>Radha Madhava Madana Gopala</t>
  </si>
  <si>
    <t>https://sairhythms.sathyasai.org/song/dam-dam-dam-dam-suena-el-tambor</t>
  </si>
  <si>
    <t>Dam Dam Dam Dam suena el tambor</t>
  </si>
  <si>
    <t>Dam Dam Dam Dam suena el tambor
En las manos del Shiva nuestra Senor
Da me da me da me da me tu corazon
Toma toma toma toma mi corazon
Con tus manos Santas llename de amor</t>
  </si>
  <si>
    <t>debug_dam_dam_dam_dam_suena_el_tambor.html</t>
  </si>
  <si>
    <t>https://sairhythms.sathyasai.org/song/dama-dama-dama-dama-damaru-0</t>
  </si>
  <si>
    <t>Dama Dama Dama Dama Damaru (Pahadi)</t>
  </si>
  <si>
    <t>Worship and chant the divine name of Lord Shiva, Shankara, the embodiment of auspiciousness who dances to the rhythm of Damaru, the drum that sounds "dama dama" and Ghanta, the bell that sounds "ghana ghana". Lord Sai is verily Lord Shiva.</t>
  </si>
  <si>
    <t>Dama Dama Dama Dama Damaru Bhajey
Ghana Ghana Ghana Ghana Ghanta Bhajey
Shiva Shiva Shiva Shiva Shambho Bhajey
Shiva Sai Shankara Sada Bhajey</t>
  </si>
  <si>
    <t>Song Glossary bhajo: (let us) worship, chant the name or sing the praises of the lord; (var) bhajarey, bhajey, bhajore, bhajorey, bhajeham dam: sound syllable (like in a drum); (var) dum, dama damaru: musical instrument played esp. by lord shiva; (var) damaruka ghana: thick; also refers to the sound of a bell; (var) ghanana ghanta: bell sada: always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</si>
  <si>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debug_dama_dama_dama_dama_damaru.html</t>
  </si>
  <si>
    <t>Krishna Krishna Govinda Narayana</t>
  </si>
  <si>
    <t>https://sairhythms.sathyasai.org/song/dama-dama-dama-dama-damaru</t>
  </si>
  <si>
    <t>Dama Dama Dama Dama Damaru (~ Darbari)</t>
  </si>
  <si>
    <t>O Lord Shankara (Shiva), dance in rhythm with the Damaru (drum), You are the one who dwells at the peak of highest ice-laden mountain, Himachala, You perform the cosmic dance of creation, sustenance and destruction. Dance O Lord Sai Shiva.</t>
  </si>
  <si>
    <t>Dama Dama Dama Dama Damaru Baajey
Nachey Shankara Nacherey [ Dama Dama ... ]
Tunga Himachala Shringa Nivasita
Nachey Pralayankara Nacheyrey
Srishti Shankara Laya Pralayankara
Nacherey Shiva (Sai) Nacherey</t>
  </si>
  <si>
    <t>dama-dama-dama-dama-damaru.mp3</t>
  </si>
  <si>
    <t>Song Glossary baajey: to play an instrument or instruments being played; (var) bajey, bajaavey, baja, bajaavath, baajath dam: sound syllable (like in a drum); (var) dum, dama damaru: musical instrument played esp. by lord shiva; (var) damaruka himachala: the peak covered with ice esp the himalaya mountains which is said to be the abode of lord shiva laya: to merge, beat of music nach: dance, to dance; (var) nacho, nachey, nacherey, nachorey, nachata nivasi: dweller, resident; (var) nivasini (f), nivasitha pralayankara: god of destruction; (var) pralayankari (f)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shringa: the top or summit of a mountain srishti: creation tunga: river tunga</t>
  </si>
  <si>
    <t>https://youtu.be/m7xWZp08SmE</t>
  </si>
  <si>
    <t>https://sairhythms.sathyasai.org/song/dama-dama-damaru-bhajavey-shankara</t>
  </si>
  <si>
    <t>Dama Dama Damaru Bhajavey Shankara</t>
  </si>
  <si>
    <t>O Lord Shankara, beat the Damaru (drum) dama, dama. O Mahadeva, who is easy-to-please, You are the consort of Gowri (Parvathi), always granting auspiciousness, whose throat is blue (due to Haalaa-hala poison), the one who holds Ganga in His matted locked hair, the Lord of animals. Blessed devotees will free from fear who takes refuge in Him. Chant the mantra "Om Namah Shivaya".</t>
  </si>
  <si>
    <t>Dama Dama Damaru Bajaavey Shankara
Mahadeva Hey Bhola Shankara [ Dama Dama ... ]
Gowri Natha Sadashiva Shankara
Neelakanta Gangadhara Shankara
Vamadeva Pashupathi Shiva (Sai) Shankara
Sharanagatha Abhayankara Shankara
Om Namah Shivaya Shivaya Namah Om (4)</t>
  </si>
  <si>
    <t>Song Glossary abhayankara: one who protects by removing all fear; (var) abhayankari (f) baajey: to play an instrument or instruments being played; (var) bajey, bajaavey, baja, bajaavath, baajath bhola: innocent; (var) bholey, bholi, bholarey (f), bholanath - lord of the innocent, refers to lord shiva dam: sound syllable (like in a drum); (var) dum, dama damaru: musical instrument played esp. by lord shiva; (var) damaruka deva: god; (var) dev, devo, devam gangadhara: one who bears the holy river ganga – lord shiva; (var) gangadharaya, gangadhari gowri: another name of goddess parvathi hey: a heartfelt callout, usually followed by a name or description like 'hey rama', or 'hey merciful lord' mahadeva: lord of the lords - refers to lord shiva namah: offer salutations; not mine; (var) namaya natha: lord or master; (var) nath, nathaya, natham, nada (tamil), nadanukku (tamil) - to the lord, nathudey (telugu) neelakanta: blue-throated, refers to lord shiva whose throat became blue after he drank the poison haalahala; (var) neelagriva, neelakantaya, neelakanteshwara om: Omkara has no form. It is the manifestation of Brahman (God) as sound. It is present in all creation. It is effulgent. It is in all speech. Read More: Significance of Om pashupathi: the lord of all animals esp. lord shiva; (var) pashupathey sadashiva: always happy or prosperous; (var) sadashivey, sadashivom sai: sa + aai = divine mother shankara: name of lord shiva, one who bestows auspiciousness; (var) shankar, shankaraya, shankaram sharan: surrender; (var) sharana, sharanagata, sharanagatha, sharanagatham, sharanam shiva: lord shiva - one of the trinity who is the destroyer - the name shiva means auspiciousness; (var) shiv, shivaya, shivaraj, shivaraja, shivarajam, shivom, shivani (f) - of shiva vamadeva: shiva</t>
  </si>
  <si>
    <t>debug_dama_dama_damaru_bhajavey_shankara.html</t>
  </si>
  <si>
    <t>https://sairhythms.sathyasai.org/song/dama-dama-damaru-damaru-natha</t>
  </si>
  <si>
    <t>Dama Dama Damaru Damaru Natha</t>
  </si>
  <si>
    <t>Glory to Lord Shiva who loves the sound of the Drum "Dum Dum Dum", "Dhim Dhim Dhim"" and ""Bhum Bhum Bhum". Chant the name of Bholey Nath, the easy-to-please Lord Shiva, Lord Gowri Natha, the Lord of Goddess Parvathi, Lord Nataraja, the Lord of dance, Lord Shankara, the one who gives happiness, Lord Shambho, the bestower of good and Lord Sai who is verily Lord Shiva.</t>
  </si>
  <si>
    <t>Dama Dama Damaru Damaru Natha Shiva
Dhimitha Dhimitha Dhimi Bholey Natha Shiva [ Dama Dama ... ]
Natana Manohara Nataraja Shiva
Hara Hara Shankara Bholey Nath Shiva
Shambho Shankara Vishwanath Shiva
Shivaya Namah Shiva Sai Nath Shiva</t>
  </si>
  <si>
    <t>dama-dama-damaru-damaru-natha.mp3</t>
  </si>
  <si>
    <t>S S S R1 S S n1 p G2 G2 G2 R1 R1 S SIn the Key of C:C C C C# C C B♭ G E E E C# C# C C</t>
  </si>
  <si>
    <t>Song Glossary bhola: innocent; (var) bholey, bholi, bholarey (f), bholanath - lord of the innocent, refers to lord shiva dam: sound syllable (like in a drum); (var) dum, dama damaru: musical instrument played esp. by lord shiva; (var) damaruka dhimi: sound syllable (typically refers to a dance step); (var) dhim, dhimitha, dhimithaka, dhrimiki thata gowri: another name of goddess parvathi hara: another name of lord shiva which means “to destroy”; (var) haraya manohar: pleasing, beautiful, charming; (var) manohara, manoharam, manohari (f) namah: offer salutations; not mine; (var) namaya natana: acting, dancing; (var) natanam nataraj: king of dance - refers to lord shiva who is the source of cosmic energy; (var) nataraja natha: lord or master; (var) nath, nathaya, natham, nada (tamil), nadanukku (tamil) - to the lord, nathudey (telugu)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vishwanath: lord of the universe; (var) vishwanatha, vishwanathaya</t>
  </si>
  <si>
    <t>debug_dama_dama_damaru_damaru_natha.html</t>
  </si>
  <si>
    <t>https://youtu.be/NCVfuBkn3HA</t>
  </si>
  <si>
    <t>https://sairhythms.sathyasai.org/song/danava-bhanjana-rama-sai-shyamala</t>
  </si>
  <si>
    <t>Shravya, Prithvi, Sailavan, Pavitra</t>
  </si>
  <si>
    <t>O charming and sweet Lord Rama, You annihilated the demons (Danavas). Victory to You, Lord Rama, son of Dasharatha. You are an ocean of compassion, the refuge to the destitute. O Rama, You are verily our Lord Sai Rama.</t>
  </si>
  <si>
    <t>Danava Bhanjana Rama Sai Shyamala Komala Ram
Hey Rama Rama Jaya Rama Sai Rama Rama Ram [ Danava Bhanjana ... ]
Dasharatha Nandana Rama Sai Daya Sagara Ram
Deenon Ke Prabhu Rama Sai Rama Rama Ram</t>
  </si>
  <si>
    <t>danava-bhanjana-rama-sai-shyamala.mp3</t>
  </si>
  <si>
    <t>Gajavadana Gananatha Gajavadana Vinayaka</t>
  </si>
  <si>
    <t>https://media.radiosai.org/journals/Vol_05/01MAR07/10-bhajans.htm#anchor2</t>
  </si>
  <si>
    <t>Song Glossary bhanjana: one who destroys; (var) bhanjani (f) danava: demon dasharatha: king of ayodhya and the father of lord rama daya: compassion deenon: of the downtrodden hey: a heartfelt callout, usually followed by a name or description like 'hey rama', or 'hey merciful lord' jaya: victory; (var) jayam, jayatu ke: of or belonging to komala: soft, beautiful, pleasant nandana: son, also the name of a forest; (var) nandan, nandanam prabhu: lord, master; (var) prabho rama: name of the seventh incarnation of lord vishnu, son of dasharatha and kausalya; (var) ram sagar: ocean; (var) sagara, sagaram, sagari (feminine) sai: sa + aai = divine mother sham: dark hued, a reference to lord krishna; evening time; (var) shyam, shyama, shyamala</t>
  </si>
  <si>
    <t>debug_danava_bhanjana_rama_sai_shyamala.html</t>
  </si>
  <si>
    <t>https://youtu.be/kLxqjQwMRBc?si=f8GF6tehLBLL-P8h https://youtu.be/YbZb38uyips?si=P2i9tnGs3VbmMxyV</t>
  </si>
  <si>
    <t>https://sairhythms.sathyasai.org/song/dance-shiva-dance</t>
  </si>
  <si>
    <t>Dance Shiva Dance</t>
  </si>
  <si>
    <t>Dance Shiva Dance In Our Hearts (2)
Blow Out The Winds Of Desire ( Sai )
Purify Our Hearts Purify
Let Our Sins Die In Your Fire
Dance Shiva Dance In Our Hearts (3)
And Love Will Flow Like A River</t>
  </si>
  <si>
    <t>dance-shiva-dance.mp3 dance-shiva-dance_1.mp3</t>
  </si>
  <si>
    <t>Lowest Note: S / CHighest Note: N1 / B♭* Western notes are in the Key of C</t>
  </si>
  <si>
    <t>Song Glossary sai: sa + aai = divine mother shiva: lord shiva - one of the trinity who is the destroyer - the name shiva means auspiciousness; (var) shiv, shivaya, shivaraj, shivaraja, shivarajam, shivom, shivani (f) - of shiva</t>
  </si>
  <si>
    <t>debug_dance_shiva_dance.html</t>
  </si>
  <si>
    <t>https://sairhythms.sathyasai.org/song/dancing-ganesh-playful-ganesh</t>
  </si>
  <si>
    <t>Dancing Ganesh, Playful Ganesh</t>
  </si>
  <si>
    <t>Dancing Ganesh, Playful Ganesh,
Dance with me, Play with me, be my Ganesh,
Be my Ganesh, be my Ganesh,
Teach me how to dance with my fears, Ganesh
Gowri Ganesh Uma Ganesh
Parvathi Nandana Sri Ganesh
Sharanam Ganesh Sharanam Ganesh
Shiva Nandana Ganapathi Ganesh
Kanarazu Yukute wo Hagemashi Mimamoru Ganapathi
Miashi wo Agameyo (Minna Agameyo)
Chikara ni Michita Ganapathi</t>
  </si>
  <si>
    <t>Song Glossary ganesha: lord of the ganas, name of the elephant faced god; (var) ganesh</t>
  </si>
  <si>
    <t>debug_dancing_ganesh_playful_ganesh.html</t>
  </si>
  <si>
    <t>Jaya Jagadeesha Jaya Paramesha (Brindavan Sarang)</t>
  </si>
  <si>
    <t>https://sairhythms.sathyasai.org/song/darkness-sometimes-sneaks</t>
  </si>
  <si>
    <t>Darkness Sometimes Sneaks</t>
  </si>
  <si>
    <t>Darkness sometimes sneaks into our minds, covering our spirits from divine Light
Then we will fight back, never give up ever, until victory is ours
Simply ask Lord Sai, please come inside our minds, so our thoughts are purified
Sai Lord of Light shines through till Darkness is gone, so our minds are bright again</t>
  </si>
  <si>
    <t>Minor (Pilu)</t>
  </si>
  <si>
    <t>debug_darkness_sometimes_sneaks.html</t>
  </si>
  <si>
    <t>https://youtu.be/LpEUKqhjgFU?si=YKrKFfye9li7GWhU</t>
  </si>
  <si>
    <t>Sung to the tune of "Danava Bhanjana Rama Sai".</t>
  </si>
  <si>
    <t>https://sairhythms.sathyasai.org/song/darsha-dikhao-bhagawan-mujhe</t>
  </si>
  <si>
    <t>Darsha Dikhao Bhagawan (Mujhe)</t>
  </si>
  <si>
    <t>Show me Your Divine Form, O Lord Sai, You are omniscient, You are the in-dweller. Give me Your nectarine message, O my Lord. You are my Atma Ram (in-dweller). Please fulfill my heart's desire, O Lord.</t>
  </si>
  <si>
    <t>Darsha Dikhao Bhagawan (Mujhe)
Hey Sai Natha Bhagawan [ Darsha Dikhao ... ]
Tum Janat Sab Antaryami
Deejo Merey Prabhu Amrutha Vani
Tum Ho Merey Atma Ram Baba
Pooran Karo Merey Man Ki Kamna
Darsha Dikhao Bhagawan (Mujhe)
Hey Sai Natha Bhagawan [ Darsha Dikhao ... ]
Tum Janat Sab Antaryami
Deejo Merey Prabhu Amrutha Vani
Tum Ho Merey Atma Ram Baba
Puran Karo Merey Man Ki Kaam Baba</t>
  </si>
  <si>
    <t>darsha-dikhao-bhagawan-mujhe.mp3 darsha-dikhao-bhagawan-mujhe_1.mp3</t>
  </si>
  <si>
    <t>Song Glossary amrutha: nectar which gives immortality; also means sweet and soft, melodious or nectarine antaryami: indweller atma: soul baba: lord sai baba - the divine father bhagawan: god; (var) bhagwan, bhagavaan, bhagavan, bhagawantha, bhagawathey darshan: to appear, to see; (var) darshana, darshanam, darsha - to show deejo: please give; (var) dedo dikhao: show; (var) dikhakar - having shown; dikhladiya - have shown hey: a heartfelt callout, usually followed by a name or description like 'hey rama', or 'hey merciful lord' ho: you are; (alternative) so be it jaanat: knowledge, omniscience; (var) jaane, jaante - to know kaam: work kamna: desire, wish karo: do; make it happen; (var) kar; kiya - did; karomi, karey - let us do ki: of or belonging to mana: mind; (var) man, mano mera: my, mine; (var) mere, merey, meri, mero mujhe: for me; (var) mujhey, mohey natha: lord or master; (var) nath, nathaya, natham, nada (tamil), nadanukku (tamil) - to the lord, nathudey (telugu) prabhu: lord, master; (var) prabho poorna: complete, full; pooran karo - to fulfill; (var) pooran, poorana, poorani, poorneshri (f) rama: name of the seventh incarnation of lord vishnu, son of dasharatha and kausalya; (var) ram sab: all, everybody or everything sai: sa + aai = divine mother tum: you, thou; (var) tu, tuj; tubhyam, tumhey - to you; tujhey, tujko - for you; vani: speech, goddess of speech (refers to goddess saraswati)</t>
  </si>
  <si>
    <t>Karuna Sindho Shiva Shambho</t>
  </si>
  <si>
    <t>debug_darsha_dikhao_bhagawan_mujhe.html</t>
  </si>
  <si>
    <t>https://youtu.be/WcNll51G_8k https://youtu.be/WEQVqEOZElU</t>
  </si>
  <si>
    <t>https://sairhythms.sathyasai.org/song/darsha-dikhao-merey-sai-nandalala</t>
  </si>
  <si>
    <t>Darsha Dikhao Merey Sai Nandalala</t>
  </si>
  <si>
    <t>O Lord Gopala (Krishna), the beloved son of Nanda, grant me Your Vision and shower Your compassion on me. O Lord, the loving son of Mother Devaki, You are the compassionate Lord of the meek and weak, the Lord of Mathura and the most beautiful one. O the ever-compassionate Lord Sai, You are none other than Lord Krishna and Narayana. Shower Your mercy and grace on me.</t>
  </si>
  <si>
    <t>Darsha Dikhao Merey Sai Nandalala
Daya Karo Mujhey Krishna ( Sai ) Gopala [ Darsha Dikhao ... ]
Devaki Nandana Deena Dayala
Mathura Natha Madana Gopala
Sai Narayana Sada Krupala [ Daya Karo ... ]</t>
  </si>
  <si>
    <t>darsha-dikhao-merey-sai-nandalala.mp3</t>
  </si>
  <si>
    <t>P P P P P D1 M1 M1 P S+ N1 S+ D1 PIn the Key of C:G G G G G G# F F G C+ B♭ C+ G# G</t>
  </si>
  <si>
    <t>https://dl.radiosai.org/RADIO_SAI_BHAJAN_CLASSROOM_493_DARSHA_DIKHAO_MERE_SAI_NANADALALA.mp3</t>
  </si>
  <si>
    <t>vintage lead-music sheet-music tutorial</t>
  </si>
  <si>
    <t>Song Glossary darshan: to appear, to see; (var) darshana, darshanam, darsha - to show daya: compassion dayal: compassionate one: (var) dayala, dayalam, dayalana, dayalo, dayalu, dayaludey, dayalane (tamil), dayakari (f), dayalakari (f) deen: downtrodden; (var) deena, deenan devaki: mother of lord krishna dikhao: show; (var) dikhakar - having shown; dikhladiya - have shown gopal: name of krishna which means protector of the cowherd; (var) gopala, gopalana, gopalam karo: do; make it happen; (var) kar; kiya - did; karomi, karey - let us do krishna: name of the eighth incarnation of lord vishnu, son of devaki and vasudeva krupalu: compassionate one; (var) krupala, krupakara, krupakari (f); krupamaya, krupamayi (f) - full of compassion madana: charming mathura: holy city associated with lord krishna mera: my, mine; (var) mere, merey, meri, mero mujhe: for me; (var) mujhey, mohey nandalala: son of nanda; (var) nandalal nandana: son, also the name of a forest; (var) nandan, nandanam narayana: lord vishnu; (var) narayan, narayanam, narayanaya natha: lord or master; (var) nath, nathaya, natham, nada (tamil), nadanukku (tamil) - to the lord, nathudey (telugu) sada: always sai: sa + aai = divine mother</t>
  </si>
  <si>
    <t>debug_darsha_dikhao_merey_sai_nandalala.html</t>
  </si>
  <si>
    <t>https://youtu.be/gTWa03S9KGk</t>
  </si>
  <si>
    <t>https://sairhythms.sathyasai.org/song/darshan-deejo-o-bhagawan</t>
  </si>
  <si>
    <t>Darshan Deejo O Bhagawan</t>
  </si>
  <si>
    <t>Grant me Your Divine Darshan, O Lord. You are the very life breath of a devotee, You are the friend of the forlorn. Come into the temple of my heart, O God and fulfill the Wisdom of my life.</t>
  </si>
  <si>
    <t>Darshan Deejo O Bhagawan
O Bhagawan, O Bhagawan [ Darshan Deejo ... ]
Bhakton Ke Tum Jeevan Pran
Deenan Ke Sakha O Bhagawan
Hrudaya Mandir Mey Aao Bhagawan
Pooran Karo Merey Jeevan Gnan</t>
  </si>
  <si>
    <t>Song Glossary aao: welcome bhagawan: god; (var) bhagwan, bhagavaan, bhagavan, bhagawantha, bhagawathey bhakthon: devotees; (var) bhakto, bhaktho darshan: to appear, to see; (var) darshana, darshanam, darsha - to show deen: downtrodden; (var) deena, deenan gnana: wisdom; (var) gyaan, gnaan, gnan, gnanam hrudaya: heart jeevan: life; (var) jeevana karo: do; make it happen; (var) kar; kiya - did; karomi, karey - let us do ke: of or belonging to mandir: temple; (var) mandira mera: my, mine; (var) mere, merey, meri, mero mey: in poorna: complete, full; pooran karo - to fulfill; (var) pooran, poorana, poorani, poorneshri (f) pran: vital force, life; (var) prana, praana sakha: friend; (var) sakhi (feminine)</t>
  </si>
  <si>
    <t>debug_darshan_deejo_o_bhagawan.html</t>
  </si>
  <si>
    <t>https://sairhythms.sathyasai.org/song/darshan-do-deva-deva</t>
  </si>
  <si>
    <t>Darshan Do Deva Deva</t>
  </si>
  <si>
    <t>O Lord Rama, bless us with Your Divine Vision. You are the son of Dasharatha. You are the compassionate one, upholder of righteousness and the reserve of kindness. You are protector and sustainer of Your devotees who take refuge in You.</t>
  </si>
  <si>
    <t>Darshan Do Deva Deva
Daasharathey Dayabhi Rama [ Darshan Do ... ]
Dharma Uddhara Daya Nidhey
Daasa Paripala Krupa Nidhey</t>
  </si>
  <si>
    <t>Song Glossary darshan: to appear, to see; (var) darshana, darshanam, darsha - to show daasa: servant; (var) daasi (feminine) dasharatha: king of ayodhya and the father of lord rama daya: compassion dayabhi: compassionate one; (var) dayakara deva: god; (var) dev, devo, devam dharma: righteousness, also refers to way of life or religion do: give, grant; also refers to the number two krupa: compassion; (var) kripa nidhey: treasure house; (var) nidhe paripala: to protect; (var) paripalaka, paripalaya, paripalana, paripalita rama: name of the seventh incarnation of lord vishnu, son of dasharatha and kausalya; (var) ram uddhara: liberator, redeemer, uplifter; (var) uddharaka, uddharana, uddharam</t>
  </si>
  <si>
    <t>debug_darshan_do_deva_deva.html</t>
  </si>
  <si>
    <t>https://sairhythms.sathyasai.org/song/darshan-do-ghana-shyam-shyama</t>
  </si>
  <si>
    <t>Darshan Do Ghana Shyam Shyama</t>
  </si>
  <si>
    <t>Oh the dark-hued Lord Krishna, bless us with Your vision, the Lord of Radha. You are the Lord of Mathura, the most compassionate one of the weak and meek. You are none other than the Sai, the Lord of Parthi.</t>
  </si>
  <si>
    <t>Darshan Do Ghana Shyam Shyama
Radhey Govinda Radhey Gopala [ Darshan Do ... ]
Mathura Natha Deena Dayala
Parthi Puri Ghana Shyam Shyama</t>
  </si>
  <si>
    <t>Song Glossary darshan: to appear, to see; (var) darshana, darshanam, darsha - to show dayal: compassionate one: (var) dayala, dayalam, dayalana, dayalo, dayalu, dayaludey, dayalane (tamil), dayakari (f), dayalakari (f) deen: downtrodden; (var) deena, deenan do: give, grant; also refers to the number two ghana: thick; also refers to the sound of a bell; (var) ghanana gopal: name of krishna which means protector of the cowherd; (var) gopala, gopalana, gopalam govinda: name of krishna which means cowherd; (var) govindam mathura: holy city associated with lord krishna natha: lord or master; (var) nath, nathaya, natham, nada (tamil), nadanukku (tamil) - to the lord, nathudey (telugu) puttaparthi: birthplace of bhagawan sri sathya sai baba; (var) parti, parthi, parthipuri radha: one of the gopikas and the beloved of lord krishna; (var) radhe, radhey, radhika sham: dark hued, a reference to lord krishna; evening time; (var) shyam, shyama, shyamala</t>
  </si>
  <si>
    <t>debug_darshan_do_ghana_shyam_shyama.html</t>
  </si>
  <si>
    <t>https://www.youtube.com/watch?v=vqO5qE5-59M</t>
  </si>
  <si>
    <t>https://sairhythms.sathyasai.org/song/darshan-do-prabhu-darshan-do</t>
  </si>
  <si>
    <t>Parvathi Nandana Gajanana</t>
  </si>
  <si>
    <t>Darshan Do Prabhu Darshan Do</t>
  </si>
  <si>
    <t>O Lord Sai, the resident of Parthi, grant us Your divine vision. Please come in our hearts, in our prayers, and in our meditation.</t>
  </si>
  <si>
    <t>Darshan Do Prabhu Darshan Do
Darshan Do Mujhey Sai Bhagawan
Vinati Karoon Mein Baar Baar [ Darshan Do Prabhu ... ]
Hrdaya Mey Aao Sai Bhagawan
Bhajan Mey Aao Sai Bhagawan
Nayana Mey Aao Sai Bhagawan
Dhyan Mey Aao Sai Bhagawan
Sai Bhagawan Sai Bhagawan
Parthipuri Ke Sai Bhagawan [ Darshan Do Mujhey ... ]</t>
  </si>
  <si>
    <t>Song Glossary aao: welcome baar-baar: again and again bhagawan: god; (var) bhagwan, bhagavaan, bhagavan, bhagawantha, bhagawathey bhajan: prayerful song; (var) bhajana, bhajanalu (telugu), bhajanon - plural darshan: to appear, to see; (var) darshana, darshanam, darsha - to show dhyan: meditation; (var) dhyana, dhyanam, dhyanamey do: give, grant; also refers to the number two hrudaya: heart karoon: i will do ke: of or belonging to mein: i; (var) mei, mai, main, maine - i have mujhe: for me; (var) mujhey, mohey nayan: eye; (var) nayana, nayanon, nayanom, nayanabhi prabhu: lord, master; (var) prabho puttaparthi: birthplace of bhagawan sri sathya sai baba; (var) parti, parthi, parthipuri sai: sa + aai = divine mother vinati: plea, request</t>
  </si>
  <si>
    <t>debug_darshan_do_prabhu_darshan_do.html</t>
  </si>
  <si>
    <t>https://sairhythms.sathyasai.org/song/darshan-do-prabhu-sai-natha</t>
  </si>
  <si>
    <t>Darshan Do Prabhu Sai Natha</t>
  </si>
  <si>
    <t>O Lord Sai, bless us with the vision of Your divine form. O Lord Gopal (Krishna), the beloved of Gopi and Gopas of Brindavan, please listen to our earnest prayer.</t>
  </si>
  <si>
    <t>Darshan Do Prabhu Sai Natha
Darsha Dikhao Sai Natha [ Darshan Do ... ]
Araj Suno Merey Shyama Gopala
Shyama Gopala Sai Gopala (2) [ Araj Suno ... ]
Brindavan Ke Nandalala</t>
  </si>
  <si>
    <t>Song Glossary araj: prayer brindavana: garden of tulsi plants, abode of krishna and sathya sai; (var) brindavan darshan: to appear, to see; (var) darshana, darshanam, darsha - to show dikhao: show; (var) dikhakar - having shown; dikhladiya - have shown do: give, grant; also refers to the number two gopal: name of krishna which means protector of the cowherd; (var) gopala, gopalana, gopalam ke: of or belonging to mera: my, mine; (var) mere, merey, meri, mero nandalala: son of nanda; (var) nandalal natha: lord or master; (var) nath, nathaya, natham, nada (tamil), nadanukku (tamil) - to the lord, nathudey (telugu) prabhu: lord, master; (var) prabho sai: sa + aai = divine mother sham: dark hued, a reference to lord krishna; evening time; (var) shyam, shyama, shyamala suno: listen</t>
  </si>
  <si>
    <t>debug_darshan_do_prabhu_sai_natha.html</t>
  </si>
  <si>
    <t>https://sairhythms.sathyasai.org/song/darshan-our-hearts</t>
  </si>
  <si>
    <t>Darshan In Our Hearts</t>
  </si>
  <si>
    <t>Darshan In Our Hearts
Your darshan of Love is in our hearts
Sri Sathya Sai Om Sri Sathya Sai
Stay with us (stay with us)
Be our Love (be our Love)
Till the end of time
We need Your Love to give us strength
Hear our prayer (hear our prayer)
Hear our prayer (hear our prayer)
Love from now on</t>
  </si>
  <si>
    <t>darshan-our-hearts.mp3</t>
  </si>
  <si>
    <t>Song Glossary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sri: honorific title of respect; another name of goddess lakshmi; wealth, majesty, splendour, intellect, fortune; (var) thiru (tamil)</t>
  </si>
  <si>
    <t>debug_darshan_in_our_hearts.html</t>
  </si>
  <si>
    <t>https://sairhythms.sathyasai.org/song/darshana-deejo-bhagawan</t>
  </si>
  <si>
    <t>Darshana Deejo Bhagawan</t>
  </si>
  <si>
    <t>Grant me the vision of Your Divine Form O Lord, the supremely merciful Sai, You are Infinite and Your beautiful Form is unsurpassed and indescribable. Thou art the grantor of joy and happiness to those who have come to Thee for refuge. Your Form is Love and You are the bestower of Peace. O most Supreme Lord Sri Sathya Sai, You are the embodiment of Truth, Awareness and Bliss.</t>
  </si>
  <si>
    <t>Darshana Deejo Bhagawan
Parama Dayalu Bhagawan [ Darshana Deejo ... ]
Adi Anantha Adbhuta Roopa
Ananda Daata Aashritha Vatsala
Prema Swaroopa Shanthi Pradatha
Satchidananda Sri Sathya Sayeesha</t>
  </si>
  <si>
    <t>darshana-deejo-bhagawan.mp3</t>
  </si>
  <si>
    <t>Song Glossary adbhuta: miraculous; (var) adbhutamey adi: beginning, commencement, first in time anand: bliss; (var) ananda, anandam, anando anantha: infinite, endless; (var) ananth, anantham, ananthaya bhagawan: god; (var) bhagwan, bhagavaan, bhagavan, bhagawantha, bhagawathey daata: one who gives; (var) datha, daatha, daatri - one that gives darshan: to appear, to see; (var) darshana, darshanam, darsha - to show dayal: compassionate one: (var) dayala, dayalam, dayalana, dayalo, dayalu, dayaludey, dayalane (tamil), dayakari (f), dayalakari (f) deejo: please give; (var) dedo parama: supreme, principal, chief, best, highest; (var) param, paramam pradatha: bestower; (var) pradayi, pradatham, pradayini (f) prema: love; (var) prem; also the name of the third sai avatar, prema sai roopa: figure, embodiment; (var) roopam, roopini (f) satchidananda: sat + chith + ananda = truth or being + consciousness + bliss; (var) satchitananda, satchidanandam sathya: truth, short form of sathyanarayana – the childhood name of sri sathya sai baba; (var) sathyam sayeesha: sai + esha = lord sai; (var) sayeesham, sayeeshwara, sayeeshwaram, sayeeshwari (f), sayeeshwaraya, saishwari (f), shanthi: peace shritha: those who worship or surrender to god; (var) aashritha sri: honorific title of respect; another name of goddess lakshmi; wealth, majesty, splendour, intellect, fortune; (var) thiru (tamil) swaroopa: figure, embodiment; (var) swarupa, swaroopam, swaroopanin (tamil); roopini, swaroopini, svarupini (feminine) vatsala: affectionate towards, fondly loving</t>
  </si>
  <si>
    <t>debug_darshana_deejo_bhagawan.html</t>
  </si>
  <si>
    <t>https://sairhythms.sathyasai.org/song/darshana-do-darshana-do</t>
  </si>
  <si>
    <t>Darshana Do Darshana Do</t>
  </si>
  <si>
    <t>O Lord Sai, grant me Darshan, the vision of Your holy form. You are the sustainer of the entire world, You have Shirdi as Your holy abode. O Lord, with Your Love and supreme compassion, You destroy the ill-effects of this Kali age. O Lord of Shirdi and Parthi, You are the treasure house of compassion. O Supreme Lord of Parthi, You are the refuge to the destitute. O Lord, who resides in Shirdi, please grant me Your vision.</t>
  </si>
  <si>
    <t>Darshana Do Darshana Do
Darshana Do Sai Bhagawan [ Darshana Do ... ]
Tum Ho Baba Natavara Lala
Tum Ho Baba Deena Dayala
Tum Ho Baba Parama Krupala
Tum Ho Karuna Nidhan (Baba) [ Darshana Do Sai ... ]</t>
  </si>
  <si>
    <t>Rama Rama Sai Rama</t>
  </si>
  <si>
    <t>Song Glossary baba: lord sai baba - the divine father bhagawan: god; (var) bhagwan, bhagavaan, bhagavan, bhagawantha, bhagawathey darshan: to appear, to see; (var) darshana, darshanam, darsha - to show dayal: compassionate one: (var) dayala, dayalam, dayalana, dayalo, dayalu, dayaludey, dayalane (tamil), dayakari (f), dayalakari (f) deen: downtrodden; (var) deena, deenan do: give, grant; also refers to the number two ho: you are; (alternative) so be it karuna: compassion; (var) karunya, karunamaya - full of compassion, karunamayi (f), karunantha, karunakara - embodiment of compassion krupalu: compassionate one; (var) krupala, krupakara, krupakari (f); krupamaya, krupamayi (f) - full of compassion lal: son, child, dear one; (var) lala natavara: supreme dancer/actor referred esp. to lord krishna nidhan: treasure house parama: supreme, principal, chief, best, highest; (var) param, paramam sai: sa + aai = divine mother tum: you, thou; (var) tu, tuj; tubhyam, tumhey - to you; tujhey, tujko - for you;</t>
  </si>
  <si>
    <t>debug_darshana_do_darshana_do.html</t>
  </si>
  <si>
    <t>https://sairhythms.sathyasai.org/song/darshana-do-ghana-shyama-shyama</t>
  </si>
  <si>
    <t>Darshana Do Ghana Shyama Shyama</t>
  </si>
  <si>
    <t>Glory to Lord Sai who is verily the dark-complexioned Lord Krishna, the Lord of Radha. O Krishna, You are the Lord of Mathura and the most compassionate one. O Lord Sai, the resident of Parthi, please grant us Your divine vision.</t>
  </si>
  <si>
    <t>Darshana Do Ghana Shyama Shyama
Radhey Govinda Radhey Govinda [ Darshana Do ... ]
Mathura Natha Deena Dayala
Parthipuri Ghana Shyama Shyama</t>
  </si>
  <si>
    <t>Song Glossary darshan: to appear, to see; (var) darshana, darshanam, darsha - to show dayal: compassionate one: (var) dayala, dayalam, dayalana, dayalo, dayalu, dayaludey, dayalane (tamil), dayakari (f), dayalakari (f) deen: downtrodden; (var) deena, deenan do: give, grant; also refers to the number two ghana: thick; also refers to the sound of a bell; (var) ghanana govinda: name of krishna which means cowherd; (var) govindam mathura: holy city associated with lord krishna natha: lord or master; (var) nath, nathaya, natham, nada (tamil), nadanukku (tamil) - to the lord, nathudey (telugu) puttaparthi: birthplace of bhagawan sri sathya sai baba; (var) parti, parthi, parthipuri radha: one of the gopikas and the beloved of lord krishna; (var) radhe, radhey, radhika sham: dark hued, a reference to lord krishna; evening time; (var) shyam, shyama, shyamala</t>
  </si>
  <si>
    <t>debug_darshana_do_ghana_shyama_shyama.html</t>
  </si>
  <si>
    <t>https://sairhythms.sathyasai.org/song/darshana-do-sai-mata</t>
  </si>
  <si>
    <t>Darshana Do Sai Mata</t>
  </si>
  <si>
    <t>O Mother Sai, please come and bless us with the vision of Your divine form. O sustainer of the three worlds, the resident of Parthi, the embodiment of Love, come bless us all.</t>
  </si>
  <si>
    <t>Darshana Do Sai Mata
Aao Aao Sai Mata [ Darshana Do ... ]
Tribhuvana Dharini Parthi Nivasini
Prema Swaroopini Sai Mata [ Aao Aao ... ]</t>
  </si>
  <si>
    <t>Song Glossary aao: welcome darshan: to appear, to see; (var) darshana, darshanam, darsha - to show dhara: bear, carry, earth, one who wears; (var) dhari, dharana, dharam, dharey, dharini (f) do: give, grant; also refers to the number two mata: mother; (var) matey nivasi: dweller, resident; (var) nivasini (f), nivasitha prema: love; (var) prem; also the name of the third sai avatar, prema sai puttaparthi: birthplace of bhagawan sri sathya sai baba; (var) parti, parthi, parthipuri sai: sa + aai = divine mother swaroopa: figure, embodiment; (var) swarupa, swaroopam, swaroopanin (tamil); roopini, swaroopini, svarupini (feminine) tribhuvana: three worlds - tri (three) and bhuvana (world)</t>
  </si>
  <si>
    <t>debug_darshana_do_sai_mata.html</t>
  </si>
  <si>
    <t>https://sairhythms.sathyasai.org/song/dasharatha-nandana-dayabhi-rama</t>
  </si>
  <si>
    <t>Dasharatha Nandana Dayabhi Rama</t>
  </si>
  <si>
    <t>Glory be to the Son of Dasharatha, the compassionate Lord Rama, the supreme ruler and sustainer of the earth who is compassionate to weak and meek, the star of Surya clan, the prince of Dasharatha, Oh Raghu Rama.</t>
  </si>
  <si>
    <t>Dasharatha Nandana Dayabhi Rama
Dharani Pala Shiromani Rama [ Dasharatha Nandana ... ]
Deena Dayala Ravikula Rama
Daasharathey Sri Raghu Rama (2)</t>
  </si>
  <si>
    <t>Song Glossary daasharathey: son of king dasharatha i.e. lord rama dasharatha: king of ayodhya and the father of lord rama dayabhi: compassionate one; (var) dayakara dayal: compassionate one: (var) dayala, dayalam, dayalana, dayalo, dayalu, dayaludey, dayalane (tamil), dayakari (f), dayalakari (f) deen: downtrodden; (var) deena, deenan dharani: world nandana: son, also the name of a forest; (var) nandan, nandanam pala: to care, protect or sustain; (var) palana, palaya, palam, palan raghu: the king ‘raghu’ who formed the ‘raghu’ dynasty in which lord rama was born rama: name of the seventh incarnation of lord vishnu, son of dasharatha and kausalya; (var) ram ravikula: solar dynasty shiromani: a jewel worn on the head, a title of respect sri: honorific title of respect; another name of goddess lakshmi; wealth, majesty, splendour, intellect, fortune; (var) thiru (tamil)</t>
  </si>
  <si>
    <t>debug_dasharatha_nandana_dayabhi_rama.html</t>
  </si>
  <si>
    <t>https://sairhythms.sathyasai.org/song/dasharatha-nandana-raja-rama</t>
  </si>
  <si>
    <t>Dasharatha Nandana Raja Rama</t>
  </si>
  <si>
    <t>O King Rama, You are the son of Dasharatha. You are the consort and life of Mother Janaki (Sita). You are the star of the Sun clan, the annihilator of demons and the wielder of the Kodanda bow.</t>
  </si>
  <si>
    <t>Dasharatha Nandana Raja Rama
Janaki Jeevana Sri Raghu Rama [ Dasharatha Nandana ... ]
Rama Rama Ravikula Soma
Ravikula Soma Ravikula Soma [ Rama Rama ... ]
Danava Samhara Kodanda Rama</t>
  </si>
  <si>
    <t>Song Glossary danava: demon dasharatha: king of ayodhya and the father of lord rama janaki: daughter of king ‘janaka’ i.e. sita – consort of lord rama jeevan: life; (var) jeevana kodanda: the name of rama’s bow nandana: son, also the name of a forest; (var) nandan, nandanam raghu: the king ‘raghu’ who formed the ‘raghu’ dynasty in which lord rama was born raja: king, emperor; (var) raya, rajadhi raja – king of kings rama: name of the seventh incarnation of lord vishnu, son of dasharatha and kausalya; (var) ram ravikula: solar dynasty samhaara: to destroy; (var) samhaaraka, samharanam, samhari - one who destroys, samhaarini (f) soma: moon; name of a plant or its juice; nectar sri: honorific title of respect; another name of goddess lakshmi; wealth, majesty, splendour, intellect, fortune; (var) thiru (tamil)</t>
  </si>
  <si>
    <t>debug_dasharatha_nandana_raja_rama.html</t>
  </si>
  <si>
    <t>Ghana Shyama Sundara</t>
  </si>
  <si>
    <t>https://sairhythms.sathyasai.org/song/dasharatha-nandana-rama-daya-sagara-0</t>
  </si>
  <si>
    <t>Dasharatha Nandana Rama Daya Sagara (Desh)</t>
  </si>
  <si>
    <t>O merciful Lord Rama, beloved son of King Dasharatha, You are an ocean of mercy. You slayed the ten headed Ravana thereby putting an end to the clan of demons. You are worshipped and attended by brother Lakshmana and You are the enchanter of Goddess Lakshmi. O beautiful-faced Rama, You are the formless one.</t>
  </si>
  <si>
    <t>Dasharatha Nandana Rama Daya Sagara Rama
Dasha Mukha Mardhana Rama Daithya Kulaantaka Rama [ Dasharatha Nandana ... ]
Lakshmana Sevitha Rama Lakshmi Manohara Rama
Sookshma Swaroopa Rama Sundara Vadana Rama</t>
  </si>
  <si>
    <t>dasharatha-nandana-rama-daya-sagara-0.mp3</t>
  </si>
  <si>
    <t>Song Glossary daithya: demon dashamukha: having ten heads, refers to ravana dasharatha: king of ayodhya and the father of lord rama daya: compassion kulaantaka: destroyer of dynasty; (var) kulanthaka lakshmana: brother of lord rama lakshmi: goddess of wealth, the consort of lord vishnu manohar: pleasing, beautiful, charming; (var) manohara, manoharam, manohari (f) mardana: destroyer, one who vanquishes; (var) mardhana nandana: son, also the name of a forest; (var) nandan, nandanam rama: name of the seventh incarnation of lord vishnu, son of dasharatha and kausalya; (var) ram sagar: ocean; (var) sagara, sagaram, sagari (feminine) sevitha: one who is worshipped sookshma: subtle sundara: beautiful; (var) sundarakara, sundaraya, sundari (f), soundari (f), sundaram - beauty swaroopa: figure, embodiment; (var) swarupa, swaroopam, swaroopanin (tamil); roopini, swaroopini, svarupini (feminine) vadana: face; (var) vadanam, vadani (f)</t>
  </si>
  <si>
    <t>debug_dasharatha_nandana_rama_daya_sagara.html</t>
  </si>
  <si>
    <t>https://sairhythms.sathyasai.org/song/dasharatha-nandana-rama-daya-sagara</t>
  </si>
  <si>
    <t>Dasharatha Nandana Rama Daya Sagara (Darbari)</t>
  </si>
  <si>
    <t>Glory to Thee, O Lord Rama, the darling son of King Dasharatha, You are an ocean of compassion and the Crown Jewel of the Raghu Dynasty. You are the saviour of Ahalya from the curse that had turned her into a stone. You are Lord Sathya Sai, the indweller of hearts, with Shirdi and Parthi as Your supreme abodes.</t>
  </si>
  <si>
    <t>Dasharatha Nandana Rama Daya Sagara Rama
Raghukula Tilaka Rama Sathya Sai Sri Parandhama [ Dasharatha Nandana ... ]
Ahalyodharaka Rama Shaapa Vimochana Rama
Shirdi Pureesha Rama Puttaparthi Puri Parandhama
Dharma no Keshin yo Rama Jiai no Uminaru Rama
Warera wo Michibiku Rama Sathya Sai ni Kagayaku Rama [ Dharma no ... ]
Haato ni Kagayaku Rama Seigi no Chikara yo Rama
Shinri ni Michibiku Rama Warera no Inochi no Rama</t>
  </si>
  <si>
    <t>dasharatha-nandana-rama-daya-sagara.mp3</t>
  </si>
  <si>
    <t>Shyama Sundara Madana Mohana Radhey (Brindavan Sarang)</t>
  </si>
  <si>
    <t>n1 S S S S R2 S n1 S R2 S n1 d1 d1 n1 R2 R2 G1 R2 SIn the Key of C:B♭ C C C C D C B♭ C D C B♭ G# G# B♭ D D E♭ D C</t>
  </si>
  <si>
    <t>Lowest Note: d1 / G# (lower octave)Highest Note: S / C (higher octave)* Western notes are in the Key of C</t>
  </si>
  <si>
    <t>Song Glossary ahalyodharaka: one who liberated ahalya of her curse i.e. lord rama; (var) ahalyodhara dasharatha: king of ayodhya and the father of lord rama daya: compassion nandana: son, also the name of a forest; (var) nandan, nandanam parandhama: the highest world or the ultimate destination pureesha: lord of a place or city; (var) puradheeshwara, pureeshaya, pureeshwara, pureeshwari (f), puradheeshwari (f) puttaparthi: birthplace of bhagawan sri sathya sai baba; (var) parti, parthi, parthipuri raghukula: the dynasty of king ‘raghu’ rama: name of the seventh incarnation of lord vishnu, son of dasharatha and kausalya; (var) ram sagar: ocean; (var) sagara, sagaram, sagari (feminine) sai: sa + aai = divine mother sathya: truth, short form of sathyanarayana – the childhood name of sri sathya sai baba; (var) sathyam shaapa: curse shirdi: holy abode of the first incarnation of sai baba; (var) shirdipuri sri: honorific title of respect; another name of goddess lakshmi; wealth, majesty, splendour, intellect, fortune; (var) thiru (tamil) tilaka: the sacred mark put on the forehead; (var) tilakam vimochana: one who liberates; (var) vimochani (f), mochani (f), vimochanam</t>
  </si>
  <si>
    <t>https://sairhythms.sathyasai.org/song/dasharatha-nandana-ramachandra-prabhu-janaki</t>
  </si>
  <si>
    <t>Dasharatha Nandana Ramachandra Prabhu Janaki</t>
  </si>
  <si>
    <t>Oh Rama, You are the darling son of King Dasharatha, You are life to Janaki, Janaka's daughter (Goddess Sita), You are the crown jewel of the Raghu Clan and the saviour of the destitute. Oh Lord of Sita, You are the uplifter of the fallen (destitute) and the Lord of the Raghu clan.</t>
  </si>
  <si>
    <t>Dasharatha Nandana Ramachandra Prabhu Janaki Jeevana Jaya Jaya Ram
Raghukula Bhooshana Deena Janavana
Patitha Pavana Sita Ram
Raghupathi Raghava Raja Ram
Patitha Pavana Sita Ram</t>
  </si>
  <si>
    <t>Song Glossary bhooshana: ornament, decoration, jewel; being so decorated; (var) bhushana, vibhushana, vibhushani (f), bhooshani (f) dasharatha: king of ayodhya and the father of lord rama deen: downtrodden; (var) deena, deenan janaki: daughter of king ‘janaka’ i.e. sita – consort of lord rama janavana: protector of people; (var) janavani (feminine) jaya: victory; (var) jayam, jayatu jeevan: life; (var) jeevana nandana: son, also the name of a forest; (var) nandan, nandanam patitha: downtrodden, helpless pavana: sacred, also means one who protects or provides refuge; (var) pavanam, paavana; pavani (f) prabhu: lord, master; (var) prabho raghava: lord rama who hails from raghu clan raghukula: the dynasty of king ‘raghu’ raghupathey: lord of raghu clan; (var) raghupathi raja: king, emperor; (var) raya, rajadhi raja – king of kings rama: name of the seventh incarnation of lord vishnu, son of dasharatha and kausalya; (var) ram ramachandra: lord rama effulgent like the full moon (chandra) sita: consort of rama, 7th avatar of lord vishnu; (var) siya</t>
  </si>
  <si>
    <t>debug_dasharatha_nandana_ramachandra_prabhu_janaki.html</t>
  </si>
  <si>
    <t>https://sairhythms.sathyasai.org/song/dasharatha-nandana-sri-ramachandra-dharma</t>
  </si>
  <si>
    <t>Dasharatha Nandana Sri Ramachandra Dharma</t>
  </si>
  <si>
    <t>Glory to the son of Dasharatha, Lord Rama, who has a blissful and serene face and who upholds righteousness. He is the same as the son of Devaki, Lord Krishna (Shyama), who, holding the enchanting flute bestows happiness. He is verily the son of Eshwaramba, Lord Sathya Sai, who is the embodiment of love. Victory to Lord Sai, the embodiment of Shiva and Shakthi and the all powerful one whose name bestows auspiciousness. Chant victory to Sai Ram.</t>
  </si>
  <si>
    <t>Dasharatha Nandana Sri Ramachandra Dharma Samrakshaka Ram
Devaki Nandana Muralidhara Ananda Dayaka Shyam
Eshwaramba Sutha Sri Sathya Sai Premamrutha Bhagawan
Jaya Jaya Jaya Shiva Shakthi Swaroopa Mangala Dayaka Naam
Dasharatha Nandana Ram
Ananda Dayaka Shyam
Premamrutha Bhagawan
Jai Jai Jai Sai Ram (Bolo)</t>
  </si>
  <si>
    <t>dasharatha-nandana-sri-ramachandra-dharma.mp3</t>
  </si>
  <si>
    <t>Lowest Note: R2 / DHighest Note: M1 / F (higher octave)* Western notes are in the Key of C</t>
  </si>
  <si>
    <t>Song Glossary anand: bliss; (var) ananda, anandam, anando bhagawan: god; (var) bhagwan, bhagavaan, bhagavan, bhagawantha, bhagawathey bolo: chant, tell; (var) bol, boley - tells, boloon - i say dasharatha: king of ayodhya and the father of lord rama dayaka: one who gives; (var) dayakam, dayiney, dayaki (f) devaki: mother of lord krishna dharma: righteousness, also refers to way of life or religion eshwaramba: mother of sri sathya sai baba; (var) eswaramma, eshwaramma, eshwari jai: victory jaya: victory; (var) jayam, jayatu mangal: auspicious; (var) mangala muralidhara: one who carries the flute - lord krishna; (var) muralidhari naam: name; (var) naama, naamam nandana: son, also the name of a forest; (var) nandan, nandanam premamrutha: nectar of love rama: name of the seventh incarnation of lord vishnu, son of dasharatha and kausalya; (var) ram ramachandra: lord rama effulgent like the full moon (chandra) sai: sa + aai = divine mother samraksha: protect; (var) samrakshana, samrakshaka - protector, samrakshini (f) sathya: truth, short form of sathyanarayana – the childhood name of sri sathya sai baba; (var) sathyam shakthi: power, primordial goddess, another name of mother parvathi sham: dark hued, a reference to lord krishna; evening time; (var) shyam, shyama, shyamala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sutha: son; (var) sutham, suthaya - one who is the son of, suthaney (tamil) swaroopa: figure, embodiment; (var) swarupa, swaroopam, swaroopanin (tamil); roopini, swaroopini, svarupini (feminine)</t>
  </si>
  <si>
    <t>debug_dasharatha_nandana_sri_ramachandra_dharma.html</t>
  </si>
  <si>
    <t>https://www.youtube.com/watch?v=i4Iis5pLRao</t>
  </si>
  <si>
    <t>https://sairhythms.sathyasai.org/song/dasharatha-ram-janaki-ram</t>
  </si>
  <si>
    <t>Dasharatha Ram Janaki Ram</t>
  </si>
  <si>
    <t>O Lord Rama, Prince of King Dasharatha, O Lord of Sita, You are constantly worshipped by Maruti (Hanuman, a monkey devotee of Lord Rama). Chant the name of the Lord of Parthi, Lord Sai Ram. Victory to Lord Rama, Lord of Janaki (Sita), blissful Rama, the saviour of Ahalya.</t>
  </si>
  <si>
    <t>Dasharatha Ram Janaki Ram
Maruti Sevitha Manobhi Ram
Sita Ram Sri Raghu Ram
Parthi Pureeshwara Sri Sai Ram
Jaya Jaya Ram Janaki Ram
Ahalyodharaka Ananda Ram</t>
  </si>
  <si>
    <t>dasharatha-ram-janaki-ram.mp3</t>
  </si>
  <si>
    <t>https://dl.radiosai.org/RADIO_SAI_BHAJAN_CLASSROOM_420_DASHARATHA_RAM_JANAKI_RAM.mp3</t>
  </si>
  <si>
    <t>Song Glossary ahalyodharaka: one who liberated ahalya of her curse i.e. lord rama; (var) ahalyodhara anand: bliss; (var) ananda, anandam, anando dasharatha: king of ayodhya and the father of lord rama janaki: daughter of king ‘janaka’ i.e. sita – consort of lord rama jaya: victory; (var) jayam, jayatu manobhi: of the mind maruthi: hanuman; (var) maruthiraya, maruti pureeshwara: lord of a place or city; (var) purishwara, pureeshwari, purishwari (f) puttaparthi: birthplace of bhagawan sri sathya sai baba; (var) parti, parthi, parthipuri raghu: the king ‘raghu’ who formed the ‘raghu’ dynasty in which lord rama was born rama: name of the seventh incarnation of lord vishnu, son of dasharatha and kausalya; (var) ram sai: sa + aai = divine mother sevitha: one who is worshipped sita: consort of rama, 7th avatar of lord vishnu; (var) siya sri: honorific title of respect; another name of goddess lakshmi; wealth, majesty, splendour, intellect, fortune; (var) thiru (tamil)</t>
  </si>
  <si>
    <t>debug_dasharatha_ram_janaki_ram.html</t>
  </si>
  <si>
    <t>https://youtu.be/CCf2pSU-bsI https://youtu.be/Pi7C_BtIMqk</t>
  </si>
  <si>
    <t>https://sairhythms.sathyasai.org/song/dasharatha-rama-dayabhi-rama</t>
  </si>
  <si>
    <t>Hey Shesha Shayana Narayana</t>
  </si>
  <si>
    <t>Dasharatha Rama Dayabhi Rama</t>
  </si>
  <si>
    <t>Mukunda Madhava Murali Manohara Govardhana</t>
  </si>
  <si>
    <t>O Rama, son of Dasharatha, You are merciful and compassionate, annihilator of demons, uplifter of the destitute, embodiment of noble virtues. Your name, when chanted, releases one from the miseries of the world.</t>
  </si>
  <si>
    <t>Dasharatha Rama Dayabhi Rama
Danava Bhanjana Karunabhi Rama [ Dasharatha Rama ... ]
Deenodharana Manobhi Rama
Taraka Naama Sugunabhi Rama (2)</t>
  </si>
  <si>
    <t>Song Glossary bhanjana: one who destroys; (var) bhanjani (f) danava: demon dasharatha: king of ayodhya and the father of lord rama dayabhi: compassionate one; (var) dayakara deenodharana: liberator of the downtrodden karuna: compassion; (var) karunya, karunamaya - full of compassion, karunamayi (f), karunantha, karunakara - embodiment of compassion manobhi: of the mind naam: name; (var) naama, naamam rama: name of the seventh incarnation of lord vishnu, son of dasharatha and kausalya; (var) ram suguna: good qualities; (var) sugunabhi - one with good qualities taraka: one who liberates or one that liberates; (var) tarakam</t>
  </si>
  <si>
    <t>debug_dasharatha_rama_dayabhi_rama.html</t>
  </si>
  <si>
    <t>https://sairhythms.sathyasai.org/song/datta-guru-datta-guru-dattatreya</t>
  </si>
  <si>
    <t>Sriraag, Prasanna</t>
  </si>
  <si>
    <t>Chant the Holy names of the Noble Teacher Dattatreya and Lord Sai. Reciting the ever pure and spotless names of the Noble Teacher Lord Dattatreya and Lord Sainath, destroys the fear of the bondage of birth and death.</t>
  </si>
  <si>
    <t>Datta Guru Datta Guru Dattatreya Guru
Sai Natha Deena Natha Brahma Roopa Guru [ Datta Guru ... ]
Alakh Niranjan Bhava Bhaya Bhanjana Dattatreya Guru
Dattatreya Guru
Sai Nath Guru</t>
  </si>
  <si>
    <t>n2 S d2 n2 S R2 n2 S R2 G1 S R2 n2 SIn the Key of C:B C A B C D B C D E♭ C D B C</t>
  </si>
  <si>
    <t>https://dl.radiosai.org/RADIO_SAI_BHAJAN_CLASSROOM_461_DUTTA_GURU_DUTTA_GURU_DATTATREYA.mp3</t>
  </si>
  <si>
    <t>Song Glossary alakh: that which is not seen – that god who is without attributes and cannot be seen; (var) alakha bhanjana: one who destroys; (var) bhanjani (f) bhava: being, becoming, birth, world bhaya: fear brahma: one of the trinity who is the creator, it also refers to the supreme lord - brahman; (var) brahmam datta: lord dattatreya, the embodiment of the trinity - brahma, vishnu and shiva deen: downtrodden; (var) deena, deenan guru: preceptor; (var) guruvara – belonging to the guru / guru’s natha: lord or master; (var) nath, nathaya, natham, nada (tamil), nadanukku (tamil) - to the lord, nathudey (telugu) niranjan: without any black spot. i.e. always pure. nir+anjan=without collirium (kaajal – which is always black); (var) niranjana, niranjani (f) roopa: figure, embodiment; (var) roopam, roopini (f) sai: sa + aai = divine mother</t>
  </si>
  <si>
    <t>debug_datta_guru_datta_guru_dattatreya.html</t>
  </si>
  <si>
    <t>https://youtu.be/J3AOJsqZZNA https://youtu.be/8pSTTjYIc7g</t>
  </si>
  <si>
    <t>https://sairhythms.sathyasai.org/song/dattatreya-sadguru-deva</t>
  </si>
  <si>
    <t>Dattatreya Sadguru Deva</t>
  </si>
  <si>
    <t>Oh God and Noble teacher Dattatreya, grant us to serve Your Feet. You are Brahma the eternal God, Vishnu, Narayana who is indweller in all. You are Shiva, Mahadeva adorned with the serpent.</t>
  </si>
  <si>
    <t>Dattatreya Sadguru Deva
Dehi Dehi Tava Sri Paada Seva
Tum Hi Brahma Sanathana Deva
Vishnu Narayana Sri Vasudeva
Pannaga Bhooshana Shiva Mahadeva
Dehi Dehi Tava Sri Paada Seva (2)</t>
  </si>
  <si>
    <t>dattatreya-sadguru-deva.mp3</t>
  </si>
  <si>
    <t>https://dl.radiosai.org/RADIO_SAI_BHAJAN_CLASSROOM_261_DATTATREYA_SADGURU_DEVA.mp3</t>
  </si>
  <si>
    <t>Song Glossary bhooshana: ornament, decoration, jewel; being so decorated; (var) bhushana, vibhushana, vibhushani (f), bhooshani (f) brahma: one of the trinity who is the creator, it also refers to the supreme lord - brahman; (var) brahmam datta: lord dattatreya, the embodiment of the trinity - brahma, vishnu and shiva dehi: the one who resides in the body – the lord deva: god; (var) dev, devo, devam hai: is, are; (var) hi; hain - we are mahadev: lord of the lords - refers to lord shiva narayana: lord vishnu; (var) narayan, narayanam, narayanaya paada: feet; (var) pada, padam, paadam - tamil pannaga: serpent sadguru: true teacher/mentor/preceptor sanathana: perpetual, constant, eternal, permanent; (var) sanathani (f), sanatana, sanathanaya seva: service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tava: your tum: you, thou; (var) tu, tuj; tubhyam, tumhey - to you; tujhey, tujko - for you; vasudeva: lord krishna’s father, also refers to lord krishna himself vishnu: lord vishnu, one of the trinity who is the preserver</t>
  </si>
  <si>
    <t>debug_dattatreya_sadguru_deva.html</t>
  </si>
  <si>
    <t>Jai Jai Jai Gananayaka Jai</t>
  </si>
  <si>
    <t>https://sairhythms.sathyasai.org/song/day-day</t>
  </si>
  <si>
    <t>Day By Day</t>
  </si>
  <si>
    <t>Day By Day, Day By Day Oh Lord, The Three Things I Pray
To See Thee More Clearly, Love Thee More Dearly
Follow Thee More Nearly, Day By Day</t>
  </si>
  <si>
    <t>debug_day_by_day.html</t>
  </si>
  <si>
    <t>https://sairhythms.sathyasai.org/song/daya-karo-bhagawan</t>
  </si>
  <si>
    <t>Daya Karo Bhagawan</t>
  </si>
  <si>
    <t>O Lord Sai, please bestow mercy on those of us at Your doorstep, with outstretched arms, singing Your glory. Please appear in our meditation and prayers to fulfill our desire to see You, O Lord Sai of Parthi.</t>
  </si>
  <si>
    <t>Daya Karo Bhagawan Sai Krupa Karo Bhagawan
Terey Dwarey Jhol Philaye Krupa Karo Bhagawan [ Daya Karo ... ]
Daya Karo Hey Sai Baba Gaan Tumhare Gaoon
Man Ki Asha Paoon
Jo Bhi Dhyaye Tujhe Ko Paayey
Parthipuri Bhagawan Sai Krupa Karo Bhagawan</t>
  </si>
  <si>
    <t>Song Glossary asha: desire, hope baba: lord sai baba - the divine father bhagawan: god; (var) bhagwan, bhagavaan, bhagavan, bhagawantha, bhagawathey bhi: also daya: compassion dhyan: meditation; (var) dhyana, dhyanam, dhyanamey dwarey: doors; (var) dwar, dwara - singular gaan: song, music; (var) gaana gao: sing, let us sing; (var) gaave, gaoon, ganavaa, gaayorey, gaaya - sang jhol: arms jo: whoever karo: do; make it happen; (var) kar; kiya - did; karomi, karey - let us do krupa: compassion; (var) kripa mana: mind; (var) man, mano paavey: obtain, reach; (var) paayey, paaya, paoon - i will obtain philaye: drink, consume puttaparthi: birthplace of bhagawan sri sathya sai baba; (var) parti, parthi, parthipuri sai: sa + aai = divine mother tera: yours; (var) terey, teri, tero (your) tum: you, thou; (var) tu, tuj; tubhyam, tumhey - to you; tujhey, tujko - for you; tumhara: your, thy; (var) tumhare, tumharey, tumhari</t>
  </si>
  <si>
    <t>debug_daya_karo_bhagawan.html</t>
  </si>
  <si>
    <t>https://sairhythms.sathyasai.org/song/daya-karo-bhagawan-krupa-karo</t>
  </si>
  <si>
    <t>Daya Karo Bhagawan Krupa Karo</t>
  </si>
  <si>
    <t>Oh Lord, bestow on us your compassion and mercy, Oh Lord Sai, who is the treasure house of compassion.</t>
  </si>
  <si>
    <t>Daya Karo Bhagawan Krupa Karo Bhagawan (2)
Bhagawan Bhagawan
Hey Sai Nath Bhagawan
Hey Krupa Nidhey Bhagawan</t>
  </si>
  <si>
    <t>Song Glossary bhagawan: god; (var) bhagwan, bhagavaan, bhagavan, bhagawantha, bhagawathey daya: compassion hey: a heartfelt callout, usually followed by a name or description like 'hey rama', or 'hey merciful lord' karo: do; make it happen; (var) kar; kiya - did; karomi, karey - let us do krupa: compassion; (var) kripa natha: lord or master; (var) nath, nathaya, natham, nada (tamil), nadanukku (tamil) - to the lord, nathudey (telugu) nidhey: treasure house; (var) nidhe sai: sa + aai = divine mother</t>
  </si>
  <si>
    <t>debug_daya_karo_bhagawan_krupa_karo.html</t>
  </si>
  <si>
    <t xml:space="preserve">Jothsna </t>
  </si>
  <si>
    <t>https://youtu.be/3m3Kthq_5Hs https://youtu.be/pa9K9pUJmTA</t>
  </si>
  <si>
    <t>Muralidhara Gopala Madhura</t>
  </si>
  <si>
    <t>https://sairhythms.sathyasai.org/song/daya-karo-bhagawan-shankara-daya</t>
  </si>
  <si>
    <t>Daya Karo Bhagawan Shankara Daya</t>
  </si>
  <si>
    <t>Show us Your compassion, O Lord Shankara, the blue-throated one who adorns the snake and who is the consort of Goddess Parvathi. You are beautiful with Vibhuthi (holy ash) besmeared all over Your body and the moon adorned on Your head. Be merciful towards us O Lord, who has the third eye, possesses the trident and holds the river Ganga in Your matted hair.</t>
  </si>
  <si>
    <t>Daya Karo Bhagawan Shankara Daya Karo Bhagawan
Parvathi Ramana Pannaga Bhooshana Neelakanta Daya Karo [ Daya Karo ]
Chandrashekara Chandrakala Dhara Vibhuti Sundara Daya Karo [ Daya Karo ... ]
Trishoola Dhari Trinetra Dhari Gangadhari Daya Karo</t>
  </si>
  <si>
    <t>daya-karo-bhagawan-shankara-daya.mp3</t>
  </si>
  <si>
    <t>Song Glossary bhagawan: god; (var) bhagwan, bhagavaan, bhagavan, bhagawantha, bhagawathey bhooshana: ornament, decoration, jewel; being so decorated; (var) bhushana, vibhushana, vibhushani (f), bhooshani (f) chandrashekara: one who has the moon on his head, refers to lord shiva; (var) chandrashekaraya daya: compassion dhara: bear, carry, earth, one who wears; (var) dhari, dharana, dharam, dharey, dharini (f) gangadhara: one who bears the holy river ganga – lord shiva; (var) gangadharaya, gangadhari karo: do; make it happen; (var) kar; kiya - did; karomi, karey - let us do neelakanta: blue-throated, refers to lord shiva whose throat became blue after he drank the poison haalahala; (var) neelagriva, neelakantaya, neelakanteshwara pannaga: serpent parvathi: consort of lord shiva ramana: beloved; also the name of a saint shankara: name of lord shiva, one who bestows auspiciousness; (var) shankar, shankaraya, shankaram sundara: beautiful; (var) sundarakara, sundaraya, sundari (f), soundari (f), sundaram - beauty trinetra: three-eyed one, refers to lord shiva trishoola: trident weapon, frequently held by gods such as lord shiva and goddess durga; (var) trishula, shoola vibhuti: might, power, greatness, superhuman power, sacred ash; (var) vibhuthi</t>
  </si>
  <si>
    <t>debug_daya_karo_bhagawan_shankara_daya.html</t>
  </si>
  <si>
    <t>https://youtu.be/3zDJEA9PMCk?si=1nLuvOsEP7Flmq2V</t>
  </si>
  <si>
    <t>https://sairhythms.sathyasai.org/song/daya-karo-daya-karo-daya</t>
  </si>
  <si>
    <t>Daya Karo Daya Karo Daya</t>
  </si>
  <si>
    <t>O Universal Mother Sathya Sai, show us Your mercy and kindness.</t>
  </si>
  <si>
    <t>Daya Karo Daya Karo Daya Karo Ma
Raksha Karo Raksha Karo Sathya Sai Ma
Hey Ma Hey Ma
Daya Karo Krupa Karo Sathya Sai Ma
Sathya Sai Ma Sathya Sai Ma</t>
  </si>
  <si>
    <t>Song Glossary daya: compassion hey: a heartfelt callout, usually followed by a name or description like 'hey rama', or 'hey merciful lord' karo: do; make it happen; (var) kar; kiya - did; karomi, karey - let us do krupa: compassion; (var) kripa ma: mother; (var) maayi, maiya, mayi raksha: protect; (var) rakshaya sai: sa + aai = divine mother sathya: truth, short form of sathyanarayana – the childhood name of sri sathya sai baba; (var) sathyam</t>
  </si>
  <si>
    <t>debug_daya_karo_daya_karo_daya.html</t>
  </si>
  <si>
    <t>https://sairhythms.sathyasai.org/song/daya-karo-hari-narayana-0</t>
  </si>
  <si>
    <t>Daya Karo Hari Narayana (Darbari)</t>
  </si>
  <si>
    <t>O Lord Hari Narayana, bestow on us Your mercy, You are the Lord of the destitute and the helpless who incarnated ten times for the sake of Your devotees. O Lord Gopala (Krishna), grant us Your Darshan.</t>
  </si>
  <si>
    <t>Ganesha Charanam Sharanam Ganesha</t>
  </si>
  <si>
    <t>Daya Karo Hari Narayana
Krupa Karo Hey Mana Mohana [ Daya Karo ... ]
Deena Dayala Dashavathara (2)
Darshan Do Hey Sai Gopala</t>
  </si>
  <si>
    <t>daya-karo-hari-narayana-0.mp3</t>
  </si>
  <si>
    <t>Lowest Note: d1 / G# (lower octave)Highest Note: R2 / D (higher octave)* Western notes are in the Key of C</t>
  </si>
  <si>
    <t>Song Glossary darshan: to appear, to see; (var) darshana, darshanam, darsha - to show dashavatari: one who has taken ten incarnations; (var) dashavatara daya: compassion dayal: compassionate one: (var) dayala, dayalam, dayalana, dayalo, dayalu, dayaludey, dayalane (tamil), dayakari (f), dayalakari (f) deen: downtrodden; (var) deena, deenan do: give, grant; also refers to the number two gopal: name of krishna which means protector of the cowherd; (var) gopala, gopalana, gopalam hari: name of lord vishnu; (var) hare, harey hey: a heartfelt callout, usually followed by a name or description like 'hey rama', or 'hey merciful lord' karo: do; make it happen; (var) kar; kiya - did; karomi, karey - let us do krupa: compassion; (var) kripa mana: mind; (var) man, mano mohana: attractive, beautiful, enchanting; (var) mohanam, mohini (f) - also refers to an incarnation of lord vishnu narayana: lord vishnu; (var) narayan, narayanam, narayanaya sai: sa + aai = divine mother</t>
  </si>
  <si>
    <t>debug_daya_karo_hari_narayana.html</t>
  </si>
  <si>
    <t>https://sairhythms.sathyasai.org/song/daya-karo-hari-narayana</t>
  </si>
  <si>
    <t>Daya Karo Hari Narayana (~ Darbari)</t>
  </si>
  <si>
    <t>O Lord Hari Narayana, bestow on us Your mercy, You are worshipped by the whole world. You are the Lord of the destitute and the helpless; You are the saviour from worldly miseries and the bestower of auspiciousness.</t>
  </si>
  <si>
    <t>Daya Karo Hari Narayana
Krupa Karo Hey Jaga Vandana [ Daya Karo ... ]
Bhavatheetha Bhagya Vidhata
Deena Natha Anatha Ke Natha</t>
  </si>
  <si>
    <t>daya-karo-hari-narayana.mp3</t>
  </si>
  <si>
    <t>https://dl.radiosai.org/RADIO_SAI_BHAJAN_CLASSROOM_412_DAYA_KARO_HARI_NARAYANA.mp3</t>
  </si>
  <si>
    <t>Hey Madhava Hey Madhusudhana</t>
  </si>
  <si>
    <t>Song Glossary anath: destitute; (var) anatha bhagya: auspiciousness bhaavatheetha: beyond emotions daya: compassion deen: downtrodden; (var) deena, deenan hari: name of lord vishnu; (var) hare, harey hey: a heartfelt callout, usually followed by a name or description like 'hey rama', or 'hey merciful lord' jagat: world; (var) jagath, jagatha, jag, jaga karo: do; make it happen; (var) kar; kiya - did; karomi, karey - let us do ke: of or belonging to krupa: compassion; (var) kripa narayana: lord vishnu; (var) narayan, narayanam, narayanaya natha: lord or master; (var) nath, nathaya, natham, nada (tamil), nadanukku (tamil) - to the lord, nathudey (telugu) vandana: worship, obeisance, salutation; (var) vandanam vidhata: one who bestows or sustains; (var) vidhayaka</t>
  </si>
  <si>
    <t>https://sairhythms.sathyasai.org/song/daya-karo-hey-daya-nidhey</t>
  </si>
  <si>
    <t>Daya Karo Hey Daya Nidhey</t>
  </si>
  <si>
    <t>Oh Bhagawan, the treasure house of mercy, have mercy on us. This body, mind and money (all the material possessions) are all Yours. Oh infinite and the primal one, You are all pervading; Oh the saviour of destitute, You are ever compassionate.</t>
  </si>
  <si>
    <t>Daya Karo Hey Daya Nidhey Hey Bhagawan
Tan Man Dhan Sab Sharana Tumharey [ Daya Karo ... ]
Adi Anantha Hari Avinashi
Sada Nirantara Ghat Ghat Vasi
Deena Dayala Sada Krupala (2)</t>
  </si>
  <si>
    <t>daya-karo-hey-daya-nidhey.mp3</t>
  </si>
  <si>
    <t>Song Glossary adi: beginning, commencement, first in time anantha: infinite, endless; (var) ananth, anantham, ananthaya avinashi: one who is indestructible bhagawan: god; (var) bhagwan, bhagavaan, bhagavan, bhagawantha, bhagawathey daya: compassion dayal: compassionate one: (var) dayala, dayalam, dayalana, dayalo, dayalu, dayaludey, dayalane (tamil), dayakari (f), dayalakari (f) deen: downtrodden; (var) deena, deenan dhan: money, wealth; (var) dhana ghat: banks of a river hari: name of lord vishnu; (var) hare, harey hey: a heartfelt callout, usually followed by a name or description like 'hey rama', or 'hey merciful lord' karo: do; make it happen; (var) kar; kiya - did; karomi, karey - let us do krupalu: compassionate one; (var) krupala, krupakara, krupakari (f); krupamaya, krupamayi (f) - full of compassion mana: mind; (var) man, mano nidhey: treasure house; (var) nidhe nirantara: all the time, always; (var) nirantharam sab: all, everybody or everything sada: always sharan: surrender; (var) sharana, sharanagata, sharanagatha, sharanagatham, sharanam tan: body; (var) tana tumhara: your, thy; (var) tumhare, tumharey, tumhari vasi: one who dwells or resides in; (var) vasini (f)</t>
  </si>
  <si>
    <t>debug_daya_karo_hey_daya_nidhey.html</t>
  </si>
  <si>
    <t>https://sairhythms.sathyasai.org/song/daya-karo-hey-jaya-jagat</t>
  </si>
  <si>
    <t>Daya Karo Hey Jaya Jagat</t>
  </si>
  <si>
    <t>Oh mother of the Universe Bhavani, show compassion and mercy on us. You are the personification of the primordial sound "OM", Oh mother Durga we surrender at your feet.</t>
  </si>
  <si>
    <t>Daya Karo Hey Jaya Jagat Janani
Krupa Karo Hey Durga Bhavani [ Daya Karo ... ]
Pranava Swaroopini Hey Kalyani
Mata Maheshwari Durga Bhavani
Sharanam Sharanam Sharanam Bhavani</t>
  </si>
  <si>
    <t>Song Glossary bhava: being, becoming, birth, world daya: compassion durga: goddess who destroyed the demon mahishasura; (var) durge, durgeshwari hey: a heartfelt callout, usually followed by a name or description like 'hey rama', or 'hey merciful lord' jagat: world; (var) jagath, jagatha, jag, jaga janani: mother jaya: victory; (var) jayam, jayatu kalyan: welfare; (var) kalyana, kalyani - goddess who bestows auspiciousness and welfare karo: do; make it happen; (var) kar; kiya - did; karomi, karey - let us do krupa: compassion; (var) kripa maheshwari: goddess parvathi - consort of shiva mata: mother; (var) matey pranava: the primordial sound ‘om’ sharan: surrender; (var) sharana, sharanagata, sharanagatha, sharanagatham, sharanam swaroopa: figure, embodiment; (var) swarupa, swaroopam, swaroopanin (tamil); roopini, swaroopini, svarupini (feminine)</t>
  </si>
  <si>
    <t>debug_daya_karo_hey_jaya_jagat.html</t>
  </si>
  <si>
    <t>https://sairhythms.sathyasai.org/song/daya-karo-hey-karuna-murthy</t>
  </si>
  <si>
    <t>Daya Karo Hey Karuna Murthy</t>
  </si>
  <si>
    <t>Ghana Ghana Neela Yadu Nandana</t>
  </si>
  <si>
    <t>Show mercy on us Oh compassionate Lord, no one but You care for us, You are our life, You are the saviour of the downtrodden, Oh Lord who else other than You can help us.</t>
  </si>
  <si>
    <t>Daya Karo Hey Karuna Murthy Krupa Karo Bhagawan
Tum Bin Koi Aur Na Dooja
Tum Ho Hamarey Pran [ Daya Karo ... ]
Tum Ho Anatha Natha Deena Bandhu
Tum Bin Kaun Sahara
Tum Bin Kaun Sahara Prabhuji</t>
  </si>
  <si>
    <t>daya-karo-hey-karuna-murthy.mp3</t>
  </si>
  <si>
    <t>Bilaskhani Todi</t>
  </si>
  <si>
    <t>Song Glossary anath: destitute; (var) anatha aur: and bandhava: relative; (var) bandhu, bandho; bandham - relationship bhagawan: god; (var) bhagwan, bhagavaan, bhagavan, bhagawantha, bhagawathey bin: without daya: compassion deen: downtrodden; (var) deena, deenan dooja: other, second hamarey: our; (var) hamara, hamari hey: a heartfelt callout, usually followed by a name or description like 'hey rama', or 'hey merciful lord' ho: you are; (alternative) so be it ji: suffix word used with someone’s name for respect karo: do; make it happen; (var) kar; kiya - did; karomi, karey - let us do karuna: compassion; (var) karunya, karunamaya - full of compassion, karunamayi (f), karunantha, karunakara - embodiment of compassion kaun: who koi: somebody krupa: compassion; (var) kripa murthy: idol, embodiment, personification na: no (hindi); my (telugu) natha: lord or master; (var) nath, nathaya, natham, nada (tamil), nadanukku (tamil) - to the lord, nathudey (telugu) prabhu: lord, master; (var) prabho pran: vital force, life; (var) prana, praana sahara: support; (var) saharey tum: you, thou; (var) tu, tuj; tubhyam, tumhey - to you; tujhey, tujko - for you;</t>
  </si>
  <si>
    <t>debug_daya_karo_hey_karuna_murthy.html</t>
  </si>
  <si>
    <t>https://sairhythms.sathyasai.org/song/daya-karo-hey-karuna-nidhan</t>
  </si>
  <si>
    <t>Daya Karo Hey Karuna Nidhan</t>
  </si>
  <si>
    <t>Oh Lord Sai, the treasure house of Grace and compassion, kindly bless us with Your mercy. You are the ever-giver, please bestow on us Your mercy. Oh Lord Sai, You are the indweller of hearts. Oh resident of Parthi, bestow on us Your grace and mercy.</t>
  </si>
  <si>
    <t>Daya Karo Hey Karuna Nidhan Sai
Tum Ho Daata Daya Karo
Tum Ho Sai Krupa Karo
Prabhu Tum Sai Antaryami
Parthi Puri Bhagawan (2)
Tum Ho Daata Daya Karo [ Tum Ho... ]</t>
  </si>
  <si>
    <t>Song Glossary antaryami: indweller bhagawan: god; (var) bhagwan, bhagavaan, bhagavan, bhagawantha, bhagawathey daata: one who gives; (var) datha, daatha, daatri - one that gives daya: compassion hey: a heartfelt callout, usually followed by a name or description like 'hey rama', or 'hey merciful lord' ho: you are; (alternative) so be it karo: do; make it happen; (var) kar; kiya - did; karomi, karey - let us do karuna: compassion; (var) karunya, karunamaya - full of compassion, karunamayi (f), karunantha, karunakara - embodiment of compassion krupa: compassion; (var) kripa nidhan: treasure house prabhu: lord, master; (var) prabho puri: a holy site puttaparthi: birthplace of bhagawan sri sathya sai baba; (var) parti, parthi, parthipuri sai: sa + aai = divine mother tum: you, thou; (var) tu, tuj; tubhyam, tumhey - to you; tujhey, tujko - for you;</t>
  </si>
  <si>
    <t>debug_daya_karo_hey_karuna_nidhan.html</t>
  </si>
  <si>
    <t>https://youtu.be/i4MaAHUgRmE</t>
  </si>
  <si>
    <t>https://sairhythms.sathyasai.org/song/daya-karo-krupa-karo-partheeshwara</t>
  </si>
  <si>
    <t>Daya Karo Krupa Karo Partheeshwara</t>
  </si>
  <si>
    <t>O Lord Sai, the Lord of Parthi be compassionate and merciful towards us and accompany us from birth to birth. You are the Lord of the Lords and the resident of Shirdi and Parthi.</t>
  </si>
  <si>
    <t>Daya Karo Krupa Karo Partheeshwara Sai Deva
Janam Janam Tum Saath Rahorey
Sai Nath Mahadeva
Daya Karo Krupa Karo Partheeshwara Sai Deva
Shirdeeshwara Sai Deva Partheeshwara Sai Deva</t>
  </si>
  <si>
    <t>Song Glossary daya: compassion deva: god; (var) dev, devo, devam janam: birth; (var) janama, janana karo: do; make it happen; (var) kar; kiya - did; karomi, karey - let us do krupa: compassion; (var) kripa mahadeva: lord of the lords - refers to lord shiva natha: lord or master; (var) nath, nathaya, natham, nada (tamil), nadanukku (tamil) - to the lord, nathudey (telugu) partheeshwara: one who is lord of parthi (sathya sai baba); (var) partheesha, partheeshwaraya raho: stay, remain; (var) rahjao, rehna; rahey, rahte - have been staying, rahenge - we will stay saath: company, support sai: sa + aai = divine mother shirdeesha: lord of shirdi; (var) shirdeeshwara, shirdeeshwaraya tum: you, thou; (var) tu, tuj; tubhyam, tumhey - to you; tujhey, tujko - for you;</t>
  </si>
  <si>
    <t>debug_daya_karo_krupa_karo_partheeshwara.html</t>
  </si>
  <si>
    <t>https://youtu.be/yeBoq0ak9-A</t>
  </si>
  <si>
    <t>https://sairhythms.sathyasai.org/song/daya-karo-sadguru-sai-daya</t>
  </si>
  <si>
    <t>Daya Karo Sadguru Sai Daya</t>
  </si>
  <si>
    <t>O Lord Sai, our divine Preceptor who dispells the darkness of ignorance, the resident of Shirdi and Parthi, please shower Your mercy. O Lord Krishna, the one who held aloft the mountain to save the devotees, You are the Lord of Meera. You are Brahma (creator) and Eshwara (destroyer - Lord Shiva). O Radha's beloved and the enchanter of Goddess Parvathi, You are the Saviour of the helpless and the destitute. O Lord Sai, the dweller of Parthi, shower Your compassion on us.</t>
  </si>
  <si>
    <t>Daya Karo Sadguru Sai Daya Karo
Shirdi Nivasa Sai Daya Karo
Parthi Nivasa Sai Daya Karo [ Daya Karo ... ]
Meera Ke Prabhu Giridhara Naagara
Tum Ho Brahma Eshwara
Radha Kantha Parvathi Ramana
Deena Bandhava Sai Daya Karo [ Parthi Nivasa ... ]</t>
  </si>
  <si>
    <t>daya-karo-sadguru-sai-daya.mp3</t>
  </si>
  <si>
    <t>Song Glossary bandhava: relative; (var) bandhu, bandho; bandham - relationship brahma: one of the trinity who is the creator, it also refers to the supreme lord - brahman; (var) brahmam daya: compassion deen: downtrodden; (var) deena, deenan eshwar: lord, one of the various names of lord shiva; (var) eshwara giridhar: one who lifted the mountain - refers to lord krishna who lifted the govardhana peak; (var) giridhara, giridhari ho: you are; (alternative) so be it kantha: beloved karo: do; make it happen; (var) kar; kiya - did; karomi, karey - let us do ke: of or belonging to meera: one of the greatest women saints and devotee of lord krishna who sang the glory of the lord through songs and bhajans naagara: clever, polite, town-born nivasa: residence, resident; (var) nivasini (f) parvathi: consort of lord shiva prabhu: lord, master; (var) prabho puttaparthi: birthplace of bhagawan sri sathya sai baba; (var) parti, parthi, parthipuri radha: one of the gopikas and the beloved of lord krishna; (var) radhe, radhey, radhika ramana: beloved; also the name of a saint sadguru: true teacher/mentor/preceptor sai: sa + aai = divine mother shirdi: holy abode of the first incarnation of sai baba; (var) shirdipuri tum: you, thou; (var) tu, tuj; tubhyam, tumhey - to you; tujhey, tujko - for you;</t>
  </si>
  <si>
    <t>debug_daya_karo_sadguru_sai_daya.html</t>
  </si>
  <si>
    <t>https://youtu.be/M29OJ3OxPb0</t>
  </si>
  <si>
    <t>https://sairhythms.sathyasai.org/song/daya-karo-sai-narayana</t>
  </si>
  <si>
    <t>Daya Karo Sai Narayana (Chakravakam / Ahir Bhairav)</t>
  </si>
  <si>
    <t>Sailavan, Sriraag, Ashwin</t>
  </si>
  <si>
    <t>O Lord Sai Narayana, please shower Your mercy on us. O Baba, please confer Your compassion on us. O Lord, the companion of the forlorn and the refuge to the destitute, O Sai Narayana, grant us mercy and compassion.</t>
  </si>
  <si>
    <t>Daya Karo Sai Narayana
Daya Karo Hey Krupa Karo
Krupa Karo Baba Daya Karo [ Daya Karo Sai ... ]
Deena Ke Bandho Deena Sharana Sai Narayana
Daya Karo Krupa Karo Narayana (Sai)</t>
  </si>
  <si>
    <t>Song Glossary baba: lord sai baba - the divine father bandhava: relative; (var) bandhu, bandho; bandham - relationship daya: compassion deen: downtrodden; (var) deena, deenan hey: a heartfelt callout, usually followed by a name or description like 'hey rama', or 'hey merciful lord' karo: do; make it happen; (var) kar; kiya - did; karomi, karey - let us do ke: of or belonging to krupa: compassion; (var) kripa narayana: lord vishnu; (var) narayan, narayanam, narayanaya sai: sa + aai = divine mother sharan: surrender; (var) sharana, sharanagata, sharanagatha, sharanagatham, sharanam</t>
  </si>
  <si>
    <t>debug_daya_karo_sai_narayana.html</t>
  </si>
  <si>
    <t>https://youtu.be/2nwoW-NQ__I?si=nasjS6WcTmk0bb_j</t>
  </si>
  <si>
    <t>https://sairhythms.sathyasai.org/song/daya-karo-sai-narayana-0</t>
  </si>
  <si>
    <t>Daya Karo Sai Narayana (Gowri Manohari / Patdeep)</t>
  </si>
  <si>
    <t>O Lord Narayana, show us Your mercy. You are the ocean of compassion, the lotus-eyed one reclining on the celestial serpent Adi Sesha. O Lord, You are the indweller of all the beings. You have incarnated in this Kali Yuga as Lord Sai who resides in Prashanthi Nilayam at Puttaparthi. You destroy our sins and You are the personification of Supreme Bliss.</t>
  </si>
  <si>
    <t>Daya Karo Sai Narayana
Karuna Sagara Narayana
Pankaja Nayana Pannaga Shayana
Sri Vasudeva Narayana
Paapa Vinashaka Prashanthi Vasa
Parthipuri Sai Narayana
Paramananda Narayana
Daya Karo Hari Narayana
Karuna Sagara Narayana
Pankaja Nayana Pannaga Shayana
Sri Vasudeva Narayana
Paapa Vinashaka Prashanthi Vasa
Parthipuri Sai Narayana
Paramananda Narayana</t>
  </si>
  <si>
    <t>daya-karo-sai-narayana-0.mp3 daya-karo-sai-narayana-0_1.mp3</t>
  </si>
  <si>
    <t>Song Glossary daya: compassion hari: name of lord vishnu; (var) hare, harey karo: do; make it happen; (var) kar; kiya - did; karomi, karey - let us do karuna: compassion; (var) karunya, karunamaya - full of compassion, karunamayi (f), karunantha, karunakara - embodiment of compassion narayana: lord vishnu; (var) narayan, narayanam, narayanaya nayan: eye; (var) nayana, nayanon, nayanom, nayanabhi paapa: sin pankaja: lotus; (var) pankajam pannaga: serpent paramananda: supreme bliss; (var) paramanandam prashanthi: supreme peace; (var) prashantha; also refers to prashanthi nilayam at puttaparthi puttaparthi: birthplace of bhagawan sri sathya sai baba; (var) parti, parthi, parthipuri sagar: ocean; (var) sagara, sagaram, sagari (feminine) shayana: sleep sri: honorific title of respect; another name of goddess lakshmi; wealth, majesty, splendour, intellect, fortune; (var) thiru (tamil) vasa: one who dwells or resides in; (var) vasaya, vaasam vasudeva: lord krishna’s father, also refers to lord krishna himself vinasha: one who destroys or removes; (var) vinashaka, vinashana, vinashini (f), vinasham;</t>
  </si>
  <si>
    <t>https://sairhythms.sathyasai.org/song/daya-karo-shiva-gangadhari</t>
  </si>
  <si>
    <t>Daya Karo Shiva Gangadhari</t>
  </si>
  <si>
    <t>O Lord Shiva, the one who holds the Holy Ganges in Your locks of hair, shower Your compassion on us. O Lord who destroyed the city of Tripura, shower Your mercy on us. Your sweet name bestows all auspiciousness. O the imperceptible and faultless one, the holder of the trident, O the easy-to-please Lord, shower Your mercy on us.</t>
  </si>
  <si>
    <t>Daya Karo Shiva Gangadhari
Krupa Karo Shiva Hey Tripurari [ Daya Karo ... ]
Naama Madhura Shubha Mangala Kaari
Alakha Niranjana Trishoola Dhari
Daya Karo Daya Karo Daya Karo Bhola Bhandari</t>
  </si>
  <si>
    <t>daya-karo-shiva-gangadhari.mp3</t>
  </si>
  <si>
    <t>https://media.radiosai.org/journals/Vol_04/01FEB06/bhajans.htm</t>
  </si>
  <si>
    <t>Song Glossary alakh: that which is not seen – that god who is without attributes and cannot be seen; (var) alakha bhandari: one who is a treasure house bhola: innocent; (var) bholey, bholi, bholarey (f), bholanath - lord of the innocent, refers to lord shiva daya: compassion dhara: bear, carry, earth, one who wears; (var) dhari, dharana, dharam, dharey, dharini (f) gangadhara: one who bears the holy river ganga – lord shiva; (var) gangadharaya, gangadhari hey: a heartfelt callout, usually followed by a name or description like 'hey rama', or 'hey merciful lord' kaari: doer, responsible for karo: do; make it happen; (var) kar; kiya - did; karomi, karey - let us do krupa: compassion; (var) kripa madhura: sweet; (var) madhuram mangal: auspicious; (var) mangala naam: name; (var) naama, naamam niranjan: without any black spot. i.e. always pure. nir+anjan=without collirium (kaajal – which is always black); (var) niranjana, niranjani (f) shiva: lord shiva - one of the trinity who is the destroyer - the name shiva means auspiciousness; (var) shiv, shivaya, shivaraj, shivaraja, shivarajam, shivom, shivani (f) - of shiva shubh: good, auspicious, pleasant; (var) shubha, shubham; shubhakari, shubankari - goddess who bestows auspiciousness tripurari: destroyer of the three demons of tripura i.e. lord shiva trishoola: trident weapon, frequently held by gods such as lord shiva and goddess durga; (var) trishula, shoola</t>
  </si>
  <si>
    <t>debug_daya_karo_shiva_gangadhari.html</t>
  </si>
  <si>
    <t>https://www.youtube.com/watch?v=79FpOarBeyQ</t>
  </si>
  <si>
    <t>https://sairhythms.sathyasai.org/song/daya-nidhey-hari-narayana</t>
  </si>
  <si>
    <t>Daya Nidhey Hari Narayana</t>
  </si>
  <si>
    <t>Prithvi, Sailavan</t>
  </si>
  <si>
    <t>O Lord Narayana, You are the compassionate and sweet one who resounds with the primordial sound of Om. You are the charming one who lifted the mountain to save Your devotees. You are the most beautiful one who has incarnated as our Lord Sai.</t>
  </si>
  <si>
    <t>Daya Nidhey Hari Narayana
Krupa Nidhey Sai Narayana
Hari Hari Om Madhava Hari Om
Giridhara Bal Madana Gopal
Sundara Shyam Sai Gopal [ Hari Hari Om ... ]</t>
  </si>
  <si>
    <t>Lowest Note: M1 / FHighest Note: P / G (higher octave)* Western notes are in the Key of C</t>
  </si>
  <si>
    <t>Song Glossary bala: child, son; (var) bal, balana, balagan (tamil), baalam daya: compassion giridhar: one who lifted the mountain - refers to lord krishna who lifted the govardhana peak; (var) giridhara, giridhari gopal: name of krishna which means protector of the cowherd; (var) gopala, gopalana, gopalam hari: name of lord vishnu; (var) hare, harey krupa: compassion; (var) kripa madana: charming madhava: name of krishna which means very sweet like madhu-honey; (var) madhavam, madhavaya narayana: lord vishnu; (var) narayan, narayanam, narayanaya nidhey: treasure house; (var) nidhe om: Omkara has no form. It is the manifestation of Brahman (God) as sound. It is present in all creation. It is effulgent. It is in all speech. Read More: Significance of Om sai: sa + aai = divine mother sham: dark hued, a reference to lord krishna; evening time; (var) shyam, shyama, shyamala sundara: beautiful; (var) sundarakara, sundaraya, sundari (f), soundari (f), sundaram - beauty</t>
  </si>
  <si>
    <t>debug_daya_nidhey_hari_narayana.html</t>
  </si>
  <si>
    <t>https://sairhythms.sathyasai.org/song/daya-sagara-karunakara</t>
  </si>
  <si>
    <t>Daya Sagara Karunakara</t>
  </si>
  <si>
    <t>Sailavan, Jothsna, Ashwin</t>
  </si>
  <si>
    <t>Oh Lord Sai, you are the ocean of compassion and mercy. Oh Lord of the entire creation, Oh Sai eshwara You are the Lord of the entire world, You are the master of the entire world and the entire Universe Oh Lord Sai, You are the embodiment of all virtues qualities.</t>
  </si>
  <si>
    <t>Daya Sagara Karunakara
Jagadeeshwara Sayeeshwara [ Daya Sagara ]
Bhuvaneshwara Akhileshwara
Guna Gambhira Sayeeshwara (2)</t>
  </si>
  <si>
    <t>daya-sagara-karunakara.mp3</t>
  </si>
  <si>
    <t>https://media.radiosai.org/journals/Vol_03/11NOV01/bhajans.htm#dayasagara</t>
  </si>
  <si>
    <t>Song Glossary akhileshwara: lord of all life forms; (var) akhileshwari(f) bhuvaneshwara: lord of the world; (var) bhuvanesha daya: compassion gambhira: serious, profound guna: qualities; (var) gun jagadeesha: lord of the world; (var) jagadeeshwara, jagadeeshwaraya karuna: compassion; (var) karunya, karunamaya - full of compassion, karunamayi (f), karunantha, karunakara - embodiment of compassion sagar: ocean; (var) sagara, sagaram, sagari (feminine) sayeesha: sai + esha = lord sai; (var) sayeesham, sayeeshwara, sayeeshwaram, sayeeshwari (f), sayeeshwaraya, saishwari (f),</t>
  </si>
  <si>
    <t>debug_daya_sagara_karunakara.html</t>
  </si>
  <si>
    <t>https://www.youtube.com/watch?v=wv8zXOEgM-U</t>
  </si>
  <si>
    <t>Guruvayurpura Sri Hari Krishna Narayana</t>
  </si>
  <si>
    <t>https://sairhythms.sathyasai.org/song/daya-sudha-barsao-mata-jaya</t>
  </si>
  <si>
    <t>Daya Sudha Barsao Mata Jaya</t>
  </si>
  <si>
    <t>Victory to Mother Ambe! Oh Ocean of mercy and love! Shower Your grace. Oh Purest One! (Mother Sai). You are the destroyer of the cycle of birth and death.</t>
  </si>
  <si>
    <t>Daya Sudha Barsao Mata Jaya Jaya Jaya Ambe
Prema Sudha Barsao Mata Jaya Jaya Jaya Ambe
Devi Niranjani Sai Bhavani
Jaya Jaya Jaya Ambe (2)
Anata ni Aeta Yorokobi Kotoba ni Dekinai
Namida ga Afure soshite Kami no Ko to Wakatta
Yashiki Hitomi Kami no Hitomi
Ome ni Kakareta Shiawase Kamishimete Imasu</t>
  </si>
  <si>
    <t>daya-sudha-barsao-mata-jaya.mp3</t>
  </si>
  <si>
    <t>p G1 R2 G1 R2 S S R2 S d2 p ~ p d2 S R2 G1 G1 R2 d2 SIn the Key of C:G E♭ D E♭ D C C D C A G ~ G A C D E♭ E♭ D A C</t>
  </si>
  <si>
    <t>Song Glossary amba: mother parvathi; (var) ambe, ambey, ambika baraso: rain showers; showers; please shower on us; (var) barsao, baras bhava: being, becoming, birth, world daya: compassion devi: goddess jaya: victory; (var) jayam, jayatu mata: mother; (var) matey niranjan: without any black spot. i.e. always pure. nir+anjan=without collirium (kaajal – which is always black); (var) niranjana, niranjani (f) prema: love; (var) prem; also the name of the third sai avatar, prema sai sai: sa + aai = divine mother sudha: stream, spring</t>
  </si>
  <si>
    <t>debug_daya_sudha_barsao_mata_jaya.html</t>
  </si>
  <si>
    <t>https://www.youtube.com/watch?v=H9x8P_wRtqI</t>
  </si>
  <si>
    <t>https://sairhythms.sathyasai.org/song/dayabhi-rama-janaki-rama</t>
  </si>
  <si>
    <t>Dayabhi Rama Janaki Rama</t>
  </si>
  <si>
    <t>Sailavan, Prithvi, Pavitra</t>
  </si>
  <si>
    <t>O Lord Rama, who resides in the heart of devotees and holder of the Kodanda bow, You are merciful and beautiful to behold. Chant the name of the King Rama of the Raghu dynasty and the beautiful and enchanting Lord Sai who is verily Lord Rama.</t>
  </si>
  <si>
    <t>Dayabhi Rama Janaki Rama
Madhura Manohara Prabhu Sai Rama
Atma Rama Nayanabhi Rama
Kodanda Rama Pattabhi Rama
Raghupathi Raghava Raja Rama [ Madhura Manohara ... ]</t>
  </si>
  <si>
    <t>dayabhi-rama-janaki-rama.mp3</t>
  </si>
  <si>
    <t>Khamaj</t>
  </si>
  <si>
    <t>Song Glossary atma: soul dayabhi: compassionate one; (var) dayakara janaki: daughter of king ‘janaka’ i.e. sita – consort of lord rama kodanda: the name of rama’s bow madhura: sweet; (var) madhuram manohar: pleasing, beautiful, charming; (var) manohara, manoharam, manohari (f) nayan: eye; (var) nayana, nayanon, nayanom, nayanabhi pattabhi: anointed, crowned, coronated prabhu: lord, master; (var) prabho raghava: lord rama who hails from raghu clan raghupathey: lord of raghu clan; (var) raghupathi raja: king, emperor; (var) raya, rajadhi raja – king of kings rama: name of the seventh incarnation of lord vishnu, son of dasharatha and kausalya; (var) ram sai: sa + aai = divine mother</t>
  </si>
  <si>
    <t>debug_dayabhi_rama_janaki_rama.html</t>
  </si>
  <si>
    <t>https://www.youtube.com/watch?v=CVFYoztm_RU</t>
  </si>
  <si>
    <t>https://sairhythms.sathyasai.org/song/dayamaya-hey-maheshwara</t>
  </si>
  <si>
    <t>Dayamaya Hey Maheshwara</t>
  </si>
  <si>
    <t>Hey Maheshwara (Shiva) you are full of compassion. You are also Shiva the embodiment of auspiciousness show us your kindness who loves the sound of damaru (drum) dama, dama. . chant Hari Om.</t>
  </si>
  <si>
    <t>Dayamaya Hey Maheshwara
Krupamaya Hey Sadashiva
Dama Dama Damaru Maheshwara
Damaruka Natha Sadashiva
Hari Om Hari Om Sadashiva</t>
  </si>
  <si>
    <t>dayamaya-hey-maheshwara.mp3</t>
  </si>
  <si>
    <t>Song Glossary dam: sound syllable (like in a drum); (var) dum, dama damaru: musical instrument played esp. by lord shiva; (var) damaruka dayamayi: full of compassion; (var) dayamaya hari: name of lord vishnu; (var) hare, harey hey: a heartfelt callout, usually followed by a name or description like 'hey rama', or 'hey merciful lord' krupa: compassion; (var) kripa maheshwara: greatest lord - refers to lord shiva natha: lord or master; (var) nath, nathaya, natham, nada (tamil), nadanukku (tamil) - to the lord, nathudey (telugu) om: Omkara has no form. It is the manifestation of Brahman (God) as sound. It is present in all creation. It is effulgent. It is in all speech. Read More: Significance of Om sadashiva: always happy or prosperous; (var) sadashivey, sadashivom</t>
  </si>
  <si>
    <t>debug_dayamaya_hey_maheshwara.html</t>
  </si>
  <si>
    <t>https://sairhythms.sathyasai.org/song/dayamaya-sri-rama-harey</t>
  </si>
  <si>
    <t>Dayamaya Sri Rama Harey</t>
  </si>
  <si>
    <t>Chant the name of Rama, the compassionate one and Sai, who is highly merciful. Rama is the embodiment of righteousness. Sai is the embodiment of love and the one who bestows truth, righteousness and peace.</t>
  </si>
  <si>
    <t>Dayamaya Sri Rama Harey
Krupamaya Sri Sai Harey
Dharma Swaroopa Rama Harey
Prema Swaroopa Sai Harey
Sathya Dharma Shanthi Daata Sathya Sai Baba Harey</t>
  </si>
  <si>
    <t>https://dl.radiosai.org/RADIO_SAI_BHAJAN_CLASSROOM_346_DAYAMAYA_SHRI_RAM_HARE.mp3</t>
  </si>
  <si>
    <t>Song Glossary baba: lord sai baba - the divine father daata: one who gives; (var) datha, daatha, daatri - one that gives dayamayi: full of compassion; (var) dayamaya dharma: righteousness, also refers to way of life or religion hari: name of lord vishnu; (var) hare, harey krupalu: compassionate one; (var) krupala, krupakara, krupakari (f); krupamaya, krupamayi (f) - full of compassion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shanthi: peace sri: honorific title of respect; another name of goddess lakshmi; wealth, majesty, splendour, intellect, fortune; (var) thiru (tamil) swaroopa: figure, embodiment; (var) swarupa, swaroopam, swaroopanin (tamil); roopini, swaroopini, svarupini (feminine)</t>
  </si>
  <si>
    <t>debug_dayamaya_sri_rama_harey.html</t>
  </si>
  <si>
    <t>https://youtu.be/Es17ElIIEKM</t>
  </si>
  <si>
    <t>https://sairhythms.sathyasai.org/song/dear-allah-dear-baba-dear-lord</t>
  </si>
  <si>
    <t>Dear Allah, dear Baba, dear Lord</t>
  </si>
  <si>
    <t>Dear Allah, dear Baba, dear Lord
There is one God in this world
Truth's His Name, Sweet's His word, Loving's His act
Guru Allah, Guru Baba, Guru Lord
Your are justice, You are fairness, You are love
You are my heart, You are my mind, You are all
Sweet Allah, sweet Baba, sweet Lord
You are everything that we are asking for</t>
  </si>
  <si>
    <t>debug_dear_allah_dear_baba_dear_lord.html</t>
  </si>
  <si>
    <t>https://sairhythms.sathyasai.org/song/dear-ganesh-great-ganesh</t>
  </si>
  <si>
    <t>Dear Ganesh, Great Ganesh</t>
  </si>
  <si>
    <t>Dear Ganesh, Great Ganesh, clear the path, light the way
Remove all obstacles, awaken us from ego's dream,
open us to the arms of our love
Who patiently awaits our awakening
Who lovingly awaits our awakening
Dear Ganesha, Great Ganesha, clear the path, light the way
Let nothing hinder our journey, open our hearts
Hasten us to the arms of our love
Who patiently awaits our awakening
Who lovingly awaits our awakening
Help us to surrender, restore our faith
Guide us to the arms of our Sai
Who patiently awaits our awakening</t>
  </si>
  <si>
    <t>Giridhari Hey Nandalala</t>
  </si>
  <si>
    <t>debug_dear_ganesh_great_ganesh.html</t>
  </si>
  <si>
    <t>https://sairhythms.sathyasai.org/song/dear-lord-ganesha</t>
  </si>
  <si>
    <t>Dear Lord Ganesha</t>
  </si>
  <si>
    <t>Dear Lord Ganesha, protector of my soul
We bow before Thee here this day
Give us the strength to live God’s way
Oh Lord Ganesha, clear our path with love
Cleansing me with Your Gayathri
You are the music in my heart
My Saraswathi, You are my friend
My Lord Sai Baba, never shall we part
Your omnipresence, omnipresence
Dear Lord Sai Baba, lotus of my heart
My Swami, lotus of my heart</t>
  </si>
  <si>
    <t>dear-lord-ganesha.mp3</t>
  </si>
  <si>
    <t>Ganesha, Sai</t>
  </si>
  <si>
    <t>Lowest Note: n2 / B (lower octave)Highest Note: P / G* Western notes are in the Key of C</t>
  </si>
  <si>
    <t>ribbons of light</t>
  </si>
  <si>
    <t>Song Glossary baba: lord sai baba - the divine father ganesha: lord of the ganas, name of the elephant faced god; (var) ganesh gayathri: name of a goddess, a vedic metre, name of a sacred verse; (var) gayatri sai: sa + aai = divine mother saraswathi: goddess of learning and consort of brahma swami: lord; (var) swaminatha, swamiye, swamiyey, swamy</t>
  </si>
  <si>
    <t>debug_dear_lord_ganesha.html</t>
  </si>
  <si>
    <t>https://sairhythms.sathyasai.org/song/dear-lord-sai</t>
  </si>
  <si>
    <t>Dear Lord Sai</t>
  </si>
  <si>
    <t>Dear Lord Sai, so radiant You have come
Melting every heart into the one
So gloriously You live the divine way
Showing that the world is all God's Play
Bhagavaan, You are the Light, endless rays of Love so bright
You shine within the sun--You shine within us everyone
Please let these lives reflect Thee, Bhagavaan
Dissolve these hearts into Thee, Bhagavaan</t>
  </si>
  <si>
    <t>Mukunda Murari Murari Gopal</t>
  </si>
  <si>
    <t>debug_dear_lord_sai.html</t>
  </si>
  <si>
    <t>https://sairhythms.sathyasai.org/song/dear-lord-sweet-lord</t>
  </si>
  <si>
    <t>Dear Lord, sweet Lord</t>
  </si>
  <si>
    <t>Dear Lord, sweet Lord, let us tell You how we feel
You have filled us with Your riches---we love you so</t>
  </si>
  <si>
    <t>debug_dear_lord_sweet_lord.html</t>
  </si>
  <si>
    <t>https://sairhythms.sathyasai.org/song/dear-sathya-sai-baba</t>
  </si>
  <si>
    <t>Dear Sathya Sai Baba</t>
  </si>
  <si>
    <t>Dear Sathya Sai Baba how I do love Thee!
Dear Sathya Sai Baba I know You love me;
Awake or asleep there is nothing to fear,
I'm never alone for Sai Baba is here!</t>
  </si>
  <si>
    <t>debug_dear_sathya_sai_baba.html</t>
  </si>
  <si>
    <t>https://sairhythms.sathyasai.org/song/dear-sathya-sai-grace-us</t>
  </si>
  <si>
    <t>Pashupathi Tanaya Bala Gajanana</t>
  </si>
  <si>
    <t>Dear Sathya Sai, grace us</t>
  </si>
  <si>
    <t>Dear Sathya Sai, grace us with Your love
Om Sai Baba, grace us with Your love [ Dear Sathya Sai ... ]
You are the infinite, You are the absolute
You are in each of us, guiding and blessing us
As we go through our lives, serving God in all we see
Bolo Narayana Jai Jai Vittala
Sai Narayana Ranga Ranga Vittala [ Bolo Narayana ... ]
Govinda Vittala Rakumayi Vittala
Gopala Vittala Panduranga Vittala
Sri Ranga Vittala Sai Ranga Vittala</t>
  </si>
  <si>
    <t>Song Glossary baba: lord sai baba - the divine father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t>
  </si>
  <si>
    <t>debug_dear_sathya_sai_grace_us.html</t>
  </si>
  <si>
    <t>https://sairhythms.sathyasai.org/song/dearest-jesus-you-are-my-friend</t>
  </si>
  <si>
    <t>Dearest Jesus, You are my friend</t>
  </si>
  <si>
    <t>Dearest Jesus, You are my friend
Dearest Jesus, over and over again
I look in my heart and what do I see?
Dearest Jesus, smiling at me
Dearest Jesus, always with me.</t>
  </si>
  <si>
    <t>Kalyana Krishna Kamaneeya Krishna</t>
  </si>
  <si>
    <t>debug_dearest_jesus_you_are_my_friend.html</t>
  </si>
  <si>
    <t>https://sairhythms.sathyasai.org/song/deena-bandhava-baba-daya-sagara</t>
  </si>
  <si>
    <t>Deena Bandhava Baba Daya Sagara</t>
  </si>
  <si>
    <t>O Baba, the ocean of compassion, You are the kinsman to destitute, uplifter of afflicted. You are Sathya Sai whose form is Truth and Righteousness, refuge of all lives, father, mother and perpetual companion from birth to birth.</t>
  </si>
  <si>
    <t>Deena Bandhava Baba Daya Sagara
Patitha Pavana Sai Karunakara [ Deena Bandhava ... ]
Sathya Sai Prema Sai Shanthi Dharma Sindhu Sai
Jeevan Ka Aadhaar Sai Janam Janam Bandhu Sai [ Patitha Pavana ... ]</t>
  </si>
  <si>
    <t>deena-bandhava-baba-daya-sagara.mp3</t>
  </si>
  <si>
    <t>Bihag</t>
  </si>
  <si>
    <t>https://media.radiosai.org/journals/vol_10/01SEPT12/12-bhajans.htm</t>
  </si>
  <si>
    <t>Song Glossary aadhaar: base, foundation, support; (var) aadhara baba: lord sai baba - the divine father bandhava: relative; (var) bandhu, bandho; bandham - relationship daya: compassion deen: downtrodden; (var) deena, deenan dharma: righteousness, also refers to way of life or religion janam: birth; (var) janama, janana jeevan: life; (var) jeevana ka: belonging to karuna: compassion; (var) karunya, karunamaya - full of compassion, karunamayi (f), karunantha, karunakara - embodiment of compassion patitha: downtrodden, helpless pavana: sacred, also means one who protects or provides refuge; (var) pavanam, paavana; pavani (f) prema: love; (var) prem; also the name of the third sai avatar, prema sai sagar: ocean; (var) sagara, sagaram, sagari (feminine) sai: sa + aai = divine mother sathya: truth, short form of sathyanarayana – the childhood name of sri sathya sai baba; (var) sathyam shanthi: peace sindhu: ocean; (var) sindho</t>
  </si>
  <si>
    <t>debug_deena_bandhava_baba_daya_sagara.html</t>
  </si>
  <si>
    <t>https://youtu.be/rKwm9-ginSk</t>
  </si>
  <si>
    <t>https://sairhythms.sathyasai.org/song/deena-bandhava-sri-sai-deva</t>
  </si>
  <si>
    <t>Deena Bandhava Sri Sai Deva</t>
  </si>
  <si>
    <t>Oh Lord Sai, You are the kinsman of the destitute and the afflicted. Oh Lord of Lords, you are a ocean of compassion. Oh Lord Sayeeshwara, kindly protect me. O Lord of the universe, grant yourself to me Oh Sai deva, I surrender to thee.</t>
  </si>
  <si>
    <t>Deena Bandhava Sri Sai Deva
Daya Sagara Devadi Deva [ Deena Bandhava ... ]
Paahi Prabho Sayeeshwara
Dehi Vibho Jagadeeshwara
Sharanam Prabho Sathya Sai Deva</t>
  </si>
  <si>
    <t>deena-bandhava-sri-sai-deva.mp3</t>
  </si>
  <si>
    <t>Song Glossary bandha: attachment; (var) bandhan, bandhana daya: compassion deen: downtrodden; (var) deena, deenan dehi: the one who resides in the body – the lord deva: god; (var) dev, devo, devam devadi: primordial god; (var) devadideva, devadhi, devadidevaya jagadeesha: lord of the world; (var) jagadeeshwara, jagadeeshwaraya paahi: protect; (var) pahi prabhu: lord, master; (var) prabho sagar: ocean; (var) sagara, sagaram, sagari (feminine) sai: sa + aai = divine mother sathya: truth, short form of sathyanarayana – the childhood name of sri sathya sai baba; (var) sathyam sayeesha: sai + esha = lord sai; (var) sayeesham, sayeeshwara, sayeeshwaram, sayeeshwari (f), sayeeshwaraya, saishwari (f), sharan: surrender; (var) sharana, sharanagata, sharanagatha, sharanagatham, sharanam sri: honorific title of respect; another name of goddess lakshmi; wealth, majesty, splendour, intellect, fortune; (var) thiru (tamil) vibho: omnipresent, powerful</t>
  </si>
  <si>
    <t>debug_deena_bandhava_sri_sai_deva.html</t>
  </si>
  <si>
    <t>https://www.youtube.com/watch?v=SzAfiAoYFLs</t>
  </si>
  <si>
    <t>https://sairhythms.sathyasai.org/song/deena-bandhu-deena-natha-paahi</t>
  </si>
  <si>
    <t>Deena Bandhu Deena Natha Paahi</t>
  </si>
  <si>
    <t>O Supreme Lord Sai, You are the Lord and kinsman of the downtrodden, You are verily the three-eyed Lord Shankara (Shiva). Kindly protect me, the purest and spotless Lord of Parthi.</t>
  </si>
  <si>
    <t>Deena Bandhu Deena Natha Paahi Sai Shankara
Hey Trinetra Hey Pavitra Vimala Charitha Raksha Maam
Parama Purusha Parthi Nivasa Sathya Sai Shankara</t>
  </si>
  <si>
    <t>Song Glossary bandhava: relative; (var) bandhu, bandho; bandham - relationship charitha: character; (var) charita, charithey, charitham deen: downtrodden; (var) deena, deenan maam: for me natha: lord or master; (var) nath, nathaya, natham, nada (tamil), nadanukku (tamil) - to the lord, nathudey (telugu) nivasa: residence, resident; (var) nivasini (f) paahi: protect; (var) pahi parama: supreme, principal, chief, best, highest; (var) param, paramam pavitra: sacred; (var) pavitram purusha: mankind, a man, a supreme being, soul; (var) purusham puttaparthi: birthplace of bhagawan sri sathya sai baba; (var) parti, parthi, parthipuri raksha: protect; (var) rakshaya sai: sa + aai = divine mother sathya: truth, short form of sathyanarayana – the childhood name of sri sathya sai baba; (var) sathyam shankara: name of lord shiva, one who bestows auspiciousness; (var) shankar, shankaraya, shankaram trinetra: three-eyed one, refers to lord shiva vimala: pure, unsullied; (var) vimale, vimaley (f)</t>
  </si>
  <si>
    <t>debug_deena_bandhu_deena_natha_paahi.html</t>
  </si>
  <si>
    <t>https://sairhythms.sathyasai.org/song/deena-bandhu-vittala-jai</t>
  </si>
  <si>
    <t>Sai Kanhaiya Sai Kanhaiya (Desh)</t>
  </si>
  <si>
    <t>Victory to Lord Panduranga Vittala of Pandharpur, who is the refuge of the downtrodden and the reservoir of compassion. He is none other than our Sai who resides at Prashanthi Nilayam in Puttaparthi.</t>
  </si>
  <si>
    <t>Deena Bandhu Vittala Jai Karuna Sindho Vittala Jai
Vittala Vittala Vittala Jai Vittala Vittala Vittala Jai
Pandari Natha Vittala Jai Panduranga Vittala Jai
Parthi Pureesha Vittala Jai Prashanthi Nilaya Vittala Jai [ Vittala Vittala ... ]</t>
  </si>
  <si>
    <t>deena-bandhu-vittala-jai.mp3</t>
  </si>
  <si>
    <t>https://dl.radiosai.org/RADIO_SAI_BHAJAN_CLASSROOM_229_DEENA_BANDHU_VITTHALA.mp3</t>
  </si>
  <si>
    <t>karaoke tutorial sheet-music</t>
  </si>
  <si>
    <t>Song Glossary bandhava: relative; (var) bandhu, bandho; bandham - relationship deen: downtrodden; (var) deena, deenan jai: victory karuna: compassion; (var) karunya, karunamaya - full of compassion, karunamayi (f), karunantha, karunakara - embodiment of compassion natha: lord or master; (var) nath, nathaya, natham, nada (tamil), nadanukku (tamil) - to the lord, nathudey (telugu) nilaya: house; (var) nilayey pandari: place where the temple of vittala situated panduranga: lord vittala, krishna prashanthi: supreme peace; (var) prashantha; also refers to prashanthi nilayam at puttaparthi pureesha: lord of a place or city; (var) puradheeshwara, pureeshaya, pureeshwara, pureeshwari (f), puradheeshwari (f) puttaparthi: birthplace of bhagawan sri sathya sai baba; (var) parti, parthi, parthipuri sindhu: ocean; (var) sindho vittala: the presiding deity at pandarpur who is a manifestation of lord vishnu and lord krishna; (var) vittaley</t>
  </si>
  <si>
    <t>debug_deena_bandhu_vittala_jai.html</t>
  </si>
  <si>
    <t>https://sairhythms.sathyasai.org/song/deena-dayala-hari-parama-dayala</t>
  </si>
  <si>
    <t>Deena Dayala Hari Parama Dayala</t>
  </si>
  <si>
    <t>Chant the many names of the supremely merciful, sweet and beautiful Lord Krishna - Hari, Govinda, Gopala. He is the one who liftted the Govardhana mountain and is the Lord of Meera.</t>
  </si>
  <si>
    <t>Deena Dayala Hari Parama Dayala
Radha Ramana Hari Govinda Gopala
Madhura Manohara Krishna Gopala
Radha Ramana Hari Govinda Gopala
Meera Ke Prabhu Giridhara Bala
Brindavana Ghana Madana Gopala</t>
  </si>
  <si>
    <t>Govinda Muralidhara Murahara</t>
  </si>
  <si>
    <t>deena-dayala-hari-parama-dayala.mp3</t>
  </si>
  <si>
    <t>Song Glossary bala: child, son; (var) bal, balana, balagan (tamil), baalam brindavana: garden of tulsi plants, abode of krishna and sathya sai; (var) brindavan dayal: compassionate one: (var) dayala, dayalam, dayalana, dayalo, dayalu, dayaludey, dayalane (tamil), dayakari (f), dayalakari (f) deen: downtrodden; (var) deena, deenan ghana: thick; also refers to the sound of a bell; (var) ghanana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ke: of or belonging to krishna: name of the eighth incarnation of lord vishnu, son of devaki and vasudeva madana: charming madhura: sweet; (var) madhuram manohar: pleasing, beautiful, charming; (var) manohara, manoharam, manohari (f) meera: one of the greatest women saints and devotee of lord krishna who sang the glory of the lord through songs and bhajans parama: supreme, principal, chief, best, highest; (var) param, paramam prabhu: lord, master; (var) prabho radha: one of the gopikas and the beloved of lord krishna; (var) radhe, radhey, radhika ramana: beloved; also the name of a saint</t>
  </si>
  <si>
    <t>debug_deena_dayala_hari_parama_dayala.html</t>
  </si>
  <si>
    <t>https://youtu.be/-LRg5z2fFaU https://youtu.be/SULHouMY77A</t>
  </si>
  <si>
    <t>https://sairhythms.sathyasai.org/song/deena-dayala-parama-krupala</t>
  </si>
  <si>
    <t>Deena Dayala Parama Krupala</t>
  </si>
  <si>
    <t>Please let us have the vision of Your divine form, O Lord Gopala (Krishna), son of Nanda. You are the Lord who is extremely compassionate towards the downtrodden and protects His devotees. You are verily Lord Sai.</t>
  </si>
  <si>
    <t>Deena Dayala Parama Krupala
Darshana Deejo Sai Gopala [ Deena Dayala ... ]
Parthi Pureeshwara Sai Nandalala
Bhaktha Paripala Sai Gopala</t>
  </si>
  <si>
    <t>Song Glossary bhaktha: devotee; (var) bhakthudu (telugu), bhakthargal (tamil) darshan: to appear, to see; (var) darshana, darshanam, darsha - to show dayal: compassionate one: (var) dayala, dayalam, dayalana, dayalo, dayalu, dayaludey, dayalane (tamil), dayakari (f), dayalakari (f) deejo: please give; (var) dedo deen: downtrodden; (var) deena, deenan gopal: name of krishna which means protector of the cowherd; (var) gopala, gopalana, gopalam krupalu: compassionate one; (var) krupala, krupakara, krupakari (f); krupamaya, krupamayi (f) - full of compassion nandalala: son of nanda; (var) nandalal parama: supreme, principal, chief, best, highest; (var) param, paramam paripala: to protect; (var) paripalaka, paripalaya, paripalana, paripalita partheeshwara: one who is lord of parthi (sathya sai baba); (var) partheesha, partheeshwaraya sai: sa + aai = divine mother</t>
  </si>
  <si>
    <t>debug_deena_dayala_parama_krupala.html</t>
  </si>
  <si>
    <t>https://sairhythms.sathyasai.org/song/deena-dayala-sri-sai-rama</t>
  </si>
  <si>
    <t>Deena Dayala Sri Sai Rama</t>
  </si>
  <si>
    <t>O Lord Sri Rama, Sai Rama, You are merciful and kind towards the weak and the meek. O Lord of Prashanthi, You have come to uplift mankind. O Rama, the always blissful one, You are the protector of those who are orphaned. O Lord Sai Rama, You are the indweller of our hearts.</t>
  </si>
  <si>
    <t>Deena Dayala Sri Sai Rama
Jagadodhara Prashanthi Rama
Anatha Rakshaka Ananda Rama
Ananda Rama Sadananda Rama [ Anatha Rakshaka ... ]
Atmabhi Rama Prabhu Sai Rama</t>
  </si>
  <si>
    <t>deena-dayala-sri-sai-rama.mp3</t>
  </si>
  <si>
    <t>Naam Bhajo Hari Naam Bhajo</t>
  </si>
  <si>
    <t>https://dl.radiosai.org/RADIO_SAI_BHAJAN_CLASSROOM_406_DEENA_DAYALA_SHRI.mp3</t>
  </si>
  <si>
    <t>Song Glossary anand: bliss; (var) ananda, anandam, anando anath: destitute; (var) anatha atmabhi: for the soul dayal: compassionate one: (var) dayala, dayalam, dayalana, dayalo, dayalu, dayaludey, dayalane (tamil), dayakari (f), dayalakari (f) deen: downtrodden; (var) deena, deenan jagadodhara: one who liberates the world; (var) jagadoddhara, jagadoddharini (f), jagadodhaara, jagadodharaka, jagadodharana, jagadodharanam, jagadodharini (f) prabhu: lord, master; (var) prabho prashanthi: supreme peace; (var) prashantha; also refers to prashanthi nilayam at puttaparthi rakshaka: protector; (var) rakshaki (feminine) rama: name of the seventh incarnation of lord vishnu, son of dasharatha and kausalya; (var) ram sadananda: eternally blissful sai: sa + aai = divine mother sri: honorific title of respect; another name of goddess lakshmi; wealth, majesty, splendour, intellect, fortune; (var) thiru (tamil)</t>
  </si>
  <si>
    <t>debug_deena_dayala_sri_sai_rama.html</t>
  </si>
  <si>
    <t>https://sairhythms.sathyasai.org/song/deena-dayala-tribhuvana-pala-giridhara</t>
  </si>
  <si>
    <t>Deena Dayala Tribhuvana Pala Giridhara</t>
  </si>
  <si>
    <t>O Giridhara (Krishna), darling son of Nanda, You are the protector of three worlds, compassionate towards weak and meek. You are captivating and enchanting with the flute in Your hands. You play tricks on devotees with Your illusion (Maya). You danced on the serpent Kalinga. You are the Lord of Radha. You are none other than Lord Sai.</t>
  </si>
  <si>
    <t>Deena Dayala Tribhuvana Pala Giridhara Bala Nandalala
Murali Manohara Maya Vilola
Natavara Sundara Shyama Gopala
Radha Madhava Sai Gopala</t>
  </si>
  <si>
    <t>deena-dayala-tribhuvana-pala-giridhara.mp3</t>
  </si>
  <si>
    <t>Song Glossary bala: child, son; (var) bal, balana, balagan (tamil), baalam dayal: compassionate one: (var) dayala, dayalam, dayalana, dayalo, dayalu, dayaludey, dayalane (tamil), dayakari (f), dayalakari (f) deen: downtrodden; (var) deena, deenan giridhar: one who lifted the mountain - refers to lord krishna who lifted the govardhana peak; (var) giridhara, giridhari gopal: name of krishna which means protector of the cowherd; (var) gopala, gopalana, gopalam madhava: name of krishna which means very sweet like madhu-honey; (var) madhavam, madhavaya manohar: pleasing, beautiful, charming; (var) manohara, manoharam, manohari (f) maya: illusion murali: flute nandalala: son of nanda; (var) nandalal natavara: supreme dancer/actor referred esp. to lord krishna pala: to care, protect or sustain; (var) palana, palaya, palam, palan radha: one of the gopikas and the beloved of lord krishna; (var) radhe, radhey, radhika sai: sa + aai = divine mother sham: dark hued, a reference to lord krishna; evening time; (var) shyam, shyama, shyamala sundara: beautiful; (var) sundarakara, sundaraya, sundari (f), soundari (f), sundaram - beauty tribhuvana: three worlds - tri (three) and bhuvana (world) vilola: one who is in atmic bliss; (var) vilolana, viloley</t>
  </si>
  <si>
    <t>debug_deena_dayala_tribhuvana_pala_giridhara.html</t>
  </si>
  <si>
    <t>https://sairhythms.sathyasai.org/song/deena-dukha-bhanjana-alakh-niranjan</t>
  </si>
  <si>
    <t>Deena Dukha Bhanjana Alakh Niranjan</t>
  </si>
  <si>
    <t>O Lord Sai, You are the destroyer of miseries of weak and meek. You are pure and spotless with full of kindness. You are Rama, the consort of Janaki (Sita). You are the resident of Ayodhya and the darling son of Dasharatha. You are the abode of the supreme bliss, the Emperor of Raghu clan who bestows joy and happiness to devotees and You are loved by the people of Ayodhya.</t>
  </si>
  <si>
    <t>Deena Dukha Bhanjana Alakh Niranjan
Karunamaya Sai Deva
Rajeeva Lochana Ayodhya Rama
Dasharatha Nandana Ananda Dhama
Raghupathi Raghava Raja Rama
Ayodhya Jana Priya Rama [ Karunamaya ... ]</t>
  </si>
  <si>
    <t>Song Glossary alakh: that which is not seen – that god who is without attributes and cannot be seen; (var) alakha anand: bliss; (var) ananda, anandam, anando ayodhya: the town ruled by king dasharatha and lord rama; (var) avadh, awaadh, avadhpuri bhanjana: one who destroys; (var) bhanjani (f) dasharatha: king of ayodhya and the father of lord rama deen: downtrodden; (var) deena, deenan deva: god; (var) dev, devo, devam dhama: house, residence, light, lustre, splendor; (var) dham, dhamam, dhaam, dhaama dukh: sorrow; (var) dukha jana: people; (var) jano, janon, janonke (of people), janoon, janara kalyan: welfare; (var) kalyana, kalyani - goddess who bestows auspiciousness and welfare karuna: compassion; (var) karunya, karunamaya - full of compassion, karunamayi (f), karunantha, karunakara - embodiment of compassion lochana: eye; (var) lochani (feminine) – one with such eyes; (var) vilochana nandana: son, also the name of a forest; (var) nandan, nandanam niranjan: without any black spot. i.e. always pure. nir+anjan=without collirium (kaajal – which is always black); (var) niranjana, niranjani (f) priya: dear; (var) priyey, priyakara, priyakari (f) raghava: lord rama who hails from raghu clan raghupathey: lord of raghu clan; (var) raghupathi raja: king, emperor; (var) raya, rajadhi raja – king of kings rajeeva: a blue lotus rama: name of the seventh incarnation of lord vishnu, son of dasharatha and kausalya; (var) ram sai: sa + aai = divine mother</t>
  </si>
  <si>
    <t>debug_deena_dukha_bhanjana_alakh_niranjan.html</t>
  </si>
  <si>
    <t>/sites/default/files/pages/songs/audio/deena-dukha-bhanjana-alakh-niranjan.mp4</t>
  </si>
  <si>
    <t>Watch the video where Swami lovingly corrects the lyrics in the line "Raghupathi Raghava Raja Rama" which was initially "Raghupathi Raghava Kalyana Rama".</t>
  </si>
  <si>
    <t>https://sairhythms.sathyasai.org/song/deena-dukhiyon-ke-taarana-kaarana</t>
  </si>
  <si>
    <t>Deena Dukhiyon Ke Taarana Kaarana</t>
  </si>
  <si>
    <t>O Lord Sai Baba, You are the destroyer of the miseries and pain of the destitute, You are the Supreme Lord descended for the revival or upliftment of righteousness and for guiding the devotees. O Lord Sai, You are the imperceptible and faultless and are the destroyer of the fear of the cycle of birth and death. O Sai, resident of Parthi, You are verily Lord Narayana.</t>
  </si>
  <si>
    <t>Deena Dukhiyon Ke Taarana Kaarana
Tum Ho Eesa Masiha O Sai Baba [ Deena Dukhiyon ... ]
Dharma Uddharana Bhaktha Parayana
Adi Narayana Sai
Alakh Niranjan Bhava Bhaya Bhanjana
Parthi Narayana Sai (2)</t>
  </si>
  <si>
    <t>Mishra Chandrakauns</t>
  </si>
  <si>
    <t>S+ D1 D1 M1 M1 M1 G2 ~ S G2 G2 M1 M1 M1In the Key of C:C+ G# G# F F F E ~ C E E F F F</t>
  </si>
  <si>
    <t>https://dl.radiosai.org/RADIO_SAI_BHAJAN_CLASSROOM_506_DEENADUKHIYON_KE_TARAN_KARAN.mp3</t>
  </si>
  <si>
    <t>Song Glossary adi: beginning, commencement, first in time alakh: that which is not seen – that god who is without attributes and cannot be seen; (var) alakha baba: lord sai baba - the divine father bhaktha: devotee; (var) bhakthudu (telugu), bhakthargal (tamil) bhanjana: one who destroys; (var) bhanjani (f) bhava: being, becoming, birth, world bhaya: fear deen: downtrodden; (var) deena, deenan dharma: righteousness, also refers to way of life or religion dukhiya: one who is in sorrow; (var) dukhiyan, duhiyara, dukhiyon (plural) eesa: jesus (local parlance) ho: you are; (alternative) so be it kaarana: cause, reason; (var) kaaraka, kaaranaya - one who is the cause of creation ke: of or belonging to masiha: messenger narayana: lord vishnu; (var) narayan, narayanam, narayanaya niranjan: without any black spot. i.e. always pure. nir+anjan=without collirium (kaajal – which is always black); (var) niranjana, niranjani (f) parayana: recitation puttaparthi: birthplace of bhagawan sri sathya sai baba; (var) parti, parthi, parthipuri sai: sa + aai = divine mother taarana: liberate; (var) taranam tum: you, thou; (var) tu, tuj; tubhyam, tumhey - to you; tujhey, tujko - for you; uddhara: liberator, redeemer, uplifter; (var) uddharaka, uddharana, uddharam</t>
  </si>
  <si>
    <t>debug_deena_dukhiyon_ke_taarana_kaarana.html</t>
  </si>
  <si>
    <t>https://youtu.be/4v_OJHDIvWo</t>
  </si>
  <si>
    <t>https://sairhythms.sathyasai.org/song/deena-dukhiyon-se-prem-karo</t>
  </si>
  <si>
    <t>Radhey Radhey Radhey Radhey Govinda (Pahadi)</t>
  </si>
  <si>
    <t>My Lord Sai will be very happy, if you love and serve those afflicted with misery and pain. The flow of love binds us to Sai and binds Sai to us. This is the Stream of Love that flows amongst us.</t>
  </si>
  <si>
    <t>Deena Dukhiyon Se Prem Karo Mera Sai Prasanna Hoga
Sai Mera Main Tera Yeh Prem Ki Beheti Dhaara
Yeh Prem Ki Beheti Dhaara
Mera Sai Prasanna Hoga</t>
  </si>
  <si>
    <t>deena-dukhiyon-se-prem-karo.mp3</t>
  </si>
  <si>
    <t>Song Glossary beheti: flowing deen: downtrodden; (var) deena, deenan dhaara: flowing, depending, bearing or holding, catching; (var) dhaar hoga: will happen; (var) hotha, hoyey, huvey - happened karo: do; make it happen; (var) kar; kiya - did; karomi, karey - let us do mera: my, mine; (var) mere, merey, meri, mero prasanna: happiness prema: love; (var) prem; also the name of the third sai avatar, prema sai sai: sa + aai = divine mother se: from, with tera: yours; (var) terey, teri, tero (your) yeh: these</t>
  </si>
  <si>
    <t>debug_deena_dukhiyon_se_prem_karo.html</t>
  </si>
  <si>
    <t>https://youtu.be/UGqFo5OS-_A</t>
  </si>
  <si>
    <t>https://sairhythms.sathyasai.org/song/deena-janavana-deena-samrakshaka</t>
  </si>
  <si>
    <t>Deena Janavana Deena Samrakshaka</t>
  </si>
  <si>
    <t>O God of Gods, Sai Narayana, You are the protector and refuge of the destitute. You are the eternal charioteer. Your supreme state is eternal. You are spotless and unaffected by the world. You are the upholder and sustainer of the universe, the embodiment of effulgence, love and Supreme Peace.</t>
  </si>
  <si>
    <t>Deena Janavana Deena Samrakshaka
Sanathana Sarathey Devadi Deva
Adi Sanathana Nithya Niranjana
Jagadodharana Sai Narayana
Jyothi Swaroopa Prema Swaroopa
Prashanthi Swaroopa Devadi Deva</t>
  </si>
  <si>
    <t>https://raagabox.com/search/?mid=1011517</t>
  </si>
  <si>
    <t>Song Glossary adi: beginning, commencement, first in time deen: downtrodden; (var) deena, deenan deva: god; (var) dev, devo, devam devadi: primordial god; (var) devadideva, devadhi, devadidevaya jagadodhara: one who liberates the world; (var) jagadoddhara, jagadoddharini (f), jagadodhaara, jagadodharaka, jagadodharana, jagadodharanam, jagadodharini (f) janavana: protector of people; (var) janavani (feminine) jyothi: divine light; (var) jyoth, jyotir narayana: lord vishnu; (var) narayan, narayanam, narayanaya niranjan: without any black spot. i.e. always pure. nir+anjan=without collirium (kaajal – which is always black); (var) niranjana, niranjani (f) nithya: daily, always prashanthi: supreme peace; (var) prashantha; also refers to prashanthi nilayam at puttaparthi prema: love; (var) prem; also the name of the third sai avatar, prema sai sai: sa + aai = divine mother samraksha: protect; (var) samrakshana, samrakshaka - protector, samrakshini (f) sanathana: perpetual, constant, eternal, permanent; (var) sanathani (f), sanatana, sanathanaya sarathey: charioteer swaroopa: figure, embodiment; (var) swarupa, swaroopam, swaroopanin (tamil); roopini, swaroopini, svarupini (feminine)</t>
  </si>
  <si>
    <t>debug_deena_janavana_deena_samrakshaka.html</t>
  </si>
  <si>
    <t>https://sairhythms.sathyasai.org/song/deena-janavani-vara-dayini</t>
  </si>
  <si>
    <t>Deena Janavani Vara Dayini</t>
  </si>
  <si>
    <t>O Mother Sai, the goddess of the universe, You are the refuge to the destitute. You bestow boons and You love divine music. You are the essence of the Vedas and the Goddess of speech who bestows love. You are Partheeshwari (Goddess of Parthi) and Maheshwari (the great Goddess). You are the one who delights the mind.</t>
  </si>
  <si>
    <t>Deena Janavani Vara Dayini
Gnana Swaroopini Narayani
Sayeeshwari Amba Jagadeeshwari
Veda (Swa)Roopini Vageshwari
Prema Pradayini Partheeshwari
Mata Maheshwari Mana Mohini [ Sayeeshwari Amba ... ]</t>
  </si>
  <si>
    <t>deena-janavani-vara-dayini.mp3</t>
  </si>
  <si>
    <t>Song Glossary amba: mother parvathi; (var) ambe, ambey, ambika dayini: one who gives (feminine); (var) pradayini, vidayini deen: downtrodden; (var) deena, deenan gnana: wisdom; (var) gyaan, gnaan, gnan, gnanam jagadeeshwari: lord of the world (feminine); jagad = world, eshwari = master / goddess; (var) jagadishwari janavana: protector of people; (var) janavani (feminine) maheshwari: goddess parvathi - consort of shiva mana: mind; (var) man, mano mata: mother; (var) matey mohana: attractive, beautiful, enchanting; (var) mohanam, mohini (f) - also refers to an incarnation of lord vishnu narayani: goddess of wealth, lakshmi, the consort of narayana partheeshwari: goddess of puttaparthi; (var) parthiswari prema: love; (var) prem; also the name of the third sai avatar, prema sai sayeesha: sai + esha = lord sai; (var) sayeesham, sayeeshwara, sayeeshwaram, sayeeshwari (f), sayeeshwaraya, saishwari (f), swaroopa: figure, embodiment; (var) swarupa, swaroopam, swaroopanin (tamil); roopini, swaroopini, svarupini (feminine) vageshwari: goddess of speech; (var) vagesri vara: (1) boon, gift, (2) desired, (3) bridegroom, (4) most respected, best, excellent; (var) varam - tamil veda: sacred text, the scripture of the hindus said to have been directly revealed by the supreme-being, brahman</t>
  </si>
  <si>
    <t>debug_deena_janavani_vara_dayini.html</t>
  </si>
  <si>
    <t>https://youtu.be/RiLaAF9f6ME https://youtu.be/LiX_FzEaOeY</t>
  </si>
  <si>
    <t>https://sairhythms.sathyasai.org/song/deena-natha-sai-guru-natha</t>
  </si>
  <si>
    <t>O Divine Preceptor Sai, the Lord of the destitute, You are the embodiment of love. You grant peace to the devotees. Victory unto You, O Lord, the embodiment of truth, awareness and bliss, who has a face like the moon, decorated with a crown of hair. O Sai, You are the ocean of compassion and kindness.</t>
  </si>
  <si>
    <t>Deena Natha Sai Guru Natha
Prema Swaroopa Shanthi Pradatha [ Deena Natha ... ]
Jaya Jaya Guru Deva Satchidananda
Shashi Vadana Alankruta Kesha
Sundara Sai Ananda Dayi
Daya Sagara Karunakara Sai Guru Deva</t>
  </si>
  <si>
    <t>deena-natha-sai-guru-natha.mp3</t>
  </si>
  <si>
    <t>Song Glossary alankruta: adorned, decorated; (var) alankrita, alankrutha, alankrutha anand: bliss; (var) ananda, anandam, anando daya: compassion dayi: one who gives deen: downtrodden; (var) deena, deenan deva: god; (var) dev, devo, devam guru: preceptor; (var) guruvara – belonging to the guru / guru’s jaya: victory; (var) jayam, jayatu karuna: compassion; (var) karunya, karunamaya - full of compassion, karunamayi (f), karunantha, karunakara - embodiment of compassion kesha: hair natha: lord or master; (var) nath, nathaya, natham, nada (tamil), nadanukku (tamil) - to the lord, nathudey (telugu) pradatha: bestower; (var) pradayi, pradatham, pradayini (f) prema: love; (var) prem; also the name of the third sai avatar, prema sai sagar: ocean; (var) sagara, sagaram, sagari (feminine) sai: sa + aai = divine mother satchidananda: sat + chith + ananda = truth or being + consciousness + bliss; (var) satchitananda, satchidanandam shanthi: peace shashi: moon sundara: beautiful; (var) sundarakara, sundaraya, sundari (f), soundari (f), sundaram - beauty swaroopa: figure, embodiment; (var) swarupa, swaroopam, swaroopanin (tamil); roopini, swaroopini, svarupini (feminine) vadana: face; (var) vadanam, vadani (f)</t>
  </si>
  <si>
    <t>debug_deena_natha_sai_guru_natha.html</t>
  </si>
  <si>
    <t>https://youtu.be/-er4aykVWWU https://youtu.be/IG1klE0oruc</t>
  </si>
  <si>
    <t>https://sairhythms.sathyasai.org/song/deena-natha-shankara</t>
  </si>
  <si>
    <t>Salutations to You O Lord Shankara (Shiva), the bestower of happiness. You are the Lord of the destitute. You are none other than Lord Sai who resides in Parthi. O Lord, You are an ocean of compassion who is easy-to-please and whose abode is Mount Kailasa. O Lord of Parthi, You are the greatest Lord.</t>
  </si>
  <si>
    <t>Deena Natha Shankara
Karuna Sagara Shankara
Parthi Pureeshwara Shankara
Bhola Natha Kailasa Vasa
Parthi Pureeshwara Hey Paramesha
Sayeeshwara Deva</t>
  </si>
  <si>
    <t>deena-natha-shankara.mp3</t>
  </si>
  <si>
    <t>Song Glossary bhola: innocent; (var) bholey, bholi, bholarey (f), bholanath - lord of the innocent, refers to lord shiva deen: downtrodden; (var) deena, deenan deva: god; (var) dev, devo, devam hey: a heartfelt callout, usually followed by a name or description like 'hey rama', or 'hey merciful lord' kailasa: the abode of lord shiva karuna: compassion; (var) karunya, karunamaya - full of compassion, karunamayi (f), karunantha, karunakara - embodiment of compassion natha: lord or master; (var) nath, nathaya, natham, nada (tamil), nadanukku (tamil) - to the lord, nathudey (telugu) paramesha: supreme god; (var) parameshwara, parameshwaraya, parameshwari (feminine) pureeshwara: lord of a place or city; (var) purishwara, pureeshwari, purishwari (f) puttaparthi: birthplace of bhagawan sri sathya sai baba; (var) parti, parthi, parthipuri sagar: ocean; (var) sagara, sagaram, sagari (feminine) sayeesha: sai + esha = lord sai; (var) sayeesham, sayeeshwara, sayeeshwaram, sayeeshwari (f), sayeeshwaraya, saishwari (f), shankara: name of lord shiva, one who bestows auspiciousness; (var) shankar, shankaraya, shankaram vasa: one who dwells or resides in; (var) vasaya, vaasam</t>
  </si>
  <si>
    <t>debug_deena_natha_shankara.html</t>
  </si>
  <si>
    <t>https://youtu.be/zphxGZmw034 https://youtu.be/vFJ-8K6cZoQ</t>
  </si>
  <si>
    <t>https://sairhythms.sathyasai.org/song/deena-sharanya-deena-natha</t>
  </si>
  <si>
    <t>Deena Sharanya Deena Natha</t>
  </si>
  <si>
    <t>Oh radiant Lord Sai, You are the protector of needy and downtrodden, the ocean of compassion, You are Lord Rama, the consort of Mother Sita. You are also Lord Krishna, the beloved of Radha. You have incarnated in these beautiful human form to be among Your devotees.</t>
  </si>
  <si>
    <t>Deena Sharanya Deena Natha
Karuna Sagara Sai Baba
Karuna Sagara Sai
Sita Rama Radhey Shyama
Sai Sundara Rama
Maya Manusha Vesha Dharey Tum
Jaya Leeladhara Sai Baba
Jaya Leeladhara Sai</t>
  </si>
  <si>
    <t>deena-sharanya-deena-natha.mp3</t>
  </si>
  <si>
    <t>Song Glossary baba: lord sai baba - the divine father deen: downtrodden; (var) deena, deenan dhara: bear, carry, earth, one who wears; (var) dhari, dharana, dharam, dharey, dharini (f) jaya: victory; (var) jayam, jayatu karuna: compassion; (var) karunya, karunamaya - full of compassion, karunamayi (f), karunantha, karunakara - embodiment of compassion leela: play, sport, entertainment; (var) leelamaya – full of sport manusha: human maya: illusion natha: lord or master; (var) nath, nathaya, natham, nada (tamil), nadanukku (tamil) - to the lord, nathudey (telugu) radha: one of the gopikas and the beloved of lord krishna; (var) radhe, radhey, radhika rama: name of the seventh incarnation of lord vishnu, son of dasharatha and kausalya; (var) ram sagar: ocean; (var) sagara, sagaram, sagari (feminine) sai: sa + aai = divine mother sham: dark hued, a reference to lord krishna; evening time; (var) shyam, shyama, shyamala sharanya: to whom one surrenders sita: consort of rama, 7th avatar of lord vishnu; (var) siya sundara: beautiful; (var) sundarakara, sundaraya, sundari (f), soundari (f), sundaram - beauty tum: you, thou; (var) tu, tuj; tubhyam, tumhey - to you; tujhey, tujko - for you; vesha: dress; (var) veshadhari - one who wears different costumes or attires</t>
  </si>
  <si>
    <t>debug_deena_sharanya_deena_natha.html</t>
  </si>
  <si>
    <t>https://sairhythms.sathyasai.org/song/deenodharana-rama-harey</t>
  </si>
  <si>
    <t>Deenodharana Rama Harey</t>
  </si>
  <si>
    <t>Oh Rama, you are the saviour of the meek and week. You are also Krishna who is compassionate to the meek and week. You are the star of the Raghu clan and as Krishna, the darling of Nanda and the star of the Yadu clan.</t>
  </si>
  <si>
    <t>Deenodharana Rama Harey
Deena Dayala Krishna Harey
Raghukula Tilaka Rama Harey
Yadu Kula Nandana Krishna Harey</t>
  </si>
  <si>
    <t>Song Glossary dayal: compassionate one: (var) dayala, dayalam, dayalana, dayalo, dayalu, dayaludey, dayalane (tamil), dayakari (f), dayalakari (f) deen: downtrodden; (var) deena, deenan deenodharana: liberator of the downtrodden hari: name of lord vishnu; (var) hare, harey krishna: name of the eighth incarnation of lord vishnu, son of devaki and vasudeva kula: clan, lineage, dynasty nanda: foster father of lord krishna raghu: the king ‘raghu’ who formed the ‘raghu’ dynasty in which lord rama was born rama: name of the seventh incarnation of lord vishnu, son of dasharatha and kausalya; (var) ram tilaka: the sacred mark put on the forehead; (var) tilakam yadu: name of the dynasty in which lord krishna was born; (var) yaduvara, yadukula</t>
  </si>
  <si>
    <t>debug_deenodharana_rama_harey.html</t>
  </si>
  <si>
    <t>https://sairhythms.sathyasai.org/song/deenodharana-yadu-veera</t>
  </si>
  <si>
    <t>Deenodharana Yadu Veera</t>
  </si>
  <si>
    <t>O Lord Krishna, You are the star and the courageous one of the Yadu clan, the upholder of the meek and week. You are the mischievous thief who stole butter from the Gopikas. You are the great warrior who annihilates demons. You are the same as Lord Rama, the refuge and life of Mother Janaki (Sita).</t>
  </si>
  <si>
    <t>Deenodharana Yadu Veera
Gopi Sanchitha Krutha Chora
Danava Samhara Ranadheera
Janaki Jeevana Aadhara</t>
  </si>
  <si>
    <t>Song Glossary aadhaar: base, foundation, support; (var) aadhara chora: thief; (var) choram danava: demon deenodharana: liberator of the downtrodden gopi: the women of brindavana who had completely surrendered to lord krishna; (var) gopika janaki: daughter of king ‘janaka’ i.e. sita – consort of lord rama jeevan: life; (var) jeevana ranadheera: one who is courageous in battle samhaara: to destroy; (var) samhaaraka, samharanam, samhari - one who destroys, samhaarini (f) sanchitha: accumulated veera: courageous person; (var) veeram yadu: name of the dynasty in which lord krishna was born; (var) yaduvara, yadukula</t>
  </si>
  <si>
    <t>debug_deenodharana_yadu_veera.html</t>
  </si>
  <si>
    <t>https://sairhythms.sathyasai.org/song/dehi-sharanam-simha-vahini</t>
  </si>
  <si>
    <t>Dehi Sharanam Simha Vahini</t>
  </si>
  <si>
    <t>Grant me protection, oh Goddess Durga, who rides the lion. Oh Sai Narayani, the destroyer of demons and of fear of the cycle of birth and death, the consort of Lord Narayana, the eternal infinite one, grant me protection.</t>
  </si>
  <si>
    <t>Dehi Sharanam Simha Vahini
Dehi Sharanam Asura Vinashini
Dehi Sharanam Bhava Bhaya Haarini
Dehi Sharanam Hari Narayani
Dehi Sharanam Brahma Sanathani
Dehi Sharanam Sai Narayani</t>
  </si>
  <si>
    <t>dehi-sharanam-simha-vahini.mp3</t>
  </si>
  <si>
    <t>Mishra Surya</t>
  </si>
  <si>
    <t>Song Glossary asura: demon bhava: being, becoming, birth, world bhaya: fear brahma: one of the trinity who is the creator, it also refers to the supreme lord - brahman; (var) brahmam dehi: the one who resides in the body – the lord haarini: one who removes/destroys (f); (var) harini, harnevali hari: name of lord vishnu; (var) hare, harey narayani: goddess of wealth, lakshmi, the consort of narayana sai: sa + aai = divine mother sanathana: perpetual, constant, eternal, permanent; (var) sanathani (f), sanatana, sanathanaya sharan: surrender; (var) sharana, sharanagata, sharanagatha, sharanagatham, sharanam simha: lion vahana: vehicle; (var) vahini - one who rides the vehicle (feminine) vinashana: one who destroys or removes; (var) vinashini (f)</t>
  </si>
  <si>
    <t>debug_dehi_sharanam_simha_vahini.html</t>
  </si>
  <si>
    <t>https://www.youtube.com/watch?v=clbXEOPGW2g</t>
  </si>
  <si>
    <t>https://sairhythms.sathyasai.org/song/destroyer-all-worldly-ties</t>
  </si>
  <si>
    <t>Destroyer Of All Worldly Ties</t>
  </si>
  <si>
    <t>Destroyer Of All Worldly Ties, I Drink Bliss From Your Lotus Eyes
You Wear The Ganga As Your Crown
Burn Lust And Greed Right To The Ground</t>
  </si>
  <si>
    <t>Song Glossary ganga: the sacred river ganges worshipped as goddess ganga; (var) gangey</t>
  </si>
  <si>
    <t>debug_destroyer_of_all_worldly_ties.html</t>
  </si>
  <si>
    <t>https://sairhythms.sathyasai.org/song/deva-deva-daya-karo</t>
  </si>
  <si>
    <t>Deva Deva Daya Karo</t>
  </si>
  <si>
    <t>O Lord Sai, the indweller of heart, have mercy and shower Thy grace. O Embodiment of Love and Bliss who resides at Parthi, Thou art extremely kind to the miserable, afflicted and dejected.</t>
  </si>
  <si>
    <t>Deva Deva
Daya Karo Sai Deva
Krupa Karo Sai Deva
Antaryami Sai Natha
Parthipurisha Hey Paramesha
Deena Dayala Sai Natha
Prema Swaroopa Paramananda
Jai Jai Jai Jai Sadguru Deva
Karuna Sagara Sathya Sai Deva</t>
  </si>
  <si>
    <t>Gowri Ganesha Vinayaka</t>
  </si>
  <si>
    <t>Song Glossary antaryami: indweller daya: compassion dayal: compassionate one: (var) dayala, dayalam, dayalana, dayalo, dayalu, dayaludey, dayalane (tamil), dayakari (f), dayalakari (f) deen: downtrodden; (var) deena, deenan deva: god; (var) dev, devo, devam hey: a heartfelt callout, usually followed by a name or description like 'hey rama', or 'hey merciful lord' jai: victory karo: do; make it happen; (var) kar; kiya - did; karomi, karey - let us do karuna: compassion; (var) karunya, karunamaya - full of compassion, karunamayi (f), karunantha, karunakara - embodiment of compassion krupa: compassion; (var) kripa natha: lord or master; (var) nath, nathaya, natham, nada (tamil), nadanukku (tamil) - to the lord, nathudey (telugu) paramesha: supreme god; (var) parameshwara, parameshwaraya, parameshwari (feminine) partheeshwara: one who is lord of parthi (sathya sai baba); (var) partheesha, partheeshwaraya prema: love; (var) prem; also the name of the third sai avatar, prema sai sadguru: true teacher/mentor/preceptor sagar: ocean; (var) sagara, sagaram, sagari (feminine) sai: sa + aai = divine mother sathya: truth, short form of sathyanarayana – the childhood name of sri sathya sai baba; (var) sathyam swaroopa: figure, embodiment; (var) swarupa, swaroopam, swaroopanin (tamil); roopini, swaroopini, svarupini (feminine)</t>
  </si>
  <si>
    <t>debug_deva_deva_daya_karo.html</t>
  </si>
  <si>
    <t>https://sairhythms.sathyasai.org/song/deva-deva-giri-deva-dalarchita</t>
  </si>
  <si>
    <t>Deva Deva Giri Deva Dalarchita</t>
  </si>
  <si>
    <t>O Lord Shiva, the God of Gods, the God of mountains who is worshipped with the petals of flowers and leaves, You are the protector of the Gods. We adore You, O Lord, the effulgent one who holds the Trident, adorned with the crescent moon on the head and a garland of skulls of evil-doers.</t>
  </si>
  <si>
    <t>Deva Deva Giri Deva Dalarchita
Deva Sura Paripalaya Mamkita
Chandrachooda Shiva Tejovilarchita
Rundamala Dhara Trishoola Shobhita</t>
  </si>
  <si>
    <t>Malayamarutham</t>
  </si>
  <si>
    <t>Song Glossary chandrachooda: one who has the moon in his lock of hair, lord shiva dalarchita: worship by petal; dala (petal) + archana (worship) deva: god; (var) dev, devo, devam dhara: bear, carry, earth, one who wears; (var) dhari, dharana, dharam, dharey, dharini (f) giri: mountain or hill paripala: to protect; (var) paripalaka, paripalaya, paripalana, paripalita rundamala: garland of skulls shiva: lord shiva - one of the trinity who is the destroyer - the name shiva means auspiciousness; (var) shiv, shivaya, shivaraj, shivaraja, shivarajam, shivom, shivani (f) - of shiva shobhita: ornamented or decorated with sura: noble people tejovilarchita: sharp one, effulgent one trishoola: trident weapon, frequently held by gods such as lord shiva and goddess durga; (var) trishula, shoola</t>
  </si>
  <si>
    <t>Rama Rama Rama Rama</t>
  </si>
  <si>
    <t>debug_deva_deva_giri_deva_dalarchita.html</t>
  </si>
  <si>
    <t>https://sairhythms.sathyasai.org/song/deva-deva-mahadeva-sai-shankara</t>
  </si>
  <si>
    <t>Deva Deva Mahadeva Sai Shankara</t>
  </si>
  <si>
    <t>God of gods O Mahadeva, You are Sai Shankara, the resident of Shirdi. You are Partheeshwara, who creates the sacred and divine ash. You are the effulgent God of the universe. You are Sayeeshwara, Vama Deva, Virupaksha and Vishveshwara who are the embodiment of all mantras.</t>
  </si>
  <si>
    <t>Deva Deva Mahadeva Sai Shankara
Sai Shankara Shirdeeshwara
Bhasmodbhavakara Partheeshwara
Swarna Varna Tejonmaya Jagadeeshwara
Sarva Mantra Swaroopa Sayeeshwara
Vamadeva Virupaksha Vishweshwara</t>
  </si>
  <si>
    <t>deva-deva-mahadeva-sai-shankara.mp3</t>
  </si>
  <si>
    <t>S S P P M2 P M2 G2 R1 R1 G2 R1 SIn the Key of C:C C G G F# G F# E C# C# E C# C</t>
  </si>
  <si>
    <t>Lowest Note: S / CHighest Note: N2 / B* Western notes are in the Key of C</t>
  </si>
  <si>
    <t>Song Glossary bhasmodbhavakara: creator of sacred ash deva: god; (var) dev, devo, devam jagadeesha: lord of the world; (var) jagadeeshwara, jagadeeshwaraya mahadev: lord of the lords - refers to lord shiva mantra: a sacred vedic chant partheeshwara: one who is lord of parthi (sathya sai baba); (var) partheesha, partheeshwaraya sai: sa + aai = divine mother sarva: all; (var) sarvam sayeesha: sai + esha = lord sai; (var) sayeesham, sayeeshwara, sayeeshwaram, sayeeshwari (f), sayeeshwaraya, saishwari (f), shankara: name of lord shiva, one who bestows auspiciousness; (var) shankar, shankaraya, shankaram shirdeesha: lord of shirdi; (var) shirdeeshwara, shirdeeshwaraya swarna: gold; (var) swarn, suvarna swaroopa: figure, embodiment; (var) swarupa, swaroopam, swaroopanin (tamil); roopini, swaroopini, svarupini (feminine) tejonmaya: one who is full of effulgence vamadeva: shiva varna: colour; (var) vanna, vannam (tamil) virupaksha: a form of lord shiva vishweshwara: lord of the universe (male)</t>
  </si>
  <si>
    <t>debug_deva_deva_mahadeva_sai_shankara.html</t>
  </si>
  <si>
    <t>https://sairhythms.sathyasai.org/song/deva-deva-vasudeva-kumara</t>
  </si>
  <si>
    <t>Deva Deva Vasudeva Kumara</t>
  </si>
  <si>
    <t>Krishna Krishna Radha Krishna</t>
  </si>
  <si>
    <t>Glory to Lord Krishna, who is the son of Vasudeva and Nanda. He is beautiful and dark-complexioned like rainclouds. He is the stealer of hearts who performed the Divine dance 'Raasa Leela' with Radha and the Gopikas.</t>
  </si>
  <si>
    <t>Deva Deva Vasudeva Kumara
Mohana Mohana Hari Nandalala
Megha Megha Shyama (Ghana) Ghana Megha Megha Shyama Gopala [ Mohana Mohana ... ]
Nanda Nanda Yadu Nanda Kishora
Ranga Ranga Hey Chitta Chora
Radha Radha Raasa Vilola [ Mohana Mohana ... ]</t>
  </si>
  <si>
    <t>deva-deva-vasudeva-kumara.mp3</t>
  </si>
  <si>
    <t>Song Glossary deva: god; (var) dev, devo, devam chitha: consciousness, mind; (var) chit chora: thief; (var) choram ghana: thick; also refers to the sound of a bell; (var) ghanana gopal: name of krishna which means protector of the cowherd; (var) gopala, gopalana, gopalam hari: name of lord vishnu; (var) hare, harey hey: a heartfelt callout, usually followed by a name or description like 'hey rama', or 'hey merciful lord' kishora: son kumara: son, young boy, lord subrahmanya megha: cloud, dense, thick mohana: attractive, beautiful, enchanting; (var) mohanam, mohini (f) - also refers to an incarnation of lord vishnu nanda: foster father of lord krishna nandalala: son of nanda; (var) nandalal raasa: the dance in which lord krishna multiplied his form to dance with all the gopikas at the same time radha: one of the gopikas and the beloved of lord krishna; (var) radhe, radhey, radhika ranga: lord vittala or panduranga - a form of lord krishna; also the name of lord narayana in srirangam, tamilnadu; (var) ranganath, ranganatha sham: dark hued, a reference to lord krishna; evening time; (var) shyam, shyama, shyamala vasudeva: lord krishna’s father, also refers to lord krishna himself vilola: one who is in atmic bliss; (var) vilolana, viloley yadu: name of the dynasty in which lord krishna was born; (var) yaduvara, yadukula</t>
  </si>
  <si>
    <t>debug_deva_deva_vasudeva_kumara.html</t>
  </si>
  <si>
    <t>https://sairhythms.sathyasai.org/song/deva-devothama-deena-samrakshaka</t>
  </si>
  <si>
    <t>Deva Devothama Deena Samrakshaka</t>
  </si>
  <si>
    <t>O Lord Sri Sai, You are Supreme among Gods, the protector of the afflicted. Oh Lord of all Lords, You are the embodiment of compassion, You are the embodiment of mercy, the uplifter of the fallen and the destitute, O the Supreme Lord who moves about in Parthi, the Creator of Bhasma, the sacred ash and the remover of the fear of the bondage of cycle of birth and death, glory be to Thee.</t>
  </si>
  <si>
    <t>Deva Devothama Deena Samrakshaka
Devadi Deva Dayamaya
Sri Sai Deva Krupamaya [ Deva Devothama ... ]
Patithodhara Paapa Vidhura
Parthi Vihara Parameshwara
Bhasmodbhavakara Bhava Bhaya Nashana [ Sri Sai Deva ... ]</t>
  </si>
  <si>
    <t>deva-devothama-deena-samrakshaka.mp3</t>
  </si>
  <si>
    <t>Vighneshwara Vinayaka</t>
  </si>
  <si>
    <t>Song Glossary bhasmodbhavakara: creator of sacred ash bhava: being, becoming, birth, world bhaya: fear dayamayi: full of compassion; (var) dayamaya deen: downtrodden; (var) deena, deenan deva: god; (var) dev, devo, devam devadi: primordial god; (var) devadideva, devadhi, devadidevaya devothama: supreme among gods krupalu: compassionate one; (var) krupala, krupakara, krupakari (f); krupamaya, krupamayi (f) - full of compassion nashaka: one who destroys; (var) nashakam, nashana, nashanam, nashini (f) paapa: sin paramesha: supreme god; (var) parameshwara, parameshwaraya, parameshwari (feminine) patithodhara: the liberator of the downtrodden; (var) patithodharana, patithodharini (f) puttaparthi: birthplace of bhagawan sri sathya sai baba; (var) parti, parthi, parthipuri sai: sa + aai = divine mother samraksha: protect; (var) samrakshana, samrakshaka - protector, samrakshini (f) sri: honorific title of respect; another name of goddess lakshmi; wealth, majesty, splendour, intellect, fortune; (var) thiru (tamil) vidhura: remove, absolve; (var) viduram, viduri, vidhurini (feminine) vihara: one who resides; (var) viharana, vihari, viharini (f)</t>
  </si>
  <si>
    <t>debug_deva_devothama_deena_samrakshaka.html</t>
  </si>
  <si>
    <t>https://youtu.be/Olm4xEAE8g0</t>
  </si>
  <si>
    <t>https://sairhythms.sathyasai.org/song/deva-senapathey-skanda-subrahmanya-paahi</t>
  </si>
  <si>
    <t>Deva Senapathey Skanda Subrahmanya Paahi</t>
  </si>
  <si>
    <t>O Lord Subrahmanya (son of Shiva), the chief of the battalion of Gods (Devas), protect us. O Skanda, the Supreme God, protect us. Protect us, O Lord with six faces, You have incarnated as Lord Sai, the embodiment of kindness.</t>
  </si>
  <si>
    <t>Deva Senapathey Skanda Subrahmanya Paahi Maam
Paahi Parameshwara Skanda Subrahmanya Paahi Maam
Subrahmanya Shanmukha Natha
Sai Natha Karuna Sindho [ Paahi Parameshwara ... ]</t>
  </si>
  <si>
    <t>deva-senapathey-skanda-subrahmanya-paahi.mp3</t>
  </si>
  <si>
    <t>Subrahmanya</t>
  </si>
  <si>
    <t>Song Glossary deva: god; (var) dev, devo, devam karuna: compassion; (var) karunya, karunamaya - full of compassion, karunamayi (f), karunantha, karunakara - embodiment of compassion maam: for me natha: lord or master; (var) nath, nathaya, natham, nada (tamil), nadanukku (tamil) - to the lord, nathudey (telugu) paahi: protect; (var) pahi paramesha: supreme god; (var) parameshwara, parameshwaraya, parameshwari (feminine) sai: sa + aai = divine mother senapathey: leader of the army shanmukha: lord with six faces - refers to lord subrahmanya, son of shiva; (var) shanmuga sindhu: ocean; (var) sindho skanda: lord subrahmanya, son of lord shiva subrahmanya: son of lord shiva and brother of lord ganesha, commander-in-chief of the army of the gods; (var) subramanya, subramanyam</t>
  </si>
  <si>
    <t>debug_deva_senapathey_skanda_subrahmanya_paahi.html</t>
  </si>
  <si>
    <t>https://youtu.be/mWBtiHTW5ew?si=OvYt2GdJHh3q4tRJ https://youtu.be/Y4bCJ3HqKYY?si=o_DHeIpi3_xvWOA1</t>
  </si>
  <si>
    <t>Jaya Jaya Hey Jagadeesha Mahesha</t>
  </si>
  <si>
    <t>https://sairhythms.sathyasai.org/song/devadi-deva-prabhu-sai-deva</t>
  </si>
  <si>
    <t>Devadi Deva Prabhu Sai Deva</t>
  </si>
  <si>
    <t>Salutations to the Lord of the Lords Sathya Sai, the most compassionate one. Protect us, O Sai Gopala, You are the ocean of compassion and the kin of the downtrodden. You are verily Lord Krishna.</t>
  </si>
  <si>
    <t>Devadi Deva Prabhu Sai Deva
Sri Sai Deva Sathya Sai Deva
Sai Krupala Deena Dayala [ Devadi Deva ... ]
Raksha Karo Sathya Sai Gopala
Karuna Sindhu Deena Ke Bandhu
Sai Gopala Hey Nandalala</t>
  </si>
  <si>
    <t>Song Glossary bandhava: relative; (var) bandhu, bandho; bandham - relationship dayal: compassionate one: (var) dayala, dayalam, dayalana, dayalo, dayalu, dayaludey, dayalane (tamil), dayakari (f), dayalakari (f) deen: downtrodden; (var) deena, deenan deva: god; (var) dev, devo, devam devadi: primordial god; (var) devadideva, devadhi, devadidevaya gopal: name of krishna which means protector of the cowherd; (var) gopala, gopalana, gopalam hey: a heartfelt callout, usually followed by a name or description like 'hey rama', or 'hey merciful lord' karo: do; make it happen; (var) kar; kiya - did; karomi, karey - let us do karuna: compassion; (var) karunya, karunamaya - full of compassion, karunamayi (f), karunantha, karunakara - embodiment of compassion ke: of or belonging to krupalu: compassionate one; (var) krupala, krupakara, krupakari (f); krupamaya, krupamayi (f) - full of compassion nandalala: son of nanda; (var) nandalal prabhu: lord, master; (var) prabho raksha: protect; (var) rakshaya sai: sa + aai = divine mother sathya: truth, short form of sathyanarayana – the childhood name of sri sathya sai baba; (var) sathyam sindhu: ocean; (var) sindho sri: honorific title of respect; another name of goddess lakshmi; wealth, majesty, splendour, intellect, fortune; (var) thiru (tamil)</t>
  </si>
  <si>
    <t>debug_devadi_deva_prabhu_sai_deva.html</t>
  </si>
  <si>
    <t>https://youtu.be/UtXYYFyV6B0</t>
  </si>
  <si>
    <t>https://sairhythms.sathyasai.org/song/devadi-deva-vinayaka</t>
  </si>
  <si>
    <t>Devadi Deva Vinayaka</t>
  </si>
  <si>
    <t>God of Gods Lord Ganesha, the elephant-faced one, You are the embodiment of Pranava, the primordial sound, You are the one who is worshipped by Gods and saints. We surrender at Your auspicious Feet, protect us, O Lord. We pray to You to bestow goodness and frees us from the miseries of the world.</t>
  </si>
  <si>
    <t>Devadi Deva Vinayaka
Pranava Swaroopa Suramuni Vanditha [ Devadi Deva ... ]
Mangala Charana Paahi Gajanana
Hey Shubha Dayaka Vighna Vinashaka
Sri Charanam Bhava Dukha Haranam (2)</t>
  </si>
  <si>
    <t>devadi-deva-vinayaka.mp3</t>
  </si>
  <si>
    <t>Hara Bhola Natha Uma Pathey</t>
  </si>
  <si>
    <t>Song Glossary bhava: being, becoming, birth, world charan: feet; (var) charana, charanam, charanon dayaka: one who gives; (var) dayakam, dayiney, dayaki (f) deva: god; (var) dev, devo, devam devadi: primordial god; (var) devadideva, devadhi, devadidevaya dukh: sorrow; (var) dukha gajamukha: elephant-faced one, refers to lord ganesh; (var) gajamukham, gajanana, gajananam, gajavadana, gajavadanam harana: to remove/destroy; (var) haranam, haari - one who destroys hey: a heartfelt callout, usually followed by a name or description like 'hey rama', or 'hey merciful lord' mangal: auspicious; (var) mangala paahi: protect; (var) pahi pranava: the primordial sound ‘om’ shubh: good, auspicious, pleasant; (var) shubha, shubham; shubhakari, shubankari - goddess who bestows auspiciousness sri: honorific title of respect; another name of goddess lakshmi; wealth, majesty, splendour, intellect, fortune; (var) thiru (tamil) suramuni: noble people and sages swaroopa: figure, embodiment; (var) swarupa, swaroopam, swaroopanin (tamil); roopini, swaroopini, svarupini (feminine) vanditha: one who is worshipped; (var) vandita, vanditham, vandithaya vighna: obstacle vinasha: one who destroys or removes; (var) vinashaka, vinashana, vinashini (f), vinasham; vinayaka: one without a master - refers to lord ganesha</t>
  </si>
  <si>
    <t>debug_devadi_deva_vinayaka.html</t>
  </si>
  <si>
    <t>https://sairhythms.sathyasai.org/song/devaki-nandana-gopala-vasu</t>
  </si>
  <si>
    <t>Devaki Nandana Gopala (Vasu)</t>
  </si>
  <si>
    <t>Chant the name of Lord Gopala, the beloved son of Mother Devaki Chant the name of Lord Gopala, who is also known as Shyama, the one who is beautiful because of the color black and the conferrer of Liberation. Chant the name of the one who is as sweet as honey and who delights in participating in folk dances with Radha. Chant the name of the Lord, who is a supreme dancer.</t>
  </si>
  <si>
    <t>Devaki Nandana Gopala (Vasu)
Shyama Mukunda Gopala [ Devaki Nandana ... ]
Radha Madhava Raasa Vilola
Leela Manusha Natavara Lala</t>
  </si>
  <si>
    <t>Mishra Hindolam / Malkauns</t>
  </si>
  <si>
    <t>Song Glossary devaki: mother of lord krishna gopal: name of krishna which means protector of the cowherd; (var) gopala, gopalana, gopalam lal: son, child, dear one; (var) lala leela: play, sport, entertainment; (var) leelamaya – full of sport madhava: name of krishna which means very sweet like madhu-honey; (var) madhavam, madhavaya manusha: human mukunda: refers to krishna, the one who grants liberation nanda: foster father of lord krishna natavara: supreme dancer/actor referred esp. to lord krishna raasa: the dance in which lord krishna multiplied his form to dance with all the gopikas at the same time radha: one of the gopikas and the beloved of lord krishna; (var) radhe, radhey, radhika sham: dark hued, a reference to lord krishna; evening time; (var) shyam, shyama, shyamala vasudeva: lord krishna’s father, also refers to lord krishna himself vilola: one who is in atmic bliss; (var) vilolana, viloley</t>
  </si>
  <si>
    <t>debug_devaki_nandana_gopala_vasu.html</t>
  </si>
  <si>
    <t>https://sairhythms.sathyasai.org/song/devaki-nandana-krishna-vasu</t>
  </si>
  <si>
    <t>Devaki Nandana Krishna (Vasu)</t>
  </si>
  <si>
    <t>Chant the different names (Madhava, Govinda, Gopala) of blue-complexioned Lord Krishna, son of Devaki.</t>
  </si>
  <si>
    <t>Devaki Nandana Krishna (Vasu)
Shyama Sundara Krishna Krishna [ Devaki Nandana ... ]
Madhava Govinda Krishna
Neela Megha Krishna
Jaya Sri Krishna Sai Krishna Govinda Gopala Krishna
Hari Govinda Gopala Krishna</t>
  </si>
  <si>
    <t>Song Glossary devaki: mother of lord krishna gopal: name of krishna which means protector of the cowherd; (var) gopala, gopalana, gopalam govinda: name of krishna which means cowherd; (var) govindam hari: name of lord vishnu; (var) hare, harey jaya: victory; (var) jayam, jayatu krishna: name of the eighth incarnation of lord vishnu, son of devaki and vasudeva madhava: name of krishna which means very sweet like madhu-honey; (var) madhavam, madhavaya megha: cloud, dense, thick nanda: foster father of lord krishna neela: blue sai: sa + aai = divine mother sham: dark hued, a reference to lord krishna; evening time; (var) shyam, shyama, shyamala sri: honorific title of respect; another name of goddess lakshmi; wealth, majesty, splendour, intellect, fortune; (var) thiru (tamil) sundara: beautiful; (var) sundarakara, sundaraya, sundari (f), soundari (f), sundaram - beauty vasudeva: lord krishna’s father, also refers to lord krishna himself</t>
  </si>
  <si>
    <t>debug_devaki_nandana_krishna_vasu.html</t>
  </si>
  <si>
    <t>https://sairhythms.sathyasai.org/song/devaki-tanaya-daya-nidhey</t>
  </si>
  <si>
    <t>Devaki Tanaya Daya Nidhey</t>
  </si>
  <si>
    <t>Worship the merciful and compassionate Son of Mother Devaki, Lord Krishna. O Lord, You are the treasure house of compassion and mercy. O Lord of Lords, Sai, the up-lifter of the forlorn, please grant us Your Darshan, the view of Your Divine Form.</t>
  </si>
  <si>
    <t>Devaki Tanaya Daya Nidhey
Daya Nidhey Krupa Nidhey [ Devaki Tanaya ... ]
Darshan Deejo Deva (Sai) Deva
Deena Natha Sai Natha</t>
  </si>
  <si>
    <t>devaki-tanaya-daya-nidhey.mp3</t>
  </si>
  <si>
    <t>Song Glossary darshan: to appear, to see; (var) darshana, darshanam, darsha - to show daya: compassion deejo: please give; (var) dedo deen: downtrodden; (var) deena, deenan deva: god; (var) dev, devo, devam devaki: mother of lord krishna krupa: compassion; (var) kripa natha: lord or master; (var) nath, nathaya, natham, nada (tamil), nadanukku (tamil) - to the lord, nathudey (telugu) nidhey: treasure house; (var) nidhe sai: sa + aai = divine mother tanaya: son; (var) tanayam, tanaye, tanayey</t>
  </si>
  <si>
    <t>debug_devaki_tanaya_daya_nidhey.html</t>
  </si>
  <si>
    <t>https://youtu.be/EEg7luBiEyQ</t>
  </si>
  <si>
    <t>https://sairhythms.sathyasai.org/song/devasena-pathey-subrahmanya</t>
  </si>
  <si>
    <t>Devasena Pathey Subrahmanya</t>
  </si>
  <si>
    <t>Lord Subrahmanya is the consort of Valli and Devasena, and the son of Mother Gowri (Parvathi). O Lord of Pazhani and Puttaparthi, please protect me. Destroy all our troubles and afflictions, O Lord Muruga.</t>
  </si>
  <si>
    <t>Devasena Pathey Subrahmanya
Subrahmanya Shanmukha Natha [ (Valli) Devasena Pathey ... ]
Hara Haro Hara Gowri Nandana
Paahi Maam Paahi Maam Pazhani (Parthi) Pureesha
Hara Haro Hara Shanmukha Hara Haro Hara</t>
  </si>
  <si>
    <t>Jaya Partheesha Jaya Paramesha (Maand)</t>
  </si>
  <si>
    <t>devasena-pathey-subrahmanya.mp3</t>
  </si>
  <si>
    <t>Mishra Sindhu Bhairavi / Bhairavi</t>
  </si>
  <si>
    <t>Song Glossary devasena: consort of lord subramanya gowri: another name of goddess parvathi hara: another name of lord shiva which means “to destroy”; (var) haraya maam: for me muruga: another name of lord subrahmanya nandana: son, also the name of a forest; (var) nandan, nandanam natha: lord or master; (var) nath, nathaya, natham, nada (tamil), nadanukku (tamil) - to the lord, nathudey (telugu) paahi: protect; (var) pahi pathey: master, lord, husband; (var) pathi, pathayey pazhani: one of the six holy sites where a temple for lord subramanya is located; (var) palani pureesha: lord of a place or city; (var) puradheeshwara, pureeshaya, pureeshwara, pureeshwari (f), puradheeshwari (f) puttaparthi: birthplace of bhagawan sri sathya sai baba; (var) parti, parthi, parthipuri shanmukha: lord with six faces - refers to lord subrahmanya, son of shiva; (var) shanmuga subrahmanya: son of lord shiva and brother of lord ganesha, commander-in-chief of the army of the gods; (var) subramanya, subramanyam valli: consort of lord muruga (subrahmanya)</t>
  </si>
  <si>
    <t>debug_devasena_pathey_subrahmanya.html</t>
  </si>
  <si>
    <t>https://sairhythms.sathyasai.org/song/devi-bhavani-jagat-janani</t>
  </si>
  <si>
    <t>Devi Bhavani Jagat Janani</t>
  </si>
  <si>
    <t>Glory to Goddess Bhavani, the Mother of Universe and the destroyer of cycle of birth and death. She has a bewitching smile and she confers bliss. She confers auspiciousness and is the embodiment of mercy. Worship Goddess Narayani. She is the annihilator of the demon Mahisha. She is worshipped as Goddess Amba.</t>
  </si>
  <si>
    <t>Devi Bhavani Jagat Janani
Manda Haasini Ananda Dayini [ Devi Bhavani ... ]
Mangala Kaarini Karunya Roopini
Narayani Devi Narayani
Mahishasura Mardhini Ambe Bhavani</t>
  </si>
  <si>
    <t>devi-bhavani-jagat-janani.mp3</t>
  </si>
  <si>
    <t>Lowest Note: n1 / B♭ (lower octave)Highest Note: G2 / E (higher octave)* Western notes are in the Key of C</t>
  </si>
  <si>
    <t>https://media.radiosai.org/journals/Vol_05/01MAY07/10-bhajans.htm#anchor1</t>
  </si>
  <si>
    <t>Song Glossary amba: mother parvathi; (var) ambe, ambey, ambika anand: bliss; (var) ananda, anandam, anando bhavani: goddess parvathi dayini: one who gives (feminine); (var) pradayini, vidayini devi: goddess jagat: world; (var) jagath, jagatha, jag, jaga janani: mother kaarini: doer, responsible for (f); (var) karini karuna: compassion; (var) karunya, karunamaya - full of compassion, karunamayi (f), karunantha, karunakara - embodiment of compassion mahishasura: the demon mahisha who took the form of a buffalo manda: gentle mangal: auspicious; (var) mangala mardini: destroyer, one who vanquishes (feminine); (var) mardhini, vimardini narayani: goddess of wealth, lakshmi, the consort of narayana suhaasini: one with a beautiful smile (feminine); (var) haasini swaroopa: figure, embodiment; (var) swarupa, swaroopam, swaroopanin (tamil); roopini, swaroopini, svarupini (feminine)</t>
  </si>
  <si>
    <t>debug_devi_bhavani_jagat_janani.html</t>
  </si>
  <si>
    <t>https://youtu.be/xhUH5xB9N68?si=G1vu6gzJ8bfF6rL-</t>
  </si>
  <si>
    <t>Shiva Shambho Shambho Shiva Shambho</t>
  </si>
  <si>
    <t>https://sairhythms.sathyasai.org/song/devi-bhavani-ma-jaya-sai</t>
  </si>
  <si>
    <t>Devi Bhavani Ma Jaya Sai</t>
  </si>
  <si>
    <t>Victory to Mother Sai, the destroyer of the cycle of birth and death. O Mother Sai, bestow on us Your mercy and compassion. O Mother, the resident of Parthi, victory to Thee.</t>
  </si>
  <si>
    <t>Devi Bhavani Ma Jaya Sai Bhavani Ma
Daya Karo Sai Ma Krupa Karo Sai Ma
Jaya Ma Jaya Ma Jaya Devi Bhavani Ma
Jaya Parthi Nivasini Ma Jaya Sai Bhavani Ma
Kamisama Sai Baba, Subete no Kamisama
Haato no Owasu Kamisama Douzo Negai wo
Okiki Kudasai Watashi no Kamisama
Kurushimu Hito no Tameni Watashi wo Otsukai Kudasai
Sore ga Watashi no Negai Sai Baba</t>
  </si>
  <si>
    <t>devi-bhavani-ma-jaya-sai.mp3</t>
  </si>
  <si>
    <t>karaoke instrumental sheet-music tutorial</t>
  </si>
  <si>
    <t>Song Glossary bhavani: goddess parvathi daya: compassion devi: goddess jaya: victory; (var) jayam, jayatu karo: do; make it happen; (var) kar; kiya - did; karomi, karey - let us do krupa: compassion; (var) kripa ma: mother; (var) maayi, maiya, mayi nivasi: dweller, resident; (var) nivasini (f), nivasitha puttaparthi: birthplace of bhagawan sri sathya sai baba; (var) parti, parthi, parthipuri sai: sa + aai = divine mother</t>
  </si>
  <si>
    <t>debug_devi_bhavani_ma_jaya_sai.html</t>
  </si>
  <si>
    <t>source: https://media.radiosai.org/journals/vol_15/01JUL17/Sai-Bhajans-Karaoke.htmReference Track1.5 Pancham / C#Gents Pitch Karaoke Tracks1.5 Pancham / C# (reference)1 Pancham / C (half note lower)7 Pancham / B (one note lower)Ladies Pitch Karaoke Tracks5 Pancham / G (reference)4.5 Pancham / F# (half note lower)4 Pancham / F (one note lower)</t>
  </si>
  <si>
    <t>devi-bhavani-ma-jaya-sai_1.mp3</t>
  </si>
  <si>
    <t>https://sairhythms.sathyasai.org/song/devi-durga-dasha-bhuja-dharini</t>
  </si>
  <si>
    <t>Devi Durga Dasha Bhuja Dharini</t>
  </si>
  <si>
    <t>Chant the name of Goddess Durga, who has ten arms. She is the destroyer of evil people and demons. Mother Maheshwari, confers auspiciousness. Mother Bhavani, the daughter of Himavan, mountain king, is also Raja Rajeshwari - the queen of queens. She is verily Sai Bhavani, who protects the devotees.</t>
  </si>
  <si>
    <t>Devi Durga Dasha Bhuja Dharini
Danava Daithya Dushta Samhaarini [ Devi Durga ... ]
Bhagawathi Bharati Bhava Bhaya Haarini
Mata Maheshwari Mangala Kaarini
Raja Rajeshwari Girija Bhavani
Bhaktha Janashraya Sai Bhavani</t>
  </si>
  <si>
    <t>https://raagabox.com/search/?mid=1009407</t>
  </si>
  <si>
    <t>Song Glossary bhagawathi: goddess bhaktha: devotee; (var) bhakthudu (telugu), bhakthargal (tamil) bharati: one of the names of goddess saraswathi bhava: being, becoming, birth, world bhavani: goddess parvathi bhaya: fear bhuja: arms, shoulders daithya: demon danava: demon dasha: the number ten devi: goddess dhara: bear, carry, earth, one who wears; (var) dhari, dharana, dharam, dharey, dharini (f) durga: goddess who destroyed the demon mahishasura; (var) durge, durgeshwari dushta: wicked; (var) dushton (plural) girija: goddess parvathi, daughter of the king of mountains haarini: one who removes/destroys (f); (var) harini, harnevali janashraya: one who provides succour to people kaarini: doer, responsible for (f); (var) karini maheshwari: goddess parvathi - consort of shiva mangal: auspicious; (var) mangala mata: mother; (var) matey raja: king, emperor; (var) raya, rajadhi raja – king of kings rajeshwari: lord of kings (feminine) sai: sa + aai = divine mother samhaara: to destroy; (var) samhaaraka, samharanam, samhari - one who destroys, samhaarini (f)</t>
  </si>
  <si>
    <t>debug_devi_durga_dasha_bhuja_dharini.html</t>
  </si>
  <si>
    <t>Shiva Shiva Shambho Hara Hara</t>
  </si>
  <si>
    <t>https://sairhythms.sathyasai.org/song/devi-durga-kalyani</t>
  </si>
  <si>
    <t>Devi Durga Kalyani</t>
  </si>
  <si>
    <t>Oh goddess Durga, who confers auspiciousness. You are Bhavani with tremendous power, who is the consort of Shiva. You are the captivating Sai Bhavani with virtuous qualities. Oh divine mother of the universe, who is highly compassionate. Oh mother who is adored as Bhagawathi and Bhavani, we bow to you.</t>
  </si>
  <si>
    <t>Devi Durga Kalyani
Maha Shakthi Bhavani Shivani [ Devi Durga ]
Suguna Manohari Sai Bhavani
Devi Jagadambe Janani Dayamayi
Vande Bhagawathi Mata Bhavani</t>
  </si>
  <si>
    <t>~ Dharmavati</t>
  </si>
  <si>
    <t>Song Glossary bhagawathi: goddess bhava: being, becoming, birth, world dayamayi: full of compassion; (var) dayamaya devi: goddess durga: goddess who destroyed the demon mahishasura; (var) durge, durgeshwari jagadamba: mother of the world; (var) jagadambe, jagadambige janani: mother kalyan: welfare; (var) kalyana, kalyani - goddess who bestows auspiciousness and welfare maha: great; (var) mahaan - one who is great manohar: pleasing, beautiful, charming; (var) manohara, manoharam, manohari (f) mata: mother; (var) matey sai: sa + aai = divine mother shakthi: power, primordial goddess, another name of mother parvathi shiva: lord shiva - one of the trinity who is the destroyer - the name shiva means auspiciousness; (var) shiv, shivaya, shivaraj, shivaraja, shivarajam, shivom, shivani (f) - of shiva suguna: good qualities; (var) sugunabhi - one with good qualities vande: i salute, i bow</t>
  </si>
  <si>
    <t>debug_devi_durga_kalyani.html</t>
  </si>
  <si>
    <t>https://youtu.be/nmvqKb4mPyk</t>
  </si>
  <si>
    <t>https://sairhythms.sathyasai.org/song/devi-jagat-janani-sai-mata</t>
  </si>
  <si>
    <t>Devi Jagat Janani Sai Mata</t>
  </si>
  <si>
    <t>O Mother Sai, You are the Mother to the entire world, You are the form of Pranava (Primordial Sound, Om) and You are the very life. O Embodiment of wisdom, You grant us the knowledge and wisdom. O Daughter of Dhaksha (Goddess Parvathi), You are the most beautiful one in all the three worlds. You are Bhagawathi, Bharati and Narayani. O Goddess of the entire world, You enchant the whole world. O Mother Sathya Sai, You are the embodiment of compassion.</t>
  </si>
  <si>
    <t>Devi Jagat Janani Sai Mata
Pranava Swaroopini Praneshwari [ Devi Jagat ... ]
Gnana Pradayini Gnaneshwari
Tripura Sundari Daakshayini
Bhagawathi Bharati Narayani
Jagadeeshwari Jaganmohini
Karunamayi Sathya Sayeeshwari</t>
  </si>
  <si>
    <t>Song Glossary bhagawathi: goddess bharati: one of the names of goddess saraswathi daakshayini: daughter of daksha - goddess parvathi dayini: one who gives (feminine); (var) pradayini, vidayini devi: goddess gnana: wisdom; (var) gyaan, gnaan, gnan, gnanam gnaneshwari: goddess of wisdom jagadeeshwari: lord of the world (feminine); jagad = world, eshwari = master / goddess; (var) jagadishwari jaganmohana: one who enchants the world; (var) jaganmohini (f) jagat: world; (var) jagath, jagatha, jag, jaga janani: mother karuna: compassion; (var) karunya, karunamaya - full of compassion, karunamayi (f), karunantha, karunakara - embodiment of compassion mata: mother; (var) matey narayani: goddess of wealth, lakshmi, the consort of narayana pranava: the primordial sound ‘om’ praneshwari: goddess of vital force; (var) praneshwara (masculine) sai: sa + aai = divine mother sathya: truth, short form of sathyanarayana – the childhood name of sri sathya sai baba; (var) sathyam sayeesha: sai + esha = lord sai; (var) sayeesham, sayeeshwara, sayeeshwaram, sayeeshwari (f), sayeeshwaraya, saishwari (f), sundara: beautiful; (var) sundarakara, sundaraya, sundari (f), soundari (f), sundaram - beauty swaroopa: figure, embodiment; (var) swarupa, swaroopam, swaroopanin (tamil); roopini, swaroopini, svarupini (feminine) tripura: three worlds, three cities, name of a demon</t>
  </si>
  <si>
    <t>debug_devi_jagat_janani_sai_mata.html</t>
  </si>
  <si>
    <t>https://youtu.be/Q5Dij112msk https://youtu.be/gy7yaf3D9yw</t>
  </si>
  <si>
    <t>https://sairhythms.sathyasai.org/song/devi-janani-sai-janani-darshana</t>
  </si>
  <si>
    <t xml:space="preserve">Prithvi </t>
  </si>
  <si>
    <t>Devi Janani Sai Janani Darshana</t>
  </si>
  <si>
    <t>O Universal Mother Sai, bestow on us the vision of Your divine form. You are the destroyer of demons and the embodiment of righteousness. You are the eternal truth and the goddess of Parthi who bestows peace and love.</t>
  </si>
  <si>
    <t>Devi Janani Sai Janani Darshana Do Mata
Danava Mardhini Dharma Swaroopini Darshan Do Mata
Sathya Sanathani Shanthi Pradayini Darshan Do Mata
Parthi Pureeshwari Prema Pradayini Darshan Do Mata
Darshan Do Mata (4)</t>
  </si>
  <si>
    <t>Song Glossary danava: demon darshan: to appear, to see; (var) darshana, darshanam, darsha - to show dayini: one who gives (feminine); (var) pradayini, vidayini devi: goddess dharma: righteousness, also refers to way of life or religion do: give, grant; also refers to the number two janani: mother mardini: destroyer, one who vanquishes (feminine); (var) mardhini, vimardini mata: mother; (var) matey prema: love; (var) prem; also the name of the third sai avatar, prema sai pureeshwara: lord of a place or city; (var) purishwara, pureeshwari, purishwari (f) puttaparthi: birthplace of bhagawan sri sathya sai baba; (var) parti, parthi, parthipuri sai: sa + aai = divine mother sanathana: perpetual, constant, eternal, permanent; (var) sanathani (f), sanatana, sanathanaya sathya: truth, short form of sathyanarayana – the childhood name of sri sathya sai baba; (var) sathyam shanthi: peace swaroopa: figure, embodiment; (var) swarupa, swaroopam, swaroopanin (tamil); roopini, swaroopini, svarupini (feminine)</t>
  </si>
  <si>
    <t>debug_devi_janani_sai_janani_darshana.html</t>
  </si>
  <si>
    <t>https://sairhythms.sathyasai.org/song/devi-lakshmi-maam-paahi</t>
  </si>
  <si>
    <t>Devi Lakshmi Maam Paahi</t>
  </si>
  <si>
    <t>O Goddess Lakshmi, protect us. You are compassionate towards the meek and week. You are the consort of Narayana, reclining on the ocean of milk. Protect us, O Goddess of auspiciousness.</t>
  </si>
  <si>
    <t>Devi Lakshmi Maam Paahi
Deena Dayakari Maam Paahi [ Devi Lakshmi ... ]
Ksheerabdhi Tanaye Maam Paahi
Sarva Mangaley Maam Paahi</t>
  </si>
  <si>
    <t>Mata Maheshwari Tribhuvana Janani</t>
  </si>
  <si>
    <t>Song Glossary dayal: compassionate one: (var) dayala, dayalam, dayalana, dayalo, dayalu, dayaludey, dayalane (tamil), dayakari (f), dayalakari (f) deen: downtrodden; (var) deena, deenan devi: goddess ksheerabdhi: ocean of milk lakshmi: goddess of wealth, the consort of lord vishnu maam: for me mangal: auspicious; (var) mangala paahi: protect; (var) pahi sarva: all; (var) sarvam tanaya: son; (var) tanayam, tanaye, tanayey</t>
  </si>
  <si>
    <t>debug_devi_lakshmi_maam_paahi.html</t>
  </si>
  <si>
    <t>https://sairhythms.sathyasai.org/song/devi-ma-jagadambe-ma</t>
  </si>
  <si>
    <t>Devi Ma Jagadambe Ma</t>
  </si>
  <si>
    <t>Glory to the Mother of the world, Mother Sai, the embodiment of consciousness, the one who is pleased by music, whose words are nectarine and pleasing. Glory to the one who uplifts Her devotees and grants Supreme Peace.</t>
  </si>
  <si>
    <t>Devi Ma Jagadambe Ma
Chinmaya Roopini Sai Ma [ Devi Ma … ]
Gaana Manohari Sai Ma
Manjula Bhaashini Sai Ma
Bhakthoddharini Sai Ma
(Pra) Shanthi Dayini Sai Ma</t>
  </si>
  <si>
    <t>devi-ma-jagadambe-ma.mp3</t>
  </si>
  <si>
    <t>abhayankara sai sheet-music</t>
  </si>
  <si>
    <t>Song Glossary bhaashi: one who speaks; (var) bhaashini (f) bhakthoddhara: one who uplifts devotees; (var) bhakthoddhari, bhakthoddharana, bhaktoddharaka, bhakthoddharini (f) chinmaya: full of consciousness; (var) chinmayi (f) dayini: one who gives (feminine); (var) pradayini, vidayini devi: goddess gaan: song, music; (var) gaana jagadamba: mother of the world; (var) jagadambe, jagadambige ma: mother; (var) maayi, maiya, mayi manjula: pleasing, beautiful, charming manohar: pleasing, beautiful, charming; (var) manohara, manoharam, manohari (f) prashanthi: supreme peace; (var) prashantha; also refers to prashanthi nilayam at puttaparthi roopa: figure, embodiment; (var) roopam, roopini (f) sai: sa + aai = divine mother shanthi: peace</t>
  </si>
  <si>
    <t>debug_devi_ma_jagadambe_ma.html</t>
  </si>
  <si>
    <t>https://youtu.be/o4iK5FSfS0E</t>
  </si>
  <si>
    <t>Mata Mata Sai Mata</t>
  </si>
  <si>
    <t>https://sairhythms.sathyasai.org/song/devi-sai-ma-devi-saraswathi</t>
  </si>
  <si>
    <t>Worship Mother Sai, Mother Saraswathi (Goddess of knowledge and wisdom), Mother Durga Bhavani (Destroyer of the cycle of birth and death) and Mother Kaali (Destroyer of demonic qualities and the One holding a skull as a symbol). O Uplifter of the entire universe, please be compassionate towards us.</t>
  </si>
  <si>
    <t>Devi Sai Ma Devi Saraswathi Ma
Durga Bhavani Ma Kaali Kapalini Ma
Jagadodharini Ma
Sai Daya Karo Ma (Sathya)</t>
  </si>
  <si>
    <t>devi-sai-ma-devi-saraswathi.mp3</t>
  </si>
  <si>
    <t>Valaji / Kalavati</t>
  </si>
  <si>
    <t>https://media.radiosai.org/journals/vol_15/01SEP17/Bhajan-Tutor-Devi-Sai-Ma-Devi-Saraswati-Ma.htm</t>
  </si>
  <si>
    <t>sheet-music instrumental tutorial</t>
  </si>
  <si>
    <t>Song Glossary bhavani: goddess parvathi daya: compassion devi: goddess durga: goddess who destroyed the demon mahishasura; (var) durge, durgeshwari jagadodhara: one who liberates the world; (var) jagadoddhara, jagadoddharini (f), jagadodhaara, jagadodharaka, jagadodharana, jagadodharanam, jagadodharini (f) kaali: one of the fearful forms of goddess; (var) kaalikey kapalini: wearer of skulls esp. goddess kaali karo: do; make it happen; (var) kar; kiya - did; karomi, karey - let us do ma: mother; (var) maayi, maiya, mayi sai: sa + aai = divine mother saraswathi: goddess of learning and consort of brahma sathya: truth, short form of sathyanarayana – the childhood name of sri sathya sai baba; (var) sathyam</t>
  </si>
  <si>
    <t>debug_devi_sai_ma_devi_saraswathi.html</t>
  </si>
  <si>
    <t>https://www.youtube.com/watch?v=wFdwUw73UvA</t>
  </si>
  <si>
    <t>devi-sai-ma-devi-saraswathi_1.mp3</t>
  </si>
  <si>
    <t>https://sairhythms.sathyasai.org/song/devi-saraswathi-ma-jaya-sai</t>
  </si>
  <si>
    <t>Devi Saraswathi Ma Jaya Sai</t>
  </si>
  <si>
    <t>Victory to the Mother, Devi, Saraswathi. Victory to the One who sustains the Universe, the One who with 10 hands.</t>
  </si>
  <si>
    <t>Devi Saraswathi Ma Jaya Sai Saraswathi Ma
Jaya Ma Jaya Ma Jaya Ma
Jagadodharini Ma
Dasha Bhujadharini Ma [ Jaya Ma ... ]</t>
  </si>
  <si>
    <t>Song Glossary bhuja: arms, shoulders dasha: the number ten devi: goddess jagadodhara: one who liberates the world; (var) jagadoddhara, jagadoddharini (f), jagadodhaara, jagadodharaka, jagadodharana, jagadodharanam, jagadodharini (f) jaya: victory; (var) jayam, jayatu ma: mother; (var) maayi, maiya, mayi sai: sa + aai = divine mother saraswathi: goddess of learning and consort of brahma</t>
  </si>
  <si>
    <t>debug_devi_saraswathi_ma_jaya_sai.html</t>
  </si>
  <si>
    <t>https://sairhythms.sathyasai.org/song/devotees-have-called-baba</t>
  </si>
  <si>
    <t>Devotees have called on Baba</t>
  </si>
  <si>
    <t>Devotees have called on Baba
I have called You Baba everyone has called You
Give us give us something to lean on
You have to come Baba, You have to come You have to come
Please come from Shirdi or come from Parthi
Come from Mathura or come from Ayodhya
You may come from Mecca or Medina
O my Baba, O my Sai Ram, You really have to come
You have to come Baba, You have to come You have to come
Bhakthon Ne Hai Aaj Pukara
Hum Ne Pukara Baba Sab Ne Pukara
Deejo Deejo Hum Ko Sahara
Aana Hi Padega Baba Aana Hi Padega
Shirdi Se Aao Chahey Parthi Se Aao
Mathura Se Aao Ya Ayodhya Se Aao
Mecca Se Aao Ya Madina Se Aao
O Merey Baba (Maulah) O Merey Sai Tum Kahin Se Bhi Aao [ Aana Hi Padega ... ]</t>
  </si>
  <si>
    <t>Major and Minor (Mayamalavagowla / Bhairav)</t>
  </si>
  <si>
    <t>Song Glossary ayodhya: the town ruled by king dasharatha and lord rama; (var) avadh, awaadh, avadhpuri baba: lord sai baba - the divine father madina: medina, the sacred place of worship of muslims mathura: holy city associated with lord krishna mecca: sacred place of worship of muslims puttaparthi: birthplace of bhagawan sri sathya sai baba; (var) parti, parthi, parthipuri rama: name of the seventh incarnation of lord vishnu, son of dasharatha and kausalya; (var) ram sai: sa + aai = divine mother shirdi: holy abode of the first incarnation of sai baba; (var) shirdipuri</t>
  </si>
  <si>
    <t>debug_devotees_have_called_on_baba.html</t>
  </si>
  <si>
    <t>https://sairhythms.sathyasai.org/song/dhanya-dhanya-mera-jeevan</t>
  </si>
  <si>
    <t>Dhanya Dhanya Mera Jeevan</t>
  </si>
  <si>
    <t>O Lord Sai, my life is blessed as I have received Your Divine Darshan and have offered myself at Thy Lotus Feet. O Lord, Your Divine Miracles are unique and life bestowing. Glory to Thee O Lord Sai.</t>
  </si>
  <si>
    <t>Dhanya Dhanya Mera Jeevan Prabhuji
Tera Darshan Paaya Maine
Teri Charanon Mey Aaya Prabhuji [ Dhanya Dhanya ... ]
Teri Leela Sabse Nyaari
Teri Mahima Jeevan Daatri</t>
  </si>
  <si>
    <t>dhanya-dhanya-mera-jeevan.mp3</t>
  </si>
  <si>
    <t>Sai Narayana Narayana Mangala</t>
  </si>
  <si>
    <t>Song Glossary aayey: came; (var) aayi, aaya, aa gayen (have come) charan: feet; (var) charana, charanam, charanon daata: one who gives; (var) datha, daatha, daatri - one that gives darshan: to appear, to see; (var) darshana, darshanam, darsha - to show dhanya: blessed jeevan: life; (var) jeevana ji: suffix word used with someone’s name for respect leela: play, sport, entertainment; (var) leelamaya – full of sport mahima: glory mein: i; (var) mei, mai, main, maine - i have mera: my, mine; (var) mere, merey, meri, mero mey: in nyaari: unique paavey: obtain, reach; (var) paayey, paaya, paoon - i will obtain prabhu: lord, master; (var) prabho sab: all, everybody or everything se: from, with tera: yours; (var) terey, teri, tero (your)</t>
  </si>
  <si>
    <t>debug_dhanya_dhanya_mera_jeevan.html</t>
  </si>
  <si>
    <t>https://sairhythms.sathyasai.org/song/dhanya-ho-eshwaramba</t>
  </si>
  <si>
    <t>Glory to Thee, O auspicious Mother Eshwaramba, You have gifted Lord Sai to the world in the present Kali age. Lord Sai is verily Lord Narayana who is omnipresent and has come for the deliverance of mankind.</t>
  </si>
  <si>
    <t>Dhanya Ho Eshwaramba
Jag Ko Deejo Lal Baba
Dhanya Ho Dhanya Ho
Kali Yug Mey Avatar Liye
Sakala Charachara Ke Bhagawan
Jagadodhara Sai Narayana
Dhanya Ho Dhanya Ho
Dhanya Ho Eshwaramba (2)</t>
  </si>
  <si>
    <t>dhanya-ho-eshwaramba.mp3</t>
  </si>
  <si>
    <t>https://media.radiosai.org/journals/vol_12/01MAY14/Dhanyaho-Eswaramba-radiosai-bhajan-tutor.htm</t>
  </si>
  <si>
    <t>Song Glossary avatar: incarnation; (var) avatara, avataram, avatari, avathaar, avathari, avatarini(f) baba: lord sai baba - the divine father bhagawan: god; (var) bhagwan, bhagavaan, bhagavan, bhagawantha, bhagawathey charachara: moveable and immovable, animate and inanimate deejo: please give; (var) dedo dhanya: blessed eshwaramba: mother of sri sathya sai baba; (var) eswaramma, eshwaramma, eshwari ho: you are; (alternative) so be it jagadodhara: one who liberates the world; (var) jagadoddhara, jagadoddharini (f), jagadodhaara, jagadodharaka, jagadodharana, jagadodharanam, jagadodharini (f) jagat: world; (var) jagath, jagatha, jag, jaga kali: current era; one among the four eras of kritha, treta, dwapara and kali ke: of or belonging to ko: for lal: son, child, dear one; (var) lala liye: took, also means for (eg. for us, for you); (var) liya mey: in narayana: lord vishnu; (var) narayan, narayanam, narayanaya sai: sa + aai = divine mother sakala: all yuga: one of the divisions of time. there are four yugas, known as krita, treta, dvapara and kali (the current age); (var) yug, yugamuna (telugu)</t>
  </si>
  <si>
    <t>debug_dhanya_ho_eshwaramba.html</t>
  </si>
  <si>
    <t>https://youtu.be/AfLDWmyCkyk</t>
  </si>
  <si>
    <t>Reference Track5 Pancham / GLadies Pitch Karaoke Tracks5 Pancham / G (reference)</t>
  </si>
  <si>
    <t>Kamala Nayana Narayana</t>
  </si>
  <si>
    <t>https://sairhythms.sathyasai.org/song/dharani-nayaka-govinda</t>
  </si>
  <si>
    <t>Dharani Nayaka Govinda</t>
  </si>
  <si>
    <t>Glory to Lord Krishna (Govinda), the Lord of the Universe who has the effulgence of the Sun, who loves to play beautiful music on His flute, who gave us the Bhagawad Geeta and who protects and sustains His devotees.</t>
  </si>
  <si>
    <t>Dharani Nayaka Govinda
Dinakara Teja Govinda [ Dharani Nayaka ... ]
Venu Gaana Priya Govinda
Venkata Ramana Govinda
Geeta Dayaka Govinda
Shritha Paripalaka Govinda</t>
  </si>
  <si>
    <t>Song Glossary dayaka: one who gives; (var) dayakam, dayiney, dayaki (f) dharani: world dinakara: sun gaan: song, music; (var) gaana geeta: bhagawad geeta, the sacred scripture containing the guidance of lord krishna to arjuna during the war; (var) geete, geetai (tamil) govinda: name of krishna which means cowherd; (var) govindam nayaka: master or leader (masculine); nayaki (feminine); (var) nayaga (tamil) paripala: to protect; (var) paripalaka, paripalaya, paripalana, paripalita priya: dear; (var) priyey, priyakara, priyakari (f) ramana: beloved; also the name of a saint sukha: happiness; (var) sukh teja: effulgence, one who is full of effulgence; (var) tejo, tejomaya, tejomayi (feminine) venkatesha: lord srinivasa; (var) venkatesa, venkata venu: flute</t>
  </si>
  <si>
    <t>debug_dharani_nayaka_govinda.html</t>
  </si>
  <si>
    <t>https://youtu.be/xodYD2oq1-I</t>
  </si>
  <si>
    <t>https://sairhythms.sathyasai.org/song/dharma-no-keshin-yo-rama</t>
  </si>
  <si>
    <t>Dharma no Keshin yo Rama</t>
  </si>
  <si>
    <t>Lord Rama, You are the embodiment of righteousness with love as deep as the ocean. With Your power, You shine Your light on our hearts and guide us.</t>
  </si>
  <si>
    <t>Dharma no Keshin yo Rama Jiai no Uminaru Rama
Warera wo Michibiku Rama Sathya Sai ni Kagayaku Rama [ Dharma no ... ]
Haato ni Kagayaku Rama Seigi no Chikara yo Rama
Shinri ni Michibiku Rama Warera no Inochi no Rama
Dasharatha Nandana Rama Daya Sagara Rama
Raghukula Tilaka Rama Sathya Sai Sri Parandhama [ Dasharatha Nandana ... ]
Ahalyodharaka Rama Shaapa Vimochana Rama
Shirdi Pureesha Rama Puttaparthi Puri Parandhama</t>
  </si>
  <si>
    <t>Song Glossary dharma: righteousness, also refers to way of life or religion rama: name of the seventh incarnation of lord vishnu, son of dasharatha and kausalya; (var) ram sai: sa + aai = divine mother sathya: truth, short form of sathyanarayana – the childhood name of sri sathya sai baba; (var) sathyam</t>
  </si>
  <si>
    <t>debug_dharma_no_keshin_yo_rama.html</t>
  </si>
  <si>
    <t>https://youtu.be/YJxBtFPUeB0</t>
  </si>
  <si>
    <t>https://sairhythms.sathyasai.org/song/dhim-dhim-dhimi-dhimi-natana</t>
  </si>
  <si>
    <t>Dhim Dhim Dhimi Dhimi Natana</t>
  </si>
  <si>
    <t>Lord Shiva's rhythmical dance is referred to here as 'Dhim Dhim Dhimi'. He performs the cosmic dance, Tandava and has taken the human form, which is like a sport (leela) for Him. Glory to Sathya Sai, our young Shiva, who brings out the Lingam from within, by His Divine Will.</t>
  </si>
  <si>
    <t>Dhim Dhim Dhimi Dhimi Natana Shiva
Tandava Keli Vilasa Shiva
Leela Manusha Vesha Shiva
Lingodhbhavakara Sai Shiva (Atma)
Sai Shiva Hara Bala Shiva</t>
  </si>
  <si>
    <t>dhim-dhim-dhimi-dhimi-natana.mp3</t>
  </si>
  <si>
    <t>S+ S+ N1 S+ N1 P M1 M1 P M1 G2In the Key of C:C+ C+ B♭ C+ B♭ G F F G F E</t>
  </si>
  <si>
    <t>Song Glossary atma: soul bala: child, son; (var) bal, balana, balagan (tamil), baalam dhimi: sound syllable (typically refers to a dance step); (var) dhim, dhimitha, dhimithaka, dhrimiki thata hara: another name of lord shiva which means “to destroy”; (var) haraya keli: sport or play leela: play, sport, entertainment; (var) leelamaya – full of sport lingodbhava: one who created linga - refers to lord sathya sai baba who created and took out lingas from his stomach during the shivarathri festival; (var) lingodhbhava, lingodhbhavakara manusha: human natana: acting, dancing; (var) natanam sai: sa + aai = divine mother shiva: lord shiva - one of the trinity who is the destroyer - the name shiva means auspiciousness; (var) shiv, shivaya, shivaraj, shivaraja, shivarajam, shivom, shivani (f) - of shiva tandava: the celestial dance of shiva; (var) tandavaya - one who dances the tandava vesha: dress; (var) veshadhari - one who wears different costumes or attires vilasa: one who is adept at or enjoys as a sport or play (var) vilasini (f)</t>
  </si>
  <si>
    <t>debug_dhim_dhim_dhimi_dhimi_natana.html</t>
  </si>
  <si>
    <t>https://www.youtube.com/watch?v=rVUhlYCpOF4</t>
  </si>
  <si>
    <t>source: https://media.radiosai.org/journals/vol_16/01JUL18/Sai-Bhajans-Karaoke-Volume-7.htmReference Track1 Pancham / CGents Pitch Karaoke Tracks1 Pancham / C (reference)7 Pancham / B (half note lower)6.5 Pancham / A# (one note lower)Ladies Pitch Karaoke Tracks4.5 Pancham / F# (reference)4 Pancham / F (half note lower)3 Pancham / E (one note lower)</t>
  </si>
  <si>
    <t>https://sairhythms.sathyasai.org/song/dhimitha-dhimitha-dhim-dhimitha-dhimitha</t>
  </si>
  <si>
    <t>Paar Karo Uddhar Karo Prabhu</t>
  </si>
  <si>
    <t>Lord Shiva dances in ecstacy with the tune, "Dhimita Dhimita Dhim". The Mrudanga (musical instrumental) chants the auspicious name of, "Shiva Shiva Shiva". Along with it, the drum vibrates with the sound, "Hara Hara Hara Om" and the Veena (musical instrument) chants "Sai Ram".</t>
  </si>
  <si>
    <t>Dhimitha Dhimitha Dhim Dhimitha Dhimitha Dhim Nachey Bhola Nath
Nachey Bhola Nath (4)
Mrudanga Boley Shiva Shiva Shiva Om
Damaru Boley Hara Hara Hara Om
Veena Boley Sai Ram Sai Ram
Nachey Bhola Nath (4)
Ashi no Suzu no Ne wo, Takaraka ni Narashi Mai Odore (Om)
Mai Odore
Uchuu no Mai wo
Mai Odore
Uchuu no Mai wo [ Ashi no... ]
Taiko no Ne mo Naru, Shiva Shiva Shiva Om
Kodaiko mo Utau, Hara Hara Hara Om
Veena mo Kanaderu Sai Ram Sai Ram [ Mai Odore ... ]</t>
  </si>
  <si>
    <t>dhimitha-dhimitha-dhim-dhimitha-dhimitha.mp3</t>
  </si>
  <si>
    <t>S+ S+ S+ S+ S+ S+ N1 D1 N1 N1 N1 N1 N1 N1 D1 M1 G1 M1 D1 N1 D1 S+In the Key of C:C+ C+ C+ C+ C+ C+ B♭ G# B♭ B♭ B♭ B♭ B♭ B♭ G# F E♭ F G# B♭ G# C+</t>
  </si>
  <si>
    <t>Song Glossary bhola: innocent; (var) bholey, bholi, bholarey (f), bholanath - lord of the innocent, refers to lord shiva bolo: chant, tell; (var) bol, boley - tells, boloon - i say damaru: musical instrument played esp. by lord shiva; (var) damaruka dhimi: sound syllable (typically refers to a dance step); (var) dhim, dhimitha, dhimithaka, dhrimiki thata hara: another name of lord shiva which means “to destroy”; (var) haraya mrudanga: a percussion instrument; (var) mrudangam nach: dance, to dance; (var) nacho, nachey, nacherey, nachorey, nachata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 shiva: lord shiva - one of the trinity who is the destroyer - the name shiva means auspiciousness; (var) shiv, shivaya, shivaraj, shivaraja, shivarajam, shivom, shivani (f) - of shiva veena: musical instrument esp. played by goddess saraswathi, the goddess of knowledge</t>
  </si>
  <si>
    <t>debug_dhimitha_dhimitha_dhim_dhimitha_dhimitha.html</t>
  </si>
  <si>
    <t>https://youtu.be/wnT92QiWsXw?si=BZtorKSms_oJm9B1</t>
  </si>
  <si>
    <t>https://sairhythms.sathyasai.org/song/dhin-dhin-thaka-thaka</t>
  </si>
  <si>
    <t>Dhin Dhin Thaka Thaka</t>
  </si>
  <si>
    <t>Behold as Lord Shiva dances gracefully to the beats of the Damaru (miniature drum), Manjira (cymbals), Dholak (folk drum). His temple resounds with the beautiful sound of the Ghungroo (anklet bells). Worship Lord Shiva as the King of all creation.</t>
  </si>
  <si>
    <t>Dhin Dhin Thaka Thaka Dhin Dhin Na Baajey Damaru
Shiva Ji Bajaayey Bajaayey Damaru [ Dhin Dhin ... ]
Narthana Kar Shiva Raja Darshan Do Shiva Raja
Taal Manjira Dholak Baajey Ghanana Ghanana Ghana Baajey
Shiva Ji Ke Mandir Mey Ghungroo Jhanana Jhanana Jhana Baajey
Bajaavey Re Bajaavey Re Bajaavey Damaru [ Shiva Ji Bajaayey ... ]</t>
  </si>
  <si>
    <t>dhin-dhin-thaka-thaka.mp3</t>
  </si>
  <si>
    <t>Parthi Nandana Radhey Shyama</t>
  </si>
  <si>
    <t>Song Glossary bajao: play (an instrument); (var) bajaa, bajey, baajey, bajaayey, bajavat, bajaavey, bajaiyya damaru: musical instrument played esp. by lord shiva; (var) damaruka darshan: to appear, to see; (var) darshana, darshanam, darsha - to show dhin: sound syllable (typically refers to a dance step); (var) dhin na dholak: a percussion instrument do: give, grant; also refers to the number two ghana: thick; also refers to the sound of a bell; (var) ghanana ghungaroo: special anklets worn by dancers jhanaka: sound of the anklets, sometimes expressed as 'jhanaka jhanaka jhan'; (var) jhanan ji: suffix word used with someone’s name for respect karo: do; make it happen; (var) kar; kiya - did; karomi, karey - let us do ke: of or belonging to mandir: temple; (var) mandira manjira: a pair of small cymbals mey: in narthana: dance; (var) narthanam raja: king, emperor; (var) raya, rajadhi raja – king of kings shiva: lord shiva - one of the trinity who is the destroyer - the name shiva means auspiciousness; (var) shiv, shivaya, shivaraj, shivaraja, shivarajam, shivom, shivani (f) - of shiva tala: beat or rhythm, also refers to the cymbals; (var) taal thaka: sound of a step of a dance, like dhimi thaka</t>
  </si>
  <si>
    <t>debug_dhin_dhin_thaka_thaka.html</t>
  </si>
  <si>
    <t>https://sairhythms.sathyasai.org/song/dhina-dhinama-obe</t>
  </si>
  <si>
    <t>Dhina Dhinama Obe</t>
  </si>
  <si>
    <t>Dhina Dhinama Obe, Sama Thanema Lovee
Shubha Sarana Soya Ava
Sathya Sai Thumani Shirdi Sai Thumani
Obe Sarana Soya Ava
Obe Pada Kamal Puda Suvandha Malin
Bathi Gee Gayamin Namadhimu Samagin
Yadhumata Api Ava Sai Ram, Pidhumata Apa Ava Sai Ram</t>
  </si>
  <si>
    <t>debug_dhina_dhinama_obe.html</t>
  </si>
  <si>
    <t>https://sairhythms.sathyasai.org/song/divine-mother-parvathi-blissful-mother</t>
  </si>
  <si>
    <t>Divine Mother Parvathi Blissful Mother</t>
  </si>
  <si>
    <t>Divine Mother Parvathi, Blissful Mother Sai
Lead Us From Harm, Lead Us From Fear, Grant Us Eternal Happiness
Mother Of The Universe, Charming And Holy
Overwhelming In Compassion, Blissful Mother Sai</t>
  </si>
  <si>
    <t>Song Glossary parvathi: consort of lord shiva sai: sa + aai = divine mother</t>
  </si>
  <si>
    <t>debug_divine_mother_parvathi_blissful_mother.html</t>
  </si>
  <si>
    <t>https://sairhythms.sathyasai.org/song/divine-mother-sai</t>
  </si>
  <si>
    <t>Divine mother Sai</t>
  </si>
  <si>
    <t>Divine mother Sai, please come and be with me
Divine mother Sai, be as a mother to me
Divine mother Sai, please come and be with me
I call You in weakness
That's when I long for Your sweetness
Your tender loving, care and giving, takes care of troubles for me (2x)
I cry to You in sickness
That's when I long for Your sweetness
Your tender loving, care and giving, (Sai) takes care of troubles for me (2x)</t>
  </si>
  <si>
    <t>divine-mother-sai.mp3</t>
  </si>
  <si>
    <t>debug_divine_mother_sai.html</t>
  </si>
  <si>
    <t>https://sairhythms.sathyasai.org/song/divine-mother-soham</t>
  </si>
  <si>
    <t>Divine Mother Soham</t>
  </si>
  <si>
    <t>Divine Mother Soham You And I Are One
Shirdi Baba Soham You And I Are One
Jesus Christ Soham You And I Are One
Divine Father Soham You And I Are One
Brahma Brahma Soham You And I Are One
Allah Allah Soham You And I Are One
Buddha Buddha Soham You And I Are One
Sathya Sai Soham You And I Are One</t>
  </si>
  <si>
    <t>divine-mother-soham.mp3</t>
  </si>
  <si>
    <t>Devi, Sai, Sarva Dharma</t>
  </si>
  <si>
    <t>Song Glossary allah: the all-compassionate god of islam religion baba: lord sai baba - the divine father brahma: one of the trinity who is the creator, it also refers to the supreme lord - brahman; (var) brahmam buddha: founder of buddhism and one of the major ten incarnations of god; also an enlightened person sai: sa + aai = divine mother sathya: truth, short form of sathyanarayana – the childhood name of sri sathya sai baba; (var) sathyam shirdi: holy abode of the first incarnation of sai baba; (var) shirdipuri soham: i am that</t>
  </si>
  <si>
    <t>debug_divine_mother_soham.html</t>
  </si>
  <si>
    <t>https://sairhythms.sathyasai.org/song/dont-give</t>
  </si>
  <si>
    <t>Don't Give Up</t>
  </si>
  <si>
    <t>Don’t Give Up! Just Keep On Givin’
Don’t Give Up! Just Pour
Don’t Give Up! Just Keep On Livin’
The Lord Will Show You More
Don’t Give Up! Just Be
Don’t Give Up! Stop All That Fussin’
Surrender You Will See
Life Is All We Need
Life’s Fulfilled Once We See All Is Fine
So Give And You Will Receive
Don’t Give Up! Just Share
Don’t Give Up! Just Keep On Givin’
Your Good Is In His Care
Don’t Give Up! Live Now
Don’t Give Up! Follow What’s Lasting
You’ll See Exactly How
It Knows Just What To Do
Our Small Part Is So Very Simple
To Know What Is The Truth
You’re Blessed So Be Assured
To Simply Give What You’ve Been Given
A Heart That Is So Pure
Don’t Give Up! Be Still
Don’t Give Up! Just Keep On Givin’
You’ll Find His Perfect Will...
His Perfect Will</t>
  </si>
  <si>
    <t>dont-give.mp3</t>
  </si>
  <si>
    <t>debug_dont_give_up.html</t>
  </si>
  <si>
    <t>https://sairhythms.sathyasai.org/song/dont-worry-be-happy</t>
  </si>
  <si>
    <t>Dont Worry Be Happy</t>
  </si>
  <si>
    <t>Dont Worry, Be Happy For Baba Loves Us So
Illusions Are Many But Underneath Them All
There Is One Reality That You And I Are One
That God Is Love And Love Is God And God And Man Are One</t>
  </si>
  <si>
    <t>dont-worry-be-happy.mp3</t>
  </si>
  <si>
    <t>debug_dont_worry_be_happy.html</t>
  </si>
  <si>
    <t>https://sairhythms.sathyasai.org/song/door-my-heart</t>
  </si>
  <si>
    <t>Door Of My Heart</t>
  </si>
  <si>
    <t>Door Of My Heart Open Wide I Keep For Thee
Wilt Thou Come (2), Precious Baba, Come To Me [ Door Of ... ]
Will My Days Fly Away Without Seeing Thee My Lord
Night And Day, Night And Day, I Look For Thee Night And Day
Door Of My Heart Open Wide I Keep For Thee
Wilt Thou Come (2), Just for Once, Come To Me [ Door Of ... ]
Will My Days Fly Away Without Seeing Thee My Lord
Night And Day, Night And Day, I Look For Thee Night And Day</t>
  </si>
  <si>
    <t>door-my-heart.mp3</t>
  </si>
  <si>
    <t>Lowest Note: p / G (lower octave)Highest Note: G1 / E♭* Western notes are in the Key of C</t>
  </si>
  <si>
    <t>debug_door_of_my_heart.html</t>
  </si>
  <si>
    <t>https://youtu.be/DWcbZLUTyQk</t>
  </si>
  <si>
    <t>https://sairhythms.sathyasai.org/song/dum-dum-dum-dum-damaru</t>
  </si>
  <si>
    <t>Dum Dum Dum Dum Damaru</t>
  </si>
  <si>
    <t>In ecstacy, the drum (Damaru) beats "Dum Dum Dum". It plays in the worship of Lord Sai and Lord Shiva, the easy-to-be-pleased Lord and the destroyer of ignorance. The gong rings out the sounds "Ghan Ghan Ghan". Worship the Lord of Goddess Parvathi (the consort of Lord Shiva).</t>
  </si>
  <si>
    <t>Dum Dum Dum Dum Damaru Bajey
Bhola Nath Shiva Shambho Bhajey
Hara Sai Nath Shiva Shambho Bhajey
Ghana Ghana Ghana Ghana Ghanta Bajey
Gowri Nath Shiva Shambho Bhajey [ Hara Sai Nath ... ]
Dum Dum Dum Dum toca tu tambor
Porque ha nacido en Puttaparthi el señor
Sathya Sai Baba se llama el avatar
Y ha venido al mundo a enseñarnos a amar
Y ha venido al mundo a traernos la paz
Dum Dum Dum Dum Genki Yoku
Kami eno Ai wo Uchinarasou
Youki ni Akaruku Takaraka ni
Kami eno Sanbi wo Utaou
Kami eno Kokoro wo Utaou
Kami eno Ai wo Uchinarasou
Youki ni Akaruku Takaraka ni</t>
  </si>
  <si>
    <t>dum-dum-dum-dum-damaru.mp3</t>
  </si>
  <si>
    <t>Song Glossary baajey: to play an instrument or instruments being played; (var) bajey, bajaavey, baja, bajaavath, baajath bhaja: worship, chant the name or sing the praises of the lord; (var) bhajoon - I worship; bhajey - let us worship bhola: innocent; (var) bholey, bholi, bholarey (f), bholanath - lord of the innocent, refers to lord shiva damaru: musical instrument played esp. by lord shiva; (var) damaruka dam: sound syllable (like in a drum); (var) dum, dama ghana: thick; also refers to the sound of a bell; (var) ghanana ghanta: bell gowri: another name of goddess parvathi hara: another name of lord shiva which means “to destroy”; (var) haraya natha: lord or master; (var) nath, nathaya, natham, nada (tamil), nadanukku (tamil) - to the lord, nathudey (telugu) sai: sa + aai = divine mother shambho: one who is goodness personified - refers to lord shiva; (var) shambhu shiva: lord shiva - one of the trinity who is the destroyer - the name shiva means auspiciousness; (var) shiv, shivaya, shivaraj, shivaraja, shivarajam, shivom, shivani (f) - of shiva</t>
  </si>
  <si>
    <t>debug_dum_dum_dum_dum_damaru.html</t>
  </si>
  <si>
    <t>https://youtu.be/sebFXmkdswM https://youtu.be/O-1o16_N7rc</t>
  </si>
  <si>
    <t>Gowri Nandana Bala Gajanana</t>
  </si>
  <si>
    <t>source: https://media.radiosai.org/journals/vol_16/01FEB18/Sai-Bhajans-Karaoke-Volume-5.htmReference Track5 Pancham / GGents Pitch Karaoke Tracks5 Pancham / G (reference)4.5 Pancham / F# (half note lower)4 Pancham / F (one note lower)Ladies Pitch Karaoke Tracks2 Pancham / D (reference)1.5 Pancham / C# (half note lower)1 Pancham / C (one note lower)</t>
  </si>
  <si>
    <t>https://sairhythms.sathyasai.org/song/dum-dum-dum-dum-genki</t>
  </si>
  <si>
    <t>Dum Dum Dum Dum Genki</t>
  </si>
  <si>
    <t>Listen to the skillful drums of our Lord. Let us become one with God's love and sing out with joy from the bottom of our hearts.</t>
  </si>
  <si>
    <t>Dum Dum Dum Dum Genki Yoku
Kami eno Ai wo Uchinarasou
Youki ni Akaruku Takaraka ni
Kami eno Sanbi wo Utaou
Kami eno Kokoro wo Utaou
Kami eno Ai wo Uchinarasou
Youki ni Akaruku Takaraka ni
Dum Dum Dum Dum Damaru Bajey
Bhola Nath Shiva Shambho Bhajey
Hara Sai Nath Shiva Shambho Bhajey
Ghana Ghana Ghana Ghana Ghanta Bajey
Gowri Nath Shiva Shambho Bhajey [ Hara Sai Nath ... ]
Dum Dum Dum Dum toca tu tambor
Porque ha nacido en Puttaparthi el señor
Sathya Sai Baba se llama el avatar
Y ha venido al mundo a enseñarnos a amar
Y ha venido al mundo a traernos la paz</t>
  </si>
  <si>
    <t>Song Glossary dam: sound syllable (like in a drum); (var) dum, dama</t>
  </si>
  <si>
    <t>debug_dum_dum_dum_dum_genki.html</t>
  </si>
  <si>
    <t>https://youtu.be/XJNKpT542MY</t>
  </si>
  <si>
    <t>https://sairhythms.sathyasai.org/song/dum-dum-dum-dum-toca-tu-tambor</t>
  </si>
  <si>
    <t>Dum Dum Dum Dum Toca Tu Tambor</t>
  </si>
  <si>
    <t>"Dum Dum Dum Dum" play your drum, because the Lord has been born in Puttaparthi. The Avatar is called Sathya Sai Baba, and He has come to the world to teach us to love and to bring us peace.</t>
  </si>
  <si>
    <t>Dum Dum Dum Dum toca tu tambor
Porque ha nacido en Puttaparthi el señor
Sathya Sai Baba se llama el avatar
Y ha venido al mundo a enseñarnos a amar
Y ha venido al mundo a traernos la paz
Dum Dum Dum Dum Damaru Bajey
Bhola Nath Shiva Shambho Bhajey
Hara Sai Nath Shiva Shambho Bhajey
Ghana Ghana Ghana Ghana Ghanta Bajey
Gowri Nath Shiva Shambho Bhajey [ Hara Sai Nath ... ]
Dum Dum Dum Dum Genki Yoku
Kami eno Ai wo Uchinarasou
Youki ni Akaruku Takaraka ni
Kami eno Sanbi wo Utaou
Kami eno Kokoro wo Utaou
Kami eno Ai wo Uchinarasou
Youki ni Akaruku Takaraka ni</t>
  </si>
  <si>
    <t>Song Glossary amara: immortal avatar: incarnation; (var) avatara, avataram, avatari, avathaar, avathari, avatarini(f) baba: lord sai baba - the divine father dam: sound syllable (like in a drum); (var) dum, dama enseñarnos: teach us llama: call, invoke mundo: world nacido: born paz: peace porque: why puttaparthi: birthplace of bhagawan sri sathya sai baba; (var) parti, parthi, parthipuri sai: sa + aai = divine mother sathya: truth, short form of sathyanarayana – the childhood name of sri sathya sai baba; (var) sathyam se: from, with señor: honorific, respectful form of address, Mr. tambor: drums toca: play (an instrument) traernos: bring us venido: i come</t>
  </si>
  <si>
    <t>debug_dum_dum_dum_dum_toca_tu_tambor.html</t>
  </si>
  <si>
    <t>https://sairhythms.sathyasai.org/song/dum-dum-dum-dum-listen-beat</t>
  </si>
  <si>
    <t>Dum Dum, Dum Dum, listen to the beat</t>
  </si>
  <si>
    <t>Dum Dum, Dum Dum, listen to the beat of the drum
Dum Dum, Dum Dum, every heart beating as one
With each beat of the drum, as we all sing His name
In the rhythm of love, one and all are the same
Every breath, every word, every name sung and heard
Every being, every soul, every heart in this world
Beating Dum Dum, Dum Dum, listen to the beat of the drum</t>
  </si>
  <si>
    <t>dum-dum-dum-dum-listen-beat.mp3</t>
  </si>
  <si>
    <t>debug_dum_dum_dum_dum_listen_to_the_beat.html</t>
  </si>
  <si>
    <t>https://sairhythms.sathyasai.org/song/durga-amba-bhavani-jai-jai</t>
  </si>
  <si>
    <t>Durga Amba Bhavani Jai Jai</t>
  </si>
  <si>
    <t>Victory to goddess Durga, glorified by the names Amba and Bhavani, the annihilator of miseries, bestower of auspiciousness and the embodiment of the primordial sound Om.</t>
  </si>
  <si>
    <t>Durga Amba Bhavani Jai Jai Durga Amba Bhavani
Sankata Harini Mangala Karini
Pranava Swaroopini Mata Jai Jai
Durga Amba Bhavani</t>
  </si>
  <si>
    <t>durga-amba-bhavani-jai-jai.mp3</t>
  </si>
  <si>
    <t>Tum Ho Anatha Nath Bhagawan</t>
  </si>
  <si>
    <t>S G2 G2 M1 P D1 P M1 P G2 M1 ~ P D1 M1 P G2 M1 G2 R2 SIn the Key of C:C E E F G G# G F G E F ~ G G# F G E F E D C</t>
  </si>
  <si>
    <t>https://dl.radiosai.org/RADIO_SAI_BHAJAN_CLASSROOM_443_DURGA_AMBA_BHAVANI.mp3</t>
  </si>
  <si>
    <t>vintage folk lead-music sheet-music tutorial</t>
  </si>
  <si>
    <t>Song Glossary amba: mother parvathi; (var) ambe, ambey, ambika bhavani: goddess parvathi durga: goddess who destroyed the demon mahishasura; (var) durge, durgeshwari haarini: one who removes/destroys (f); (var) harini, harnevali jai: victory kaarini: doer, responsible for (f); (var) karini mangal: auspicious; (var) mangala mata: mother; (var) matey pranava: the primordial sound ‘om’ sankata: distress swaroopa: figure, embodiment; (var) swarupa, swaroopam, swaroopanin (tamil); roopini, swaroopini, svarupini (feminine)</t>
  </si>
  <si>
    <t>debug_durga_amba_bhavani_jai_jai.html</t>
  </si>
  <si>
    <t>https://www.youtube.com/watch?v=oclvoGJ8Jas</t>
  </si>
  <si>
    <t>https://sairhythms.sathyasai.org/song/durga-bhavani-ma-jaya-jaya</t>
  </si>
  <si>
    <t>Victory to Mother Sai who is verily Mother Durga (Parvathi). Victory to the Divine Mother hailed as Bhavani, Kaali. Victory to Mother Sai, who is the embodiment of Supreme Power and who has come to save and deliver mankind.</t>
  </si>
  <si>
    <t>Durga Bhavani Ma Jaya Jaya Sai Ma
Kaali Kapalini Ma Jaya Jaya Sai Ma [ Durga Bhavani ... ]
Parama Shivani Ma Jaya Jaya Sai Ma
Jagadodharini Ma Jaya Jaya Sai Ma</t>
  </si>
  <si>
    <t>durga-bhavani-ma-jaya-jaya.mp3</t>
  </si>
  <si>
    <t>https://media.radiosai.org/journals/Vol_03/07JUL01/bhajans.htm</t>
  </si>
  <si>
    <t>Song Glossary bhavani: goddess parvathi durga: goddess who destroyed the demon mahishasura; (var) durge, durgeshwari jagadodhara: one who liberates the world; (var) jagadoddhara, jagadoddharini (f), jagadodhaara, jagadodharaka, jagadodharana, jagadodharanam, jagadodharini (f) jaya: victory; (var) jayam, jayatu kaali: one of the fearful forms of goddess; (var) kaalikey kapalini: wearer of skulls esp. goddess kaali ma: mother; (var) maayi, maiya, mayi parama: supreme, principal, chief, best, highest; (var) param, paramam sai: sa + aai = divine mother shiva: lord shiva - one of the trinity who is the destroyer - the name shiva means auspiciousness; (var) shiv, shivaya, shivaraj, shivaraja, shivarajam, shivom, shivani (f) - of shiva</t>
  </si>
  <si>
    <t>debug_durga_bhavani_ma_jaya_jaya.html</t>
  </si>
  <si>
    <t>https://youtu.be/QPwrwHJcxdA https://youtu.be/lXQ_KeAC0sY?si=m6hVULjqaDpLR6dv</t>
  </si>
  <si>
    <t>https://sairhythms.sathyasai.org/song/durga-lakshmi-saraswathi-hey-sai</t>
  </si>
  <si>
    <t>Durga Lakshmi Saraswathi Hey Sai</t>
  </si>
  <si>
    <t>Hey Sai, the universal mother. You are goddess Durga, Lakshmi and Saraswathi who plays the divine Veena.</t>
  </si>
  <si>
    <t>Durga Lakshmi Saraswathi Hey Sai Jaganmata
Sai Jaganmata Mata Sai Jaganmata [ Durga Lakshmi ... ]
Veena Vadini Saraswathi Hey Sai Jaganmata
Durga Lakshmi Amba Bhavani Sai Jaganmata [ Sai Jaganmata ]</t>
  </si>
  <si>
    <t>Song Glossary amba: mother parvathi; (var) ambe, ambey, ambika bhava: being, becoming, birth, world durga: goddess who destroyed the demon mahishasura; (var) durge, durgeshwari hey: a heartfelt callout, usually followed by a name or description like 'hey rama', or 'hey merciful lord' jagan: the world lakshmi: goddess of wealth, the consort of lord vishnu mata: mother; (var) matey sai: sa + aai = divine mother saraswathi: goddess of learning and consort of brahma vadini: she who plays (music) veena: musical instrument esp. played by goddess saraswathi, the goddess of knowledge</t>
  </si>
  <si>
    <t>debug_durga_lakshmi_saraswathi_hey_sai.html</t>
  </si>
  <si>
    <t>https://sairhythms.sathyasai.org/song/durga-lakshmi-saraswathi-ma</t>
  </si>
  <si>
    <t>Durga Lakshmi Saraswathi Ma</t>
  </si>
  <si>
    <t>Adore the universal Mother, who is worshipped as Durga, Lakshmi and Saraswathi. You are the remover of sorrows and the one who frees us from the cycle of birth and death by washing away our sins. You are the Supreme Goddess of Parthi who is compassionate and who bestows bliss to all.</t>
  </si>
  <si>
    <t>Vighneshwaram Bhaja Vighneshwaram Sadguru Natham</t>
  </si>
  <si>
    <t>Durga Lakshmi Saraswathi Ma
Dukha Nivarini Jagat Janani
Janani Janani Janani [ Durga Lakshmi ... ]
Janma Vimochani Jagadambe
Paapa Vinashini Parama Shivey
Para Sukha Dayini Sai Shivey
Parthi Nivasini Sada Shivey [ Janani Janani ... ]</t>
  </si>
  <si>
    <t>Song Glossary dayini: one who gives (feminine); (var) pradayini, vidayini dukh: sorrow; (var) dukha durga: goddess who destroyed the demon mahishasura; (var) durge, durgeshwari jagadamba: mother of the world; (var) jagadambe, jagadambige jagat: world; (var) jagath, jagatha, jag, jaga janam: birth; (var) janama, janana janani: mother lakshmi: goddess of wealth, the consort of lord vishnu ma: mother; (var) maayi, maiya, mayi nivarana: one who removes or prevents; (var) nivarini (feminine), nivaraka nivasi: dweller, resident; (var) nivasini (f), nivasitha paapa: sin para: different, another, distant, highest parama: supreme, principal, chief, best, highest; (var) param, paramam puttaparthi: birthplace of bhagawan sri sathya sai baba; (var) parti, parthi, parthipuri sadashiva: always happy or prosperous; (var) sadashivey, sadashivom sai: sa + aai = divine mother saraswathi: goddess of learning and consort of brahma shiva: lord shiva - one of the trinity who is the destroyer - the name shiva means auspiciousness; (var) shiv, shivaya, shivaraj, shivaraja, shivarajam, shivom, shivani (f) - of shiva sukha: happiness; (var) sukh vimochana: one who liberates; (var) vimochani (f), mochani (f), vimochanam vinashana: one who destroys or removes; (var) vinashini (f)</t>
  </si>
  <si>
    <t>debug_durga_lakshmi_saraswathi_ma.html</t>
  </si>
  <si>
    <t>https://sairhythms.sathyasai.org/song/durgati-nashini-durge-jaya-jaya</t>
  </si>
  <si>
    <t>Durgati Nashini Durge Jaya Jaya</t>
  </si>
  <si>
    <t>Victory to Goddess Durga, who destroys misfortunes and distress. Victory to Goddess Kali, who is the destroyer of demonic qualities. Victory to Goddess Uma, Sita, Radha and Rukmini. Victory to Lord Sai, who is affectionate, tender and loving towards us.</t>
  </si>
  <si>
    <t>Durgati Nashini Durge Jaya Jaya
Kaala Vinashini Kaali Jaya Jaya [ Durgati Nashini ... ]
Uma Rama Brahmani Jaya Jaya (2)
Sita Radha Rukmini Jaya Jaya</t>
  </si>
  <si>
    <t>Song Glossary brahmani: consort of brahma, goddess saraswati durga: goddess who destroyed the demon mahishasura; (var) durge, durgeshwari durgati: bad circumstances; (var) durgathi jaya: victory; (var) jayam, jayatu kaala: time kaali: one of the fearful forms of goddess; (var) kaalikey nashaka: one who destroys; (var) nashakam, nashana, nashanam, nashini (f) radha: one of the gopikas and the beloved of lord krishna; (var) radhe, radhey, radhika rama: name of the seventh incarnation of lord vishnu, son of dasharatha and kausalya; (var) ram rukmini: consort of lord vishnu sita: consort of rama, 7th avatar of lord vishnu; (var) siya uma: goddess parvathi; (var) umaiyaval - tamil vinashana: one who destroys or removes; (var) vinashini (f)</t>
  </si>
  <si>
    <t>debug_durgati_nashini_durge_jaya_jaya.html</t>
  </si>
  <si>
    <t>Om Jagat Janani Sai Mata</t>
  </si>
  <si>
    <t>https://sairhythms.sathyasai.org/song/durge-durge-devi-durgati-nashini</t>
  </si>
  <si>
    <t>Durge Durge Devi Durgati Nashini</t>
  </si>
  <si>
    <t>Chant the name of Durga, the goddess who removes poverty. Chant the name of Kaali, the goddess who adorns the garland of skulls (of evil doers). O Mother Sai, You are also adored as Bhagawathi, Bharati, Saraswathi, Bhavani and Lakshmi.</t>
  </si>
  <si>
    <t>Durge Durge Devi Durgati Nashini
Kaali Kaali Maha Kaali Kapalini [ Durge Durge ... ]
Bhagawathi Bharati Devi Saraswathi
Ambe Bhavani Lakshmi Narayani
Parthi Nivasini Sai Janani</t>
  </si>
  <si>
    <t>durge-durge-devi-durgati-nashini.mp3</t>
  </si>
  <si>
    <t>Song Glossary amba: mother parvathi; (var) ambe, ambey, ambika bhagawathi: goddess bharati: one of the names of goddess saraswathi bhavani: goddess parvathi devi: goddess durga: goddess who destroyed the demon mahishasura; (var) durge, durgeshwari durgati: bad circumstances; (var) durgathi janani: mother kaali: one of the fearful forms of goddess; (var) kaalikey kapalini: wearer of skulls esp. goddess kaali lakshmi: goddess of wealth, the consort of lord vishnu maha: great; (var) mahaan - one who is great narayani: goddess of wealth, lakshmi, the consort of narayana nashaka: one who destroys; (var) nashakam, nashana, nashanam, nashini (f) nivasi: dweller, resident; (var) nivasini (f), nivasitha puttaparthi: birthplace of bhagawan sri sathya sai baba; (var) parti, parthi, parthipuri sai: sa + aai = divine mother saraswathi: goddess of learning and consort of brahma</t>
  </si>
  <si>
    <t>debug_durge_durge_devi_durgati_nashini.html</t>
  </si>
  <si>
    <t>https://sairhythms.sathyasai.org/song/durge-durge-durge-jai-jai</t>
  </si>
  <si>
    <t>Durge Durge Durge Jai Jai</t>
  </si>
  <si>
    <t>Govinda Harey Gopala Harey (Darbari)</t>
  </si>
  <si>
    <t>Victory to Mother Durga, the ocean of compassion. Glory to Mother Kaali, who is adorned with a garland of human skulls (represents the destruction of our ego) and who uplifts the whole world. Victory to Mother Durga who is none other than our dear Mother Sai.</t>
  </si>
  <si>
    <t>Durge Durge Durge Jai Jai Ma (2)
Karuna Sagari Ma
Kaali Kapalini Ma
Jagadodharini Ma
(Amba) Durge Jai Jai (Sai) Ma</t>
  </si>
  <si>
    <t>durge-durge-durge-jai-jai.mp3</t>
  </si>
  <si>
    <t>S S n1 R2 R2 ~ G1 G1 R2 R2 SIn the Key of C:C C B♭ D D ~ E♭ E♭ D D C</t>
  </si>
  <si>
    <t>https://media.radiosai.org/journals/Vol_06/01OCT08/10-bhajans.htm</t>
  </si>
  <si>
    <t>karaoke lead-music sheet-music tutorial</t>
  </si>
  <si>
    <t>Song Glossary amba: mother parvathi; (var) ambe, ambey, ambika durga: goddess who destroyed the demon mahishasura; (var) durge, durgeshwari jagadodhara: one who liberates the world; (var) jagadoddhara, jagadoddharini (f), jagadodhaara, jagadodharaka, jagadodharana, jagadodharanam, jagadodharini (f) jai: victory kaali: one of the fearful forms of goddess; (var) kaalikey kapalini: wearer of skulls esp. goddess kaali karuna: compassion; (var) karunya, karunamaya - full of compassion, karunamayi (f), karunantha, karunakara - embodiment of compassion ma: mother; (var) maayi, maiya, mayi sagar: ocean; (var) sagara, sagaram, sagari (feminine) sai: sa + aai = divine mother</t>
  </si>
  <si>
    <t>debug_durge_durge_durge_jai_jai.html</t>
  </si>
  <si>
    <t>https://youtu.be/n44glQ5Zmfk</t>
  </si>
  <si>
    <t>source: https://media.radiosai.org/journals/vol_15/01SEP17/Sai-Bhajans-Karaoke-Volume-3.htmReference Track6 Pancham / AGents Pitch Karaoke Tracks6 Pancham / A (reference)5.5 Pancham / G# (half note lower)5 Pancham / G (one note lower)Ladies Pitch Karaoke Tracks3 Pancham / E (reference)2.5 Pancham / D# (half note lower)2 Pancham / D (one note lower)</t>
  </si>
  <si>
    <t>https://sairhythms.sathyasai.org/song/durgeshwari-sathya-sayeeshwari-amba</t>
  </si>
  <si>
    <t>Durgeshwari Sathya Sayeeshwari (Amba)</t>
  </si>
  <si>
    <t>O Universal Mother Durga, You are none other than Mother Sathya Sai, the Supreme Lord who resides at Parthi. You are also adored as Kamaleshwari, with elegant beauty and compassion.</t>
  </si>
  <si>
    <t>Durgeshwari Sathya Sayeeshwari (Amba)
Paramesha Jagadeesha Partheeshwari [ Durgeshwari ... ]
Karunya Lavanya Kamaleshwari
Sathya Sai Jaganmata Parameshwari</t>
  </si>
  <si>
    <t>Song Glossary amba: mother parvathi; (var) ambe, ambey, ambika durga: goddess who destroyed the demon mahishasura; (var) durge, durgeshwari jagadeesha: lord of the world; (var) jagadeeshwara, jagadeeshwaraya jaganmata: mother of the world; (var) jaganmatey kamale: goddess lakshmi; (var) kamaley, kamaleshwari karuna: compassion; (var) karunya, karunamaya - full of compassion, karunamayi (f), karunantha, karunakara - embodiment of compassion lavanya: enchanting, beautiful paramesha: supreme god; (var) parameshwara, parameshwaraya, parameshwari (feminine) partheeshwari: goddess of puttaparthi; (var) parthiswari sai: sa + aai = divine mother sathya: truth, short form of sathyanarayana – the childhood name of sri sathya sai baba; (var) sathyam sayeesha: sai + esha = lord sai; (var) sayeesham, sayeeshwara, sayeeshwaram, sayeeshwari (f), sayeeshwaraya, saishwari (f),</t>
  </si>
  <si>
    <t>debug_durgeshwari_sathya_sayeeshwari_amba.html</t>
  </si>
  <si>
    <t>https://sairhythms.sathyasai.org/song/dwaraka-natha-madhusudhana-ghana-shyam</t>
  </si>
  <si>
    <t>Dwaraka Natha Madhusudhana Ghana Shyam</t>
  </si>
  <si>
    <t>O Lord Krishna, the slayer of demon Madhu, You are the dark-hued Lord of Dwaraka, the darling of Gokula and Nanda. You enchant us with Your divine flute playing in the woods of Mandara mountain. Your face is like the lotus flower. You are none other than our beautiful Lord Sai.</t>
  </si>
  <si>
    <t>Dwaraka Natha Madhusudhana Ghana Shyam
Gokula Nandana Devaki Nandana
Sai Sundara Shyama [ Dwaraka Natha ... ]
Mandara Giridhara Venu Vilolana
Kamala Vadana Ghana Shyam
Parthi Vihari Krishna Murari
Madhusudhana Ghana Shyama Shyama</t>
  </si>
  <si>
    <t>Song Glossary devaki: mother of lord krishna dwaraka: the town in which lord krishna ruled as a king ghana: thick; also refers to the sound of a bell; (var) ghanana giridhar: one who lifted the mountain - refers to lord krishna who lifted the govardhana peak; (var) giridhara, giridhari gokula: the place where krishna was fostered kamala: lotus krishna: name of the eighth incarnation of lord vishnu, son of devaki and vasudeva madhusudhana: slayer of the demon madhu - lord krishna mandara: name of a mountain, a type of flower murare: one who killed the demon ‘mura’ – lord krishna; (var) murari, murarey nandana: son, also the name of a forest; (var) nandan, nandanam natha: lord or master; (var) nath, nathaya, natham, nada (tamil), nadanukku (tamil) - to the lord, nathudey (telugu) puttaparthi: birthplace of bhagawan sri sathya sai baba; (var) parti, parthi, parthipuri sai: sa + aai = divine mother sham: dark hued, a reference to lord krishna; evening time; (var) shyam, shyama, shyamala sundara: beautiful; (var) sundarakara, sundaraya, sundari (f), soundari (f), sundaram - beauty vadana: face; (var) vadanam, vadani (f) venu: flute vihara: one who resides; (var) viharana, vihari, viharini (f) vilola: one who is in atmic bliss; (var) vilolana, viloley</t>
  </si>
  <si>
    <t>debug_dwaraka_natha_madhusudhana_ghana_shyam.html</t>
  </si>
  <si>
    <t>https://sairhythms.sathyasai.org/song/dwell-our-hearts</t>
  </si>
  <si>
    <t>Dwell In Our Hearts</t>
  </si>
  <si>
    <t>Dwell In Our Hearts
We are yearning only for You
For they say You are our only saviour
Who will lead us to our destiny
Never leave us alone Sathya Sai
For we know You are our Mother/Father
Without You there’s no one else for us</t>
  </si>
  <si>
    <t>dwell-our-hearts.mp3</t>
  </si>
  <si>
    <t>debug_dwell_in_our_hearts.html</t>
  </si>
  <si>
    <t>https://sairhythms.sathyasai.org/song/e-te-ariki</t>
  </si>
  <si>
    <t>E te Ariki</t>
  </si>
  <si>
    <t>Listen to the cry of Your children, Oh Lord! Look down upon us with Your Sweet Love. Here we are all together and we worship and say that we love You. Our Father, Our Father. The Father, the Son, and the comfort of the Holy Ghost.</t>
  </si>
  <si>
    <t>E te Ariki
Whakarongo mai ra kia maatou
E te Ariki
Titiro mai ra kia maatou
Anei maatou a tamariki, Te whaapono anei maatou kia koe (2)
Aue, Aue, Aue, Aue
Te Maatua, te Tamaiti
Wairua Tapu e</t>
  </si>
  <si>
    <t>debug_e_te_ariki.html</t>
  </si>
  <si>
    <t>https://youtu.be/HGDQbse5Tk0?si=T67nf6fpRoQBVr9s</t>
  </si>
  <si>
    <t>https://sairhythms.sathyasai.org/song/e-te-atua-aroha-mai</t>
  </si>
  <si>
    <t>E te Atua, aroha mai</t>
  </si>
  <si>
    <t>Oh God, shower us with love forever and ever. Oh God, bless us forever and ever. Oh God, help us forever and ever.</t>
  </si>
  <si>
    <t>E te Atua, aroha mai
E te Atua, aroha mai
E te Atua, aroha mai
Ake, ake, tonu e
Ake, ake, tonu e
E te Atua, manaaki mai
E te Atua, manaaki mai
E te Atua, manaaki mai
Ake, ake, tonu e
Ake, ake, tonu e
E te Atua, awhina mai
E te Atua, awhina mai
E te Atua, awhina mai
Ake, ake, tonu e
Ake, ake, tonu e</t>
  </si>
  <si>
    <t>debug_e_te_atua_aroha_mai.html</t>
  </si>
  <si>
    <t>https://youtu.be/-O5WQY4SXX0?si=C9LNUAmUD23EPIW_</t>
  </si>
  <si>
    <t>https://sairhythms.sathyasai.org/song/ehara-i-te-mea</t>
  </si>
  <si>
    <t>Ehara I Te Mea</t>
  </si>
  <si>
    <t>Love is handed down from our ancestors.</t>
  </si>
  <si>
    <t>Ehara i te mea
Nō nāianei te aroha
Nō ngā tupuna
I tuku iho, i tuku iho</t>
  </si>
  <si>
    <t>Lowest Note: p / G (lower octave)Highest Note: R2 / D* Western notes are in the Key of C</t>
  </si>
  <si>
    <t>debug_ehara_i_te_mea.html</t>
  </si>
  <si>
    <t>https://youtu.be/uJluANcY3fE?si=_CXBCiqc-kUQlIdu</t>
  </si>
  <si>
    <t>This song is typically sung as a chant 3 times as a round.</t>
  </si>
  <si>
    <t>https://sairhythms.sathyasai.org/song/ek-baar-kshama-karo-sai</t>
  </si>
  <si>
    <t>Ek Baar Kshama Karo Sai</t>
  </si>
  <si>
    <t>O dear Lord Sathya Sai Baba, the Merciful One, please forgive me. You are full of forgiveness and love. O Shirdi Sai, residing in Dwarakamayi, You remind me that You are none other than Sathya Sai, the dweller of Parthi.</t>
  </si>
  <si>
    <t>Ek Baar Kshama Karo Sai Merey Baba Sri Sathya Sai
Kshama Murthy Sai Baba Prema Murthy Sathya Sai [ Ek Baar ... ]
Shirdi Ke Sai Teri Dwarakamayi
Parthi Ke Sai Teri Yaad Mujhey Aayi [ Kshama Murthy ... ]
Ai no Kami Sai Baba, Haha Naru Sri Sathya Sai
Jiai no Sai Baba, Yasashii Sathya Sai [ Ai no Kami ... ]
Anata no Miashi Inorimasu
Minna ga Hitotsu ni Narimasu you ni
Jiai no Sai Baba, Yasashii Sathya Sai</t>
  </si>
  <si>
    <t>ek-baar-kshama-karo-sai.mp3</t>
  </si>
  <si>
    <t>Song Glossary aana: to come; to receive; (var) aatey, aayey, aayi; aakar - having come baar-baar: again and again baba: lord sai baba - the divine father dwarakamayi: the place where shirdi sai baba stayed ek: one karo: do; make it happen; (var) kar; kiya - did; karomi, karey - let us do ke: of or belonging to kshama: to forgive mera: my, mine; (var) mere, merey, meri, mero mujhe: for me; (var) mujhey, mohey murthy: idol, embodiment, personification prema: love; (var) prem; also the name of the third sai avatar, prema sai puttaparthi: birthplace of bhagawan sri sathya sai baba; (var) parti, parthi, parthipuri sai: sa + aai = divine mother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 tera: yours; (var) terey, teri, tero (your) yaad: remember</t>
  </si>
  <si>
    <t>debug_ek_baar_kshama_karo_sai.html</t>
  </si>
  <si>
    <t>https://youtu.be/r4qdZ0mv4a4?si=JSSfedqWGvOseAzW https://youtu.be/vhAnzOX5cKY?si=PfHebwdtSMTE7v6x</t>
  </si>
  <si>
    <t>https://sairhythms.sathyasai.org/song/eka-dantha-sri-gananatha</t>
  </si>
  <si>
    <t>Eka Dantha Sri Gananatha</t>
  </si>
  <si>
    <t>Pray to Lord Ganesha, Lord of the Ganaas (Shiva's hordes), the elephant-faced one with a single tusk. Pray to Him who removes obstacles, the beloved son of Shiva. Pray to Him who is the embodiment of the life-giving force, Pranava. Pray to Him, with whom all Holy rituals begin. Pray to the pot-bellied one, the son of Parvathi and the one who removes obstacles.</t>
  </si>
  <si>
    <t>Eka Dantha Sri Gananatha
Eshwara Priya Sutha Vinayaka
Pranava Swaroopa Gananatha [ Eka Dantha Sri ... ]
Adi Poojya Sri Gananatha
Parvathi Tanaya Vinayaka
Paahi Paahi Hey Gananatha
Lambodhara Ganadhipa
Vighna Harana Sai Vinayaka</t>
  </si>
  <si>
    <t>eka-dantha-sri-gananatha.mp3</t>
  </si>
  <si>
    <t>Song Glossary adi: beginning, commencement, first in time dantha: tooth or tusk as in ekadantha - the single-tusked one (refers to lord ganesha) eka: one eshwar: lord, one of the various names of lord shiva; (var) eshwara ganadhipa: leader of ganas (lord shiva's army) - refers to lord ganesha gananatha: lord of ganas (lord shiva's army) - refers to lord ganesha; (var) gananatham, ganesha, ganeshwara harana: to remove/destroy; (var) haranam, haari - one who destroys lambodhara: one having big stomach – lord ganesha paahi: protect; (var) pahi parvathi: consort of lord shiva poojita: deserving worship; (var) poojya, supoojita pranava: the primordial sound ‘om’ priya: dear; (var) priyey, priyakara, priyakari (f) sai: sa + aai = divine mother sri: honorific title of respect; another name of goddess lakshmi; wealth, majesty, splendour, intellect, fortune; (var) thiru (tamil) sutha: son; (var) sutham, suthaya - one who is the son of, suthaney (tamil) swaroopa: figure, embodiment; (var) swarupa, swaroopam, swaroopanin (tamil); roopini, swaroopini, svarupini (feminine) tanaya: son; (var) tanayam, tanaye, tanayey vighna: obstacle vinayaka: one without a master - refers to lord ganesha</t>
  </si>
  <si>
    <t>debug_eka_dantha_sri_gananatha.html</t>
  </si>
  <si>
    <t>https://sairhythms.sathyasai.org/song/eka-dantham-sai-gajananam</t>
  </si>
  <si>
    <t>Eka Dantham Sai Gajananam</t>
  </si>
  <si>
    <t>Glory to Lord Ganesha, the single tusked, elephant-faced lord, the leader of Ganaas (demigods), bestower of boons, the one who as none above, the beloved son of Mother Gowri (Parvathi) and Lord Shiva.</t>
  </si>
  <si>
    <t>Eka Dantham Sai Gajananam
Ganapathim Vara Siddhi Vinayakam [ Eka Dantham ... ]
Gananatham Shiva Gowri Sutham
Gajamukham Sai Gajananam (2)
Gajananam Sai Gajananam (2)</t>
  </si>
  <si>
    <t>Lowest Note: n1 / B♭ (lower octave)Highest Note: M2 / F# (higher octave)* Western notes are in the Key of C</t>
  </si>
  <si>
    <t>Song Glossary dantha: tooth or tusk as in ekadantha - the single-tusked one (refers to lord ganesha) eka: one gajamukha: elephant-faced one, refers to lord ganesh; (var) gajamukham, gajanana, gajananam, gajavadana, gajavadanam gananatha: lord of ganas (lord shiva's army) - refers to lord ganesha; (var) gananatham, ganesha, ganeshwara gananayaka: leader of his group - refers to lord ganesha; (var) gananayakam, ganapathey, ganapathi, ganapathim, ganapati, ganapatim gowri: another name of goddess parvathi sai: sa + aai = divine mother shiva: lord shiva - one of the trinity who is the destroyer - the name shiva means auspiciousness; (var) shiv, shivaya, shivaraj, shivaraja, shivarajam, shivom, shivani (f) - of shiva siddhi: accomplishment, superhuman power sutha: son; (var) sutham, suthaya - one who is the son of, suthaney (tamil) vara: (1) boon, gift, (2) desired, (3) bridegroom, (4) most respected, best, excellent; (var) varam - tamil vinayaka: one without a master - refers to lord ganesha</t>
  </si>
  <si>
    <t>debug_eka_dantham_sai_gajananam.html</t>
  </si>
  <si>
    <t>https://youtu.be/37nWMWOhPQQ</t>
  </si>
  <si>
    <t>https://sairhythms.sathyasai.org/song/ekolu-mea-nui-three-important-things</t>
  </si>
  <si>
    <t>Ekolu mea nui (Three Important Things)</t>
  </si>
  <si>
    <t>Ekolu mea nui ma ka ho—nua
(There are three important things in this world)
O ka mano’o ‘i o ka mana’o la—na
(There is Faith, There is Hope)
A me ke aloha ke aloha ka’i o’i a’e
(And there is Love … and the greatest of these is Love)
Po-mai-ka-i na mea a-pau
(With Love, everything is blessed)
Po-mai-ka-i na mea a-pau
(With Love, everything is blessed)</t>
  </si>
  <si>
    <t>ekolu-mea-nui-three-important-things.mp3 ekolu-mea-nui-three-important-things_1.mp3</t>
  </si>
  <si>
    <t>Hawaiian</t>
  </si>
  <si>
    <t>debug_ekolu_mea_nui_three_important_things.html</t>
  </si>
  <si>
    <t>https://sairhythms.sathyasai.org/song/el-se%C3%B1or-es-mi-pastor</t>
  </si>
  <si>
    <t>El Señor es mi pastor</t>
  </si>
  <si>
    <t>El Señor es mi pastor, y nada me faltará.
El Señor, aquí llegó a darnos libertad
Loemos a nuestro Señor, cantando con mucho fervor.
Loemos a nuestro Señor, cantando con mucho amor.
Jai Rama, Jai Rama, Jai Rama Jai (2x)
Jai Krishna, Jai Krishna, Jai Krishna Jai (2x)
Jai Buddha, Jai Buddha, Jai Buddha Jai (2x)
Jai Cristo, Jai Cristo, Jai Cristo Jai (2x)
¿Por qué temer si estoy aquí?
Solo llamar y yo estoy ahí
Jai Sai Baba, Jai Sai Baba, Jai Sai Baba Jai (2x)
(accompaniment stops)
Jai Sai Baba, Jai Sai Baba, Jai Sai Baba Jai (2x)
(Accompaniment reenters, speed increases)
Jai Sai Baba, Jai Sai Baba, Jai Sai Baba Jai (2x)
(speed increases)
Jai Sai Baba, Jai Sai Baba, Jai Sai Baba Jai
Jai Sai Baba, Jai Sai Baba, Jai (pause)
(sing slowly)
Sai Baba Jai</t>
  </si>
  <si>
    <t>Song Glossary baba: lord sai baba - the divine father buddha: founder of buddhism and one of the major ten incarnations of god; also an enlightened person jai: victory krishna: name of the eighth incarnation of lord vishnu, son of devaki and vasudeva porque: why sai: sa + aai = divine mother</t>
  </si>
  <si>
    <t>debug_el_señor_es_mi_pastor.html</t>
  </si>
  <si>
    <t>https://sairhythms.sathyasai.org/song/emmai-alum-eraivanava</t>
  </si>
  <si>
    <t>Emmai Alum Eraivanava</t>
  </si>
  <si>
    <t>Come, O Lord who rules us, who permeates the whole Universe and who occupies my mind. Come, O Lord, to rule our bodies by Your eternal Cosmic dance. Come, O Lord and become one with the soul and shine high in consciousness. Come, O Lord who is verily Om, the source of life. Come, O Lord Nataraja of Thimmakudi. O the embodiment of Love, please come beautifully dancing.</t>
  </si>
  <si>
    <t>Emmai Alum Eraivanava Va Va
Andamellam Niraivanava Va Va
Sindai Muzhudhum Pugundhanava Va Va
Niththiya Nadamittudalai Atkolla Va Va Va [ Emmai Alum ... ]
Unarvil Uyarvai Milirndhanava Va Va
Om Enruyir Moochanava Va Va
Thimmakudi Natarajare Va Va
Anbunarvanava Va Va, Natamadi Va Va Va, Nardhanamadi Va Va Va, Natanamadi Va Va Va [ Emmai Alum ... ]</t>
  </si>
  <si>
    <t>debug_emmai_alum_eraivanava.html</t>
  </si>
  <si>
    <t>https://sairhythms.sathyasai.org/song/en-la-tierra-estas</t>
  </si>
  <si>
    <t>En la tierra estas</t>
  </si>
  <si>
    <t>Your are an Avatar on earth, walking in peace; Your truth is mine because You stole my heart. Burn my fear in your Nilayam; Swami Sathya Sai; my Lord; Mother, Father, and God.</t>
  </si>
  <si>
    <t>En La Tierra Estas
Caminando En Paz
Mia Es Tu Verdad
Hombre Avatar
Pues Mi Corazon
Te Robaste Ya
Om Baba Baba Om, Om Baba Om
En Tu Nilayam
Quema Mi Temor
Swami Sathya Sai
Mi Amo Y Senor Madre, Padre, Y Dios
Om Baba Om
Om Baba Baba Om, Om Baba Om</t>
  </si>
  <si>
    <t>Song Glossary avatar: incarnation; (var) avatara, avataram, avatari, avathaar, avathari, avatarini(f) baba: lord sai baba - the divine father nilaya: house; (var) nilayey om: Omkara has no form. It is the manifestation of Brahman (God) as sound. It is present in all creation. It is effulgent. It is in all speech. Read More: Significance of Om paz: peace sai: sa + aai = divine mother sathya: truth, short form of sathyanarayana – the childhood name of sri sathya sai baba; (var) sathyam swami: lord; (var) swaminatha, swamiye, swamiyey, swamy tum: you, thou; (var) tu, tuj; tubhyam, tumhey - to you; tujhey, tujko - for you; ya: or</t>
  </si>
  <si>
    <t>debug_en_la_tierra_estas.html</t>
  </si>
  <si>
    <t>https://sairhythms.sathyasai.org/song/engrossed-bee-my-mind</t>
  </si>
  <si>
    <t>Engrossed is the bee of my mind</t>
  </si>
  <si>
    <t>Engrossed is the bee of my mind
On the Blue Lotus Feet of my Divine Mother
Divine Mother, my Divine Mother (2X)</t>
  </si>
  <si>
    <t>debug_engrossed_is_the_bee_of_my_mind.html</t>
  </si>
  <si>
    <t>https://sairhythms.sathyasai.org/song/eres-la-luna-que-florece</t>
  </si>
  <si>
    <t>Eres la luna que florece</t>
  </si>
  <si>
    <t>O Lord Sathya Sai, You are the moon whose light shines brightly, You are the supreme being of truth, Your name is the one who will save us. I bow down before You, O Lord of Parthi. I surrender at Your feet, my beloved. Your light burns eternally within me.</t>
  </si>
  <si>
    <t>Eres la luna que florece de luz
Supremo Señor de la Verdad
Eres el nombre que nos salvará
Señor de Parthi me inclino ante ti
Mi bienamado me rindo a tus pies
(Sai) Tu luz eterna enciende mi ser</t>
  </si>
  <si>
    <t>debug_eres_la_luna_que_florece.html</t>
  </si>
  <si>
    <t>https://youtu.be/APV7yXD2MQ8</t>
  </si>
  <si>
    <t>https://sairhythms.sathyasai.org/song/eres-mi-madre-y-padre</t>
  </si>
  <si>
    <t>Eres mi Madre y Padre</t>
  </si>
  <si>
    <t>You are my Mother, Father and God, Sai Baba. You are my Divine Mother, Christ, Allah, Buddha, and Rama.</t>
  </si>
  <si>
    <t>Eres mi Madre y Padre, eres mi Dios Sai Baba
Eres mi Divina Madre, Cristo, Ala, Buda y Rama
Harey Krishna, Harey Krishna, Krishna Krishna Harey Harey
Harey Rama, Harey Rama, Rama Rama Harey Harey</t>
  </si>
  <si>
    <t>Song Glossary allah: the all-compassionate god of islam religion baba: lord sai baba - the divine father buddha: founder of buddhism and one of the major ten incarnations of god; also an enlightened person hari: name of lord vishnu; (var) hare, harey krishna: name of the eighth incarnation of lord vishnu, son of devaki and vasudeva rama: name of the seventh incarnation of lord vishnu, son of dasharatha and kausalya; (var) ram sai: sa + aai = divine mother</t>
  </si>
  <si>
    <t>debug_eres_mi_madre_y_padre.html</t>
  </si>
  <si>
    <t>https://youtu.be/KF5dMSUxwZk</t>
  </si>
  <si>
    <t>https://sairhythms.sathyasai.org/song/es-el-que-invade-el-corazon</t>
  </si>
  <si>
    <t>Es el que invade el corazon</t>
  </si>
  <si>
    <t>Glory to the resident of Parthi, Lord Sai, the one who conquers our hearts, the one who fills us with Love and who is the very source of Love. O Master of the divine song, I sing to You. Shower Peace on me with your Divine Voice. Shower Peace on me with Om.</t>
  </si>
  <si>
    <t>Es el que invade el corazon
Es el que nos llena de Amor
Residente de Parthi, fuente de Amor
Residente de Parthi te canto a Vos.
Maestro de la Cancion.
Baname de Paz con tu voz
Baname de Paz con el Om</t>
  </si>
  <si>
    <t>Song Glossary om: Omkara has no form. It is the manifestation of Brahman (God) as sound. It is present in all creation. It is effulgent. It is in all speech. Read More: Significance of Om paz: peace puttaparthi: birthplace of bhagawan sri sathya sai baba; (var) parti, parthi, parthipuri tum: you, thou; (var) tu, tuj; tubhyam, tumhey - to you; tujhey, tujko - for you;</t>
  </si>
  <si>
    <t>debug_es_el_que_invade_el_corazon.html</t>
  </si>
  <si>
    <t>https://youtu.be/PtXa9u_HAh8</t>
  </si>
  <si>
    <t>https://sairhythms.sathyasai.org/song/eshwar-allah-ek-tum-hi</t>
  </si>
  <si>
    <t>Eshwar Allah Ek Tum Hi</t>
  </si>
  <si>
    <t>Eshwara (refers to God in Hinduism) and Allah (God in Islam) are both one and the same. The name refers to the same Almighty. O Lord Rama, You are the most compassionate one, You are the refuge to the destitute and the saviour of the devotees. Chant victory to Lord Sai who is verily Lord Rama and Allah.</t>
  </si>
  <si>
    <t>Eshwar Allah Ek Tum Hi Ho
Karuna Sindho Ram
Deena (Bhaktha) Janon Ke Jeevan Saharey
Daya (Mujhey Krupa) Karo Bhagawan
Karuna Sagara Dayabhi Rama
Jai Sai Ram Bolo Jai Sai Ram (2)</t>
  </si>
  <si>
    <t>eshwar-allah-ek-tum-hi.mp3</t>
  </si>
  <si>
    <t>~ Sarasangi / Nat Bhairav</t>
  </si>
  <si>
    <t>S+ S+ N2 R2+ S+ ~ N2 S+ N2 D1 P P M1 G2In the Key of C:C+ C+ B D+ C+ ~ B C+ B G# G G F E</t>
  </si>
  <si>
    <t>Song Glossary allah: the all-compassionate god of islam religion bhagawan: god; (var) bhagwan, bhagavaan, bhagavan, bhagawantha, bhagawathey bhaktha: devotee; (var) bhakthudu (telugu), bhakthargal (tamil) bolo: chant, tell; (var) bol, boley - tells, boloon - i say daya: compassion dayabhi: compassionate one; (var) dayakara deen: downtrodden; (var) deena, deenan ek: one eshwar: lord, one of the various names of lord shiva; (var) eshwara hai: is, are; (var) hi; hain - we are ho: you are; (alternative) so be it jai: victory jana: people; (var) jano, janon, janonke (of people), janoon, janara jeevan: life; (var) jeevana karo: do; make it happen; (var) kar; kiya - did; karomi, karey - let us do karuna: compassion; (var) karunya, karunamaya - full of compassion, karunamayi (f), karunantha, karunakara - embodiment of compassion ke: of or belonging to krupa: compassion; (var) kripa mujhe: for me; (var) mujhey, mohey rama: name of the seventh incarnation of lord vishnu, son of dasharatha and kausalya; (var) ram sagar: ocean; (var) sagara, sagaram, sagari (feminine) sahara: support; (var) saharey sai: sa + aai = divine mother sindhu: ocean; (var) sindho tum: you, thou; (var) tu, tuj; tubhyam, tumhey - to you; tujhey, tujko - for you;</t>
  </si>
  <si>
    <t>debug_eshwar_allah_ek_tum_hi.html</t>
  </si>
  <si>
    <t>https://youtu.be/7-sE8BOilp8</t>
  </si>
  <si>
    <t>https://sairhythms.sathyasai.org/song/eshwar-allah-terey-naam-sai</t>
  </si>
  <si>
    <t>Eshwar Allah Terey Naam Sai</t>
  </si>
  <si>
    <t>O Lord Sai, Eshwara is your name, so is the name Allah (the names Eshwar and Allah, both reach You, O Lord Sai). O Sathya Sai Rama, You are fond of all the faiths, You are Allah and You are Maulah. O Sai, You are Jesus Christ, Buddha, Mahavir. You are Govinda, Gopala, Guru Nanak. You are fond of all the faiths (all the Faiths lead to You).</t>
  </si>
  <si>
    <t>Eshwar Allah Terey Naam Sai Terey Naam
Sarva Dharma Priya Sai Ram Sathya Sai Ram
Allah Sai Maulah Sai
Yesu Buddha Sai Hey Mahavir Sai
Govinda Sai Gopala Sai Nanak Sai [ Sarva Dharma ... ]</t>
  </si>
  <si>
    <t>eshwar-allah-terey-naam-sai.mp3</t>
  </si>
  <si>
    <t>Song Glossary allah: the all-compassionate god of islam religion buddha: founder of buddhism and one of the major ten incarnations of god; also an enlightened person dharma: righteousness, also refers to way of life or religion eshwar: lord, one of the various names of lord shiva; (var) eshwara gopal: name of krishna which means protector of the cowherd; (var) gopala, gopalana, gopalam govinda: name of krishna which means cowherd; (var) govindam hey: a heartfelt callout, usually followed by a name or description like 'hey rama', or 'hey merciful lord' mahavira: lord mahavira – the founder of jainism, also, a very courageous person; (var) mahavir maulah: master (arabic) naam: name; (var) naama, naamam nanak: saint of sikh religion, guru nanak priya: dear; (var) priyey, priyakara, priyakari (f) rama: name of the seventh incarnation of lord vishnu, son of dasharatha and kausalya; (var) ram sai: sa + aai = divine mother sarva: all; (var) sarvam sathya: truth, short form of sathyanarayana – the childhood name of sri sathya sai baba; (var) sathyam tera: yours; (var) terey, teri, tero (your) yesu: jesus christ; (var) yeshu</t>
  </si>
  <si>
    <t>debug_eshwar_allah_terey_naam_sai.html</t>
  </si>
  <si>
    <t>https://youtu.be/548o25QadaA https://youtu.be/DDZPibyidqo</t>
  </si>
  <si>
    <t>Reference Track2 Pancham / DLadies Pitch Karaoke Tracks2 Pancham / D (reference)</t>
  </si>
  <si>
    <t>https://sairhythms.sathyasai.org/song/eshwara-allah-tero-naam-eshwari</t>
  </si>
  <si>
    <t>Eshwara Allah Tero Naam Eshwari</t>
  </si>
  <si>
    <t>O Lord Sai, You are adored as Lord Shiva (Eshwar) and Allah. You are Sai Ram, the son of mother Eshwaramba and is an ocean of compassion. You are also worshipped as Lord Krishna, Rama, Christ, Sai Baba (resident of Shirdi), Shyama and Keshava.</t>
  </si>
  <si>
    <t>Eshwara Allah Tero Naam Eshwari Nandana Sai Ram
Krishna Christhu Tero Naam Karuna Sagara Sai Ram
Rama Raghava Terey Naam Shirdi Pureeshwara Sai Ram
Krishna Keshava Tero Naam Karuna Sagara Sai Shyam</t>
  </si>
  <si>
    <t>Song Glossary allah: the all-compassionate god of islam religion christhu: lord jesus christ (local usage) eshwar: lord, one of the various names of lord shiva; (var) eshwara eshwaramba: mother of sri sathya sai baba; (var) eswaramma, eshwaramma, eshwari karuna: compassion; (var) karunya, karunamaya - full of compassion, karunamayi (f), karunantha, karunakara - embodiment of compassion keshava: refers to lord krishna who vanquished the demon keshi; also means the one with beautiful, long hair; (var) keshavam krishna: name of the eighth incarnation of lord vishnu, son of devaki and vasudeva naam: name; (var) naama, naamam nandana: son, also the name of a forest; (var) nandan, nandanam pureeshwara: lord of a place or city; (var) purishwara, pureeshwari, purishwari (f) raghava: lord rama who hails from raghu clan rama: name of the seventh incarnation of lord vishnu, son of dasharatha and kausalya; (var) ram sagar: ocean; (var) sagara, sagaram, sagari (feminine) sai: sa + aai = divine mother sham: dark hued, a reference to lord krishna; evening time; (var) shyam, shyama, shyamala shirdi: holy abode of the first incarnation of sai baba; (var) shirdipuri tera: yours; (var) terey, teri, tero (your)</t>
  </si>
  <si>
    <t>debug_eshwara_allah_tero_naam_eshwari.html</t>
  </si>
  <si>
    <t>https://sairhythms.sathyasai.org/song/eshwaramba-nandana-jagat-vidhata</t>
  </si>
  <si>
    <t>Eshwaramba Nandana Jagat Vidhata</t>
  </si>
  <si>
    <t>O Lord Sai Baba, son of Eshwaramba, creator of the universe, dweller of Puttaparthi, noble Lord and Teacher, O lotus-eyed one, indweller of devotees' hearts, O Sai Krishna, incarnation of this age, bestow Thy Grace on us, make us merge in You.</t>
  </si>
  <si>
    <t>Eshwaramba Nandana Jagat Vidhata
Parthi Nivasa Sai Deva Daya Karo Guru Deva (Hey)
Kamala Nayana Hey Hrudaya Vihari
Ananda Dayaka Hey Giridhari
Charan Sharan Mey Lelo Hum Ko
Yuga Avatara Krishna (Sai) Murari [ Parthi Nivasa ... ]</t>
  </si>
  <si>
    <t>eshwaramba-nandana-jagat-vidhata.mp3</t>
  </si>
  <si>
    <t>~ Yaman Kalyan</t>
  </si>
  <si>
    <t>Song Glossary anand: bliss; (var) ananda, anandam, anando avatar: incarnation; (var) avatara, avataram, avatari, avathaar, avathari, avatarini(f) charan: feet; (var) charana, charanam, charanon daya: compassion dayaka: one who gives; (var) dayakam, dayiney, dayaki (f) deva: god; (var) dev, devo, devam eshwaramba: mother of sri sathya sai baba; (var) eswaramma, eshwaramma, eshwari giridhar: one who lifted the mountain - refers to lord krishna who lifted the govardhana peak; (var) giridhara, giridhari guru: preceptor; (var) guruvara – belonging to the guru / guru’s hey: a heartfelt callout, usually followed by a name or description like 'hey rama', or 'hey merciful lord' hrudaya: heart hum: we, us jagat: world; (var) jagath, jagatha, jag, jaga kamala: lotus karo: do; make it happen; (var) kar; kiya - did; karomi, karey - let us do ko: for lelo: please accept mey: in murare: one who killed the demon ‘mura’ – lord krishna; (var) murari, murarey nandana: son, also the name of a forest; (var) nandan, nandanam nayan: eye; (var) nayana, nayanon, nayanom, nayanabhi nivasa: residence, resident; (var) nivasini (f) puttaparthi: birthplace of bhagawan sri sathya sai baba; (var) parti, parthi, parthipuri sai: sa + aai = divine mother sharan: surrender; (var) sharana, sharanagata, sharanagatha, sharanagatham, sharanam vidhata: one who bestows or sustains; (var) vidhayaka vihara: one who resides; (var) viharana, vihari, viharini (f) yuga: one of the divisions of time. there are four yugas, known as krita, treta, dvapara and kali (the current age); (var) yug, yugamuna (telugu)</t>
  </si>
  <si>
    <t>debug_eshwaramba_nandana_jagat_vidhata.html</t>
  </si>
  <si>
    <t>https://youtu.be/yqQE2tpTqw0 https://youtu.be/kzRJ3mBFFns</t>
  </si>
  <si>
    <t>https://sairhythms.sathyasai.org/song/eshwaramba-nandana-niranjana-namo-namo</t>
  </si>
  <si>
    <t>Eshwaramba Nandana Niranjana Namo Namo</t>
  </si>
  <si>
    <t>Salutation to thee Oh Sayeeshwara, the son of mother Eshwaramba, who is pure and spotless. You are the embodiment of all forms of Gods, the indweller of the heart, brooding always the welfare of devotees. O supreme Lord of all worlds, we bow unto you.</t>
  </si>
  <si>
    <t>Eshwaramba Nandana Niranjana Namo Namo
Sarva Devatha Athitha Swaroopa Namo Namo [ Eshwaramba ]
Bhaktha Hrudaya Vasa Bhaktha Chintana Namo Namo
Sarva Loka Nayaka Sanathana Namo Namo
Sayeeshwara Namo Namo Sarveshwara Namo Namo (3)</t>
  </si>
  <si>
    <t>Song Glossary athitha: beyond; timeless bhaktha: devotee; (var) bhakthudu (telugu), bhakthargal (tamil) chintana: thinking process, contemplation; (var) chintaney (in telugu) devatha: deity; (var) devata eshwar: lord, one of the various names of lord shiva; (var) eshwara hrudaya: heart loka: world namo: to offer salutations nanda: foster father of lord krishna nayaka: master or leader (masculine); nayaki (feminine); (var) nayaga (tamil) niranjan: without any black spot. i.e. always pure. nir+anjan=without collirium (kaajal – which is always black); (var) niranjana, niranjani (f) sanathana: perpetual, constant, eternal, permanent; (var) sanathani (f), sanatana, sanathanaya sarva: all; (var) sarvam sarvesha: lord of everybody; (var) sarveshwara, sarveshwaram, sarveshwari (f) sayeesha: sai + esha = lord sai; (var) sayeesham, sayeeshwara, sayeeshwaram, sayeeshwari (f), sayeeshwaraya, saishwari (f), swaroopa: figure, embodiment; (var) swarupa, swaroopam, swaroopanin (tamil); roopini, swaroopini, svarupini (feminine) vasa: one who dwells or resides in; (var) vasaya, vaasam</t>
  </si>
  <si>
    <t>debug_eshwaramba_nandana_niranjana_namo_namo.html</t>
  </si>
  <si>
    <t>https://sairhythms.sathyasai.org/song/eshwaramba-nandana-sai</t>
  </si>
  <si>
    <t>Eshwaramba Nandana Sai</t>
  </si>
  <si>
    <t>Oh Sai, you are the darling of Eshwaramba. You are the beloved of the people of Shirdi and Parthi. You are the cause of universal welfare and goodness. You are the bestower of perpetual bliss.</t>
  </si>
  <si>
    <t>Eshwaramba Nandana Sai
Shirdi Parthi Prema Sai
Vishwa Kalyana Karana Sai
Shashwata Ananda Dayi Sai</t>
  </si>
  <si>
    <t>Song Glossary anand: bliss; (var) ananda, anandam, anando dayi: one who gives eshwar: lord, one of the various names of lord shiva; (var) eshwara kaarana: cause, reason; (var) kaaraka, kaaranaya - one who is the cause of creation kalyan: welfare; (var) kalyana, kalyani - goddess who bestows auspiciousness and welfare nanda: foster father of lord krishna prema: love; (var) prem; also the name of the third sai avatar, prema sai puttaparthi: birthplace of bhagawan sri sathya sai baba; (var) parti, parthi, parthipuri sai: sa + aai = divine mother shashwata: permanent shirdi: holy abode of the first incarnation of sai baba; (var) shirdipuri vishwa: world; (var) vishwam</t>
  </si>
  <si>
    <t>debug_eshwaramba_nandana_sai.html</t>
  </si>
  <si>
    <t>https://sairhythms.sathyasai.org/song/eshwaramba-nandana-sai-janardhana</t>
  </si>
  <si>
    <t>Eshwaramba Nandana Sai Janardhana</t>
  </si>
  <si>
    <t>Salutations to you Oh Lord Sai, residing in Prashanthi Nilayam, Oh son of Eshwaramba, you bestow auspiciousness and you are worshipped by sages.</t>
  </si>
  <si>
    <t>Eshwaramba Nandana Sai Janardhana
Parthi Pureeshwara Sai Guru Deva
Sai Guru Deva Sai Guru Deva
Mangala Dayaka Sai Guru Deva
Munijana Mohana Madhava Sai
Prashanthi Nilaya Deva [ Parthi Pureeshwara ... ]</t>
  </si>
  <si>
    <t>Song Glossary dayaka: one who gives; (var) dayakam, dayiney, dayaki (f) deva: god; (var) dev, devo, devam eshwar: lord, one of the various names of lord shiva; (var) eshwara guru: preceptor; (var) guruvara – belonging to the guru / guru’s janardhana: one who protects the people - refers to lord vishnu madhava: name of krishna which means very sweet like madhu-honey; (var) madhavam, madhavaya mangal: auspicious; (var) mangala mohana: attractive, beautiful, enchanting; (var) mohanam, mohini (f) - also refers to an incarnation of lord vishnu munijana: all the saints nanda: foster father of lord krishna nilaya: house; (var) nilayey prashanthi: supreme peace; (var) prashantha; also refers to prashanthi nilayam at puttaparthi pureeshwara: lord of a place or city; (var) purishwara, pureeshwari, purishwari (f) puttaparthi: birthplace of bhagawan sri sathya sai baba; (var) parti, parthi, parthipuri sai: sa + aai = divine mother</t>
  </si>
  <si>
    <t>debug_eshwaramba_nandana_sai_janardhana.html</t>
  </si>
  <si>
    <t>https://sairhythms.sathyasai.org/song/eshwaramba-nandana-sai-rama</t>
  </si>
  <si>
    <t>Eshwaramba Nandana Sai Rama</t>
  </si>
  <si>
    <t>Oh Lord the son of Eshwaramba, Sai Ram, The Lord of Prasanthi Nilayam, You are the very embodiment of all the supreme virtues that enable man to become God. You are the Embodiment of Truth, Righteousness, Peace and Love. You are the form of Love, You are the form of Bliss. Victory to the Lord Sathya Sai, Victory to the Lord of Divine Form.</t>
  </si>
  <si>
    <t>Eshwaramba Nandana Sai Rama
Sathya Dharma Shanthi Prema Sardhaka Rama
Prema Swaroopa Ananda Swaroopa
Jai Jai Sathya Sai Jai Divya Swaroopa</t>
  </si>
  <si>
    <t>Song Glossary anand: bliss; (var) ananda, anandam, anando dharma: righteousness, also refers to way of life or religion divya: divine; (var) divyam eshwar: lord, one of the various names of lord shiva; (var) eshwara jai: victory nanda: foster father of lord krishna prema: love; (var) prem; also the name of the third sai avatar, prema sai rama: name of the seventh incarnation of lord vishnu, son of dasharatha and kausalya; (var) ram sai: sa + aai = divine mother saramu: essence sathya: truth, short form of sathyanarayana – the childhood name of sri sathya sai baba; (var) sathyam shanthi: peace swaroopa: figure, embodiment; (var) swarupa, swaroopam, swaroopanin (tamil); roopini, swaroopini, svarupini (feminine)</t>
  </si>
  <si>
    <t>debug_eshwaramba_nandana_sai_rama.html</t>
  </si>
  <si>
    <t>https://sairhythms.sathyasai.org/song/eshwaramba-priya-nandana</t>
  </si>
  <si>
    <t>Eshwaramba Priya Nandana (Desh)</t>
  </si>
  <si>
    <t>O Lord Sai, You are the beloved son of Mother Eshwaramba. You are worshipped by the whole world. You are the jewel of the Ratnakara clan. You have beautiful eyes. O Lord Sai, You are verily Lord Hari, Narayana.</t>
  </si>
  <si>
    <t>Eshwaramba Priya Nandana
Sai Jaya Jaga Vandana (2) [ Eshwaramba ... ]
Ratnakara Kula Bhooshana
Rajeeva Nayana Narayana
Narayana Hari Narayana
Narayana Sai Narayana
Narayana Hari Narayana (3) (Narayana Sai Narayana)</t>
  </si>
  <si>
    <t>eshwaramba-priya-nandana.mp3</t>
  </si>
  <si>
    <t>Song Glossary bhooshana: ornament, decoration, jewel; being so decorated; (var) bhushana, vibhushana, vibhushani (f), bhooshani (f) eshwaramba: mother of sri sathya sai baba; (var) eswaramma, eshwaramma, eshwari hari: name of lord vishnu; (var) hare, harey jagat: world; (var) jagath, jagatha, jag, jaga jaya: victory; (var) jayam, jayatu kula: clan, lineage, dynasty nandana: son, also the name of a forest; (var) nandan, nandanam narayana: lord vishnu; (var) narayan, narayanam, narayanaya nayan: eye; (var) nayana, nayanon, nayanom, nayanabhi priya: dear; (var) priyey, priyakara, priyakari (f) rajeeva: a blue lotus ratnakara: name of the dynasty in which lord sathya sai baba was born sai: sa + aai = divine mother vandana: worship, obeisance, salutation; (var) vandanam</t>
  </si>
  <si>
    <t>debug_eshwaramba_priya_nandana.html</t>
  </si>
  <si>
    <t>https://youtu.be/Liu8NA8hYOw https://youtu.be/otAzPtStG7w</t>
  </si>
  <si>
    <t>https://sairhythms.sathyasai.org/song/eshwaramba-priya-nandana-0</t>
  </si>
  <si>
    <t>Eshwaramba Priya Nandana (Sindhu Bhairavi / Bhairavi)</t>
  </si>
  <si>
    <t>Glory to Lord Sathya Sai, the beloved son of Mother Eshwaramba. Glory to the crown jewel of the Ratnakara clan, the Master of the whole world, the supremely sacred Lord worthy of worship, the one born in the lineage of sages Bharadwaja and Apastamba. Glory to the omniscient one, the indweller of all beings. We offer our salutations and reverentially sing Your Holy Name.</t>
  </si>
  <si>
    <t>Eshwaramba Priya Nandana
Ratnakara Kula Bhooshana
Akhila Loka Nayaka
Parama Poojya Pavana
Apastamba Sutrana
Antaranga Rangana
Bharadwajasa Gotrana
Bhavya Naama Keerthana</t>
  </si>
  <si>
    <t>P P P P P D1 P M1 G1 R2 G1In the Key of C:G G G G G G# G F E♭ D E♭</t>
  </si>
  <si>
    <t>Song Glossary akhila: complete, entire, whole; (var) akhilam antaranga: inner consciousness bhavya: to revere bhooshana: ornament, decoration, jewel; being so decorated; (var) bhushana, vibhushana, vibhushani (f), bhooshani (f) eshwaramba: mother of sri sathya sai baba; (var) eswaramma, eshwaramma, eshwari gotra: lineage keertan: singing the name of the lord; (var) keertana, keertanam kula: clan, lineage, dynasty loka: world naam: name; (var) naama, naamam nandana: son, also the name of a forest; (var) nandan, nandanam nayaka: master or leader (masculine); nayaki (feminine); (var) nayaga (tamil) parama: supreme, principal, chief, best, highest; (var) param, paramam pavana: sacred, also means one who protects or provides refuge; (var) pavanam, paavana; pavani (f) poojita: deserving worship; (var) poojya, supoojita priya: dear; (var) priyey, priyakara, priyakari (f) ranga: lord vittala or panduranga - a form of lord krishna; also the name of lord narayana in srirangam, tamilnadu; (var) ranganath, ranganatha ratnakara: name of the dynasty in which lord sathya sai baba was born sutra: thread, aphorism for drama; (var) sutradhari - one who manages the drama</t>
  </si>
  <si>
    <t>https://youtu.be/XZAqex9h6Mg?t=2470</t>
  </si>
  <si>
    <t>https://sairhythms.sathyasai.org/song/eshwaramba-priya-nandana-hey-sai</t>
  </si>
  <si>
    <t>Eshwaramba Priya Nandana Hey Sai</t>
  </si>
  <si>
    <t>Glory to Lord Sai, the darling son of Mother Eshwaramba who incarnated as Lord Rama, the radiant lamp of the Ishvaku lineage, who is verily Lord Sai of Shirdi, the son of Devagiri amma. Glory to the one who resides on the banks of river Godavari, who is the very incarnation of Love, who is the embodiment of every soul, Lord Sathya Sai Rama.</t>
  </si>
  <si>
    <t>Eshwaramba Priya Nandana Hey Sai Rama
Ikshvaku Vamsha Deepa Hey Sai Rama
Devagiri Sutha Sai Shirdi Sai Rama
Godavari Thata Vasi Hey Sai Rama
Prema Sai Natha Avatara Sai Rama
Sarvatma Swaroopa Sathya Sai Rama</t>
  </si>
  <si>
    <t>eshwaramba-priya-nandana-hey-sai.mp3</t>
  </si>
  <si>
    <t>Song Glossary atma: soul avatar: incarnation; (var) avatara, avataram, avatari, avathaar, avathari, avatarini(f) deep: lamp, light; (var) deepa devagiri: devagiri amma - mother of the shirdi sai avatar eshwaramba: mother of sri sathya sai baba; (var) eswaramma, eshwaramma, eshwari godavari: a sacred river hey: a heartfelt callout, usually followed by a name or description like 'hey rama', or 'hey merciful lord' ikshvaku: lord rama’s dynasty, lineage nandana: son, also the name of a forest; (var) nandan, nandanam natha: lord or master; (var) nath, nathaya, natham, nada (tamil), nadanukku (tamil) - to the lord, nathudey (telugu) prema: love; (var) prem; also the name of the third sai avatar, prema sai priya: dear; (var) priyey, priyakara, priyakari (f) rama: name of the seventh incarnation of lord vishnu, son of dasharatha and kausalya; (var) ram sai: sa + aai = divine mother sarva: all; (var) sarvam sathya: truth, short form of sathyanarayana – the childhood name of sri sathya sai baba; (var) sathyam shirdi: holy abode of the first incarnation of sai baba; (var) shirdipuri sutha: son; (var) sutham, suthaya - one who is the son of, suthaney (tamil) swaroopa: figure, embodiment; (var) swarupa, swaroopam, swaroopanin (tamil); roopini, swaroopini, svarupini (feminine) thata: bank, shore vamsha: genaration vasi: one who dwells or resides in; (var) vasini (f)</t>
  </si>
  <si>
    <t>debug_eshwaramba_priya_nandana_hey_sai.html</t>
  </si>
  <si>
    <t>https://sairhythms.sathyasai.org/song/eshwaramba-priya-tanaya-0</t>
  </si>
  <si>
    <t>Eshwaramba Priya Tanaya (Hindolam / Malkauns)</t>
  </si>
  <si>
    <t>Glory to the loving son of Mother Eshwaramba, Lord Sai, the embodiment of Lord Shiva. Sai is the incarnation of the Kali Age in His complete glory. He is the very incarnation of Love.</t>
  </si>
  <si>
    <t>Eshwaramba Priya Tanaya
Esha Mahesha Sri Sayeesha
Yuga Avatara Sayeesha
Poornavatara (Premavatara) Sayeesha</t>
  </si>
  <si>
    <t>eshwaramba-priya-tanaya-0.mp3</t>
  </si>
  <si>
    <t>https://dl.radiosai.org/RADIO_SAI_BHAJAN_CLASSROOM_347_EISHWARAMBA_PRIYA_TANAYA_EISHA_MAHESHA.mp3</t>
  </si>
  <si>
    <t>Song Glossary avatar: incarnation; (var) avatara, avataram, avatari, avathaar, avathari, avatarini(f) esha: lord eshwaramba: mother of sri sathya sai baba; (var) eswaramma, eshwaramma, eshwari mahesha: greatest lord - refers to lord shiva; (var) mahesham poornavatara: full incarnation of the lord on the earth with all the 16 qualities mentioned in the sacred texts-like omniscience, omnipresence etc.; (var) poornavataram premavatara: incarnation of love priya: dear; (var) priyey, priyakara, priyakari (f) sayeesha: sai + esha = lord sai; (var) sayeesham, sayeeshwara, sayeeshwaram, sayeeshwari (f), sayeeshwaraya, saishwari (f), sri: honorific title of respect; another name of goddess lakshmi; wealth, majesty, splendour, intellect, fortune; (var) thiru (tamil) tanaya: son; (var) tanayam, tanaye, tanayey yuga: one of the divisions of time. there are four yugas, known as krita, treta, dvapara and kali (the current age); (var) yug, yugamuna (telugu)</t>
  </si>
  <si>
    <t>debug_eshwaramba_priya_tanaya.html</t>
  </si>
  <si>
    <t>https://sairhythms.sathyasai.org/song/eshwaramba-priya-tanaya</t>
  </si>
  <si>
    <t>Eshwaramba Priya Tanaya</t>
  </si>
  <si>
    <t>The darling Son of mother Eshwaramba, Lord Sri Sathya Sai. Your Divine Story, the one who reads or listens. the one who listens or reads is blissful. He is full of compassion and merciful. Oh Lord with Compassion, show the mercy. We need the chanting of your name always.</t>
  </si>
  <si>
    <t>Eshwaramba Priya Tanaya Sri Sathya Sai (2)
Ni Divya Charithamu Chadivina Vinina (2)
Vinina Chadivina Anandamu
Dayamaya Sai Karunamaya (2)
Karunamaya Karunincha Vayya
Satatamu Ni Nama Smaranamu Make (2)</t>
  </si>
  <si>
    <t>Giridhara Gopala Muralidhara Harey</t>
  </si>
  <si>
    <t>Song Glossary anand: bliss; (var) ananda, anandam, anando chadivina: read charitha: character; (var) charita, charithey, charitham dayamayi: full of compassion; (var) dayamaya divya: divine; (var) divyam eshwar: lord, one of the various names of lord shiva; (var) eshwara karuna: compassion; (var) karunya, karunamaya - full of compassion, karunamayi (f), karunantha, karunakara - embodiment of compassion karunincha: show compassion make: for us naam: name; (var) naama, naamam ni: you (tamil), your (telugu) priya: dear; (var) priyey, priyakara, priyakari (f) sai: sa + aai = divine mother satatam: always sathya: truth, short form of sathyanarayana – the childhood name of sri sathya sai baba; (var) sathyam smaran: constant remembrance; (var) smaranam, smarami - remember sri: honorific title of respect; another name of goddess lakshmi; wealth, majesty, splendour, intellect, fortune; (var) thiru (tamil) tanaya: son; (var) tanayam, tanaye, tanayey vayya: ayya = oh lord / father vinina: listen</t>
  </si>
  <si>
    <t>https://sairhythms.sathyasai.org/song/eshwaramba-priya-tanaya-sai-narayana</t>
  </si>
  <si>
    <t>Eshwaramba Priya Tanaya Sai Narayana</t>
  </si>
  <si>
    <t>O Lord Narayana, You are the beloved son of Mother Eshwaramba, to whom You are Sai Narayana. You have incarnated in this present Kali Age as our Lord Sathya Narayana. You are all pervading and Your name is present in every atom.</t>
  </si>
  <si>
    <t>Eshwaramba Priya Tanaya Sai Narayana
Sai Narayana Sathya Narayana [ Eshwaramba ... ]
Kali Yug Mey Avatar Liye
Kan Kan Mey Tera Naam (O Sai) (2)</t>
  </si>
  <si>
    <t>eshwaramba-priya-tanaya-sai-narayana.mp3</t>
  </si>
  <si>
    <t>https://media.radiosai.org/journals/Vol_07/01MAY09/12-bhajans.htm</t>
  </si>
  <si>
    <t>Song Glossary avatar: incarnation; (var) avatara, avataram, avatari, avathaar, avathari, avatarini(f) eshwaramba: mother of sri sathya sai baba; (var) eswaramma, eshwaramma, eshwari kali: current era; one among the four eras of kritha, treta, dwapara and kali kan: atom, smallest part; (var) kana liye: took, also means for (eg. for us, for you); (var) liya naam: name; (var) naama, naamam narayana: lord vishnu; (var) narayan, narayanam, narayanaya priya: dear; (var) priyey, priyakara, priyakari (f) sai: sa + aai = divine mother sathya: truth, short form of sathyanarayana – the childhood name of sri sathya sai baba; (var) sathyam tanaya: son; (var) tanayam, tanaye, tanayey tera: yours; (var) terey, teri, tero (your) yuga: one of the divisions of time. there are four yugas, known as krita, treta, dvapara and kali (the current age); (var) yug, yugamuna (telugu)</t>
  </si>
  <si>
    <t>debug_eshwaramba_priya_tanaya_sai_narayana.html</t>
  </si>
  <si>
    <t>https://youtu.be/XQ6H16H6QSw</t>
  </si>
  <si>
    <t>Reference Track1 Pancham / CGents Pitch Karaoke Tracks1 Pancham / C (reference)</t>
  </si>
  <si>
    <t>https://sairhythms.sathyasai.org/song/eshwaramba-tanaya-sai-dayachupumu</t>
  </si>
  <si>
    <t>Eshwaramba Tanaya Sai Dayachupumu</t>
  </si>
  <si>
    <t>The son of Eshwaramba Sai, Show Mercy Sai. One with ocean of compassion, listen to our outcry Sai. You are the Form of Love and message of Truth and Righteousness. Protector of the Universe Sathya Sai, you are the mother and father. Omnipresent Sai, Oh Mother, You are everything Sai. Oh Lord Sai with Orange Robe, Lord of Kali Age</t>
  </si>
  <si>
    <t>Eshwaramba Tanaya Sai Dayachupumu Nive Sai
Karunakara Sindho Sai Mamora Vinuma Sai [ Eshwaramba ... ]
Prema Swaroopamu Nivu Sathya Dharma Sandeshamu Nivu
Jagat Rakshaka Sathya Sai Talliyu Tandriyu Nive [ Eshwaramba ... ]
Sarvantaryami Sai Ma Sarvamu Nive Sai
Kanakambaradhara Sai Kaliyuga Daivamu Nive</t>
  </si>
  <si>
    <t>Song Glossary daiva: god dayachupumu: show mercy dharma: righteousness, also refers to way of life or religion eshwar: lord, one of the various names of lord shiva; (var) eshwara jagat: world; (var) jagath, jagatha, jag, jaga kali: current era; one among the four eras of kritha, treta, dwapara and kali kanaka: gold, golden karuna: compassion; (var) karunya, karunamaya - full of compassion, karunamayi (f), karunantha, karunakara - embodiment of compassion ma: mother; (var) maayi, maiya, mayi mamora: our prayers nive: you nivu: you prema: love; (var) prem; also the name of the third sai avatar, prema sai raksha: protect; (var) rakshaya sai: sa + aai = divine mother sandeshamu: message sarva: all; (var) sarvam sathya: truth, short form of sathyanarayana – the childhood name of sri sathya sai baba; (var) sathyam sindhu: ocean; (var) sindho swaroopa: figure, embodiment; (var) swarupa, swaroopam, swaroopanin (tamil); roopini, swaroopini, svarupini (feminine) talli: mother tanaya: son; (var) tanayam, tanaye, tanayey tandriyu: father vinuma: please listen</t>
  </si>
  <si>
    <t>debug_eshwaramba_tanaya_sai_dayachupumu.html</t>
  </si>
  <si>
    <t>https://sairhythms.sathyasai.org/song/eshwari-nandana-parthi-gajanana</t>
  </si>
  <si>
    <t>Eshwari Nandana Parthi Gajanana</t>
  </si>
  <si>
    <t>O Lord Sai, son of Mother Eshwaramba, You are verily Lord Ganesha, the elephant-faced one, the son of Mother Eshwari (Parvathi). O Lord, the embodiment of primordial sound 'Om', please protect us. You are adored as Lord Maheshwara (Shiva), the consort of Mother Uma. O Lord of Parthi, please protect and sustain us.</t>
  </si>
  <si>
    <t>Eshwari Nandana Parthi Gajanana
Pranava Swaroopa Paahi Prabho
Omkareshwara Uma Maheshwara
Parthi Pureeshwara Palaya Maam</t>
  </si>
  <si>
    <t>Song Glossary eshwari: consort of eshwara, refers to goddess parvathi gajamukha: elephant-faced one, refers to lord ganesh; (var) gajamukham, gajanana, gajananam, gajavadana, gajavadanam maam: for me maheshwara: greatest lord - refers to lord shiva nandana: son, also the name of a forest; (var) nandan, nandanam omkareshwara: lord shiva as the embodiment of om paahi: protect; (var) pahi pala: to care, protect or sustain; (var) palana, palaya, palam, palan prabhu: lord, master; (var) prabho pranava: the primordial sound ‘om’ pureeshwara: lord of a place or city; (var) purishwara, pureeshwari, purishwari (f) puttaparthi: birthplace of bhagawan sri sathya sai baba; (var) parti, parthi, parthipuri swaroopa: figure, embodiment; (var) swarupa, swaroopam, swaroopanin (tamil); roopini, swaroopini, svarupini (feminine) uma: goddess parvathi; (var) umaiyaval - tamil</t>
  </si>
  <si>
    <t>debug_eshwari_nandana_parthi_gajanana.html</t>
  </si>
  <si>
    <t>https://youtu.be/R2yhOZgVn7Q?t=105</t>
  </si>
  <si>
    <t>https://sairhythms.sathyasai.org/song/eshwari-nandana-sai-gopala</t>
  </si>
  <si>
    <t>Eshwari Nandana Sai Gopala</t>
  </si>
  <si>
    <t>Glory to the son of Eshwaramba, Lord Sathya Sai, who is verily Lord Krishna, the destroyer of the demon Madhu. O Lord who resides in Parthi, You have come to uplift the whole world. You are the very embodiment of Love and the incarnation of Love. You are none other than Lord Sai of Shirdi whose abode was the Dwarakamayi. O Lord Sai, You enchant the entire world.</t>
  </si>
  <si>
    <t>Eshwari Nandana Sai Gopala
Sri (Sai) Madhusudhana Krishna Krishna [ Eshwari Nandana ... ]
Jagadodhara Parthi Vihara
Prema Swaroopa Premavatara
Dwarakamayi Sri Sathya Sai
Hey (Sai) Jaganmohana Krishna Krishna</t>
  </si>
  <si>
    <t>eshwari-nandana-sai-gopala.mp3</t>
  </si>
  <si>
    <t>Pranava Swaroopa Hari Om Sai</t>
  </si>
  <si>
    <t>Song Glossary dwarakamayi: the place where shirdi sai baba stayed eshwaramba: mother of sri sathya sai baba; (var) eswaramma, eshwaramma, eshwari gopal: name of krishna which means protector of the cowherd; (var) gopala, gopalana, gopalam hey: a heartfelt callout, usually followed by a name or description like 'hey rama', or 'hey merciful lord' jagadodhara: one who liberates the world; (var) jagadoddhara, jagadoddharini (f), jagadodhaara, jagadodharaka, jagadodharana, jagadodharanam, jagadodharini (f) jaganmohana: one who enchants the world; (var) jaganmohini (f) krishna: name of the eighth incarnation of lord vishnu, son of devaki and vasudeva madhusudhana: slayer of the demon madhu - lord krishna nandana: son, also the name of a forest; (var) nandan, nandanam prema: love; (var) prem; also the name of the third sai avatar, prema sai premavatara: incarnation of love puttaparthi: birthplace of bhagawan sri sathya sai baba; (var) parti, parthi, parthipuri sai: sa + aai = divine mother sathya: truth, short form of sathyanarayana – the childhood name of sri sathya sai baba; (var) sathyam sri: honorific title of respect; another name of goddess lakshmi; wealth, majesty, splendour, intellect, fortune; (var) thiru (tamil) swaroopa: figure, embodiment; (var) swarupa, swaroopam, swaroopanin (tamil); roopini, swaroopini, svarupini (feminine) vihara: one who resides; (var) viharana, vihari, viharini (f)</t>
  </si>
  <si>
    <t>debug_eshwari_nandana_sai_gopala.html</t>
  </si>
  <si>
    <t>https://sairhythms.sathyasai.org/song/eshwari-nandana-sai-narayana</t>
  </si>
  <si>
    <t>Eshwari Nandana Sai Narayana</t>
  </si>
  <si>
    <t>O Lord Sai Narayana, the son of Eshwaramba, You are the embodiment of Truth and the one who pervades this Universe. O Lord Sai, You are the Supreme One, who has donned a Human Frame in this age of Kali for all of us. O Lord Sai, every little particle of this creation reverberates with Your Divine Name.</t>
  </si>
  <si>
    <t>Eshwari Nandana Sai Narayana Narayana
Narayana Sathya Narayana
Kaliyug Mey Avatar Liye
Kan Kan Mey Tera Naam (3)</t>
  </si>
  <si>
    <t>Song Glossary avatar: incarnation; (var) avatara, avataram, avatari, avathaar, avathari, avatarini(f) eshwaramba: mother of sri sathya sai baba; (var) eswaramma, eshwaramma, eshwari kali: current era; one among the four eras of kritha, treta, dwapara and kali kan: atom, smallest part; (var) kana liye: took, also means for (eg. for us, for you); (var) liya mey: in naam: name; (var) naama, naamam nandana: son, also the name of a forest; (var) nandan, nandanam narayana: lord vishnu; (var) narayan, narayanam, narayanaya sai: sa + aai = divine mother sathya: truth, short form of sathyanarayana – the childhood name of sri sathya sai baba; (var) sathyam tera: yours; (var) terey, teri, tero (your)</t>
  </si>
  <si>
    <t>debug_eshwari_nandana_sai_narayana.html</t>
  </si>
  <si>
    <t>https://sairhythms.sathyasai.org/song/eshwari-tanaya-esha-mahesha</t>
  </si>
  <si>
    <t>Pambanai Mel Pallikondai Ranga</t>
  </si>
  <si>
    <t>Eshwari Tanaya Esha Mahesha</t>
  </si>
  <si>
    <t>O Lord Mahesha (Shiva), You have incarnated as Sai, the son of mother Eshwaramba. O Lord, You are the embodiment of bliss and auspiciousness. You are the supreme Lord of Parthi. We surrender unto Your lotus feet, O Lord Sai.</t>
  </si>
  <si>
    <t>Eshwari Tanaya Esha Mahesha
Shambho Shankara Sadashiva
Parthi Pureesha Hey Paramesha
Sharanam Sharanam Partheeshwara
Sharanam Sharanam Sayeeshwara (2)</t>
  </si>
  <si>
    <t>Song Glossary esha: lord eshwaramba: mother of sri sathya sai baba; (var) eswaramma, eshwaramma, eshwari hey: a heartfelt callout, usually followed by a name or description like 'hey rama', or 'hey merciful lord' mahesha: greatest lord - refers to lord shiva; (var) mahesham paramesha: supreme god; (var) parameshwara, parameshwaraya, parameshwari (feminine) partheeshwara: one who is lord of parthi (sathya sai baba); (var) partheesha, partheeshwaraya pureesha: lord of a place or city; (var) puradheeshwara, pureeshaya, pureeshwara, pureeshwari (f), puradheeshwari (f) puttaparthi: birthplace of bhagawan sri sathya sai baba; (var) parti, parthi, parthipuri sadashiva: always happy or prosperous; (var) sadashivey, sadashivom sayeesha: sai + esha = lord sai; (var) sayeesham, sayeeshwara, sayeeshwaram, sayeeshwari (f), sayeeshwaraya, saishwari (f), shambho: one who is goodness personified - refers to lord shiva; (var) shambhu shankara: name of lord shiva, one who bestows auspiciousness; (var) shankar, shankaraya, shankaram sharan: surrender; (var) sharana, sharanagata, sharanagatha, sharanagatham, sharanam tanaya: son; (var) tanayam, tanaye, tanayey</t>
  </si>
  <si>
    <t>debug_eshwari_tanaya_esha_mahesha.html</t>
  </si>
  <si>
    <t>https://sairhythms.sathyasai.org/song/eternal-flame-light</t>
  </si>
  <si>
    <t>Eternal Flame of Light</t>
  </si>
  <si>
    <t>Eternal Flame of Light is God's Love
Sai makes that glowing in my heart
Eternal Flame of Light is shining (2)
As the Sun's brilliant Light sustains living earth
Sai loves mankind God's Light shines for all
Eternal Flame of Light is shining (2)
Let Divine Light shine with God's Truth
Love and Joy for all mankind
Eternal Flame of Light is shining (2)
Akhanda Jyothi Jalao Sai Man Mandir Mey
Akhanda Jyothi Jalao
Koti Surya Sama Teja Swaroopa
Sai Tum Ho Divya Swaroopa
Akhanda Jyothi Jalao (2)
Divya Jyothi Gnana Jyothi Prema Jyothi Jalao
Akhanda Jyothi Jalao</t>
  </si>
  <si>
    <t>debug_eternal_flame_of_light.html</t>
  </si>
  <si>
    <t>https://youtu.be/J5y3EiqvXAE?si=GgERIPuEzsym7vTD</t>
  </si>
  <si>
    <t>https://sairhythms.sathyasai.org/song/every-day-and-every-night</t>
  </si>
  <si>
    <t>Every Day And Every Night</t>
  </si>
  <si>
    <t>Every Day And Every Night
Illumine Us With Perfect Light
From The Altar Of Our Heart Let Our True Perfection Start
Help Us Lord In Conquering This Monkey Mind
Help Us Stay Detached From All The Things That Bind</t>
  </si>
  <si>
    <t>debug_every_day_and_every_night.html</t>
  </si>
  <si>
    <t>https://sairhythms.sathyasai.org/song/every-day-blissful-journey</t>
  </si>
  <si>
    <t>Every day is a blissful journey</t>
  </si>
  <si>
    <t>Every day is a blissful journey when Sai is by your side
Every day our prayers are answered when in Sai we confide
Every day the heart grows with devotionwhen
the love of God expands within
Every day can be pure and sweet when the thought of Sai is all
Every day He guides our footsteps when we answer to His call</t>
  </si>
  <si>
    <t>debug_every_day_is_a_blissful_journey.html</t>
  </si>
  <si>
    <t>https://sairhythms.sathyasai.org/song/every-man-your-son-divine</t>
  </si>
  <si>
    <t>Every man is Your son divine</t>
  </si>
  <si>
    <t>Every man is Your son divine,
every woman is Your daughter divine
We are one with you, kiche maney tu (2x)
Kuwatey Leno Leno Mahotey
Hiyano Hiyano Hiyano
We are at One, with the infinite Sun, forever forever forever</t>
  </si>
  <si>
    <t>Janani Sai Devi Dayamayi</t>
  </si>
  <si>
    <t>debug_every_man_is_your_son_divine.html</t>
  </si>
  <si>
    <t>https://sairhythms.sathyasai.org/song/every-minute-every-day-every-night</t>
  </si>
  <si>
    <t>Every Minute, Every Day, Every Night</t>
  </si>
  <si>
    <t>Every minute, every day, every night
I wanna be the Divine Inner Light
Every breath, every word, every thought
I wanna know truly that I am God
I am Buddha and Zohrashtra
I am Krishna, Shiva, Rama
Bhagawan Sri Sai Baba</t>
  </si>
  <si>
    <t>every-minute-every-day-every-night.mp3</t>
  </si>
  <si>
    <t>Song Glossary allah: the all-compassionate god of islam religion baba: lord sai baba - the divine father bhagawan: god; (var) bhagwan, bhagavaan, bhagavan, bhagawantha, bhagawathey buddha: founder of buddhism and one of the major ten incarnations of god; also an enlightened person krishna: name of the eighth incarnation of lord vishnu, son of devaki and vasudeva rama: name of the seventh incarnation of lord vishnu, son of dasharatha and kausalya; (var) ram sai: sa + aai = divine mother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zohrashtra: founder of the zoroastrianism faith, zoroaster (zarathustra in persian)</t>
  </si>
  <si>
    <t>debug_every_minute_every_day_every_night.html</t>
  </si>
  <si>
    <t>https://youtu.be/10wFV35Zca0?si=7eUWFcoNPC4J_nBt</t>
  </si>
  <si>
    <t>Prema Sudha Rasa Deejo Sai</t>
  </si>
  <si>
    <t>https://sairhythms.sathyasai.org/song/every-moment-my-life</t>
  </si>
  <si>
    <t>Every Moment Of My Life</t>
  </si>
  <si>
    <t>Every Moment Of My Life Please Be With Me
In Every Single Act Of Mine Be Thou My Guide
Baba Sai Baba
When I Slip When I Fall Lend Me A Hand
When I Stray Far Away Lead Me Back Again
Baba Sai Baba
From The Darkness Into Light Lead Me, Father
From The Unreal To The Real
Baba Sai Baba (2)</t>
  </si>
  <si>
    <t>every-moment-my-life.mp3 every-moment-my-life_1.mp3</t>
  </si>
  <si>
    <t>Lowest Note: n2 / B (lower octave)Highest Note: G1 / E♭ (higher octave)* Western notes are in the Key of C</t>
  </si>
  <si>
    <t>debug_every_moment_of_my_life.html</t>
  </si>
  <si>
    <t>https://sairhythms.sathyasai.org/song/every-step-i-take</t>
  </si>
  <si>
    <t>Every step I take</t>
  </si>
  <si>
    <t>Every step I take along the way
You are there to guide me
Every step I take along the way
You are there beside me.
O Lord please take my hand
Sweet Sai please smile at me
O Lord fill my thoughts with Thee
Clouds above are very quickly passing
Only You are everlasting
Clouds above are very quickly passing
You are Lord and everlasting
O Sai please hear this prayer
Dear Lord please speak to me
Sweet Lord please sing to me.
May I hear Your guiding words within me
Sathya Dharma Shaanthi Prema
May I hear Your gentle voice within me
Holy words of sweetest love.</t>
  </si>
  <si>
    <t>debug_every_step_i_take.html</t>
  </si>
  <si>
    <t>https://sairhythms.sathyasai.org/song/everybody-loves-sai-sai-loves</t>
  </si>
  <si>
    <t>Everybody Loves Sai Sai Loves</t>
  </si>
  <si>
    <t>Everybody Loves Sai Sai Loves Everybody Sai Ram (6) Sai
Be Good, See Good, Do Good Says Sai
This Is The Way To God So Says Sai (3) [ Everybody Loves ... ]
I Am Yours And You Are Mine
So Says Baba Words Divine (3)</t>
  </si>
  <si>
    <t>~ Major (Harikamboji)</t>
  </si>
  <si>
    <t>Song Glossary baba: lord sai baba - the divine father do: give, grant; also refers to the number two rama: name of the seventh incarnation of lord vishnu, son of dasharatha and kausalya; (var) ram sai: sa + aai = divine mother so: he or that</t>
  </si>
  <si>
    <t>debug_everybody_loves_sai_sai_loves.html</t>
  </si>
  <si>
    <t>https://www.youtube.com/watch?v=xrTxhfF-090</t>
  </si>
  <si>
    <t>This is the English version of the Hindi song "Pyaar Karen Sab Sai Se, Sai Sabse Pyaar Karen".</t>
  </si>
  <si>
    <t>Jaya Sayeesha Jaya Sayeesha</t>
  </si>
  <si>
    <t>https://sairhythms.sathyasai.org/song/everyday-always</t>
  </si>
  <si>
    <t>Everyday As Always</t>
  </si>
  <si>
    <t>Everyday as always Sri Sathya Sai Baba,
... Our Lord is our best and closest friend (2)
Just trust in Sai's Love, sweet nectar divine,
... That's the way to live a blissful life always
Charana Kamala Bando Sai Nath Ke Charana Kamala Bando (2)
Jo Trishavanto Piyo Charanamrutha Jeevan Mey Paavey Anando [ Charana Kamala ... ]</t>
  </si>
  <si>
    <t>debug_everyday_as_always.html</t>
  </si>
  <si>
    <t>https://youtu.be/6jAgyND8lmc</t>
  </si>
  <si>
    <t>https://sairhythms.sathyasai.org/song/everyone-my-brother</t>
  </si>
  <si>
    <t>Everyone Is My Brother</t>
  </si>
  <si>
    <t>Everyone Is My Brother When I Say Sai Ram, Sai Ram Sai Ram
No More Difference Between Us When I Say Sai Ram, Sai Ram Sai Ram
Sai Ram, Sai Ram, Baba Help Me Always Say Sai Ram
Sai Ram, Sai Ram, Everyday Please Help Me Say Sai Ram
Only Light Is Around Me When I Say Sai Ram, Sai Ram Sai Ram
No More Darkness Around Me When I Say Sai Ram, Sai Ram Sai Ram
Sai Ram, Sai Ram, Baba Help Me Always Say Sai Ram
Sai Ram, Sai Ram, Everyday Please Help Me Say Sai Ram
Everyone Is My Brother When I Say Sai Ram, Sai Ram Sai Ram
No More Difference Between Us When I Say Sai Ram, Sai Ram Sai Ram
Sai Ram, Sai Ram, Everyday Please Help Me Say Sai Ram
No More Darkness Around Me When I Say Sai Ram, Sai Ram Sai Ram
Sai Ram, Sai Ram, Sai Sannidhe Ma Pennidhi Sai Ram
(French) Tout le monde est mon frere quand je dis Sai Ram, Sai Ram, Sai Ram
Everyone is my brother when I say Sai Ram, Sai Ram, Sai Ram
(Spanish) No hay mas diferencia cuando digo Sai Ram, Sai Ram, Sai Ram
No more difference between us when I say Sai Ram, Sai Ram, Sai Ram
(German) Sai Ram, Sai Ram, Baba hilf mir das ich sag Sai Ram
Sai Ram, Sai Ram, Baba help me always say Sai Ram
(Hindi) Sai Ram, Sai Ram, daya karo mai boloon, Sai Ram
Sai Ram, Sai Ram, everyday please help me say Sai Ram
(Russian) Tolko svet vokrug esli ya govoru Sai Ram, Sai Ram, Sai Ram
Only lightness surrounds me when I say Sai Ram, Sai Ram, Sai Ram,
(Italian) Non c'e piu oscurite quando dico Sai Ram, Sai Ram, Sai Ram
No more darkness around me when I say Sai Ram, Sai Ram, Sai Ram,
(French) Sai Ram, Sai Ram, Baba aidez-moi direr Sai Ram
Sai Ram, Sai Ram, Baba help me always say Sai Ram
(Cantonese) Sai Ram, Sai Ram, yut yut pong ngau kong ng koy Sai Ram
Sai Ram, Sai Ram, everyday please help me say Sai Ram
(Hindi) Sai Ram, Sai Ram, Baba daya karo mai boloon Sai Ram
Sai Ram, Sai Ram, Baba help me always say Sai Ram
(Greek) Sai Ram, Sai Ram, voithise me kathe mera Sai Ram
Sai Ram, Sai Ram, everyday please help me say Sai Ram</t>
  </si>
  <si>
    <t>everyone-my-brother-0.mp3</t>
  </si>
  <si>
    <t>English, Sanskrit / Hindi, Spanish, Telugu</t>
  </si>
  <si>
    <t>debug_everyone_is_my_brother.html</t>
  </si>
  <si>
    <t>https://www.youtube.com/watch?v=4AiuAJHD_mM</t>
  </si>
  <si>
    <t>https://sairhythms.sathyasai.org/song/everything-divine</t>
  </si>
  <si>
    <t>Everything is Divine</t>
  </si>
  <si>
    <t>Save your food for those who need, everything is Divine
Save your money for selfless deed, everything is Divine
For Swami advises ceilings on desires
Daily... Remember... everything is Divine
Fill your time with love for them, everything is Divine
For Swami advises ceilings on desires
Daily... Remember... everything is Divine
Sacrifice will make you free, everything is Divine
For Swami advises ceilings on desires
Daily... Remember... everything is Divine
For Swami advises ceilings on desires
Daily... Remember... everything is Divine
Everything is Divine
Save your food for those who need, everything is Divine
Save your money for selfless deed, everything is Divine
For Swami advises ceilings on desires
Daily... Remember... everything is Divine
Energy is God and Time is God, everything is divine
For Swami advises ceilings on desires
Daily... Remember... everything is Divine
Fill your time with love for man, everything is Divine
For Swami advises ceilings on desires
Daily... Remember... everything is Divine
Sacrifice will make you free, everything is Divine
For Swami advises ceilings on desires
Daily... Remember... everything is Divine
For Swami advises ceilings on desires
Daily... Remember... everything is Divine
Everything is Divine</t>
  </si>
  <si>
    <t>everything-divine.mp3</t>
  </si>
  <si>
    <t>debug_everything_is_divine.html</t>
  </si>
  <si>
    <t>https://sairhythms.sathyasai.org/song/faith-medley</t>
  </si>
  <si>
    <t>Faith Medley</t>
  </si>
  <si>
    <t>Faith Medley
I can of my own self do nothing..do nothing
For it is The Father within..It is The Father within
It is The Father within that doeth the works
I can of my own self do nothing..do nothing
For it is The Father within..It is The Father within
It is The Father within that doeth the works
And lean not unto thine own understanding
Trust in The Lord with all thine heart
And lean not unto thine own understanding
I rely upon Thee and Thee alone
Trust in Me He tells me
For I Am your own
Trust in Me He tells me
For I Am your home
There is Only One
There is Only One
In God I trust..in God I place my faith
There is Only One
In God I find True Peace
Peace be still..I love to live in God’s Will
Peace be still..I live at One with God’s Will
Peace be still..I love to live in God’s Will</t>
  </si>
  <si>
    <t>faith-medley.mp3</t>
  </si>
  <si>
    <t>Rama Naama Tarakam Sada Bhajorey (Yaman Kalyan)</t>
  </si>
  <si>
    <t>debug_faith_medley.html</t>
  </si>
  <si>
    <t>https://sairhythms.sathyasai.org/song/feliz-navidad</t>
  </si>
  <si>
    <t>Feliz Navidad</t>
  </si>
  <si>
    <t>Feliz Navidad (X3)
Prospero Año y Felicidad
I wanna wish you a Merry Christmas
I wanna wish you a Merry Christmas
I wanna wish you a Merry Christmas
From the bottom of my heart</t>
  </si>
  <si>
    <t>Spanish, English</t>
  </si>
  <si>
    <t>debug_feliz_navidad.html</t>
  </si>
  <si>
    <t>https://www.youtube.com/watch?v=uDm4XgqTtDg</t>
  </si>
  <si>
    <t>https://sairhythms.sathyasai.org/song/fill-me-fill-me-fill-me</t>
  </si>
  <si>
    <t>Fill me Fill me Fill me</t>
  </si>
  <si>
    <t>Fill me Fill me Fill me
With your love Swami
Bless me Bless me Bless me
With your Grace Swami
Show me Show me Show me
The path of Truth
Swami Swami Swami
You are my Lord, Swami</t>
  </si>
  <si>
    <t>debug_fill_me_fill_me_fill_me.html</t>
  </si>
  <si>
    <t>https://sairhythms.sathyasai.org/song/flame-song</t>
  </si>
  <si>
    <t>Flame Song</t>
  </si>
  <si>
    <t>Flame Song
As pure as the flame before me.
Let it consume itself in the fire,
Scattering light and the warmth of love to all around me.
At the end of it all let there be nothing left, (2x)
To keep me from merging in You.</t>
  </si>
  <si>
    <t>flame-song.mp3</t>
  </si>
  <si>
    <t>debug_flame_song.html</t>
  </si>
  <si>
    <t>https://sairhythms.sathyasai.org/song/flyin%E2%80%99-free</t>
  </si>
  <si>
    <t>Flyin’ Free</t>
  </si>
  <si>
    <t>Goin’ through life feelin’ free
Bein’ satisfied to just BE
Open up your mind just believe and you’ll find
That life can be lived flyin’ free
Made up of colors and sound
The best things are free and they belong to you and me
So climb on my merry-go-round
The future is just a state of mind
The only place to live is in the NOW that’s all there is
If you’ll just believe then you’ll find
Being satisfied to just BE
Take yourself a ride on the positive side of life
And you’ll be flyin’ free</t>
  </si>
  <si>
    <t>flyin’-free.mp3</t>
  </si>
  <si>
    <t>flyin' free</t>
  </si>
  <si>
    <t>debug_flyin_free.html</t>
  </si>
  <si>
    <t>https://sairhythms.sathyasai.org/song/follow-your-spirit-only</t>
  </si>
  <si>
    <t>Follow your Spirit only</t>
  </si>
  <si>
    <t>Follow your Spirit only
Never follow the one that brings the doubt
Your Spirit is The Love of God
So let It shine..seek It and you will find
Let go..let The Love of God flow through you
Never follow the one that brings the doubt
The Spirit of The Lord is the Truth of the Self
So let It shine..seek It and you will find
Let go..let the Truth of the Self flow through you
Never follow the one that brings the doubt
The Light of God is who we are
So let It shine..seek It and you will find
Let go..let The Light of God flow through you
Never follow the one that brings the doubt</t>
  </si>
  <si>
    <t>follow-your-spirit-only.mp3</t>
  </si>
  <si>
    <t>now and forever</t>
  </si>
  <si>
    <t>debug_follow_your_spirit_only.html</t>
  </si>
  <si>
    <t>https://sairhythms.sathyasai.org/song/follow-follow-follow-lord</t>
  </si>
  <si>
    <t>Follow, Follow, Follow The Lord</t>
  </si>
  <si>
    <t>Follow, Follow, Follow The Lord
Open, Open, Open The Door
Open The Door To Truth And Love
Let In The Light And Follow The Lord
Love Is The Key, So Open The Door
Truth Is The Key, So Open The Door
Baba Is The Key, So Open The Door
Shiva Is The Key, So Open The Door</t>
  </si>
  <si>
    <t>follow-follow-follow-lord.mp3</t>
  </si>
  <si>
    <t>Song Glossary baba: lord sai baba - the divine father shiva: lord shiva - one of the trinity who is the destroyer - the name shiva means auspiciousness; (var) shiv, shivaya, shivaraj, shivaraja, shivarajam, shivom, shivani (f) - of shiva</t>
  </si>
  <si>
    <t>debug_follow_follow_follow_the_lord.html</t>
  </si>
  <si>
    <t>https://sairhythms.sathyasai.org/song/food-prayer-bramharpanam-bramhavir</t>
  </si>
  <si>
    <t>Food Prayer - Bramharpanam Bramhavir</t>
  </si>
  <si>
    <t>Oh Lord, Thou art the food,
Thou art the enjoyer of the food,
Thou art the giver and preparer of the food.
Along with the inward and outward breaths
You are the digestive fire that digests all types of food.
We offer to You, all that we consume.
Brahmarpanam Brahmahavir
Brahmagnou Brahmanahutam
Brahmaivatena Gantavyam
Brahmakarma Samadhina
Aham Vaishvanaro Bhutva
Praninam Dehamashritaha
Pranapana Samayuktaha
Pachamyannam Chaturvidham</t>
  </si>
  <si>
    <t>food-prayer-bramharpanam-bramhavir_1.mp3</t>
  </si>
  <si>
    <t>food golden voice prayers</t>
  </si>
  <si>
    <t>debug_food_prayer_-_bramharpanam_bramhavir.html</t>
  </si>
  <si>
    <t>food-prayer-bramharpanam-bramhavir.mp3</t>
  </si>
  <si>
    <t>https://sairhythms.sathyasai.org/song/protection-righteous</t>
  </si>
  <si>
    <t>For protection of the righteous</t>
  </si>
  <si>
    <t>For protection of the righteous, destruction of evil-
I will come, says the Lord
Protection of the righteous, destruction of evil is My mission, says the Lord
Sai Avathaara, Sai Avathaara, Sai Avathaara, Sai Avathaar
Buddha has said that there will come a Teacher of gods and men
In the Bible it is said that He will come to guard and guide, Amen.
Sai Avathaara, Sai Avathaara, Sai Avathaara, Sai Avathaar</t>
  </si>
  <si>
    <t>debug_for_protection_of_the_righteous.html</t>
  </si>
  <si>
    <t>https://sairhythms.sathyasai.org/song/beauty-earth</t>
  </si>
  <si>
    <t>For The Beauty Of The Earth</t>
  </si>
  <si>
    <t>For The Beauty Of The Earth, For The Beauty Of The Skies
For The Love Which From Our Birth
Ever And Around Us Lies
Lord Of All To Thee We Rise
This Our Hymn Of Grateful Praise
For The Joys Of Human Love, Brother, Sister, Parents, Child
Friends On Earth And Friends Above
And All Mercies Tender, Mild
For Gods Omnipresent Love, Freely Givn To You And Me
Forming Links Throughout All Worries
Reaching Out Oer Land And Sea</t>
  </si>
  <si>
    <t>debug_for_the_beauty_of_the_earth.html</t>
  </si>
  <si>
    <t>https://sairhythms.sathyasai.org/song/free-me-worship-you</t>
  </si>
  <si>
    <t>Free Me to Worship You</t>
  </si>
  <si>
    <t>Free me to worship You
Open my eyes to You
Let me remember You
Lord, draw me near to You
Om Sai Ram, Jai Om Sai Ram (4x)</t>
  </si>
  <si>
    <t>free-me-worship-you.mp3</t>
  </si>
  <si>
    <t>Song Glossary jai: victory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t>
  </si>
  <si>
    <t>debug_free_me_to_worship_you.html</t>
  </si>
  <si>
    <t>https://sairhythms.sathyasai.org/song/my-heart-theres-cry</t>
  </si>
  <si>
    <t>From my heart there's a cry</t>
  </si>
  <si>
    <t>From my heart there's a cry Sathya Sai
We are yearning only for You
For they say You are our only Savior
Who will lead us to our destiny
Never leave me alone, Sathya Sai
For I know You are my Mother, Father
Without You, there's no one else for me</t>
  </si>
  <si>
    <t>debug_from_my_heart_theres_a_cry.html</t>
  </si>
  <si>
    <t>https://sairhythms.sathyasai.org/song/heavens-he-came</t>
  </si>
  <si>
    <t>From the heavens He came</t>
  </si>
  <si>
    <t>From the heavens He came to meet us
With a charm, fiery eyes and sweet smile
For they say He is born of Divine Birth
To enlighten our lives all the while
And His name is Sathya Sai Baba
He is Mother, He is Father, He is our Friend
He is Rama, He is Krishna, He is Allah
He is all that we have to the end
Sai Ram, Sai Krishna, Sai Baba
Make us pure like the lotus You adore
May we love, live in truth and share Your Bliss
And in troubles, give us courage to endure
Sai Baba, Sai Baba, Sai Baba
Hear our prayers, heed our cries and our plea
Only You can lift us up to heaven
Only You can take us home to Thee</t>
  </si>
  <si>
    <t>debug_from_the_heavens_he_came.html</t>
  </si>
  <si>
    <t>https://sairhythms.sathyasai.org/song/gaana-lola-gopala</t>
  </si>
  <si>
    <t>Gaana Lola Gopala</t>
  </si>
  <si>
    <t>Glory to Lord Gopala (Krishna), the beautiful one who enjoys music, the liberator of the universe, the child who lifted the Govardhana hill and the Lord of Meera. Glory to Lord Sai residing at Parthi who is verily Lord Gopala.</t>
  </si>
  <si>
    <t>Gaana Lola Gopala
Sai Manohara Gopala [ Gaana Lola ... ]
Jagadoddhara Parthi Vihara
Meera Ke Prabhu Giridhara Bala</t>
  </si>
  <si>
    <t>gaana-lola-gopala-0.mp3</t>
  </si>
  <si>
    <t>~ Shivaranjani</t>
  </si>
  <si>
    <t>Song Glossary bala: child, son; (var) bal, balana, balagan (tamil), baalam gaan: song, music; (var) gaana giridhar: one who lifted the mountain - refers to lord krishna who lifted the govardhana peak; (var) giridhara, giridhari gopal: name of krishna which means protector of the cowherd; (var) gopala, gopalana, gopalam jagadodhara: one who liberates the world; (var) jagadoddhara, jagadoddharini (f), jagadodhaara, jagadodharaka, jagadodharana, jagadodharanam, jagadodharini (f) ke: of or belonging to lola: longing or desirous of manohar: pleasing, beautiful, charming; (var) manohara, manoharam, manohari (f) meera: one of the greatest women saints and devotee of lord krishna who sang the glory of the lord through songs and bhajans prabhu: lord, master; (var) prabho puttaparthi: birthplace of bhagawan sri sathya sai baba; (var) parti, parthi, parthipuri sai: sa + aai = divine mother vihara: one who resides; (var) viharana, vihari, viharini (f)</t>
  </si>
  <si>
    <t>debug_gaana_lola_gopala.html</t>
  </si>
  <si>
    <t>https://youtu.be/q8xSzGsEdtc</t>
  </si>
  <si>
    <t>https://sairhythms.sathyasai.org/song/gaana-priyey-sai-karunamayi</t>
  </si>
  <si>
    <t>Gaana Priyey Sai Karunamayi</t>
  </si>
  <si>
    <t>The Merciful Mother Sai is delighted by Music. Chant the names of the Deities Kadambari, Amba and Katyayani (different names of Goddess Parvathi). O Goddess Lakshmi, the beloved of Lord Hari (Vishnu), You are the bestower of happiness and all comforts. O Goddess Narayani, You are the embodiment of the Primodial Sound Om. You are the Goddess of the entire world and the one who beautifies the world. O Sayeeshwari, You reside in the Sri Chakra.</t>
  </si>
  <si>
    <t>Gaana Priyey Sai Karunamayi
Kadambari Amba Katyayani [ Gaana Priyey ... ]
Hari Vallabhey Sukha Dayini
Omkara Roopini Narayani
Bhuvaneshwari (Amba) Jaganmohini
Sri Chakra Vasini Sayeeshwari</t>
  </si>
  <si>
    <t>gaana-priyey-sai-karunamayi.mp3</t>
  </si>
  <si>
    <t>S R1 M1 P N1 N1 N1 R1+ S+ N1 P N1 S+In the Key of C:C C# F G B♭ B♭ B♭ C#+ C+ B♭ G B♭ C+</t>
  </si>
  <si>
    <t>Song Glossary amba: mother parvathi; (var) ambe, ambey, ambika bhuvaneshwari: goddess of the world dayini: one who gives (feminine); (var) pradayini, vidayini gaan: song, music; (var) gaana hari: name of lord vishnu; (var) hare, harey jaganmohana: one who enchants the world; (var) jaganmohini (f) kadambari: goddess adorned with flowers of the kaadamba tree karuna: compassion; (var) karunya, karunamaya - full of compassion, karunamayi (f), karunantha, karunakara - embodiment of compassion katyayani: another name of goddess parvathi narayani: goddess of wealth, lakshmi, the consort of narayana om: Omkara has no form. It is the manifestation of Brahman (God) as sound. It is present in all creation. It is effulgent. It is in all speech. Read More: Significance of Om priyey: beloved sai: sa + aai = divine mother sayeesha: sai + esha = lord sai; (var) sayeesham, sayeeshwara, sayeeshwaram, sayeeshwari (f), sayeeshwaraya, saishwari (f), srichakra: a divine geometrical symbol used in the worship of the primordial energy (shakthi) sukha: happiness; (var) sukh swaroopa: figure, embodiment; (var) swarupa, swaroopam, swaroopanin (tamil); roopini, swaroopini, svarupini (feminine) vallabha: beloved, husband; (var) vallabham, vallabhaya, vallabhey vasi: one who dwells or resides in; (var) vasini (f)</t>
  </si>
  <si>
    <t>debug_gaana_priyey_sai_karunamayi.html</t>
  </si>
  <si>
    <t>https://youtu.be/vYG5eDsOfls</t>
  </si>
  <si>
    <t>Gowri Manohara Hey Nataraja</t>
  </si>
  <si>
    <t>https://sairhythms.sathyasai.org/song/gajamukha-deva-gajanana</t>
  </si>
  <si>
    <t>Gajamukha Deva Gajanana</t>
  </si>
  <si>
    <t>Glory to the elephant-faced Lord Ganesha, of short stature, leader of the Ganaas, with fan-like ears wearing a serpent for a sacred thread, who protects His devotees and removes obstacles.</t>
  </si>
  <si>
    <t>Gajamukha Deva Gajanana
Gananatha Gajanana
Karna Chamara Bhooshita Natha
Naga Yagnopadhara Lambodhara
Vamana Roopa Varana Deva
Vighna Harana Deva Gajanana</t>
  </si>
  <si>
    <t>Song Glossary bhooshita: one who is adorned with ornaments chamara: fan; usually chamara karna, one with fan like ears, referring to lord ganesha deva: god; (var) dev, devo, devam gajamukha: elephant-faced one, refers to lord ganesh; (var) gajamukham, gajanana, gajananam, gajavadana, gajavadanam gananatha: lord of ganas (lord shiva's army) - refers to lord ganesha; (var) gananatham, ganesha, ganeshwara harana: to remove/destroy; (var) haranam, haari - one who destroys karna: ear lambodhara: one having big stomach – lord ganesha naga: serpent natha: lord or master; (var) nath, nathaya, natham, nada (tamil), nadanukku (tamil) - to the lord, nathudey (telugu) roopa: figure, embodiment; (var) roopam, roopini (f) vamana: fifth incarnation of lord vishnu, also known as upendra, and trivikrama varada: a wish or boon; one who bestows a boon; (var) varadayaka, varadayakam, varadayini (f), varadey, varana vighna: obstacle yagnopadhara: sacred thread worn around the shoulders</t>
  </si>
  <si>
    <t>debug_gajamukha_deva_gajanana.html</t>
  </si>
  <si>
    <t>https://sairhythms.sathyasai.org/song/gajamukha-gajamukha-gajanana</t>
  </si>
  <si>
    <t>Gajamukha Gajamukha Gajanana</t>
  </si>
  <si>
    <t>Sing the glory of Gajamukha (elephant headed) god, the son of Gowri, the beloved of Girija and Shiva who is the Lord of the mountains.</t>
  </si>
  <si>
    <t>Gajamukha Gajamukha Gajanana
Gowri Nandana Gajanana [ Gajamukha ... ]
Girija Nandana Gajanana
Girisha Nandana Gajanana</t>
  </si>
  <si>
    <t>Sai Namame Brahmanandam</t>
  </si>
  <si>
    <t>Song Glossary gajamukha: elephant-faced one, refers to lord ganesh; (var) gajamukham, gajanana, gajananam, gajavadana, gajavadanam girija: goddess parvathi, daughter of the king of mountains girisha: lord of the mountains gowri: another name of goddess parvathi nandana: son, also the name of a forest; (var) nandan, nandanam</t>
  </si>
  <si>
    <t>debug_gajamukha_gajamukha_gajanana.html</t>
  </si>
  <si>
    <t>https://sairhythms.sathyasai.org/song/gajamukha-gajamukha-gananatha</t>
  </si>
  <si>
    <t>We chant the glory of Gajamukha, the elephant faced Lord Ganesha, who is the leader of Ganaas (demigods), who is worshipped by the sages and noble people and who is the embodiment of virtues.</t>
  </si>
  <si>
    <t>Gajamukha Gajamukha Gananatha
Suramuni Vanditha Guna Sheela [ Gajamukha ... ]
Suramuni Vanditha Guna Sheela
Gajamukha Gajamukha Gananatha [ Suramuni ... ]</t>
  </si>
  <si>
    <t>gajamukha-gajamukha-gananatha.mp3</t>
  </si>
  <si>
    <t>Song Glossary gajamukha: elephant-faced one, refers to lord ganesh; (var) gajamukham, gajanana, gajananam, gajavadana, gajavadanam gananatha: lord of ganas (lord shiva's army) - refers to lord ganesha; (var) gananatham, ganesha, ganeshwara guna: qualities; (var) gun sheela: chastity, character, virtue suramuni: noble people and sages vanditha: one who is worshipped; (var) vandita, vanditham, vandithaya</t>
  </si>
  <si>
    <t>debug_gajamukha_gajamukha_gananatha.html</t>
  </si>
  <si>
    <t>https://sairhythms.sathyasai.org/song/gajamukha-hey-gajamukha-hey</t>
  </si>
  <si>
    <t>Gajamukha Hey Gajamukha Hey</t>
  </si>
  <si>
    <t>Glory to the elephant-faced Lord Vinayaka (Ganesha) who is the master, the son of Mother Gowri and the one who has Modaka (a ball shaped sweet produced out of coconut, jaggery and rice) in His hand, the one who has a serene appearance and who destroys hurdles. He is verily Sai, the Supreme Lord residing at Puttaparthi.</t>
  </si>
  <si>
    <t>Gajamukha Hey Gajamukha Hey Gajamukha Natha Vinayaka
Gowri Putra Modaka Hasta Gajamukha Natha Vinayaka
Shanthakara Vighna Vinasha Gajamukha Natha Vinayaka
Parthi Pureesha Sai Ganesha Gajamukha Natha Vinayaka</t>
  </si>
  <si>
    <t>Hey Parthi Pureesha Prashanthi Vasa (Keeravani)</t>
  </si>
  <si>
    <t>P P P P G2 ~ G2 D2 P P P P G2 ~ G2 D2 P D2 P M2 G2 R2 S S R2 G2In the Key of C:G G G G E ~ E A G G G G E ~ E A G A G F# E D C C D E</t>
  </si>
  <si>
    <t>Song Glossary gajamukha: elephant-faced one, refers to lord ganesh; (var) gajamukham, gajanana, gajananam, gajavadana, gajavadanam ganesha: lord of the ganas, name of the elephant faced god; (var) ganesh gowri: another name of goddess parvathi hasta: hand hey: a heartfelt callout, usually followed by a name or description like 'hey rama', or 'hey merciful lord' modaka: a type of sweet, pleasing, delighting natha: lord or master; (var) nath, nathaya, natham, nada (tamil), nadanukku (tamil) - to the lord, nathudey (telugu) pureeshwara: lord of a place or city; (var) purishwara, pureeshwari, purishwari (f) puttaparthi: birthplace of bhagawan sri sathya sai baba; (var) parti, parthi, parthipuri sai: sa + aai = divine mother shanthakara: peaceful form vighna: obstacle vinasha: one who destroys or removes; (var) vinashaka, vinashana, vinashini (f), vinasham; vinayaka: one without a master - refers to lord ganesha</t>
  </si>
  <si>
    <t>debug_gajamukha_hey_gajamukha_hey.html</t>
  </si>
  <si>
    <t>https://youtu.be/6AoIBoeb1-o</t>
  </si>
  <si>
    <t>https://sairhythms.sathyasai.org/song/gajamukha-sundara-gananatha</t>
  </si>
  <si>
    <t>Gajamukha Sundara Gananatha</t>
  </si>
  <si>
    <t>Glory to the beautiful elephant-faced Lord Ganesha. The lover of the sweet Modak and bearer of the single tusk, His presence is auspicious. Lord Ganesha is the son of Goddess Parvathi and bestows intellect and ability to His devotees. We worship Lord Ganesha first among all deities so that He can remove our obstacles, as He is verily the embodiment of all divine qualities.</t>
  </si>
  <si>
    <t>Gajamukha Sundara Gananatha
Eka Danta Shubha Gananatha
Hey Modaka Priya Gananatha
Parvathi Nandana Gananatha
Buddhi Pradayaka Gananatha
Siddhi Vinayaka Gananatha
Prathama Tum Hi Ho Gananatha
Sarva Guni Ho Gananatha</t>
  </si>
  <si>
    <t>gajamukha-sundara-gananatha.mp3</t>
  </si>
  <si>
    <t>Lambodhara Hey Gowri Nandana</t>
  </si>
  <si>
    <t>Song Glossary buddhi: intellect dantha: tooth or tusk as in ekadantha - the single-tusked one (refers to lord ganesha) eka: one gajamukha: elephant-faced one, refers to lord ganesh; (var) gajamukham, gajanana, gajananam, gajavadana, gajavadanam gananatha: lord of ganas (lord shiva's army) - refers to lord ganesha; (var) gananatham, ganesha, ganeshwara guna: qualities; (var) gun hai: is, are; (var) hi; hain - we are hey: a heartfelt callout, usually followed by a name or description like 'hey rama', or 'hey merciful lord' ho: you are; (alternative) so be it modaka: a type of sweet, pleasing, delighting nandana: son, also the name of a forest; (var) nandan, nandanam parvathi: consort of lord shiva pradayaka: bestower prathama: first priya: dear; (var) priyey, priyakara, priyakari (f) sarva: all; (var) sarvam shubh: good, auspicious, pleasant; (var) shubha, shubham; shubhakari, shubankari - goddess who bestows auspiciousness siddhi: accomplishment, superhuman power sundara: beautiful; (var) sundarakara, sundaraya, sundari (f), soundari (f), sundaram - beauty tum: you, thou; (var) tu, tuj; tubhyam, tumhey - to you; tujhey, tujko - for you; vinayaka: one without a master - refers to lord ganesha</t>
  </si>
  <si>
    <t>debug_gajamukha_sundara_gananatha.html</t>
  </si>
  <si>
    <t>https://sairhythms.sathyasai.org/song/gajanana-gajanana</t>
  </si>
  <si>
    <t>O Lord Ganesha, the elephant-faced one, You are the one whom all worship and pray. You are the one to whom the first prostrations should be offered. O Ganaraya, the controller of all the Ganaas (the Demigods), we offer You our first obeisance. O mighty one, You are the King of the Divine Forces.</t>
  </si>
  <si>
    <t>Gajanana Gajanana
Prathama Poojana Ganaraya [ Gajanana ... ]
Prathama Prarthana Sri Ganaraya
Lambodhara Ganaraya</t>
  </si>
  <si>
    <t>gajanana-gajanana.mp3</t>
  </si>
  <si>
    <t>Song Glossary gajamukha: elephant-faced one, refers to lord ganesh; (var) gajamukham, gajanana, gajananam, gajavadana, gajavadanam ganaraya: leader of the group - refers to lord ganesha lambodhara: one having big stomach – lord ganesha pooja: worship; (var) poojana, poojey prarthana: prayer prathama: first sri: honorific title of respect; another name of goddess lakshmi; wealth, majesty, splendour, intellect, fortune; (var) thiru (tamil)</t>
  </si>
  <si>
    <t>debug_gajanana_gajanana.html</t>
  </si>
  <si>
    <t>https://sairhythms.sathyasai.org/song/gajanana-gajanana-1</t>
  </si>
  <si>
    <t>Gajanana Gajanana (Major (Shankarabharanam / Bilawal))</t>
  </si>
  <si>
    <t>O Lord Gajanana (Ganesha), Your love and wisdom shine upon everything to guide us. You are the light within us.</t>
  </si>
  <si>
    <t>Gajanana Gajanana
Kagayaku Eichi no Gajanana [ Gajanana ... ]
Subete wo Ai eto Michibiki tamae
Uchinaru Hikari yo Gajanana</t>
  </si>
  <si>
    <t>Song Glossary gajamukha: elephant-faced one, refers to lord ganesh; (var) gajamukham, gajanana, gajananam, gajavadana, gajavadanam</t>
  </si>
  <si>
    <t>https://youtu.be/KSD44qa7-2E</t>
  </si>
  <si>
    <t>https://sairhythms.sathyasai.org/song/gajanana-gajanana-0</t>
  </si>
  <si>
    <t>Gajanana Gajanana (Valaji / Kalavati)</t>
  </si>
  <si>
    <t>O Lord Ganesha, elephant-faced one, You are verily Lord Sai, the Lord of Parthi. O Son of Mother Parvathi, You are the conferrer of boons and are supremely compassionate.</t>
  </si>
  <si>
    <t>Gajanana Gajanana
Parthi Pureeshwara Sai Gajanana [ Gajanana ... ]
Parvathi Nandana Varada Gajanana
Parama Dayakara Sai Gajanana</t>
  </si>
  <si>
    <t>Song Glossary dayabhi: compassionate one; (var) dayakara gajamukha: elephant-faced one, refers to lord ganesh; (var) gajamukham, gajanana, gajananam, gajavadana, gajavadanam parama: supreme, principal, chief, best, highest; (var) param, paramam parvathi: consort of lord shiva pureeshwara: lord of a place or city; (var) purishwara, pureeshwari, purishwari (f) puttaparthi: birthplace of bhagawan sri sathya sai baba; (var) parti, parthi, parthipuri sai: sa + aai = divine mother varada: a wish or boon; one who bestows a boon; (var) varadayaka, varadayakam, varadayini (f), varadey, varana</t>
  </si>
  <si>
    <t>https://sairhythms.sathyasai.org/song/gajanana-hey-gajanana</t>
  </si>
  <si>
    <t>Gajanana Hey Gajanana</t>
  </si>
  <si>
    <t>Krishna Krishna Govinda Krishna Gopala</t>
  </si>
  <si>
    <t>Glory to Lord Gajanana (Ganesha), beloved son of Mother Gowri (Parvathi). O Son of Shiva, You are revered by the whole world, You are the one who bestows knowledge and intelligence, You are the supreme one who has the mouse as Your vehicle. You are Lord Sai, Lord of Puttaparthi.</t>
  </si>
  <si>
    <t>Gajanana Hey Gajanana
Gowri Tanaya Gajanana [ Gajanana Hey ... ]
Hey Shiva Nandana Jaya Jaga Vandana
Vidya Buddhi Pradayaka
Parama Niranjana Mooshika Vahana
Parthi Pureeshwara Gajanana</t>
  </si>
  <si>
    <t>gajanana-hey-gajanana.mp3</t>
  </si>
  <si>
    <t>Song Glossary buddhi: intellect gajamukha: elephant-faced one, refers to lord ganesh; (var) gajamukham, gajanana, gajananam, gajavadana, gajavadanam gowri: another name of goddess parvathi hey: a heartfelt callout, usually followed by a name or description like 'hey rama', or 'hey merciful lord' jagat: world; (var) jagath, jagatha, jag, jaga jaya: victory; (var) jayam, jayatu mooshika: mouse - the vehicle of lord ganesha nandana: son, also the name of a forest; (var) nandan, nandanam niranjan: without any black spot. i.e. always pure. nir+anjan=without collirium (kaajal – which is always black); (var) niranjana, niranjani (f) parama: supreme, principal, chief, best, highest; (var) param, paramam pradayaka: bestower pureeshwara: lord of a place or city; (var) purishwara, pureeshwari, purishwari (f) puttaparthi: birthplace of bhagawan sri sathya sai baba; (var) parti, parthi, parthipuri shiva: lord shiva - one of the trinity who is the destroyer - the name shiva means auspiciousness; (var) shiv, shivaya, shivaraj, shivaraja, shivarajam, shivom, shivani (f) - of shiva tanaya: son; (var) tanayam, tanaye, tanayey vahana: vehicle; (var) vahini - one who rides the vehicle (feminine) vandana: worship, obeisance, salutation; (var) vandanam vidya: knowledge</t>
  </si>
  <si>
    <t>debug_gajanana_hey_gajanana.html</t>
  </si>
  <si>
    <t>https://sairhythms.sathyasai.org/song/gajanana-hey-shubhanana</t>
  </si>
  <si>
    <t>O elephant-faced Lord Ganesha, You are the loving son of Mother Gowri and the beloved son of Lord Shiva, who is the Lord of all creatures. You are the Supreme Lord, pure and free of all blemishes and the bestower of auspiciousness.</t>
  </si>
  <si>
    <t>Gajanana Hey Shubhanana
Gowri Manohara Priya Nandana
Pashupathi Tanaya Gajanana
Parama Niranjana Shubhanana (Hey)</t>
  </si>
  <si>
    <t>gajanana-hey-shubhanana.mp3</t>
  </si>
  <si>
    <t>Song Glossary gajamukha: elephant-faced one, refers to lord ganesh; (var) gajamukham, gajanana, gajananam, gajavadana, gajavadanam gowri: another name of goddess parvathi hey: a heartfelt callout, usually followed by a name or description like 'hey rama', or 'hey merciful lord' manohar: pleasing, beautiful, charming; (var) manohara, manoharam, manohari (f) nandana: son, also the name of a forest; (var) nandan, nandanam niranjan: without any black spot. i.e. always pure. nir+anjan=without collirium (kaajal – which is always black); (var) niranjana, niranjani (f) parama: supreme, principal, chief, best, highest; (var) param, paramam pashupathi: the lord of all animals esp. lord shiva; (var) pashupathey priya: dear; (var) priyey, priyakara, priyakari (f) shubhanana: pleasant face tanaya: son; (var) tanayam, tanaye, tanayey</t>
  </si>
  <si>
    <t>debug_gajanana_hey_shubhanana.html</t>
  </si>
  <si>
    <t>https://sairhythms.sathyasai.org/song/gajanana-hey-shubhanana-0</t>
  </si>
  <si>
    <t>Oh elephant-faced Lord Gajanana, You confer auspiciousness, You are supremely pure, Oh the one with a curved trunk, the destroyer of all the obstacles, grant us victory. Oh Lord, Your form is that of the primordial Om (Pranava) and You are none other than the Lord of Parthi. Oh the all powerful one, protect us Your devotees.</t>
  </si>
  <si>
    <t>Gajanana Hey Shubhanana
Parama Niranjana Gajavadana
Vakratunda Dhara Vighna Vinasha
Pranava Swaroopa Parthi Pureesha
Siddhi Vinayaka Paahi Gajanana [ Parama Niranjana ... ]</t>
  </si>
  <si>
    <t>gajanana-hey-shubhanana-0.mp3</t>
  </si>
  <si>
    <t>https://media.radiosai.org/journals/Vol_08/01SEP10/12-bhajans.htm</t>
  </si>
  <si>
    <t>Song Glossary dhara: bear, carry, earth, one who wears; (var) dhari, dharana, dharam, dharey, dharini (f) gajamukha: elephant-faced one, refers to lord ganesh; (var) gajamukham, gajanana, gajananam, gajavadana, gajavadanam hey: a heartfelt callout, usually followed by a name or description like 'hey rama', or 'hey merciful lord' niranjan: without any black spot. i.e. always pure. nir+anjan=without collirium (kaajal – which is always black); (var) niranjana, niranjani (f) paahi: protect; (var) pahi parama: supreme, principal, chief, best, highest; (var) param, paramam pranava: the primordial sound ‘om’ pureesha: lord of a place or city; (var) puradheeshwara, pureeshaya, pureeshwara, pureeshwari (f), puradheeshwari (f) puttaparthi: birthplace of bhagawan sri sathya sai baba; (var) parti, parthi, parthipuri shubhanana: pleasant face siddhi: accomplishment, superhuman power swaroopa: figure, embodiment; (var) swarupa, swaroopam, swaroopanin (tamil); roopini, swaroopini, svarupini (feminine) vakratunda: one who has the curved trunk of an elephant - lord ganesha vighna: obstacle vinasha: one who destroys or removes; (var) vinashaka, vinashana, vinashini (f), vinasham; vinayaka: one without a master - refers to lord ganesha</t>
  </si>
  <si>
    <t>https://sairhythms.sathyasai.org/song/gajanana-om-gajanana-gajanana-om</t>
  </si>
  <si>
    <t>Gajanana Om Gajanana, Gajanana Om</t>
  </si>
  <si>
    <t>Lord Ganesha, guide us with Your sacred power and watch over us with Your eyes of love. Return us to God.</t>
  </si>
  <si>
    <t>Gajanana Om Gajanana, Gajanana Om Gajanana
Warera wo Michibiku, Seinaru Chikara yo [ Gajanana Om... ]
Kami to Deai, Kami to Katari, Kami ni Kaeru
Warera wo Mimamoru, Ai no Hitomi yo</t>
  </si>
  <si>
    <t>Song Glossary gajamukha: elephant-faced one, refers to lord ganesh; (var) gajamukham, gajanana, gajananam, gajavadana, gajavadanam om: Omkara has no form. It is the manifestation of Brahman (God) as sound. It is present in all creation. It is effulgent. It is in all speech. Read More: Significance of Om</t>
  </si>
  <si>
    <t>debug_gajanana_om_gajanana_gajanana_om.html</t>
  </si>
  <si>
    <t>https://youtu.be/pF_VVNNeDfw</t>
  </si>
  <si>
    <t>Jaya Jaya Rama Jaya Raghu (Abheri / Bhimpalas)</t>
  </si>
  <si>
    <t>https://sairhythms.sathyasai.org/song/gajanana-sai-gajanana-sai</t>
  </si>
  <si>
    <t>Gajanana Sai Gajanana Sai</t>
  </si>
  <si>
    <t>Beloved Lord Gajanana (Ganesha), You bestow us with righteousness and the light of truth.</t>
  </si>
  <si>
    <t>Gajanana Sai Gajanana Sai
Warera ni Seigi wo Atae Tamou
Shinri no Hikari wo Atae Tamou
Gajanana Sai Itoshiki Kami</t>
  </si>
  <si>
    <t>Song Glossary gajamukha: elephant-faced one, refers to lord ganesh; (var) gajamukham, gajanana, gajananam, gajavadana, gajavadanam sai: sa + aai = divine mother</t>
  </si>
  <si>
    <t>debug_gajanana_sai_gajanana_sai.html</t>
  </si>
  <si>
    <t>https://youtu.be/6TjV_1jP58E</t>
  </si>
  <si>
    <t>https://sairhythms.sathyasai.org/song/gajananam-girija-tanayam</t>
  </si>
  <si>
    <t>Gajananam Girija Tanayam</t>
  </si>
  <si>
    <t>We adore Lord Gajanana (elephant headed god), the loving son of Girija (Parvathi) and Shiva (who adorns the Ganges). We bow to Your feet, which is worshipped by Gods and saints. We dwell on Your divine form always.</t>
  </si>
  <si>
    <t>Gajananam Girija Tanayam
Gangadhara Shiva Kumaram Devam [ Gajananam ... ]
Suramuni Sevitha Charanam Sharanam
Sada Smarami Sai Sharanam</t>
  </si>
  <si>
    <t>Song Glossary charan: feet; (var) charana, charanam, charanon deva: god; (var) dev, devo, devam gajamukha: elephant-faced one, refers to lord ganesh; (var) gajamukham, gajanana, gajananam, gajavadana, gajavadanam gangadhara: one who bears the holy river ganga – lord shiva; (var) gangadharaya, gangadhari girija: goddess parvathi, daughter of the king of mountains kumara: son, young boy, lord subrahmanya sada: always sai: sa + aai = divine mother sevitha: one who is worshipped sharan: surrender; (var) sharana, sharanagata, sharanagatha, sharanagatham, sharanam shiva: lord shiva - one of the trinity who is the destroyer - the name shiva means auspiciousness; (var) shiv, shivaya, shivaraj, shivaraja, shivarajam, shivom, shivani (f) - of shiva smaran: constant remembrance; (var) smaranam, smarami - remember suramuni: noble people and sages tanaya: son; (var) tanayam, tanaye, tanayey</t>
  </si>
  <si>
    <t>debug_gajananam_girija_tanayam.html</t>
  </si>
  <si>
    <t>https://sairhythms.sathyasai.org/song/gajavadana-gajanana</t>
  </si>
  <si>
    <t>Gajavadana Gajanana</t>
  </si>
  <si>
    <t>Victory to the Lords of Lords, Lord Gajanana, the elephant-faced Lord, the beloved son of Mother Gowri. Chant the different names of Lord Ganesha.</t>
  </si>
  <si>
    <t>Gajavadana Gajanana
Gowri Tanaya Gajanana [ Gajavadana ... ]
Jai Jai Jai Jai Gajanana (3)
Devadi Deva Gajanana [ Gowri Tanaya ... ]</t>
  </si>
  <si>
    <t>gajavadana-gajanana.mp3</t>
  </si>
  <si>
    <t>G2 G2 R2 S R2 S n2 S R2 G2 R2 G2In the Key of C:E E D C D C B C D E D E</t>
  </si>
  <si>
    <t>https://media.radiosai.org/journals/Vol_04/01AUG06/bhajans.htm#bhava</t>
  </si>
  <si>
    <t>Song Glossary deva: god; (var) dev, devo, devam devadi: primordial god; (var) devadideva, devadhi, devadidevaya gajamukha: elephant-faced one, refers to lord ganesh; (var) gajamukham, gajanana, gajananam, gajavadana, gajavadanam gowri: another name of goddess parvathi jai: victory tanaya: son; (var) tanayam, tanaye, tanayey</t>
  </si>
  <si>
    <t>debug_gajavadana_gajanana.html</t>
  </si>
  <si>
    <t>https://youtu.be/vujU90VX5sk</t>
  </si>
  <si>
    <t>https://sairhythms.sathyasai.org/song/gajavadana-gananatha</t>
  </si>
  <si>
    <t>O Lord Ganesha, the elephant-faced Lord, the son of Mother Parvathi, You are extremely compassionate. You are the one whose is the very form of the Pranava (Om) and who is the basis of the entire creation. Protect us, O Sai, the Lord of Parthi, You are verily Lord Ganesha.</t>
  </si>
  <si>
    <t>Gajavadana Gananatha
Gowri Tanaya Dayamaya [ Gajavadana ... ]
Bhuvanaadhara Pranava Swaroopa
Palaya Palaya Parthi Pureesha</t>
  </si>
  <si>
    <t>gajavadana-gananatha.mp3</t>
  </si>
  <si>
    <t>G2 M1 P D2 P D2 S+ D2 P M1 ~ M1 P M1 G2In the Key of C:E F G A G A C+ A G F ~ F G F E</t>
  </si>
  <si>
    <t>Song Glossary aadhaar: base, foundation, support; (var) aadhara bhuvana: world; (var) bhuvan dayamayi: full of compassion; (var) dayamaya gajamukha: elephant-faced one, refers to lord ganesh; (var) gajamukham, gajanana, gajananam, gajavadana, gajavadanam gananatha: lord of ganas (lord shiva's army) - refers to lord ganesha; (var) gananatham, ganesha, ganeshwara gowri: another name of goddess parvathi pala: to care, protect or sustain; (var) palana, palaya, palam, palan pranava: the primordial sound ‘om’ pureesha: lord of a place or city; (var) puradheeshwara, pureeshaya, pureeshwara, pureeshwari (f), puradheeshwari (f) puttaparthi: birthplace of bhagawan sri sathya sai baba; (var) parti, parthi, parthipuri swaroopa: figure, embodiment; (var) swarupa, swaroopam, swaroopanin (tamil); roopini, swaroopini, svarupini (feminine) tanaya: son; (var) tanayam, tanaye, tanayey</t>
  </si>
  <si>
    <t>debug_gajavadana_gananatha.html</t>
  </si>
  <si>
    <t>https://youtu.be/GsY87pd7ddc</t>
  </si>
  <si>
    <t>https://sairhythms.sathyasai.org/song/gajavadana-gananatha-gajanana</t>
  </si>
  <si>
    <t>Gajavadana Gananatha Gajanana</t>
  </si>
  <si>
    <t>I take refuge in Lord Ganesha the elephant-faced son of Lord Shiva who bestows strength and liberation.</t>
  </si>
  <si>
    <t>Gajavadana Gananatha Gajanana
Hey Shiva Nandana Paahi Gajanana
Gajavadana Hey Gajanana
Mukthi Pradatha Shakthi Pradatha
Sharanam Sharanam Gajanana (2)</t>
  </si>
  <si>
    <t>Song Glossary gajamukha: elephant-faced one, refers to lord ganesh; (var) gajamukham, gajanana, gajananam, gajavadana, gajavadanam gananatha: lord of ganas (lord shiva's army) - refers to lord ganesha; (var) gananatham, ganesha, ganeshwara mukthi: liberation nandana: son, also the name of a forest; (var) nandan, nandanam paahi: protect; (var) pahi pradatha: bestower; (var) pradayi, pradatham, pradayini (f) shakthi: power, primordial goddess, another name of mother parvathi sharan: surrender; (var) sharana, sharanagata, sharanagatha, sharanagatham, sharanam shiva: lord shiva - one of the trinity who is the destroyer - the name shiva means auspiciousness; (var) shiv, shivaya, shivaraj, shivaraja, shivarajam, shivom, shivani (f) - of shiva</t>
  </si>
  <si>
    <t>debug_gajavadana_gananatha_gajanana.html</t>
  </si>
  <si>
    <t>https://sairhythms.sathyasai.org/song/gajavadana-gananatha-gajavadana-vinayaka</t>
  </si>
  <si>
    <t>Pavitra, Anvita</t>
  </si>
  <si>
    <t>Worship the elephant-faced Ganesha, the Lord of the demigods, the son of Lord Shiva who can bestow powers and intellectual prowess. O Son of Mother Parvathi, You remove the fear of the cycle of birth and death and help cross it. Victory to Lord Ganesha, who is worshipped in all ages (yugas).</t>
  </si>
  <si>
    <t>Gajavadana Gananatha Gajavadana Vinayaka
Siddhi Vidhata Shiva Tanaya
Buddhi Pradayaka Gajanana
Parvathi Nandana Bhava Bhaya Bhanjana
Yuga Yuga Vanditha Jaya Sri Ganesha
Tateyou Gananatha Warera no Uchi ni Hikaru Kami
Iainaru Kami Shiva no Itoshigo
Eichi o Sazukeru Vinayaka
Parvathi no Miko ni Eikou Are
Warera ni Michi o Shimesu Ganesha yo</t>
  </si>
  <si>
    <t>gajavadana-gananatha-gajavadana-vinayaka.mp3</t>
  </si>
  <si>
    <t>S d2 S R2 G2 ~ G2 P P M1 ~ G2 G2 G2 M1 R2 ~ S n2 d2 n2 SIn the Key of C:C A C D E ~ E G G F ~ E E E F D ~ C B A B C</t>
  </si>
  <si>
    <t>karaoke multi-lingual lead-music sheet-music</t>
  </si>
  <si>
    <t>Song Glossary bhanjana: one who destroys; (var) bhanjani (f) bhava: being, becoming, birth, world bhaya: fear buddhi: intellect gajamukha: elephant-faced one, refers to lord ganesh; (var) gajamukham, gajanana, gajananam, gajavadana, gajavadanam gananatha: lord of ganas (lord shiva's army) - refers to lord ganesha; (var) gananatham, ganesha, ganeshwara ganesha: lord of the ganas, name of the elephant faced god; (var) ganesh jaya: victory; (var) jayam, jayatu nandana: son, also the name of a forest; (var) nandan, nandanam parvathi: consort of lord shiva pradayaka: bestower shiva: lord shiva - one of the trinity who is the destroyer - the name shiva means auspiciousness; (var) shiv, shivaya, shivaraj, shivaraja, shivarajam, shivom, shivani (f) - of shiva siddhi: accomplishment, superhuman power sri: honorific title of respect; another name of goddess lakshmi; wealth, majesty, splendour, intellect, fortune; (var) thiru (tamil) tanaya: son; (var) tanayam, tanaye, tanayey vanditha: one who is worshipped; (var) vandita, vanditham, vandithaya vidhata: one who bestows or sustains; (var) vidhayaka vinayaka: one without a master - refers to lord ganesha yuga: one of the divisions of time. there are four yugas, known as krita, treta, dvapara and kali (the current age); (var) yug, yugamuna (telugu)</t>
  </si>
  <si>
    <t>debug_gajavadana_gananatha_gajavadana_vinayaka.html</t>
  </si>
  <si>
    <t>source: https://media.radiosai.org/journals/vol_15/01AUG17/Sai-Bhajans-Karaoke-Volume-2.htmReference Track4.5 Pancham / F#Gents Pitch Karaoke Tracks4.5 Pancham / F# (reference)4 Pancham / F (half note lower)3 Pancham / E (one note lower)Ladies Pitch Karaoke Tracks1 Pancham / C (reference)7 Pancham / B (half note lower)6.5 Pancham / A# (one note lower)1 Pancham / C (unison)</t>
  </si>
  <si>
    <t>https://sairhythms.sathyasai.org/song/gajavadana-gananatha-natha</t>
  </si>
  <si>
    <t>O Ganesha, the elephant-faced Lord, You are the Lord of the Divine Forces. O beloved son of Mother Gowri (Parvathi), You are full of virtues. O bestower of knowledge, intelligence, wisdom and power, You are the conferrer of all auspiciousness.</t>
  </si>
  <si>
    <t>Gajavadana Gananatha Natha
Gowri Vara Tanaya Gunaalaya [ Gajavadana ... ]
Vidya Dayaka Buddhi Pradayaka
Siddhi Vinayaka Hey Shubha Dayaka</t>
  </si>
  <si>
    <t>gajavadana-gananatha-natha.mp3</t>
  </si>
  <si>
    <t>S R2 G2 R2 S n2 p d2 S S ~ S G2 R2 G2 S n2In the Key of C:C D E D C B G A C C ~ C E D E C B</t>
  </si>
  <si>
    <t>Song Glossary buddhi: intellect dayaka: one who gives; (var) dayakam, dayiney, dayaki (f) gajamukha: elephant-faced one, refers to lord ganesh; (var) gajamukham, gajanana, gajananam, gajavadana, gajavadanam gananatha: lord of ganas (lord shiva's army) - refers to lord ganesha; (var) gananatham, ganesha, ganeshwara gowri: another name of goddess parvathi gunaalaya: temple of qualities hey: a heartfelt callout, usually followed by a name or description like 'hey rama', or 'hey merciful lord' natha: lord or master; (var) nath, nathaya, natham, nada (tamil), nadanukku (tamil) - to the lord, nathudey (telugu) pradayaka: bestower shubh: good, auspicious, pleasant; (var) shubha, shubham; shubhakari, shubankari - goddess who bestows auspiciousness siddhi: accomplishment, superhuman power tanaya: son; (var) tanayam, tanaye, tanayey vara: (1) boon, gift, (2) desired, (3) bridegroom, (4) most respected, best, excellent; (var) varam - tamil vidya: knowledge vinayaka: one without a master - refers to lord ganesha</t>
  </si>
  <si>
    <t>debug_gajavadana_gananatha_natha.html</t>
  </si>
  <si>
    <t>https://sairhythms.sathyasai.org/song/gajavadana-gananatha-natha-0</t>
  </si>
  <si>
    <t>Gajavadana Gananatha Natha (Sohini)</t>
  </si>
  <si>
    <t>Glory to the elephant-faced Lord Ganesha, the Lord of the demigods and the beloved son of Mother Gowri. O Lord, Thou art extremely merciful. You bestow Knowledge and Wisdom. You grant auspiciousness and gifts.</t>
  </si>
  <si>
    <t>gajavadana-gananatha-natha-0.mp3</t>
  </si>
  <si>
    <t>S+ S+ N2 D2 M2 G2 M2 D2 S+ S+ N2 R1+ S+In the Key of C:C+ C+ B A F# E F# A C+ C+ B C#+ C+</t>
  </si>
  <si>
    <t>Lowest Note: G2 / EHighest Note: M2 / F# (higher octave)* Western notes are in the Key of C</t>
  </si>
  <si>
    <t>https://media.radiosai.org/journals/vol_14/01JAN16/bhajan-tutor-Gajavadana-Gananatha-Natha.htm</t>
  </si>
  <si>
    <t>Ganadhi Pathayey Paahi Maam</t>
  </si>
  <si>
    <t>https://sairhythms.sathyasai.org/song/gajavadana-ganeshwara</t>
  </si>
  <si>
    <t>Gajavadana Ganeshwara</t>
  </si>
  <si>
    <t>Glory to the Lord of the Ganas, Lord Ganesha, the elephant-faced one, the destroyer of obstacles and who is worshipped by the sages and noble people. Glory to one clad in white, the very embodiment of Om, who bestows auspiciousness and destroys our sins. Salutations to the Lord of Parthi who is verily Lord Ganesha.</t>
  </si>
  <si>
    <t>Gajavadana Ganeshwara
Suramuni Sevitha Vighna Vinasha [ Gajavadana … ]
Shwethambhara Dhara Pranava Swaroopa
Mangala Dayaka Paapa Vinashaka
Partheeshwaraya Sai Ganesha</t>
  </si>
  <si>
    <t>gajavadana-ganeshwara.mp3</t>
  </si>
  <si>
    <t>Song Glossary dhara: bear, carry, earth, one who wears; (var) dhari, dharana, dharam, dharey, dharini (f) dayaka: one who gives; (var) dayakam, dayiney, dayaki (f) gajamukha: elephant-faced one, refers to lord ganesh; (var) gajamukham, gajanana, gajananam, gajavadana, gajavadanam gananatha: lord of ganas (lord shiva's army) - refers to lord ganesha; (var) gananatham, ganesha, ganeshwara ganesha: lord of the ganas, name of the elephant faced god; (var) ganesh mangal: auspicious; (var) mangala paapa: sin partheeshwara: one who is lord of parthi (sathya sai baba); (var) partheesha, partheeshwaraya pranava: the primordial sound ‘om’ sai: sa + aai = divine mother sevitha: one who is worshipped shwetambara: one who is draped in white, shweta - white; (var) shwetambari, shwetambarini (f) suramuni: noble people and sages swaroopa: figure, embodiment; (var) swarupa, swaroopam, swaroopanin (tamil); roopini, swaroopini, svarupini (feminine) vighna: obstacle vinasha: one who destroys or removes; (var) vinashaka, vinashana, vinashini (f), vinasham;</t>
  </si>
  <si>
    <t>debug_gajavadana_ganeshwara.html</t>
  </si>
  <si>
    <t>https://youtu.be/kdUkEaaBTeg</t>
  </si>
  <si>
    <t>https://sairhythms.sathyasai.org/song/gajavadana-he-gajanana</t>
  </si>
  <si>
    <t>Gajavadana He Gajanana</t>
  </si>
  <si>
    <t>Lord Ganesha is the beloved elephant-faced son of Mother Goddess Gowri (Parvathi, Girija) and Lord Shiva.</t>
  </si>
  <si>
    <t>Gajavadana He Gajanana
Gowri Tanaya Gajanana
Gangadhara Shiva Nandana
Girija Priya Nandana</t>
  </si>
  <si>
    <t>Song Glossary gajamukha: elephant-faced one, refers to lord ganesh; (var) gajamukham, gajanana, gajananam, gajavadana, gajavadanam ganga: the sacred river ganges worshipped as goddess ganga; (var) gangey girija: goddess parvathi, daughter of the king of mountains gowri: another name of goddess parvathi nanda: foster father of lord krishna priya: dear; (var) priyey, priyakara, priyakari (f) shiva: lord shiva - one of the trinity who is the destroyer - the name shiva means auspiciousness; (var) shiv, shivaya, shivaraj, shivaraja, shivarajam, shivom, shivani (f) - of shiva tanaya: son; (var) tanayam, tanaye, tanayey</t>
  </si>
  <si>
    <t>debug_gajavadana_he_gajanana.html</t>
  </si>
  <si>
    <t>https://sairhythms.sathyasai.org/song/gajavadana-hey-gananatha-0</t>
  </si>
  <si>
    <t>Gajavadana Hey Gananatha (Pantuvarali / Puriya Dhanashri)</t>
  </si>
  <si>
    <t>Glory to the Lord of the Ganas, Lord Ganesha, the elephant-faced one, the beloved son of Mother Parvathi. We revere You, O pleasant-faced one who bestows auspiciousness. You are none other than Lord Sai, Lord of Parthi. Protect us, O Lord.</t>
  </si>
  <si>
    <t>Gajavadana Hey Gananatha
Parvathi Tanaya Gajanana
Ashta Vinayaka Sumukha Gajanana
Gajanana Hey Gajavadana
Parthi Pureeshwara Palaya Maam (2)</t>
  </si>
  <si>
    <t>gajavadana-hey-gananatha-0.mp3</t>
  </si>
  <si>
    <t>Song Glossary ashta: eight gajamukha: elephant-faced one, refers to lord ganesh; (var) gajamukham, gajanana, gajananam, gajavadana, gajavadanam gananatha: lord of ganas (lord shiva's army) - refers to lord ganesha; (var) gananatham, ganesha, ganeshwara hey: a heartfelt callout, usually followed by a name or description like 'hey rama', or 'hey merciful lord' maam: for me pala: to care, protect or sustain; (var) palana, palaya, palam, palan parvathi: consort of lord shiva pureesha: lord of a place or city; (var) puradheeshwara, pureeshaya, pureeshwara, pureeshwari (f), puradheeshwari (f) puttaparthi: birthplace of bhagawan sri sathya sai baba; (var) parti, parthi, parthipuri sumukha: divine face, handsome tanaya: son; (var) tanayam, tanaye, tanayey vinayaka: one without a master - refers to lord ganesha</t>
  </si>
  <si>
    <t>debug_gajavadana_hey_gananatha.html</t>
  </si>
  <si>
    <t>https://youtu.be/ijAV4sYo7V0</t>
  </si>
  <si>
    <t>https://sairhythms.sathyasai.org/song/gajavadana-hey-gananatha</t>
  </si>
  <si>
    <t>Gajavadana Hey Gananatha</t>
  </si>
  <si>
    <t>Glory to the elephant-faced Lord Ganesha, the Lord of the Ganaas, the son of Lord Shiva. He is none other than Sai, the resident of Parthi, who is compassionate. The pot bellied son of Mother Girija, removes obstacles and grief, confers boons and uses a mouse as a conveyance.</t>
  </si>
  <si>
    <t>Gajavadana Hey Gananatha
Shiva Nandana Vighna Vinasha [ Gajavadana Hey ... ]
Karunakara Prashanthi Nilaya
Lambodhara Mooshika Vahana
Girija Sutha Sankata Harana
Hey Siddhi Vinayaka Daata</t>
  </si>
  <si>
    <t>Song Glossary daata: one who gives; (var) datha, daatha, daatri - one that gives gajamukha: elephant-faced one, refers to lord ganesh; (var) gajamukham, gajanana, gajananam, gajavadana, gajavadanam gananatha: lord of ganas (lord shiva's army) - refers to lord ganesha; (var) gananatham, ganesha, ganeshwara girija: goddess parvathi, daughter of the king of mountains harana: to remove/destroy; (var) haranam, haari - one who destroys karuna: compassion; (var) karunya, karunamaya - full of compassion, karunamayi (f), karunantha, karunakara - embodiment of compassion lambodhara: one having big stomach – lord ganesha mooshika: mouse - the vehicle of lord ganesha nandana: son, also the name of a forest; (var) nandan, nandanam nilaya: house; (var) nilayey prashanthi: supreme peace; (var) prashantha; also refers to prashanthi nilayam at puttaparthi sankata: distress shiva: lord shiva - one of the trinity who is the destroyer - the name shiva means auspiciousness; (var) shiv, shivaya, shivaraj, shivaraja, shivarajam, shivom, shivani (f) - of shiva siddhi: accomplishment, superhuman power sutha: son; (var) sutham, suthaya - one who is the son of, suthaney (tamil) vahana: vehicle; (var) vahini - one who rides the vehicle (feminine) vighna: obstacle vinasha: one who destroys or removes; (var) vinashaka, vinashana, vinashini (f), vinasham; vinayaka: one without a master - refers to lord ganesha</t>
  </si>
  <si>
    <t>https://sairhythms.sathyasai.org/song/gajavadana-jaya-namosthuthey</t>
  </si>
  <si>
    <t>Gajavadana Jaya Namosthuthey</t>
  </si>
  <si>
    <t>Salutations to Lord Ganesha, the elephant-faced one, the son of Mother Parvathi. Victory to Thee, O Lord, You are the one who bestows victory, destroys obstacles and blesses all with auspiciousness.</t>
  </si>
  <si>
    <t>Gajavadana Jaya Namosthuthey
Nagaja Nandana Namosthuthey
Vijaya Pradayaka Vighna Nasha
Gajavadana Jaya Namosthuthey
(Shubha) Mangala Dayaka Namosthuthey</t>
  </si>
  <si>
    <t>~ Shuddha Saveri / Durga</t>
  </si>
  <si>
    <t>D2 R2+ S+ S+ D2 P P M1 R2 S R2 PIn the Key of C:A D+ C+ C+ A G G F D C D G</t>
  </si>
  <si>
    <t>Lowest Note: d2 / A (lower octave)Highest Note: M1 / F (higher octave)* Western notes are in the Key of C</t>
  </si>
  <si>
    <t>Song Glossary dayaka: one who gives; (var) dayakam, dayiney, dayaki (f) gajamukha: elephant-faced one, refers to lord ganesh; (var) gajamukham, gajanana, gajananam, gajavadana, gajavadanam jaya: victory; (var) jayam, jayatu mangal: auspicious; (var) mangala nagaja: daughter of the mountain - refers to parvathi namostuthey: to offer salutations; (var) namasthey nandana: son, also the name of a forest; (var) nandan, nandanam nasha: destruction pradayaka: bestower shubh: good, auspicious, pleasant; (var) shubha, shubham; shubhakari, shubankari - goddess who bestows auspiciousness vighna: obstacle vijaya: victorious, victory; (var) vijayee</t>
  </si>
  <si>
    <t>debug_gajavadana_jaya_namosthuthey.html</t>
  </si>
  <si>
    <t>https://youtu.be/926OHcEcFkw</t>
  </si>
  <si>
    <t>https://sairhythms.sathyasai.org/song/gajavadana-sai-gajanana</t>
  </si>
  <si>
    <t>Gajavadana Sai Gajanana</t>
  </si>
  <si>
    <t>Oh Lord Ganesha, You bestow auspiciousness, intellect and liberation. Please fulfill our wishes.</t>
  </si>
  <si>
    <t>Gajavadana Sai Gajanana
Gajanana Hey Shubhanana [ Gajavadana ... ]
Buddhi Pradayaka Gajanana
Siddhi Vinayaka Gajanana
Moksha Pradayaka Gajanana
Mangala Dayaka Shubhanana
Gajanana Shubhanana [ Gajanana Hey ... ]</t>
  </si>
  <si>
    <t>https://raagabox.com/search/?mid=1002499</t>
  </si>
  <si>
    <t>Song Glossary buddhi: intellect dayaka: one who gives; (var) dayakam, dayiney, dayaki (f) gajamukha: elephant-faced one, refers to lord ganesh; (var) gajamukham, gajanana, gajananam, gajavadana, gajavadanam hey: a heartfelt callout, usually followed by a name or description like 'hey rama', or 'hey merciful lord' mangal: auspicious; (var) mangala moksha: liberation, moha+kshaya - destruction of attachment pradayaka: bestower sai: sa + aai = divine mother shubhanana: pleasant face siddhi: accomplishment, superhuman power vinayaka: one without a master - refers to lord ganesha</t>
  </si>
  <si>
    <t>debug_gajavadana_sai_gajanana.html</t>
  </si>
  <si>
    <t>https://sairhythms.sathyasai.org/song/gana-natha-gana-natha</t>
  </si>
  <si>
    <t>Gana Natha Gana Natha</t>
  </si>
  <si>
    <t>Surrender to Lord Ganesha, Lord of the Ganaas, the one who rides the Mooshika (mouse) and who gives us all types of auspiciousness. He is the son of goddess Parvathi and He uplifts the whole world.</t>
  </si>
  <si>
    <t>Gana Natha Gana Natha
Mooshika Vahana Jaya Gana Natha
Mangala Dayaka Gana Natha (Shubha) [ Gana Natha ... ]
Parvathi Putra Sri Gana Natha
Jagadodhara Jaya Gana Natha
Sharanam Sharanam Gana Natha</t>
  </si>
  <si>
    <t>Song Glossary dayaka: one who gives; (var) dayakam, dayiney, dayaki (f) gana: group, tribe, sect, attendants of lord shiva jagadodhara: one who liberates the world; (var) jagadoddhara, jagadoddharini (f), jagadodhaara, jagadodharaka, jagadodharana, jagadodharanam, jagadodharini (f) jaya: victory; (var) jayam, jayatu mangal: auspicious; (var) mangala mooshika: mouse - the vehicle of lord ganesha natha: lord or master; (var) nath, nathaya, natham, nada (tamil), nadanukku (tamil) - to the lord, nathudey (telugu) parvathi: consort of lord shiva putra: son sharan: surrender; (var) sharana, sharanagata, sharanagatha, sharanagatham, sharanam shubh: good, auspicious, pleasant; (var) shubha, shubham; shubhakari, shubankari - goddess who bestows auspiciousness sri: honorific title of respect; another name of goddess lakshmi; wealth, majesty, splendour, intellect, fortune; (var) thiru (tamil) vahana: vehicle; (var) vahini - one who rides the vehicle (feminine)</t>
  </si>
  <si>
    <t>debug_gana_natha_gana_natha.html</t>
  </si>
  <si>
    <t>https://sairhythms.sathyasai.org/song/gana-natha-omkara-roopa</t>
  </si>
  <si>
    <t>Gana Natha Omkara Roopa</t>
  </si>
  <si>
    <t>Glory to Lord Ganesha, the lord of the Ganaas, the one who has the form of Om. He is the bestower of accomplishments. He is the five-headed form of Ganesha and the embodiment of wisdom.</t>
  </si>
  <si>
    <t>Gana Natha Omkara Roopa
Sri Gananatha Gnana Roopa [ Gana Natha ... ]
Siddhi Vinayaka Heramba
Sri Gananatha Gnana Roopa</t>
  </si>
  <si>
    <t>Song Glossary gana: group, tribe, sect, attendants of lord shiva gananatha: lord of ganas (lord shiva's army) - refers to lord ganesha; (var) gananatham, ganesha, ganeshwara gnana: wisdom; (var) gyaan, gnaan, gnan, gnanam heramba: a form of lord ganesha, pictured as having five heads and riding a lion, also means protector of the weak natha: lord or master; (var) nath, nathaya, natham, nada (tamil), nadanukku (tamil) - to the lord, nathudey (telugu) om: Omkara has no form. It is the manifestation of Brahman (God) as sound. It is present in all creation. It is effulgent. It is in all speech. Read More: Significance of Om roopa: figure, embodiment; (var) roopam, roopini (f) siddhi: accomplishment, superhuman power sri: honorific title of respect; another name of goddess lakshmi; wealth, majesty, splendour, intellect, fortune; (var) thiru (tamil) vinayaka: one without a master - refers to lord ganesha</t>
  </si>
  <si>
    <t>debug_gana_natha_omkara_roopa.html</t>
  </si>
  <si>
    <t>https://youtu.be/Sq1-M0XEnp4</t>
  </si>
  <si>
    <t>https://sairhythms.sathyasai.org/song/ganadhi-pathayey-paahi-maam</t>
  </si>
  <si>
    <t>O Lord Ganesha, the Leader of Ganas, son of Mother Girija (Parvathi), You are the very embodiment of auspiciousness. Please protect us, O Lord.</t>
  </si>
  <si>
    <t>Ganadhi Pathayey Paahi Maam
Girija Tava Sutha Raksha Maam (2)
(Shubha) Mangala Moorata Palaya Maam</t>
  </si>
  <si>
    <t>ganadhi-pathayey-paahi-maam.mp3</t>
  </si>
  <si>
    <t>Song Glossary ganadhipa: leader of ganas (lord shiva's army) - refers to lord ganesha girija: goddess parvathi, daughter of the king of mountains maam: for me mangal: auspicious; (var) mangala moorat: idol, figure paahi: protect; (var) pahi pala: to care, protect or sustain; (var) palana, palaya, palam, palan pathi: master, husband; (var) pathayey raksha: protect; (var) rakshaya shubh: good, auspicious, pleasant; (var) shubha, shubham; shubhakari, shubankari - goddess who bestows auspiciousness sutha: son; (var) sutham, suthaya - one who is the son of, suthaney (tamil) tava: your</t>
  </si>
  <si>
    <t>debug_ganadhi_pathayey_paahi_maam.html</t>
  </si>
  <si>
    <t>https://youtu.be/aoZmRRP3aX4</t>
  </si>
  <si>
    <t>https://sairhythms.sathyasai.org/song/gananatha-gananatha</t>
  </si>
  <si>
    <t>Oh Lord of the Lords, Ganesha, victory to Thee whose vehicle is a mouse. You are the bestower of all powers, success and intellectual prowess. Oh Lord, the sustainer of the entire creation, we surrender at Your Lotus Feet.</t>
  </si>
  <si>
    <t>Gananatha Gananatha
Mooshika Vahana Jaya Gananatha
Sharanam Sharanam Gananatha [ Gananatha ... ]
Siddhi Vinayaka Gananatha
Buddhi Pradayaka Gananatha
Jagadodhara Jaya Gananatha [ Sharanam ... ]</t>
  </si>
  <si>
    <t>gananatha-gananatha.mp3</t>
  </si>
  <si>
    <t>https://dl.radiosai.org/RADIO_SAI_BHAJAN_CLASSROOM_230_GANANATHA_GANANATHA.mp3</t>
  </si>
  <si>
    <t>Song Glossary buddhi: intellect gananatha: lord of ganas (lord shiva's army) - refers to lord ganesha; (var) gananatham, ganesha, ganeshwara jagadodhara: one who liberates the world; (var) jagadoddhara, jagadoddharini (f), jagadodhaara, jagadodharaka, jagadodharana, jagadodharanam, jagadodharini (f) jaya: victory; (var) jayam, jayatu mooshika: mouse - the vehicle of lord ganesha pradayaka: bestower sharan: surrender; (var) sharana, sharanagata, sharanagatha, sharanagatham, sharanam siddhi: accomplishment, superhuman power vahana: vehicle; (var) vahini - one who rides the vehicle (feminine) vinayaka: one without a master - refers to lord ganesha</t>
  </si>
  <si>
    <t>debug_gananatha_gananatha.html</t>
  </si>
  <si>
    <t>https://sairhythms.sathyasai.org/song/gananatha-sai-gajanana</t>
  </si>
  <si>
    <t>O Lord Ganesha, the Lord of all Ganaas (Demigods), O Lord of Parthi, You relieve us of all anxieties and sadness. O the Son of Shiva (the Lord of Kailasa), who is the embodiment of purity and the Lord of the destitute, O bestower of all the siddhis and prowess, the one whose face radiates goodness, O sustainer of the whole world and the abode of all peace, glory be to Thee.</t>
  </si>
  <si>
    <t>Gananatha Sai Gajanana
Partheeshwara Dukha Bhanjana [ Gananatha ... ]
Kailasa Pathey Shiva Nandana Deena Natha Harey Hey Niranjana
Siddhi Pradatha Shubhanana Jagadeeshwara Shanthi Niketana
Jagadeeshwara Shanthi Niketana</t>
  </si>
  <si>
    <t>gananatha-sai-gajanana.mp3</t>
  </si>
  <si>
    <t>G1 R2 S n1 S n1 d1 n1 p S SIn the Key of C:E♭ D C B♭ C B♭ G# B♭ G C C</t>
  </si>
  <si>
    <t>Song Glossary bhanjana: one who destroys; (var) bhanjani (f) deen: downtrodden; (var) deena, deenan dukh: sorrow; (var) dukha gajamukha: elephant-faced one, refers to lord ganesh; (var) gajamukham, gajanana, gajananam, gajavadana, gajavadanam gananatha: lord of ganas (lord shiva's army) - refers to lord ganesha; (var) gananatham, ganesha, ganeshwara hey: a heartfelt callout, usually followed by a name or description like 'hey rama', or 'hey merciful lord' jagadeesha: lord of the world; (var) jagadeeshwara, jagadeeshwaraya kailasa: the abode of lord shiva nandana: son, also the name of a forest; (var) nandan, nandanam natha: lord or master; (var) nath, nathaya, natham, nada (tamil), nadanukku (tamil) - to the lord, nathudey (telugu) niketana: a house, an abode niranjan: without any black spot. i.e. always pure. nir+anjan=without collirium (kaajal – which is always black); (var) niranjana, niranjani (f) partheeshwara: one who is lord of parthi (sathya sai baba); (var) partheesha, partheeshwaraya pathey: master, lord, husband; (var) pathi, pathayey pradatha: bestower; (var) pradayi, pradatham, pradayini (f) sai: sa + aai = divine mother shanthi: peace shiva: lord shiva - one of the trinity who is the destroyer - the name shiva means auspiciousness; (var) shiv, shivaya, shivaraj, shivaraja, shivarajam, shivom, shivani (f) - of shiva shubhanana: pleasant face siddhi: accomplishment, superhuman power</t>
  </si>
  <si>
    <t>debug_gananatha_sai_gajanana.html</t>
  </si>
  <si>
    <t>https://sairhythms.sathyasai.org/song/gananatha-vighna-vinashaka-gananatha</t>
  </si>
  <si>
    <t>Gananatha Vighna Vinashaka Gananatha</t>
  </si>
  <si>
    <t>Oh Gananatha, You are the destroyer of all obstacles, protector and sustainer of Your devotees and the bestower of boons. Oh compassionate one, You are the bestower of auspiciousness. You are the almighty with supreme powers adorned with a symbol made of sandal paste. We bow to You, O protector of devotees.</t>
  </si>
  <si>
    <t>Gananatha Vighna Vinashaka Gananatha
Gananatha Gananatha
Bhaktha Pala Vara Dayaka
Karunakara Shubha Dayaka
Siddhi Vinayaka Chandana Tilaka
Sharanam Sharanam Bhaktha Rakshaka</t>
  </si>
  <si>
    <t>Song Glossary bhaktha: devotee; (var) bhakthudu (telugu), bhakthargal (tamil) chandana: sandalwood, that which cools, pleasing dayaka: one who gives; (var) dayakam, dayiney, dayaki (f) gananatha: lord of ganas (lord shiva's army) - refers to lord ganesha; (var) gananatham, ganesha, ganeshwara karuna: compassion; (var) karunya, karunamaya - full of compassion, karunamayi (f), karunantha, karunakara - embodiment of compassion pala: to care, protect or sustain; (var) palana, palaya, palam, palan rakshaka: protector; (var) rakshaki (feminine) sharan: surrender; (var) sharana, sharanagata, sharanagatha, sharanagatham, sharanam shubh: good, auspicious, pleasant; (var) shubha, shubham; shubhakari, shubankari - goddess who bestows auspiciousness siddhi: accomplishment, superhuman power tilaka: the sacred mark put on the forehead; (var) tilakam vara: (1) boon, gift, (2) desired, (3) bridegroom, (4) most respected, best, excellent; (var) varam - tamil vighna: obstacle vinasha: one who destroys or removes; (var) vinashaka, vinashana, vinashini (f), vinasham; vinayaka: one without a master - refers to lord ganesha</t>
  </si>
  <si>
    <t>debug_gananatha_vighna_vinashaka_gananatha.html</t>
  </si>
  <si>
    <t>https://sairhythms.sathyasai.org/song/gananayakam-ganeshwaram-sai</t>
  </si>
  <si>
    <t>Gananayakam Ganeshwaram (Sai)</t>
  </si>
  <si>
    <t>O Lord Ganesh, You are the leader of the demigods, beloved son of Gowri (Mother Parvathi) and the one who rides the mouse. You hold the noose and hook in Your hands and is the delightful cosmic dancer having a spotless form. You are the Supreme Lord who removes all our obstacles.</t>
  </si>
  <si>
    <t>Gananayakam Ganeshwaram (Sai)
Gowri Tanayam Gajananam [ Gananayakam ... ]
Mooshika Vahana Sri Gananatham
Paashankusha Dhara Bala Gajananam
Ananda Tandava Narthana Ganapathim
Vinayakam Vimalacharam Vighneshwaram
Gananayakam Ganeshwaram (Sai)
Gowri Tanayam Gajananam [ Gananayakam ... ]
Mooshika Vahana Sri Gananatham
Paashankusha Dhara Bala Gajananam
Ananda Tandava Narthana Ganapathim
Vinayakam Vighna Nashakam Vighneshwaram</t>
  </si>
  <si>
    <t>Song Glossary anand: bliss; (var) ananda, anandam, anando bala: child, son; (var) bal, balana, balagan (tamil), baalam dhara: bear, carry, earth, one who wears; (var) dhari, dharana, dharam, dharey, dharini (f) gajamukha: elephant-faced one, refers to lord ganesh; (var) gajamukham, gajanana, gajananam, gajavadana, gajavadanam gananatha: lord of ganas (lord shiva's army) - refers to lord ganesha; (var) gananatham, ganesha, ganeshwara gananayaka: leader of his group - refers to lord ganesha; (var) gananayakam, ganapathey, ganapathi, ganapathim, ganapati, ganapatim gowri: another name of goddess parvathi mooshika: mouse - the vehicle of lord ganesha narthana: dance; (var) narthanam nashaka: one who destroys; (var) nashakam, nashana, nashanam, nashini (f) pashankusha: noose (pasha) and and hook (ankusha) held by lord ganesha sai: sa + aai = divine mother sri: honorific title of respect; another name of goddess lakshmi; wealth, majesty, splendour, intellect, fortune; (var) thiru (tamil) tanaya: son; (var) tanayam, tanaye, tanayey tandava: the celestial dance of shiva; (var) tandavaya - one who dances the tandava vahana: vehicle; (var) vahini - one who rides the vehicle (feminine) vighna: obstacle vighnesha: lord of (victorious over) obstacles; (var) vighnesham, vighneshwara, vighneshwaram, vighneshwaraya vimalacharam: one whose movements (actions) are pure vinayaka: one without a master - refers to lord ganesha</t>
  </si>
  <si>
    <t>debug_gananayakam_ganeshwaram_sai.html</t>
  </si>
  <si>
    <t>https://youtu.be/WOvLVCsdDgk</t>
  </si>
  <si>
    <t>https://sairhythms.sathyasai.org/song/gananayakam-sai-gananayakam</t>
  </si>
  <si>
    <t>Gananayakam Sai Gananayakam</t>
  </si>
  <si>
    <t>Salutations to You, O Lord Ganesha, the Lord of the Ganaas (Demigods), You are eternally blissful and most beautiful. You bestow various boons and confer all auspiciousness. O Lord of Lords, You reside at Parthi as Lord Sai.</t>
  </si>
  <si>
    <t>Gananayakam Sai Gananayakam
Sadananda Sundara Gananayakam
Vara Dayakam Sai Shubha Dayakam
Parthi Pureeshwara Gananayakam</t>
  </si>
  <si>
    <t>Sri Ramachandra Jaya Ramachandra</t>
  </si>
  <si>
    <t>Song Glossary dayaka: one who gives; (var) dayakam, dayiney, dayaki (f) gananayaka: leader of his group - refers to lord ganesha; (var) gananayakam, ganapathey, ganapathi, ganapathim, ganapati, ganapatim pureeshwara: lord of a place or city; (var) purishwara, pureeshwari, purishwari (f) puttaparthi: birthplace of bhagawan sri sathya sai baba; (var) parti, parthi, parthipuri sadana: home, seat, dwelling, residence; (var) sadanam, sadani (feminine) sai: sa + aai = divine mother shubh: good, auspicious, pleasant; (var) shubha, shubham; shubhakari, shubankari - goddess who bestows auspiciousness sundara: beautiful; (var) sundarakara, sundaraya, sundari (f), soundari (f), sundaram - beauty vara: (1) boon, gift, (2) desired, (3) bridegroom, (4) most respected, best, excellent; (var) varam - tamil</t>
  </si>
  <si>
    <t>debug_gananayakam_sai_gananayakam.html</t>
  </si>
  <si>
    <t>https://sairhythms.sathyasai.org/song/ganapathey-paahi-maha-mathey</t>
  </si>
  <si>
    <t>Ganapathey Paahi Maha Mathey</t>
  </si>
  <si>
    <t>O Lord Ganapathi (Ganesha), the highly intellectual one, protect us. Salutations to Thee, the embodiment of knowledge. You are the treasure house of compassion with a lotus feet. You are the master of all forms of knowledge and music. O Lord Sai, who is verily Lord Ganesha, You are the reserve of divine qualities.</t>
  </si>
  <si>
    <t>Ganapathey Paahi Maha Mathey
Gnana Swaroopa Namostuthey
Pankaja Charana Daya Nidhey
Mangala Kara Hey Krupa Nidhey
Sapta Swarapathi Vidya Pathey
Sayeeshwara Twam Suguna Nidhey</t>
  </si>
  <si>
    <t>Song Glossary charan: feet; (var) charana, charanam, charanon daya: compassion gananatha: lord of ganas (lord shiva's army) - refers to lord ganesha; (var) gananatham, ganesha, ganeshwara gnana: wisdom; (var) gyaan, gnaan, gnan, gnanam hey: a heartfelt callout, usually followed by a name or description like 'hey rama', or 'hey merciful lord' kara: hand, palm; alternative meaning: to do, bestow krupa: compassion; (var) kripa maha: great; (var) mahaan - one who is great mangal: auspicious; (var) mangala mathi: intellect, also refers to mind; (var) mathey, madi (telugu) namostuthey: to offer salutations; (var) namasthey nidhey: treasure house; (var) nidhe paahi: protect; (var) pahi pankaja: lotus; (var) pankajam pathey: master, lord, husband; (var) pathi, pathayey sapta: the number seven sayeesha: sai + esha = lord sai; (var) sayeesham, sayeeshwara, sayeeshwaram, sayeeshwari (f), sayeeshwaraya, saishwari (f), suguna: good qualities; (var) sugunabhi - one with good qualities swara: musical note swaroopa: figure, embodiment; (var) swarupa, swaroopam, swaroopanin (tamil); roopini, swaroopini, svarupini (feminine) twam: you vidya: knowledge</t>
  </si>
  <si>
    <t>debug_ganapathey_paahi_maha_mathey.html</t>
  </si>
  <si>
    <t>https://sairhythms.sathyasai.org/song/ganapathi-deva-hey-gananayaka</t>
  </si>
  <si>
    <t>Ganapathi Deva Hey Gananayaka</t>
  </si>
  <si>
    <t>O Lord Ganesha, the Lord of the Ganas, You are the embodiment of the Primodial Sound Om. O son of Goddess Parvathi and the one who rides on Mooshika, You bestow auspiciousness and destroy wordly afflications. Our foremost obeisance to You who is none other than Sai.</t>
  </si>
  <si>
    <t>Ganapathi Deva Hey Gananayaka
Pranava Swaroopa Hey Shubha Dayaka
Parvathi Nandana Hey Dukha Bhanjana
Lambodhara Hey Mooshika Vahana (2)
Prathama Poojana Hey Sai Gajanana</t>
  </si>
  <si>
    <t>ganapathi-deva-hey-gananayaka.mp3</t>
  </si>
  <si>
    <t>Song Glossary bhanjana: one who destroys; (var) bhanjani (f) dayaka: one who gives; (var) dayakam, dayiney, dayaki (f) deva: god; (var) dev, devo, devam dukh: sorrow; (var) dukha gajamukha: elephant-faced one, refers to lord ganesh; (var) gajamukham, gajanana, gajananam, gajavadana, gajavadanam gananayaka: leader of his group - refers to lord ganesha; (var) gananayakam, ganapathey, ganapathi, ganapathim, ganapati, ganapatim hey: a heartfelt callout, usually followed by a name or description like 'hey rama', or 'hey merciful lord' lambodhara: one having big stomach – lord ganesha mooshika: mouse - the vehicle of lord ganesha nandana: son, also the name of a forest; (var) nandan, nandanam parvathi: consort of lord shiva pooja: worship; (var) poojana, poojey pranava: the primordial sound ‘om’ prathama: first sai: sa + aai = divine mother shubh: good, auspicious, pleasant; (var) shubha, shubham; shubhakari, shubankari - goddess who bestows auspiciousness swaroopa: figure, embodiment; (var) swarupa, swaroopam, swaroopanin (tamil); roopini, swaroopini, svarupini (feminine) vahana: vehicle; (var) vahini - one who rides the vehicle (feminine)</t>
  </si>
  <si>
    <t>debug_ganapathi_deva_hey_gananayaka.html</t>
  </si>
  <si>
    <t>https://sairhythms.sathyasai.org/song/ganapathi-om-jaya-ganapathi-om</t>
  </si>
  <si>
    <t>Ganapathi Om Jaya Ganapathi Om (Mohanam / Bhoop)</t>
  </si>
  <si>
    <t>Glory to Thee, O Ganesha, the elephant faced one, the bestower of boons, the one who has the mouse as His vehicle, the one who has Modaka (a sweet preparation) in His hand, the one who is supremely pure. O Lord, I offer obeisance at Your Lotus feet.</t>
  </si>
  <si>
    <t>Ganapathi Om Jaya Ganapathi Om
Gajamukha Varada Ganapathi Om [ Ganapathi Om ... ]
Mooshika Vahana Gajanana
Modaka Hasta Gajanana
Parama Niranjana Gajanana
Paada Namasthey Gajanana</t>
  </si>
  <si>
    <t>ganapathi-om-jaya-ganapathi-om.mp3</t>
  </si>
  <si>
    <t>S R2 G2 R2 G2 G2 D2 P G2 R2 R2 G2 P G2 PIn the Key of C:C D E D E E A G E D D E G E G</t>
  </si>
  <si>
    <t>https://dl.radiosai.org/Radio_Sai_Bhajan_Classroom_043_Ganapathi_Om_Jaya_Ganapathi_Om.mp3</t>
  </si>
  <si>
    <t>instrumental lead-music tutorial sheet-music</t>
  </si>
  <si>
    <t>Song Glossary gajamukha: elephant-faced one, refers to lord ganesh; (var) gajamukham, gajanana, gajananam, gajavadana, gajavadanam gananayaka: leader of his group - refers to lord ganesha; (var) gananayakam, ganapathey, ganapathi, ganapathim, ganapati, ganapatim hasta: hand jaya: victory; (var) jayam, jayatu modaka: a type of sweet, pleasing, delighting mooshika: mouse - the vehicle of lord ganesha namostuthey: to offer salutations; (var) namasthey niranjan: without any black spot. i.e. always pure. nir+anjan=without collirium (kaajal – which is always black); (var) niranjana, niranjani (f) om: Omkara has no form. It is the manifestation of Brahman (God) as sound. It is present in all creation. It is effulgent. It is in all speech. Read More: Significance of Om paada: feet; (var) pada, padam, paadam - tamil parama: supreme, principal, chief, best, highest; (var) param, paramam vahana: vehicle; (var) vahini - one who rides the vehicle (feminine) varada: a wish or boon; one who bestows a boon; (var) varadayaka, varadayakam, varadayini (f), varadey, varana</t>
  </si>
  <si>
    <t>debug_ganapathi_om_jaya_ganapathi_om.html</t>
  </si>
  <si>
    <t>ganapathi-om-jaya-ganapathi-om_1.mp3</t>
  </si>
  <si>
    <t>https://sairhythms.sathyasai.org/song/ganapathi-om-jaya-ganapathi-om-0</t>
  </si>
  <si>
    <t>Ganapathi Om Jaya Ganapathi Om (~ Major (Harikamboji))</t>
  </si>
  <si>
    <t>Victory to Lord Ganesha, the Lord of the Ganas (Shiva's army). Let us praise our Lord Sai who resides in Parthi and shines the light of truth upon us. Glory to Lord Sai who is verily Lord Ganapathi.</t>
  </si>
  <si>
    <t>Ganapathi Om Jaya Ganapathi Om Ganapathi Om Sai Ram
Ganapathi Om Jaya Ganapathi Om Ganapathi Om Sai Ram
Parthi ni Owasu Ai no Kami
Sai Natha Bhagawan
Tataeyou Bhagawan
Jai Jai Jai Sai, Jai Jai Jai Baba, Shinri no Hikari</t>
  </si>
  <si>
    <t>Song Glossary baba: lord sai baba - the divine father bhagawan: god; (var) bhagwan, bhagavaan, bhagavan, bhagawantha, bhagawathey gananayaka: leader of his group - refers to lord ganesha; (var) gananayakam, ganapathey, ganapathi, ganapathim, ganapati, ganapatim jai: victory jaya: victory; (var) jayam, jayatu natha: lord or master; (var) nath, nathaya, natham, nada (tamil), nadanukku (tamil) - to the lord, nathudey (telugu) om: Omkara has no form. It is the manifestation of Brahman (God) as sound. It is present in all creation. It is effulgent. It is in all speech. Read More: Significance of Om puttaparthi: birthplace of bhagawan sri sathya sai baba; (var) parti, parthi, parthipuri rama: name of the seventh incarnation of lord vishnu, son of dasharatha and kausalya; (var) ram sai: sa + aai = divine mother</t>
  </si>
  <si>
    <t>https://youtu.be/DVbRIRnFVw0</t>
  </si>
  <si>
    <t>Prathama Vandana Gowri Nandana</t>
  </si>
  <si>
    <t>https://sairhythms.sathyasai.org/song/ganapathi-ganapathi-eichi-no-hikari</t>
  </si>
  <si>
    <t>Ganapathi, Ganapathi Eichi no Hikari</t>
  </si>
  <si>
    <t>O Lord Ganapathi (Ganesha), You are the light of wisdom. We journey towards You. We are small compared to You. Please protect us. We journey towards Your sacred light. O Lord Sai, we journey towards Your light.</t>
  </si>
  <si>
    <t>Ganapathi, Ganapathi Eichi no Hikari
Ganapathi, Ganapathi Mezashite Susume
Ganapathi, Ganapathi Chiisaki Mono wo
Ganapathi, Ganapathi Mamotte Kureru
Seinaru Hikari wo Mezashite Susume
Sai no Hikari wo Mezashite Susume</t>
  </si>
  <si>
    <t>Song Glossary gananayaka: leader of his group - refers to lord ganesha; (var) gananayakam, ganapathey, ganapathi, ganapathim, ganapati, ganapatim sai: sa + aai = divine mother</t>
  </si>
  <si>
    <t>debug_ganapathi_ganapathi_eichi_no_hikari.html</t>
  </si>
  <si>
    <t>https://youtu.be/PvZE5MuZD2M</t>
  </si>
  <si>
    <t>https://sairhythms.sathyasai.org/song/ganesha-agameyo-inori-no-kokoro</t>
  </si>
  <si>
    <t>Govinda Madhava Gopala Keshava (Mishra Darbari)</t>
  </si>
  <si>
    <t>Ganesha Agameyo Inori no Kokoro</t>
  </si>
  <si>
    <t>Worship our Lord Ganesha and pray with all your heart. O Lord, with Your wisdom and courage, You shine bright revealing our path. You are the Lord of truth, justice, and the love within everything. With the power of love, we advance forward on the path You have shown us.</t>
  </si>
  <si>
    <t>Ganesha Agameyo Inori no Kokoro wo Sathya Sai eto Todoke Tamou
Eichi to Yuuki no Chikara no Kami yo Hikari no Michi wo Terasu Kami
Subete no Inochi no Jiai no Kami yo Shinri to Seigi no Gajanana
Ai no Chikara de Michibiki tamae Sathya Sai eto Tsuzuku Michi
Ganesha Charanam Parama Pavanam Sathya Sainam Gajananam
Nithya Smaranam Parama Pavanam Sathya Sainam Gajananam
Sadguru Charanam Parama Pavanam Sathya Sainam Gajananam
Bhava Bhaya Haranam Parama Pavanam Sathya Sainam Gajananam
Ganesha we ask You for Your selfless service, helping us to reach our Sai Baba
You gently remind us to remember Sri Sathya Sai Lord, our Guru God
You lead us to Supreme Guru, the true sacred Sathya Sai Lord, our dearest God
Much of our fears disappear, whenever God is here - Sathya Sai Lord, our dearest God</t>
  </si>
  <si>
    <t>Minor (Sindhu Bhairavi / Bhairavi)</t>
  </si>
  <si>
    <t>Song Glossary gajamukha: elephant-faced one, refers to lord ganesh; (var) gajamukham, gajanana, gajananam, gajavadana, gajavadanam ganesha: lord of the ganas, name of the elephant faced god; (var) ganesh sai: sa + aai = divine mother sathya: truth, short form of sathyanarayana – the childhood name of sri sathya sai baba; (var) sathyam</t>
  </si>
  <si>
    <t>debug_ganesha_agameyo_inori_no_kokoro.html</t>
  </si>
  <si>
    <t>https://youtu.be/17N1-AxtQjQ</t>
  </si>
  <si>
    <t>https://sairhythms.sathyasai.org/song/ganesha-bhaja-mana-ganesha-bhaja</t>
  </si>
  <si>
    <t>Ganesha Bhaja Mana Ganesha Bhaja</t>
  </si>
  <si>
    <t>O mind, pray to the name of Lord Ganesha. He is the son of Goddess Parvathi and the one who pleases Lord Shiva, the lord of all beings.</t>
  </si>
  <si>
    <t>Ganesha Bhaja Mana Ganesha Bhaja Mana Ganesha Bhaja Manarey
Parvathi Nandana Pashupathi Ranjana
Deva Ganesha Bhaja Manarey (2)</t>
  </si>
  <si>
    <t>Song Glossary bhaja: worship, chant the name or sing the praises of the lord; (var) bhajoon - I worship; bhajey - let us worship deva: god; (var) dev, devo, devam ganesha: lord of the ganas, name of the elephant faced god; (var) ganesh mana: mind; (var) man, mano nandana: son, also the name of a forest; (var) nandan, nandanam parvathi: consort of lord shiva pashupathi: the lord of all animals esp. lord shiva; (var) pashupathey ranjana: pleasing, entertaining</t>
  </si>
  <si>
    <t>debug_ganesha_bhaja_mana_ganesha_bhaja.html</t>
  </si>
  <si>
    <t>https://sairhythms.sathyasai.org/song/ganesha-charanam-parama-pavanam</t>
  </si>
  <si>
    <t>Ganesha Charanam Parama Pavanam</t>
  </si>
  <si>
    <t>Let us bow in reverence to Lord Ganesha, let us bow in absolute purity to the name of Sai, to the elephant-faced Lord Ganesha. Constantly remember the purifying name of Sai and Lord Ganesha. The sacred feet of Sadguru are purifying, so is the name of Sai and Ganesha which removes the fear of the cycle of birth and death.</t>
  </si>
  <si>
    <t>Ganesha Charanam Parama Pavanam Sathya Sainam Gajananam
Nithya Smaranam Parama Pavanam Sathya Sainam Gajananam
Sadguru Charanam Parama Pavanam Sathya Sainam Gajananam
Bhava Bhaya Haranam Parama Pavanam Sathya Sainam Gajananam
Ganesha we ask You for Your selfless service, helping us to reach our Sai Baba
You gently remind us to remember Sri Sathya Sai Lord, our Guru God
You lead us to Supreme Guru, the true sacred Sathya Sai Lord, our dearest God
Much of our fears disappear, whenever God is here - Sathya Sai Lord, our dearest God
Ganesha Agameyo Inori no Kokoro wo Sathya Sai eto Todoke Tamou
Eichi to Yuuki no Chikara no Kami yo Hikari no Michi wo Terasu Kami
Subete no Inochi no Jiai no Kami yo Shinri to Seigi no Gajanana
Ai no Chikara de Michibiki tamae Sathya Sai eto Tsuzuku Michi</t>
  </si>
  <si>
    <t>ganesha-charanam-parama-pavanam.mp3</t>
  </si>
  <si>
    <t>https://media.radiosai.org/journals/vol_12/01JAN14/bhajan-tutor-Prem-Ganesha-Sharanam.htm</t>
  </si>
  <si>
    <t>multi-lingual tutorial sheet-music</t>
  </si>
  <si>
    <t>Song Glossary bhava: being, becoming, birth, world bhaya: fear charan: feet; (var) charana, charanam, charanon gajamukha: elephant-faced one, refers to lord ganesh; (var) gajamukham, gajanana, gajananam, gajavadana, gajavadanam ganesha: lord of the ganas, name of the elephant faced god; (var) ganesh harana: to remove/destroy; (var) haranam, haari - one who destroys nithya: daily, always parama: supreme, principal, chief, best, highest; (var) param, paramam pavana: sacred, also means one who protects or provides refuge; (var) pavanam, paavana; pavani (f) sadguru: true teacher/mentor/preceptor sai: sa + aai = divine mother sathya: truth, short form of sathyanarayana – the childhood name of sri sathya sai baba; (var) sathyam smaran: constant remembrance; (var) smaranam, smarami - remember</t>
  </si>
  <si>
    <t>debug_ganesha_charanam_parama_pavanam.html</t>
  </si>
  <si>
    <t>https://sairhythms.sathyasai.org/song/ganesha-charanam-sharanam-ganesha</t>
  </si>
  <si>
    <t>Surrender to the Lotus Feet of Lord Ganesh. Surrender to the Lotus Feet of Lord Sai.</t>
  </si>
  <si>
    <t>Ganesha Charanam Sharanam Ganesha (4)
Sayeesha Charanam Sharanam Sayeesha (4)
Ganesha Shiva's Son Humbly I Implore Thee
Ganesha You're The One To Clear The Path Before Me
Ganesha Shiva's Son Humbly I Implore Thee
Ganesha You're The One To Clear The Path Before Me
Lord Sai Within My Heart Humbly I Adore Thee
Lord Sai I Pray Thou Art Kept In Mind Before Me
Lord Sai Within My Heart Humbly I Adore Thee
Lord Sai I Pray Thou Art Kept In Mind Before Me
Hajime ni Agameyo Ganesha Agameyo (4)
Sai no Renge no Miashi wo Agameyo (4)</t>
  </si>
  <si>
    <t>ganesha-charanam-sharanam-ganesha.mp3</t>
  </si>
  <si>
    <t>Lowest Note: P / GHighest Note: G2 / E (higher octave)* Western notes are in the Key of C</t>
  </si>
  <si>
    <t>karaoke multi-lingual instrumental sheet-music</t>
  </si>
  <si>
    <t>Song Glossary charan: feet; (var) charana, charanam, charanon ganesha: lord of the ganas, name of the elephant faced god; (var) ganesh sayeesha: sai + esha = lord sai; (var) sayeesham, sayeeshwara, sayeeshwaram, sayeeshwari (f), sayeeshwaraya, saishwari (f), sharan: surrender; (var) sharana, sharanagata, sharanagatha, sharanagatham, sharanam</t>
  </si>
  <si>
    <t>debug_ganesha_charanam_sharanam_ganesha.html</t>
  </si>
  <si>
    <t>source: https://media.radiosai.org/journals/vol_15/01JUL17/Sai-Bhajans-Karaoke.htmReference Track7 Pancham / BGents Pitch Karaoke Tracks7 Pancham / B (reference)6.5 Pancham / A# (half note lower)6 Pancham / A (one note lower)Ladies Pitch Karaoke Tracks4 Pancham / F (reference)3 Pancham / E (half note lower)2.5 Pancham / D# (one note lower)</t>
  </si>
  <si>
    <t>ganesha-charanam-sharanam-ganesha_1.mp3</t>
  </si>
  <si>
    <t>https://sairhythms.sathyasai.org/song/ganesha-ganesha-guide-me</t>
  </si>
  <si>
    <t>Ganesha Ganesha guide me</t>
  </si>
  <si>
    <t>Ganesha Ganesha guide me all the way
Ganesha Ganesha protect me all the day
Ganesha Ganesha teach me how to pray</t>
  </si>
  <si>
    <t>debug_ganesha_ganesha_guide_me.html</t>
  </si>
  <si>
    <t>https://sairhythms.sathyasai.org/song/ganesha-ganesha-sweet-lord-ganesha</t>
  </si>
  <si>
    <t>Ganesha Ganesha sweet Lord Ganesha</t>
  </si>
  <si>
    <t>Ganesha Ganesha sweet Lord Ganesha (2x)
Please bless our prayers we offer to You
Please bless our prayers, may they please You
Ganesha Ganesha (3x)</t>
  </si>
  <si>
    <t>debug_ganesha_ganesha_sweet_lord_ganesha.html</t>
  </si>
  <si>
    <t>https://sairhythms.sathyasai.org/song/ganesha-sharanam-ganesha-sharanam</t>
  </si>
  <si>
    <t>Ganesha Sharanam Ganesha Sharanam</t>
  </si>
  <si>
    <t>Ganesha Sharanam, Ganesha Sharanam (2)
You Are Always Protecting Me
You Are Always Guiding Me ... Om
You Are Always Protecting Me
You Are Always Guiding Me ... Om</t>
  </si>
  <si>
    <t>ganesha-sharanam-ganesha-sharanam.mp3</t>
  </si>
  <si>
    <t>Song Glossary ganesha: lord of the ganas, name of the elephant faced god; (var) ganesh om: Omkara has no form. It is the manifestation of Brahman (God) as sound. It is present in all creation. It is effulgent. It is in all speech. Read More: Significance of Om sharan: surrender; (var) sharana, sharanagata, sharanagatha, sharanagatham, sharanam</t>
  </si>
  <si>
    <t>debug_ganesha_sharanam_ganesha_sharanam.html</t>
  </si>
  <si>
    <t>https://sairhythms.sathyasai.org/song/ganesha-shiva%E2%80%99s-son</t>
  </si>
  <si>
    <t>Ganesha Shiva’s Son</t>
  </si>
  <si>
    <t>Ganesha Shiva's Son Humbly I Implore Thee
Ganesha You're The One To Clear The Path Before Me
Ganesha Shiva's Son Humbly I Implore Thee
Ganesha You're The One To Clear The Path Before Me
Lord Sai Within My Heart Humbly I Adore Thee
Lord Sai I Pray Thou Art Kept In Mind Before Me
Lord Sai Within My Heart Humbly I Adore Thee
Lord Sai I Pray Thou Art Kept In Mind Before Me
Ganesha Charanam Sharanam Ganesha (4)
Sayeesha Charanam Sharanam Sayeesha (4)
Hajime ni Agameyo Ganesha Agameyo (4)
Sai no Renge no Miashi wo Agameyo (4)</t>
  </si>
  <si>
    <t>ganesha-shiva’s-son.mp3</t>
  </si>
  <si>
    <t>Major (Hamsadhwani)</t>
  </si>
  <si>
    <t>multi-lingual karaoke sheet-music</t>
  </si>
  <si>
    <t>debug_ganesha_shivas_son.html</t>
  </si>
  <si>
    <t>https://sairhythms.sathyasai.org/song/ganesha-son-shiva</t>
  </si>
  <si>
    <t>Gowri Vara Gangadhara</t>
  </si>
  <si>
    <t>Ganesha Son Of Shiva</t>
  </si>
  <si>
    <t>Ganesha Son Of Shiva
Ganesha Charanam Sharanam
Warrior Of Our Hearts
Ganesha Son Of Shiva
Remove All Fear And Trepidation
Warrior Of Our Hearts
Remove All Fear And Trepidation
Lead Us Out Of The Darkness</t>
  </si>
  <si>
    <t>ganesha-son-shiva.mp3 ganesha-son-shiva_1.mp3</t>
  </si>
  <si>
    <t>Song Glossary charan: feet; (var) charana, charanam, charanon ganesha: lord of the ganas, name of the elephant faced god; (var) ganesh sharan: surrender; (var) sharana, sharanagata, sharanagatha, sharanagatham, sharanam shiva: lord shiva - one of the trinity who is the destroyer - the name shiva means auspiciousness; (var) shiv, shivaya, shivaraj, shivaraja, shivarajam, shivom, shivani (f) - of shiva</t>
  </si>
  <si>
    <t>debug_ganesha_son_of_shiva.html</t>
  </si>
  <si>
    <t>https://sairhythms.sathyasai.org/song/ganesha-stotram</t>
  </si>
  <si>
    <t>Ganesha Stotram</t>
  </si>
  <si>
    <t>1. I salute the Lord of Ganas, who is one-tusked, having a huge body resplendent like molten gold, who has a huge belly, and big beautiful eyes. 2. I salute the Lord of Ganas who is seated on the three-striped antelope’s skin, wearing a snake as His sacred thread and having a face glowing like the moon. 3. I salute the Lord of Ganas, who delights the heart of the Divine Mother Ambika, is protected by the Divine parents and is intoxicated by the love of His devotees. 4. I salute the Lord of Ganas, whose body is decorated with colourful jewels, has a beautiful garland around His neck and who can manifest in any form. 5. I salute the Lord of Ganas, the best among Gods, who has the face of an elephant, is adorned with fan-like ears, and who holds a noose and a goad. 6. I salute the Lord of Ganas, who having mounted the best mouse, displayed immense valour in the great battle between the Gods and the demons. 7. I salute the Lord of Ganas, who is always revered by the Yakshas (nature spirits), Kinnaras (attendants of Kubera), Gandharvas (celestial singers), Siddhas (magical beings) and scholars as the Greatest One. 8. I salute the Lord of Ganas, the remover of all obstacles, who is untouched by obstacles and bestows success. 9. Whoever chants this meritorious "Ganashtakam" (eight verses glorifying Lord Ganesha) with devotion, will be redeemed of all sins and will attain the abode of Lord Shiva.</t>
  </si>
  <si>
    <t>Ēkadantaṃ mahākāyaṃ taptakāñcana sannibhaṃ |
Lambōdaraṃ viśālākṣaṃ vandē'haṃ gaṇanāyakam | |
Bālendu vilasanmauliṃ vandē'haṃ gaṇanāyakam | |
Bhaktapriyaṃ madōnmattam vandē'haṃ gaṇanāyakam | |
Citrarūpadharaṃdevaṃ vandē'haṃ gaṇanāyakam | |
Pāśāṅkuśadharaṃ devaṃ vandē'haṃ gaṇanāyakam | |
Yōddhukāmaṃ mahāvīryaṃ vandē'haṃ gaṇanāyakam | |
Stūyamānaṃ mahātmānaṃ vandē'haṃ gaṇanāyakam | |
Sarva siddhi pradātāraṃ vandē'haṃ gaṇanāyakam | |
Vimuktasarvapāpebhyo śivalokaṃ sa gacchati | |</t>
  </si>
  <si>
    <t>ganesha-stotram.mp3</t>
  </si>
  <si>
    <t>prayers karaoke</t>
  </si>
  <si>
    <t>debug_ganesha_stotram.html</t>
  </si>
  <si>
    <t>https://youtu.be/ceVCslIOaoM</t>
  </si>
  <si>
    <t>Please refer to the video for karaoke in 2.5 Pancham / D#.</t>
  </si>
  <si>
    <t>https://sairhythms.sathyasai.org/song/ganesha-t%C3%BA-eres-la-fuerza-del-universo</t>
  </si>
  <si>
    <t>Ganesha tú eres la fuerza del universo</t>
  </si>
  <si>
    <t>Ganesha, You are the strength of the universe; You are tenderness, You are love. I always carry You in my heart. We beg you to lead us on the path with a firm step in devotion until we arrive at salvation.</t>
  </si>
  <si>
    <t>Ganesha tú eres la fuerza del universo,
Eres ternura, eres amor,
Siempre te llevo en el corazón
Y te rogamos que nos conduzcas por el sendero,
con paso firme en la devoción
hasta llegar a la salvación</t>
  </si>
  <si>
    <t>debug_ganesha_tú_eres_la_fuerza_del_universo.html</t>
  </si>
  <si>
    <t>https://www.youtube.com/watch?v=Pnp1_yQJRmw</t>
  </si>
  <si>
    <t>https://sairhythms.sathyasai.org/song/ganesha-we-ask-you</t>
  </si>
  <si>
    <t>Ganesha We Ask You</t>
  </si>
  <si>
    <t>Ganesha we ask You for Your selfless service, helping us to reach our Sai Baba
You gently remind us to remember Sri Sathya Sai Lord, our Guru God
You lead us to Supreme Guru, the true sacred Sathya Sai Lord, our dearest God
Much of our fears disappear, whenever God is here - Sathya Sai Lord, our dearest God
Ganesha Charanam Parama Pavanam Sathya Sainam Gajananam
Nithya Smaranam Parama Pavanam Sathya Sainam Gajananam
Sadguru Charanam Parama Pavanam Sathya Sainam Gajananam
Bhava Bhaya Haranam Parama Pavanam Sathya Sainam Gajananam
Ganesha Agameyo Inori no Kokoro wo Sathya Sai eto Todoke Tamou
Eichi to Yuuki no Chikara no Kami yo Hikari no Michi wo Terasu Kami
Subete no Inochi no Jiai no Kami yo Shinri to Seigi no Gajanana
Ai no Chikara de Michibiki tamae Sathya Sai eto Tsuzuku Michi</t>
  </si>
  <si>
    <t>ganesha-we-ask-you.mp3</t>
  </si>
  <si>
    <t>Song Glossary baba: lord sai baba - the divine father ganesha: lord of the ganas, name of the elephant faced god; (var) ganesh guru: preceptor; (var) guruvara – belonging to the guru / guru’s sai: sa + aai = divine mother sathya: truth, short form of sathyanarayana – the childhood name of sri sathya sai baba; (var) sathyam sri: honorific title of respect; another name of goddess lakshmi; wealth, majesty, splendour, intellect, fortune; (var) thiru (tamil)</t>
  </si>
  <si>
    <t>debug_ganesha_we_ask_you.html</t>
  </si>
  <si>
    <t>Mandara Mala Dhara Jaya Gowri</t>
  </si>
  <si>
    <t>https://sairhythms.sathyasai.org/song/ganesha-ganesha-yami-wo-furi</t>
  </si>
  <si>
    <t>Ganesha, Ganesha Yami wo Furi</t>
  </si>
  <si>
    <t>O Lord Ganesha, You clear away the darkness. You are righteous and just. You are the ship that allows us to cross the vast ocean. You grant us courage and power. We sing to You.</t>
  </si>
  <si>
    <t>Ganesha, Ganesha Yami wo Furi Harau
Ganesha, Ganesha Seigi no Kami
Ooinaru Umi wo Wataru Fune to Naru
Yuuki wo Atae Chikara wo Sazuketa mo
Katari Tsugou, Ima Utaou</t>
  </si>
  <si>
    <t>debug_ganesha_ganesha_yami_wo_furi.html</t>
  </si>
  <si>
    <t>https://youtu.be/i5SkFTcnZtc</t>
  </si>
  <si>
    <t>https://sairhythms.sathyasai.org/song/ganeshwara-gaja-mukeshwara</t>
  </si>
  <si>
    <t>Ganeshwara Gaja Mukeshwara</t>
  </si>
  <si>
    <t>Glory to the Lord of the Ganaas (attendants of lord Shiva), the elephant-faced Ganesha, the one who is full of compassion, beautiful and who is the remover of obstacles. He is the son of Lord Shiva and Shankari (Parvathi) and the one with an auspicious face.</t>
  </si>
  <si>
    <t>Ganeshwara Gaja Mukeshwara
Karunya Lavanya Vighneshwara (2) [ Ganeshwara Gaja ... ]
Sankata Harana Gajanana
Shankari Putra Shubhanana (Shiva) (2)</t>
  </si>
  <si>
    <t>Song Glossary gaja: elephant gajamukha: elephant-faced one, refers to lord ganesh; (var) gajamukham, gajanana, gajananam, gajavadana, gajavadanam gananatha: lord of ganas (lord shiva's army) - refers to lord ganesha; (var) gananatham, ganesha, ganeshwara harana: to remove/destroy; (var) haranam, haari - one who destroys karuna: compassion; (var) karunya, karunamaya - full of compassion, karunamayi (f), karunantha, karunakara - embodiment of compassion lavanya: enchanting, beautiful putra: son sankata: distress shankari: goddess parvathi shiva: lord shiva - one of the trinity who is the destroyer - the name shiva means auspiciousness; (var) shiv, shivaya, shivaraj, shivaraja, shivarajam, shivom, shivani (f) - of shiva shubhanana: pleasant face vighnesha: lord of (victorious over) obstacles; (var) vighnesham, vighneshwara, vighneshwaram, vighneshwaraya</t>
  </si>
  <si>
    <t>debug_ganeshwara_gaja_mukeshwara.html</t>
  </si>
  <si>
    <t>https://sairhythms.sathyasai.org/song/ganeshwara-ganadhipa</t>
  </si>
  <si>
    <t>Ganeshwara Ganadhipa</t>
  </si>
  <si>
    <t>O Lord Ganesha (elephant-headed God), You are the Supreme Lord and the chief of the Ganaas (demigods), You are the remover of obstacles. You exist in the thoughtless and pure mind. You are attributeless and spotless who delights the mind and destroys the worldly miseries.</t>
  </si>
  <si>
    <t>Ganeshwara Ganadhipa
Vighneshwara Vinayaka [ Ganeshwara ... ]
Nirvikalpa Niramaya
Gunaatheetha Niranjana
Bhava Bhanjana Manoranjana</t>
  </si>
  <si>
    <t>Song Glossary bhanjana: one who destroys; (var) bhanjani (f) bhava: being, becoming, birth, world ganadhipa: leader of ganas (lord shiva's army) - refers to lord ganesha gananatha: lord of ganas (lord shiva's army) - refers to lord ganesha; (var) gananatham, ganesha, ganeshwara gunaatheetha: beyond qualities; (var) gunatheethaya manoranjana: that which is pleasing or entertaining to the mind niramaya: without any disease, always healthy; (var) niramayi (feminine) niranjan: without any black spot. i.e. always pure. nir+anjan=without collirium (kaajal – which is always black); (var) niranjana, niranjani (f) nirvikalpa: thoughtless state of mind vighnesha: lord of (victorious over) obstacles; (var) vighnesham, vighneshwara, vighneshwaram, vighneshwaraya vinayaka: one without a master - refers to lord ganesha</t>
  </si>
  <si>
    <t>debug_ganeshwara_ganadhipa.html</t>
  </si>
  <si>
    <t>https://youtu.be/FZ8OouWDvjg</t>
  </si>
  <si>
    <t>https://sairhythms.sathyasai.org/song/ganga-jatadhara-gowri-mahesha</t>
  </si>
  <si>
    <t>Ganga Jatadhara Gowri Mahesha</t>
  </si>
  <si>
    <t>The one who is holding goddess Ganga in his matted locks, please protect us. Lord Mahesha, who is the lord of goddess Gowri, please protect us. The one residing in the Shaila mountain, having goddess Ganga in his matted hair, lord Shiva, who is the beloved of goddess Parvathi please protect us. O supreme lord Eshwara, who lives in Puttaparthi, please protect us. Lord residing in Puttaparthi is lord Sai, who is everywhere.</t>
  </si>
  <si>
    <t>Ganga Jatadhara Gowri Mahesha
Shiva Shiva Shankara Shaila Girisha [ Ganga Jatadhara Gowri ... ]
Parvathi Ramana Paahi Mahesha
Paahi Mahesha Hey Paramesha
Parthi Pureeshwara Sai Mahesha (Sarvesha)</t>
  </si>
  <si>
    <t>Song Glossary ganga: the sacred river ganges worshipped as goddess ganga; (var) gangey girisha: lord of the mountains gowri: another name of goddess parvathi mahesha: greatest lord - refers to lord shiva; (var) mahesham paahi: protect; (var) pahi paramesha: supreme god; (var) parameshwara, parameshwaraya, parameshwari (feminine) parvathi: consort of lord shiva pureesha: lord of a place or city; (var) puradheeshwara, pureeshaya, pureeshwara, pureeshwari (f), puradheeshwari (f) puttaparthi: birthplace of bhagawan sri sathya sai baba; (var) parti, parthi, parthipuri ramana: beloved; also the name of a saint sai: sa + aai = divine mother sarvesha: lord of everybody; (var) sarveshwara, sarveshwaram, sarveshwari (f) shaila: hill or mountain shankara: name of lord shiva, one who bestows auspiciousness; (var) shankar, shankaraya, shankaram shiva: lord shiva - one of the trinity who is the destroyer - the name shiva means auspiciousness; (var) shiv, shivaya, shivaraj, shivaraja, shivarajam, shivom, shivani (f) - of shiva</t>
  </si>
  <si>
    <t>debug_ganga_jatadhara_gowri_mahesha.html</t>
  </si>
  <si>
    <t>https://sairhythms.sathyasai.org/song/ganga-jatadhara-gowri-shankara-girija</t>
  </si>
  <si>
    <t>Ganga Jatadhara Gowri Shankara Girija</t>
  </si>
  <si>
    <t>Glory to Lord Shankara, who bears the Holy Ganges in His hair and whose consort is Goddess Girija, born of the mountains. Glory to the One, who is the Lord of Lords and who has conquered death and whose Feet confer auspiciousness. Glory to the One who rides the bull, Nandi. Glory to the One who has a cobra around His neck. Glory to the One who is the embodiment of unparalleled virtues. Hail the enchanting dancer, the blue-throated Shiva who is none other than Sai and whose eyes are like the petals of the lotus.</t>
  </si>
  <si>
    <t>Ganga Jatadhara Gowri Shankara Girija Mano Ramana
Jaya Mruthyunjaya Mahadeva Maheshwara Mangala Shubha Charana
Nandi Vahana Naga Bhooshana
Nirupama Guna Sadana
Natana Manohara Neelakanta Sai
Neeraja Dala Nayana</t>
  </si>
  <si>
    <t>ganga-jatadhara-gowri-shankara-girija.mp3</t>
  </si>
  <si>
    <t>golden voice karaoke sheet-music</t>
  </si>
  <si>
    <t>Song Glossary bhooshana: ornament, decoration, jewel; being so decorated; (var) bhushana, vibhushana, vibhushani (f), bhooshani (f) charan: feet; (var) charana, charanam, charanon dala: petal ganga: the sacred river ganges worshipped as goddess ganga; (var) gangey girija: goddess parvathi, daughter of the king of mountains gowri: another name of goddess parvathi guna: qualities; (var) gun jatadhara: one who wears locks of matted hair – shiva; (var) jatadhari jaya: victory; (var) jayam, jayatu mahadeva: lord of the lords - refers to lord shiva maheshwara: greatest lord - refers to lord shiva mana: mind; (var) man, mano mangal: auspicious; (var) mangala manohar: pleasing, beautiful, charming; (var) manohara, manoharam, manohari (f) mruthyunjaya: one who has conquered death - refers to lord shiva; (var) mruthyunjayaya naga: serpent nandi: the vehicle of shiva – bull natana: acting, dancing; (var) natanam nayan: eye; (var) nayana, nayanon, nayanom, nayanabhi neelakanta: blue-throated, refers to lord shiva whose throat became blue after he drank the poison haalahala; (var) neelagriva, neelakantaya, neelakanteshwara neeraja: lotus nirupama: without any comparison i.e. one who is unique in himself and cannot be compared with anybody i.e. god ramana: beloved; also the name of a saint sadana: home, seat, dwelling, residence; (var) sadanam, sadani (feminine) sai: sa + aai = divine mother shankara: name of lord shiva, one who bestows auspiciousness; (var) shankar, shankaraya, shankaram shubh: good, auspicious, pleasant; (var) shubha, shubham; shubhakari, shubankari - goddess who bestows auspiciousness vahana: vehicle; (var) vahini - one who rides the vehicle (feminine)</t>
  </si>
  <si>
    <t>debug_ganga_jatadhara_gowri_shankara_girija.html</t>
  </si>
  <si>
    <t>https://www.youtube.com/watch?v=MVinfGMT_xE</t>
  </si>
  <si>
    <t>source: https://media.radiosai.org/journals/vol_15/01DEC17/Sai-Bhajans-Karaoke-Volume-4.htmReference Track5 Pancham / GGents Pitch Karaoke Tracks5 Pancham / G (reference)4.5 Pancham / F# (half note lower)4 Pancham / F (one note lower)Ladies Pitch Karaoke Tracks1.5 Pancham / C# (reference)1 Pancham / C (half note lower)7 Pancham / B (one note lower)</t>
  </si>
  <si>
    <t>ganga-jatadhara-gowri-shankara-girija_1.mp3</t>
  </si>
  <si>
    <t>https://sairhythms.sathyasai.org/song/ganga-mayi-parameshwari-gangey</t>
  </si>
  <si>
    <t>Ganga Mayi Parameshwari Gangey</t>
  </si>
  <si>
    <t>Let us immerse ourselves in the Holy River, Mother Ganga. She flows from the Alakananda tributary, providing sustenance to all. She is the Divine Mother, purifying us all. She protects all of Her devotees and uplifts the downtrodden. Her waters traverse across the three planes of existence. Mother Ganga is none other than the torrential flow of love from our dear Mother Sai.</t>
  </si>
  <si>
    <t>Ganga Mayi Parameshwari Gangey
Alakanandey Jahnavi Gangey [ Ganga Mayi ... ]
Bhagawathi Ambe Pavani Gangey
Bhaktha Parayani Ma Devi Gangey
Patithoddharini Tribhuvani Gangey
Prema Pravahini Sai Gangey</t>
  </si>
  <si>
    <t>Sathya Dharma Shanthi Prema Swaroopa</t>
  </si>
  <si>
    <t>Song Glossary alakananda: one of the sources of the holy river ganges amba: mother parvathi; (var) ambe, ambey, ambika bhagawathi: goddess bhaktha: devotee; (var) bhakthudu (telugu), bhakthargal (tamil) devi: goddess ganga: the sacred river ganges worshipped as goddess ganga; (var) gangey jahnavi: another name of river ganges ma: mother; (var) maayi, maiya, mayi paramesha: supreme god; (var) parameshwara, parameshwaraya, parameshwari (feminine) parayani: goddess being extolled patithodhara: the liberator of the downtrodden; (var) patithodharana, patithodharini (f) pavana: sacred, also means one who protects or provides refuge; (var) pavanam, paavana; pavani (f) prema: love; (var) prem; also the name of the third sai avatar, prema sai sai: sa + aai = divine mother tribhuvana: three worlds - tri (three) and bhuvana (world) vahini: stream; (var) pravahini</t>
  </si>
  <si>
    <t>debug_ganga_mayi_parameshwari_gangey.html</t>
  </si>
  <si>
    <t>https://sairhythms.sathyasai.org/song/gangadhara-girija-ramana</t>
  </si>
  <si>
    <t>Gangadhara Girija Ramana</t>
  </si>
  <si>
    <t>Chant the holy name of Shiva who adorns the Ganges in his matted flock of hair, who is the beloved of Girija. Chant the holy names Shambho, Shankara, Samba Sadashiva (one who bestows auspiciousness and happiness) who is also the Lord of Shirdi and Parthi.</t>
  </si>
  <si>
    <t>Gangadhara Girija Ramana
Shambho Shankara Samba Sadashiva [ Gangadhara ... ]
Hara Hara Shiva Shiva Sai Shankara
Shiva Shiva Shiva Shiva Shirdi Pureeshwara</t>
  </si>
  <si>
    <t>Song Glossary ganga: the sacred river ganges worshipped as goddess ganga; (var) gangey girija: goddess parvathi, daughter of the king of mountains hara: another name of lord shiva which means “to destroy”; (var) haraya pureeshwara: lord of a place or city; (var) purishwara, pureeshwari, purishwari (f) ramana: beloved; also the name of a saint sadashiva: always happy or prosperous; (var) sadashivey, sadashivom sai: sa + aai = divine mother samba: sa + amba - one who is with amba (parvathi) - refers to lord shiva shambho: one who is goodness personified - refers to lord shiva; (var) shambhu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t>
  </si>
  <si>
    <t>debug_gangadhara_girija_ramana.html</t>
  </si>
  <si>
    <t>https://sairhythms.sathyasai.org/song/gangadhara-gowri-mahesha</t>
  </si>
  <si>
    <t>Gangadhara Gowri Mahesha</t>
  </si>
  <si>
    <t>Sing the glory of Lord Shiva, the consort of Gowri and the one who bears the Ganges and the moon on His head. He illuminates us by destroying the demon "Tripura" who symbolizes the darkness within us. He is the ultimate Lord who drank the deadly poison of "Haalaa-hala" for the welfare of the world during the churning of the ocean. He is verily our Lord Sai Mahesha.</t>
  </si>
  <si>
    <t>Gangadhara Gowri Mahesha
Tripurantaka Jyothi Prakasha
Haalaahala Dhara Paramesha
Chandrashekara Sai Mahesha</t>
  </si>
  <si>
    <t>gangadhara-gowri-mahesha.mp3</t>
  </si>
  <si>
    <t>https://dl.radiosai.org/RADIO_SAI_BHAJAN_CLASSROOM_397_GANGADHAR_GOURI_MAHESHA.mp3</t>
  </si>
  <si>
    <t>Song Glossary chandrashekara: one who has the moon on his head, refers to lord shiva; (var) chandrashekaraya dhara: bear, carry, earth, one who wears; (var) dhari, dharana, dharam, dharey, dharini (f) gangadhara: one who bears the holy river ganga – lord shiva; (var) gangadharaya, gangadhari gowri: another name of goddess parvathi haalaahala: the poison emitted during the churning of the ocean which was swallowed by shiva jyothi: divine light; (var) jyoth, jyotir mahesha: greatest lord - refers to lord shiva; (var) mahesham paramesha: supreme god; (var) parameshwara, parameshwaraya, parameshwari (feminine) prakasha: light, effulgence; (var) prakashini (feminine) sai: sa + aai = divine mother tripurantaka: destroyer of demon tripura i.e. lord shiva</t>
  </si>
  <si>
    <t>debug_gangadhara_gowri_mahesha.html</t>
  </si>
  <si>
    <t>This song is also sung in raga Mayamalavagowla / Bhairav as demostrated in the tutorial.</t>
  </si>
  <si>
    <t>https://sairhythms.sathyasai.org/song/gangadhara-hara-gangadhara-hara-kailasa</t>
  </si>
  <si>
    <t>Gangadhara Hara Gangadhara Hara Kailasa</t>
  </si>
  <si>
    <t>We praise the Lord Sathya Sai Shiva Shankara-The One who is Auspicious, Captivating - The One who bears the Ganges on his head, One who is the Lord of the mountain 'Kailasa' and the One who liberates us from the bondage of the world and prevents us from taking birth again and again.</t>
  </si>
  <si>
    <t>Gangadhara Hara Gangadhara Hara Kailasa Natha Prabhu Shankara
Bhava Nasha Bhava Bandha Vimochana
Sathya Sai Shiva Shankara</t>
  </si>
  <si>
    <t>gangadhara-hara-gangadhara-hara-kailasa.mp3</t>
  </si>
  <si>
    <t>Hey Krishna Hey Krishna</t>
  </si>
  <si>
    <t>Song Glossary bandha: attachment; (var) bandhan, bandhana bhava: being, becoming, birth, world gangadhara: one who bears the holy river ganga – lord shiva; (var) gangadharaya, gangadhari hara: another name of lord shiva which means “to destroy”; (var) haraya kailasa: the abode of lord shiva nasha: destruction natha: lord or master; (var) nath, nathaya, natham, nada (tamil), nadanukku (tamil) - to the lord, nathudey (telugu) prabhu: lord, master; (var) prabho sai: sa + aai = divine mother sathya: truth, short form of sathyanarayana – the childhood name of sri sathya sai baba; (var) sathyam shankara: name of lord shiva, one who bestows auspiciousness; (var) shankar, shankaraya, shankaram shiva: lord shiva - one of the trinity who is the destroyer - the name shiva means auspiciousness; (var) shiv, shivaya, shivaraj, shivaraja, shivarajam, shivom, shivani (f) - of shiva vimochana: one who liberates; (var) vimochani (f), mochani (f), vimochanam</t>
  </si>
  <si>
    <t>debug_gangadhara_hara_gangadhara_hara_kailasa.html</t>
  </si>
  <si>
    <t>https://youtu.be/AE0qsxTfqIg https://youtu.be/MwHuDZJM-rs</t>
  </si>
  <si>
    <t>This song can be sung in the 6 beat cycle (Dadra) or in the 8 beat cycle (Keherwa).</t>
  </si>
  <si>
    <t>https://sairhythms.sathyasai.org/song/gangadhara-hara-gowri-shiva-0</t>
  </si>
  <si>
    <t>Gangadhara Hara Gowri Shiva (Sindhu Bhairavi / Bhairavi)</t>
  </si>
  <si>
    <t>Glory to Lord Shiva, the one who has the river Ganges on His head and the consort of Gowri. Glory to Lord Sai Shiva, the auspicious one who confers happiness and prosperity. Glory to Thee, the Lord of the world, the greatest Lord who resided as Sai in Shirdi and is now residing in Parthi. Glory to Lord Sai who liberates the world.</t>
  </si>
  <si>
    <t>Gangadhara Hara Gowri Shiva
Shambho Shankara Samba Shiva
Jaya Jagadeeshwara Jaya Parameshwara [ Gangadhara Hara ... ]
Shirdi Nivasa Sayeeshwara
Parthi Pureesha Sayeeshwara
Jagadodhara Sayeeshwara [ Shambho Shankara ... ]
Gangadhara Hara Gowri Shiva
Shambho Shankara Samba Shiva
Jaya Partheeshwara Jaya Parameshwara [ Gangadhara Hara ... ]
Shirdi Nivasa Sayeeshwara
Parthi Pureesha Sayeeshwara
Jagadodhara Sayeeshwara [ Shambho Shankara ... ]</t>
  </si>
  <si>
    <t>gangadhara-hara-gowri-shiva-0.mp3 gangadhara-hara-gowri-shiva-0_1.mp3</t>
  </si>
  <si>
    <t>Song Glossary gangadhara: one who bears the holy river ganga – lord shiva; (var) gangadharaya, gangadhari gowri: another name of goddess parvathi hara: another name of lord shiva which means “to destroy”; (var) haraya jagadeesha: lord of the world; (var) jagadeeshwara, jagadeeshwaraya jagadodhara: one who liberates the world; (var) jagadoddhara, jagadoddharini (f), jagadodhaara, jagadodharaka, jagadodharana, jagadodharanam, jagadodharini (f) jaya: victory; (var) jayam, jayatu nivasa: residence, resident; (var) nivasini (f) paramesha: supreme god; (var) parameshwara, parameshwaraya, parameshwari (feminine) partheeshwara: one who is lord of parthi (sathya sai baba); (var) partheesha, partheeshwaraya pureesha: lord of a place or city; (var) puradheeshwara, pureeshaya, pureeshwara, pureeshwari (f), puradheeshwari (f) puttaparthi: birthplace of bhagawan sri sathya sai baba; (var) parti, parthi, parthipuri samba: sa + amba - one who is with amba (parvathi) - refers to lord shiva sayeesha: sai + esha = lord sai; (var) sayeesham, sayeeshwara, sayeeshwaram, sayeeshwari (f), sayeeshwaraya, saishwari (f), shambho: one who is goodness personified - refers to lord shiva; (var) shambhu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t>
  </si>
  <si>
    <t>debug_gangadhara_hara_gowri_shiva.html</t>
  </si>
  <si>
    <t>https://sairhythms.sathyasai.org/song/gangadhara-hara-gowri-shiva</t>
  </si>
  <si>
    <t>Gangadhara Hara Gowri Shiva (Pantuvarali / Puriya Dhanashri)</t>
  </si>
  <si>
    <t>Glory to the Lord Sathya Sai, who is the very form and embodiment of the Trinity - Brahma, Vishnu and Shiva. He is verily Lord Shiva who bears the Ganges on His head and the consort of Mother Parvathi. Lord Sai is the most compassionate one who confers happiness and prosperity and is very dear to all His devotees.</t>
  </si>
  <si>
    <t>Gangadhara Hara Gowri Shiva
Shambho Shankara Samba Shiva
Brahma Vishnu Parameshwara Roopa
Bhaktha Jana Priya Sai Krupala
Samba Shiva Sai Shiva (2)</t>
  </si>
  <si>
    <t>Song Glossary bhaktha: devotee; (var) bhakthudu (telugu), bhakthargal (tamil) brahma: one of the trinity who is the creator, it also refers to the supreme lord - brahman; (var) brahmam gangadhara: one who bears the holy river ganga – lord shiva; (var) gangadharaya, gangadhari gowri: another name of goddess parvathi hara: another name of lord shiva which means “to destroy”; (var) haraya jana: people; (var) jano, janon, janonke (of people), janoon, janara krupalu: compassionate one; (var) krupala, krupakara, krupakari (f); krupamaya, krupamayi (f) - full of compassion paramesha: supreme god; (var) parameshwara, parameshwaraya, parameshwari (feminine) priya: dear; (var) priyey, priyakara, priyakari (f) roopa: figure, embodiment; (var) roopam, roopini (f) sai: sa + aai = divine mother samba: sa + amba - one who is with amba (parvathi) - refers to lord shiva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vishnu: lord vishnu, one of the trinity who is the preserver</t>
  </si>
  <si>
    <t>https://sairhythms.sathyasai.org/song/gangadhara-hara-samba-sadashiva</t>
  </si>
  <si>
    <t>Gangadhara Hara Samba Sadashiva</t>
  </si>
  <si>
    <t>Welcome O Lord Sai, whose Holy name bestows happiness on all. You are the Eternal Lord Shiva who holds the river Ganges on His matted locks. O Lord, You appeared in Shirdi and now You have appeared in Parthi. O divinely beautiful Lord Sai, please come and grant us the bliss of Your presence.</t>
  </si>
  <si>
    <t>Gangadhara Hara Samba Sadashiva
Sai Naam Sukha Dayi Naam
Aao Aao Hey Bhagawan
Prakat Huvey The Tum Shirdi Mey
Prakat Huvey Ho Ab Parthi Mey
Vibhuti Sundara Sai Ram [ Aao Aao ... ]</t>
  </si>
  <si>
    <t>Song Glossary aao: welcome ab: now bhagawan: god; (var) bhagwan, bhagavaan, bhagavan, bhagawantha, bhagawathey dayi: one who gives gangadhara: one who bears the holy river ganga – lord shiva; (var) gangadharaya, gangadhari hara: another name of lord shiva which means “to destroy”; (var) haraya hey: a heartfelt callout, usually followed by a name or description like 'hey rama', or 'hey merciful lord' ho: you are; (alternative) so be it hoga: will happen; (var) hotha, hoyey, huvey - happened naam: name; (var) naama, naamam prakat: appear puttaparthi: birthplace of bhagawan sri sathya sai baba; (var) parti, parthi, parthipuri rama: name of the seventh incarnation of lord vishnu, son of dasharatha and kausalya; (var) ram sadashiva: always happy or prosperous; (var) sadashivey, sadashivom sai: sa + aai = divine mother samba: sa + amba - one who is with amba (parvathi) - refers to lord shiva shirdi: holy abode of the first incarnation of sai baba; (var) shirdipuri sukha: happiness; (var) sukh sundara: beautiful; (var) sundarakara, sundaraya, sundari (f), soundari (f), sundaram - beauty tum: you, thou; (var) tu, tuj; tubhyam, tumhey - to you; tujhey, tujko - for you; vibhuti: might, power, greatness, superhuman power, sacred ash; (var) vibhuthi</t>
  </si>
  <si>
    <t>debug_gangadhara_hara_samba_sadashiva.html</t>
  </si>
  <si>
    <t>https://sairhythms.sathyasai.org/song/gangadhara-hara-shiva-shambho</t>
  </si>
  <si>
    <t>Gangadhara Hara Shiva Shambho</t>
  </si>
  <si>
    <t>This is a prayer to Lord Shiva who Has the river Ganges on His head; Who has Vibhuti all over His body; Who swallowed the deadly poison (Haalaa-hala) ; Who is also our Lord Sai.</t>
  </si>
  <si>
    <t>Gangadhara Hara Shiva Shambho
Vibhuti Sundara Sai Shambho
Om Hara Hara Hara Hara Shambho
Haalaahala Dhara Shiva Sai Shambho</t>
  </si>
  <si>
    <t>Song Glossary dhara: bear, carry, earth, one who wears; (var) dhari, dharana, dharam, dharey, dharini (f) ganga: the sacred river ganges worshipped as goddess ganga; (var) gangey haalaahala: the poison emitted during the churning of the ocean which was swallowed by shiva hara: another name of lord shiva which means “to destroy”; (var) haraya om: Omkara has no form. It is the manifestation of Brahman (God) as sound. It is present in all creation. It is effulgent. It is in all speech. Read More: Significance of Om sai: sa + aai = divine mother shambho: one who is goodness personified - refers to lord shiva; (var) shambhu shiva: lord shiva - one of the trinity who is the destroyer - the name shiva means auspiciousness; (var) shiv, shivaya, shivaraj, shivaraja, shivarajam, shivom, shivani (f) - of shiva sundara: beautiful; (var) sundarakara, sundaraya, sundari (f), soundari (f), sundaram - beauty vibhuti: might, power, greatness, superhuman power, sacred ash; (var) vibhuthi</t>
  </si>
  <si>
    <t>debug_gangadhara_hara_shiva_shambho.html</t>
  </si>
  <si>
    <t>https://sairhythms.sathyasai.org/song/gangadhara-paahi-maam</t>
  </si>
  <si>
    <t>Gangadhara Paahi Maam</t>
  </si>
  <si>
    <t>Please protect me, O Lord Shiva who holds the river Ganges in Your matted locks, is besmeared with holy ash and is blue-throated (due to the consumption of the haalaa-hala poison). O divine Preceptor Sai, You are being, awareness and bliss. You are none other than Lord Shiva.</t>
  </si>
  <si>
    <t>Gangadhara Paahi Maam
Sai Natha Guru Satchidananda Guru [ Gangadhara Paahi ... ]
Neelakanta Shiva Gangadhara
Neelakanta Shiva Neelakanta Shiva Neelakanta Shiva Gangadhara Neelakanta Shiva Gangadhara
Bhasma Vibhushitha Gangadhara</t>
  </si>
  <si>
    <t>Guru, Shiva</t>
  </si>
  <si>
    <t>Song Glossary bhasma: sacred ash gangadhara: one who bears the holy river ganga – lord shiva; (var) gangadharaya, gangadhari guru: preceptor; (var) guruvara – belonging to the guru / guru’s maam: for me natha: lord or master; (var) nath, nathaya, natham, nada (tamil), nadanukku (tamil) - to the lord, nathudey (telugu) neelakanta: blue-throated, refers to lord shiva whose throat became blue after he drank the poison haalahala; (var) neelagriva, neelakantaya, neelakanteshwara paahi: protect; (var) pahi sai: sa + aai = divine mother satchidananda: sat + chith + ananda = truth or being + consciousness + bliss; (var) satchitananda, satchidanandam shiva: lord shiva - one of the trinity who is the destroyer - the name shiva means auspiciousness; (var) shiv, shivaya, shivaraj, shivaraja, shivarajam, shivom, shivani (f) - of shiva vibhushitha: decorated or adorned</t>
  </si>
  <si>
    <t>debug_gangadhara_paahi_maam.html</t>
  </si>
  <si>
    <t>https://sairhythms.sathyasai.org/song/gangotri-natha-ganga-shiva</t>
  </si>
  <si>
    <t>Gangotri Natha Ganga Shiva</t>
  </si>
  <si>
    <t>Chant the name of Shiva who adorns the Ganges, who is also the Lord of Gangotri and whose other names are Shambho, Mahadeva and Samba Shiva. O Lord, You are the consort of Gowri or Kuntalamba (one who has naturally fragrant hair). You are the Lord of mighty earth, protecting the devotees. You are Sayeeshwara who is the embodiment of Shiva and Parvathi.</t>
  </si>
  <si>
    <t>Gangotri Natha Ganga Shiva
Shambho Mahadeva Samba Shiva
Ganga Jatadhara Gowri Shiva
Sugandha Kuntalamba Sametha Shiva
Matrubhuteshwara Mahadeva
Bhaktha Jana Priya Lingeshwara
Shiva Shakthi Roopa Sarveshwara
Om Namah Shivaya Shivaya Namah Om (7)
Gangotri Natha Ganga Shiva
Shambho Mahadeva Samba Shiva
Ganga Jatadhara Gowri Shiva
Sugandha Kuntalamba Sametha Shiva
Matrubhuteshwara Mahadeva
Bhaktha Samrakshaka Jeeveshwara
Shiva Shakthi Roopa Sayeeshwara
Gangotri Natha Ganga Shiva (3)</t>
  </si>
  <si>
    <t>Song Glossary amba: mother parvathi; (var) ambe, ambey, ambika bhaktha: devotee; (var) bhakthudu (telugu), bhakthargal (tamil) ganga: the sacred river ganges worshipped as goddess ganga; (var) gangey gangotri: place where the three sacred rivers-ganga, yamuna &amp; saraswathi-meet gowri: another name of goddess parvathi jana: people; (var) jano, janon, janonke (of people), janoon, janara jatadhara: one who wears locks of matted hair – shiva; (var) jatadhari jeeveshwara: lord of all life forms kuntala: hair of the head, a lock of hair lingeshwara: lord of the lingam (sacred stone in the form of an ellipse); (var) lingeshwaraya mahadeva: lord of the lords - refers to lord shiva matrubhuteshwara: name of lord shiva when he took the form of a devotee's mother namah: offer salutations; not mine; (var) namaya natha: lord or master; (var) nath, nathaya, natham, nada (tamil), nadanukku (tamil) - to the lord, nathudey (telugu) om: Omkara has no form. It is the manifestation of Brahman (God) as sound. It is present in all creation. It is effulgent. It is in all speech. Read More: Significance of Om priya: dear; (var) priyey, priyakara, priyakari (f) roopa: figure, embodiment; (var) roopam, roopini (f) samba: sa + amba - one who is with amba (parvathi) - refers to lord shiva sametha: alongwith samraksha: protect; (var) samrakshana, samrakshaka - protector, samrakshini (f) sarvesha: lord of everybody; (var) sarveshwara, sarveshwaram, sarveshwari (f) sayeesha: sai + esha = lord sai; (var) sayeesham, sayeeshwara, sayeeshwaram, sayeeshwari (f), sayeeshwaraya, saishwari (f), shakthi: power, primordial goddess, another name of mother parvathi shambho: one who is goodness personified - refers to lord shiva; (var) shambhu shiva: lord shiva - one of the trinity who is the destroyer - the name shiva means auspiciousness; (var) shiv, shivaya, shivaraj, shivaraja, shivarajam, shivom, shivani (f) - of shiva sugandha: pleasant smell</t>
  </si>
  <si>
    <t>debug_gangotri_natha_ganga_shiva.html</t>
  </si>
  <si>
    <t>https://youtu.be/-ROiJ3eV50E</t>
  </si>
  <si>
    <t>https://sairhythms.sathyasai.org/song/garuda-gamana-panduranga</t>
  </si>
  <si>
    <t>Garuda Gamana Panduranga</t>
  </si>
  <si>
    <t>Victory to the lotus-faced Lord Panduranga (Vittala), who rides on the Garuda, who likes to play illusive tricks. He is none other than Lord Sai.</t>
  </si>
  <si>
    <t>Garuda Gamana Panduranga
Kamala Vadana Panduranga
Vittala Ranga Panduranga
Vittala Ranga Jaya Sai Ranga [ Garuda Gamana ... ]
Maya Lola Panduranga (3) [ Vittala Ranga ... ]
Vittala Ranga Jaya Sai Ranga</t>
  </si>
  <si>
    <t>Song Glossary gamana: to go, travel; walk, gait garuda: king of all the birds-used by lord vishnu as his vehicle jaya: victory; (var) jayam, jayatu kamala: lotus lola: longing or desirous of maya: illusion panduranga: lord vittala, krishna ranga: lord vittala or panduranga - a form of lord krishna; also the name of lord narayana in srirangam, tamilnadu; (var) ranganath, ranganatha sai: sa + aai = divine mother vadana: face; (var) vadanam, vadani (f) vittala: the presiding deity at pandarpur who is a manifestation of lord vishnu and lord krishna; (var) vittaley</t>
  </si>
  <si>
    <t>debug_garuda_gamana_panduranga.html</t>
  </si>
  <si>
    <t>https://youtu.be/GIk-APmvav4</t>
  </si>
  <si>
    <t>https://sairhythms.sathyasai.org/song/garuda-vahana-narayana</t>
  </si>
  <si>
    <t>Garuda Vahana Narayana</t>
  </si>
  <si>
    <t>Glory to Lord Narayana, who is the beloved of His consort, Goddess Lakshmi, whose vehicle is Garuda, who sleeps on the serpent (also known as "Adi Sesha"- who incarnated as Lakshmana - Lord Rama's brother) and who is also known as Hari.</t>
  </si>
  <si>
    <t>Garuda Vahana Narayana
Hey Shesha Shayana Narayana [ Garuda Vahana ... ]
Sri Lakshmi Ramana Narayana
Hari Om Hari Om Narayana</t>
  </si>
  <si>
    <t>Sai Gajanana Tataeyou</t>
  </si>
  <si>
    <t>garuda-vahana-narayana.mp3</t>
  </si>
  <si>
    <t>n1 n1 n1 S S S R1 G2 M1 G2 R1 SIn the Key of C:B♭ B♭ B♭ C C C C# E F E C# C</t>
  </si>
  <si>
    <t>Song Glossary garuda: king of all the birds-used by lord vishnu as his vehicle hari: name of lord vishnu; (var) hare, harey hey: a heartfelt callout, usually followed by a name or description like 'hey rama', or 'hey merciful lord' lakshmi: goddess of wealth, the consort of lord vishnu narayana: lord vishnu; (var) narayan, narayanam, narayanaya om: Omkara has no form. It is the manifestation of Brahman (God) as sound. It is present in all creation. It is effulgent. It is in all speech. Read More: Significance of Om ramana: beloved; also the name of a saint shayana: sleep shesha: the serpent adisesha on whom lord vishnu reclines; (var) sesha sri: honorific title of respect; another name of goddess lakshmi; wealth, majesty, splendour, intellect, fortune; (var) thiru (tamil) vahana: vehicle; (var) vahini - one who rides the vehicle (feminine)</t>
  </si>
  <si>
    <t>debug_garuda_vahana_narayana.html</t>
  </si>
  <si>
    <t>https://youtu.be/ki-rCZozEso?si=6JBwYsHhcPAGr-7x https://youtu.be/UzhHLon4ZHM?si=1r0Yo-2NhN07Ldlw</t>
  </si>
  <si>
    <t>source: https://media.radiosai.org/journals/vol_15/01SEP17/Sai-Bhajans-Karaoke-Volume-3.htmReference Track4.5 Pancham / F#Gents Pitch Karaoke Tracks4.5 Pancham / F# (reference)4 Pancham / F (half note lower)3 Pancham / E (one note lower)Ladies Pitch Karaoke Tracks1 Pancham / C (reference)7 Pancham / B (half note lower)6.5 Pancham / A# (one note lower)</t>
  </si>
  <si>
    <t>https://sairhythms.sathyasai.org/song/gayathri-mantra</t>
  </si>
  <si>
    <t>Gayathri Mantra</t>
  </si>
  <si>
    <t>That which Permeates the three worlds – Body, Mind and Soul. We Meditate on this Most Venerable Self Effulgence. And Pray for the Enlightenment of our Intellect.</t>
  </si>
  <si>
    <t>Om Bhur Bhuvah Suvaha
Tat Savitur Varenyam
Bhargo Devasya Dheemahi
Dhiyo Yonah Prachodayaat</t>
  </si>
  <si>
    <t>Gayathri</t>
  </si>
  <si>
    <t>prayers golden voice</t>
  </si>
  <si>
    <t>debug_gayathri_mantra.html</t>
  </si>
  <si>
    <t>gayathri-mantra.mp3</t>
  </si>
  <si>
    <t>https://sairhythms.sathyasai.org/song/geeta-dayaka-hey-giridhari</t>
  </si>
  <si>
    <t>Geeta Dayaka Hey Giridhari</t>
  </si>
  <si>
    <t>Glory to Lord Krishna, the one who gave the knowledge of the Bhagavat Geeta to the world, the one who lifted mountain 'Govardhana', the one who is dressed in yellow silk robes, the one who helps the downtrodden and who is called by many names such as Govinda, Narayana and Murari. He is none other than Lord Sai who resides at Puttaparthi.</t>
  </si>
  <si>
    <t>Geeta Dayaka Hey Giridhari
Govinda Govinda Narayana
Peetambara Dhara Parthi Vihari
Patithodhari Sai Murari</t>
  </si>
  <si>
    <t>https://raagabox.com/search/?mid=1007421</t>
  </si>
  <si>
    <t>Song Glossary dayaka: one who gives; (var) dayakam, dayiney, dayaki (f) dhara: bear, carry, earth, one who wears; (var) dhari, dharana, dharam, dharey, dharini (f) giridhar: one who lifted the mountain - refers to lord krishna who lifted the govardhana peak; (var) giridhara, giridhari geeta: bhagawad geeta, the sacred scripture containing the guidance of lord krishna to arjuna during the war; (var) geete, geetai (tamil) govinda: name of krishna which means cowherd; (var) govindam hey: a heartfelt callout, usually followed by a name or description like 'hey rama', or 'hey merciful lord' murare: one who killed the demon ‘mura’ – lord krishna; (var) murari, murarey narayana: lord vishnu; (var) narayan, narayanam, narayanaya patithodhara: the liberator of the downtrodden; (var) patithodharana, patithodharini (f) peetambara: yellow or golden colored cloth esp. worn by lord krishna puttaparthi: birthplace of bhagawan sri sathya sai baba; (var) parti, parthi, parthipuri sai: sa + aai = divine mother vihara: one who resides; (var) viharana, vihari, viharini (f)</t>
  </si>
  <si>
    <t>debug_geeta_dayaka_hey_giridhari.html</t>
  </si>
  <si>
    <t>Raja Rajeshwari Jaganmohini (Amba)</t>
  </si>
  <si>
    <t>https://sairhythms.sathyasai.org/song/gentle-lord-we-crave-bliss</t>
  </si>
  <si>
    <t>Gentle Lord We Crave The Bliss</t>
  </si>
  <si>
    <t>Gentle Lord We Crave The Bliss Of Your Darshan
Swami Come Let Your Radiance Surround Us Touching Everyone
You Are The Path And The Goal
Teach Us To Follow You Faithfully
You Give The Life To The Soul
May We Be Blessed With The Grace Of Sai Wholly Immersed In Him</t>
  </si>
  <si>
    <t>gentle-lord-we-crave-bliss.mp3 gentle-lord-we-crave-bliss_1.mp3</t>
  </si>
  <si>
    <t>Song Glossary darshan: to appear, to see; (var) darshana, darshanam, darsha - to show sai: sa + aai = divine mother swami: lord; (var) swaminatha, swamiye, swamiyey, swamy</t>
  </si>
  <si>
    <t>debug_gentle_lord_we_crave_the_bliss.html</t>
  </si>
  <si>
    <t>https://sairhythms.sathyasai.org/song/gently-smiling-sai</t>
  </si>
  <si>
    <t>Gently Smiling Sai</t>
  </si>
  <si>
    <t>Gently Smiling Sai Residing In The Temple Of My Heart
Sometimes Krishna Playing The Flute
Sometimes Shiva Dancing To The Tune [ Gently Smiling ... ]
Enlightening And Inspiring Me
When There Are Dark Clouds O'er Me
Full Of Joy Full Of Peace
I Adore You Swami With All My Heart</t>
  </si>
  <si>
    <t>https://raagabox.com/search/?mid=1002051</t>
  </si>
  <si>
    <t>Song Glossary krishna: name of the eighth incarnation of lord vishnu, son of devaki and vasudeva sai: sa + aai = divine mother shiva: lord shiva - one of the trinity who is the destroyer - the name shiva means auspiciousness; (var) shiv, shivaya, shivaraj, shivaraja, shivarajam, shivom, shivani (f) - of shiva swami: lord; (var) swaminatha, swamiye, swamiyey, swamy tum: you, thou; (var) tu, tuj; tubhyam, tumhey - to you; tujhey, tujko - for you;</t>
  </si>
  <si>
    <t>debug_gently_smiling_sai.html</t>
  </si>
  <si>
    <t>https://sairhythms.sathyasai.org/song/getting-better</t>
  </si>
  <si>
    <t>Getting Better</t>
  </si>
  <si>
    <t>Getting better, getting better,
Getting better, everyday.
Every day in every way, I'm getting better, this I pray.</t>
  </si>
  <si>
    <t>getting-better.mp3</t>
  </si>
  <si>
    <t>debug_getting_better.html</t>
  </si>
  <si>
    <t>https://sairhythms.sathyasai.org/song/ghana-ghana-neela-bansi-adhariya</t>
  </si>
  <si>
    <t>Ghana Ghana Neela Bansi Adhariya</t>
  </si>
  <si>
    <t>Glory to Lord Krishna who has a beautiful form with a body of thick blue color, with the flute on His lips, gentle smile on His bluish face, adorning the peacock feather on His crown, wearing yellow silk and His anklets making pleasant sound.</t>
  </si>
  <si>
    <t>Ghana Ghana Neela Bansi Adhariya
Madhura Madhura Smitha Vadana Savariya [ Ghana Ghana Neela ... ]
Mora Mukuta Peetambara Gatiya
Jhumaka Jhumaka Jhuma Baja Ghungharia</t>
  </si>
  <si>
    <t>Song Glossary adhar: lips; (var) adhariya bansi: flute baajey: to play an instrument or instruments being played; (var) bajey, bajaavey, baja, bajaavath, baajath ghana: thick; also refers to the sound of a bell; (var) ghanana ghungaroo: special anklets worn by dancers madhura: sweet; (var) madhuram mora: peacock mukuta: crown; (var) makuta; mukutadhara, mukutadhari - wearing a crown neela: blue peetambara: yellow or golden colored cloth esp. worn by lord krishna rhuma-jhuma: the description of the sound of anklets; (var) rhum-jhum, rhumaka-jhumaka savari: beloved; (var) savariya smitha: smile vadana: face; (var) vadanam, vadani (f)</t>
  </si>
  <si>
    <t>debug_ghana_ghana_neela_bansi_adhariya.html</t>
  </si>
  <si>
    <t>https://youtu.be/cHNT9_Dt0cE</t>
  </si>
  <si>
    <t>https://sairhythms.sathyasai.org/song/ghana-ghana-neela-om-shivaya</t>
  </si>
  <si>
    <t>Ghana Ghana Neela Om Shivaya</t>
  </si>
  <si>
    <t>Chant the divine name of Lord Shiva, whose throat is dark blue in color (due to consumption of deadly poison). Salutations to Lord Shankara who is none other than our Sai.</t>
  </si>
  <si>
    <t>Ghana Ghana Neela Om Shivaya
Om Shivaya Om Shivaya [ Ghana Ghana ... ]
Shivaya Namah Om Sai Shiva
Sai Shiva Sai Shiva [ Shivaya Namah ... ]
Sai Shiva Hara Sai Shiva</t>
  </si>
  <si>
    <t>ghana-ghana-neela-om-shivaya.mp3</t>
  </si>
  <si>
    <t>~ Jog</t>
  </si>
  <si>
    <t>Song Glossary ghana: thick; also refers to the sound of a bell; (var) ghanana hara: another name of lord shiva which means “to destroy”; (var) haraya namah: offer salutations; not mine; (var) namaya namostuthey: to offer salutations; (var) namasthey neela: blue om: Omkara has no form. It is the manifestation of Brahman (God) as sound. It is present in all creation. It is effulgent. It is in all speech. Read More: Significance of Om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</si>
  <si>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debug_ghana_ghana_neela_om_shivaya.html</t>
  </si>
  <si>
    <t>https://sairhythms.sathyasai.org/song/ghana-ghana-neela-vadana-ati</t>
  </si>
  <si>
    <t>Lord Krishna is described as the one having a dark blue complexion like that of a rain cloud, one who is very sweet in nature and one who killed the demon Mura. He has a gentle smile on His face and is adored by Radha. He is the Supreme Cowherd looking after His cows (mankind), He is the Supreme Dancer and Actor, the one who lifted the mountain Govardhana for protecting the people of Gokula from the wrath of Indra.</t>
  </si>
  <si>
    <t>Ghana Ghana Neela Vadana Ati Sundara
Megha Shyamala Madhava Murahara [ Ghana Ghana ... ]
Mandasmitha Mukha Radha Manohara
Govinda Gopala Natavara Giridhara [ Megha Shyamala ... ]</t>
  </si>
  <si>
    <t>ghana-ghana-neela-vadana-ati.mp3</t>
  </si>
  <si>
    <t>Song Glossary ati: extremely, very ghana: thick; also refers to the sound of a bell; (var) ghanana giridhar: one who lifted the mountain - refers to lord krishna who lifted the govardhana peak; (var) giridhara, giridhari gopal: name of krishna which means protector of the cowherd; (var) gopala, gopalana, gopalam govinda: name of krishna which means cowherd; (var) govindam madhava: name of krishna which means very sweet like madhu-honey; (var) madhavam, madhavaya manda: gentle manohar: pleasing, beautiful, charming; (var) manohara, manoharam, manohari (f) megha: cloud, dense, thick mukha: face; (var) mukh murahara: one who killed the demon ‘mura’ – krishna; (var) murahari natavara: supreme dancer/actor referred esp. to lord krishna neela: blue radha: one of the gopikas and the beloved of lord krishna; (var) radhe, radhey, radhika sham: dark hued, a reference to lord krishna; evening time; (var) shyam, shyama, shyamala smitha: smile sundara: beautiful; (var) sundarakara, sundaraya, sundari (f), soundari (f), sundaram - beauty vadana: face; (var) vadanam, vadani (f)</t>
  </si>
  <si>
    <t>debug_ghana_ghana_neela_vadana_ati.html</t>
  </si>
  <si>
    <t>https://youtu.be/cVeLu4RuGYQ https://youtu.be/6K4swJ1_tG8</t>
  </si>
  <si>
    <t>https://sairhythms.sathyasai.org/song/ghana-ghana-neela-yadu-nandana</t>
  </si>
  <si>
    <t>Glory to Lord Krishna of the Yadu dynasty, the beautiful dark blue colored one who enchants the mind, the one who lifted the Govardhana mountain, the supreme dancer who fosters cows, the one holding the flute and the one who slayed the demon Madhu.</t>
  </si>
  <si>
    <t>Ghana Ghana Neela Yadu Nandana
Ghana Shyama Sundara Mana Mohana
Natavara Giridhara Gopalana
Murali Manohara Madhusudhana</t>
  </si>
  <si>
    <t>ghana-ghana-neela-yadu-nandana.mp3</t>
  </si>
  <si>
    <t>Lowest Note: n2 / B (lower octave)Highest Note: D1 / G#* Western notes are in the Key of C</t>
  </si>
  <si>
    <t>Song Glossary ghana: thick; also refers to the sound of a bell; (var) ghanana giridhar: one who lifted the mountain - refers to lord krishna who lifted the govardhana peak; (var) giridhara, giridhari gopal: name of krishna which means protector of the cowherd; (var) gopala, gopalana, gopalam madhusudhana: slayer of the demon madhu - lord krishna mana: mind; (var) man, mano manohar: pleasing, beautiful, charming; (var) manohara, manoharam, manohari (f) mohana: attractive, beautiful, enchanting; (var) mohanam, mohini (f) - also refers to an incarnation of lord vishnu murali: flute nandana: son, also the name of a forest; (var) nandan, nandanam natavara: supreme dancer/actor referred esp. to lord krishna neela: blue sham: dark hued, a reference to lord krishna; evening time; (var) shyam, shyama, shyamala sundara: beautiful; (var) sundarakara, sundaraya, sundari (f), soundari (f), sundaram - beauty yadu: name of the dynasty in which lord krishna was born; (var) yaduvara, yadukula</t>
  </si>
  <si>
    <t>debug_ghana_ghana_neela_yadu_nandana.html</t>
  </si>
  <si>
    <t>https://sairhythms.sathyasai.org/song/ghana-shyama-bhajo-giridhari</t>
  </si>
  <si>
    <t>Ghana Shyama Bhajo Giridhari</t>
  </si>
  <si>
    <t>Chant the name and sing the glory of Lord Krishna, the dark-complexioned one who lifted the Govardhana mountain to protect His devotees. Chant the name of the Divine Flutist who enchants our mind, who resides in Brindavana and who moves about the forest inhabited by the demon Madhu. Chant the name of Lord Shyama (Krishna), the indweller of the heart who is verily the omniscient Lord Sai of Parthi.</t>
  </si>
  <si>
    <t>Ghana Shyama Bhajo Giridhari Bhajo
Mana Mohana Muralidhari Bhajo [ Ghana Shyama ... ]
Brinda Vihari Shyama Bhajo
Madhuvana Sanchari Shyama Bhajo
Hrudaya Nivasi Shyama Bhajo
(Sarva) Antaryami Sai Bhajo</t>
  </si>
  <si>
    <t>Song Glossary antaryami: indweller bhajo: (let us) worship, chant the name or sing the praises of the lord; (var) bhajarey, bhajey, bhajore, bhajorey, bhajeham brinda: short form of brindavan, a garden of tulsi plants ghana: thick; also refers to the sound of a bell; (var) ghanana giridhar: one who lifted the mountain - refers to lord krishna who lifted the govardhana peak; (var) giridhara, giridhari hrudaya: heart madhuvana: forest inhabited by the demon ‘madhu’ mana: mind; (var) man, mano mohana: attractive, beautiful, enchanting; (var) mohanam, mohini (f) - also refers to an incarnation of lord vishnu muralidhara: one who carries the flute - lord krishna; (var) muralidhari nivasi: dweller, resident; (var) nivasini (f), nivasitha sai: sa + aai = divine mother sanchari: one who wanders; (var) sanchara, sancharam sarva: all; (var) sarvam sham: dark hued, a reference to lord krishna; evening time; (var) shyam, shyama, shyamala vihara: one who resides; (var) viharana, vihari, viharini (f)</t>
  </si>
  <si>
    <t>debug_ghana_shyama_bhajo_giridhari.html</t>
  </si>
  <si>
    <t>https://youtu.be/ByLLRxrp7Tc</t>
  </si>
  <si>
    <t>https://sairhythms.sathyasai.org/song/ghana-shyama-gopala-ghana-shyama</t>
  </si>
  <si>
    <t>Ghana Shyama Gopala Ghana Shyama</t>
  </si>
  <si>
    <t>Glory to Lord Gopala, the dark complexioned one who captivates the mind and the whole Universe. He is the little child of the Yadava clan and is verily Lord Sai of Parthi.</t>
  </si>
  <si>
    <t>Ghana Shyama Gopala Ghana Shyama Gopala
Mana Mohana Jaganmohana
Yadu Nandana Gopal
Gopala Gopala Shyama Gopala
Gopala Gopala Sai Gopala</t>
  </si>
  <si>
    <t>ghana-shyama-gopala-ghana-shyama.mp3</t>
  </si>
  <si>
    <t>Song Glossary ghana: thick; also refers to the sound of a bell; (var) ghanana gopal: name of krishna which means protector of the cowherd; (var) gopala, gopalana, gopalam jaganmohana: one who enchants the world; (var) jaganmohini (f) mana: mind; (var) man, mano mohana: attractive, beautiful, enchanting; (var) mohanam, mohini (f) - also refers to an incarnation of lord vishnu nandana: son, also the name of a forest; (var) nandan, nandanam sai: sa + aai = divine mother sham: dark hued, a reference to lord krishna; evening time; (var) shyam, shyama, shyamala yadu: name of the dynasty in which lord krishna was born; (var) yaduvara, yadukula</t>
  </si>
  <si>
    <t>debug_ghana_shyama_gopala_ghana_shyama.html</t>
  </si>
  <si>
    <t>https://youtu.be/WEeUSbKjfhQ?si=8Tv6C-RB6Ls2Fb6E https://youtu.be/hiBEgs2kSJ0?si=EsyLU_GMhL0zVetc</t>
  </si>
  <si>
    <t>https://sairhythms.sathyasai.org/song/ghana-shyama-sundara</t>
  </si>
  <si>
    <t>O beautiful Lord Krishna holding the flute and of blue color, You only are my mother, father and brother. O son of Devaki and the foster son of Nanda, O relative of the downtrodden and orphans and the Lord of Dwaraka, O Lord Krishna who dwells in the heart of Radha, O slayer of the demon Madhu, You are none other than Sathya Sayeeshwara, the Lord of Parthi.</t>
  </si>
  <si>
    <t>Ghana Shyama Sundara
Bansidhara Prabhu Krishna Kanhaiya
Tum Hi Merey Ma Baap Bhaiyya [ Ghana Shyama ... ]
Devaki Tanaya Hey Nandalala
Deena Bandhava Dwaraka Natha
Radha Hrudaya Nivasa Harey Krishna
Madhusudhana Muralidhara
Partheeshwara Sathya Sayeeshwara</t>
  </si>
  <si>
    <t>ghana-shyama-sundara.mp3</t>
  </si>
  <si>
    <t>Song Glossary baap: father bandhava: relative; (var) bandhu, bandho; bandham - relationship bansidhara: bearer of the flute; (var) bansidhari bhai: brother; (var) bhaiya, bhaiyya deen: downtrodden; (var) deena, deenan devaki: mother of lord krishna dwaraka: the town in which lord krishna ruled as a king ghana: thick; also refers to the sound of a bell; (var) ghanana hai: is, are; (var) hi; hain - we are hari: name of lord vishnu; (var) hare, harey hey: a heartfelt callout, usually followed by a name or description like 'hey rama', or 'hey merciful lord' hrudaya: heart kanha: krishna; (var) kanhaiya, kanhaiyya, kanhayi, kannan (tamil) krishna: name of the eighth incarnation of lord vishnu, son of devaki and vasudeva ma: mother; (var) maayi, maiya, mayi madhusudhana: slayer of the demon madhu - lord krishna mera: my, mine; (var) mere, merey, meri, mero muralidhara: one who carries the flute - lord krishna; (var) muralidhari nandalala: son of nanda; (var) nandalal natha: lord or master; (var) nath, nathaya, natham, nada (tamil), nadanukku (tamil) - to the lord, nathudey (telugu) nivasa: residence, resident; (var) nivasini (f) partheeshwara: one who is lord of parthi (sathya sai baba); (var) partheesha, partheeshwaraya prabhu: lord, master; (var) prabho radha: one of the gopikas and the beloved of lord krishna; (var) radhe, radhey, radhika sathya: truth, short form of sathyanarayana – the childhood name of sri sathya sai baba; (var) sathyam sayeesha: sai + esha = lord sai; (var) sayeesham, sayeeshwara, sayeeshwaram, sayeeshwari (f), sayeeshwaraya, saishwari (f), sham: dark hued, a reference to lord krishna; evening time; (var) shyam, shyama, shyamala sundara: beautiful; (var) sundarakara, sundaraya, sundari (f), soundari (f), sundaram - beauty tanaya: son; (var) tanayam, tanaye, tanayey tum: you, thou; (var) tu, tuj; tubhyam, tumhey - to you; tujhey, tujko - for you;</t>
  </si>
  <si>
    <t>debug_ghana_shyama_sundara.html</t>
  </si>
  <si>
    <t>https://youtu.be/1BAlIbV-XDk</t>
  </si>
  <si>
    <t>https://sairhythms.sathyasai.org/song/ghanana-ghanana-ghanta-baajey-payaliya</t>
  </si>
  <si>
    <t>Ghanana Ghanana Ghanta Baajey Payaliya</t>
  </si>
  <si>
    <t>The bells in the Temple and the anklets on Lord Shiva's feet resound as He dances. All musical instruments such as the Mridangam, Veena and Damaru resound in the glory of His name. O Lord of dance, dance the Tandava (cosmic dance). Lord Sai is verily Lord Shiva, the Lord of the innocent.</t>
  </si>
  <si>
    <t>Ghanana Ghanana Ghanta Baajey Payaliya
Dhimitha Dhimitha Dhim Dhim Nachey Sai Shiva [ Ghanana Ghanana ... ]
Mrudanga Veena Damaru Baajey
Tandava Nachey Ghungaroo Baajey
Nacherey Nacherey Nataraja
Nacherey Nacherey Shiva Raja
Nacherey Nacherey Nataraja
Nacherey Nacherey Sai Bhola</t>
  </si>
  <si>
    <t>Song Glossary baajey: to play an instrument or instruments being played; (var) bajey, bajaavey, baja, bajaavath, baajath bhola: innocent; (var) bholey, bholi, bholarey (f), bholanath - lord of the innocent, refers to lord shiva damaru: musical instrument played esp. by lord shiva; (var) damaruka dhimi: sound syllable (typically refers to a dance step); (var) dhim, dhimitha, dhimithaka, dhrimiki thata ghana: thick; also refers to the sound of a bell; (var) ghanana ghanta: bell ghungaroo: special anklets worn by dancers mrudanga: a percussion instrument; (var) mrudangam nach: dance, to dance; (var) nacho, nachey, nacherey, nachorey, nachata nataraj: king of dance - refers to lord shiva who is the source of cosmic energy; (var) nataraja payal: ornament for ankles; (var) payaliya - plural sai: sa + aai = divine mother shiva: lord shiva - one of the trinity who is the destroyer - the name shiva means auspiciousness; (var) shiv, shivaya, shivaraj, shivaraja, shivarajam, shivom, shivani (f) - of shiva tandava: the celestial dance of shiva; (var) tandavaya - one who dances the tandava veena: musical instrument esp. played by goddess saraswathi, the goddess of knowledge</t>
  </si>
  <si>
    <t>debug_ghanana_ghanana_ghanta_baajey_payaliya.html</t>
  </si>
  <si>
    <t>https://sairhythms.sathyasai.org/song/giri-raja-tanaya-jaya-ma</t>
  </si>
  <si>
    <t>Giri Raja Tanaya Jaya Ma</t>
  </si>
  <si>
    <t>Victory to Mother Durga, the daughter of the King of mountains (Himalayas). O Mother, You are the destroyer of misfortune. You are the most effulgent one and the embodiment of Shiva and Shakthi. You are the destroyer of demons (all evils). Victory to Thee.</t>
  </si>
  <si>
    <t>Giri Raja Tanaya Jaya Ma
Hey Durgati Nashini Ma [ Giri Raja ... ]
Maha Jyothirmayi Shiva Shakthimayi
Asura Vimardini Ma
Jaya Devi Durge Jaya Ma [ Hey Durgati ... ]</t>
  </si>
  <si>
    <t>G2 M1 P S+ N1 P M1 G2 S G2 M1 PIn the Key of C:E F G C+ B♭ G F E C E F G</t>
  </si>
  <si>
    <t>Song Glossary asura: demon devi: goddess durgati: bad circumstances; (var) durgathi durga: goddess who destroyed the demon mahishasura; (var) durge, durgeshwari giriraja: king (raja) of the mountains (giri), a reference to himavan, the father of mother parvathi hey: a heartfelt callout, usually followed by a name or description like 'hey rama', or 'hey merciful lord' jaya: victory; (var) jayam, jayatu jyotirmaya: full of light; (var) jyotirmayi (f) ma: mother; (var) maayi, maiya, mayi maha: great; (var) mahaan - one who is great mardini: destroyer, one who vanquishes (feminine); (var) mardhini, vimardini nashaka: one who destroys; (var) nashakam, nashana, nashanam, nashini (f) shakthimayi: full of power (feminine) shiva: lord shiva - one of the trinity who is the destroyer - the name shiva means auspiciousness; (var) shiv, shivaya, shivaraj, shivaraja, shivarajam, shivom, shivani (f) - of shiva tanaya: son; (var) tanayam, tanaye, tanayey</t>
  </si>
  <si>
    <t>debug_giri_raja_tanaya_jaya_ma.html</t>
  </si>
  <si>
    <t>https://youtu.be/IaIKCsCsQm8</t>
  </si>
  <si>
    <t>https://sairhythms.sathyasai.org/song/giridhara-bala-gopala-harey</t>
  </si>
  <si>
    <t>Giridhara Bala Gopala (Harey)</t>
  </si>
  <si>
    <t>Glory to Lord Krishna, the cowherd boy who danced with the Gopis and the one who lifted the Govardhana mountain.</t>
  </si>
  <si>
    <t>Giridhara Bala Gopala (Harey)
Govinda Govinda Gopala [ Giridhara Bala ... ]
Gopi Lola Gopala
Govardhanodhari Gopala</t>
  </si>
  <si>
    <t>giridhara-bala-gopala-harey.mp3</t>
  </si>
  <si>
    <t>n2 n2 n2 n2 S R2 G2 M1 G2 R2 S n2 SIn the Key of C:B B B B C D E F E D C B C</t>
  </si>
  <si>
    <t>https://dl.radiosai.org/RADIO_SAI_BHAJAN_CLASSROOM_444_GIRIDHAR_BALA_GOPALA.mp3</t>
  </si>
  <si>
    <t>Song Glossary bala: child, son; (var) bal, balana, balagan (tamil), baalam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govinda: name of krishna which means cowherd; (var) govindam govardhanadhara: one who carried the govardhana hill; (var) govardhanadhari, govardhanoddhara, govardhanodhara, govardhanodhari hari: name of lord vishnu; (var) hare, harey hey: a heartfelt callout, usually followed by a name or description like 'hey rama', or 'hey merciful lord' lola: longing or desirous of</t>
  </si>
  <si>
    <t>debug_giridhara_bala_gopala_harey.html</t>
  </si>
  <si>
    <t>https://youtu.be/dU0_bmHBx5E</t>
  </si>
  <si>
    <t>https://sairhythms.sathyasai.org/song/giridhara-bala-hey-nandalala</t>
  </si>
  <si>
    <t>Lord Krishna is extolled with different names as the one who lifted the Govardhana mountain, the son of Devaki, the Lord of Radha, the one who danced with the Gopikas, the one with the flute and He is none other than our Lord Sai.</t>
  </si>
  <si>
    <t>Giridhara Bala Hey Nandalala
Devaki Nandana Shyama Gopala [ Giridhara ... ]
Keshava Madhava Shyama Gopala
Shyama Gopala Shyama Gopala
Bansidhara Hey Sai Gopala</t>
  </si>
  <si>
    <t>giridhara-bala-hey-nandalala.mp3</t>
  </si>
  <si>
    <t>Janasammohini</t>
  </si>
  <si>
    <t>https://media.radiosai.org/journals/Vol_03/10OCT01/bhajans.htm</t>
  </si>
  <si>
    <t>Song Glossary bala: child, son; (var) bal, balana, balagan (tamil), baalam bansidhara: bearer of the flute; (var) bansidhari devaki: mother of lord krishna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keshava: refers to lord krishna who vanquished the demon keshi; also means the one with beautiful, long hair; (var) keshavam madhava: name of krishna which means very sweet like madhu-honey; (var) madhavam, madhavaya nandana: son, also the name of a forest; (var) nandan, nandanam nandalala: son of nanda; (var) nandalal sai: sa + aai = divine mother sham: dark hued, a reference to lord krishna; evening time; (var) shyam, shyama, shyamala</t>
  </si>
  <si>
    <t>debug_giridhara_bala_hey_nandalala.html</t>
  </si>
  <si>
    <t>https://youtu.be/y918SKboato</t>
  </si>
  <si>
    <t>giridhara-bala-hey-nandalala_1.mp3</t>
  </si>
  <si>
    <t>https://sairhythms.sathyasai.org/song/giridhara-bala-shyama-gopala</t>
  </si>
  <si>
    <t>Giridhara Bala Shyama Gopala</t>
  </si>
  <si>
    <t>We chant the name of Shyama Gopala who is little Krishna lifted the mountain in his fingertips. He is also Sai Gopala son of Eshwaramba the enchanting flute player who loves music. He is Govinda protector of cow herds (people) and in whose chest revels Mother Lakshmi.</t>
  </si>
  <si>
    <t>Giridhara Bala Shyama Gopala
Eshwari Tanaya Sai Gopala
Gaana Vilola Murali Gopala
Govinda Madhava Goparipala (2)</t>
  </si>
  <si>
    <t>Song Glossary bala: child, son; (var) bal, balana, balagan (tamil), baalam eshwar: lord, one of the various names of lord shiva; (var) eshwara gaan: song, music; (var) gaana giridhar: one who lifted the mountain - refers to lord krishna who lifted the govardhana peak; (var) giridhara, giridhari gopal: name of krishna which means protector of the cowherd; (var) gopala, gopalana, gopalam goparipala: protector of cows govinda: name of krishna which means cowherd; (var) govindam madhava: name of krishna which means very sweet like madhu-honey; (var) madhavam, madhavaya murali: flute sai: sa + aai = divine mother sham: dark hued, a reference to lord krishna; evening time; (var) shyam, shyama, shyamala tanaya: son; (var) tanayam, tanaye, tanayey vilola: one who is in atmic bliss; (var) vilolana, viloley</t>
  </si>
  <si>
    <t>debug_giridhara_bala_shyama_gopala.html</t>
  </si>
  <si>
    <t>https://sairhythms.sathyasai.org/song/giridhara-gopala-gopala</t>
  </si>
  <si>
    <t>Giridhara Gopala Gopala</t>
  </si>
  <si>
    <t>Chant the divine name of Lord Krishna, Giridhara Gopala and of Lord Sai, the resident of Shirdi and Parthi, who is verily Lord Krishna. He is also Lord Shankara (Shiva) who bestows auspiciousness.</t>
  </si>
  <si>
    <t>Giridhara Gopala Gopala
Sai Gopala Sai Gopala [ Giridhara ... ]
Shirdi Pureeshwara (Parthi Pureeshwara) Sai Shankara
Sai Shankara Sai Shankara</t>
  </si>
  <si>
    <t>giridhara-gopala-gopala.mp3</t>
  </si>
  <si>
    <t>Krishna, Shiva</t>
  </si>
  <si>
    <t>Song Glossary giridhar: one who lifted the mountain - refers to lord krishna who lifted the govardhana peak; (var) giridhara, giridhari gopal: name of krishna which means protector of the cowherd; (var) gopala, gopalana, gopalam pureeshwara: lord of a place or city; (var) purishwara, pureeshwari, purishwari (f) puttaparthi: birthplace of bhagawan sri sathya sai baba; (var) parti, parthi, parthipuri sai: sa + aai = divine mother shankara: name of lord shiva, one who bestows auspiciousness; (var) shankar, shankaraya, shankaram shirdi: holy abode of the first incarnation of sai baba; (var) shirdipuri</t>
  </si>
  <si>
    <t>debug_giridhara_gopala_gopala.html</t>
  </si>
  <si>
    <t>https://sairhythms.sathyasai.org/song/giridhara-gopala-hey-giridhara-gopala</t>
  </si>
  <si>
    <t>Giridhara Gopala Hey Giridhara Gopala</t>
  </si>
  <si>
    <t>Chant the name of Lord Gopala, One who lifted the mountain The Lord of Meera and Surdas and the beautiful Lord Sathya Sai the beloved of his devotees.</t>
  </si>
  <si>
    <t>Giridhara Gopala Hey Giridhara Gopala Hey Giridhara Gopala
Meera Ke Prabhu Giridhara Naagara
Surdas Ke Shyama Manohara
Bhakthon Ke Sathya Sai Manohara</t>
  </si>
  <si>
    <t>giridhara-gopala-hey-giridhara-gopala.mp3</t>
  </si>
  <si>
    <t>Song Glossary bhakthon: devotees; (var) bhakto, bhaktho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ke: of or belonging to manohar: pleasing, beautiful, charming; (var) manohara, manoharam, manohari (f) meera: one of the greatest women saints and devotee of lord krishna who sang the glory of the lord through songs and bhajans naagara: clever, polite, town-born prabhu: lord, master; (var) prabho sai: sa + aai = divine mother sathya: truth, short form of sathyanarayana – the childhood name of sri sathya sai baba; (var) sathyam sham: dark hued, a reference to lord krishna; evening time; (var) shyam, shyama, shyamala surdas: 15th century saint, poet and musician, deeply devoted to lord krishna</t>
  </si>
  <si>
    <t>debug_giridhara_gopala_hey_giridhara_gopala.html</t>
  </si>
  <si>
    <t>https://sairhythms.sathyasai.org/song/giridhara-gopala-muralidhara-harey</t>
  </si>
  <si>
    <t>Chant the names of the Lord Krishna - Gopala, Giridhara. Glory to the One with the flute who is also called Damodara.</t>
  </si>
  <si>
    <t>Giridhara Gopala Muralidhara Harey
Govinda Gopala Damodara
Giridhara Gopala Muralidhara Harey [ Govinda Gopala ... ]</t>
  </si>
  <si>
    <t>giridhara-gopala-muralidhara-harey.mp3</t>
  </si>
  <si>
    <t>Sai Mata Partheeshwari</t>
  </si>
  <si>
    <t>https://media.radiosai.org/journals/Vol_05/01SEP07/10-bhajans.htm#anchor2</t>
  </si>
  <si>
    <t>Song Glossary damodara: one who has a string or ornament tied round his stomach generally meaning krishna; (var) damodaram, damodhara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muralidhara: one who carries the flute - lord krishna; (var) muralidhari</t>
  </si>
  <si>
    <t>debug_giridhara_gopala_muralidhara_harey.html</t>
  </si>
  <si>
    <t>https://sairhythms.sathyasai.org/song/giridhara-gopala-sai-giridhara-gopala</t>
  </si>
  <si>
    <t>Giridhara Gopala Sai Giridhara Gopala</t>
  </si>
  <si>
    <t>O Lord Sai Gopala, the lifter of the Govardhana mountain, the Lord of Meera, You are verily Lord Sai, the Lord of Parthi. O Lord, kindly protect me.</t>
  </si>
  <si>
    <t>Giridhara Gopala Sai Giridhara Gopala
Parthi Pureeshwara Sai Gopala [ Giridhara Gopala ... ]
Meera Ke Prabhu Giridhara Naagara
Paahi Maam Ghana Shyam O Shyama (2)</t>
  </si>
  <si>
    <t>giridhara-gopala-sai-giridhara-gopala.mp3</t>
  </si>
  <si>
    <t>R2 G1 R2 S S d2 S G1 R2 ~ S R2 G1 P D2 S+ D2 P G1 R2 G1 R2 SIn the Key of C:D E♭ D C C A C E♭ D ~ C D E♭ G A C+ A G E♭ D E♭ D C</t>
  </si>
  <si>
    <t>Song Glossary ghana: thick; also refers to the sound of a bell; (var) ghanana giridhar: one who lifted the mountain - refers to lord krishna who lifted the govardhana peak; (var) giridhara, giridhari gopal: name of krishna which means protector of the cowherd; (var) gopala, gopalana, gopalam ke: of or belonging to maam: for me meera: one of the greatest women saints and devotee of lord krishna who sang the glory of the lord through songs and bhajans naagara: clever, polite, town-born paahi: protect; (var) pahi prabhu: lord, master; (var) prabho pureeshwara: lord of a place or city; (var) purishwara, pureeshwari, purishwari (f) puttaparthi: birthplace of bhagawan sri sathya sai baba; (var) parti, parthi, parthipuri sai: sa + aai = divine mother sham: dark hued, a reference to lord krishna; evening time; (var) shyam, shyama, shyamala</t>
  </si>
  <si>
    <t>debug_giridhara_gopala_sai_giridhara_gopala.html</t>
  </si>
  <si>
    <t>https://www.youtube.com/watch?v=4ySpe_mtBmo</t>
  </si>
  <si>
    <t>https://sairhythms.sathyasai.org/song/giridhara-govinda-gopala-ghana-shyama</t>
  </si>
  <si>
    <t>Giridhara Govinda Gopala Ghana Shyama</t>
  </si>
  <si>
    <t>Chant the various names of Lord Krishna, the divine flutist and the beautiful son of Nanda. Lord Krishna with a dark complexion is the slayer of the demon Madhu. Salutations to the Lord Sai who is verily Narayana.</t>
  </si>
  <si>
    <t>Giridhara Govinda Gopala Ghana Shyama Nandalala
Mana Mohana Madhusudhana Hey Madhava [ Giridhara Govinda ... ]
Damodara Janardhana Muralidhara Mana Mohana
Namo Sai Narayanaya Namo Sathya Narayanaya
Namo Sai Narayanaya</t>
  </si>
  <si>
    <t>giridhara-govinda-gopala-ghana-shyama.mp3</t>
  </si>
  <si>
    <t>Song Glossary damodara: one who has a string or ornament tied round his stomach generally meaning krishna; (var) damodaram, damodhara ghana: thick; also refers to the sound of a bell; (var) ghanana giridhar: one who lifted the mountain - refers to lord krishna who lifted the govardhana peak; (var) giridhara, giridhari gopal: name of krishna which means protector of the cowherd; (var) gopala, gopalana, gopalam govinda: name of krishna which means cowherd; (var) govindam hey: a heartfelt callout, usually followed by a name or description like 'hey rama', or 'hey merciful lord' janardhana: one who protects the people - refers to lord vishnu madhava: name of krishna which means very sweet like madhu-honey; (var) madhavam, madhavaya madhusudhana: slayer of the demon madhu - lord krishna mana: mind; (var) man, mano mohana: attractive, beautiful, enchanting; (var) mohanam, mohini (f) - also refers to an incarnation of lord vishnu muralidhara: one who carries the flute - lord krishna; (var) muralidhari namo: to offer salutations nandalala: son of nanda; (var) nandalal narayana: lord vishnu; (var) narayan, narayanam, narayanaya sai: sa + aai = divine mother sathya: truth, short form of sathyanarayana – the childhood name of sri sathya sai baba; (var) sathyam sham: dark hued, a reference to lord krishna; evening time; (var) shyam, shyama, shyamala</t>
  </si>
  <si>
    <t>debug_giridhara_govinda_gopala_ghana_shyama.html</t>
  </si>
  <si>
    <t>https://sairhythms.sathyasai.org/song/giridhara-madhava-murahara</t>
  </si>
  <si>
    <t>Giridhara Madhava Murahara</t>
  </si>
  <si>
    <t>Victory to Lord Krishna, the one who lifted the Govardhana hill, the one who vanquished the demons Mura and Madhu. Victory to the protector of mankind, the one who plays blissful music from the flute, the one who fosters the Vedas. Victory to the son of Yashoda and the one who protects His devotees. Victory to Lord Sai, the crown jewel of the Ratnakara dynasty who resides at Parthi and in the hearts of devotees and who is verily Lord Krishna.</t>
  </si>
  <si>
    <t>Giridhara Madhava Murahara Natavara, Jaya Jaya Jaya Hey Madhusudhana
Jaya Jaya Jaya Hey Madhusudhana
Jaya Jaya Jaya Hey Janardhana
Venu Vilolana Vedoddharana
Yashoda Nandana Bhaktha Samrakshana
Ratnakara Bhooshana Hrudaya (Parthi) Viharana [ Jaya Jaya ... ]</t>
  </si>
  <si>
    <t>giridhara-madhava-murahara.mp3</t>
  </si>
  <si>
    <t>Song Glossary bhaktha: devotee; (var) bhakthudu (telugu), bhakthargal (tamil) bhooshana: ornament, decoration, jewel; being so decorated; (var) bhushana, vibhushana, vibhushani (f), bhooshani (f) giridhar: one who lifted the mountain - refers to lord krishna who lifted the govardhana peak; (var) giridhara, giridhari hey: a heartfelt callout, usually followed by a name or description like 'hey rama', or 'hey merciful lord' hrudaya: heart janardhana: one who protects the people - refers to lord vishnu jaya: victory; (var) jayam, jayatu madhava: name of krishna which means very sweet like madhu-honey; (var) madhavam, madhavaya madhusudhana: slayer of the demon madhu - lord krishna murahara: one who killed the demon ‘mura’ – krishna; (var) murahari nandana: son, also the name of a forest; (var) nandan, nandanam natavara: supreme dancer/actor referred esp. to lord krishna puttaparthi: birthplace of bhagawan sri sathya sai baba; (var) parti, parthi, parthipuri ratnakara: name of the dynasty in which lord sathya sai baba was born samraksha: protect; (var) samrakshana, samrakshaka - protector, samrakshini (f) vedoddharana: one who promotes the vedic scriptures venu: flute vihara: one who resides; (var) viharana, vihari, viharini (f) vilola: one who is in atmic bliss; (var) vilolana, viloley yashoda: foster mother of lord krishna; (var) yashode</t>
  </si>
  <si>
    <t>debug_giridhara_madhava_murahara.html</t>
  </si>
  <si>
    <t>https://youtu.be/zEzWWcUbDAQ</t>
  </si>
  <si>
    <t>https://sairhythms.sathyasai.org/song/giridhara-merey-gopala</t>
  </si>
  <si>
    <t>Giridhara Merey Gopala</t>
  </si>
  <si>
    <t>Chant the name my Lord Gopala, the one who lifted the hill, the Lord of Radha, the beloved son of Nanda and Yashoda, and the one who steals butter.</t>
  </si>
  <si>
    <t>Giridhara Merey Gopala
Radhey Gopala Radhey (Sai) Gopala [ Giridhara Merey ... ]
Nanda Kishora Maakhan Chora
Yashoda Bala Gopala [ Radhey Gopala ... ]</t>
  </si>
  <si>
    <t>giridhara-merey-gopala.mp3</t>
  </si>
  <si>
    <t>~ Gowri Manohari / Patdeep</t>
  </si>
  <si>
    <t>Gowri Suthaya Om Namah Om</t>
  </si>
  <si>
    <t>https://dl.radiosai.org/RADIO_SAI_BHAJAN_CLASSROOM_428_GIRIDHAR_MERE_GOPALA.mp3</t>
  </si>
  <si>
    <t>Song Glossary bala: child, son; (var) bal, balana, balagan (tamil), baalam chora: thief; (var) choram giridhar: one who lifted the mountain - refers to lord krishna who lifted the govardhana peak; (var) giridhara, giridhari gopal: name of krishna which means protector of the cowherd; (var) gopala, gopalana, gopalam kishora: son maakhan: butter mera: my, mine; (var) mere, merey, meri, mero nanda: foster father of lord krishna radha: one of the gopikas and the beloved of lord krishna; (var) radhe, radhey, radhika sai: sa + aai = divine mother yashoda: foster mother of lord krishna; (var) yashode</t>
  </si>
  <si>
    <t>debug_giridhara_merey_gopala.html</t>
  </si>
  <si>
    <t>https://youtu.be/fY8q4fTJJI4</t>
  </si>
  <si>
    <t>https://sairhythms.sathyasai.org/song/giridhara-merey-shyama-gopal</t>
  </si>
  <si>
    <t>Giridhara Merey Shyama Gopal</t>
  </si>
  <si>
    <t>Chant the various names of My Lord Gopal, the Giridhara, The one who lifted Govardhana mountain, the cowherd of Gokula The enchanting Lord Mukunda, Madhava, with the flute, the slayer of Mura, the Lord Sai Gopal.</t>
  </si>
  <si>
    <t>Giridhara Merey Shyama Gopal
Shyama Gopal Sai Gopal [ Giridhara Merey ... ]
Govinda Govinda Gopi Gopal
Govardhanodhari Gokula Gopal
Shyama Gopal Sai Gopal [ Giridhara Merey ... ]
Mukunda Murahara Mohana Gopal
Murali Manohara Madhava Gopal [ Shyama Gopal ]</t>
  </si>
  <si>
    <t>Song Glossary giridhar: one who lifted the mountain - refers to lord krishna who lifted the govardhana peak; (var) giridhara, giridhari gokula: the place where krishna was fostered gopal: name of krishna which means protector of the cowherd; (var) gopala, gopalana, gopalam gopi: the women of brindavana who had completely surrendered to lord krishna; (var) gopika govinda: name of krishna which means cowherd; (var) govindam madhava: name of krishna which means very sweet like madhu-honey; (var) madhavam, madhavaya manohar: pleasing, beautiful, charming; (var) manohara, manoharam, manohari (f) mera: my, mine; (var) mere, merey, meri, mero mohana: attractive, beautiful, enchanting; (var) mohanam, mohini (f) - also refers to an incarnation of lord vishnu mukunda: refers to krishna, the one who grants liberation murahara: one who killed the demon ‘mura’ – krishna; (var) murahari murali: flute sai: sa + aai = divine mother sham: dark hued, a reference to lord krishna; evening time; (var) shyam, shyama, shyamala</t>
  </si>
  <si>
    <t>debug_giridhara_merey_shyama_gopal.html</t>
  </si>
  <si>
    <t>https://sairhythms.sathyasai.org/song/giridhara-muralidhara-sai-gopala</t>
  </si>
  <si>
    <t>Giridhara Muralidhara Sai Gopala</t>
  </si>
  <si>
    <t>O Lord Sai, You are the little Krishna who lifted the mountain, the enchanting flute player, the beloved of Gopis and Lord of Radha. You are the stealer of butter, the beloved of Nanda and the destroyer of demon Madhu. You have descended in the form of Sai, the most compassionate one.</t>
  </si>
  <si>
    <t>Giridhara Muralidhara Sai Gopala
Radha Madhava Gopi Lola [ Giridhara Muralidhara ... ]
Maakhan Chora Nanda Kishora
Madhusudhana Sai Mohana Krishna
Karunapaara Sai Avatara</t>
  </si>
  <si>
    <t>Song Glossary avatar: incarnation; (var) avatara, avataram, avatari, avathaar, avathari, avatarini(f) chora: thief; (var) choram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karuna: compassion; (var) karunya, karunamaya - full of compassion, karunamayi (f), karunantha, karunakara - embodiment of compassion kishora: son krishna: name of the eighth incarnation of lord vishnu, son of devaki and vasudeva lola: longing or desirous of maakhan: butter madhava: name of krishna which means very sweet like madhu-honey; (var) madhavam, madhavaya madhusudhana: slayer of the demon madhu - lord krishna mohana: attractive, beautiful, enchanting; (var) mohanam, mohini (f) - also refers to an incarnation of lord vishnu muralidhara: one who carries the flute - lord krishna; (var) muralidhari nanda: foster father of lord krishna radha: one of the gopikas and the beloved of lord krishna; (var) radhe, radhey, radhika sai: sa + aai = divine mother</t>
  </si>
  <si>
    <t>debug_giridhara_muralidhara_sai_gopala.html</t>
  </si>
  <si>
    <t>https://sairhythms.sathyasai.org/song/giridhara-naagara-kunja-vihari</t>
  </si>
  <si>
    <t>Giridhara Naagara Kunja Vihari</t>
  </si>
  <si>
    <t>Chant the name of the Lord Giridhara who roams in the garden and in the forest of Madhu. He is very beautiful with the peacock feather as His crown and lotus eyes. He is none other than our Sai who resides in Parthi.</t>
  </si>
  <si>
    <t>Giridhara Naagara Kunja Vihari
Madhuvana Sanchari Parthi Vihari [ Giridhara Naagara ... ]
Shyamala Sundara Mayura Mukutadhara
Pankaja Lochana Madhava Mohana
Madhuvana Sanchari Parthi Vihari (2)</t>
  </si>
  <si>
    <t>giridhara-naagara-kunja-vihari.mp3</t>
  </si>
  <si>
    <t>Song Glossary dhara: bear, carry, earth, one who wears; (var) dhari, dharana, dharam, dharey, dharini (f) giridhar: one who lifted the mountain - refers to lord krishna who lifted the govardhana peak; (var) giridhara, giridhari kunja: a place overgrown with plants or creepers, a bower lochana: eye; (var) lochani (feminine) – one with such eyes; (var) vilochana madhava: name of krishna which means very sweet like madhu-honey; (var) madhavam, madhavaya madhuvana: forest inhabited by the demon ‘madhu’ mayura: peacock mohana: attractive, beautiful, enchanting; (var) mohanam, mohini (f) - also refers to an incarnation of lord vishnu mukuta: crown; (var) makuta; mukutadhara, mukutadhari - wearing a crown naagara: clever, polite, town-born pankaja: lotus; (var) pankajam puttaparthi: birthplace of bhagawan sri sathya sai baba; (var) parti, parthi, parthipuri sanchari: one who wanders; (var) sanchara, sancharam sham: dark hued, a reference to lord krishna; evening time; (var) shyam, shyama, shyamala sundara: beautiful; (var) sundarakara, sundaraya, sundari (f), soundari (f), sundaram - beauty vihara: one who resides; (var) viharana, vihari, viharini (f)</t>
  </si>
  <si>
    <t>debug_giridhara_naagara_kunja_vihari.html</t>
  </si>
  <si>
    <t>Jaya Jaya Shankari Jaya Parameshwari</t>
  </si>
  <si>
    <t>https://sairhythms.sathyasai.org/song/giridhari-giridhari-gopala</t>
  </si>
  <si>
    <t>Giridhari Giridhari Gopala</t>
  </si>
  <si>
    <t>Chant the name of Lord Gopala, one who lifted the Govardhana mountain the protector of the cows. Chant the name of the Lord Govinda and our Sai Gopala.</t>
  </si>
  <si>
    <t>Giridhari Giridhari Gopala
Gopala Sai Gopala [ Giridhari ... ]
Goparipala Gopala
Gopala Sai Gopala [ Goparipala. ]
Govinda Govinda Gopala</t>
  </si>
  <si>
    <t>Song Glossary giridhar: one who lifted the mountain - refers to lord krishna who lifted the govardhana peak; (var) giridhara, giridhari gopal: name of krishna which means protector of the cowherd; (var) gopala, gopalana, gopalam goparipala: protector of cows govinda: name of krishna which means cowherd; (var) govindam sai: sa + aai = divine mother</t>
  </si>
  <si>
    <t>debug_giridhari_giridhari_gopala.html</t>
  </si>
  <si>
    <t>https://sairhythms.sathyasai.org/song/giridhari-giridhari-murali-shyam-murari</t>
  </si>
  <si>
    <t>Giridhari Giridhari Murali Shyam Murari</t>
  </si>
  <si>
    <t>We chant your name Giridhari the enchanting flute player having dark blue complexion, beloved of Radha, embodiment of Vedas and kindness having divine lotus feet.</t>
  </si>
  <si>
    <t>Giridhari Giridhari Murali Shyam Murari
Radha Ramana Veda Bharana
Pavana Charana Karuna Bharana</t>
  </si>
  <si>
    <t>Song Glossary bharana: adorned with, one who bears chara: moveable, animate giridhar: one who lifted the mountain - refers to lord krishna who lifted the govardhana peak; (var) giridhara, giridhari karuna: compassion; (var) karunya, karunamaya - full of compassion, karunamayi (f), karunantha, karunakara - embodiment of compassion murali: flute murare: one who killed the demon ‘mura’ – lord krishna; (var) murari, murarey pavan: the wind god radha: one of the gopikas and the beloved of lord krishna; (var) radhe, radhey, radhika ramana: beloved; also the name of a saint sham: dark hued, a reference to lord krishna; evening time; (var) shyam, shyama, shyamala veda: sacred text, the scripture of the hindus said to have been directly revealed by the supreme-being, brahman</t>
  </si>
  <si>
    <t>debug_giridhari_giridhari_murali_shyam_murari.html</t>
  </si>
  <si>
    <t>https://sairhythms.sathyasai.org/song/giridhari-giridhari-radhey-gopala-jaya</t>
  </si>
  <si>
    <t>Giridhari Giridhari Radhey Gopala Jaya</t>
  </si>
  <si>
    <t>Victory to Lord Krishna, also known as Giridhari (who lifted the mountain), the Lord of Radha. You are the refuge to Your devotees. You are the Lord of Meera.</t>
  </si>
  <si>
    <t>Giridhari Giridhari Radhey Gopala Jaya Giridhari
(Aa)Shritha Jana Vihari Giridhari
Meera Ke Nath Prabho Giridhari (Mayi)</t>
  </si>
  <si>
    <t>Song Glossary giridhar: one who lifted the mountain - refers to lord krishna who lifted the govardhana peak; (var) giridhara, giridhari gopal: name of krishna which means protector of the cowherd; (var) gopala, gopalana, gopalam jana: people; (var) jano, janon, janonke (of people), janoon, janara jaya: victory; (var) jayam, jayatu ke: of or belonging to ma: mother; (var) maayi, maiya, mayi meera: one of the greatest women saints and devotee of lord krishna who sang the glory of the lord through songs and bhajans natha: lord or master; (var) nath, nathaya, natham, nada (tamil), nadanukku (tamil) - to the lord, nathudey (telugu) prabhu: lord, master; (var) prabho radha: one of the gopikas and the beloved of lord krishna; (var) radhe, radhey, radhika shritha: those who worship or surrender to god; (var) aashritha vihara: one who resides; (var) viharana, vihari, viharini (f)</t>
  </si>
  <si>
    <t>debug_giridhari_giridhari_radhey_gopala_jaya.html</t>
  </si>
  <si>
    <t>Vinayaka Vinayaka (Gavati)</t>
  </si>
  <si>
    <t>https://sairhythms.sathyasai.org/song/giridhari-hey-nandalala</t>
  </si>
  <si>
    <t>Oh Giridhari, the son of Nanda and Yashoda The protector and sustainer of all the three worlds The liberator of the world and the boy of Gokula The player of flute and the protector of the Saints and Rishis Oh Lord Sai Gopala who wanders in Parthi.</t>
  </si>
  <si>
    <t>Giridhari Hey Nandalala
Yashoda Ke Bala Tribhuvana Pala
Jagata Uddhara Gokula Bala
Murali Lola Munijana Pala
Parthi Vihara Sai Gopala</t>
  </si>
  <si>
    <t>giridhari-hey-nandalala.mp3</t>
  </si>
  <si>
    <t>Song Glossary bala: child, son; (var) bal, balana, balagan (tamil), baalam giridhar: one who lifted the mountain - refers to lord krishna who lifted the govardhana peak; (var) giridhara, giridhari gokula: the place where krishna was fostered gopal: name of krishna which means protector of the cowherd; (var) gopala, gopalana, gopalam hey: a heartfelt callout, usually followed by a name or description like 'hey rama', or 'hey merciful lord' jagat: world; (var) jagath, jagatha, jag, jaga ke: of or belonging to lola: longing or desirous of munijana: all the saints murali: flute nanda: foster father of lord krishna pala: to care, protect or sustain; (var) palana, palaya, palam, palan puttaparthi: birthplace of bhagawan sri sathya sai baba; (var) parti, parthi, parthipuri sai: sa + aai = divine mother tribhuvana: three worlds - tri (three) and bhuvana (world) uddhara: liberator, redeemer, uplifter; (var) uddharaka, uddharana, uddharam vihara: one who resides; (var) viharana, vihari, viharini (f) yashoda: foster mother of lord krishna; (var) yashode</t>
  </si>
  <si>
    <t>debug_giridhari_hey_nandalala.html</t>
  </si>
  <si>
    <t>https://sairhythms.sathyasai.org/song/giridhari-jaya-giridhari</t>
  </si>
  <si>
    <t>Giridhari Jaya Giridhari</t>
  </si>
  <si>
    <t>Victory to Lord Giridhari (Krishna, who lifted the Govardhana mountain), the one who wears the garland of fragrant basil leaves and the garland made of jungle flowers. Chant the name of Lord Madhava who is worshipped by the sages and saints and the one who destroyed the demon 'Mura'. Glory to the the beautiful flute player and the beloved of the Gopas and Gopikas.</t>
  </si>
  <si>
    <t>Giridhari Jaya Giridhari
Sugandha Tulasi Dala Vanamali [ Giridhari ... ]
Munijana Sevitha Madhava Murahara
Murali (Gopa Gopi) Manohara Giridhari</t>
  </si>
  <si>
    <t>giridhari-jaya-giridhari.mp3</t>
  </si>
  <si>
    <t>Song Glossary dala: petal giridhar: one who lifted the mountain - refers to lord krishna who lifted the govardhana peak; (var) giridhara, giridhari gopa: cowherd gopi: the women of brindavana who had completely surrendered to lord krishna; (var) gopika jaya: victory; (var) jayam, jayatu madhava: name of krishna which means very sweet like madhu-honey; (var) madhavam, madhavaya manohar: pleasing, beautiful, charming; (var) manohara, manoharam, manohari (f) munijana: all the saints murahara: one who killed the demon ‘mura’ – krishna; (var) murahari murali: flute sevitha: one who is worshipped sugandha: pleasant smell tulasi: a sacred plant the petals of which are used in worship esp. for lord vishnu vanamali: one who wears a garland of forest flowers</t>
  </si>
  <si>
    <t>debug_giridhari_jaya_giridhari.html</t>
  </si>
  <si>
    <t>https://youtu.be/CmSX2R7NOME</t>
  </si>
  <si>
    <t>https://sairhythms.sathyasai.org/song/giridhari-lal-shyama-gopal</t>
  </si>
  <si>
    <t>Giridhari Lal Shyama Gopal</t>
  </si>
  <si>
    <t>Chant the name of the handsome boy Gopala (Krishna) who is the supreme dancer and actor, who is the Lord of Mathura and the slayer of demon Madhu. He is the player of flute, the beloved son of Yashoda and Nanda. He is verily Lord Sai whom Mother Eshwaramba is very fond of.</t>
  </si>
  <si>
    <t>Giridhari Lal Shyama Gopal
Natavara Lal Madana Gopal
Mathura Natha Krishna Gopal
Sri Madhusudhana Murali Gopal
Yashoda Ke Bal Nanda Gopal
Eshwaramba Priya Sai Gopal
Giridhara Bal Shyama Gopal
Natavara Lal Madana Gopal
Mathura Natha Krishna Gopal
Sri Madhusudhana Murali Gopal
Yashoda Ke Bal Nanda Gopal
Eshwaramba Priya Sai Gopal
Kiyoraka de Yasashikute
Hasu no Hana noyou na Hitomi
Rama Krishna Sai Baba
A Utsukushii Kamisama yo
Warera no Kokoro Kiyome tamae [ Rama ... ]</t>
  </si>
  <si>
    <t>P P G2 M1 G2 R2 M1 G2 R2 S n2 R2In the Key of C:G G E F E D F E D C B D</t>
  </si>
  <si>
    <t>lead-music instrumental multi-lingual sheet-music</t>
  </si>
  <si>
    <t>Song Glossary bala: child, son; (var) bal, balana, balagan (tamil), baalam eshwaramba: mother of sri sathya sai baba; (var) eswaramma, eshwaramma, eshwari giridhar: one who lifted the mountain - refers to lord krishna who lifted the govardhana peak; (var) giridhara, giridhari gopal: name of krishna which means protector of the cowherd; (var) gopala, gopalana, gopalam ke: of or belonging to krishna: name of the eighth incarnation of lord vishnu, son of devaki and vasudeva lal: son, child, dear one; (var) lala madana: charming madhusudhana: slayer of the demon madhu - lord krishna mathura: holy city associated with lord krishna murali: flute nanda: foster father of lord krishna natavara: supreme dancer/actor referred esp. to lord krishna natha: lord or master; (var) nath, nathaya, natham, nada (tamil), nadanukku (tamil) - to the lord, nathudey (telugu) priya: dear; (var) priyey, priyakara, priyakari (f) sai: sa + aai = divine mother sham: dark hued, a reference to lord krishna; evening time; (var) shyam, shyama, shyamala sri: honorific title of respect; another name of goddess lakshmi; wealth, majesty, splendour, intellect, fortune; (var) thiru (tamil) yashoda: foster mother of lord krishna; (var) yashode</t>
  </si>
  <si>
    <t>debug_giridhari_lal_shyama_gopal.html</t>
  </si>
  <si>
    <t>https://youtu.be/kZYP63lNiTk https://youtu.be/a-OKOBeuhxw</t>
  </si>
  <si>
    <t>giridhari-lal-shyama-gopal.mp3</t>
  </si>
  <si>
    <t>https://sairhythms.sathyasai.org/song/giridhari-murari-govinda</t>
  </si>
  <si>
    <t>Chant the name of Giridhari Govinda who is the destroyer of the demon 'Mura' chant the name of Radha Krishna and Sathya Sai Gopala.</t>
  </si>
  <si>
    <t>Giridhari Murari Govinda
Ghana Shyama Murari Gopala [ Giridhari ... ]
Radhey Krishna Murari Govinda
Sathya Sai Murari Gopala</t>
  </si>
  <si>
    <t>giridhari-murari-govinda.mp3</t>
  </si>
  <si>
    <t>Song Glossary ghana: thick; also refers to the sound of a bell; (var) ghanana giridhar: one who lifted the mountain - refers to lord krishna who lifted the govardhana peak; (var) giridhara, giridhari gopal: name of krishna which means protector of the cowherd; (var) gopala, gopalana, gopalam govinda: name of krishna which means cowherd; (var) govindam krishna: name of the eighth incarnation of lord vishnu, son of devaki and vasudeva murare: one who killed the demon ‘mura’ – lord krishna; (var) murari, murarey radha: one of the gopikas and the beloved of lord krishna; (var) radhe, radhey, radhika sai: sa + aai = divine mother sathya: truth, short form of sathyanarayana – the childhood name of sri sathya sai baba; (var) sathyam sham: dark hued, a reference to lord krishna; evening time; (var) shyam, shyama, shyamala</t>
  </si>
  <si>
    <t>debug_giridhari_murari_govinda.html</t>
  </si>
  <si>
    <t>https://sairhythms.sathyasai.org/song/giridhari-shyama-mukunda-murari</t>
  </si>
  <si>
    <t>Giridhari Shyama Mukunda Murari</t>
  </si>
  <si>
    <t>O Lord Giridhari (Lord Krishna who lifted the mountain) with dark blue complexion, the one who redeems us from miseries and gives liberation, You are the sweet enchanting flute player, the Lord of Mathura and valorous Madhava, the destroyer of demon Madhu and the one who is adorned with crown of peacock feather, the one who strolls the grooves and garden of Brindavan captivating everyone.</t>
  </si>
  <si>
    <t>Giridhari Shyama Mukunda Murari
Madhura Madhura Hey Muralidhari [ Giridhari Shyama ... ]
Mathuradhipathey Madhava Shourie
Sri Madhusudhana Mayura Mukutadhara
Madana Mohana Krishna Kunja Vihari
Giridhari Shyam Giridhari Shyam</t>
  </si>
  <si>
    <t>Kalyana Vasantham</t>
  </si>
  <si>
    <t>Song Glossary giridhar: one who lifted the mountain - refers to lord krishna who lifted the govardhana peak; (var) giridhara, giridhari hey: a heartfelt callout, usually followed by a name or description like 'hey rama', or 'hey merciful lord' krishna: name of the eighth incarnation of lord vishnu, son of devaki and vasudeva kunja: a place overgrown with plants or creepers, a bower madana: charming madhava: name of krishna which means very sweet like madhu-honey; (var) madhavam, madhavaya madhura: sweet; (var) madhuram madhusudhana: slayer of the demon madhu - lord krishna mathuradhipathey: lord of mathura - lord krishna mayura: peacock mohana: attractive, beautiful, enchanting; (var) mohanam, mohini (f) - also refers to an incarnation of lord vishnu mukunda: refers to krishna, the one who grants liberation mukuta: crown; (var) makuta; mukutadhara, mukutadhari - wearing a crown muralidhara: one who carries the flute - lord krishna; (var) muralidhari murare: one who killed the demon ‘mura’ – lord krishna; (var) murari, murarey sham: dark hued, a reference to lord krishna; evening time; (var) shyam, shyama, shyamala shourie: one with long hair, usually refers to lord krishna sri: honorific title of respect; another name of goddess lakshmi; wealth, majesty, splendour, intellect, fortune; (var) thiru (tamil) vihara: one who resides; (var) viharana, vihari, viharini (f)</t>
  </si>
  <si>
    <t>debug_giridhari_shyama_mukunda_murari.html</t>
  </si>
  <si>
    <t>https://sairhythms.sathyasai.org/song/girija-bhavani-shivaranjani</t>
  </si>
  <si>
    <t>Girija Bhavani Shivaranjani</t>
  </si>
  <si>
    <t>Chant the names of Girija and Bhavani who pleases and makes Shiva happy. Chant the name of Mother Bhavani who liberates the world. She is the embodiment of power and destroys all our fears. She gives happiness and good luck.</t>
  </si>
  <si>
    <t>Girija Bhavani Shivaranjani
Mata Bhavani Jagat Karini [ Girija Bhavani ]
Shakthi Swaroopini Bhaya Harini
Sowbhagya Dayini Sukha Dayini</t>
  </si>
  <si>
    <t>Song Glossary bhava: being, becoming, birth, world bhaya: fear dayini: one who gives (feminine); (var) pradayini, vidayini girija: goddess parvathi, daughter of the king of mountains haarini: one who removes/destroys (f); (var) harini, harnevali jagat: world; (var) jagath, jagatha, jag, jaga kaarini: doer, responsible for (f); (var) karini mata: mother; (var) matey shakthi: power, primordial goddess, another name of mother parvathi shiva: lord shiva - one of the trinity who is the destroyer - the name shiva means auspiciousness; (var) shiv, shivaya, shivaraj, shivaraja, shivarajam, shivom, shivani (f) - of shiva sowbhagya: good fortune, auspiciousness, beauty, wifehood sukha: happiness; (var) sukh swaroopa: figure, embodiment; (var) swarupa, swaroopam, swaroopanin (tamil); roopini, swaroopini, svarupini (feminine)</t>
  </si>
  <si>
    <t>debug_girija_bhavani_shivaranjani.html</t>
  </si>
  <si>
    <t>https://sairhythms.sathyasai.org/song/girija-nandana-hey</t>
  </si>
  <si>
    <t>Girija Nandana (Hey)</t>
  </si>
  <si>
    <t>O Lord Gajanana (the elephant headed god), the beloved son of Mother Girija (Parvathi) and Lord Shiva, You are the one who protects us from fear and liberates one from the cycle of birth and death. You are the lover of music and destroyer of demons and protector of weak and meek.</t>
  </si>
  <si>
    <t>Girija Nandana (Hey)
Hey Shiva Nandana Bhava Bhaya Bhanjana [ Girija ... ]
Gaana Vilolana Danava Mardhana
Palita Deenavana Gajanana</t>
  </si>
  <si>
    <t>Song Glossary bhanjana: one who destroys; (var) bhanjani (f) bhava: being, becoming, birth, world bhaya: fear danava: demon deenavana: protector of the downtrodden gaan: song, music; (var) gaana gajamukha: elephant-faced one, refers to lord ganesh; (var) gajamukham, gajanana, gajananam, gajavadana, gajavadanam girija: goddess parvathi, daughter of the king of mountains hey: a heartfelt callout, usually followed by a name or description like 'hey rama', or 'hey merciful lord' mardana: destroyer, one who vanquishes; (var) mardhana nandana: son, also the name of a forest; (var) nandan, nandanam palita: fostered shiva: lord shiva - one of the trinity who is the destroyer - the name shiva means auspiciousness; (var) shiv, shivaya, shivaraj, shivaraja, shivarajam, shivom, shivani (f) - of shiva vilola: one who is in atmic bliss; (var) vilolana, viloley</t>
  </si>
  <si>
    <t>debug_girija_nandana_hey.html</t>
  </si>
  <si>
    <t>https://sairhythms.sathyasai.org/song/give-little-bit-love-every-day</t>
  </si>
  <si>
    <t>Give a little bit of love every day</t>
  </si>
  <si>
    <t>Give a little bit of love every day,
Then the sun will come your way.
If we learn how to give,
This is how we should live,
Give a little bit of love every day.
Then a smile will come your way.
If we learn how to give, this is how we should live.
Give a little bit of kindness every day.</t>
  </si>
  <si>
    <t>give-little-bit-love-every-day.mp3</t>
  </si>
  <si>
    <t>debug_give_a_little_bit_of_love_every_day.html</t>
  </si>
  <si>
    <t>https://sairhythms.sathyasai.org/song/give-thanks-lord</t>
  </si>
  <si>
    <t>Give thanks to the Lord</t>
  </si>
  <si>
    <t>Give thanks to the Lord for He is good and His love endures forever (2)
He is good, He is good, and His love will forever endure
We will bless His name as we all proclaim that His love endures forever
With outstreached arm and by His mind and His love endures forever
Adonai, Adonai, aluch mazen Adonai
Adonai malach, Adonai malach, Adonai Yesu our saviour
He is good, He is good, and His love will forever endure
We will bless His name as we all proclaim that His love endures forever
You are good, You are good, and your love will forever endure
We will bless His name as we all proclaim that His love endures forever
Your love endures forever (2)</t>
  </si>
  <si>
    <t>give-thanks-lord.mp3</t>
  </si>
  <si>
    <t>English, Hebrew</t>
  </si>
  <si>
    <t>Song Glossary yesu: jesus christ; (var) yeshu</t>
  </si>
  <si>
    <t>debug_give_thanks_to_the_lord.html</t>
  </si>
  <si>
    <t>https://sairhythms.sathyasai.org/song/give-thanks-grateful-heart</t>
  </si>
  <si>
    <t>Give Thanks with a grateful heart</t>
  </si>
  <si>
    <t>Give Thanks with a grateful heart
Give thanks to the Holy One
Give thanks because He's given Jesus Christ, His Son
And now let the weak say, "I am strong"
Let the poor say, "I am rich”
Because of what the Lord has done for us, Give Thanks!</t>
  </si>
  <si>
    <t>debug_give_thanks_with_a_grateful_heart.html</t>
  </si>
  <si>
    <t>This song is best sung in unison with harmonies.</t>
  </si>
  <si>
    <t>https://sairhythms.sathyasai.org/song/give-us-power</t>
  </si>
  <si>
    <t>Give us the power</t>
  </si>
  <si>
    <t>(Bring the power of Your life into our souls
Bring a vision of divinity our hearts can hold
Give us hope in our despair
That through the darkness You'll be there
To help us reach the promised land)
Let it shine, let it shine, give us the light
You're the river, You're the sea, You're the power inside of me
Let it shine, let it shine, let it shine (2X)
Give us the power, give us the light, let it shine</t>
  </si>
  <si>
    <t>give-us-power.mp3</t>
  </si>
  <si>
    <t>debug_give_us_the_power.html</t>
  </si>
  <si>
    <t>https://sairhythms.sathyasai.org/song/giving-and-forgiving</t>
  </si>
  <si>
    <t>Giving And Forgiving</t>
  </si>
  <si>
    <t>Giving And Forgiving
Loving All The Living
Helping All The Helpless
Never With A Selfish Heart
Giving And Forgiving Giving Only Love
Loving All The Living Living Only Love
Giving And Forgiving Giving Only Love
Loving All The Living Living Only Love</t>
  </si>
  <si>
    <t>giving-and-forgiving.mp3 giving-and-forgiving.m4a</t>
  </si>
  <si>
    <t>Lowest Note: G2 / EHighest Note: R2 / D (higher octave)* Western notes are in the Key of C</t>
  </si>
  <si>
    <t>debug_giving_and_forgiving.html</t>
  </si>
  <si>
    <t>https://sairhythms.sathyasai.org/song/gloria-ti-mi-se%C3%B1or</t>
  </si>
  <si>
    <t>Gloria a Ti, mi Señor</t>
  </si>
  <si>
    <t>Gloria a Ti, mi Señor,
hacedor de toda la vida.
Como la luna tranquila, con Tu dulzura iluminas,
la luz de nuestro corazón. Gloria a Ti mi Señor.
Eres Padre y Madre de la alegría,
el Señor de toda armonía,
el Señor de toda armonía,
mi Dios, mi Maestro y mi Guía,
mi Dios, mi Maestro y mi Guía.
El néctar de la compasión.
Gloria a ti mi Señor.
Eres el Padre Supremo,
eres el Padre Supremo,
que nos envuelve en su juego,
que nos envuelve en su juego.
Eres nuestro protector.
Gloria a Ti mi Señor.
ante Tus Pies nos rendimos,
ante Tus Pies nos rendimos,
y con amor Te pedimos,
y con amor Te pedimos,
que nos des Tu bendición,
Oh, mi Dulcísimo Señor.
alabado seas mi Señor,
te entrego todas mis faltas,
te entrego todas mis dudas,
para que Tú las consumas
en el puro fuego de tu amor.
Om Jai Jagadeesha Harey
Swami Sathya Sai Harey
Bhaktha Jana Samrakshaka
Bhaktha Jana Samrakshaka
Parthi Maheshwara
Om Jai Jagadeesha Harey
Swami Sarva Prana Pathey
Aashritha Kalpa Latheeka
Aashritha Kalpa Latheeka
Aapadh Bandhava
Om Jai Jagadeesha Harey
Swami Mari Anthayu Neevey
Naada Brahma Jagan Natha
Naada Brahma Jagan Natha
Nagendra Shayana
Om Jai Jagadeesha Harey
Sathya Sai Mahadeva
Mangala Arathi Anduko
Mangala Arathi Anduko
Mandhara Giridhari
Om Jai Jagadeesha Harey
Sathya Narayana Narayana Narayana Om
Narayana Narayana Om
Sathya Narayana Narayana Om
Sathya Narayana Narayana Om
Om Jai Sadguru Deva
All praise to You, Lord of the Worlds
Swami Sathya Sai, our Lord
You protect devotees who cling to You
Show Your mercy to us who sing to You
Knowing You are God in human form
All praise to You, Lord of the Worlds
You do everything to bring us happiness
You're aware of all through infinite consciousness
You are master of every living thing
For devotees You're wish-fulfilling
Helping us when we are in distress
All praise to You, Lord of the Worlds
You remind us there is only one, not two
Swami, there is truly no one else but You
Master of creation, You are adored
People of all nations are striving toward
Realization of our true reward
Our unity with You, Lord of the Worlds
The embodiment of all true and right
Sathya Sai, fill our hearts with pure delight
Do accept our prayer and heed us
From darkness we can't bear please lead us
With Your might You make our burdens light
All praise to You, Lord of the Worlds
Narayana Narayana Narayana Om
Narayana Narayana Om, Sathya
Narayana Narayana Om, Sathya
Narayana Narayana Om
All praise to our Teacher Divine
The Lord of the Universe is here
Swami Sathya Sai is here
Come to save devotees everywhere
Come to bless His children everywhere
Born at Puttaparthi
The Lord of the Universe is here
Shining with Divine inner light
Filling all with Bliss at His sight
He is always serving those in need
Answering the prayers of devotees
Giving Grace to you and me
The Lord of the Universe is here
Mother You are everything to us
Father You are everything to us
You are the Divine Primal Energy
Manifest as all that we ever see
You are the One Reality
The Lord of the Universe is here
Universal radiance Divine
Please accept this offering of mine
The flame of love that burns within my heart
Meaning we can never be apart
You and I are ever One
The Lord of the Universe is here.
Narayana Narayana Om
Narayana Narayana Om Sathya
Narayana Narayana Om
Narayana Narayana Om Sathya
Narayana Narayana Om
The Lord of the Universe is here.
Om Sri Sathya Baba Toutoki Kami Sai Baba
Anata ni Kiesuru Mono wo, Mamaorase Michibiki Tamou, Parthi no Sonshin
Om Sri Sathya Sai Baba
Ikitoshi Ikeru Inochi no, Tadashiki Negai wo Mitasu, Shikou no Son Shin
Om Sri Sathya Sai Baba
Uchuu wo Suberu Sai Baba, Om no Sonshin Sai Baba, Eichi no Hikari
Om Sri Sathya Sai Baba
Subete no Kami wa Ai nari, Jiai to Eichi ni Michita, Renge no Miashi ni
Kono Hi wo Sasagemasu
Narayana Narayana Narayana Om
Narayana Narayana Om, Sathya
Narayana Narayana Om, Sathya
Narayana Narayana Om
Om Jai Sadguru Deva</t>
  </si>
  <si>
    <t>gloria-ti-mi-señor.mp3</t>
  </si>
  <si>
    <t>arathi karaoke multi-lingual prayers sheet-music</t>
  </si>
  <si>
    <t>debug_gloria_a_ti_mi_señor.html</t>
  </si>
  <si>
    <t>https://youtu.be/GWQuPzGWGGw</t>
  </si>
  <si>
    <t>source: https://media.radiosai.org/journals/vol_15/01JUL17/Sai-Bhajans-Karaoke.htmReference Track2 Pancham DGents Pitch Karaoke Tracks2 Pancham / D (reference)</t>
  </si>
  <si>
    <t>https://sairhythms.sathyasai.org/song/glory-glory</t>
  </si>
  <si>
    <t>Glory Glory</t>
  </si>
  <si>
    <t>Glory Glory
He has taken on a form to teach the good and loving way
He’ll reunite His children on a bright new golden day
His truth is marching on
Glory, glory, hallelujah
Glory, glory, hallelujah
Glory, glory, hallelujah
Sai’s truth is marching on
My thoughts and deeds and words shall always try to please the Lord
Sathya, dharma, shanthi, prema on His sound will be restored
His truth is marching on
(chorus)
He has graced us with His love and bliss our lives to deify
He has cared to lead us back upon the fact that we have lost
His truth is marching on
(chorus)</t>
  </si>
  <si>
    <t>glory-glory.mp3</t>
  </si>
  <si>
    <t>Song Glossary dharma: righteousness, also refers to way of life or religion darshan: to appear, to see; (var) darshana, darshanam, darsha - to show prema: love; (var) prem; also the name of the third sai avatar, prema sai sai: sa + aai = divine mother sathya: truth, short form of sathyanarayana – the childhood name of sri sathya sai baba; (var) sathyam shanthi: peace</t>
  </si>
  <si>
    <t>debug_glory_glory.html</t>
  </si>
  <si>
    <t>This song is sung to the tune of "Battle Hymn of the Republic".</t>
  </si>
  <si>
    <t>https://sairhythms.sathyasai.org/song/glory-sri-ganesha</t>
  </si>
  <si>
    <t>Glory to Sri Ganesha</t>
  </si>
  <si>
    <t>Glory to Sri Ganesha
Victory to Ganesha, Lord Ganesha
Your Mother is the origin of all, Mother Sakthi
And your Father is Shiva, Lord of all Lords
Your Mother is Parvathi, Shiva's consort
And your Father is the great Shankara
Lord of all, the Destroyer of evil</t>
  </si>
  <si>
    <t>debug_glory_to_sri_ganesha.html</t>
  </si>
  <si>
    <t>https://sairhythms.sathyasai.org/song/glory-lord</t>
  </si>
  <si>
    <t>Glory to the Lord</t>
  </si>
  <si>
    <t>Glory to the Lord, Sathya Sai Baba
All bow before our beloved Lord, Sathya Sai
All bow before our beloved Lord Sai
Very form of Omkar, Lord of God of Gods, Sai
Grantor of wisdom, Lord of all the Universe
All bow before our beloved Lord, Sathya Sai
All bow before our beloved Lord Sai</t>
  </si>
  <si>
    <t>debug_glory_to_the_lord.html</t>
  </si>
  <si>
    <t>Mangala Kaarini Jai Sai Ma</t>
  </si>
  <si>
    <t>https://sairhythms.sathyasai.org/song/gnana-bhaskara-kumara-dayapara</t>
  </si>
  <si>
    <t>Gnana Bhaskara Kumara Dayapara</t>
  </si>
  <si>
    <t>O Lord Shanmukha (six-headed Lord Karthikeya), the son of Shiva and Parvathi, You are compassionate to the needy and the embodiment of the primordial sound (Om) and the treasure house of supreme kindness.</t>
  </si>
  <si>
    <t>Gnana Bhaskara Kumara Dayapara
Omkara Roopa Shiva Shakthi Bala
Shanmukha Natha Parama Dayaghana</t>
  </si>
  <si>
    <t>Shanmukhapriya</t>
  </si>
  <si>
    <t>Song Glossary bala: child, son; (var) bal, balana, balagan (tamil), baalam bhaskara: sun dayaghana: full of compassion dayapara: compassionate one gnana: wisdom; (var) gyaan, gnaan, gnan, gnanam kumara: son, young boy, lord subrahmanya natha: lord or master; (var) nath, nathaya, natham, nada (tamil), nadanukku (tamil) - to the lord, nathudey (telugu) om: Omkara has no form. It is the manifestation of Brahman (God) as sound. It is present in all creation. It is effulgent. It is in all speech. Read More: Significance of Om parama: supreme, principal, chief, best, highest; (var) param, paramam roopa: figure, embodiment; (var) roopam, roopini (f) shakthi: power, primordial goddess, another name of mother parvathi shanmukha: lord with six faces - refers to lord subrahmanya, son of shiva; (var) shanmuga shiva: lord shiva - one of the trinity who is the destroyer - the name shiva means auspiciousness; (var) shiv, shivaya, shivaraj, shivaraja, shivarajam, shivom, shivani (f) - of shiva</t>
  </si>
  <si>
    <t>debug_gnana_bhaskara_kumara_dayapara.html</t>
  </si>
  <si>
    <t>https://sairhythms.sathyasai.org/song/go-tell-it-mountain</t>
  </si>
  <si>
    <t>Mata Rani Teri Jai Jai Kaar</t>
  </si>
  <si>
    <t>Go, tell it on the mountain</t>
  </si>
  <si>
    <t>Go, tell it on the mountain,
Over the hills and everywhere
Go, tell it on the mountain,
That Jesus Christ is born (2x)
Over silent flocks by night
Behold throughout the heavens
There shone a Holy Light [ Go, Tell It ... ]
When lo! above the earth,
Rang out the angels chorus
That hailed the Savior’s birth [ Go, Tell It ... ]
The humble Christ was born
And God sent us salvation
That blessed Christmas morn [ Go, Tell It ... ]
Go tell it on the mountain,
Over the hills and everywhere, (variation)
Go tell it on the mountain,
That Jesus Christ is born
That Jesus Christ is born
That Jesus Christ is born (Slow)</t>
  </si>
  <si>
    <t>go-tell-it-mountain.mp3</t>
  </si>
  <si>
    <t>carols</t>
  </si>
  <si>
    <t>debug_go_tell_it_on_the_mountain.html</t>
  </si>
  <si>
    <t>https://www.youtube.com/watch?v=Y_3psWHTW6Y</t>
  </si>
  <si>
    <t>https://sairhythms.sathyasai.org/song/god-here-god-there</t>
  </si>
  <si>
    <t>God here, God there</t>
  </si>
  <si>
    <t>God here, God there, God God everywhere
God is one, God is one, God is one for everyone
Shiva here, Shiva there, Shiva, Shiva everywhere
God is one God is one, God is one for everyone
Allah here, Allah there, Allah Allah everywhere
God is one, God is one, God is one for everyone
Sai here, Sai there, Sai, Sai everywhere
God is one, God is one, God is one for everyone.</t>
  </si>
  <si>
    <t>debug_god_here_god_there.html</t>
  </si>
  <si>
    <t>https://sairhythms.sathyasai.org/song/god-i-am</t>
  </si>
  <si>
    <t>God I Am</t>
  </si>
  <si>
    <t>god-i-am.mp3</t>
  </si>
  <si>
    <t>Lowest Note: n2 / B (lower octave)Highest Note: M1 / F* Western notes are in the Key of C</t>
  </si>
  <si>
    <t>debug_god_i_am.html</t>
  </si>
  <si>
    <t>https://sairhythms.sathyasai.org/song/god-human-form</t>
  </si>
  <si>
    <t>Mahishasura Mardhini Mama Taapa Vimochani</t>
  </si>
  <si>
    <t>God in human form</t>
  </si>
  <si>
    <t>God in human form, relieve us of our worldly ties
Come as beauty, come as peace, take away all sorrow,
Your are my heart's desire, my Lord Sai Narayana.</t>
  </si>
  <si>
    <t>Song Glossary narayana: lord vishnu; (var) narayan, narayanam, narayanaya sai: sa + aai = divine mother</t>
  </si>
  <si>
    <t>debug_god_in_human_form.html</t>
  </si>
  <si>
    <t>https://sairhythms.sathyasai.org/song/god-all-there</t>
  </si>
  <si>
    <t>God Is All There Is</t>
  </si>
  <si>
    <t>God Is All, God Is All, God Is All There Is
God Is All There Is
God Is All There Is (Jai) (2)
Sai Is All ...
Love Is All ...</t>
  </si>
  <si>
    <t>god-all-there.mp3</t>
  </si>
  <si>
    <t>Song Glossary jai: victory sai: sa + aai = divine mother</t>
  </si>
  <si>
    <t>debug_god_is_all_there_is.html</t>
  </si>
  <si>
    <t>https://sairhythms.sathyasai.org/song/god-dwelling-beauty</t>
  </si>
  <si>
    <t>God is dwelling in the beauty</t>
  </si>
  <si>
    <t>"Te Matua kei roto i toku manawa nui" - The Lord is in my beloved heart; "Kei roto-kei roto-kei roto taku manawa nui" - Within, within, within, my beloved heart; "Kia ko tahi e" - Yes, all is one.</t>
  </si>
  <si>
    <t>God is dwelling in the beauty in the temple of my heart
Of my heart, of my heart, of my heart, of my heart
Soham, Soham, You and I are one (2)
Soham, Soham, kia kotahi e (2)</t>
  </si>
  <si>
    <t>English, Maori</t>
  </si>
  <si>
    <t>Song Glossary soham: i am that</t>
  </si>
  <si>
    <t>debug_god_is_dwelling_in_the_beauty.html</t>
  </si>
  <si>
    <t>https://sairhythms.sathyasai.org/song/god-me</t>
  </si>
  <si>
    <t>God Is in me</t>
  </si>
  <si>
    <t>God Is in me
God Is in me..God Is in me
I go to where God Is
God Is in me..God Is in me
God gives through me..God gives through me
I go to where God gives
God gives through me..God gives through me
God lives as me..God lives as me
I go to where God lives
God lives as me..God lives as me
God Is Me..God Is Me
I let go and there God Is
God Is Me..God Is Me
God Is in me..God Is Me
Remember My name, call Me anytime anywhere (2x)</t>
  </si>
  <si>
    <t>god-me.mp3</t>
  </si>
  <si>
    <t>Lowest Note: S / CHighest Note: D2 / A* Western notes are in the Key of C</t>
  </si>
  <si>
    <t>debug_god_is_in_me.html</t>
  </si>
  <si>
    <t>https://sairhythms.sathyasai.org/song/god-sanctuary</t>
  </si>
  <si>
    <t>God is in the sanctuary</t>
  </si>
  <si>
    <t>God is in the sanctuary
God is in the valley low
God is on the mountain top
God is everywhere I go
I said “Yeah...yeah, yeah...yeah, yeah...God is!”</t>
  </si>
  <si>
    <t>god-sanctuary.mp3</t>
  </si>
  <si>
    <t>debug_god_is_in_the_sanctuary.html</t>
  </si>
  <si>
    <t>https://sairhythms.sathyasai.org/song/god-my-guru</t>
  </si>
  <si>
    <t>God is my Guru</t>
  </si>
  <si>
    <t>God is my Guru, Sathya Sai is my Lord
Omnipresent master in my heart shall reside
Inspiration of my life, Lord of my soul
May I receive the gift of His Grace (1X)
May I behold the love in His Face (1X)
To the will of the Lord may I surrender</t>
  </si>
  <si>
    <t>debug_god_is_my_guru.html</t>
  </si>
  <si>
    <t>https://sairhythms.sathyasai.org/song/god-my-strength</t>
  </si>
  <si>
    <t>God is my strength</t>
  </si>
  <si>
    <t>God is my strength and God is my protection
God opens a path for me and God is my protection
God is my strength and God is my protection
God opens a path for me and God is my protection
Daily He teaches me, Sai is my Father
Nurtures and cares for me, Sai is my Mother
Teaches us all we must serve one another
Love friend and enemy, Sai is my Brother</t>
  </si>
  <si>
    <t>Sadguru Sai Saraswathi (Mishra Tilang)</t>
  </si>
  <si>
    <t>debug_god_is_my_strength.html</t>
  </si>
  <si>
    <t>https://sairhythms.sathyasai.org/song/god-our-best-friend</t>
  </si>
  <si>
    <t>God Is Our Best Friend</t>
  </si>
  <si>
    <t>God is our best friend, God is our best kin
Singing God's names, follow one of our choice
Allah Sai Yesu Nanak
Zohrashtra Mahavira Buddha are our God's names [ God is ... ]
All names are sacred and inspire our living
As a way to blissful peace, we just have to pray
So chant one God's name to keep the mind tame
Precious love divine, as we sing God's name
Govinda Bolo Gopala Bolo
Ram Ram Bolo Hari Naam Bolo
Allah Sai Yesu Nanak
Zohrashtra Mahavira Buddha Naam Bolo [ Govinda Bolo ... ]
Yeh Naam Saarey Hai Jeevan Saharey
Paramananda Ke Yeh Kholtey Hai Dwarey
Jo Naam Chaho Woh Naam Bolo
Prem Se Bolo Bhaav Se Bolo</t>
  </si>
  <si>
    <t>Major and Minor (Chakravakam / Ahir Bhairav)</t>
  </si>
  <si>
    <t>Song Glossary allah: the all-compassionate god of islam religion buddha: founder of buddhism and one of the major ten incarnations of god; also an enlightened person mahavira: lord mahavira – the founder of jainism, also, a very courageous person; (var) mahavir nanak: saint of sikh religion, guru nanak sai: sa + aai = divine mother yesu: jesus christ; (var) yeshu</t>
  </si>
  <si>
    <t>debug_god_is_our_best_friend.html</t>
  </si>
  <si>
    <t>https://youtu.be/yyT2I0jGum4?si=nGUqSBAijfu5Gt3z</t>
  </si>
  <si>
    <t>Namo Sharada Namo Sharada Namo</t>
  </si>
  <si>
    <t>https://sairhythms.sathyasai.org/song/god-israel</t>
  </si>
  <si>
    <t>God of Israel</t>
  </si>
  <si>
    <t>Adonai, Adonai, God of Israel
To my right, Michael, to my left, Gabriel
And before me, Uriel, behind me Raphael
And above my head, above my head, Divine Mother
And in my heart, and in my soul, Sai Baba lives
Adonai, Adonai, God of Israel
To my right, Michael, to my left, Gabriel
And before me, Uriel, behind me Raphael
And above my head, above my head, the Holy Schechina
And in my heart, and in my heart, Sai Baba</t>
  </si>
  <si>
    <t>god-israel.mp3 god-israel_1.mp3</t>
  </si>
  <si>
    <t>second coming</t>
  </si>
  <si>
    <t>debug_god_of_israel.html</t>
  </si>
  <si>
    <t>https://sairhythms.sathyasai.org/song/god-love</t>
  </si>
  <si>
    <t>God Of Love</t>
  </si>
  <si>
    <t>God Of Love, God Of Love, Fill My Heart With Your Treasure
Let Me Share, Let Me Care, Let Me Love Without Measure
Father Of Love, Let Me Be Like You, Kind And True Forever
God Of Love, God Of Love, Love Me Now And Forever
God Of Light, God Of Light, Hold My Life In Your Keeping
Let Me Find Peace Of Mind, Guard Me In Waking Or Sleeping
Father Of Light, Guide Me Every Day, All The Way Forever
God Of Light, God Of Light, Lead Me Onward Forever</t>
  </si>
  <si>
    <t>god-love.mp3 god-love_1.mp3</t>
  </si>
  <si>
    <t>debug_god_of_love.html</t>
  </si>
  <si>
    <t>https://youtu.be/ARzT1HUM7OM</t>
  </si>
  <si>
    <t>https://sairhythms.sathyasai.org/song/god-will-make-way</t>
  </si>
  <si>
    <t>God Will Make A Way</t>
  </si>
  <si>
    <t>God Will Make A Way
The sky turns black and the road is just too long
Lost and lonely, no help in sight
You do your best but you just can’t get it right.
The well runs dry and there’s just no sign of rain
Bent and broken and wounded by your loss
Call out His Name and He will bear your cross. …..
(Don’t ya know) God will make a way (…in the darkest night)
God will make a way (…when you’ve lost your sight)
God will make a way (…so stand and fight)
God will make a way……
The past still haunts you and the future is unclear
Break those chains that bind you to this earth
Trust the One who will free you through rebirth …..(Don’t ya know)
God will make a way (Don’t ya know that he will)
God will make a way (Oh yes He will)
He’ll be there beside you
If your faith and love are strong,
you’ll sing that victory song
If you hold out till the end,
He’ll be your faithful Friend
If you take His mighty hand,
you’ll reach that Promised Land. ….
(Don’t ya know) God will make a way (…Oh, yes He will)
God will make a way (…When you’re all alone)
God will make a way (…He will lead you home)
God will make a way
Feel the truth, the truth you just can’t hide
Love alone will take you to that shore
The Lord Himself will open every door. …..
God will make a way (...He will bear your pain)
God will make a way (...So praise His name)
God will make a way……
Make a way, yeah................God will make a way
Make a way, God will make a way .......................
Make a way, God will make a way
Make a way, make a way...God will make a way
Make a way, make a way...God will make a way
Make a way......... Make a way.........
When you’re all alone, He will bring you home
When no one cares, He will hear you prayers
(Yes, He will), (2x)
Every tear you cry, He will be right there to dry your eyes
(Yes, He will) In your darkest hour....... in your darkest hour......
He will be your Power
(Yes, He will) (8x)
God will make a way (He will make you strong…)
God will make a way (So hold on…)
God will make a…
God will make a…
God will make a……… way.</t>
  </si>
  <si>
    <t>god-will-make-way.mp3</t>
  </si>
  <si>
    <t>debug_god_will_make_a_way.html</t>
  </si>
  <si>
    <t>Namami Nithyam Gananatham</t>
  </si>
  <si>
    <t>https://sairhythms.sathyasai.org/song/god%E2%80%99s-love-has-power-heal</t>
  </si>
  <si>
    <t>God’s Love Has the Power to Heal</t>
  </si>
  <si>
    <t>God’s love has the power to heal
Nothing else feels quite so real
Just got to sing about the way it feels …
I said God’s love has the power to heal.
God’s love has the power to cure
Flowing steady through a heart so pure
Whatever ails ya, He can fix for sure
God’s love has the power to cure…
Talking ‘bout the power (talking ‘bout the power)
Talking ‘bout the power, a power so real,
I said God’s love has the power to heal…
Talking ‘bout the power (talking ‘bout the power)
Talking ‘bout the power, you can feel…
I said God’s love has the power to heal.
Love is the key that will open the door
Put your faith and trust in the Lord above
And feel the power of His healing love.
Talking ‘bout the power (talking ‘bout the power)
Talking ‘bout the power, a power so real,
I said God’s love has the power to heal.
Every detail He can rearrange
His works and wonders are a little strange
but that’s because God’s love has the power to change.
What was broken can be healed again
He’s there beside you as your closest Friend
God’s love has the power to mend.
Talking ‘bout the power (talking ‘bout the power)
Talking ‘bout the power, a power so real,
I said God’s love has the power to heal… (talking ‘bout the power)
Talking ‘bout the power (talking ‘bout the power)
Talking, talking ‘bout the power, yeah, a power so real,
God’s love has the power to heal.
Have you asked yourself what are you living for
When the Holy Spirit touches you inside
Your heart can’t help but open wide…
Talking ‘bout the power (talking ‘bout the power)
Talking ‘bout the power, a power so real…
I said God’s love has the power to heal… (Talking ‘bout the power),
Talking ‘bout the power (Talking ‘bout the power),
Talking ‘bout the power, you can feel…
I said God’s love has the power to heal… (Talking ‘bout the power),
Yeah, talking ‘bout the power (Talking ‘bout the power),
Talking ‘bout the power, a power so real…
God’s love has the power to heal.</t>
  </si>
  <si>
    <t>god’s-love-has-power-heal.mp3</t>
  </si>
  <si>
    <t>Major and Minor (~ Shivaranjani)</t>
  </si>
  <si>
    <t>debug_gods_love_has_the_power_to_heal.html</t>
  </si>
  <si>
    <t>https://sairhythms.sathyasai.org/song/god%E2%80%99s-love-so-wonderful</t>
  </si>
  <si>
    <t>God’s Love Is So Wonderful</t>
  </si>
  <si>
    <t>God's Love Is So Wonderful, So Wonderful, So Wonderful
God's Love Is So Wonderful, God's Wonderful Love
Its So High You Cant Climb Over It
Its So Low You Cant Get Under It
Its So Wide You Cant Get Around It, God's Wonderful Love</t>
  </si>
  <si>
    <t>Shankari Bhaktha Vashankari Ma</t>
  </si>
  <si>
    <t>Song Glossary so: he or that</t>
  </si>
  <si>
    <t>debug_gods_love_is_so_wonderful.html</t>
  </si>
  <si>
    <t>https://sairhythms.sathyasai.org/song/goddess-love-goddess-mercy</t>
  </si>
  <si>
    <t>Goddess of Love, Goddess of mercy</t>
  </si>
  <si>
    <t>Goddess of Love, Goddess of mercy, I pray to You, come to me
Goddess of Love, Goddess of mercy, I pray to You, set me free
Free from bondage of my soul that causes birth and pain [ Goddess of Love ... set me free ]
Let mercy be the flower of love that blooms in one and all [ Goddess of Love ... set me free ]
Swami of Love, Swami of Mercy I pray to You come to me
Swami of Love, Swami of Mercy I pray to You set me free
Free from the ups and downs of life, free from sorrow and pain
Free from the bondage of my soul that causes birth and pain [ Swami of Love ... set me free ]
Let mercy be the flower of Love that blooms in one and all [ Swami of Love ... set me free ]</t>
  </si>
  <si>
    <t>goddess-love-goddess-mercy.mp3</t>
  </si>
  <si>
    <t>debug_goddess_of_love_goddess_of_mercy.html</t>
  </si>
  <si>
    <t>https://sairhythms.sathyasai.org/song/goddess-mercy-o-bodhisattva</t>
  </si>
  <si>
    <t>Goddess of Mercy, O Bodhisattva</t>
  </si>
  <si>
    <t>Goddess of Mercy, O Bodhisattva, we bow at Thy Lotus Feet
Goddess of Mercy, Divine Mother, we pray for Thy Grace each day
So sweet, so kind and gentle, overflowing with Compassion
Bringing relief to the suffering mass, showering Joy and Wonder</t>
  </si>
  <si>
    <t>debug_goddess_of_mercy_o_bodhisattva.html</t>
  </si>
  <si>
    <t>https://sairhythms.sathyasai.org/song/gokula-bala-gopala-krishna</t>
  </si>
  <si>
    <t>Gokula Bala Gopala Krishna</t>
  </si>
  <si>
    <t>In Gokula, you were Gopala Krishna. For Mira, you were Lord Mohana Krishna, the captivating Lord playing your flute. You lifted the Govardhana mountain. In Puttaparthi, you are Lord Sai Krishna.</t>
  </si>
  <si>
    <t>Gokula Bala Gopala Krishna
Govardhanodhara Govinda Krishna
Meera Ke Prabhu Mohana Krishna
Parthipureeshwara Sri Sai Krishna</t>
  </si>
  <si>
    <t>Song Glossary bala: child, son; (var) bal, balana, balagan (tamil), baalam gokula: the place where krishna was fostered gopal: name of krishna which means protector of the cowherd; (var) gopala, gopalana, gopalam govinda: name of krishna which means cowherd; (var) govindam ke: of or belonging to krishna: name of the eighth incarnation of lord vishnu, son of devaki and vasudeva meera: one of the greatest women saints and devotee of lord krishna who sang the glory of the lord through songs and bhajans mohana: attractive, beautiful, enchanting; (var) mohanam, mohini (f) - also refers to an incarnation of lord vishnu partheeshwara: one who is lord of parthi (sathya sai baba); (var) partheesha, partheeshwaraya prabhu: lord, master; (var) prabho sai: sa + aai = divine mother sri: honorific title of respect; another name of goddess lakshmi; wealth, majesty, splendour, intellect, fortune; (var) thiru (tamil)</t>
  </si>
  <si>
    <t>debug_gokula_bala_gopala_krishna.html</t>
  </si>
  <si>
    <t>https://sairhythms.sathyasai.org/song/gokula-nandana-shyama-murari</t>
  </si>
  <si>
    <t>Gokula Nandana Shyama Murari</t>
  </si>
  <si>
    <t>O Lord Shyama (Krishna), the dark complexioned one who plays the flute, You are the beloved of Gokula who is the stealer of butter. You are the Lord of Mathura, the most beautiful one, the Lord of Surdas. You are the one who held the mountain to protect Your devotees. You are the delightful dancer who has incarnated as Lord Sai of Parthi.</t>
  </si>
  <si>
    <t>Gokula Nandana Shyama Murari
Maakhan Chora Gopala Sai
Mathura Natha Madana Murari
Shyama Sundara Sai Gokula Bala
Surdas Prabhu Hey Giridhari
Natavara Shyama Gopala Sai [ Maakhan Chora ... ]</t>
  </si>
  <si>
    <t>gokula-nandana-shyama-murari.mp3</t>
  </si>
  <si>
    <t>Song Glossary bala: child, son; (var) bal, balana, balagan (tamil), baalam chora: thief; (var) choram giridhar: one who lifted the mountain - refers to lord krishna who lifted the govardhana peak; (var) giridhara, giridhari gokula: the place where krishna was fostered gopal: name of krishna which means protector of the cowherd; (var) gopala, gopalana, gopalam hey: a heartfelt callout, usually followed by a name or description like 'hey rama', or 'hey merciful lord' maakhan: butter madana: charming mathura: holy city associated with lord krishna murare: one who killed the demon ‘mura’ – lord krishna; (var) murari, murarey nandana: son, also the name of a forest; (var) nandan, nandanam natavara: supreme dancer/actor referred esp. to lord krishna natha: lord or master; (var) nath, nathaya, natham, nada (tamil), nadanukku (tamil) - to the lord, nathudey (telugu) prabhu: lord, master; (var) prabho sai: sa + aai = divine mother sham: dark hued, a reference to lord krishna; evening time; (var) shyam, shyama, shyamala sundara: beautiful; (var) sundarakara, sundaraya, sundari (f), soundari (f), sundaram - beauty surdas: 15th century saint, poet and musician, deeply devoted to lord krishna</t>
  </si>
  <si>
    <t>debug_gokula_nandana_shyama_murari.html</t>
  </si>
  <si>
    <t>https://youtu.be/gTSkKu5biwo</t>
  </si>
  <si>
    <t>https://sairhythms.sathyasai.org/song/golden-light-golden-light</t>
  </si>
  <si>
    <t>Golden Light, Golden Light</t>
  </si>
  <si>
    <t>Golden Light, golden light, fill me with Your golden light
Gentle eyes, gentle eyes, Sathya Sai such gentle eyes
Holy Feet, Holy Feet, how I long to touch Your feet
Love so sweet, love so sweet, divine love within us deep
Be with me, be with me, Lord of Lords please be with me
All my life, all my life, Sathya Sai You be my life</t>
  </si>
  <si>
    <t>golden-light-golden-light.mp3 golden-light-golden-light_1.mp3</t>
  </si>
  <si>
    <t>Lowest Note: G2 / EHighest Note: S / C (higher octave)* Western notes are in the Key of C</t>
  </si>
  <si>
    <t>debug_golden_light_golden_light.html</t>
  </si>
  <si>
    <t>https://sairhythms.sathyasai.org/song/gonna-fly-wings-my-heart</t>
  </si>
  <si>
    <t>Gonna fly on the wings of my heart</t>
  </si>
  <si>
    <t>Gonna fly on the wings of my heart
Gonna carry me across the sea
Gonna fly on the wings of my love
And sit at Sai Baba's feet.
(repeat first 4 lines)
Wings of my heart gonna carry me
And I know He's with me wherever I go
Wings of my love gonna set me free
He loves all the creatures both great and small
Wings of my heart gonna carry me
He says I love everybody, one and all
Wings of my love gonna set me free [ Gonna fly ... Sai Baba's feet. ]
He's bringin' righteousness to the earth
Wings of my heart gonna carry me
That's why He's taken this human birth
Wings of my love gonna set me free
He's bringin' liberation for you and me
Wings of my heart gonna carry me
My Baba is here to set us free
Wings of my love gonna set me free [ Gonna fly ... Sai Baba's feet. ]
He helps the helpless, and He feeds the poor
Wings of my heart gonna carry me
Compassion, service what life is for
Wings of my love gonna set me free
Well, I'm goin' to Prashanthi, and I haven't a care
Wings of my heart gonna carry me
'Cause I know Baba is everywhere
Wings of my love gonna set me free [ Gonna fly ... Sai Baba's feet. ]</t>
  </si>
  <si>
    <t>gonna-fly-wings-my-heart.mp3 gonna-fly-wings-my-heart_1.mp3</t>
  </si>
  <si>
    <t>heart voice</t>
  </si>
  <si>
    <t>Song Glossary baba: lord sai baba - the divine father prashanthi: supreme peace; (var) prashantha; also refers to prashanthi nilayam at puttaparthi sai: sa + aai = divine mother</t>
  </si>
  <si>
    <t>debug_gonna_fly_on_the_wings_of_my_heart.html</t>
  </si>
  <si>
    <t>https://sairhythms.sathyasai.org/song/gonna-give-my-life-lord</t>
  </si>
  <si>
    <t>Gonna Give My Life to the Lord</t>
  </si>
  <si>
    <t>I’m gonna give my life to the Lord, to the Lord again
I’m gonna give my life to the Lord, to the Lord again
I’m gonna jump, I’m gonna shout, I’m gonna dance and sing
I’m gonna tell my sweet Lord everything
I’m gonna give my life to the Lord, to the Lord again.
I’m gonna live my life for the Lord, for the Lord again
He picked me and turned me round,
Put my feet on solid ground
I’m gonna live my life for the Lord, for the Lord again.
When the sky turns black
Call His Name on the double
He’ll provide what you lack
Hold on to His hand
As tight as you can…
And it won’t be long if your faith is strong
You’ll soon be singing His victory song
When you give your life to the Lord, to the Lord again.
I’m gonna give my life to the Lord, sweet Lord
I’m gonna live my life for the Lord, my Lord
I’m gonna give my life to the Lord, to the Lord again.</t>
  </si>
  <si>
    <t>gonna-give-my-life-lord.mp3</t>
  </si>
  <si>
    <t>Lowest Note: P / GHighest Note: D2 / A (higher octave)* Western notes are in the Key of C</t>
  </si>
  <si>
    <t>debug_gonna_give_my_life_to_the_lord.html</t>
  </si>
  <si>
    <t>https://sairhythms.sathyasai.org/song/gopal-gopal-brindavana-gopal</t>
  </si>
  <si>
    <t>Gopal Gopal Brindavana Gopal</t>
  </si>
  <si>
    <t>Chant Gopala, Gopala the unstained God of Brindavan, one who delighted Nanda and liberated the devotees. Uplifted the Govardhana mountain to save the people, you are protector of cows and Gopis.</t>
  </si>
  <si>
    <t>Gopal Gopal Brindavana Gopal
Hey Nanda Ananda Mukunda Gopal [ Gopal Gopal ... ]
Govardhanodhara Gopalana
Gopi Janodhara Niranjana [ Hey Nanda ]</t>
  </si>
  <si>
    <t>Song Glossary anand: bliss; (var) ananda, anandam, anando brinda: short form of brindavan, a garden of tulsi plants gopal: name of krishna which means protector of the cowherd; (var) gopala, gopalana, gopalam gopi: the women of brindavana who had completely surrendered to lord krishna; (var) gopika hey: a heartfelt callout, usually followed by a name or description like 'hey rama', or 'hey merciful lord' janodhara: liberator of people mukunda: refers to krishna, the one who grants liberation nanda: foster father of lord krishna niranjan: without any black spot. i.e. always pure. nir+anjan=without collirium (kaajal – which is always black); (var) niranjana, niranjani (f)</t>
  </si>
  <si>
    <t>debug_gopal_gopal_brindavana_gopal.html</t>
  </si>
  <si>
    <t>https://sairhythms.sathyasai.org/song/gopala-baba-sai</t>
  </si>
  <si>
    <t>Gopala Baba Sai</t>
  </si>
  <si>
    <t>O Lord Sai, you are Lord Gopala. In the town of Gokula, you gave protection to the cows and their calves. O Lord, you saved the mountain Govardhana, as per your promise and the devotees from the anger of Lord Indra. Lord Sai, as Gopala, was also the beloved of the Gopikas.</t>
  </si>
  <si>
    <t>Gopala Baba Sai
Gokula Nandana Go Samrakshaka [ Gopala Baba ... ]
Govardhanodharana Baba
Gopika Ramana Baba (2)</t>
  </si>
  <si>
    <t>Song Glossary baba: lord sai baba - the divine father go: cow, cattle; figuratively, all of creation gokula: the place where krishna was fostered gopal: name of krishna which means protector of the cowherd; (var) gopala, gopalana, gopalam gopi: the women of brindavana who had completely surrendered to lord krishna; (var) gopika govardhana: the name of the hillock that was lifted by lord krishna nanda: foster father of lord krishna ramana: beloved; also the name of a saint sai: sa + aai = divine mother samraksha: protect; (var) samrakshana, samrakshaka - protector, samrakshini (f)</t>
  </si>
  <si>
    <t>debug_gopala_baba_sai.html</t>
  </si>
  <si>
    <t>https://sairhythms.sathyasai.org/song/gopala-brindavana-pala</t>
  </si>
  <si>
    <t>Gopala Brindavana Pala</t>
  </si>
  <si>
    <t>Sing the glory of Gopala of Brindavan beloved of Gopis (cow herd women) you are little Krishna of Gokula the enchanting flute player. Worshipped by saints and gods and you are the protector of them.</t>
  </si>
  <si>
    <t>Gopala Brindavana Pala
Gopi Lola Gokula Bala
Murali Lola Munijana Pala
Suramuni Vanditha Gopala Bala</t>
  </si>
  <si>
    <t>Song Glossary bala: child, son; (var) bal, balana, balagan (tamil), baalam brinda: short form of brindavan, a garden of tulsi plants gokula: the place where krishna was fostered gopal: name of krishna which means protector of the cowherd; (var) gopala, gopalana, gopalam gopi: the women of brindavana who had completely surrendered to lord krishna; (var) gopika lola: longing or desirous of munijana: all the saints murali: flute pala: to care, protect or sustain; (var) palana, palaya, palam, palan suramuni: noble people and sages vanditha: one who is worshipped; (var) vandita, vanditham, vandithaya</t>
  </si>
  <si>
    <t>debug_gopala_brindavana_pala.html</t>
  </si>
  <si>
    <t>https://sairhythms.sathyasai.org/song/gopala-darshan-dey-nandalala</t>
  </si>
  <si>
    <t>Gopala Darshan Dey Nandalala</t>
  </si>
  <si>
    <t>O Lord Gopala, the son of Nanda, grant us Your Darshan. You are the blue-hued boy who destroyed the demon Madhu. You are the one who plays divine music with the flute. You are verily Lord Hari (Vishnu) and the one who grants us liberation. You are the dark-hued Gopala who is adored by Radha. Please give us Your Darshan, O extraordinarily handsome Gopala.</t>
  </si>
  <si>
    <t>Gopala Darshan Dey Nandalala
Madhusudhana Neela Bala Govinda
Muralidhara Hari Nanda Mukunda [ Gopala ... ]
Radha Madhava Shyama (Sai) Gopala
Darshan Dey Dey Madana Gopala</t>
  </si>
  <si>
    <t>https://www.raagabox.com/search/?mid=1009405</t>
  </si>
  <si>
    <t>Song Glossary bala: child, son; (var) bal, balana, balagan (tamil), baalam darshan: to appear, to see; (var) darshana, darshanam, darsha - to show dey: give gopal: name of krishna which means protector of the cowherd; (var) gopala, gopalana, gopalam govinda: name of krishna which means cowherd; (var) govindam hari: name of lord vishnu; (var) hare, harey madana: charming madhava: name of krishna which means very sweet like madhu-honey; (var) madhavam, madhavaya madhusudhana: slayer of the demon madhu - lord krishna mukunda: refers to krishna, the one who grants liberation muralidhara: one who carries the flute - lord krishna; (var) muralidhari nanda: foster father of lord krishna nandalala: son of nanda; (var) nandalal neela: blue radha: one of the gopikas and the beloved of lord krishna; (var) radhe, radhey, radhika sham: dark hued, a reference to lord krishna; evening time; (var) shyam, shyama, shyamala</t>
  </si>
  <si>
    <t>debug_gopala_darshan_dey_nandalala.html</t>
  </si>
  <si>
    <t>https://sairhythms.sathyasai.org/song/gopala-daya-nidhey</t>
  </si>
  <si>
    <t>Gopala Daya Nidhey</t>
  </si>
  <si>
    <t>Sing the glory of Lord Gopala (Krishna), the treasure house of compassion who is none other than Lord Sai Rama, the most compassionate one residing at Parthi. Glory to the son of Nanda, Lord Govinda (Krishna), who is ever blissful and who grants liberation.</t>
  </si>
  <si>
    <t>(Bala) Gopala Daya Nidhey
Sri Parthi Krupa Nidhey Sai Rama [ Gopala Daya ... ]
Nanda Mukunda Govinda Nithyananda</t>
  </si>
  <si>
    <t>gopala-daya-nidhey-1.mp3 gopala-daya-nidhey.mp3</t>
  </si>
  <si>
    <t>https://dl.radiosai.org/RADIO_SAI_BHAJAN_CLASSROOM_379_GOPAL_DAYA_NIDHE.mp3</t>
  </si>
  <si>
    <t>Song Glossary bala: child, son; (var) bal, balana, balagan (tamil), baalam daya: compassion gopal: name of krishna which means protector of the cowherd; (var) gopala, gopalana, gopalam govinda: name of krishna which means cowherd; (var) govindam krupa: compassion; (var) kripa mukunda: refers to krishna, the one who grants liberation nanda: foster father of lord krishna nidhey: treasure house; (var) nidhe nithyananda: always in bliss; (var) nithyanandam puttaparthi: birthplace of bhagawan sri sathya sai baba; (var) parti, parthi, parthipuri rama: name of the seventh incarnation of lord vishnu, son of dasharatha and kausalya; (var) ram sai: sa + aai = divine mother sri: honorific title of respect; another name of goddess lakshmi; wealth, majesty, splendour, intellect, fortune; (var) thiru (tamil)</t>
  </si>
  <si>
    <t>debug_gopala_daya_nidhey.html</t>
  </si>
  <si>
    <t>https://sairhythms.sathyasai.org/song/gopala-giridhara-bala</t>
  </si>
  <si>
    <t>Gopala Giridhara Bala</t>
  </si>
  <si>
    <t>Chant the name of Gopala, who lifted the Govardhana mountain, who is the boy of Gokula and who gave happiness to the Gopis. Chant the name of Lord Narayana, Govinda - the protector of cows.</t>
  </si>
  <si>
    <t>Gopala Giridhara Bala
Gopi Lola Gokula Bala [ Gopala ... ]
Goparipala Narayana (2)
Narayana Narayana [ Goparipala ... ]
Govinda Govinda Narayana (Sai)</t>
  </si>
  <si>
    <t>gopala-giridhara-bala.mp3</t>
  </si>
  <si>
    <t>Song Glossary bala: child, son; (var) bal, balana, balagan (tamil), baalam giridhar: one who lifted the mountain - refers to lord krishna who lifted the govardhana peak; (var) giridhara, giridhari gokula: the place where krishna was fostered gopal: name of krishna which means protector of the cowherd; (var) gopala, gopalana, gopalam goparipala: protector of cows gopi: the women of brindavana who had completely surrendered to lord krishna; (var) gopika govinda: name of krishna which means cowherd; (var) govindam lola: longing or desirous of narayana: lord vishnu; (var) narayan, narayanam, narayanaya sai: sa + aai = divine mother</t>
  </si>
  <si>
    <t>debug_gopala_giridhara_bala.html</t>
  </si>
  <si>
    <t>https://youtu.be/B85EWWt26oA</t>
  </si>
  <si>
    <t>https://sairhythms.sathyasai.org/song/gopala-gokula-bala</t>
  </si>
  <si>
    <t>Gopala Gokula Bala</t>
  </si>
  <si>
    <t>Sing the Glory of Lord Gopala (Krishna), the beloved son of Nanda of Gokula. He is the dark-hued Govinda, the protector of the cows and the one who performed the Raasa Leela. He plays Divine Music with His Flute and is the Liberator of all. He is none other than the lotus-faced Lord Sai.</t>
  </si>
  <si>
    <t>Gopala Gokula Bala
Nandalala Goparipala [ Gopala Gokula ... ]
Shyama Govinda Krishna Gopala
Raasa Vilola Venu Gopala
Nanda Nanda Ke Mukunda Bala
Kamala Vadana Sai Krishna Gopala
Gopala Gokula Bala
Nandalala Goparipala [ Gopala Gokula ... ]
Shyama Mukunda Krishna Gopala
Raasa Vilola Venu Gopala
Nanda Nanda Ke Murali Gopala
Kamala Nayana Sai Krishna Gopala</t>
  </si>
  <si>
    <t>8165.mp3</t>
  </si>
  <si>
    <t>Song Glossary bala: child, son; (var) bal, balana, balagan (tamil), baalam gokula: the place where krishna was fostered gopal: name of krishna which means protector of the cowherd; (var) gopala, gopalana, gopalam goparipala: protector of cows govinda: name of krishna which means cowherd; (var) govindam kamala: lotus ke: of or belonging to krishna: name of the eighth incarnation of lord vishnu, son of devaki and vasudeva mukunda: refers to krishna, the one who grants liberation nanda: foster father of lord krishna raasa: the dance in which lord krishna multiplied his form to dance with all the gopikas at the same time sai: sa + aai = divine mother sham: dark hued, a reference to lord krishna; evening time; (var) shyam, shyama, shyamala vadana: face; (var) vadanam, vadani (f) venu: flute vilola: one who is in atmic bliss; (var) vilolana, viloley</t>
  </si>
  <si>
    <t>debug_gopala_gokula_bala.html</t>
  </si>
  <si>
    <t>https://youtu.be/p8ttP71SF-w</t>
  </si>
  <si>
    <t>https://sairhythms.sathyasai.org/song/gopala-gopala</t>
  </si>
  <si>
    <t>Gopala Gopala</t>
  </si>
  <si>
    <t>Chant the name of Gopala - one who lifted the mountain, the player of the flute, the slayer of the demon Mura and who is our Sai Gopala.</t>
  </si>
  <si>
    <t>Gopala Gopala
Giridhara Bala Gopala [ Gopala ... ]
Murali Lola Gopala
Murahara Sai Gopala</t>
  </si>
  <si>
    <t>Song Glossary bala: child, son; (var) bal, balana, balagan (tamil), baalam giridhar: one who lifted the mountain - refers to lord krishna who lifted the govardhana peak; (var) giridhara, giridhari gopal: name of krishna which means protector of the cowherd; (var) gopala, gopalana, gopalam lola: longing or desirous of murahara: one who killed the demon ‘mura’ – krishna; (var) murahari murali: flute sai: sa + aai = divine mother</t>
  </si>
  <si>
    <t>debug_gopala_gopala.html</t>
  </si>
  <si>
    <t>https://sairhythms.sathyasai.org/song/gopala-gopala-gokula-nandana-gopala</t>
  </si>
  <si>
    <t>Gopala Gopala Gokula Nandana Gopala</t>
  </si>
  <si>
    <t>Chant the name of Gopala, who is the darling of Gokul and Nanda. The One who stole butter, son of Yashoda and star of Yadu clan.</t>
  </si>
  <si>
    <t>Gopala Gopala Gokula Nandana Gopala (3)
Nanda Kishora Gopala
Navaneetha Chora Gopala
Yashoda Bala Gopala
Yadu Kula Tilaka Gopala</t>
  </si>
  <si>
    <t>Song Glossary bala: child, son; (var) bal, balana, balagan (tamil), baalam chora: thief; (var) choram gokula: the place where krishna was fostered gopal: name of krishna which means protector of the cowherd; (var) gopala, gopalana, gopalam kishora: son kula: clan, lineage, dynasty nanda: foster father of lord krishna navaneetha: butter tilaka: the sacred mark put on the forehead; (var) tilakam yadu: name of the dynasty in which lord krishna was born; (var) yaduvara, yadukula yashoda: foster mother of lord krishna; (var) yashode</t>
  </si>
  <si>
    <t>debug_gopala_gopala_gokula_nandana_gopala.html</t>
  </si>
  <si>
    <t>https://sairhythms.sathyasai.org/song/gopala-gopala-hrdaya-vihara</t>
  </si>
  <si>
    <t>Gopala Gopala Hrdaya Vihara</t>
  </si>
  <si>
    <t>Lord Sai is a protector of cows (Gopala), the one who lives in the hearts of devotees, the dark hued one (Shyama), the attractive one (Krishna), the expert dancer ( Natavara ).</t>
  </si>
  <si>
    <t>Gopala Gopala Hrdaya Vihara Giridhara Gopala
Shyama Mukunda Gopala
Krishna Mukunda Sai Gopala
Nanda Kishora Natavara Lala
Shyama Gopala Sai Gopala Gopala Gopala Gopala Gopala (2)</t>
  </si>
  <si>
    <t>Song Glossary giridhar: one who lifted the mountain - refers to lord krishna who lifted the govardhana peak; (var) giridhara, giridhari gopal: name of krishna which means protector of the cowherd; (var) gopala, gopalana, gopalam hrudaya: heart kishora: son krishna: name of the eighth incarnation of lord vishnu, son of devaki and vasudeva lal: son, child, dear one; (var) lala mukunda: refers to krishna, the one who grants liberation nanda: foster father of lord krishna natavara: supreme dancer/actor referred esp. to lord krishna sai: sa + aai = divine mother sham: dark hued, a reference to lord krishna; evening time; (var) shyam, shyama, shyamala vihara: one who resides; (var) viharana, vihari, viharini (f)</t>
  </si>
  <si>
    <t>debug_gopala_gopala_hrdaya_vihara.html</t>
  </si>
  <si>
    <t>https://sairhythms.sathyasai.org/song/gopala-gopala-nacho-gopala</t>
  </si>
  <si>
    <t>Please dance and give us the enjoyment of seeing you dance - Gopala and son of Nanda. While you dance, let us hear the sound of your anklets "Rhuma Jhuma".</t>
  </si>
  <si>
    <t>Gopala Gopala Nacho Gopala
Nacho Nacho Sai Nandalala
Rhuma Jhuma Rhuma Jhuma Nacho Gopala
Nacho Nacho Sai Nandalala</t>
  </si>
  <si>
    <t>gopala-gopala-nacho-gopala.mp3</t>
  </si>
  <si>
    <t>Song Glossary gopal: name of krishna which means protector of the cowherd; (var) gopala, gopalana, gopalam nacho: telling somebody to dance nanda: foster father of lord krishna rhuma-jhuma: the description of the sound of anklets; (var) rhum-jhum, rhumaka-jhumaka sai: sa + aai = divine mother</t>
  </si>
  <si>
    <t>debug_gopala_gopala_nacho_gopala.html</t>
  </si>
  <si>
    <t>https://sairhythms.sathyasai.org/song/gopala-gopala-radhey-gopala</t>
  </si>
  <si>
    <t>Gopala Gopala Radhey Gopala</t>
  </si>
  <si>
    <t>Oh Gopala, the beloved of Radha, also you are Shyama and Sai Gopala the resident of Srirangam. You are the star of Yadu dynasty and you are the Lord Vittala of Pandari, who gives refuge to meek and weak devotees. Also you are Sai Natha Vittala.</t>
  </si>
  <si>
    <t>Gopala Gopala Radhey Gopala
Radhey Shyam Sri Ranga Sai Gopala
Madhava Hey Yadava Pandari Natha Vittala
Hey Deena Natha Vittala
Hey Sai Natha Vittala
Radhey Shyam Sri Ranga Sai Gopala</t>
  </si>
  <si>
    <t>Bilahari</t>
  </si>
  <si>
    <t>Song Glossary deen: downtrodden; (var) deena, deenan gopal: name of krishna which means protector of the cowherd; (var) gopala, gopalana, gopalam hey: a heartfelt callout, usually followed by a name or description like 'hey rama', or 'hey merciful lord' madhava: name of krishna which means very sweet like madhu-honey; (var) madhavam, madhavaya natha: lord or master; (var) nath, nathaya, natham, nada (tamil), nadanukku (tamil) - to the lord, nathudey (telugu) pandari: place where the temple of vittala situated radha: one of the gopikas and the beloved of lord krishna; (var) radhe, radhey, radhika ranga: lord vittala or panduranga - a form of lord krishna; also the name of lord narayana in srirangam, tamilnadu; (var) ranganath, ranganatha sai: sa + aai = divine mother sham: dark hued, a reference to lord krishna; evening time; (var) shyam, shyama, shyamala sri: honorific title of respect; another name of goddess lakshmi; wealth, majesty, splendour, intellect, fortune; (var) thiru (tamil) vittala: the presiding deity at pandarpur who is a manifestation of lord vishnu and lord krishna; (var) vittaley yadava: one belonging to the yadu dynasty, refers to lord krishna</t>
  </si>
  <si>
    <t>debug_gopala_gopala_radhey_gopala.html</t>
  </si>
  <si>
    <t>https://sairhythms.sathyasai.org/song/gopala-gopala-radhey-nandalala</t>
  </si>
  <si>
    <t>Gopala Gopala Radhey Nandalala</t>
  </si>
  <si>
    <t>Chant the name of Gopala, the one who is the beloved of Radha and the darling son of Nanda, the one who resides in Brindavan, the one with an enchanting form and who holds the flute.</t>
  </si>
  <si>
    <t>Gopala Gopala Radhey Nandalala
Govinda Gopala Radhey Nandalala [ Gopala ... ]
Brindavana Sanchara Radhey Nandalala
Murali Manohara Radhey Nandalala</t>
  </si>
  <si>
    <t>gopala-gopala-radhey-nandalala.mp3</t>
  </si>
  <si>
    <t>https://dl.radiosai.org/RADIO_SAI_BHAJAN_CLASSROOM_457_GOPAL_GOPALA_RADHE.mp3</t>
  </si>
  <si>
    <t>vintage folk sheet-music tutorial</t>
  </si>
  <si>
    <t>Song Glossary brindavana: garden of tulsi plants, abode of krishna and sathya sai; (var) brindavan gopal: name of krishna which means protector of the cowherd; (var) gopala, gopalana, gopalam govinda: name of krishna which means cowherd; (var) govindam manohar: pleasing, beautiful, charming; (var) manohara, manoharam, manohari (f) murali: flute nandalala: son of nanda; (var) nandalal radha: one of the gopikas and the beloved of lord krishna; (var) radhe, radhey, radhika sanchara: wander; (var) sancharam</t>
  </si>
  <si>
    <t>debug_gopala_gopala_radhey_nandalala.html</t>
  </si>
  <si>
    <t>https://sairhythms.sathyasai.org/song/gopala-gopala-sai-gopala</t>
  </si>
  <si>
    <t>Gopala Gopala Sai Gopala</t>
  </si>
  <si>
    <t>Chant the name of Gopala also Sai Gopala who resides in the heart of Radha, the son of Nanda, stealer of butter and the one who subdued the Kaliya serpent dancing over its head and the one who also lifted the Govardhana mountain.</t>
  </si>
  <si>
    <t>Gopala Gopala Sai Gopala
Radha Hrudaya Vihara Bala [ Gopala Gopala ... ]
Nanda Kishora Gopala
Navaneetha Chora Gopala
Kaliya Mardhana Gopala
Govardhana Dhara Gopala
Gopala Gopala Sai Gopala (2)</t>
  </si>
  <si>
    <t>Song Glossary bala: child, son; (var) bal, balana, balagan (tamil), baalam chora: thief; (var) choram dhara: bear, carry, earth, one who wears; (var) dhari, dharana, dharam, dharey, dharini (f) gopal: name of krishna which means protector of the cowherd; (var) gopala, gopalana, gopalam govardhana: the name of the hillock that was lifted by lord krishna hrudaya: heart kalinga: name of the serpent tamed by lord krishna; (var) kaliya kishora: son mardana: destroyer, one who vanquishes; (var) mardhana nanda: foster father of lord krishna navaneetha: butter radha: one of the gopikas and the beloved of lord krishna; (var) radhe, radhey, radhika sai: sa + aai = divine mother vihara: one who resides; (var) viharana, vihari, viharini (f)</t>
  </si>
  <si>
    <t>debug_gopala_gopala_sai_gopala.html</t>
  </si>
  <si>
    <t>https://sairhythms.sathyasai.org/song/gopala-govinda-govinda-harey-murarey</t>
  </si>
  <si>
    <t>Gopala Govinda Govinda Harey Murarey</t>
  </si>
  <si>
    <t>Oh Lord Gopala, You are extolled by various names such as Govinda, Hari and Murari; You are the one who wears the peacock crown and the yellow cloth; You are the one who wanders in Brindavan; You are the one who bears the Conch, Disc, Mace and Lotus in Your hands. You are verily Sai.</t>
  </si>
  <si>
    <t>Gopala Govinda Govinda Harey Murarey
Mayura Mukuta Peetambara Dhari
Brindavana Sanchari [ Gopala Govinda ... ]
Shankha Chakra Gadha Padmadhari
Krishna Mukunda Murari ( Sai )</t>
  </si>
  <si>
    <t>Song Glossary brindavana: garden of tulsi plants, abode of krishna and sathya sai; (var) brindavan chakra: the discus of lord vishnu, also the seven chakras present in the body through which the ‘kundalini’ shakthi ascends dhara: bear, carry, earth, one who wears; (var) dhari, dharana, dharam, dharey, dharini (f) gadha: mace; (var) gadhadhari, gadhadhara – wielder of the mace gopal: name of krishna which means protector of the cowherd; (var) gopala, gopalana, gopalam govinda: name of krishna which means cowherd; (var) govindam hari: name of lord vishnu; (var) hare, harey krishna: name of the eighth incarnation of lord vishnu, son of devaki and vasudeva mayura: peacock mukunda: refers to krishna, the one who grants liberation mukuta: crown; (var) makuta; mukutadhara, mukutadhari - wearing a crown murare: one who killed the demon ‘mura’ – lord krishna; (var) murari, murarey padma: lotus peetambara: yellow or golden colored cloth esp. worn by lord krishna sai: sa + aai = divine mother sanchari: one who wanders; (var) sanchara, sancharam shankha: conch</t>
  </si>
  <si>
    <t>debug_gopala_govinda_govinda_harey_murarey.html</t>
  </si>
  <si>
    <t>https://youtu.be/gMOXTVq4Gsk</t>
  </si>
  <si>
    <t>https://sairhythms.sathyasai.org/song/gopala-govinda-narayana-hari</t>
  </si>
  <si>
    <t>Gopala Govinda Narayana Hari</t>
  </si>
  <si>
    <t>Chant the divine names of Lord Narayana and Lord Krishna such as Gopala and Govinda, the beloved of Nanda and the one who bestows liberation to the devotees. O Lord, Your glory has been extolled in the Vedas. Victory to You, O Lord Narayana.</t>
  </si>
  <si>
    <t>Gopala Govinda Narayana Hari
Nandalala Mukunda Narayana Hari [ Gopala Govinda ... ]
Narayana Hari Narayana Hari
Narayana Hari Veda Parayana Hari
Narayana Hari Jai Jai Narayana Hari (2)</t>
  </si>
  <si>
    <t>Song Glossary gopal: name of krishna which means protector of the cowherd; (var) gopala, gopalana, gopalam govinda: name of krishna which means cowherd; (var) govindam hari: name of lord vishnu; (var) hare, harey jai: victory mukunda: refers to krishna, the one who grants liberation nandalala: son of nanda; (var) nandalal narayana: lord vishnu; (var) narayan, narayanam, narayanaya parayana: recitation veda: sacred text, the scripture of the hindus said to have been directly revealed by the supreme-being, brahman</t>
  </si>
  <si>
    <t>debug_gopala_govinda_narayana_hari.html</t>
  </si>
  <si>
    <t>https://youtu.be/E6rxY831024?si=DtVK_TTjzacFzcA2</t>
  </si>
  <si>
    <t>https://sairhythms.sathyasai.org/song/gopala-krishna-madhava-krishna</t>
  </si>
  <si>
    <t>Gopala Krishna Madhava Krishna</t>
  </si>
  <si>
    <t>Let us chant the divine names of Krishna, Gopala, Madhava, Murali and Govinda.</t>
  </si>
  <si>
    <t>Gopala Krishna Madhava Krishna
Govinda Madhava Gopala Krishna [ Gopala Madhava ... ]
Madhava Murali Gopala Krishna
Mukunda Madhava Gopala Krishna</t>
  </si>
  <si>
    <t>Song Glossary gopal: name of krishna which means protector of the cowherd; (var) gopala, gopalana, gopalam govinda: name of krishna which means cowherd; (var) govindam krishna: name of the eighth incarnation of lord vishnu, son of devaki and vasudeva madhava: name of krishna which means very sweet like madhu-honey; (var) madhavam, madhavaya mukunda: refers to krishna, the one who grants liberation murali: flute</t>
  </si>
  <si>
    <t>debug_gopala_krishna_madhava_krishna.html</t>
  </si>
  <si>
    <t>https://sairhythms.sathyasai.org/song/gopala-radha-lola</t>
  </si>
  <si>
    <t>Chant the name of Gopala, who gives joy to Radha, who is the son of Nanda. He is the one who played the flute, who is also known as Keshava, Madhava and Janardhana. He is the sweet child of Brindavan who wears the garland made of jungle flowers.</t>
  </si>
  <si>
    <t>Gopala Radha Lola
Murali Lola Nandalala [ Gopala ... ]
Keshava Madhava Janardhana
Vanamala Brindavana Bala [ Murali Lola ... ]
Gopala, Hijo De Nanda
Dulce Es Tu Flauta Hazla Cantar
Keshava, Libranos De La Maldad
Santo Eres Senor De Brindavan
Toca Tu Flauta, Hazme Sonar</t>
  </si>
  <si>
    <t>gopala-radha-lola.mp3</t>
  </si>
  <si>
    <t>Song Glossary bala: child, son; (var) bal, balana, balagan (tamil), baalam brindavana: garden of tulsi plants, abode of krishna and sathya sai; (var) brindavan gopal: name of krishna which means protector of the cowherd; (var) gopala, gopalana, gopalam janardhana: one who protects the people - refers to lord vishnu keshava: refers to lord krishna who vanquished the demon keshi; also means the one with beautiful, long hair; (var) keshavam lola: longing or desirous of madhava: name of krishna which means very sweet like madhu-honey; (var) madhavam, madhavaya murali: flute nandalala: son of nanda; (var) nandalal radha: one of the gopikas and the beloved of lord krishna; (var) radhe, radhey, radhika vanamala: garland made of forest flowers usually worn by lord krishna</t>
  </si>
  <si>
    <t>debug_gopala_radha_lola.html</t>
  </si>
  <si>
    <t>https://www.youtube.com/watch?v=vPk7avGtrDo</t>
  </si>
  <si>
    <t>https://sairhythms.sathyasai.org/song/gopala-radhey-krishna-govinda-govinda</t>
  </si>
  <si>
    <t>Gopala Radhey Krishna Govinda Govinda</t>
  </si>
  <si>
    <t>Chant the different names of Lord Krishna - Gopala, Radha Krishna and Govinda. Lord Krishna is verily Lord Sai.</t>
  </si>
  <si>
    <t>Gopala Radhey Krishna Govinda Govinda Gopal
Gopal Gopal Gopal [ Gopala Radhey ... ]
Govinda Govinda Gopala Radhey Krishna
Govinda Govinda Gopala Sai Krishna
Govinda Govinda Gopal</t>
  </si>
  <si>
    <t>gopala-radhey-krishna-govinda-govinda.mp3</t>
  </si>
  <si>
    <t>Song Glossary gopal: name of krishna which means protector of the cowherd; (var) gopala, gopalana, gopalam govinda: name of krishna which means cowherd; (var) govindam krishna: name of the eighth incarnation of lord vishnu, son of devaki and vasudeva radha: one of the gopikas and the beloved of lord krishna; (var) radhe, radhey, radhika sai: sa + aai = divine mother</t>
  </si>
  <si>
    <t>debug_gopala_radhey_krishna_govinda_govinda.html</t>
  </si>
  <si>
    <t>https://youtu.be/62u66kSgWmw</t>
  </si>
  <si>
    <t>https://sairhythms.sathyasai.org/song/gopala-radhey-krishna-madhusudhana</t>
  </si>
  <si>
    <t>Gopala Radhey Krishna Madhusudhana</t>
  </si>
  <si>
    <t>Lord Krishna is the protector of cows, the beloved of Radha and the destroyer of all evil entities. He enchants the minds of all. Glory be to Lord Krishna who is verily our Lord Sathya Sai who dons beautiful hair and is beloved by all.</t>
  </si>
  <si>
    <t>Gopala Radhey Krishna Madhusudhana
Gopala Radhey Krishna Mana Mohana
Gopala Radhey Krishna Sai Madhava
Radhey Radhey Radhey Madhusudhana
Radhey Radhey Radhey Mana Mohana
Radhey Radhey Radhey Sai Keshava
Gopala Radhey Krishna Sai Madhava</t>
  </si>
  <si>
    <t>~ Harikamboji</t>
  </si>
  <si>
    <t>Lowest Note: m1 / F (lower octave)Highest Note: D2 / A* Western notes are in the Key of C</t>
  </si>
  <si>
    <t>Song Glossary gopal: name of krishna which means protector of the cowherd; (var) gopala, gopalana, gopalam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mana: mind; (var) man, mano mohana: attractive, beautiful, enchanting; (var) mohanam, mohini (f) - also refers to an incarnation of lord vishnu radha: one of the gopikas and the beloved of lord krishna; (var) radhe, radhey, radhika sai: sa + aai = divine mother</t>
  </si>
  <si>
    <t>debug_gopala_radhey_krishna_madhusudhana.html</t>
  </si>
  <si>
    <t>https://youtu.be/zFJRQ8aduw8</t>
  </si>
  <si>
    <t>https://sairhythms.sathyasai.org/song/gopala-sai-gopala</t>
  </si>
  <si>
    <t>Gopala Sai Gopala</t>
  </si>
  <si>
    <t>Lord Sai is a protector of cows (Gopala), the Lord who lives in Puttaparthi, O protector of cows, Lord Govinda, please dance to the tune of rhuma jhuma like little Lord Gopala.</t>
  </si>
  <si>
    <t>Gopala Sai Gopala
Parthi Pureeshwara Gopala
Govinda Govinda Gopala Sai Gopala [ Gopala Sai ... ]
Rhuma Jhuma Rhuma Jhuma Nacho Gopala [ Govinda Govinda ... ]</t>
  </si>
  <si>
    <t>Song Glossary gopal: name of krishna which means protector of the cowherd; (var) gopala, gopalana, gopalam govinda: name of krishna which means cowherd; (var) govindam nacho: telling somebody to dance partheeshwara: one who is lord of parthi (sathya sai baba); (var) partheesha, partheeshwaraya rhuma-jhuma: the description of the sound of anklets; (var) rhum-jhum, rhumaka-jhumaka sai: sa + aai = divine mother</t>
  </si>
  <si>
    <t>debug_gopala_sai_gopala.html</t>
  </si>
  <si>
    <t>https://sairhythms.sathyasai.org/song/gopala-sai-gopala-0</t>
  </si>
  <si>
    <t>Gopala Sai Gopala (Minor (Natabhairavi))</t>
  </si>
  <si>
    <t>Sing the glory of Lord Gopala and Govinda (names of Lord Krishna). O Lord Krishna, You fill our hearts to the brim with Your love. You watch over us with Your loving gaze. O Divine Flutist, You are none other than Lord Sathya Sai.</t>
  </si>
  <si>
    <t>Gopala Sai Gopala
Govinda Sai Govinda
Krishna Krishna Murali Krishna
Kokoro wo Mitasu Ai no Kami
Itoshii Manazashi Gopala
Krishna Krishna Murali Krishna
Krishna Krishna Sathya Sai Krishna</t>
  </si>
  <si>
    <t>Song Glossary gopal: name of krishna which means protector of the cowherd; (var) gopala, gopalana, gopalam govinda: name of krishna which means cowherd; (var) govindam krishna: name of the eighth incarnation of lord vishnu, son of devaki and vasudeva murali: flute sai: sa + aai = divine mother sathya: truth, short form of sathyanarayana – the childhood name of sri sathya sai baba; (var) sathyam</t>
  </si>
  <si>
    <t>https://youtu.be/O9D_FnCzeVk</t>
  </si>
  <si>
    <t>https://sairhythms.sathyasai.org/song/gopala-hijo-de-nanda</t>
  </si>
  <si>
    <t>Gopala, Hijo De Nanda</t>
  </si>
  <si>
    <t>O Lord Gopala (Krishna), son of Nanda, so sweet is Your flute, I pray that You make it sing. O Keshava, free us from evil. O Holy Lord of Brindavan, play Your flute and fill my dreams.</t>
  </si>
  <si>
    <t>Gopala, Hijo De Nanda
Dulce Es Tu Flauta Hazla Cantar
Keshava, Libranos De La Maldad
Santo Eres Senor De Brindavan
Toca Tu Flauta, Hazme Sonar
Gopala Radha Lola
Murali Lola Nandalala [ Gopala ... ]
Keshava Madhava Janardhana
Vanamala Brindavana Bala [ Murali Lola ... ]</t>
  </si>
  <si>
    <t>Major (Maand)</t>
  </si>
  <si>
    <t>Song Glossary brindavana: garden of tulsi plants, abode of krishna and sathya sai; (var) brindavan gopal: name of krishna which means protector of the cowherd; (var) gopala, gopalana, gopalam keshava: refers to lord krishna who vanquished the demon keshi; also means the one with beautiful, long hair; (var) keshavam nanda: foster father of lord krishna</t>
  </si>
  <si>
    <t>debug_gopala_hijo_de_nanda.html</t>
  </si>
  <si>
    <t>https://sairhythms.sathyasai.org/song/gopi-govinda-ghana-shyam-sai-ram</t>
  </si>
  <si>
    <t>Gopi Govinda Ghana Shyam Sai Ram</t>
  </si>
  <si>
    <t>The Lord has many forms like Govinda, to the Gopi ladies of Brindavan who is also Shyam, the one who is dark complexioned God, Sri Sai Ram to the devotees of Nanda's son (Lord Krishna). He is the Sai Baba who resides in Shirdi. Sai is the friend to all those in trouble Sai is all merciful, He is full of compassion.</t>
  </si>
  <si>
    <t>Gopi Govinda Ghana Shyam Sai Ram Sai Ram
Parthi Pureeshwara He Nandalala
Shirdipureeshwara He Sai Bala
Karuna Sindhu He Sai Krupala
Deena Bandhu He Deena Dayala
Sai Ram Sai Ram (2)</t>
  </si>
  <si>
    <t>Song Glossary bala: child, son; (var) bal, balana, balagan (tamil), baalam bandhava: relative; (var) bandhu, bandho; bandham - relationship dayal: compassionate one: (var) dayala, dayalam, dayalana, dayalo, dayalu, dayaludey, dayalane (tamil), dayakari (f), dayalakari (f) deen: downtrodden; (var) deena, deenan ghana: thick; also refers to the sound of a bell; (var) ghanana gopi: the women of brindavana who had completely surrendered to lord krishna; (var) gopika govinda: name of krishna which means cowherd; (var) govindam karuna: compassion; (var) karunya, karunamaya - full of compassion, karunamayi (f), karunantha, karunakara - embodiment of compassion krupalu: compassionate one; (var) krupala, krupakara, krupakari (f); krupamaya, krupamayi (f) - full of compassion nanda: foster father of lord krishna partheeshwara: one who is lord of parthi (sathya sai baba); (var) partheesha, partheeshwaraya rama: name of the seventh incarnation of lord vishnu, son of dasharatha and kausalya; (var) ram sai: sa + aai = divine mother sham: dark hued, a reference to lord krishna; evening time; (var) shyam, shyama, shyamala shirdi: holy abode of the first incarnation of sai baba; (var) shirdipuri sindhu: ocean; (var) sindho</t>
  </si>
  <si>
    <t>debug_gopi_govinda_ghana_shyam_sai_ram.html</t>
  </si>
  <si>
    <t>https://sairhythms.sathyasai.org/song/gopi-ramana-gokula-nandana</t>
  </si>
  <si>
    <t>Gopi Ramana Gokula Nandana</t>
  </si>
  <si>
    <t>Glory to Lord Krishna, the beloved of Gopis and the boy from Gokula. O Lord, You are Narayana, the protector of the Holy and the pious people, You are the consort of Lakshmi, and is the immeasurable treasure house of virtuous qualities. Salutations to Lord Sai residing in Puttaparthi who is verily Lord Narayana.</t>
  </si>
  <si>
    <t>Gopi Ramana Gokula Nandana
Shritha Jana Palana Narayana
Lakshmi Ramana Aganita Guna Gana
Sai Narayana Namo Namo
Sathya (Parthi) Narayana Namo Namo</t>
  </si>
  <si>
    <t>Song Glossary aganita: that which cannot be counted gokula: the place where krishna was fostered gopi: the women of brindavana who had completely surrendered to lord krishna; (var) gopika gunagana: a number or series of good qualities jana: people; (var) jano, janon, janonke (of people), janoon, janara lakshmi: goddess of wealth, the consort of lord vishnu namo: to offer salutations nandana: son, also the name of a forest; (var) nandan, nandanam narayana: lord vishnu; (var) narayan, narayanam, narayanaya pala: to care, protect or sustain; (var) palana, palaya, palam, palan puttaparthi: birthplace of bhagawan sri sathya sai baba; (var) parti, parthi, parthipuri ramana: beloved; also the name of a saint sai: sa + aai = divine mother sathya: truth, short form of sathyanarayana – the childhood name of sri sathya sai baba; (var) sathyam shritha: those who worship or surrender to god; (var) aashritha</t>
  </si>
  <si>
    <t>debug_gopi_ramana_gokula_nandana.html</t>
  </si>
  <si>
    <t>https://sairhythms.sathyasai.org/song/gopi-ramana-gopala</t>
  </si>
  <si>
    <t>Gopi Ramana Gopala</t>
  </si>
  <si>
    <t>Chant the name of Gopala the beloved of the Gopikas Chant the name of Sai Gopala who is the protector of cows. Chant the name of Govinda.</t>
  </si>
  <si>
    <t>Gopi Ramana Gopala
Gopala Sai Gopala (2)
Goparipala Gopala
Govinda Govinda Gopala
Gopala Sai Gopala (2)</t>
  </si>
  <si>
    <t>Song Glossary gopal: name of krishna which means protector of the cowherd; (var) gopala, gopalana, gopalam goparipala: protector of cows gopi: the women of brindavana who had completely surrendered to lord krishna; (var) gopika govinda: name of krishna which means cowherd; (var) govindam ramana: beloved; also the name of a saint sai: sa + aai = divine mother</t>
  </si>
  <si>
    <t>debug_gopi_ramana_gopala.html</t>
  </si>
  <si>
    <t>https://sairhythms.sathyasai.org/song/govardhana-giridhara-gopika-manohara</t>
  </si>
  <si>
    <t>Govardhana Giridhara Gopika Manohara</t>
  </si>
  <si>
    <t>Glory to Thee, O Lord Krishna, You lifted the mountain to save people of Gokula, You are the beloved of Gopikas, You are the enchanting flute player and a delightful dancer. You are the one wandering in Brindavan. You are also known as Keshava (destroyer of demon Keshi) and Damodara. Lord Sathya Sai of Parthi is none other than You.</t>
  </si>
  <si>
    <t>Govardhana Giridhara Gopika Manohara
Mohana Muralidhara Sathya Sai Natavara [ Govardhana Giridhara ... ]
Vasudeva Giridhara Brindavana Sanchara
Keshava Damodara Sathya Sai Natavara</t>
  </si>
  <si>
    <t>Song Glossary brindavana: garden of tulsi plants, abode of krishna and sathya sai; (var) brindavan damodara: one who has a string or ornament tied round his stomach generally meaning krishna; (var) damodaram, damodhara giridhar: one who lifted the mountain - refers to lord krishna who lifted the govardhana peak; (var) giridhara, giridhari gopi: the women of brindavana who had completely surrendered to lord krishna; (var) gopika govardhana: the name of the hillock that was lifted by lord krishna keshava: refers to lord krishna who vanquished the demon keshi; also means the one with beautiful, long hair; (var) keshavam manohar: pleasing, beautiful, charming; (var) manohara, manoharam, manohari (f) mohana: attractive, beautiful, enchanting; (var) mohanam, mohini (f) - also refers to an incarnation of lord vishnu murali: flute natavara: supreme dancer/actor referred esp. to lord krishna sai: sa + aai = divine mother sanchara: wander; (var) sancharam sathya: truth, short form of sathyanarayana – the childhood name of sri sathya sai baba; (var) sathyam vasudeva: lord krishna’s father, also refers to lord krishna himself</t>
  </si>
  <si>
    <t>debug_govardhana_giridhara_gopika_manohara.html</t>
  </si>
  <si>
    <t>https://sairhythms.sathyasai.org/song/govardhana-giridhari-murari</t>
  </si>
  <si>
    <t>Govardhana Giridhari Murari</t>
  </si>
  <si>
    <t>Oh Govardhana Giridhari Murari (the little mischievous Krishna who lifted the mountain to save the people of Gokula). You are the one who is from Mathura and you are the one who is wearing a garland made of jungle flowers. You are the one from Gokula and wanderer of Brindavan forest. You are the Lord of Meera also presently you are Sai rambling in Parthi.</t>
  </si>
  <si>
    <t>Govardhana Giridhari Murari
Hey Vraja Bala Hey Vanamali
Gokula Brindavana Sanchari
Meera Ke Prabhu Hey Giridhari
Parthi Vihari Sai Murari</t>
  </si>
  <si>
    <t>Song Glossary bala: child, son; (var) bal, balana, balagan (tamil), baalam brinda: short form of brindavan, a garden of tulsi plants giridhar: one who lifted the mountain - refers to lord krishna who lifted the govardhana peak; (var) giridhara, giridhari gokula: the place where krishna was fostered govardhana: the name of the hillock that was lifted by lord krishna hey: a heartfelt callout, usually followed by a name or description like 'hey rama', or 'hey merciful lord' ke: of or belonging to meera: one of the greatest women saints and devotee of lord krishna who sang the glory of the lord through songs and bhajans murare: one who killed the demon ‘mura’ – lord krishna; (var) murari, murarey prabhu: lord, master; (var) prabho puttaparthi: birthplace of bhagawan sri sathya sai baba; (var) parti, parthi, parthipuri sai: sa + aai = divine mother sanchari: one who wanders; (var) sanchara, sancharam vanamali: one who wears a garland of forest flowers vihara: one who resides; (var) viharana, vihari, viharini (f) vraja: playground of lord krishna's divine sports i.e., brindavana</t>
  </si>
  <si>
    <t>debug_govardhana_giridhari_murari.html</t>
  </si>
  <si>
    <t>https://sairhythms.sathyasai.org/song/govinda-bhajo-sri-hari-gopala</t>
  </si>
  <si>
    <t>Govinda Bhajo Sri Hari Gopala</t>
  </si>
  <si>
    <t>Chant and worship the various names of Krishna, Govinda, Hari, Gopala, Shyama, Giridhari. Chant the names of Rakumayi Panduranga Vittala (the beloved of Rakumayi and the Lord of Pandharpur) who is also presently Sai of Parthi, who is ever supreme and blissful.</t>
  </si>
  <si>
    <t>Govinda Bhajo Sri Hari Gopala Bhajo
Gopi Gopala Bhajo Shyama Bhajo
Govinda Giridhari Gopala Bhajo
Rakumayi Panduranga Vittala Bhajo
Sri Sai Parabrahma Ananda Bhajo (Hey)</t>
  </si>
  <si>
    <t>Song Glossary anand: bliss; (var) ananda, anandam, anando bhajo: (let us) worship, chant the name or sing the praises of the lord; (var) bhajarey, bhajey, bhajore, bhajorey, bhajeham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govinda: name of krishna which means cowherd; (var) govindam hari: name of lord vishnu; (var) hare, harey hey: a heartfelt callout, usually followed by a name or description like 'hey rama', or 'hey merciful lord' panduranga: lord vittala, krishna parabrahma: supreme spirit; (var) brahmapara rakumayi: consort of vittala sai: sa + aai = divine mother sham: dark hued, a reference to lord krishna; evening time; (var) shyam, shyama, shyamala sri: honorific title of respect; another name of goddess lakshmi; wealth, majesty, splendour, intellect, fortune; (var) thiru (tamil) vittala: the presiding deity at pandarpur who is a manifestation of lord vishnu and lord krishna; (var) vittaley</t>
  </si>
  <si>
    <t>debug_govinda_bhajo_sri_hari_gopala.html</t>
  </si>
  <si>
    <t>https://sairhythms.sathyasai.org/song/govinda-bolo-gopala-bolo</t>
  </si>
  <si>
    <t>Jai Ganesh Jai Ganesh Jai</t>
  </si>
  <si>
    <t>Govinda Bolo Gopala Bolo</t>
  </si>
  <si>
    <t>Sing the glorious names of Govinda, Gopala, Rama, Hari, Allah, Sai, Yesu, Nanak, Zohrashtra, Mahavira and Buddha. When these names are chanted with love and devotion, they sustain the devotee through the journey of life.</t>
  </si>
  <si>
    <t>Govinda Bolo Gopala Bolo
Ram Ram Bolo Hari Naam Bolo
Allah Sai Yesu Nanak
Zohrashtra Mahavira Buddha Naam Bolo [ Govinda Bolo ... ]
Yeh Naam Saarey Hai Jeevan Saharey
Paramananda Ke Yeh Kholtey Hai Dwarey
Jo Naam Chaho Woh Naam Bolo
Prem Se Bolo Bhaav Se Bolo
God is our best friend, God is our best kin
Singing God's names, follow one of our choice
Allah Sai Yesu Nanak
Zohrashtra Mahavira Buddha are our God's names [ God is ... ]
All names are sacred and inspire our living
As a way to blissful peace, we just have to pray
So chant one God's name to keep the mind tame
Precious love divine, as we sing God's name</t>
  </si>
  <si>
    <t>govinda-bolo-gopala-bolo.mp3</t>
  </si>
  <si>
    <t>n1 S S R1 S ~ P G2 R1 S SIn the Key of C:B♭ C C C# C ~ G E C# C C</t>
  </si>
  <si>
    <t>https://dl.radiosai.org/Radio_Sai_Bhajan_Classroom_006_Govinda_Bolo_Gopala_Bolo.mp3</t>
  </si>
  <si>
    <t>lead-music instrumental multi-lingual tutorial sheet-music</t>
  </si>
  <si>
    <t>Song Glossary allah: the all-compassionate god of islam religion bhaav: feeling, emotion; (var) bhaava bolo: chant, tell; (var) bol, boley - tells, boloon - i say buddha: founder of buddhism and one of the major ten incarnations of god; also an enlightened person chaho: wish; (var) chaha - wished (for) dwarey: doors; (var) dwar, dwara - singular gopal: name of krishna which means protector of the cowherd; (var) gopala, gopalana, gopalam govinda: name of krishna which means cowherd; (var) govindam hai: is, are; (var) hi; hain - we are hari: name of lord vishnu; (var) hare, harey jeevan: life; (var) jeevana jo: whoever ke: of or belonging to kholtey: to open mahavira: lord mahavira – the founder of jainism, also, a very courageous person; (var) mahavir naam: name; (var) naama, naamam nanak: saint of sikh religion, guru nanak paramananda: supreme bliss; (var) paramanandam prema: love; (var) prem; also the name of the third sai avatar, prema sai rama: name of the seventh incarnation of lord vishnu, son of dasharatha and kausalya; (var) ram saarey: all sahara: support; (var) saharey sai: sa + aai = divine mother se: from, with woh: he, those, that; (var) wo, wohi yeh: these yesu: jesus christ; (var) yeshu zohrashtra: founder of the zoroastrianism faith, zoroaster (zarathustra in persian)</t>
  </si>
  <si>
    <t>debug_govinda_bolo_gopala_bolo.html</t>
  </si>
  <si>
    <t>https://youtu.be/ik5jhsJnI1k</t>
  </si>
  <si>
    <t>govinda-bolo-gopala-bolo_1.mp3</t>
  </si>
  <si>
    <t>https://sairhythms.sathyasai.org/song/govinda-bolo-guru-sai-bolo</t>
  </si>
  <si>
    <t>Govinda Bolo Guru Sai Bolo</t>
  </si>
  <si>
    <t>Chant the names of Lord Sai, the Divine Preceptor, Lord Govinda, Gopala (names of Lord Krishna). Chant the names of Lord Sai of Shirdi, Parthi and Prema Sai who are all the embodiments of Love and the very incarnation of the Lord Supreme.</t>
  </si>
  <si>
    <t>Govinda Bolo Guru Sai Bolo
Gopala Bolo Guru Sai Bolo [ Govinda Bolo ... ]
Shirdi Sai Bolo Shiva Guru Naam Bolo
Sathya Sai Bolo Sadguru Naam Bolo
Sai Ram Sai Ram
Prema Sai Bolo Parabrahma Bolo
Parthi Baba Bolo Paramatma Bolo
Sai Ram Sai Ram</t>
  </si>
  <si>
    <t>Song Glossary baba: lord sai baba - the divine father bolo: chant, tell; (var) bol, boley - tells, boloon - i say gopal: name of krishna which means protector of the cowherd; (var) gopala, gopalana, gopalam govinda: name of krishna which means cowherd; (var) govindam guru: preceptor; (var) guruvara – belonging to the guru / guru’s naam: name; (var) naama, naamam parabrahma: supreme spirit; (var) brahmapara paramatma: supreme lord or highest soul; (var) paraman - tamil; paramatmaja - supreme lord who is born on earth (an incarnation) prema: love; (var) prem; also the name of the third sai avatar, prema sai puttaparthi: birthplace of bhagawan sri sathya sai baba; (var) parti, parthi, parthipuri rama: name of the seventh incarnation of lord vishnu, son of dasharatha and kausalya; (var) ram sadguru: true teacher/mentor/preceptor sai: sa + aai = divine mother sathya: truth, short form of sathyanarayana – the childhood name of sri sathya sai baba; (var) sathyam shirdi: holy abode of the first incarnation of sai baba; (var) shirdipuri shiva: lord shiva - one of the trinity who is the destroyer - the name shiva means auspiciousness; (var) shiv, shivaya, shivaraj, shivaraja, shivarajam, shivom, shivani (f) - of shiva</t>
  </si>
  <si>
    <t>debug_govinda_bolo_guru_sai_bolo.html</t>
  </si>
  <si>
    <t>https://youtu.be/vueal8Bdn_k</t>
  </si>
  <si>
    <t>https://sairhythms.sathyasai.org/song/govinda-gopal-jaya-narayana</t>
  </si>
  <si>
    <t>Govinda Gopal Jaya Narayana</t>
  </si>
  <si>
    <t>Victory to You, Oh Narayana, Gopal and Govinda, You are the slayer of demon Madhu and the one who gives liberation to the deserved.</t>
  </si>
  <si>
    <t>Govinda Gopal Jaya Narayana Gopal
Madhava Gopal Madhusudhana Gopal
Keshava Gopal Mukunda Gopal</t>
  </si>
  <si>
    <t>govinda-gopal-jaya-narayana.mp3</t>
  </si>
  <si>
    <t>https://dl.radiosai.org/RADIO_SAI_BHAJAN_CLASSROOM_475_GOVINDA_GOPAL_JAYA_NARAYAN_GOPAL.mp3</t>
  </si>
  <si>
    <t>Song Glossary gopal: name of krishna which means protector of the cowherd; (var) gopala, gopalana, gopalam govinda: name of krishna which means cowherd; (var) govindam jaya: victory; (var) jayam, jayatu keshava: refers to lord krishna who vanquished the demon keshi; also means the one with beautiful, long hair; (var) keshavam madhava: name of krishna which means very sweet like madhu-honey; (var) madhavam, madhavaya madhusudhana: slayer of the demon madhu - lord krishna mukunda: refers to krishna, the one who grants liberation narayana: lord vishnu; (var) narayan, narayanam, narayanaya</t>
  </si>
  <si>
    <t>debug_govinda_gopal_jaya_narayana.html</t>
  </si>
  <si>
    <t>https://sairhythms.sathyasai.org/song/govinda-gopala</t>
  </si>
  <si>
    <t>Govinda Gopala</t>
  </si>
  <si>
    <t>Chant the name of Lord Krishna, also known as Govinda and Gopala, the one who fosters cowherds and people. Victory to the enchanting flute player who bestows liberation to devotees, the destroyer of demon Madhu and beloved of Yashoda, Nanda and the Yadu clan.</t>
  </si>
  <si>
    <t>Govinda Gopala
Jaya Madhava Gopala
Mukunda Murali Gopala
Madhusudhana Gopala
Yashoda Nanda Gopala
Yadu Nandana Gopala
Jaya Muralidhara Gopala [ Madhusudhana Gopala ... ]</t>
  </si>
  <si>
    <t>govinda-gopala.mp3</t>
  </si>
  <si>
    <t>R2 M1 P N2 N2 N2 D2 N2 S+In the Key of C:D F G B B B A B C+</t>
  </si>
  <si>
    <t>Song Glossary gopal: name of krishna which means protector of the cowherd; (var) gopala, gopalana, gopalam govinda: name of krishna which means cowherd; (var) govindam jaya: victory; (var) jayam, jayatu madhava: name of krishna which means very sweet like madhu-honey; (var) madhavam, madhavaya madhusudhana: slayer of the demon madhu - lord krishna mukunda: refers to krishna, the one who grants liberation muralidhara: one who carries the flute - lord krishna; (var) muralidhari nanda: foster father of lord krishna nandana: son, also the name of a forest; (var) nandan, nandanam yadu: name of the dynasty in which lord krishna was born; (var) yaduvara, yadukula yashoda: foster mother of lord krishna; (var) yashode</t>
  </si>
  <si>
    <t>debug_govinda_gopala.html</t>
  </si>
  <si>
    <t>https://sairhythms.sathyasai.org/song/govinda-gopala-bolo-radhey-shyam</t>
  </si>
  <si>
    <t>Govinda Gopala Bolo Radhey Shyam</t>
  </si>
  <si>
    <t>Chant the glorious names of Lord Krishna - Govinda, Ghana Shyam and Lord Sai who is verily Lord Krishna.</t>
  </si>
  <si>
    <t>Govinda Gopala Bolo Radhey Shyam
Bolo Radhey Shyam Bolo Sai Ghana Shyam [ Govinda Gopala ... ]
Govinda Gopala Bolo Radhey Shyam (2) [ Bolo Radhey ... ]</t>
  </si>
  <si>
    <t>govinda-gopala-bolo-radhey-shyam.mp3</t>
  </si>
  <si>
    <t>Song Glossary bolo: chant, tell; (var) bol, boley - tells, boloon - i say ghana: thick; also refers to the sound of a bell; (var) ghanana gopal: name of krishna which means protector of the cowherd; (var) gopala, gopalana, gopalam govinda: name of krishna which means cowherd; (var) govindam radha: one of the gopikas and the beloved of lord krishna; (var) radhe, radhey, radhika sai: sa + aai = divine mother sham: dark hued, a reference to lord krishna; evening time; (var) shyam, shyama, shyamala</t>
  </si>
  <si>
    <t>debug_govinda_gopala_bolo_radhey_shyam.html</t>
  </si>
  <si>
    <t>https://sairhythms.sathyasai.org/song/govinda-gopala-hey-nandalala</t>
  </si>
  <si>
    <t>Glory to Lord Krishna also known as Govinda, Gopala, and the one who is the son of Nanda. Glory to the Lord of Radha, Meera and the Gopis. Glory to the one who plays the flute and the one who lifted the Govardhana mountain.</t>
  </si>
  <si>
    <t>Govinda Gopala Hey Nandalala
Radhey Gopala Gopi Gopala
Meera Ke Natha Prabhu Murali Gopala
Govardhanodhara Gopala Bala [ Radhey Gopala ... ]</t>
  </si>
  <si>
    <t>govinda-gopala-hey-nandalala.mp3</t>
  </si>
  <si>
    <t>Yadukula Kamboji</t>
  </si>
  <si>
    <t>instrumental folk sheet-music</t>
  </si>
  <si>
    <t>Song Glossary bala: child, son; (var) bal, balana, balagan (tamil), baalam gopal: name of krishna which means protector of the cowherd; (var) gopala, gopalana, gopalam gopi: the women of brindavana who had completely surrendered to lord krishna; (var) gopika govinda: name of krishna which means cowherd; (var) govindam govardhanadhara: one who carried the govardhana hill; (var) govardhanadhari, govardhanoddhara, govardhanodhara, govardhanodhari hey: a heartfelt callout, usually followed by a name or description like 'hey rama', or 'hey merciful lord' ke: of or belonging to meera: one of the greatest women saints and devotee of lord krishna who sang the glory of the lord through songs and bhajans murali: flute nandalala: son of nanda; (var) nandalal natha: lord or master; (var) nath, nathaya, natham, nada (tamil), nadanukku (tamil) - to the lord, nathudey (telugu) prabhu: lord, master; (var) prabho radha: one of the gopikas and the beloved of lord krishna; (var) radhe, radhey, radhika</t>
  </si>
  <si>
    <t>debug_govinda_gopala_hey_nandalala.html</t>
  </si>
  <si>
    <t>govinda-gopala-hey-nandalala_1.mp3</t>
  </si>
  <si>
    <t>https://sairhythms.sathyasai.org/song/govinda-gopala-narayana</t>
  </si>
  <si>
    <t>Govinda Gopala Narayana</t>
  </si>
  <si>
    <t>Glory to Lord Govinda (Vishnu) who is known by many names - Gopala, the protector of the cows, Narayana, the infinite, auspicious one, Madhava, the one whose is as sweet as Madhu or honey and Hari. Glory to Lord Sai who is verily Lord Narayana.</t>
  </si>
  <si>
    <t>Govinda Gopala Narayana
Govinda Madhava Narayana [ Govinda Gopala ... ]
Govinda Madhava Narayana
Govinda Gopala Narayana (2)
Narayana Hari (Sai) Narayana (4)
Govinda Gopala Narayana
Jaya Hari Govinda Madhava Narayana [ Govinda Gopala ... ]
Govinda Madhava Narayana
Govinda Gopala Narayana (2)
Narayana Hari (Sai) Narayana (4)</t>
  </si>
  <si>
    <t>govinda-gopala-narayana.mp3</t>
  </si>
  <si>
    <t>Song Glossary gopal: name of krishna which means protector of the cowherd; (var) gopala, gopalana, gopalam govinda: name of krishna which means cowherd; (var) govindam hari: name of lord vishnu; (var) hare, harey jaya: victory; (var) jayam, jayatu madhava: name of krishna which means very sweet like madhu-honey; (var) madhavam, madhavaya narayana: lord vishnu; (var) narayan, narayanam, narayanaya sai: sa + aai = divine mother</t>
  </si>
  <si>
    <t>debug_govinda_gopala_narayana.html</t>
  </si>
  <si>
    <t>https://sairhythms.sathyasai.org/song/govinda-gopala-narayana-bhaja-mana</t>
  </si>
  <si>
    <t>Govinda Gopala Narayana (Bhaja Mana)</t>
  </si>
  <si>
    <t>Sing the Glory of Govinda, Gopala, Madhava and Narayana.</t>
  </si>
  <si>
    <t>Govinda Gopala Narayana (Bhaja Mana)
Govinda Madhava Narayana [ Bhaja Mana Govinda ... ]
Govinda Madhava Narayana
Govinda Gopala Narayana
Narayana Sai Narayana (7)</t>
  </si>
  <si>
    <t>Song Glossary bhaja: worship, chant the name or sing the praises of the lord; (var) bhajoon - I worship; bhajey - let us worship gopal: name of krishna which means protector of the cowherd; (var) gopala, gopalana, gopalam govinda: name of krishna which means cowherd; (var) govindam madhava: name of krishna which means very sweet like madhu-honey; (var) madhavam, madhavaya mana: mind; (var) man, mano narayana: lord vishnu; (var) narayan, narayanam, narayanaya sai: sa + aai = divine mother</t>
  </si>
  <si>
    <t>debug_govinda_gopala_narayana_bhaja_mana.html</t>
  </si>
  <si>
    <t>https://sairhythms.sathyasai.org/song/govinda-gopala-narayana-hari</t>
  </si>
  <si>
    <t>Govinda Gopala Narayana Hari</t>
  </si>
  <si>
    <t>Chant the names of Lord Krishna - Govinda, Gopala and Lord Narayana, the sustainer of the universe, the one who is the redeemer of devotees' sufferings. Glory to You O Lord of Parthi, You are verily Lord Narayana.</t>
  </si>
  <si>
    <t>Govinda Gopala Narayana Hari
Narayana Hari Narayana Hari (2) [ Govinda Gopala ... ]
Jagadodhara Narayana Hari
Bhaktha Uddhara Narayana Hari
Parthi Pureesha Narayana Hari [ Narayana Hari ... ]
Narayana Hari Jai Jai Narayana Hari (2)
(Jai Jai) Narayana Hari (2)</t>
  </si>
  <si>
    <t>govinda-gopala-narayana-hari.mp3</t>
  </si>
  <si>
    <t>Song Glossary bhaktha: devotee; (var) bhakthudu (telugu), bhakthargal (tamil) gopal: name of krishna which means protector of the cowherd; (var) gopala, gopalana, gopalam govinda: name of krishna which means cowherd; (var) govindam hari: name of lord vishnu; (var) hare, harey jagadodhara: one who liberates the world; (var) jagadoddhara, jagadoddharini (f), jagadodhaara, jagadodharaka, jagadodharana, jagadodharanam, jagadodharini (f) jai: victory narayana: lord vishnu; (var) narayan, narayanam, narayanaya pureesha: lord of a place or city; (var) puradheeshwara, pureeshaya, pureeshwara, pureeshwari (f), puradheeshwari (f) puttaparthi: birthplace of bhagawan sri sathya sai baba; (var) parti, parthi, parthipuri uddhara: liberator, redeemer, uplifter; (var) uddharaka, uddharana, uddharam</t>
  </si>
  <si>
    <t>debug_govinda_gopala_narayana_hari.html</t>
  </si>
  <si>
    <t>https://sairhythms.sathyasai.org/song/govinda-gopala-prabhu-giridhari</t>
  </si>
  <si>
    <t>Govinda Gopala Prabhu Giridhari</t>
  </si>
  <si>
    <t>Glory to Lord Krishna, who is the protector of cows, the one who lifted the Govardhana hill and the one who is the indweller of our hearts. The one who is the son of Nanda and the one who stole butter in Gokula, is verily Sai, the Lord of Parthi who steals our hearts.</t>
  </si>
  <si>
    <t>Govinda Gopala Prabhu Giridhari
Govinda Gopala Hrudaya Vihari [ Govinda Gopala ... ]
Nanda Kumara Navaneetha Chora
Parthi (Hrudaya) Vihara Bada Chitha Chora</t>
  </si>
  <si>
    <t>govinda-gopala-prabhu-giridhari.mp3</t>
  </si>
  <si>
    <t>Song Glossary bada: big chitha: consciousness, mind; (var) chit chora: thief; (var) choram giridhar: one who lifted the mountain - refers to lord krishna who lifted the govardhana peak; (var) giridhara, giridhari gopal: name of krishna which means protector of the cowherd; (var) gopala, gopalana, gopalam govinda: name of krishna which means cowherd; (var) govindam hrudaya: heart kumara: son, young boy, lord subrahmanya nanda: foster father of lord krishna navaneetha: butter prabhu: lord, master; (var) prabho puttaparthi: birthplace of bhagawan sri sathya sai baba; (var) parti, parthi, parthipuri vihara: one who resides; (var) viharana, vihari, viharini (f)</t>
  </si>
  <si>
    <t>debug_govinda_gopala_prabhu_giridhari.html</t>
  </si>
  <si>
    <t>source: https://media.radiosai.org/journals/vol_15/01SEP17/Sai-Bhajans-Karaoke-Volume-3.htmReference Track4.5 Pancham / F#Gents Pitch Karaoke Tracks4.5 Pancham / F# (reference)4 Pancham / F (half note lower)3 Pancham / E (one note lower)Ladies Pitch Karaoke Tracks1.5 Pancham / C# (reference)1 Pancham / C (half note lower)7 Pancham / B (one note lower)</t>
  </si>
  <si>
    <t>govinda-gopala-prabhu-giridhari_1.mp3</t>
  </si>
  <si>
    <t>https://sairhythms.sathyasai.org/song/govinda-gopala-radha-ramana</t>
  </si>
  <si>
    <t>Govinda Gopala Radha Ramana</t>
  </si>
  <si>
    <t>Chant the name Govinda Gopala the beloved of Radha.</t>
  </si>
  <si>
    <t>Govinda Gopala Radha Ramana
Govinda Govinda Gopala Radha Ramana
Govinda Govinda Gopala Radha Ramana</t>
  </si>
  <si>
    <t>Vibhas</t>
  </si>
  <si>
    <t>Song Glossary gopal: name of krishna which means protector of the cowherd; (var) gopala, gopalana, gopalam govinda: name of krishna which means cowherd; (var) govindam radha: one of the gopikas and the beloved of lord krishna; (var) radhe, radhey, radhika ramana: beloved; also the name of a saint</t>
  </si>
  <si>
    <t>debug_govinda_gopala_radha_ramana.html</t>
  </si>
  <si>
    <t>https://sairhythms.sathyasai.org/song/govinda-govinda</t>
  </si>
  <si>
    <t>Govinda Govinda</t>
  </si>
  <si>
    <t>Chant the name of Lord Krishna, Govinda (foster of cow herd) who gives liberation to devotees. Victory to Govinda who is also Sai Gopala.</t>
  </si>
  <si>
    <t>Govinda Govinda
Mukunda Madhava Govinda
Gopala Sai Gopala [ Mukunda Madhava ... ]
Jai Jai Govinda Jai Jai Gopala (4)</t>
  </si>
  <si>
    <t>govinda-govinda.mp3</t>
  </si>
  <si>
    <t>https://dl.radiosai.org/RADIO_SAI_BHAJAN_CLASSROOM_436_GOVINDA_GOVINDA.mp3</t>
  </si>
  <si>
    <t>Song Glossary gopal: name of krishna which means protector of the cowherd; (var) gopala, gopalana, gopalam govinda: name of krishna which means cowherd; (var) govindam jai: victory madhava: name of krishna which means very sweet like madhu-honey; (var) madhavam, madhavaya mukunda: refers to krishna, the one who grants liberation sai: sa + aai = divine mother</t>
  </si>
  <si>
    <t>debug_govinda_govinda.html</t>
  </si>
  <si>
    <t>https://sairhythms.sathyasai.org/song/govinda-govinda-bhaja-mana-radhey</t>
  </si>
  <si>
    <t>Govinda Govinda Bhaja Mana Radhey</t>
  </si>
  <si>
    <t>Let us chant the divine name of Lord Govinda (Krishna) reverberating in the mind of Radha, whose beloved is Lord Krishna who is engrossed in the divine sports with the Gopikas. O Lord, You are the destroyer of demon Keshi. Victory to You O Sai who is none other than Govinda.</t>
  </si>
  <si>
    <t>Govinda Govinda Bhaja Mana Radhey Govinda
Radha Lola Govinda Raasa Vilola Gopala
Krishna Keshava Harey Madhava Govinda Jaya Govinda
Harey Murarey Sai Murarey Govinda Jaya Govinda
Govinda Jaya Govinda Govinda Jaya Govinda (2)</t>
  </si>
  <si>
    <t>govinda-govinda-bhaja-mana-radhey.mp3</t>
  </si>
  <si>
    <t>https://dl.radiosai.org/RADIO_SAI_BHAJAN_CLASSROOM_470_GOVINDA_GOVINDA_BHAJMAN_RADHE.mp3</t>
  </si>
  <si>
    <t>Song Glossary bhaja: worship, chant the name or sing the praises of the lord; (var) bhajoon - I worship; bhajey - let us worship gopal: name of krishna which means protector of the cowherd; (var) gopala, gopalana, gopalam govinda: name of krishna which means cowherd; (var) govindam hari: name of lord vishnu; (var) hare, harey jaya: victory; (var) jayam, jayatu keshava: refers to lord krishna who vanquished the demon keshi; also means the one with beautiful, long hair; (var) keshavam krishna: name of the eighth incarnation of lord vishnu, son of devaki and vasudeva lola: longing or desirous of madhava: name of krishna which means very sweet like madhu-honey; (var) madhavam, madhavaya mana: mind; (var) man, mano murare: one who killed the demon ‘mura’ – lord krishna; (var) murari, murarey raasa: the dance in which lord krishna multiplied his form to dance with all the gopikas at the same time radha: one of the gopikas and the beloved of lord krishna; (var) radhe, radhey, radhika sai: sa + aai = divine mother vilola: one who is in atmic bliss; (var) vilolana, viloley</t>
  </si>
  <si>
    <t>debug_govinda_govinda_bhaja_mana_radhey.html</t>
  </si>
  <si>
    <t>https://sairhythms.sathyasai.org/song/govinda-govinda-gayiyere-bhajo-radhey</t>
  </si>
  <si>
    <t>Govinda Govinda Gayiyere Bhajo Radhey</t>
  </si>
  <si>
    <t>Sing the name of Lord Krishna - Govinda, Gopala and worship the Lord of Radha. Sing the name of the handsome flute player and worship the Lord, the son of Nanda. Sing the name of the Lord of Mother Meera.</t>
  </si>
  <si>
    <t>Govinda Govinda Gayiyere Bhajo Radhey Gopala Krishna Gayiye
Murali Manohara Gayiyere Bhajo Nanda Ke Lal Prabhu Gayiye
Giridhari Giridhari Gayiyere Maayi Meera Ke Nath Prabhu Gayiye (2)</t>
  </si>
  <si>
    <t>govinda-govinda-gayiyere-bhajo-radhey.mp3</t>
  </si>
  <si>
    <t>Song Glossary bhajo: (let us) worship, chant the name or sing the praises of the lord; (var) bhajarey, bhajey, bhajore, bhajorey, bhajeham gaayen: may we sing; (var) gayiye, gayiyere giridhar: one who lifted the mountain - refers to lord krishna who lifted the govardhana peak; (var) giridhara, giridhari gopal: name of krishna which means protector of the cowherd; (var) gopala, gopalana, gopalam govinda: name of krishna which means cowherd; (var) govindam ke: of or belonging to krishna: name of the eighth incarnation of lord vishnu, son of devaki and vasudeva lal: son, child, dear one; (var) lala maye: mother; (var) maayi manohar: pleasing, beautiful, charming; (var) manohara, manoharam, manohari (f) meera: one of the greatest women saints and devotee of lord krishna who sang the glory of the lord through songs and bhajans murali: flute nanda: foster father of lord krishna natha: lord or master; (var) nath, nathaya, natham, nada (tamil), nadanukku (tamil) - to the lord, nathudey (telugu) prabhu: lord, master; (var) prabho radha: one of the gopikas and the beloved of lord krishna; (var) radhe, radhey, radhika</t>
  </si>
  <si>
    <t>debug_govinda_govinda_gayiyere_bhajo_radhey.html</t>
  </si>
  <si>
    <t>https://sairhythms.sathyasai.org/song/govinda-govinda-gokula-brinda</t>
  </si>
  <si>
    <t>Govinda Govinda Gokula Brinda</t>
  </si>
  <si>
    <t>Glory to Lord Govinda (Krishna) of Brindavan and Gokula, who is the existence, awareness and bliss. He is also the Lord residing in Srirangam who resides in our hearts and who showers His Love on His devotees.</t>
  </si>
  <si>
    <t>Govinda Govinda Gokula Brinda
Govinda Govinda Satchidananda [ Govinda Govinda ... ]
Sri Ranga Ranga Hrudayanta Ranga
Bhaktha Vatsala Sai Ranga
Govinda Govinda (4)</t>
  </si>
  <si>
    <t>govinda-govinda-gokula-brinda.mp3</t>
  </si>
  <si>
    <t>Song Glossary bhaktha: devotee; (var) bhakthudu (telugu), bhakthargal (tamil) brinda: short form of brindavan, a garden of tulsi plants gokula: the place where krishna was fostered govinda: name of krishna which means cowherd; (var) govindam hrudayanta: innermost heart ranga: lord vittala or panduranga - a form of lord krishna; also the name of lord narayana in srirangam, tamilnadu; (var) ranganath, ranganatha sai: sa + aai = divine mother satchidananda: sat + chith + ananda = truth or being + consciousness + bliss; (var) satchitananda, satchidanandam sri: honorific title of respect; another name of goddess lakshmi; wealth, majesty, splendour, intellect, fortune; (var) thiru (tamil) vatsala: affectionate towards, fondly loving</t>
  </si>
  <si>
    <t>debug_govinda_govinda_gokula_brinda.html</t>
  </si>
  <si>
    <t>https://sairhythms.sathyasai.org/song/govinda-govinda-govinda-bolo</t>
  </si>
  <si>
    <t>Govinda Govinda Govinda Bolo</t>
  </si>
  <si>
    <t>Sing the name of Govinda, the handsome bluish boy Gopala with the flute. Sing the name of Keshava, the charioteer of Partha (Arjuna). Sing the name of the eternal charioteer, the Lord of Parthi - Sai - who guides us all in the right path towards liberation.</t>
  </si>
  <si>
    <t>Govinda Govinda Govinda Bolo
Shyama Sundara Venu Gopala Bolo [ Govinda Govinda ... ]
Parthasarathi Keshava Bolo
Sanathana Sarathi Partheesha Bolo</t>
  </si>
  <si>
    <t>Basanth</t>
  </si>
  <si>
    <t>Song Glossary bolo: chant, tell; (var) bol, boley - tells, boloon - i say gopal: name of krishna which means protector of the cowherd; (var) gopala, gopalana, gopalam govinda: name of krishna which means cowherd; (var) govindam keshava: refers to lord krishna who vanquished the demon keshi; also means the one with beautiful, long hair; (var) keshavam parthasarathi: arjuna's charioteer (krishna); (var) parthasarathey partheeshwara: one who is lord of parthi (sathya sai baba); (var) partheesha, partheeshwaraya sanathana: perpetual, constant, eternal, permanent; (var) sanathani (f), sanatana, sanathanaya sarathi: charioteer sham: dark hued, a reference to lord krishna; evening time; (var) shyam, shyama, shyamala sundara: beautiful; (var) sundarakara, sundaraya, sundari (f), soundari (f), sundaram - beauty venu: flute</t>
  </si>
  <si>
    <t>debug_govinda_govinda_govinda_bolo.html</t>
  </si>
  <si>
    <t>https://sairhythms.sathyasai.org/song/govinda-govinda-narayana</t>
  </si>
  <si>
    <t>Govinda Govinda Narayana (Mohanam / Bhoop)</t>
  </si>
  <si>
    <t>Chant the divine names of Govinda, Narayana and Gopala, which remove our miseries.</t>
  </si>
  <si>
    <t>Govinda Govinda Narayana
Gopala Govinda Narayana [ Govinda ... ]
Govinda Narayana Hari Hari Gopala Narayana [ Gopala Govinda ... ]</t>
  </si>
  <si>
    <t>Song Glossary gopal: name of krishna which means protector of the cowherd; (var) gopala, gopalana, gopalam govinda: name of krishna which means cowherd; (var) govindam hari: name of lord vishnu; (var) hare, harey narayana: lord vishnu; (var) narayan, narayanam, narayanaya</t>
  </si>
  <si>
    <t>debug_govinda_govinda_narayana.html</t>
  </si>
  <si>
    <t>https://sairhythms.sathyasai.org/song/govinda-govinda-narayana-0</t>
  </si>
  <si>
    <t>Govinda Govinda Narayana (Shankarabharanam / Bilawal)</t>
  </si>
  <si>
    <t>Chant the divine names of Govinda, Narayana and Gopala having beautiful face. You are also Sayeeshwara residing in Shirdi and Parthi and who is extolled in Vedas. Victory to you. .</t>
  </si>
  <si>
    <t>Govinda Govinda Narayana
Gopala Gopala Narayana [ Govinda Govinda ... ]
Sundara Mukha Sayeeshwara Narayana
Jaya Parthi Jaya Shirdi Narayana
Narayana Veda Parayana</t>
  </si>
  <si>
    <t>Song Glossary gopal: name of krishna which means protector of the cowherd; (var) gopala, gopalana, gopalam govinda: name of krishna which means cowherd; (var) govindam jaya: victory; (var) jayam, jayatu mukha: face; (var) mukh narayana: lord vishnu; (var) narayan, narayanam, narayanaya parayana: recitation puttaparthi: birthplace of bhagawan sri sathya sai baba; (var) parti, parthi, parthipuri sayeesha: sai + esha = lord sai; (var) sayeesham, sayeeshwara, sayeeshwaram, sayeeshwari (f), sayeeshwaraya, saishwari (f), shirdi: holy abode of the first incarnation of sai baba; (var) shirdipuri sundara: beautiful; (var) sundarakara, sundaraya, sundari (f), soundari (f), sundaram - beauty veda: sacred text, the scripture of the hindus said to have been directly revealed by the supreme-being, brahman</t>
  </si>
  <si>
    <t>https://sairhythms.sathyasai.org/song/govinda-govinda-narayana-1</t>
  </si>
  <si>
    <t>Chant the divine names of Govinda, Narayana, Madhava, Keshava, Gopala and Hari who protects us from all troubles and miseries.</t>
  </si>
  <si>
    <t>Govinda Govinda Narayana
Govinda Narayana
Govinda Madhava Gopala Keshava
Govinda Narayana Hari Hari
Govinda Govinda Narayana
Govinda Narayana
Govinda Govinda Narayana
Govinda Narayana
Govinda Govinda Narayana [ Govinda Narayana Hari Hari ... ]</t>
  </si>
  <si>
    <t>Song Glossary gopal: name of krishna which means protector of the cowherd; (var) gopala, gopalana, gopalam govinda: name of krishna which means cowherd; (var) govindam hari: name of lord vishnu; (var) hare, harey keshava: refers to lord krishna who vanquished the demon keshi; also means the one with beautiful, long hair; (var) keshavam madhava: name of krishna which means very sweet like madhu-honey; (var) madhavam, madhavaya narayana: lord vishnu; (var) narayan, narayanam, narayanaya</t>
  </si>
  <si>
    <t>https://sairhythms.sathyasai.org/song/govinda-govinda-radhey-gopal</t>
  </si>
  <si>
    <t>Govinda Govinda Radhey Gopal</t>
  </si>
  <si>
    <t>O Lord, (Govinda) the finder of the cows (Vedas), (Radhe), the supremely charming, beautiful . O mind! sing the glorious names of Lord Murali, the one who is holding the flute, Lord Shyam the one who has a dark blue complexion, Radhey Gopala, the beloved of goddess Radhe.</t>
  </si>
  <si>
    <t>Govinda Govinda Radhey Gopal
Govinda Govinda Murali Gopal [ Govinda Govinda ... ]
Shyam Shyam Shyam Shyam Radhey Gopal
Govinda Govinda Murali Gopal
Shyam Shyam Shyam Shyam Radhey Gopal [ Govinda Govinda ... ]</t>
  </si>
  <si>
    <t>Song Glossary gopal: name of krishna which means protector of the cowherd; (var) gopala, gopalana, gopalam govinda: name of krishna which means cowherd; (var) govindam murali: flute radha: one of the gopikas and the beloved of lord krishna; (var) radhe, radhey, radhika sham: dark hued, a reference to lord krishna; evening time; (var) shyam, shyama, shyamala</t>
  </si>
  <si>
    <t>debug_govinda_govinda_radhey_gopal.html</t>
  </si>
  <si>
    <t>https://sairhythms.sathyasai.org/song/govinda-harey-gopala-harey-1</t>
  </si>
  <si>
    <t>Glory to Govinda, Gopala, the one who plays the flute and the one is dark complexioned. The One who was Rama in Treta yuga, and the one who was Lord Shyama the consort of Radha. In the Kali Yuga, We chant the name of Sai and Surrender to His Lotus Feet.</t>
  </si>
  <si>
    <t>Govinda Harey Gopala Harey
Govinda Harey Avatar Harey [ Govinda ... ]
Treta Mey Sita Rama Baney
Dwapara Mey Radhey Shyama Baney
Kali Yug Mey Sai Naam Liye
Sai Naam Liye Sarva Naam Liye</t>
  </si>
  <si>
    <t>govinda-harey-gopala-harey-1.mp3</t>
  </si>
  <si>
    <t>Song Glossary avatar: incarnation; (var) avatara, avataram, avatari, avathaar, avathari, avatarini(f) baney: became dwapara: one of the four ‘yugas’ in which lord krishna incarnated gopal: name of krishna which means protector of the cowherd; (var) gopala, gopalana, gopalam govinda: name of krishna which means cowherd; (var) govindam hari: name of lord vishnu; (var) hare, harey kali: current era; one among the four eras of kritha, treta, dwapara and kali liye: took, also means for (eg. for us, for you); (var) liya naam: name; (var) naama, naamam radha: one of the gopikas and the beloved of lord krishna; (var) radhe, radhey, radhika rama: name of the seventh incarnation of lord vishnu, son of dasharatha and kausalya; (var) ram sai: sa + aai = divine mother sarva: all; (var) sarvam sham: dark hued, a reference to lord krishna; evening time; (var) shyam, shyama, shyamala sita: consort of rama, 7th avatar of lord vishnu; (var) siya treta: name of an eon or age yuga: one of the divisions of time. there are four yugas, known as krita, treta, dvapara and kali (the current age); (var) yug, yugamuna (telugu)</t>
  </si>
  <si>
    <t>debug_govinda_harey_gopala_harey.html</t>
  </si>
  <si>
    <t>https://sairhythms.sathyasai.org/song/govinda-harey-gopala-harey-0</t>
  </si>
  <si>
    <t>Govinda Harey Gopala Harey (Sindhu Bhairavi / Bhairavi)</t>
  </si>
  <si>
    <t>Chant the divine names of Govinda, Gopala, who lifted Govardhana mountain on his finger tips to save Gopis and Gopas of Gokula. He is the captivating Lord of them.</t>
  </si>
  <si>
    <t>Govinda Harey Gopala Harey
Govinda Govinda Gopala [ Govinda ... ]
Govardhanodhari Gopala
Gopala Gopala [ Govardhana ]
Gopi Manohara Gopala
Govinda Harey Gopala Harey (3)</t>
  </si>
  <si>
    <t>Song Glossary gopal: name of krishna which means protector of the cowherd; (var) gopala, gopalana, gopalam gopi: the women of brindavana who had completely surrendered to lord krishna; (var) gopika govardhana: the name of the hillock that was lifted by lord krishna govinda: name of krishna which means cowherd; (var) govindam hari: name of lord vishnu; (var) hare, harey manohar: pleasing, beautiful, charming; (var) manohara, manoharam, manohari (f)</t>
  </si>
  <si>
    <t>https://sairhythms.sathyasai.org/song/govinda-harey-gopala-harey</t>
  </si>
  <si>
    <t>Chant the name of Govinda, who is of dark blue complexion, holding the enchanting flute in his hand. Oh Lord of Meera who is adored as Giridhara Naagara, we salute at your divine lotus feet.</t>
  </si>
  <si>
    <t>Govinda Harey Gopala Harey
Muralidhara Hey Ghana Shyama Harey [ Govinda ... ]
Meera Ke Prabhu Giridhara Naagara (3)
Giridhara Naagara
Charana Kamala Balihaari Rey</t>
  </si>
  <si>
    <t>govinda-harey-gopala-harey.mp3</t>
  </si>
  <si>
    <t>Song Glossary balihaari: one who sacrifices or surrenders; (var) balihari chara: moveable, animate ghana: thick; also refers to the sound of a bell; (var) ghanana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kamala: lotus ke: of or belonging to meera: one of the greatest women saints and devotee of lord krishna who sang the glory of the lord through songs and bhajans murali: flute naagara: clever, polite, town-born prabhu: lord, master; (var) prabho sham: dark hued, a reference to lord krishna; evening time; (var) shyam, shyama, shyamala</t>
  </si>
  <si>
    <t>https://sairhythms.sathyasai.org/song/govinda-harey-gopala-harey-hey</t>
  </si>
  <si>
    <t>Govinda Harey Gopala Harey Hey</t>
  </si>
  <si>
    <t>Glory to Lord Govinda and Gopala (names of Krishna), the one who enchants with His flute, the one who is the Lord of Radha and the one who is the son of Nanda.</t>
  </si>
  <si>
    <t>Govinda Harey Gopala Harey Hey Gopi Gopa Bala
Govinda Harey Gopala Harey Hey Murali Gaana Lola
Govinda Harey Gopala Harey Hey Radha Ramana Lola
Govinda Harey Gopala Harey Hey Nanda Gopa Bala</t>
  </si>
  <si>
    <t>govinda-harey-gopala-harey-hey.mp3</t>
  </si>
  <si>
    <t>golden voice instrumental sheet-music</t>
  </si>
  <si>
    <t>Song Glossary bala: child, son; (var) bal, balana, balagan (tamil), baalam gaan: song, music; (var) gaana gopa: cowherd gopal: name of krishna which means protector of the cowherd; (var) gopala, gopalana, gopalam gopi: the women of brindavana who had completely surrendered to lord krishna; (var) gopika govinda: name of krishna which means cowherd; (var) govindam hari: name of lord vishnu; (var) hare, harey hey: a heartfelt callout, usually followed by a name or description like 'hey rama', or 'hey merciful lord' lola: longing or desirous of murali: flute nanda: foster father of lord krishna radha: one of the gopikas and the beloved of lord krishna; (var) radhe, radhey, radhika ramana: beloved; also the name of a saint</t>
  </si>
  <si>
    <t>debug_govinda_harey_gopala_harey_hey.html</t>
  </si>
  <si>
    <t>govinda-harey-gopala-harey-hey_1.mp3</t>
  </si>
  <si>
    <t>govinda-harey-gopala-harey-hey_2.mp3</t>
  </si>
  <si>
    <t>https://sairhythms.sathyasai.org/song/govinda-hari-gopala-hari-radha</t>
  </si>
  <si>
    <t>Govinda Hari Gopala Hari Radha</t>
  </si>
  <si>
    <t>Praise be to Lord Krishna, the protector of the cows and the beloved of Radha. He is the son of Nanda and the stealer of butter (devotees' hearts). He is the very embodiment of infinite bliss who liberated the Vedas. Victory to Lord Govinda.</t>
  </si>
  <si>
    <t>Govinda Hari Gopala Hari Radha Ramana Hari Govinda (3)
Nanda Mukunda Govinda Navaneetha Chora Govinda
Nithyananda Govinda Nigamoddhara Govinda</t>
  </si>
  <si>
    <t>~ Sindhu Bhairavi / Bhairavi</t>
  </si>
  <si>
    <t>Song Glossary chora: thief; (var) choram gopal: name of krishna which means protector of the cowherd; (var) gopala, gopalana, gopalam govinda: name of krishna which means cowherd; (var) govindam hari: name of lord vishnu; (var) hare, harey jaya: victory; (var) jayam, jayatu mukunda: refers to krishna, the one who grants liberation nanda: foster father of lord krishna navaneetha: butter nigamoddhara: liberator of the vedas nithyananda: always in bliss; (var) nithyanandam radha: one of the gopikas and the beloved of lord krishna; (var) radhe, radhey, radhika ramana: beloved; also the name of a saint</t>
  </si>
  <si>
    <t>debug_govinda_hari_gopala_hari_radha.html</t>
  </si>
  <si>
    <t>https://youtu.be/uLj1yZRyPhU?si=Cz8rP4wfRCruEVB8</t>
  </si>
  <si>
    <t>https://sairhythms.sathyasai.org/song/govinda-hey-nandalal-bhajo</t>
  </si>
  <si>
    <t>Govinda Hey Nandalal Bhajo</t>
  </si>
  <si>
    <t>Chant and glorify the beloved of Nanda, who is the little Shyam of Brindavan and the beloved of Radha. Victory to the Lord of Radha who is none other than our beloved Lord Sai.</t>
  </si>
  <si>
    <t>Govinda Hey Nandalal Bhajo
Shyam Brindavana Bal Bhajo [ Govinda Hey ... ]
Shyama Gopala Radhey ( Sai ) Gopal
Radhey Jai Radhey Jai Radhey Gopal (Jai Jai Sai Gopal)</t>
  </si>
  <si>
    <t>Song Glossary bala: child, son; (var) bal, balana, balagan (tamil), baalam bhaja: worship, chant the name or sing the praises of the lord; (var) bhajoon - I worship; bhajey - let us worship brinda: short form of brindavan, a garden of tulsi plants gopal: name of krishna which means protector of the cowherd; (var) gopala, gopalana, gopalam govinda: name of krishna which means cowherd; (var) govindam hey: a heartfelt callout, usually followed by a name or description like 'hey rama', or 'hey merciful lord' jai: victory nanda: foster father of lord krishna radha: one of the gopikas and the beloved of lord krishna; (var) radhe, radhey, radhika sai: sa + aai = divine mother sham: dark hued, a reference to lord krishna; evening time; (var) shyam, shyama, shyamala</t>
  </si>
  <si>
    <t>debug_govinda_hey_nandalal_bhajo.html</t>
  </si>
  <si>
    <t>https://youtu.be/umCa603Zkyo</t>
  </si>
  <si>
    <t>https://sairhythms.sathyasai.org/song/govinda-jai-jai-gopala-jai</t>
  </si>
  <si>
    <t>Govinda Jai Jai Gopala Jai (Kalyani / Yaman)</t>
  </si>
  <si>
    <t>Victory and salutations to Govinda Gopala who is the Lord of Radha.</t>
  </si>
  <si>
    <t>Govinda Jai Jai Gopala Jai Jai
Radha Ramana Hari Govinda Jai Jai
Govinda Jai Jai Gopala Jai Jai (3)
Radha Ramana Hari Govinda Jai Jai (2)</t>
  </si>
  <si>
    <t>Song Glossary gopal: name of krishna which means protector of the cowherd; (var) gopala, gopalana, gopalam govinda: name of krishna which means cowherd; (var) govindam hari: name of lord vishnu; (var) hare, harey jai: victory radha: one of the gopikas and the beloved of lord krishna; (var) radhe, radhey, radhika ramana: beloved; also the name of a saint</t>
  </si>
  <si>
    <t>debug_govinda_jai_jai_gopala_jai.html</t>
  </si>
  <si>
    <t>https://sairhythms.sathyasai.org/song/govinda-jai-jai-gopala-jai-0</t>
  </si>
  <si>
    <t>Victory to Lord Govinda (Krishna), the beloved of Radha. He is the one who gives liberation and is the annihilator of the demon Mura. Chant His divine names Krishna, Keshava and Narayana.</t>
  </si>
  <si>
    <t>Govinda Jai Jai Gopala Jai Jai
Radha Madhava Hari Govinda Jai Jai
Mukunda Jai Jai Murari Jai Jai
Madhusudhana Murali Krishna Jai Jai
Keshava Jai Jai Madhava Jai Jai
Narayana Hari Sri Krishna Jai Jai (Sriman)</t>
  </si>
  <si>
    <t>Song Glossary gopal: name of krishna which means protector of the cowherd; (var) gopala, gopalana, gopalam govinda: name of krishna which means cowherd; (var) govindam hari: name of lord vishnu; (var) hare, harey jai: victory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mukunda: refers to krishna, the one who grants liberation murali: flute murare: one who killed the demon ‘mura’ – lord krishna; (var) murari, murarey narayana: lord vishnu; (var) narayan, narayanam, narayanaya radha: one of the gopikas and the beloved of lord krishna; (var) radhe, radhey, radhika sri: honorific title of respect; another name of goddess lakshmi; wealth, majesty, splendour, intellect, fortune; (var) thiru (tamil) sriman: honorific word giving respect</t>
  </si>
  <si>
    <t>https://sairhythms.sathyasai.org/song/govinda-jaya-govinda</t>
  </si>
  <si>
    <t>Govinda Jaya Govinda</t>
  </si>
  <si>
    <t>Glory to Lord Govinda (Krishna), the beloved child of Gokula, whose complexion is dark like the cloud. Glory to the child Mukunda, the one who grants liberation.</t>
  </si>
  <si>
    <t>Govinda Jaya Govinda
Gokula Nandana Govinda
Ghana Ghana Neela Govinda
Bala Mukunda Govinda
Hey Ghana Shyama Govinda [ Gokula Nandana ... ]</t>
  </si>
  <si>
    <t>govinda-jaya-govinda.mp3</t>
  </si>
  <si>
    <t>Song Glossary bala: child, son; (var) bal, balana, balagan (tamil), baalam ghana: thick; also refers to the sound of a bell; (var) ghanana gokula: the place where krishna was fostered govinda: name of krishna which means cowherd; (var) govindam hey: a heartfelt callout, usually followed by a name or description like 'hey rama', or 'hey merciful lord' jaya: victory; (var) jayam, jayatu mukunda: refers to krishna, the one who grants liberation nandana: son, also the name of a forest; (var) nandan, nandanam neela: blue sham: dark hued, a reference to lord krishna; evening time; (var) shyam, shyama, shyamala</t>
  </si>
  <si>
    <t>debug_govinda_jaya_govinda.html</t>
  </si>
  <si>
    <t>https://sairhythms.sathyasai.org/song/govinda-krishna-jai-gopala-krishna-0</t>
  </si>
  <si>
    <t>Govinda Krishna Jai Gopala Krishna (~ Keeravani)</t>
  </si>
  <si>
    <t>Victory to Lord Govinda, Gopala, Krishna, Madhava, Keshava, Narayana. Victory to the son of Nanda and the darling child of Vraja.</t>
  </si>
  <si>
    <t>Govinda Krishna Jai Gopala Krishna Jai Govinda Govinda Govinda Gopala Jai
Krishna Krishna Radha Krishna Govinda Krishna Gopala Krishna [ Govinda ... ]
Keshava Madhava Sai Narayana Govinda Govinda Narayana
Nandalala Vraja Bala Hey Sai Narayana Krishna Krishna</t>
  </si>
  <si>
    <t>govinda-krishna-jai-gopala-krishna-0.mp3</t>
  </si>
  <si>
    <t>Song Glossary bala: child, son; (var) bal, balana, balagan (tamil), baalam gopal: name of krishna which means protector of the cowherd; (var) gopala, gopalana, gopalam govinda: name of krishna which means cowherd; (var) govindam hey: a heartfelt callout, usually followed by a name or description like 'hey rama', or 'hey merciful lord' jai: victory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nandalala: son of nanda; (var) nandalal narayana: lord vishnu; (var) narayan, narayanam, narayanaya sai: sa + aai = divine mother vraja: playground of lord krishna's divine sports i.e., brindavana</t>
  </si>
  <si>
    <t>debug_govinda_krishna_jai_gopala_krishna.html</t>
  </si>
  <si>
    <t>https://sairhythms.sathyasai.org/song/govinda-krishna-jai-gopala-krishna</t>
  </si>
  <si>
    <t>Govinda Krishna Jai Gopala Krishna (Mohanam / Bhoop)</t>
  </si>
  <si>
    <t>Victory be to Krishna, the Lord of Radha; Victory be to the beloved Lord who wears the garland of the Gopis; Victory be to the one who dwells in the heart of Meera; Victory be to the Lord of Love who enchants our hearts and who plays flute.</t>
  </si>
  <si>
    <t>Govinda Krishna Jai Gopala Krishna Jai Gopala Pala Bala Radha Krishna Jai
Krishna Jai Krishna Jai Krishna Jai Krishna Krishna Krishna Krishna Jai [ Govinda ... ]
Gopika Mala Haari Pyaari Maayi Meera Mana Vihari Madana Mohana Muralidhari Krishna Jai
Krishna Jai Rama Krishna Jai Radha Krishna Jai Bala Krishna Krishna Krishna Krishna Jai
Krishna Jai Krishna Jai Krishna Jai Krishna Jai Krishna Krishna Krishna Krishna Jai
Govinda Krishna Jai Gopala Krishna Jai Gopala Bala Bala Radha Krishna Jai
Krishna Jai Krishna Jai Krishna Jai Krishna Krishna Krishna Krishna Jai [ Govinda ... ]
Gopika Mala Haari Pyaari Maayi Meera Mana Vihari Madana Mohana Muralidhari Krishna Jai
Krishna Jai Rama Krishna Jai Radha Krishna Jai Bala Krishna Krishna Krishna Krishna Jai
Krishna Jai Krishna Jai Krishna Jai Krishna Jai Krishna Krishna Krishna Krishna Jai</t>
  </si>
  <si>
    <t>govinda-krishna-jai-gopala-krishna.mp3</t>
  </si>
  <si>
    <t>S+ S+ S+ D2 D2 P ~ P D2 P G2 R2 S ~ S S S G2 G2 P P D2 P D2 R2+ S+In the Key of C:C+ C+ C+ A A G ~ G A G E D C ~ C C C E E G G A G A D+ C+</t>
  </si>
  <si>
    <t>https://dl.radiosai.org/RADIO_SAI_BHAJAN_CLASSROOM_305_GOVIND_KRISHNA_JAI.mp3</t>
  </si>
  <si>
    <t>Song Glossary bala: child, son; (var) bal, balana, balagan (tamil), baalam gopal: name of krishna which means protector of the cowherd; (var) gopala, gopalana, gopalam gopi: the women of brindavana who had completely surrendered to lord krishna; (var) gopika govinda: name of krishna which means cowherd; (var) govindam haara: necklace jai: victory krishna: name of the eighth incarnation of lord vishnu, son of devaki and vasudeva madana: charming mala: garland mana: mind; (var) man, mano maye: mother; (var) maayi meera: one of the greatest women saints and devotee of lord krishna who sang the glory of the lord through songs and bhajans mohana: attractive, beautiful, enchanting; (var) mohanam, mohini (f) - also refers to an incarnation of lord vishnu muralidhara: one who carries the flute - lord krishna; (var) muralidhari pala: to care, protect or sustain; (var) palana, palaya, palam, palan pyaara: loving; (var) pyaarey, pyaari (f); pyaar - love radha: one of the gopikas and the beloved of lord krishna; (var) radhe, radhey, radhika rama: name of the seventh incarnation of lord vishnu, son of dasharatha and kausalya; (var) ram vihara: one who resides; (var) viharana, vihari, viharini (f)</t>
  </si>
  <si>
    <t>https://youtu.be/Q1EMg8KTOEc https://youtu.be/dcs8G4vICTs</t>
  </si>
  <si>
    <t>govinda-krishna-jai-gopala-krishna_1.mp3</t>
  </si>
  <si>
    <t>Shiva Shiva Shankara Parthi Pureeshwara</t>
  </si>
  <si>
    <t>https://sairhythms.sathyasai.org/song/govinda-krishna-vittala-venu-gopala</t>
  </si>
  <si>
    <t>Chant the names of Lord Govinda, Lord Krishna who plays the flute, Lord Vittala and Panduranga, the Lord of Pandharpur.</t>
  </si>
  <si>
    <t>Govinda Krishna Vittala Venu Gopala Krishna Vittala
Panduranga Vittala Jaya Pandari Natha Vittala
Govinda Vittala Gopala Vittala
Panduranga Vittala Pandari Natha Vittala
Vittala Vittala Panduranga (4)
So great is Krishna’s divine Force, truly, Sai Krishna is our Cosmic Source
Possible is everything, we just have to reach Krishna Sai Christ Lord
Knowing Sai Christ lives within, together Peace achieved
Possible is everything, but all we must do, is to pray
In the heart, in the heart, Pray keeps going (4)</t>
  </si>
  <si>
    <t>govinda-krishna-vittala-venu-gopala.mp3</t>
  </si>
  <si>
    <t>Song Glossary gopal: name of krishna which means protector of the cowherd; (var) gopala, gopalana, gopalam govinda: name of krishna which means cowherd; (var) govindam jaya: victory; (var) jayam, jayatu krishna: name of the eighth incarnation of lord vishnu, son of devaki and vasudeva natha: lord or master; (var) nath, nathaya, natham, nada (tamil), nadanukku (tamil) - to the lord, nathudey (telugu) pandari: place where the temple of vittala situated panduranga: lord vittala, krishna venu: flute vittala: the presiding deity at pandarpur who is a manifestation of lord vishnu and lord krishna; (var) vittaley</t>
  </si>
  <si>
    <t>debug_govinda_krishna_vittala_venu_gopala.html</t>
  </si>
  <si>
    <t>https://sairhythms.sathyasai.org/song/govinda-krishna-vittaley</t>
  </si>
  <si>
    <t>Govinda Krishna Vittaley</t>
  </si>
  <si>
    <t>Chant the Holy names of Govinda, Gopala, Krishna and Vittala.</t>
  </si>
  <si>
    <t>Govinda Krishna Vittaley Gopala Krishna Vittaley (2)</t>
  </si>
  <si>
    <t>Krishna, Vittala</t>
  </si>
  <si>
    <t>Song Glossary gopal: name of krishna which means protector of the cowherd; (var) gopala, gopalana, gopalam govinda: name of krishna which means cowherd; (var) govindam krishna: name of the eighth incarnation of lord vishnu, son of devaki and vasudeva vittala: the presiding deity at pandarpur who is a manifestation of lord vishnu and lord krishna; (var) vittaley</t>
  </si>
  <si>
    <t>debug_govinda_krishna_vittaley.html</t>
  </si>
  <si>
    <t>govinda-krishna-vittaley.mp3</t>
  </si>
  <si>
    <t>https://sairhythms.sathyasai.org/song/govinda-krishna-vittaley-venu-gopala</t>
  </si>
  <si>
    <t>Govinda Krishna Vittaley Venu Gopala</t>
  </si>
  <si>
    <t>Sing the Glory of Govinda, Krishna, Vittala. Sing the Glory of Venugopala, the one who plays the flute. O Krishna, You are Panduranga who is the Lord of Pandari.</t>
  </si>
  <si>
    <t>Govinda Krishna Vittaley Venu Gopala Krishna Vittaley
Ranga Ranga Vittaley Sri Panduranga Vittaley
Govinda Krishna Vittaley Venu Gopala Krishna Vittaley [ Ranga Ranga ... ]</t>
  </si>
  <si>
    <t>govinda-krishna-vittaley-venu-gopala.mp3</t>
  </si>
  <si>
    <t>Song Glossary gopal: name of krishna which means protector of the cowherd; (var) gopala, gopalana, gopalam govinda: name of krishna which means cowherd; (var) govindam krishna: name of the eighth incarnation of lord vishnu, son of devaki and vasudeva panduranga: lord vittala, krishna ranga: lord vittala or panduranga - a form of lord krishna; also the name of lord narayana in srirangam, tamilnadu; (var) ranganath, ranganatha sri: honorific title of respect; another name of goddess lakshmi; wealth, majesty, splendour, intellect, fortune; (var) thiru (tamil) venu: flute vittala: the presiding deity at pandarpur who is a manifestation of lord vishnu and lord krishna; (var) vittaley</t>
  </si>
  <si>
    <t>debug_govinda_krishna_vittaley_venu_gopala.html</t>
  </si>
  <si>
    <t>https://sairhythms.sathyasai.org/song/govinda-madhava-gopala-keshava-0</t>
  </si>
  <si>
    <t>Glory to Thee O Lord Krishna who is known by many names - Govinda, Madhava, Gopala and Keshava. You are the adorable child of Gokula and the Lord of Gopis. You are the one who enchants and attracts, the slayer of demon Madhu. Victory to Lord Sai who is none other than Lord Krishna.</t>
  </si>
  <si>
    <t>Govinda Madhava Gopala Keshava (3)
Krishna Krishna Sai Krishna
Krishna Krishna Gopala
Gokula Bala Gopi Ramana
Mana Mohana Madhusudhana Jaya Madhava Jaya Keshava</t>
  </si>
  <si>
    <t>govinda-madhava-gopala-keshava-0.mp3</t>
  </si>
  <si>
    <t>Song Glossary bala: child, son; (var) bal, balana, balagan (tamil), baalam gokula: the place where krishna was fostered gopal: name of krishna which means protector of the cowherd; (var) gopala, gopalana, gopalam gopi: the women of brindavana who had completely surrendered to lord krishna; (var) gopika govinda: name of krishna which means cowherd; (var) govindam jaya: victory; (var) jayam, jayatu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mana: mind; (var) man, mano mohana: attractive, beautiful, enchanting; (var) mohanam, mohini (f) - also refers to an incarnation of lord vishnu ramana: beloved; also the name of a saint sai: sa + aai = divine mother</t>
  </si>
  <si>
    <t>debug_govinda_madhava_gopala_keshava.html</t>
  </si>
  <si>
    <t>https://sairhythms.sathyasai.org/song/govinda-madhava-gopala-keshava</t>
  </si>
  <si>
    <t>Chant the divine names of Govinda and Madhava (names of Lord Krishna) who protects cowherds and who slayed the demon Keshi. Victory to the beloved of Nanda and the one who confers liberation to the devotees. O Lord You are adored as the beloved of Radha, as Giridhari, (the one who lifted the Govardhana mountain), the dark-hued one who has now incarnated as Lord Sai of Parthi.</t>
  </si>
  <si>
    <t>Govinda Madhava Gopala Keshava
Jaya Nanda Mukunda Nanda Govinda Radhey Gopala [ Govinda Madhava ... ]
Giridhari Giridhari Jaya Radhey Gopala
Ghana Shyama Shyama Shyama Jaya Jaya Radhey (Sai) Gopala [ Jaya Nanda ... ]</t>
  </si>
  <si>
    <t>govinda-madhava-gopala-keshava.mp3</t>
  </si>
  <si>
    <t>Song Glossary ghana: thick; also refers to the sound of a bell; (var) ghanana giridhar: one who lifted the mountain - refers to lord krishna who lifted the govardhana peak; (var) giridhara, giridhari gopal: name of krishna which means protector of the cowherd; (var) gopala, gopalana, gopalam govinda: name of krishna which means cowherd; (var) govindam jaya: victory; (var) jayam, jayatu keshava: refers to lord krishna who vanquished the demon keshi; also means the one with beautiful, long hair; (var) keshavam madhava: name of krishna which means very sweet like madhu-honey; (var) madhavam, madhavaya mukunda: refers to krishna, the one who grants liberation nanda: foster father of lord krishna radha: one of the gopikas and the beloved of lord krishna; (var) radhe, radhey, radhika sai: sa + aai = divine mother sham: dark hued, a reference to lord krishna; evening time; (var) shyam, shyama, shyamala</t>
  </si>
  <si>
    <t>https://sairhythms.sathyasai.org/song/govinda-murahari-madhava</t>
  </si>
  <si>
    <t>Govinda Murahari Madhava</t>
  </si>
  <si>
    <t>Glory to Lord Narayana who is known by many names - Govinda, Gopala, Madhava, Keshava, Janardhana and Hari. Glory to the one who slayed demon Mura and who lifted the Govardhana mountain. Glory to Lord Sai who resides at Parthi and who is none other than Lord Narayana.</t>
  </si>
  <si>
    <t>Govinda Murahari Madhava
Govinda Gopala Keshava [ Govinda Murahari ... ]
Janardhana Sai Parthi Vihari
Govardhanodhari Madhava
Madhava Keshava Hari Narayana</t>
  </si>
  <si>
    <t>govinda-murahari-madhava.mp3</t>
  </si>
  <si>
    <t>Song Glossary gopal: name of krishna which means protector of the cowherd; (var) gopala, gopalana, gopalam govardhanadhara: one who carried the govardhana hill; (var) govardhanadhari, govardhanoddhara, govardhanodhara, govardhanodhari govinda: name of krishna which means cowherd; (var) govindam hari: name of lord vishnu; (var) hare, harey janardhana: one who protects the people - refers to lord vishnu keshava: refers to lord krishna who vanquished the demon keshi; also means the one with beautiful, long hair; (var) keshavam madhava: name of krishna which means very sweet like madhu-honey; (var) madhavam, madhavaya murahara: one who killed the demon ‘mura’ – krishna; (var) murahari narayana: lord vishnu; (var) narayan, narayanam, narayanaya puttaparthi: birthplace of bhagawan sri sathya sai baba; (var) parti, parthi, parthipuri sai: sa + aai = divine mother vihara: one who resides; (var) viharana, vihari, viharini (f)</t>
  </si>
  <si>
    <t>debug_govinda_murahari_madhava.html</t>
  </si>
  <si>
    <t>https://sairhythms.sathyasai.org/song/govinda-muralidhara-murahara</t>
  </si>
  <si>
    <t>Chant the divine names of the Lord Krishna - Govinda, Muralidhara, Murahara, Ghana Shyama and Giridhari. Chant the name of Lord Sai who is verily Lord Krishna.</t>
  </si>
  <si>
    <t>Govinda Muralidhara Murahara
Govinda Ghana Shyama Harey
Govinda Govinda
Govinda Govardhana Giridhara
Govinda Ghana Shyama (Parandhama) Harey
Govinda Sai Shyama Harey</t>
  </si>
  <si>
    <t>https://www.raagabox.com/search/?mid=1009636</t>
  </si>
  <si>
    <t>Mishra Rageshri</t>
  </si>
  <si>
    <t>Song Glossary ghana: thick; also refers to the sound of a bell; (var) ghanana giridhar: one who lifted the mountain - refers to lord krishna who lifted the govardhana peak; (var) giridhara, giridhari govardhana: the name of the hillock that was lifted by lord krishna govinda: name of krishna which means cowherd; (var) govindam hari: name of lord vishnu; (var) hare, harey murahara: one who killed the demon ‘mura’ – krishna; (var) murahari muralidhara: one who carries the flute - lord krishna; (var) muralidhari parandhama: the highest world or the ultimate destination sai: sa + aai = divine mother sham: dark hued, a reference to lord krishna; evening time; (var) shyam, shyama, shyamala</t>
  </si>
  <si>
    <t>debug_govinda_muralidhara_murahara.html</t>
  </si>
  <si>
    <t>https://sairhythms.sathyasai.org/song/govinda-murari-gopala-murari</t>
  </si>
  <si>
    <t>Govinda Murari Gopala Murari</t>
  </si>
  <si>
    <t>Glory be to Lord Govinda, the protector of cows (Veda, senses), who slayed the demon Mura. Glory to Lord Vittala who stands on a brick (or the idol of knowledge) in the city of Pandharpur and to Lord Giridhari, who lifted the mountain and who resides in our hearts.</t>
  </si>
  <si>
    <t>Govinda Murari Gopala Murari
Vittala Sri Hari Panduranga
Hrdaya Vihari Hey Giridhari
Murahara Shourie Panduranga</t>
  </si>
  <si>
    <t>govinda-murari-gopala-murari.mp3</t>
  </si>
  <si>
    <t>Song Glossary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hrudaya: heart murahara: one who killed the demon ‘mura’ – krishna; (var) murahari murare: one who killed the demon ‘mura’ – lord krishna; (var) murari, murarey panduranga: lord vittala, krishna shourie: one with long hair, usually refers to lord krishna sri: honorific title of respect; another name of goddess lakshmi; wealth, majesty, splendour, intellect, fortune; (var) thiru (tamil) vihara: one who resides; (var) viharana, vihari, viharini (f) vittala: the presiding deity at pandarpur who is a manifestation of lord vishnu and lord krishna; (var) vittaley</t>
  </si>
  <si>
    <t>debug_govinda_murari_gopala_murari.html</t>
  </si>
  <si>
    <t>https://sairhythms.sathyasai.org/song/govinda-narayana-gopala-narayana</t>
  </si>
  <si>
    <t>Govinda Narayana Gopala Narayana</t>
  </si>
  <si>
    <t>Chant the names of Lord Krishna - Govinda, Gopala and Lord Narayana.</t>
  </si>
  <si>
    <t>Govinda Narayana Gopala Narayana
Govinda Govinda Narayana
Govinda Gopala Narayana
Govinda Govinda Narayana
Govinda Gopala Narayana
Itsumo Kokoro ni Ukaberu Anata no Mizugata
Watashi wo Heian e Michibiku Anata no Namae
Sai Baba Sai Baba Anata e no Omoi
Sai Baba Sai Baba Anata e no Uta
Sai Baba Sai Baba Anata e no Inori
Anata ni Sasageru Inori
Ai to Hikari wo Motte Ikite yo</t>
  </si>
  <si>
    <t>govinda-narayana-gopala-narayana.mp3</t>
  </si>
  <si>
    <t>Song Glossary gopal: name of krishna which means protector of the cowherd; (var) gopala, gopalana, gopalam govinda: name of krishna which means cowherd; (var) govindam narayana: lord vishnu; (var) narayan, narayanam, narayanaya</t>
  </si>
  <si>
    <t>debug_govinda_narayana_gopala_narayana.html</t>
  </si>
  <si>
    <t>https://sairhythms.sathyasai.org/song/govinda-radhey-govinda-radhey</t>
  </si>
  <si>
    <t>Govinda Radhey Govinda Radhey</t>
  </si>
  <si>
    <t>Chant the names of Lord Krishna - Govinda and Gopala, the beloved Radha. Glory to the enthralling Flutist. O victorious Lord Gopala, glory to Thee who is dear to Your devotees and who showers motherly love.</t>
  </si>
  <si>
    <t>Govinda Radhey, Govinda Radhey, Govinda Govinda Gopala Radhey
Venu Vilola, Vijaya Gopala, Govinda Govinda Gopala Radhey [ Govinda Radhey ... ]
Bhaktha Vatsala, Bhaagavatha Priya, Govinda Govinda Gopala Radhey</t>
  </si>
  <si>
    <t>Song Glossary bhaagavatha: devotees; also refers to the story of lord krishna's advent bhaktha: devotee; (var) bhakthudu (telugu), bhakthargal (tamil) gopal: name of krishna which means protector of the cowherd; (var) gopala, gopalana, gopalam govinda: name of krishna which means cowherd; (var) govindam priya: dear; (var) priyey, priyakara, priyakari (f) radha: one of the gopikas and the beloved of lord krishna; (var) radhe, radhey, radhika vatsala: affectionate towards, fondly loving venu: flute vijaya: victorious, victory; (var) vijayee</t>
  </si>
  <si>
    <t>debug_govinda_radhey_govinda_radhey.html</t>
  </si>
  <si>
    <t>https://youtu.be/dArqVfejrMc</t>
  </si>
  <si>
    <t>https://sairhythms.sathyasai.org/song/govinda-radhey-krishna-govinda-govinda</t>
  </si>
  <si>
    <t>Govinda Radhey Krishna Govinda Govinda</t>
  </si>
  <si>
    <t>Chant the names of the Lord Govinda and Gopala, the handsome boy Krishna who is same as Sai, the resident of Parthi.</t>
  </si>
  <si>
    <t>Govinda Sai Krishna Govinda Govinda
Gopala Sai Krishna Govinda Govinda
Mohana Bala Krishna Govinda Govinda
Parthi Nivasa Krishna Govinda Govinda</t>
  </si>
  <si>
    <t>govinda-radhey-krishna-govinda-govinda.mp3</t>
  </si>
  <si>
    <t>Song Glossary bala: child, son; (var) bal, balana, balagan (tamil), baalam gopal: name of krishna which means protector of the cowherd; (var) gopala, gopalana, gopalam govinda: name of krishna which means cowherd; (var) govindam krishna: name of the eighth incarnation of lord vishnu, son of devaki and vasudeva mohana: attractive, beautiful, enchanting; (var) mohanam, mohini (f) - also refers to an incarnation of lord vishnu nivasa: residence, resident; (var) nivasini (f) puttaparthi: birthplace of bhagawan sri sathya sai baba; (var) parti, parthi, parthipuri sai: sa + aai = divine mother</t>
  </si>
  <si>
    <t>debug_govinda_radhey_krishna_govinda_govinda.html</t>
  </si>
  <si>
    <t>https://sairhythms.sathyasai.org/song/govinda-rama-gopala-rama</t>
  </si>
  <si>
    <t>Govinda Rama Gopala Rama</t>
  </si>
  <si>
    <t>Sing the glory of Lord Rama the consort of Sita. Chant the Holy names of Lord Krishna - Gopala, Keshava, Madhava and Lord Sathya Sai.</t>
  </si>
  <si>
    <t>Govinda Rama Gopala Rama
Keshava Madhava Sai Rama
Janaki Jeevana Sita Rama
Sri Rama Jaya Rama Jaya Jaya Rama</t>
  </si>
  <si>
    <t>Hara Hara Shankara Samba Sadashiva</t>
  </si>
  <si>
    <t>Song Glossary gopal: name of krishna which means protector of the cowherd; (var) gopala, gopalana, gopalam govinda: name of krishna which means cowherd; (var) govindam janaki: daughter of king ‘janaka’ i.e. sita – consort of lord rama jaya: victory; (var) jayam, jayatu jeevan: life; (var) jeevana keshava: refers to lord krishna who vanquished the demon keshi; also means the one with beautiful, long hair; (var) keshavam madhava: name of krishna which means very sweet like madhu-honey; (var) madhavam, madhavaya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t>
  </si>
  <si>
    <t>debug_govinda_rama_gopala_rama.html</t>
  </si>
  <si>
    <t>https://sairhythms.sathyasai.org/song/govinda-rama-jai-jai-gopala</t>
  </si>
  <si>
    <t>Govinda Rama Jai Jai Gopala</t>
  </si>
  <si>
    <t>Victory to Lord Rama who is difficult to attain when sought externally but easily attained when sought within. He is the same Lord who incarnated as Krishna (Gopala, Madhava and Keshava). Victory to Lord Rama, You are the one Lord who has manifested in many forms.</t>
  </si>
  <si>
    <t>Govinda Rama Jai Jai Gopala Rama
Madhava Rama Jai Jai Keshava Rama [ Govinda Rama ... ]
Durlabha Rama Jai Jai Sulabha Rama
Ek Tu Rama Jai Jai Anek Tu Rama</t>
  </si>
  <si>
    <t>govinda-rama-jai-jai-gopala.mp3</t>
  </si>
  <si>
    <t>Senjurutti / Jhinjhoti</t>
  </si>
  <si>
    <t>Song Glossary anek: several or multiple; (var) aneka durlabha: difficult to obtain ek: one gopal: name of krishna which means protector of the cowherd; (var) gopala, gopalana, gopalam govinda: name of krishna which means cowherd; (var) govindam jai: victory keshava: refers to lord krishna who vanquished the demon keshi; also means the one with beautiful, long hair; (var) keshavam madhava: name of krishna which means very sweet like madhu-honey; (var) madhavam, madhavaya rama: name of the seventh incarnation of lord vishnu, son of dasharatha and kausalya; (var) ram sulabha: easy (to obtain) tum: you, thou; (var) tu, tuj; tubhyam, tumhey - to you; tujhey, tujko - for you;</t>
  </si>
  <si>
    <t>debug_govinda_rama_jai_jai_gopala.html</t>
  </si>
  <si>
    <t>govinda-rama-jai-jai-gopala_1.mp3</t>
  </si>
  <si>
    <t>https://sairhythms.sathyasai.org/song/govinda-sadguru-krishna-govinda-3</t>
  </si>
  <si>
    <t>Govinda Sadguru Krishna Govinda (3)</t>
  </si>
  <si>
    <t>Glory to the Divine Preceptor Sai, You are verily Lord Krishna, the protector of the cows (Govinda). You are Vahey Guru and verily the Truth. Sing the names of Krishna, Hari and Govinda.</t>
  </si>
  <si>
    <t>Govinda Sadguru Krishna Govinda (3)
Vahey Guru Sathya Naam Sai Govinda
Sai Govinda (2) [ Vahey Guru ... ]
Krishna Krishna Harey Harey Radhey Govinda (4)</t>
  </si>
  <si>
    <t>Guru, Krishna</t>
  </si>
  <si>
    <t>Song Glossary govinda: name of krishna which means cowherd; (var) govindam guru: preceptor; (var) guruvara – belonging to the guru / guru’s hari: name of lord vishnu; (var) hare, harey krishna: name of the eighth incarnation of lord vishnu, son of devaki and vasudeva naam: name; (var) naama, naamam radha: one of the gopikas and the beloved of lord krishna; (var) radhe, radhey, radhika sadguru: true teacher/mentor/preceptor sai: sa + aai = divine mother sathya: truth, short form of sathyanarayana – the childhood name of sri sathya sai baba; (var) sathyam vahey: supreme; “vahey guru” - supreme teacher, refers to god</t>
  </si>
  <si>
    <t>debug_govinda_sadguru_krishna_govinda_3.html</t>
  </si>
  <si>
    <t>https://sairhythms.sathyasai.org/song/govinda-vittala-gopala-vittala-3</t>
  </si>
  <si>
    <t>Govinda Vittala Gopala Vittala (3)</t>
  </si>
  <si>
    <t>Chant the glorious names, of Govinda, Vittala, Gopala (names of Lord Vishnu) who protects cowherds and all beings. He is the Lord of Shirdi, Parthi and Pandharpur.</t>
  </si>
  <si>
    <t>Govinda Vittala Gopala Vittala (3)
Sri Sai Vittala Shirdi Sai Vittala
Panduranga Vittala Parthi Ranga Vittala
Sri Ranga Shirdi Ranga Parthi Ranga Vittala (2)</t>
  </si>
  <si>
    <t>Song Glossary gopal: name of krishna which means protector of the cowherd; (var) gopala, gopalana, gopalam govinda: name of krishna which means cowherd; (var) govindam panduranga: lord vittala, krishna puttaparthi: birthplace of bhagawan sri sathya sai baba; (var) parti, parthi, parthipuri ranga: lord vittala or panduranga - a form of lord krishna; also the name of lord narayana in srirangam, tamilnadu; (var) ranganath, ranganatha sai: sa + aai = divine mother shirdi: holy abode of the first incarnation of sai baba; (var) shirdipuri sri: honorific title of respect; another name of goddess lakshmi; wealth, majesty, splendour, intellect, fortune; (var) thiru (tamil) vittala: the presiding deity at pandarpur who is a manifestation of lord vishnu and lord krishna; (var) vittaley</t>
  </si>
  <si>
    <t>debug_govinda_vittala_gopala_vittala_3.html</t>
  </si>
  <si>
    <t>https://sairhythms.sathyasai.org/song/govinda-yadu-kula-madhava-ananda</t>
  </si>
  <si>
    <t>Govinda Yadu Kula Madhava Ananda</t>
  </si>
  <si>
    <t>Chant the names of Lord Krishna of Yadu dynasty - Govinda, Madhava and Keshava. O Lord, You exhibit the nine modes of melodies and postures while you play Your enchanting flute. Your other names are Sridhara and Damodara. You are none other than Lord Sai of Brindavan, who is the lover of music and the protector of His devotees.</t>
  </si>
  <si>
    <t>Govinda Yadu Kula Madhava Ananda Paahi Keshava
Navarasa Yugadhara Muralidhara Nava Mohanaanga Hey Sridhara
Madhava Keshava
Sridhara Damodara
Gaana Lola Nija Bhaktha Paripala
Brindavana Sayeeshwara</t>
  </si>
  <si>
    <t>Song Glossary anand: bliss; (var) ananda, anandam, anando bhaktha: devotee; (var) bhakthudu (telugu), bhakthargal (tamil) brindavana: garden of tulsi plants, abode of krishna and sathya sai; (var) brindavan damodara: one who has a string or ornament tied round his stomach generally meaning krishna; (var) damodaram, damodhara gaan: song, music; (var) gaana govinda: name of krishna which means cowherd; (var) govindam hey: a heartfelt callout, usually followed by a name or description like 'hey rama', or 'hey merciful lord' keshava: refers to lord krishna who vanquished the demon keshi; also means the one with beautiful, long hair; (var) keshavam kula: clan, lineage, dynasty lola: longing or desirous of madhava: name of krishna which means very sweet like madhu-honey; (var) madhavam, madhavaya mohanaanga: attractive body murali: flute nava: nine, also means new navarasa: the nine types of emotion nija: truly paahi: protect; (var) pahi paripala: to protect; (var) paripalaka, paripalaya, paripalana, paripalita sayeesha: sai + esha = lord sai; (var) sayeesham, sayeeshwara, sayeeshwaram, sayeeshwari (f), sayeeshwaraya, saishwari (f), sridhara: lord vishnu – one who has wealth or fortune yadu: name of the dynasty in which lord krishna was born; (var) yaduvara, yadukula yugadhara: one who carries (protects) the current age</t>
  </si>
  <si>
    <t>debug_govinda_yadu_kula_madhava_ananda.html</t>
  </si>
  <si>
    <t>https://sairhythms.sathyasai.org/song/govindam-bhaja-mooda-mathey-bhaja</t>
  </si>
  <si>
    <t>Govindam Bhaja Mooda Mathey (Bhaja)</t>
  </si>
  <si>
    <t>O mind pray to Govinda (Krishna), the protector of cows. O mind, when the time comes, the grammar and recitation of grammar will not help. Again and again we have to take births in the mother's womb, and die, so please remember the name of the Lord Govinda.</t>
  </si>
  <si>
    <t>Govindam Bhaja Mooda Mathey (Bhaja)
Samprapte Sannihite Kaale
Nahi Nahi Rakshati Dukrin Karane [ Govindam Bhaja ... ]
Punarapi Jananam Punarapi Maranam
Punarapi Janani Jathare Shayanam</t>
  </si>
  <si>
    <t>govindam-bhaja-mooda-mathey-bhaja.mp3</t>
  </si>
  <si>
    <t>Song Glossary bhaja: worship, chant the name or sing the praises of the lord; (var) bhajoon - I worship; bhajey - let us worship dukrin: a sanskrit term of grammar govinda: name of krishna which means cowherd; (var) govindam janam: birth; (var) janama, janana janani: mother jathare: womb kaala: time karo: do; make it happen; (var) kar; kiya - did; karomi, karey - let us do maran: death; (var) marana mathi: intellect, also refers to mind; (var) mathey, madi (telugu) mooda: foolish, ignorant nahin: no, not; (var) nahi punarapi: repeated, again and again raksha: protect; (var) rakshaya samprapte: meet, arrive sannihite: nearness shayana: sleep</t>
  </si>
  <si>
    <t>debug_govindam_bhaja_mooda_mathey_bhaja.html</t>
  </si>
  <si>
    <t>govindam-bhaja-mooda-mathey-bhaja_1.mp3</t>
  </si>
  <si>
    <t>https://sairhythms.sathyasai.org/song/govindam-sai-geeta-madhuram</t>
  </si>
  <si>
    <t>Govindam Sai Geeta Madhuram</t>
  </si>
  <si>
    <t>Lord Sai is my Lord Govinda (Narayana). Singing His name is sweet as nectar. O Lord, You are the Lord of the Universe and have an abundance of compassion for us. You are the very embodiment of Lord Hari who protects the devotees. You are the Lord and the sustainer of Prashanthi Nilayam. With all the joy in my heart I sing for You, O Lord Narayana Sai.</t>
  </si>
  <si>
    <t>Govindam Sai Geeta Madhuram
Tum Jagadeesham Karuna Apaaram [ Govindam Sai ... ]
Bhaktha Janardhana Sri Hari Roopam
Prashanthi Palaka Sadguru Natham
Hari Narayana Om, Sai Narayana Om
Anandam Hrude Bhajo Govindam</t>
  </si>
  <si>
    <t>govindam-sai-geeta-madhuram.mp3</t>
  </si>
  <si>
    <t>Lalit</t>
  </si>
  <si>
    <t>Jai Jai Gopala</t>
  </si>
  <si>
    <t>Song Glossary anand: bliss; (var) ananda, anandam, anando apaara: that which is beyond bhajo: (let us) worship, chant the name or sing the praises of the lord; (var) bhajarey, bhajey, bhajore, bhajorey, bhajeham bhaktha: devotee; (var) bhakthudu (telugu), bhakthargal (tamil) geet: song; (var) geetam, geetham govinda: name of krishna which means cowherd; (var) govindam hari: name of lord vishnu; (var) hare, harey hrudaya: heart jagadeesha: lord of the world; (var) jagadeeshwara, jagadeeshwaraya janardhana: one who protects the people - refers to lord vishnu karuna: compassion; (var) karunya, karunamaya - full of compassion, karunamayi (f), karunantha, karunakara - embodiment of compassion madhura: sweet; (var) madhuram narayana: lord vishnu; (var) narayan, narayanam, narayanaya natha: lord or master; (var) nath, nathaya, natham, nada (tamil), nadanukku (tamil) - to the lord, nathudey (telugu) om: Omkara has no form. It is the manifestation of Brahman (God) as sound. It is present in all creation. It is effulgent. It is in all speech. Read More: Significance of Om palaka: protector, sustainer; (var) palaki (f) prashanthi: supreme peace; (var) prashantha; also refers to prashanthi nilayam at puttaparthi roopa: figure, embodiment; (var) roopam, roopini (f) sadguru: true teacher/mentor/preceptor sai: sa + aai = divine mother sri: honorific title of respect; another name of goddess lakshmi; wealth, majesty, splendour, intellect, fortune; (var) thiru (tamil) tum: you, thou; (var) tu, tuj; tubhyam, tumhey - to you; tujhey, tujko - for you;</t>
  </si>
  <si>
    <t>debug_govindam_sai_geeta_madhuram.html</t>
  </si>
  <si>
    <t>https://sairhythms.sathyasai.org/song/govindethi-sada-snanam</t>
  </si>
  <si>
    <t>Govindethi Sada Snanam</t>
  </si>
  <si>
    <t>Always immerse (wash sins away) yourself in the name of Lord Govinda. Always chant, meditate and sing on the name of Govinda.</t>
  </si>
  <si>
    <t>Govindethi Sada Snanam
Govindethi Sada Japam
Govindethi Sada Dhyanam
Sada Govinda Keertanam</t>
  </si>
  <si>
    <t>https://dl.radiosai.org/RADIO_SAI_BHAJAN_CLASSROOM_449_GOVINDETI_SADA.mp3</t>
  </si>
  <si>
    <t>Song Glossary dhyan: meditation; (var) dhyana, dhyanam, dhyanamey govinda: name of krishna which means cowherd; (var) govindam japam: continuous recitation of the lord's name; (var) japa, japana, japatha, japata keertan: singing the name of the lord; (var) keertana, keertanam sada: always snanam: bath; (var) snan</t>
  </si>
  <si>
    <t>debug_govindethi_sada_snanam.html</t>
  </si>
  <si>
    <t>https://youtu.be/ZgQTSuGXjTE</t>
  </si>
  <si>
    <t>govindethi-sada-snanam.mp3</t>
  </si>
  <si>
    <t>https://sairhythms.sathyasai.org/song/gowri-ganesh-uma-ganesh</t>
  </si>
  <si>
    <t>Raghava Rama Raghuveera</t>
  </si>
  <si>
    <t>Chant the name of Lord Ganesh, the beloved son of Mother Gowri. I surrender to Thee, O Lord of all Demigods, beloved child of Lord Shiva and Goddess Parvathi.</t>
  </si>
  <si>
    <t>Gowri Ganesh Uma Ganesh
Parvathi Nandana Sri Ganesh
Sharanam Ganesh Sharanam Ganesh
Shiva Nandana Ganapathi Ganesh
Dancing Ganesh, Playful Ganesh,
Dance with me, Play with me, be my Ganesh,
Be my Ganesh, be my Ganesh,
Teach me how to dance with my fears, Ganesh
Kanarazu Yukute wo Hagemashi Mimamoru Ganapathi
Miashi wo Agameyo (Minna Agameyo)
Chikara ni Michita Ganapathi</t>
  </si>
  <si>
    <t>gowri-ganesh-uma-ganesh.mp3</t>
  </si>
  <si>
    <t>S R2 G2 R2 G2 R2 S S R2 S R2 S n2In the Key of C:C D E D E D C C D C D C B</t>
  </si>
  <si>
    <t>Song Glossary gananayaka: leader of his group - refers to lord ganesha; (var) gananayakam, ganapathey, ganapathi, ganapathim, ganapati, ganapatim ganesha: lord of the ganas, name of the elephant faced god; (var) ganesh gowri: another name of goddess parvathi nandana: son, also the name of a forest; (var) nandan, nandanam parvathi: consort of lord shiva sharan: surrender; (var) sharana, sharanagata, sharanagatha, sharanagatham, sharanam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uma: goddess parvathi; (var) umaiyaval - tamil</t>
  </si>
  <si>
    <t>debug_gowri_ganesh_uma_ganesh.html</t>
  </si>
  <si>
    <t>source: https://media.radiosai.org/journals/vol_15/01DEC17/Sai-Bhajans-Karaoke-Volume-4.htmReference Track5 Pancham / GGents Pitch Karaoke Tracks5 Pancham / G (reference)4.5 Pancham / F# (half note lower)4 Pancham / F (one note lower)Ladies Pitch Karaoke Tracks1 Pancham / C (reference)7 Pancham / B (half note lower)6.5 Pancham / A# (one note lower)</t>
  </si>
  <si>
    <t>https://sairhythms.sathyasai.org/song/gowri-ganesha-vinayaka</t>
  </si>
  <si>
    <t>Victory to the son of Gowri, Lord Ganesha, who is adorned with white garment and who bestows auspiciousness. Victory to Thee, O Lord of the demigods, we offers our obeisance to You.</t>
  </si>
  <si>
    <t>Gowri Ganesha Vinayaka (3)
Shuklambara Dhara Natha Gajanana
Sri Ganaraya Vinayaka
Gajavadana Jaya Ganapathi Vandana
Mangala Murthy Gajanana (2)</t>
  </si>
  <si>
    <t>gowri-ganesha-vinayaka.mp3</t>
  </si>
  <si>
    <t>Narayana Hari Naama Bhajorey Narayana</t>
  </si>
  <si>
    <t>P M2 G2 M2 G2 R1 G2 ~ G2 R1+ R1+ S+In the Key of C:G F# E F# E C# E ~ E C#+ C#+ C+</t>
  </si>
  <si>
    <t>Song Glossary dhara: bear, carry, earth, one who wears; (var) dhari, dharana, dharam, dharey, dharini (f) gajamukha: elephant-faced one, refers to lord ganesh; (var) gajamukham, gajanana, gajananam, gajavadana, gajavadanam gananayaka: leader of his group - refers to lord ganesha; (var) gananayakam, ganapathey, ganapathi, ganapathim, ganapati, ganapatim ganaraya: leader of the group - refers to lord ganesha ganesha: lord of the ganas, name of the elephant faced god; (var) ganesh gowri: another name of goddess parvathi jaya: victory; (var) jayam, jayatu mangal: auspicious; (var) mangala murthy: idol, embodiment, personification natha: lord or master; (var) nath, nathaya, natham, nada (tamil), nadanukku (tamil) - to the lord, nathudey (telugu) shuklambara: adorning a white garment sri: honorific title of respect; another name of goddess lakshmi; wealth, majesty, splendour, intellect, fortune; (var) thiru (tamil) vandana: worship, obeisance, salutation; (var) vandanam vinayaka: one without a master - refers to lord ganesha</t>
  </si>
  <si>
    <t>debug_gowri_ganesha_vinayaka.html</t>
  </si>
  <si>
    <t>https://sairhythms.sathyasai.org/song/gowri-manohara-hey-nataraja</t>
  </si>
  <si>
    <t>Glory to Thee, Lord Nataraja (dancing Shiva), the beloved of Gowri, You are the supreme God who grants us auspiciousness. Those who extol You merge in divinity. Protect us, oh Lord Mahesha, the compassionate Lord of the universe.</t>
  </si>
  <si>
    <t>Gowri Manohara Hey Nataraja
Shiva Shiva Shankara Hey Shiva Raja
Pavana Charitha Paahi Mahesha
Paahi Mahesha Hey Jagadeesha
Karunamaya Prabho Hey Jagadeesha</t>
  </si>
  <si>
    <t>gowri-manohara-hey-nataraja.mp3</t>
  </si>
  <si>
    <t>Song Glossary charitha: character; (var) charita, charithey, charitham gowri: another name of goddess parvathi hey: a heartfelt callout, usually followed by a name or description like 'hey rama', or 'hey merciful lord' jagadeesha: lord of the world; (var) jagadeeshwara, jagadeeshwaraya karuna: compassion; (var) karunya, karunamaya - full of compassion, karunamayi (f), karunantha, karunakara - embodiment of compassion mahesha: greatest lord - refers to lord shiva; (var) mahesham manohar: pleasing, beautiful, charming; (var) manohara, manoharam, manohari (f) nataraj: king of dance - refers to lord shiva who is the source of cosmic energy; (var) nataraja paahi: protect; (var) pahi pavana: sacred, also means one who protects or provides refuge; (var) pavanam, paavana; pavani (f) prabhu: lord, master; (var) prabho raja: king, emperor; (var) raya, rajadhi raja – king of kings shankara: name of lord shiva, one who bestows auspiciousness; (var) shankar, shankaraya, shankaram shiva: lord shiva - one of the trinity who is the destroyer - the name shiva means auspiciousness; (var) shiv, shivaya, shivaraj, shivaraja, shivarajam, shivom, shivani (f) - of shiva</t>
  </si>
  <si>
    <t>debug_gowri_manohara_hey_nataraja.html</t>
  </si>
  <si>
    <t>https://sairhythms.sathyasai.org/song/gowri-nandana-bala-gajanana</t>
  </si>
  <si>
    <t>Victory to the son of Mother Gowri (Parvathi), the little Lord Ganesha, who has the face of an elephant and who is the Master of Shiva's army. Protect us O Lord, You are none other than Lord Sai.</t>
  </si>
  <si>
    <t>Gowri Nandana Bala Gajanana
Gajavadana Gananatha Gajanana [ Gowri Nandana ... ]
Maha Ganapathey Paahi Gajanana
Gajanana Sai Gajanana</t>
  </si>
  <si>
    <t>gowri-nandana-bala-gajanana.mp3</t>
  </si>
  <si>
    <t>S M1 G1 S n1 S d1 n1 ~ S G1 S M1 M1In the Key of C:C F E♭ C B♭ C G# B♭ ~ C E♭ C F F</t>
  </si>
  <si>
    <t>https://dl.radiosai.org/RADIO_SAI_BHAJAN_CLASSROOM_260_GOURI_NANDANA_BAAL_GAJANANA.mp3</t>
  </si>
  <si>
    <t>Song Glossary bala: child, son; (var) bal, balana, balagan (tamil), baalam gajamukha: elephant-faced one, refers to lord ganesh; (var) gajamukham, gajanana, gajananam, gajavadana, gajavadanam gananatha: lord of ganas (lord shiva's army) - refers to lord ganesha; (var) gananatham, ganesha, ganeshwara gananayaka: leader of his group - refers to lord ganesha; (var) gananayakam, ganapathey, ganapathi, ganapathim, ganapati, ganapatim gowri: another name of goddess parvathi maha: great; (var) mahaan - one who is great nandana: son, also the name of a forest; (var) nandan, nandanam paahi: protect; (var) pahi sai: sa + aai = divine mother</t>
  </si>
  <si>
    <t>debug_gowri_nandana_bala_gajanana.html</t>
  </si>
  <si>
    <t>https://sairhythms.sathyasai.org/song/gowri-nandana-gajanana-0</t>
  </si>
  <si>
    <t>Gowri Nandana Gajanana</t>
  </si>
  <si>
    <t>O the son of Gowri, elephant-faced Lord Ganesha, You are the Lord who removes all sadness, the giver of accomplishments and the son of the Lord Shankara (Shiva).</t>
  </si>
  <si>
    <t>Gowri Nandana Gajanana
Hey Dukha Bhanjana Gajanana [ Gowri Nandana ... ]
Siddhi Vinayaka Gajanana
Shankara Putra Gajanana (Shiva) (2)</t>
  </si>
  <si>
    <t>Song Glossary bhanjana: one who destroys; (var) bhanjani (f) dukh: sorrow; (var) dukha gajamukha: elephant-faced one, refers to lord ganesh; (var) gajamukham, gajanana, gajananam, gajavadana, gajavadanam gowri: another name of goddess parvathi hey: a heartfelt callout, usually followed by a name or description like 'hey rama', or 'hey merciful lord' nandana: son, also the name of a forest; (var) nandan, nandanam putra: son shankara: name of lord shiva, one who bestows auspiciousness; (var) shankar, shankaraya, shankaram shiva: lord shiva - one of the trinity who is the destroyer - the name shiva means auspiciousness; (var) shiv, shivaya, shivaraj, shivaraja, shivarajam, shivom, shivani (f) - of shiva siddhi: accomplishment, superhuman power vinayaka: one without a master - refers to lord ganesha</t>
  </si>
  <si>
    <t>debug_gowri_nandana_gajanana.html</t>
  </si>
  <si>
    <t>https://sairhythms.sathyasai.org/song/gowri-nandana-gajanana</t>
  </si>
  <si>
    <t>Gowri Nandana Gajanana (Chakravakam / Ahir Bhairav)</t>
  </si>
  <si>
    <t>O Lord Ganesha, the elephant-faced one, You are the beloved son of Mother Gowri (Parvathi) and Lord Shiva, who adorns the Ganges on His head blissfully. You are the supremely auspicious Lord who rides the mouse (Mooshika) and who loves music.</t>
  </si>
  <si>
    <t>Gowri Nandana Gajanana
Gangadhara Hara Shambho Nandana
Parama Sumangala Mooshika Vahana
Gaana Vilolana Gajanana
Gowri Nandana Gajanana
Gangadhara Hara Shambho Nandana
Parama Niranjana Mooshika Vahana
Gaana Vilolana Gajanana</t>
  </si>
  <si>
    <t>gowri-nandana-gajanana.mp3</t>
  </si>
  <si>
    <t>G2 M1 G2 R1 S n1 n1 R1 R1 SIn the Key of C:E F E C# C B♭ B♭ C# C# C</t>
  </si>
  <si>
    <t>lead-music instrumental sheet-music</t>
  </si>
  <si>
    <t>Song Glossary gaan: song, music; (var) gaana gajamukha: elephant-faced one, refers to lord ganesh; (var) gajamukham, gajanana, gajananam, gajavadana, gajavadanam gangadhara: one who bears the holy river ganga – lord shiva; (var) gangadharaya, gangadhari gowri: another name of goddess parvathi hara: another name of lord shiva which means “to destroy”; (var) haraya mooshika: mouse - the vehicle of lord ganesha nandana: son, also the name of a forest; (var) nandan, nandanam niranjan: without any black spot. i.e. always pure. nir+anjan=without collirium (kaajal – which is always black); (var) niranjana, niranjani (f) parama: supreme, principal, chief, best, highest; (var) param, paramam shambho: one who is goodness personified - refers to lord shiva; (var) shambhu sumangala: divinely auspicious vahana: vehicle; (var) vahini - one who rides the vehicle (feminine) vilola: one who is in atmic bliss; (var) vilolana, viloley</t>
  </si>
  <si>
    <t>gowri-nandana-gajanana_1.mp3</t>
  </si>
  <si>
    <t>https://sairhythms.sathyasai.org/song/gowri-nandana-gajanana-hey</t>
  </si>
  <si>
    <t>Gowri Nandana Gajanana (Hey)</t>
  </si>
  <si>
    <t>Oh Lord Ganesh, son of Mother Gowri, You are blemishless and Your countenance is most auspicious. O Lord, protect us.</t>
  </si>
  <si>
    <t>Gowri Nandana Gajanana (Hey)
Girija Nandana Niranjana [ Gowri Nandana ... ]
Parvathi Nandana Shubhanana
Paahi Prabho Maam Paahi Prasanna</t>
  </si>
  <si>
    <t>gowri-nandana-gajanana-hey.mp3</t>
  </si>
  <si>
    <t>N2 S+ N2 D1 P P M2 P D1 P M2 G2In the Key of C:B C+ B G# G G F# G G# G F# E</t>
  </si>
  <si>
    <t>Song Glossary gajamukha: elephant-faced one, refers to lord ganesh; (var) gajamukham, gajanana, gajananam, gajavadana, gajavadanam girija: goddess parvathi, daughter of the king of mountains gowri: another name of goddess parvathi hey: a heartfelt callout, usually followed by a name or description like 'hey rama', or 'hey merciful lord' maam: for me nandana: son, also the name of a forest; (var) nandan, nandanam niranjan: without any black spot. i.e. always pure. nir+anjan=without collirium (kaajal – which is always black); (var) niranjana, niranjani (f) paahi: protect; (var) pahi parvathi: consort of lord shiva prabhu: lord, master; (var) prabho prasanna: happiness shubhanana: pleasant face</t>
  </si>
  <si>
    <t>debug_gowri_nandana_gajanana_hey.html</t>
  </si>
  <si>
    <t>https://sairhythms.sathyasai.org/song/gowri-nandana-sri-ganesha</t>
  </si>
  <si>
    <t>Gowri Nandana Sri Ganesha</t>
  </si>
  <si>
    <t>Oh Lord Ganesha (lord of demigods), You are the beloved son of Mother Gowri (Parvathi) and is verily Sai, the resident of Parthi. Victory unto You who is always invoked first, the one who holds the noose and hook, bestower of boons and who is worshipped from age to age. Protect us, Oh Lord.</t>
  </si>
  <si>
    <t>Gowri Nandana Sri Ganesha
Parvathi Nandana Parthi Ganesha [ Gowri Nandana ... ]
Adi Poojita Vijaya Ganesha
Pashankusha Dhara Varada Ganesha
Yuga Yuga Vanditha Paahi Ganesha</t>
  </si>
  <si>
    <t>Song Glossary adi: beginning, commencement, first in time dhara: bear, carry, earth, one who wears; (var) dhari, dharana, dharam, dharey, dharini (f) ganesha: lord of the ganas, name of the elephant faced god; (var) ganesh gowri: another name of goddess parvathi nandana: son, also the name of a forest; (var) nandan, nandanam paahi: protect; (var) pahi parvathi: consort of lord shiva pashankusha: noose (pasha) and and hook (ankusha) held by lord ganesha poojita: deserving worship; (var) poojya, supoojita puttaparthi: birthplace of bhagawan sri sathya sai baba; (var) parti, parthi, parthipuri sri: honorific title of respect; another name of goddess lakshmi; wealth, majesty, splendour, intellect, fortune; (var) thiru (tamil) vanditha: one who is worshipped; (var) vandita, vanditham, vandithaya varada: a wish or boon; one who bestows a boon; (var) varadayaka, varadayakam, varadayini (f), varadey, varana vijaya: victorious, victory; (var) vijayee yuga: one of the divisions of time. there are four yugas, known as krita, treta, dvapara and kali (the current age); (var) yug, yugamuna (telugu)</t>
  </si>
  <si>
    <t>debug_gowri_nandana_sri_ganesha.html</t>
  </si>
  <si>
    <t>https://sairhythms.sathyasai.org/song/gowri-nandana-vishwanatha-sutha</t>
  </si>
  <si>
    <t>Gowri Nandana Vishwanatha Sutha</t>
  </si>
  <si>
    <t>O Lord Ganesha, son of Parvathi and Shiva and elder brother of Skanda (Karthikeya), You have a curved tusk and a large stomach and You are worshipped by the mouse (Mooshika). You are the gatekeeper at the entrance of Lord Sathya Sai's ashram, Prasanthi Nilayam.</t>
  </si>
  <si>
    <t>Gowri Nandana Vishwanatha Sutha
Skandagraja Sri Gananatha
Mooshika Sevitha Vakratunda
Lambodara Sri Vighna Nashaka
Prashanthi Nilaya Dwara Palaka</t>
  </si>
  <si>
    <t>gowri-nandana-vishwanatha-sutha.mp3</t>
  </si>
  <si>
    <t>Song Glossary dwarey: doors; (var) dwar, dwara - singular gananatha: lord of ganas (lord shiva's army) - refers to lord ganesha; (var) gananatham, ganesha, ganeshwara gowri: another name of goddess parvathi lambodhara: one having big stomach – lord ganesha mooshika: mouse - the vehicle of lord ganesha nandana: son, also the name of a forest; (var) nandan, nandanam nashaka: one who destroys; (var) nashakam, nashana, nashanam, nashini (f) nilaya: house; (var) nilayey palaka: protector, sustainer; (var) palaki (f) prashanthi: supreme peace; (var) prashantha; also refers to prashanthi nilayam at puttaparthi sevitha: one who is worshipped skandagraja: elder brother of lord skanda (subramanya), refers to lord ganesha sutha: son; (var) sutham, suthaya - one who is the son of, suthaney (tamil) sri: honorific title of respect; another name of goddess lakshmi; wealth, majesty, splendour, intellect, fortune; (var) thiru (tamil) vighna: obstacle vakratunda: one who has the curved trunk of an elephant - lord ganesha vishwanath: lord of the universe; (var) vishwanatha, vishwanathaya</t>
  </si>
  <si>
    <t>debug_gowri_nandana_vishwanatha_sutha.html</t>
  </si>
  <si>
    <t>https://sairhythms.sathyasai.org/song/gowri-nathaya-vishwanathaya</t>
  </si>
  <si>
    <t>Shravya, Sriraag</t>
  </si>
  <si>
    <t>Obeisance to Lord Shiva, who is the consort of Gowri and the Lord of the universe. You are Sai Natha who embodies all attributes yet attributeless. You are the embodiment of time, beyond time and the Lord of time. You are the resident of Parthi whose form is Love.</t>
  </si>
  <si>
    <t>Gowri Nathaya Vishwanathaya
Sai Nathaya Namah Shivaya
Gunatheethaya Gunadharaya [ Sai Nathaya ... ]
Kaala Kaalaya Kaalatheethaya
Kaala Roopaya Namah Shivaya
Prema Roopaya Parthi Vasaya [ Sai Nathaya ... ]
Om Namah Shivaya Sai Shivaya (4)</t>
  </si>
  <si>
    <t>gowri-nathaya-vishwanathaya.mp3</t>
  </si>
  <si>
    <t>Song Glossary gowri: another name of goddess parvathi gunaatheetha: beyond qualities; (var) gunatheethaya gunadharaya: endowed (dharaya) with all attributes (guna) kaala: time kaalatheetha: beyond time; (var) kaalatheethaya namah: offer salutations; not mine; (var) namaya natha: lord or master; (var) nath, nathaya, natham, nada (tamil), nadanukku (tamil) - to the lord, nathudey (telugu) om: Omkara has no form. It is the manifestation of Brahman (God) as sound. It is present in all creation. It is effulgent. It is in all speech. Read More: Significance of Om prema: love; (var) prem; also the name of the third sai avatar, prema sai puttaparthi: birthplace of bhagawan sri sathya sai baba; (var) parti, parthi, parthipuri roopa: figure, embodiment; (var) roopam, roopini (f) sai: sa + aai = divine mother shiva: lord shiva - one of the trinity who is the destroyer - the name shiva means auspiciousness; (var) shiv, shivaya, shivaraj, shivaraja, shivarajam, shivom, shivani (f) - of shiva vasa: one who dwells or resides in; (var) vasaya, vaasam vishwanath: lord of the universe; (var) vishwanatha, vishwanathaya</t>
  </si>
  <si>
    <t>debug_gowri_nathaya_vishwanathaya.html</t>
  </si>
  <si>
    <t>https://youtu.be/qzyHTmgtDoQ?si=nFpo79w65B_G-I80</t>
  </si>
  <si>
    <t>https://sairhythms.sathyasai.org/song/gowri-shankara-parvathi-shankara</t>
  </si>
  <si>
    <t>Gowri Shankara Parvathi Shankara</t>
  </si>
  <si>
    <t>O Lord Shankara, the Lord of Gowri (Parvathi), glory to Thee, the one who wears the crescent moon in His head, the one who drank the deadly haalaa-hala poison, the one having three eyes, the one having river Ganga in His head. O Lord Sai, You are verily Lord Shiva.</t>
  </si>
  <si>
    <t>Gowri Shankara Parvathi Shankara
Chandrakaladhara Haalaahala Dhara [ Gowri Shankara ... ]
Trinetra Dhari Ganga Jatadhara
Hara Hara Shankara Sai Shankara</t>
  </si>
  <si>
    <t>Song Glossary chandrakala: crescent moon on the day before or after the new moon dhara: bear, carry, earth, one who wears; (var) dhari, dharana, dharam, dharey, dharini (f) ganga: the sacred river ganges worshipped as goddess ganga; (var) gangey gowri: another name of goddess parvathi haalaahala: the poison emitted during the churning of the ocean which was swallowed by shiva hara: another name of lord shiva which means “to destroy”; (var) haraya jatadhara: one who wears locks of matted hair – shiva; (var) jatadhari parvathi: consort of lord shiva sai: sa + aai = divine mother shankara: name of lord shiva, one who bestows auspiciousness; (var) shankar, shankaraya, shankaram trinetra: three-eyed one, refers to lord shiva</t>
  </si>
  <si>
    <t>debug_gowri_shankara_parvathi_shankara.html</t>
  </si>
  <si>
    <t>https://sairhythms.sathyasai.org/song/gowri-shankara-uma-vara</t>
  </si>
  <si>
    <t>Gowri Shankara Uma Vara</t>
  </si>
  <si>
    <t>Oh Lord Shankara, you are the consort of Shakthi called by many names like Gowri, Uma, Girija and Parvathi. You are Loving and having a captivating form with a blue throat (due to consumption of poison to save the world).</t>
  </si>
  <si>
    <t>Gowri Shankara Uma Vara
Girija Shankara Prabho Hara [ Gowri Shankara ... ]
Parvathi Shankara Uma Vara
Neelakanta Manohara</t>
  </si>
  <si>
    <t>Song Glossary girija: goddess parvathi, daughter of the king of mountains gowri: another name of goddess parvathi hara: another name of lord shiva which means “to destroy”; (var) haraya manohar: pleasing, beautiful, charming; (var) manohara, manoharam, manohari (f) neela: blue parvathi: consort of lord shiva prabhu: lord, master; (var) prabho shankara: name of lord shiva, one who bestows auspiciousness; (var) shankar, shankaraya, shankaram uma: goddess parvathi; (var) umaiyaval - tamil vara: (1) boon, gift, (2) desired, (3) bridegroom, (4) most respected, best, excellent; (var) varam - tamil</t>
  </si>
  <si>
    <t>debug_gowri_shankara_uma_vara.html</t>
  </si>
  <si>
    <t>https://sairhythms.sathyasai.org/song/gowri-suthaya-om-namah-om</t>
  </si>
  <si>
    <t>We bow to Lord Ganesha, son of Mother Gowri, remover of obstacles and destroyer of sorrows.</t>
  </si>
  <si>
    <t>Gowri Suthaya Om Namah Om
Lambodharaya Om Namah Om [ Gowri Suthaya ... ]
Vighneshwaraya Om Namah Om
Bhava Dukha Bhanjana Om Namah Om</t>
  </si>
  <si>
    <t>gowri-suthaya-om-namah-om.mp3</t>
  </si>
  <si>
    <t>https://media.radiosai.org/journals/Vol_04/01JAN06/bhajans.htm#parthieshwara</t>
  </si>
  <si>
    <t>Song Glossary bhanjana: one who destroys; (var) bhanjani (f) bhava: being, becoming, birth, world dukh: sorrow; (var) dukha gowri: another name of goddess parvathi lambodhara: one having big stomach – lord ganesha namah: offer salutations; not mine; (var) namaya om: Omkara has no form. It is the manifestation of Brahman (God) as sound. It is present in all creation. It is effulgent. It is in all speech. Read More: Significance of Om sutha: son; (var) sutham, suthaya - one who is the son of, suthaney (tamil) vighnesha: lord of (victorious over) obstacles; (var) vighnesham, vighneshwara, vighneshwaram, vighneshwaraya</t>
  </si>
  <si>
    <t>debug_gowri_suthaya_om_namah_om.html</t>
  </si>
  <si>
    <t>https://sairhythms.sathyasai.org/song/gowri-vara-gangadhara</t>
  </si>
  <si>
    <t>Salutation to Shiva, the embodiment of Aum, who is the consort of Gowri. You are adorned with the Ganges on the head and the crescent moon, wearing the tiger skin as your attire. You are the supreme God of effulgence and the saviour of all.</t>
  </si>
  <si>
    <t>Gowri Vara Gangadhara
Shambho Shiva Bimbadhara [ Gowri Vara ... ]
Vyagrambaradhara Jyothi Prakasha
Pavana Naama Harey Paramesha
Om Namah Shivaya Shivaya Namah Om (2)</t>
  </si>
  <si>
    <t>gowri-vara-gangadhara.mp3</t>
  </si>
  <si>
    <t>Song Glossary bimbadhara: one who has the crescent moon - refers to lord shiva; (var) bimbadhari (f) - refers to mother parvathi dhara: bear, carry, earth, one who wears; (var) dhari, dharana, dharam, dharey, dharini (f) gangadhara: one who bears the holy river ganga – lord shiva; (var) gangadharaya, gangadhari gowri: another name of goddess parvathi hari: name of lord vishnu; (var) hare, harey jyothi: divine light; (var) jyoth, jyotir naam: name; (var) naama, naamam namah: offer salutations; not mine; (var) namaya om: Omkara has no form. It is the manifestation of Brahman (God) as sound. It is present in all creation. It is effulgent. It is in all speech. Read More: Significance of Om paramesha: supreme god; (var) parameshwara, parameshwaraya, parameshwari (feminine) pavana: sacred, also means one who protects or provides refuge; (var) pavanam, paavana; pavani (f) prakasha: light, effulgence; (var) prakashini (feminine) shambho: one who is goodness personified - refers to lord shiva; (var) shambhu shiva: lord shiva - one of the trinity who is the destroyer - the name shiva means auspiciousness; (var) shiv, shivaya, shivaraj, shivaraja, shivarajam, shivom, shivani (f) - of shiva vara: (1) boon, gift, (2) desired, (3) bridegroom, (4) most respected, best, excellent; (var) varam - tamil vyagrambara: one who wears the tiger skin as his cloth – lord shiva</t>
  </si>
  <si>
    <t>debug_gowri_vara_gangadhara.html</t>
  </si>
  <si>
    <t>https://youtu.be/iTUCZ-M6fjE?si=JoBcIDv06bB9DXYg https://youtu.be/BBdMSdVMAEM?si=fXFIWF1MJ55vDYgO</t>
  </si>
  <si>
    <t>https://sairhythms.sathyasai.org/song/greater-he</t>
  </si>
  <si>
    <t>Shirdi Sai Parthi Sai Hum</t>
  </si>
  <si>
    <t>Greater is He</t>
  </si>
  <si>
    <t>Greater is He than in the whole wide world
HE is greater than he
HE that is within me is greater than he that is in the world
Greater is He than in the world
Greater is He than in the world
Greater is He than in the whole wide world
HE is greater than he
HE is greater than he</t>
  </si>
  <si>
    <t>greater-he.mp3</t>
  </si>
  <si>
    <t>debug_greater_is_he.html</t>
  </si>
  <si>
    <t>https://sairhythms.sathyasai.org/song/guna-gambhira-partheeshwara</t>
  </si>
  <si>
    <t>Guna Gambhira Partheeshwara</t>
  </si>
  <si>
    <t>Lord Sai, the Lord of Puttaparthi, is the salient embodiment of all good qualities. Lord Sathya Sai resides in hearts filled with Love. He is the beloved of devotional singing. He is the personification of bliss. He is the giver of auspiciousness. He resides in Prasanthi Nilayam.</t>
  </si>
  <si>
    <t>Guna Gambhira Partheeshwara
Prema Hrudaya Sanchara Sayeesha [ Guna Gambhira ... ]
Gaana Vilola Ananda Roopa
Mangala Kara Hey Prashanti Nivasa [ Prema Hrudaya ... ]</t>
  </si>
  <si>
    <t>Gambhira Nattai</t>
  </si>
  <si>
    <t>Kaalatheethaya Siddhi Roopaya Yogeshwaraya Namo</t>
  </si>
  <si>
    <t>Song Glossary anand: bliss; (var) ananda, anandam, anando gaan: song, music; (var) gaana gambhira: serious, profound guna: qualities; (var) gun hey: a heartfelt callout, usually followed by a name or description like 'hey rama', or 'hey merciful lord' hrudaya: heart kara: hand, palm; alternative meaning: to do, bestow mangal: auspicious; (var) mangala nivasa: residence, resident; (var) nivasini (f) partheeshwara: one who is lord of parthi (sathya sai baba); (var) partheesha, partheeshwaraya prashanthi: supreme peace; (var) prashantha; also refers to prashanthi nilayam at puttaparthi prema: love; (var) prem; also the name of the third sai avatar, prema sai roopa: figure, embodiment; (var) roopam, roopini (f) sanchari: one who wanders; (var) sanchara, sancharam sayeesha: sai + esha = lord sai; (var) sayeesham, sayeeshwara, sayeeshwaram, sayeeshwari (f), sayeeshwaraya, saishwari (f), vilola: one who is in atmic bliss; (var) vilolana, viloley</t>
  </si>
  <si>
    <t>debug_guna_gambhira_partheeshwara.html</t>
  </si>
  <si>
    <t>https://youtu.be/xb-AJMZZntI</t>
  </si>
  <si>
    <t>https://sairhythms.sathyasai.org/song/guru-baba-guru-baba-0</t>
  </si>
  <si>
    <t>Divine Preceptor Baba, I devote myself to Your divine feet, O God of Love. I obediently pray to You from the bottom of my heart.</t>
  </si>
  <si>
    <t>Guru Baba Guru Baba
Anata no Miashi ni Chikaimasu
Sai Baba Waga Kami yo
Sathya Baba Ai no Kami [ Anata no ... ]
Sunaona Kokoro de Inorimasu
Anata no Ai wo Tsutaetai
Watashi no Kokoro ni Ari Tamou
Guru Baba Guru Baba
Charana Namostuthey Guru Baba
Vidya Dayaka Guru Baba
(Pra)Shantha Swaroopa Guru Baba
Guruvara Guruvara Guru Baba</t>
  </si>
  <si>
    <t>debug_guru_baba_guru_baba.html</t>
  </si>
  <si>
    <t>https://youtu.be/VAPIpoE2jHQ</t>
  </si>
  <si>
    <t>https://sairhythms.sathyasai.org/song/guru-baba-guru-baba</t>
  </si>
  <si>
    <t>Guru Baba Guru Baba (Harikamboji)</t>
  </si>
  <si>
    <t>Worship and pay obeisance at the lotus feet of the most supreme, noble teacher, Lord Sai Baba. He is the embodiment of truth, love and peace. He grants spiritual knowledge.</t>
  </si>
  <si>
    <t>Guru Baba Guru Baba
Charana Namostuthey Guru Baba
Vidya Dayaka Guru Baba
(Pra)Shantha Swaroopa Guru Baba
Guruvara Guruvara Guru Baba
Guru Baba Guru Baba
Charana Namostuthey Guru Baba
Vidya Dayaka Guru Baba
(Pra)Shantha Swaroopa Guru Baba
Guruvara Guruvara Guru Baba
Sai Baba Bala Baba
Sathya Baba Prema Baba
Guruvara Guruvara Guru Baba
Guru Baba Guru Baba
Anata no Miashi ni Chikaimasu
Sai Baba Waga Kami yo
Sathya Baba Ai no Kami [ Anata no ... ]
Sunaona Kokoro de Inorimasu
Anata no Ai wo Tsutaetai
Watashi no Kokoro ni Ari Tamou</t>
  </si>
  <si>
    <t>guru-baba-guru-baba.mp3</t>
  </si>
  <si>
    <t>S P P P D2 N1 D2 P P M1 G2 R2In the Key of C:C G G G A B♭ A G G F E D</t>
  </si>
  <si>
    <t>karaoke lead-music multi-lingual sheet-music</t>
  </si>
  <si>
    <t>Song Glossary baba: lord sai baba - the divine father charan: feet; (var) charana, charanam, charanon dayaka: one who gives; (var) dayakam, dayiney, dayaki (f) guru: preceptor; (var) guruvara – belonging to the guru / guru’s namostuthey: to offer salutations; (var) namasthey prashanthi: supreme peace; (var) prashantha; also refers to prashanthi nilayam at puttaparthi shantha: peaceful swaroopa: figure, embodiment; (var) swarupa, swaroopam, swaroopanin (tamil); roopini, swaroopini, svarupini (feminine) vidya: knowledge</t>
  </si>
  <si>
    <t>source: https://media.radiosai.org/journals/vol_16/01APR18/Sai-Bhajans-Karaoke-Volume-6.htmReference Track4 Pancham / FGents Pitch Karaoke Tracks4 Pancham / F (reference)3 Pancham / E (half note lower)2.5 Pancham / D# (one note lower)Ladies Pitch Karaoke Tracks1 Pancham / C (reference)7 Pancham / B (half note lower)6.5 Pancham / A# (one note lower)</t>
  </si>
  <si>
    <t>https://sairhythms.sathyasai.org/song/guru-baba-guru-baba-tienes</t>
  </si>
  <si>
    <t>Guru Baba Guru Baba tienes</t>
  </si>
  <si>
    <t>Our teacher Baba comes in the form of love. With your life, You teach us the best path. Sai Baba we sing to You with devotion and learn to live always in love.</t>
  </si>
  <si>
    <t>Guru Baba, Guru Baba Tienes La Forma Del Amor,
Con Tu Vida Nos Ensenas Que Camino Es El Major.
Sai Baba, Sai Baba, Te Cantamos Con Devocion
Y Nosostros Aprendemos, A Vivir Siempre En El Amor.
La Misma Melodia:
Harey Rama, Harey Rama, Rama Rama Harey Harey
Harey Krishna, Harey Krishna, Krishna Krishna Harey Harey</t>
  </si>
  <si>
    <t>Song Glossary baba: lord sai baba - the divine father guru: preceptor; (var) guruvara – belonging to the guru / guru’s hari: name of lord vishnu; (var) hare, harey krishna: name of the eighth incarnation of lord vishnu, son of devaki and vasudeva rama: name of the seventh incarnation of lord vishnu, son of dasharatha and kausalya; (var) ram sai: sa + aai = divine mother tum: you, thou; (var) tu, tuj; tubhyam, tumhey - to you; tujhey, tujko - for you;</t>
  </si>
  <si>
    <t>debug_guru_baba_guru_baba_tienes.html</t>
  </si>
  <si>
    <t>https://sairhythms.sathyasai.org/song/guru-baba-guru-baba-sathya</t>
  </si>
  <si>
    <t>Guru Baba, Guru Baba, Sathya</t>
  </si>
  <si>
    <t>Guru Baba, Mother Sai, please lead me to the place with Your love so that I may live with Your love.</t>
  </si>
  <si>
    <t>Guru Baba, Guru Baba, Sathya Sai Haha no Ai
Anata no Ai heto Michibiki Tamae [ Guru Baba ... ]
Watashi wa Anata no Ai ni Ikiru
Sathya Sai ni Ikiru</t>
  </si>
  <si>
    <t>debug_guru_baba_guru_baba_sathya.html</t>
  </si>
  <si>
    <t>https://youtu.be/15AuzfsTeeM</t>
  </si>
  <si>
    <t>https://sairhythms.sathyasai.org/song/guru-bhagawan-ai-no-kami</t>
  </si>
  <si>
    <t>Guru Bhagawan Ai no Kami</t>
  </si>
  <si>
    <t>O Divine Preceptor, Lord of Love, we pray at Your beautiful feet, we devote our hearts to loving You. Please guide every moment of our lives. Touch us with Your love. The path to one's divinity is simply to love all.</t>
  </si>
  <si>
    <t>Guru Bhagawan Ai no Kami
Anata no Miashi ni Inorimasu
Kokoro o Tsukushite Anata o Aisuru
Guru Bhagawan Ai no Kami
Subete no Inochi wa Michibikare
Anata no Ai ni Furerutoki
Tada Kami no Mi ga Ikirumichi
Subete ga Ai ni</t>
  </si>
  <si>
    <t>debug_guru_bhagawan_ai_no_kami.html</t>
  </si>
  <si>
    <t>https://www.youtube.com/watch?v=jMslQl2H5Bk</t>
  </si>
  <si>
    <t>https://sairhythms.sathyasai.org/song/guru-bhagawan-sai</t>
  </si>
  <si>
    <t>Guru Bhagawan Sai</t>
  </si>
  <si>
    <t>Guru Bhagawan Sai, sweet Lord of Love
Dancing in our hearts, O Playful Sai
Brightening our lives with Your Blissful Smile
Awakening our minds with Your radiant Light
Sweet Guru Sai, You are dearest of all
Guru Sai Baba, Guru Sai Baba
Sathya, Dharma, Shanthi, Prema, Sai Baba
Guru Sai Baba, take this heart and fill it with Your Love</t>
  </si>
  <si>
    <t>Song Glossary baba: lord sai baba - the divine father bhagawan: god; (var) bhagwan, bhagavaan, bhagavan, bhagawantha, bhagawathey dharma: righteousness, also refers to way of life or religion guru: preceptor; (var) guruvara – belonging to the guru / guru’s prema: love; (var) prem; also the name of the third sai avatar, prema sai sai: sa + aai = divine mother sathya: truth, short form of sathyanarayana – the childhood name of sri sathya sai baba; (var) sathyam shanthi: peace</t>
  </si>
  <si>
    <t>debug_guru_bhagawan_sai.html</t>
  </si>
  <si>
    <t>https://sairhythms.sathyasai.org/song/guru-bhagawan-sai-guru-bhagawan</t>
  </si>
  <si>
    <t>Guru Bhagawan Sai Guru Bhagawan</t>
  </si>
  <si>
    <t>Lord Sai living in Prasanthi Nilayam is our guru who upholds all religions.</t>
  </si>
  <si>
    <t>Guru Bhagawan Sai Guru Bhagawan
Prashanthi Vasa Sai Bhagawan [ Guru Bhagawan ... ]
Dharma Uddharaka Sai Bhagawan
Mama Guru Natha Sai Bhagawan (2)</t>
  </si>
  <si>
    <t>Song Glossary bhagawan: god; (var) bhagwan, bhagavaan, bhagavan, bhagawantha, bhagawathey dharma: righteousness, also refers to way of life or religion guru: preceptor; (var) guruvara – belonging to the guru / guru’s mama: mine natha: lord or master; (var) nath, nathaya, natham, nada (tamil), nadanukku (tamil) - to the lord, nathudey (telugu) prashanthi: supreme peace; (var) prashantha; also refers to prashanthi nilayam at puttaparthi sai: sa + aai = divine mother uddhara: liberator, redeemer, uplifter; (var) uddharaka, uddharana, uddharam vasa: one who dwells or resides in; (var) vasaya, vaasam</t>
  </si>
  <si>
    <t>debug_guru_bhagawan_sai_guru_bhagawan.html</t>
  </si>
  <si>
    <t>https://sairhythms.sathyasai.org/song/guru-bhagawan-sai-ram-sadguru</t>
  </si>
  <si>
    <t>Guru Bhagawan Sai Ram Sadguru</t>
  </si>
  <si>
    <t>Lord Sai, the Supreme Guru, is extremely compassionate and merciful to the downtrodden. He is the personification of Truth, and the Lord of the three Worlds.</t>
  </si>
  <si>
    <t>Guru Bhagawan Sai Ram Sadguru Natha Sai Bhagawan
Dayamaya Deena Dayala
Sathya Swaroopa Sai Bhagawan
Prema Swaroopa Sai Bhagawan
Dharma Swaroopa Sai Bhagawan
Teen Loka Sri Sai Bhagawan</t>
  </si>
  <si>
    <t>Song Glossary bhagawan: god; (var) bhagwan, bhagavaan, bhagavan, bhagawantha, bhagawathey dayal: compassionate one: (var) dayala, dayalam, dayalana, dayalo, dayalu, dayaludey, dayalane (tamil), dayakari (f), dayalakari (f) dayamayi: full of compassion; (var) dayamaya deen: downtrodden; (var) deena, deenan dharma: righteousness, also refers to way of life or religion guru: preceptor; (var) guruvara – belonging to the guru / guru’s loka: world natha: lord or master; (var) nath, nathaya, natham, nada (tamil), nadanukku (tamil) - to the lord, nathudey (telugu) prema: love; (var) prem; also the name of the third sai avatar, prema sai rama: name of the seventh incarnation of lord vishnu, son of dasharatha and kausalya; (var) ram sadguru: true teacher/mentor/preceptor sai: sa + aai = divine mother sathya: truth, short form of sathyanarayana – the childhood name of sri sathya sai baba; (var) sathyam sri: honorific title of respect; another name of goddess lakshmi; wealth, majesty, splendour, intellect, fortune; (var) thiru (tamil) swaroopa: figure, embodiment; (var) swarupa, swaroopam, swaroopanin (tamil); roopini, swaroopini, svarupini (feminine) teen: the number three</t>
  </si>
  <si>
    <t>debug_guru_bhagawan_sai_ram_sadguru.html</t>
  </si>
  <si>
    <t>https://sairhythms.sathyasai.org/song/guru-bhagawan-sai-ram-sadguru-0</t>
  </si>
  <si>
    <t>Guru Bhagawan Sai Ram Sadguru (Sindhu Bhairavi / Bhairavi)</t>
  </si>
  <si>
    <t>Guru Bhagawan Sai Ram Sadguru Natha Sri Bhagawan
Dayamaya Deena Dayalu
Chinmaya Roopa Sai Bhagawan
Sathya Swaroopa Sai Bhagawan
Nithya Lola Sri Sai Bhagawan</t>
  </si>
  <si>
    <t>Song Glossary bhagawan: god; (var) bhagwan, bhagavaan, bhagavan, bhagawantha, bhagawathey chinmaya: full of consciousness; (var) chinmayi (f) dayal: compassionate one: (var) dayala, dayalam, dayalana, dayalo, dayalu, dayaludey, dayalane (tamil), dayakari (f), dayalakari (f) dayamayi: full of compassion; (var) dayamaya deen: downtrodden; (var) deena, deenan guru: preceptor; (var) guruvara – belonging to the guru / guru’s lola: longing or desirous of natha: lord or master; (var) nath, nathaya, natham, nada (tamil), nadanukku (tamil) - to the lord, nathudey (telugu) nithya: daily, always rama: name of the seventh incarnation of lord vishnu, son of dasharatha and kausalya; (var) ram roopa: figure, embodiment; (var) roopam, roopini (f) sadguru: true teacher/mentor/preceptor sai: sa + aai = divine mother sathya: truth, short form of sathyanarayana – the childhood name of sri sathya sai baba; (var) sathyam sri: honorific title of respect; another name of goddess lakshmi; wealth, majesty, splendour, intellect, fortune; (var) thiru (tamil) swaroopa: figure, embodiment; (var) swarupa, swaroopam, swaroopanin (tamil); roopini, swaroopini, svarupini (feminine)</t>
  </si>
  <si>
    <t>https://sairhythms.sathyasai.org/song/guru-brahma-guru-vishnu-guru-0</t>
  </si>
  <si>
    <t>Guru Brahma Guru Vishnu Guru (Natabhairavi)</t>
  </si>
  <si>
    <t>O Lord Sai, the Divine Preceptor who is the verily the Trinity - Brahma, Vishnu and Shiva, victory to Thee, the merciful one, the Lord of the Universe. Victory to the Lord of Shirdi and Parthi.</t>
  </si>
  <si>
    <t>Guru Brahma Guru Vishnu Guru Devo Maheshwara
Jaya Deva Priya Deva Sri Sathya Sayeeshwara
Jai Jai Jai Karunakara
Jai Jai Jai Akhileshwara
Jai Jai Jai Shirdeeshwara
Jai Jai Jai Partheeshwara</t>
  </si>
  <si>
    <t>guru-brahma-guru-vishnu-guru-0.mp3</t>
  </si>
  <si>
    <t>p p S S ~ p p R2 R2 ~ p p G1 G1 G1 M1 G1 R2In the Key of C:G G C C ~ G G D D ~ G G E♭ E♭ E♭ F E♭ D</t>
  </si>
  <si>
    <t>Song Glossary akhileshwara: lord of all life forms; (var) akhileshwari(f) brahma: one of the trinity who is the creator, it also refers to the supreme lord - brahman; (var) brahmam deva: god; (var) dev, devo, devam guru: preceptor; (var) guruvara – belonging to the guru / guru’s jai: victory jaya: victory; (var) jayam, jayatu karuna: compassion; (var) karunya, karunamaya - full of compassion, karunamayi (f), karunantha, karunakara - embodiment of compassion maheshwara: greatest lord - refers to lord shiva partheeshwara: one who is lord of parthi (sathya sai baba); (var) partheesha, partheeshwaraya priya: dear; (var) priyey, priyakara, priyakari (f) sathya: truth, short form of sathyanarayana – the childhood name of sri sathya sai baba; (var) sathyam sayeesha: sai + esha = lord sai; (var) sayeesham, sayeeshwara, sayeeshwaram, sayeeshwari (f), sayeeshwaraya, saishwari (f), shirdeesha: lord of shirdi; (var) shirdeeshwara, shirdeeshwaraya sri: honorific title of respect; another name of goddess lakshmi; wealth, majesty, splendour, intellect, fortune; (var) thiru (tamil) vishnu: lord vishnu, one of the trinity who is the preserver</t>
  </si>
  <si>
    <t>debug_guru_brahma_guru_vishnu_guru.html</t>
  </si>
  <si>
    <t>https://sairhythms.sathyasai.org/song/guru-brahma-guru-vishnu-guru</t>
  </si>
  <si>
    <t>Guru Brahma Guru Vishnu Guru (Mishra Shivaranjani)</t>
  </si>
  <si>
    <t>Worship the Divine Preceptor Sai, who is Brahma (creator), Vishnu (sustainer) and Maheshwara (destroyer). Adore His lotus feet, which redeems all from miseries.</t>
  </si>
  <si>
    <t>Guru Brahma Guru Vishnu Guru Devo Maheshwara
Guru Sai Guru Baba
Guru Sai Maheshwara [ Guru Brahma ... ]
Guru Padukaa Sai Charanam
Sai Charanam Maheshwara</t>
  </si>
  <si>
    <t>Song Glossary baba: lord sai baba - the divine father brahma: one of the trinity who is the creator, it also refers to the supreme lord - brahman; (var) brahmam charan: feet; (var) charana, charanam, charanon deva: god; (var) dev, devo, devam guru: preceptor; (var) guruvara – belonging to the guru / guru’s maheshwara: greatest lord - refers to lord shiva padukaa: divine foot wear sai: sa + aai = divine mother vishnu: lord vishnu, one of the trinity who is the preserver</t>
  </si>
  <si>
    <t>https://sairhythms.sathyasai.org/song/guru-brahma-guru-vishnu-guru-devo</t>
  </si>
  <si>
    <t>Guru Brahma Guru Vishnu Guru Devo</t>
  </si>
  <si>
    <t>Surrender to the Supreme Lord, Divine Preceptor Sai, who is Brahma (creator), Vishnu (preserver) and Shiva (destroyer) incarnate. He is the very embodiment of Peace who leads us into the path of righteousness and enlightenment.</t>
  </si>
  <si>
    <t>Guru Brahma Guru Vishnu Guru Devo Maheshwara
Guru Sakshath Parabrahma
Tasmai Sri Guruvey Namah [ Guru Brahma ... ]
Dharma Kshetra Sthapaka
Taraka Mantra Bodhaka
Shantha (Prashantha) Swaroopa Nayaka
Sharanam Sharanam Guru (Sai) Deva</t>
  </si>
  <si>
    <t>guru-brahma-guru-vishnu-guru-devo.mp3</t>
  </si>
  <si>
    <t>Song Glossary bodha: advice; (var) bodhaka - one who gives advice brahma: one of the trinity who is the creator, it also refers to the supreme lord - brahman; (var) brahmam deva: god; (var) dev, devo, devam dharma: righteousness, also refers to way of life or religion guru: preceptor; (var) guruvara – belonging to the guru / guru’s kshetra: place maheshwara: greatest lord - refers to lord shiva mantra: a sacred vedic chant namah: offer salutations; not mine; (var) namaya nayaka: master or leader (masculine); nayaki (feminine); (var) nayaga (tamil) parabrahma: supreme spirit; (var) brahmapara prashanthi: supreme peace; (var) prashantha; also refers to prashanthi nilayam at puttaparthi roopa: figure, embodiment; (var) roopam, roopini (f) sai: sa + aai = divine mother sakshath: visibly, before one's eyes; sakshathkara - make visibly present shanthi: peace sharan: surrender; (var) sharana, sharanagata, sharanagatha, sharanagatham, sharanam sri: honorific title of respect; another name of goddess lakshmi; wealth, majesty, splendour, intellect, fortune; (var) thiru (tamil) sthapan: establish; (var) sthapaka - one who establishes swaroopa: figure, embodiment; (var) swarupa, swaroopam, swaroopanin (tamil); roopini, swaroopini, svarupini (feminine) taraka: one who liberates or one that liberates; (var) tarakam tasmai: unto the lord vishnu: lord vishnu, one of the trinity who is the preserver</t>
  </si>
  <si>
    <t>debug_guru_brahma_guru_vishnu_guru_devo.html</t>
  </si>
  <si>
    <t>https://sairhythms.sathyasai.org/song/guru-charanam-sharanam-sharanam</t>
  </si>
  <si>
    <t>Guru Charanam Sharanam Sharanam</t>
  </si>
  <si>
    <t>Surrender and take refuge at the ever pure feet of Lord Sai, the Supreme Guru. His holy feet provide devotion, protection and liberation to all devotees.</t>
  </si>
  <si>
    <t>Guru Charanam Sharanam Sharanam
Sadguru Charanam Mama Sharanam [ Guru Charanam ... ]
Nithya Nirmala Guru Charanam
Bhaktha Janashraya Guru Charanam
Bhakthi Mukthi Pradayaka Charanam
Bhaktha Sannuta Sathya Sai Charanam</t>
  </si>
  <si>
    <t>Song Glossary bhaktha: devotee; (var) bhakthudu (telugu), bhakthargal (tamil) bhakthi: devotion charan: feet; (var) charana, charanam, charanon guru: preceptor; (var) guruvara – belonging to the guru / guru’s janashraya: one who provides succour to people mama: mine mukthi: liberation nirmala: without impurity, always clean, pure nithya: daily, always pradayaka: bestower sadguru: true teacher/mentor/preceptor sai: sa + aai = divine mother sannuta: praised by sathya: truth, short form of sathyanarayana – the childhood name of sri sathya sai baba; (var) sathyam sharan: surrender; (var) sharana, sharanagata, sharanagatha, sharanagatham, sharanam</t>
  </si>
  <si>
    <t>debug_guru_charanam_sharanam_sharanam.html</t>
  </si>
  <si>
    <t>https://sairhythms.sathyasai.org/song/guru-charanam-vanditha-sharanam</t>
  </si>
  <si>
    <t>Guru Charanam Vanditha Sharanam</t>
  </si>
  <si>
    <t>Let us worship and surrender at the Lotus feet of our Guru Sai. Lord Sai grants us Devotion, Knowledge, Love and Liberation. O Lord Sai, You are the Lord of the Universe. Our prostrations at Thy lotus feet.</t>
  </si>
  <si>
    <t>Guru Charanam Vanditha Sharanam
Sai Charanam Vanditha Sharanam [ Guru Charanam ... ]
Bhakthi Pradatham Gnana Pradatham
Prema Pradatham Moksha Pradatham
Trilokeshwara Sai Veda Purusham
Namami Divyam Sai Charanam</t>
  </si>
  <si>
    <t>guru-charanam-vanditha-sharanam.mp3</t>
  </si>
  <si>
    <t>Song Glossary bhakthi: devotion charan: feet; (var) charana, charanam, charanon divya: divine; (var) divyam gnana: wisdom; (var) gyaan, gnaan, gnan, gnanam guru: preceptor; (var) guruvara – belonging to the guru / guru’s moksha: liberation, moha+kshaya - destruction of attachment namami: i offer salutations; (var) namaoon pradatha: bestower; (var) pradayi, pradatham, pradayini (f) prema: love; (var) prem; also the name of the third sai avatar, prema sai purusha: mankind, a man, a supreme being, soul; (var) purusham sai: sa + aai = divine mother sharan: surrender; (var) sharana, sharanagata, sharanagatha, sharanagatham, sharanam trilokeshwara: lord of the three worlds - sky, earth, and the sub-terrain below the ocean vanditha: one who is worshipped; (var) vandita, vanditham, vandithaya veda: sacred text, the scripture of the hindus said to have been directly revealed by the supreme-being, brahman</t>
  </si>
  <si>
    <t>debug_guru_charanam_vanditha_sharanam.html</t>
  </si>
  <si>
    <t>https://sairhythms.sathyasai.org/song/guru-deva-anata-wa</t>
  </si>
  <si>
    <t>Jaya Jaya Deva Jagadeesha Deva</t>
  </si>
  <si>
    <t>Guru Deva Anata wa</t>
  </si>
  <si>
    <t>O Lord Sai, You are our Guru. We single-mindedly continue our journey towards You. This is our one truth. Dear Mother, You are the face of Lord Shiva.</t>
  </si>
  <si>
    <t>Guru Deva Anata wa
Tada Hitasura Machi Tsuzukeru [ Guru Deva ... ]
Sore wa Watashi no Chisana Makoto
Shiva no Kaoshita Itoshiki Haha yo
Guru Deva Sharanam Deva
Paahi Prabho Sharanam Deva [ Guru Deva ... ]
Sundara Roopa Sri Sai Deva
Sharanam Sharanam Sadguru Deva</t>
  </si>
  <si>
    <t>Song Glossary deva: god; (var) dev, devo, devam guru: preceptor; (var) guruvara – belonging to the guru / guru’s shiva: lord shiva - one of the trinity who is the destroyer - the name shiva means auspiciousness; (var) shiv, shivaya, shivaraj, shivaraja, shivarajam, shivom, shivani (f) - of shiva</t>
  </si>
  <si>
    <t>debug_guru_deva_anata_wa.html</t>
  </si>
  <si>
    <t>https://youtu.be/KIkwSQdnYeo</t>
  </si>
  <si>
    <t>https://sairhythms.sathyasai.org/song/guru-deva-guru-deva</t>
  </si>
  <si>
    <t>Guru Deva Guru Deva</t>
  </si>
  <si>
    <t>Victory to the Divine Preceptor, Lord Sai, You are verily Lord Narayana (Hari), the Lord of Guruvayur (a place in Kerala). We surrender to You, O Lord Sai.</t>
  </si>
  <si>
    <t>Guru Deva Guru Deva
Guruvayur Pura Hari Deva
Hari Narayana Jaya Narayana
Sharanam Sharanam Sai Deva</t>
  </si>
  <si>
    <t>Ram Ram Bhajo Mana Harey</t>
  </si>
  <si>
    <t>p d2 S R2 M1 G1 R2 G1 R2 S n2 R2In the Key of C:G A C D F E♭ D E♭ D C B D</t>
  </si>
  <si>
    <t>Song Glossary deva: god; (var) dev, devo, devam guru: preceptor; (var) guruvara – belonging to the guru / guru’s guruvayur: a famous vishnu temple in kerala; name of the lord is guruvayurappa hari: name of lord vishnu; (var) hare, harey jaya: victory; (var) jayam, jayatu narayana: lord vishnu; (var) narayan, narayanam, narayanaya pura: city sai: sa + aai = divine mother sharan: surrender; (var) sharana, sharanagata, sharanagatha, sharanagatham, sharanam</t>
  </si>
  <si>
    <t>debug_guru_deva_guru_deva.html</t>
  </si>
  <si>
    <t>https://youtu.be/Yc0400pM8Xc</t>
  </si>
  <si>
    <t>https://sairhythms.sathyasai.org/song/guru-deva-guru-govinda</t>
  </si>
  <si>
    <t>Guru Deva Guru Govinda</t>
  </si>
  <si>
    <t>Glory to the Lord Sai of Shirdi and Parthi. Glory to Lord Vishnu, the benevolent teacher whose beautiful form enchanted Vaidehi (Goddess Lakshmi).</t>
  </si>
  <si>
    <t>Guru Deva Guru Govinda
Mandara Giridhara Shirdi Pureeshwara
Jaya Partheeshwara Sai Shiva [ Guru Deva ... ]
Sundara Roopa Sri Sai Deva
Vaidehi Mohana Narayana (2)
Guru Deva Guru Govinda
Mandara Giridhara Shirdi Maheshwara
Jaya Partheeshwara Sai Krupala [ Guru Deva ... ]
Sundara Roopa Sri Sai Deva
Vaidehi Mohana Narayana (2)</t>
  </si>
  <si>
    <t>guru-deva-guru-govinda.mp3 guru-deva-guru-govinda_1.mp3</t>
  </si>
  <si>
    <t>Shankara</t>
  </si>
  <si>
    <t>Song Glossary deva: god; (var) dev, devo, devam giridhar: one who lifted the mountain - refers to lord krishna who lifted the govardhana peak; (var) giridhara, giridhari govinda: name of krishna which means cowherd; (var) govindam guru: preceptor; (var) guruvara – belonging to the guru / guru’s jaya: victory; (var) jayam, jayatu krupalu: compassionate one; (var) krupala, krupakara, krupakari (f); krupamaya, krupamayi (f) - full of compassion maheshwara: greatest lord - refers to lord shiva mandara: name of a mountain, a type of flower mohana: attractive, beautiful, enchanting; (var) mohanam, mohini (f) - also refers to an incarnation of lord vishnu narayana: lord vishnu; (var) narayan, narayanam, narayanaya partheeshwara: one who is lord of parthi (sathya sai baba); (var) partheesha, partheeshwaraya pureeshwara: lord of a place or city; (var) purishwara, pureeshwari, purishwari (f) roopa: figure, embodiment; (var) roopam, roopini (f) sai: sa + aai = divine mother shirdi: holy abode of the first incarnation of sai baba; (var) shirdipuri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sundara: beautiful; (var) sundarakara, sundaraya, sundari (f), soundari (f), sundaram - beauty vaidehi: daughter of the king of videha, refers to sita - consort of lord rama</t>
  </si>
  <si>
    <t>debug_guru_deva_guru_govinda.html</t>
  </si>
  <si>
    <t>https://sairhythms.sathyasai.org/song/guru-deva-jaya-deva</t>
  </si>
  <si>
    <t>Guru Deva Jaya Deva</t>
  </si>
  <si>
    <t>Victory to our Divine Preceptor and God of Gods, Lord Sai. We surrender to Thee, O Lord, who is the embodiment of Om, the Lord of the Universe and the bestower of wisdom.</t>
  </si>
  <si>
    <t>Guru Deva Jaya Deva
Charanam Sharanam Sai Deva Deva
Pranava Swaroopa Devadi Deva
Gnana Pradayaka Sadguru Deva [ Charanam ... ]
Guru Deva Jaya Deva
Charanam Sharanam Sai Deva (Sadguru) Deva
Pranava Swaroopa Devadi Deva
Gnana Pradayaka Jagat Guru (Sathya Sai) Deva [ Charanam ... ]</t>
  </si>
  <si>
    <t>guru-deva-jaya-deva.mp3</t>
  </si>
  <si>
    <t>Song Glossary charan: feet; (var) charana, charanam, charanon deva: god; (var) dev, devo, devam devadi: primordial god; (var) devadideva, devadhi, devadidevaya gnana: wisdom; (var) gyaan, gnaan, gnan, gnanam guru: preceptor; (var) guruvara – belonging to the guru / guru’s jagat: world; (var) jagath, jagatha, jag, jaga jaya: victory; (var) jayam, jayatu pradayaka: bestower pranava: the primordial sound ‘om’ sadguru: true teacher/mentor/preceptor sai: sa + aai = divine mother sharan: surrender; (var) sharana, sharanagata, sharanagatha, sharanagatham, sharanam swaroopa: figure, embodiment; (var) swarupa, swaroopam, swaroopanin (tamil); roopini, swaroopini, svarupini (feminine)</t>
  </si>
  <si>
    <t>debug_guru_deva_jaya_deva.html</t>
  </si>
  <si>
    <t>https://youtu.be/0AfgO5qF-F0</t>
  </si>
  <si>
    <t>https://sairhythms.sathyasai.org/song/guru-deva-priya-deva-sai</t>
  </si>
  <si>
    <t>Guru Deva Priya Deva Sai</t>
  </si>
  <si>
    <t>Lord Sai is the merciful and enchanting Guru who is verily Lord Shiva, adorned with Vibhuti and crescent moon on the head. O Sai, You are Shankara, who is merciful, You are Gopala who delights people of Gokula, You are Rama the jewel of Raghu dynasty.</t>
  </si>
  <si>
    <t>Guru Deva Priya Deva Sai Deva Dayamaya
Vibhuti Sundara Shashankha Shekara
Sai Shankara Daya Karo (2) [ Guru Deva ... ]
Gokula Nandana Sai Gopala
Raghukula Bhooshana Sai Rama
Hey Madanaantaka Daya Karo (2)
Subete wo Michibiku Seinaru Guru Sai Baba
Kami no Miwaza no Shinsei Hai de
Shiva no Jiai wo Arawashi Tamae [ Subete wo... ]
Hikari Afureru Sai Gopala
Kokoro no Sasae Sai Rama
Guru no Ai de Michibiki Tamae</t>
  </si>
  <si>
    <t>guru-deva-priya-deva-sai.mp3</t>
  </si>
  <si>
    <t>S R2 G1 P M1 ~ G1 S R2 M1 G1 ~ R2 S n1 S n1 d1 ~ n1 G1 R2 SIn the Key of C:C D E♭ G F ~ E♭ C D F E♭ ~ D C B♭ C B♭ G# ~ B♭ E♭ D C</t>
  </si>
  <si>
    <t>instrumental multi-lingual lead-music sheet-music</t>
  </si>
  <si>
    <t>Song Glossary bhooshana: ornament, decoration, jewel; being so decorated; (var) bhushana, vibhushana, vibhushani (f), bhooshani (f) daya: compassion dayamayi: full of compassion; (var) dayamaya deva: god; (var) dev, devo, devam gokula: the place where krishna was fostered gopal: name of krishna which means protector of the cowherd; (var) gopala, gopalana, gopalam guru: preceptor; (var) guruvara – belonging to the guru / guru’s hey: a heartfelt callout, usually followed by a name or description like 'hey rama', or 'hey merciful lord' karo: do; make it happen; (var) kar; kiya - did; karomi, karey - let us do madanaanthaka: lord shiva – destroyer of ‘madana’ (cupid, desires, temptations) nandana: son, also the name of a forest; (var) nandan, nandanam priya: dear; (var) priyey, priyakara, priyakari (f) raghukula: the dynasty of king ‘raghu’ rama: name of the seventh incarnation of lord vishnu, son of dasharatha and kausalya; (var) ram sai: sa + aai = divine mother shankara: name of lord shiva, one who bestows auspiciousness; (var) shankar, shankaraya, shankaram shashankha: moon shekara: highest part, top or crown of the head; (var) sekara, shekaraya, shekari (feminine) sundara: beautiful; (var) sundarakara, sundaraya, sundari (f), soundari (f), sundaram - beauty vibhuti: might, power, greatness, superhuman power, sacred ash; (var) vibhuthi</t>
  </si>
  <si>
    <t>debug_guru_deva_priya_deva_sai.html</t>
  </si>
  <si>
    <t>guru-deva-priya-deva-sai_1.mp3</t>
  </si>
  <si>
    <t>https://sairhythms.sathyasai.org/song/guru-deva-sai-guru-namah</t>
  </si>
  <si>
    <t>Guru Deva Sai Guru Namah</t>
  </si>
  <si>
    <t>I bow to the supreme Guru Sai, the Guru of Gurus, the most real one; He is the caretaker of the universe; He is the lord of the helpless. I bow to that supreme Guru Sai.</t>
  </si>
  <si>
    <t>Guru Deva Sai Guru Namah (3)
Sadguru Brahma Sanatana
Janardhana Jagat Palana
Deena Nath Parama Niranjana
Guru Deva Sai Guru Namah
Guru Deva Sai Guru Namah (3)
Sadguru Brahma Sanatana
Jagat Karana Paripoorana
Deena Nath Parama Niranjana
Guru Deva Sai Guru Namah</t>
  </si>
  <si>
    <t>guru-deva-sai-guru-namah.mp3</t>
  </si>
  <si>
    <t>Song Glossary brahma: one of the trinity who is the creator, it also refers to the supreme lord - brahman; (var) brahmam deen: downtrodden; (var) deena, deenan guru: preceptor; (var) guruvara – belonging to the guru / guru’s gurudev: preceptor; (var) gurudeva jagat: world; (var) jagath, jagatha, jag, jaga janardhana: one who protects the people - refers to lord vishnu namah: offer salutations; not mine; (var) namaya natha: lord or master; (var) nath, nathaya, natham, nada (tamil), nadanukku (tamil) - to the lord, nathudey (telugu) niranjan: without any black spot. i.e. always pure. nir+anjan=without collirium (kaajal – which is always black); (var) niranjana, niranjani (f) pala: to care, protect or sustain; (var) palana, palaya, palam, palan parama: supreme, principal, chief, best, highest; (var) param, paramam sadguru: true teacher/mentor/preceptor sai: sa + aai = divine mother sanathana: perpetual, constant, eternal, permanent; (var) sanathani (f), sanatana, sanathanaya</t>
  </si>
  <si>
    <t>debug_guru_deva_sai_guru_namah.html</t>
  </si>
  <si>
    <t>https://youtu.be/f9w8Di2YYIQ</t>
  </si>
  <si>
    <t>https://sairhythms.sathyasai.org/song/guru-deva-sharanam-deva</t>
  </si>
  <si>
    <t>Guru Deva Sharanam Deva</t>
  </si>
  <si>
    <t>We surrender to our Guru and God, Lord Sai. Protect us O Lord, Your form is beauty itself. We surrender to You, our true guru.</t>
  </si>
  <si>
    <t>Guru Deva Sharanam Deva
Paahi Prabho Sharanam Deva [ Guru Deva ... ]
Sundara Roopa Sri Sai Deva
Sharanam Sharanam Sadguru Deva
Guru Deva Anata wa
Tada Hitasura Machi Tsuzukeru [ Guru Deva ... ]
Sore wa Watashi no Chisana Makoto
Shiva no Kaoshita Itoshiki Haha yo</t>
  </si>
  <si>
    <t>guru-deva-sharanam-deva.mp3</t>
  </si>
  <si>
    <t>Song Glossary deva: god; (var) dev, devo, devam guru: preceptor; (var) guruvara – belonging to the guru / guru’s paahi: protect; (var) pahi prabhu: lord, master; (var) prabho roopa: figure, embodiment; (var) roopam, roopini (f) sadguru: true teacher/mentor/preceptor sai: sa + aai = divine mother sharan: surrender; (var) sharana, sharanagata, sharanagatha, sharanagatham, sharanam sri: honorific title of respect; another name of goddess lakshmi; wealth, majesty, splendour, intellect, fortune; (var) thiru (tamil) sundara: beautiful; (var) sundarakara, sundaraya, sundari (f), soundari (f), sundaram - beauty</t>
  </si>
  <si>
    <t>debug_guru_deva_sharanam_deva.html</t>
  </si>
  <si>
    <t>source: https://media.radiosai.org/journals/vol_16/01JUL18/Sai-Bhajans-Karaoke-Volume-7.htmReference Track4.5 Pancham / F#Gents Pitch Karaoke Tracks4.5 Pancham / F# (reference)4 Pancham / F (half note lower)3 Pancham / E (one note lower)Ladies Pitch Karaoke Tracks1 Pancham / C (reference)7 Pancham / B (half note lower)6.5 Pancham / A# (one note lower)</t>
  </si>
  <si>
    <t>https://sairhythms.sathyasai.org/song/guru-devaya-guru-devaya-guru</t>
  </si>
  <si>
    <t>Guru Devaya Guru Devaya Guru</t>
  </si>
  <si>
    <t>Praise be to the Guru who is the Supreme Lord. Lord Sai is my own Guru. O Lord, always be my constant companion. You are the light of eternal Truth. Please never go away from me, and always be by my side.</t>
  </si>
  <si>
    <t>Guru Devaya Guru Devaya Guru Devaya
Mama Guru Deva Sai Deva
Sada Sakha Tum Sai Guru Deva
Sathya Prakasha Sai Guru Deva
Door Na Jaana Paas Hi Rehna Sai Guru Deva</t>
  </si>
  <si>
    <t>guru-devaya-guru-devaya-guru.mp3</t>
  </si>
  <si>
    <t>Song Glossary deva: god; (var) dev, devo, devam devaya: for the lord door: remove, far guru: preceptor; (var) guruvara – belonging to the guru / guru’s hai: is, are; (var) hi; hain - we are jao: go; (var) jaana mama: mine na: no (hindi); my (telugu) paas: nearby prakasha: light, effulgence; (var) prakashini (feminine) raho: stay, remain; (var) rahjao, rehna; rahey, rahte - have been staying, rahenge - we will stay sada: always sai: sa + aai = divine mother sakha: friend; (var) sakhi (feminine) sathya: truth, short form of sathyanarayana – the childhood name of sri sathya sai baba; (var) sathyam tum: you, thou; (var) tu, tuj; tubhyam, tumhey - to you; tujhey, tujko - for you;</t>
  </si>
  <si>
    <t>debug_guru_devaya_guru_devaya_guru.html</t>
  </si>
  <si>
    <t>https://sairhythms.sathyasai.org/song/guru-devaya-namo-namo</t>
  </si>
  <si>
    <t>Salutations to the Supreme Noble Teacher, Lord Sai, the Supreme Lord, the Lord whose form is Om, the Lord of Prashanthi Nilayam at Puttaparthi and the Lord of the Universe.</t>
  </si>
  <si>
    <t>Guru Devaya Namo Namo
Hey Parameshwara Namo Namo [ Guru Devaya ... ]
Omkaraya Namo Namo
Parthi Pureeshwara Namo Namo
Jagadeeshwaraya Namo Namo
Prashanthi Eshwara Namo Namo</t>
  </si>
  <si>
    <t>guru-devaya-namo-namo.mp3</t>
  </si>
  <si>
    <t>Song Glossary devaya: for the lord eshwar: lord, one of the various names of lord shiva; (var) eshwara guru: preceptor; (var) guruvara – belonging to the guru / guru’s hey: a heartfelt callout, usually followed by a name or description like 'hey rama', or 'hey merciful lord' jagadeesha: lord of the world; (var) jagadeeshwara, jagadeeshwaraya namo: to offer salutations omkaara: form of om; (var) omkara, omkaraya - one who is the form of om paramesha: supreme god; (var) parameshwara, parameshwaraya, parameshwari (feminine) prashanthi: supreme peace; (var) prashantha; also refers to prashanthi nilayam at puttaparthi pureesha: lord of a place or city; (var) puradheeshwara, pureeshaya, pureeshwara, pureeshwari (f), puradheeshwari (f) puttaparthi: birthplace of bhagawan sri sathya sai baba; (var) parti, parthi, parthipuri</t>
  </si>
  <si>
    <t>debug_guru_devaya_namo_namo.html</t>
  </si>
  <si>
    <t>Reference Track6 Pancham / ALadies Pitch Karaoke Tracks6 Pancham / A (reference)</t>
  </si>
  <si>
    <t>https://sairhythms.sathyasai.org/song/guru-guru-deva</t>
  </si>
  <si>
    <t>Guru Guru Deva</t>
  </si>
  <si>
    <t>Guru Guru Deva, Guru Guru Deva,
Guru Guru Deva, Guru Guru Deva
Teacher of all Gods and man
Master of the ancient Dharma
Paving the way for one and all, to the Godward path
Kali Yuga Avathaar, Sathya Sai Baba
Kali Yuga Avathaar, Guru Deva
We Clap our hands in ecstacy
Singing in Joy and harmony
In presence of our Lord, Sathya Sai Baba</t>
  </si>
  <si>
    <t>debug_guru_guru_deva.html</t>
  </si>
  <si>
    <t>https://sairhythms.sathyasai.org/song/guru-hamarey-man-mandir-mey</t>
  </si>
  <si>
    <t>Guru Hamarey Man Mandir Mey</t>
  </si>
  <si>
    <t>Salutations to my Guru who is the remover of ignorance who stays in my heart, who is the giver of truth and love. Victory to Lord Sai who gives peace and devotion. Victory to you Oh Guru Deva who is none other than our Sainath.</t>
  </si>
  <si>
    <t>Guru Hamarey Man Mandir Mey Guru Hamarey Pran
Sathya Prem Ke Tum Ho Daata Sai Nath Bhagawan
Jai Jai Sai Nath Bhagawan
Gnana Bhakthi Ke Tum Ho Daata Sai Nath Bhagawan
Jai Jai Sai Nath Bhagawan
Jaya Guru Deva Sri Guru Deva Sai Nath Bhagawan [ Jai Jai Sai Nath ]</t>
  </si>
  <si>
    <t>Song Glossary bhagawan: god; (var) bhagwan, bhagavaan, bhagavan, bhagawantha, bhagawathey bhakthi: devotion daata: one who gives; (var) datha, daatha, daatri - one that gives deva: god; (var) dev, devo, devam gnana: wisdom; (var) gyaan, gnaan, gnan, gnanam guru: preceptor; (var) guruvara – belonging to the guru / guru’s hamarey: our; (var) hamara, hamari ho: you are; (alternative) so be it jai: victory jaya: victory; (var) jayam, jayatu ke: of or belonging to mana: mind; (var) man, mano mandir: temple; (var) mandira natha: lord or master; (var) nath, nathaya, natham, nada (tamil), nadanukku (tamil) - to the lord, nathudey (telugu) pran: vital force, life; (var) prana, praana prema: love; (var) prem; also the name of the third sai avatar, prema sai sai: sa + aai = divine mother sathya: truth, short form of sathyanarayana – the childhood name of sri sathya sai baba; (var) sathyam sri: honorific title of respect; another name of goddess lakshmi; wealth, majesty, splendour, intellect, fortune; (var) thiru (tamil) tum: you, thou; (var) tu, tuj; tubhyam, tumhey - to you; tujhey, tujko - for you;</t>
  </si>
  <si>
    <t>debug_guru_hamarey_man_mandir_mey.html</t>
  </si>
  <si>
    <t>https://sairhythms.sathyasai.org/song/guru-hara-guru-hari-guru</t>
  </si>
  <si>
    <t>Guru Hara Guru Hari Guru</t>
  </si>
  <si>
    <t>Glory to the Divine Preceptor Sathya Sai who removes ignorance and is Lord Shiva (Hara), Lord Vishnu (Hari) and Lord Brahma. He is verily the Parabrahma, the Supreme Lord who is formless. Victory to the Guru of whole world whose beauty is supreme and who is auspicious.</t>
  </si>
  <si>
    <t>Guru Hara Guru Hari Guru Brahma
Guravey Sakshath Parabrahma
Jaya Jaya Jaya Jaya Jagat Guru
Jagadidam Akhilam Tava Roopam
Jaya (4) Hara (4) Shiva (4) Jagat Guru
Jagat Guru Hey (Sathya) Sai Guru</t>
  </si>
  <si>
    <t>Song Glossary akhila: complete, entire, whole; (var) akhilam brahma: one of the trinity who is the creator, it also refers to the supreme lord - brahman; (var) brahmam guru: preceptor; (var) guruvara – belonging to the guru / guru’s hara: another name of lord shiva which means “to destroy”; (var) haraya hari: name of lord vishnu; (var) hare, harey jagadidam: this world jagat: world; (var) jagath, jagatha, jag, jaga jaya: victory; (var) jayam, jayatu parabrahma: supreme spirit; (var) brahmapara roopa: figure, embodiment; (var) roopam, roopini (f) sai: sa + aai = divine mother sakshath: visibly, before one's eyes; sakshathkara - make visibly present shiva: lord shiva - one of the trinity who is the destroyer - the name shiva means auspiciousness; (var) shiv, shivaya, shivaraj, shivaraja, shivarajam, shivom, shivani (f) - of shiva tava: your</t>
  </si>
  <si>
    <t>debug_guru_hara_guru_hari_guru.html</t>
  </si>
  <si>
    <t>https://youtu.be/4_oRgAk0pq8?si=Oc_JOeRsJQkXsEdH https://youtu.be/W4rO88ycq7U?si=MqtiNcZrcwZ39WSf</t>
  </si>
  <si>
    <t>https://sairhythms.sathyasai.org/song/guru-maharaj-guru-sathya-sai</t>
  </si>
  <si>
    <t>Guru Maharaj Guru Sathya Sai</t>
  </si>
  <si>
    <t>Chant the name of Sathya Sainath, who is our great guru (preceptor), who blesses all.</t>
  </si>
  <si>
    <t>Guru Maharaj Guru Sathya Sai Natha Sadguru (3)</t>
  </si>
  <si>
    <t>Song Glossary guru: preceptor; (var) guruvara – belonging to the guru / guru’s maharaj: king natha: lord or master; (var) nath, nathaya, natham, nada (tamil), nadanukku (tamil) - to the lord, nathudey (telugu) sadguru: true teacher/mentor/preceptor sai: sa + aai = divine mother sathya: truth, short form of sathyanarayana – the childhood name of sri sathya sai baba; (var) sathyam</t>
  </si>
  <si>
    <t>debug_guru_maharaj_guru_sathya_sai.html</t>
  </si>
  <si>
    <t>https://sairhythms.sathyasai.org/song/guru-mahima-gao</t>
  </si>
  <si>
    <t>Sing about the greatness of the eternal, universal and ever-blissful teacher, Sathya Sai who loves all the religions. He is the truth, knowledge and bliss.</t>
  </si>
  <si>
    <t>Guru Mahima Gao (3)
Sadguru Sai Anantha Guru
Brahmananda Ananda Guru
Sarva Dharma Sathya Sai Guru
Sai Guru Sathya Sai Guru [ Sarva Dharma ... ]
Guru Ke Vani Gao</t>
  </si>
  <si>
    <t>guru-mahima-gao.mp3</t>
  </si>
  <si>
    <t>Song Glossary anand: bliss; (var) ananda, anandam, anando anantha: infinite, endless; (var) ananth, anantham, ananthaya brahmananda: supreme bliss; (var) brahmanandam dharma: righteousness, also refers to way of life or religion gao: sing, let us sing; (var) gaave, gaoon, ganavaa, gaayorey, gaaya - sang guru: preceptor; (var) guruvara – belonging to the guru / guru’s ke: of or belonging to mahima: glory sadguru: true teacher/mentor/preceptor sai: sa + aai = divine mother sarva: all; (var) sarvam sathya: truth, short form of sathyanarayana – the childhood name of sri sathya sai baba; (var) sathyam vani: speech, goddess of speech (refers to goddess saraswati)</t>
  </si>
  <si>
    <t>debug_guru_mahima_gao.html</t>
  </si>
  <si>
    <t>https://sairhythms.sathyasai.org/song/guru-mahima-guru-mahima</t>
  </si>
  <si>
    <t>Guru Mahima Guru Mahima</t>
  </si>
  <si>
    <t>Guru Mahima Guru Mahima Apaara Mahima Guru Mahima
Kim Vachaniyam Guru Mahima Kima Vachaniyam Guru Mahima [ Guru Mahima ... ]
Satchidanadam Guru Mahima Patitha Pavanam Guru Mahima [ Guru Mahima ... ]</t>
  </si>
  <si>
    <t>debug_guru_mahima_guru_mahima.html</t>
  </si>
  <si>
    <t>https://sairhythms.sathyasai.org/song/guru-nanak-ji-ki-jai</t>
  </si>
  <si>
    <t>Guru Nanak Ji Ki Jai</t>
  </si>
  <si>
    <t>Glory to Guru Nanak; whoever sings thus, that person becomes liberated. Accept my salutations, O Lord Sai, You are Allah; Accept these ten million salutations of mine; O Sai, You are Father Jesus, our Lord and You are Buddha, Zohrashtra and Mahavira.</t>
  </si>
  <si>
    <t>Guru Nanak Ji Ki Jai Jai Kaar
Jo Boley So Hoyey Nihaal
Allah (Maulah) Sai Lelo Salaam
Salaam Salaam Lakhon (Mera) Salaam
Yesu Pitha Prabhu Sai Ram
Buddha Zohrashtra Mahavira Naam [ Salaam Salaam ... ]
Guru no Miashi ni Sasagemasu
Subete wo Anata ni Sasagemasu
Sathya Sai Kono Inori wo
Prema Sai Kanae Tamae
Nan Do mo Inorimasu
Itsudemo Inorimasu
Aisuru Guru Baba Sai Ram
Buddha, Iesu, Sri Sai Ram [ Nan Do mo ... ]
Subete wo Sasagemasu</t>
  </si>
  <si>
    <t>guru-nanak-ji-ki-jai.mp3</t>
  </si>
  <si>
    <t>karaoke instrumental multi-lingual sheet-music</t>
  </si>
  <si>
    <t>Song Glossary allah: the all-compassionate god of islam religion bolo: chant, tell; (var) bol, boley - tells, boloon - i say buddha: founder of buddhism and one of the major ten incarnations of god; also an enlightened person guru: preceptor; (var) guruvara – belonging to the guru / guru’s hoga: will happen; (var) hotha, hoyey, huvey - happened jai: victory ji: suffix word used with someone’s name for respect jo: whoever kaar: do, usually expressed as “jai jai kaar”, meaning hail, victory slogan ki: of or belonging to lakh: a hundred thousand; figuratively means countless lelo: please accept mahavira: lord mahavira – the founder of jainism, also, a very courageous person; (var) mahavir maulah: master (arabic) mera: my, mine; (var) mere, merey, meri, mero naam: name; (var) naama, naamam nanak: saint of sikh religion, guru nanak nihaal: fulfillment, blessed, liberated pitha: father prabhu: lord, master; (var) prabho rama: name of the seventh incarnation of lord vishnu, son of dasharatha and kausalya; (var) ram sai: sa + aai = divine mother salaam: salutations so: he or that yesu: jesus christ; (var) yeshu zohrashtra: founder of the zoroastrianism faith, zoroaster (zarathustra in persian)</t>
  </si>
  <si>
    <t>debug_guru_nanak_ji_ki_jai.html</t>
  </si>
  <si>
    <t>source: https://media.radiosai.org/journals/vol_15/01DEC17/Sai-Bhajans-Karaoke-Volume-4.htmReference TrackG Pancham Gents Pitch Karaoke TracksG Pancham (reference)F# Pancham (half note lower)F Pancham (one note lower)Ladies Pitch Karaoke TracksC Pancham (reference)B Pancham (half note lower)A# Pancham (one note lower)</t>
  </si>
  <si>
    <t>guru-nanak-ji-ki-jai_1.mp3</t>
  </si>
  <si>
    <t>https://sairhythms.sathyasai.org/song/guru-no-miashi-ni-sasagemasu</t>
  </si>
  <si>
    <t>Guru no Miashi ni Sasagemasu</t>
  </si>
  <si>
    <t>We devote ourselves and sacrifice everything at Your lotus feet my Lord. O Lord Sathya Sai, Prema Sai, please grant our prayers. No matter what, we always pray to our Loving Guru who is Baba, Buddha, Jesus, and Sri Sai Rama. We offer everything to You.</t>
  </si>
  <si>
    <t>Guru no Miashi ni Sasagemasu
Subete wo Anata ni Sasagemasu
Sathya Sai Kono Inori wo
Prema Sai Kanae Tamae
Nan Do mo Inorimasu
Itsudemo Inorimasu
Aisuru Guru Baba Sai Ram
Buddha, Iesu, Sri Sai Ram [ Nan Do mo ... ]
Subete wo Sasagemasu
Guru Nanak Ji Ki Jai Jai Kaar
Jo Boley So Hoyey Nihaal
Allah (Maulah) Sai Lelo Salaam
Salaam Salaam Lakhon (Mera) Salaam
Yesu Pitha Prabhu Sai Ram
Buddha Zohrashtra Mahavira Naam [ Salaam Salaam ... ]</t>
  </si>
  <si>
    <t>Song Glossary baba: lord sai baba - the divine father buddha: founder of buddhism and one of the major ten incarnations of god; also an enlightened person guru: preceptor; (var) guruvara – belonging to the guru / guru’s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t>
  </si>
  <si>
    <t>debug_guru_no_miashi_ni_sasagemasu.html</t>
  </si>
  <si>
    <t>https://youtu.be/9SRwkwWs72k</t>
  </si>
  <si>
    <t>https://sairhythms.sathyasai.org/song/guru-no-miashi-wo-agamemasho</t>
  </si>
  <si>
    <t>Guru no Miashi wo Agamemasho</t>
  </si>
  <si>
    <t>Let us worship the lotus feet of our Guru (Preceptor). Please illuminate our minds. Sai Baba, You are our Precious Guru. You are awe-inspiring. Your love is without limits. Please guide us.</t>
  </si>
  <si>
    <t>Guru no Miashi wo Agamemasho
Eichi no Hikari ni Terasarete
Toutoki Guru Sai Baba
Ooi Naru Kami, Ooi Naru Kami, Ooi Naru Kami, Sai Baba
Kagiri Naki Ai no, Kagiri Naki Ai no, Kagiri Naki Ai no, Sai Baba
Michibiki Tamae, Michibiki Tamae, Michibiki Tamae, Sai Baba
Manasa Bhajorey Guru Charanam
Dusthara Bhava Sagara Taranam
Guru Maharaj Guru Jai Jai
Sai Natha Sadguru Jai Jai
Om Namah Shivaya Om Namah Shivaya Om Namah Shivaya Shivaya Namah Om
Arunachala Shiva Arunachala Shiva Arunachala Shiva Aruna Shivom
Omkaram Baba Omkaram Baba Omkaram Baba Om Namo Baba
Worship in your mind the Feet of the Guru
For crossing the ocean of life is hard to do
Remover of all darkness, praise to Thee
Shiva Sai, Lord of Light, Shiva Sai
Praise to You, Shiva, Praise to You, Shiva,
Praise to You, Shiva
You light the pathway Home
Lord of the Mountain, Shiva,
Lord of the Mountain, Shiva,
Lord of the Mountain, Shiva,
You light the pathway Home
You are Om, Baba, You are Om, Baba,
You are Om, Baba, You are the Form of Om
Worshipping in your mind at the Guru's Feet
Gives you the blessing to make your life complete
Banisher of darkness, praise to You
Sathya Sai, our Lord ever true
Praise to Shiva, Praise to Shiva, Praise to Shiva
Sai Shiva, praise to You
Lord of Protection, Lord of Protection, Lord of
Protection, Lord Sai, praise to You
You are Om, Baba, You are Om, Baba, You are
Om, Baba, You are the Form of Om
Vol overgave kniel ik aan uw voeten neer
In mijn levensboot ben ik dan veilig Heer
Ere zij U God, koning van mijn hart
(Sathya) Sai Baba, alle glorie in aan U
Om ik buig voor Shiva, Om ik buig voor Shiva, Om ik buig voor Shivaya Shiva ik buig voor U
U doet mijn hart verwarmen, U doet mijn hart verwarmen, U doet mijn hart verwarmen, Heer Shiva dit komt door U
Baba ik zing uw Naam, Baba ik zing uw Naam, Baba ik zing uw Naam, ik zing uw Naam en buig voor U</t>
  </si>
  <si>
    <t>Major (Yaman Kalyan)</t>
  </si>
  <si>
    <t>S S S S S S S n2 R2 S n2 d2In the Key of C:C C C C C C C B D C B A</t>
  </si>
  <si>
    <t>Song Glossary baba: lord sai baba - the divine father guru: preceptor; (var) guruvara – belonging to the guru / guru’s sai: sa + aai = divine mother</t>
  </si>
  <si>
    <t>debug_guru_no_miashi_wo_agamemasho.html</t>
  </si>
  <si>
    <t>https://youtu.be/tnJFh277vk8</t>
  </si>
  <si>
    <t>https://sairhythms.sathyasai.org/song/guru-pada-ranjana-rama-jaya</t>
  </si>
  <si>
    <t>Guru Pada Ranjana Rama Jaya</t>
  </si>
  <si>
    <t>Victory to pleasing Noble Teacher - Lotus-Eyed Lord Rama, who unties the knots and tangles of life - thereby leading to liberation. Victory to charming Supreme Guide - Lord Rama, worship of whose Lotus Feet removes fear. Victory to Lord of Sita - Lord Rama and Lord Sai Ram.</t>
  </si>
  <si>
    <t>Guru Pada Ranjana Rama Jaya Jaya
Bandha Vimochana Rajeeva Lochana
Abhaya Karambhuja Rama Jaya Jaya
Jai Jai Ram Sita Ram (4)</t>
  </si>
  <si>
    <t>https://www.raagabox.com/search/?m=0&amp;searchterm=Guru%20Pada%20Ranjana%20Ram#</t>
  </si>
  <si>
    <t>Rama, Guru</t>
  </si>
  <si>
    <t>Song Glossary abhaya: protection bandha: attachment; (var) bandhan, bandhana guru: preceptor; (var) guruvara – belonging to the guru / guru’s jai: victory jaya: victory; (var) jayam, jayatu karambhuja: hands like lotus lochana: eye; (var) lochani (feminine) – one with such eyes; (var) vilochana paada: feet; (var) pada, padam, paadam - tamil rajeeva: a blue lotus rama: name of the seventh incarnation of lord vishnu, son of dasharatha and kausalya; (var) ram ranjana: pleasing, entertaining sita: consort of rama, 7th avatar of lord vishnu; (var) siya vimochana: one who liberates; (var) vimochani (f), mochani (f), vimochanam</t>
  </si>
  <si>
    <t>debug_guru_pada_ranjana_rama_jaya.html</t>
  </si>
  <si>
    <t>https://sairhythms.sathyasai.org/song/guru-pada-vandana-guru-vandana</t>
  </si>
  <si>
    <t>Guru Pada Vandana Guru Vandana</t>
  </si>
  <si>
    <t>Worship and bow to the lotus feet of Guru Sainath whom the people from all over the world worship. He is Shiva, Rama, Krishna and the Lord of the world. He is the resident of Shirdi and Parthi who bestows happiness and peace.</t>
  </si>
  <si>
    <t>Guru Pada Vandana Guru Vandana
Guru Natha Sai Natha Jaga Vandana [ Guru Pada ... ]
Shiva Rama Krishna Roopa Jagannatha Sai Deva
Shirdi Prashanthi Vasi Sukha Shanthi Daata</t>
  </si>
  <si>
    <t>https://www.raagabox.com/search/?m=0&amp;searchterm=Guru%20Pada%20Vandana#</t>
  </si>
  <si>
    <t>Song Glossary daata: one who gives; (var) datha, daatha, daatri - one that gives deva: god; (var) dev, devo, devam guru: preceptor; (var) guruvara – belonging to the guru / guru’s jagannatha: lord of the world jagat: world; (var) jagath, jagatha, jag, jaga krishna: name of the eighth incarnation of lord vishnu, son of devaki and vasudeva natha: lord or master; (var) nath, nathaya, natham, nada (tamil), nadanukku (tamil) - to the lord, nathudey (telugu) paada: feet; (var) pada, padam, paadam - tamil prashanthi: supreme peace; (var) prashantha; also refers to prashanthi nilayam at puttaparthi rama: name of the seventh incarnation of lord vishnu, son of dasharatha and kausalya; (var) ram roopa: figure, embodiment; (var) roopam, roopini (f) sai: sa + aai = divine mother shanthi: peace shirdi: holy abode of the first incarnation of sai baba; (var) shirdipuri shiva: lord shiva - one of the trinity who is the destroyer - the name shiva means auspiciousness; (var) shiv, shivaya, shivaraj, shivaraja, shivarajam, shivom, shivani (f) - of shiva sukha: happiness; (var) sukh vandana: worship, obeisance, salutation; (var) vandanam vasi: one who dwells or resides in; (var) vasini (f)</t>
  </si>
  <si>
    <t>debug_guru_pada_vandana_guru_vandana.html</t>
  </si>
  <si>
    <t>https://sairhythms.sathyasai.org/song/guru-sai-hikari-no-naka</t>
  </si>
  <si>
    <t>Guru Sai Hikari no Naka</t>
  </si>
  <si>
    <t>Guru Sai, You show us the loving light within our soul. Guru Sai, Your beautiful name radiates across the vast sky. "Who am I"? Sai, You lead me to the source. "I am I". Atma merges with the Paramatma. Chant the name Sai Ram.</t>
  </si>
  <si>
    <t>Guru Sai Hikari no Naka ni, Tamashii no Naka ni Ai wo Toku
Guru Sai Mina no Kagayaki Kono Oozora ni Hanatsu
Watashi wa Dare Nanoka? Minamoto e Michibiku Sai
Watashi wa Watashi Desu, Atma Paramatma ni Kiyuu Suru
Sai Ram Tonaeyou Sai Ram Sai Ram Sai Ram</t>
  </si>
  <si>
    <t>Song Glossary atma: soul guru: preceptor; (var) guruvara – belonging to the guru / guru’s paramatma: supreme lord or highest soul; (var) paraman - tamil; paramatmaja - supreme lord who is born on earth (an incarnation) rama: name of the seventh incarnation of lord vishnu, son of dasharatha and kausalya; (var) ram sai: sa + aai = divine mother</t>
  </si>
  <si>
    <t>debug_guru_sai_hikari_no_naka.html</t>
  </si>
  <si>
    <t>https://sairhythms.sathyasai.org/song/guru-sai-maheshwara</t>
  </si>
  <si>
    <t>Guru Sai Maheshwara</t>
  </si>
  <si>
    <t>Worship Lord Sai, the Divine Preceptor who is the embodiment of kindness and mercy, having a delightful form and who is the resident of Prashanthi Nilayam in Puttaparthi. He is the embodiment of the Supreme Lord and is verily Lord Narayana, treading the three worlds (in the Vamana avatar). He is the Creator (Brahma), Sustainer (Vishnu) and the Destroyer (Shiva) of the Universe.</t>
  </si>
  <si>
    <t>Guru Sai Maheshwara
Karunakara Karunamaya
Prashanthi Sai Sundara
Parabrahma Roopa Parathpara
Trivikrama Narayana
Brahma Vishnu Maheshwara</t>
  </si>
  <si>
    <t>Song Glossary brahma: one of the trinity who is the creator, it also refers to the supreme lord - brahman; (var) brahmam guru: preceptor; (var) guruvara – belonging to the guru / guru’s karuna: compassion; (var) karunya, karunamaya - full of compassion, karunamayi (f), karunantha, karunakara - embodiment of compassion maheshwara: greatest lord - refers to lord shiva narayana: lord vishnu; (var) narayan, narayanam, narayanaya parabrahma: supreme spirit; (var) brahmapara parathpara: the supreme being prashanthi: supreme peace; (var) prashantha; also refers to prashanthi nilayam at puttaparthi roopa: figure, embodiment; (var) roopam, roopini (f) sai: sa + aai = divine mother sundara: beautiful; (var) sundarakara, sundaraya, sundari (f), soundari (f), sundaram - beauty trivikrama: one who strided over the three worlds in three steps, refers to lord vamana, an incarnation of lord vishnu vishnu: lord vishnu, one of the trinity who is the preserver</t>
  </si>
  <si>
    <t>debug_guru_sai_maheshwara.html</t>
  </si>
  <si>
    <t>https://youtu.be/1bPFCYRF5xg</t>
  </si>
  <si>
    <t>https://sairhythms.sathyasai.org/song/gurudev-gurudev</t>
  </si>
  <si>
    <t>Gurudev Gurudev</t>
  </si>
  <si>
    <t>We chant and worship the divine preceptor Sathya Sai, who is Brahma, Vishnu and Maheshwara. We bow to Thy lotus feet and our obeisance to Lord Shiva who is the embodiment of primordial sound.</t>
  </si>
  <si>
    <t>Gurudev Gurudev
Sathya Sai Natha Sadguru Dev
Sharanam Sharanam Guru Charanam
Sharanam Sharanam Brahma Charanam
Sharanam Sharanam Vishnu Charanam
Sharanam Sharanam Shiva Charanam
Om Namah Shivaya Shivaya Namah Om (4)</t>
  </si>
  <si>
    <t>Song Glossary brahma: one of the trinity who is the creator, it also refers to the supreme lord - brahman; (var) brahmam charan: feet; (var) charana, charanam, charanon deva: god; (var) dev, devo, devam guru: preceptor; (var) guruvara – belonging to the guru / guru’s gurudev: preceptor; (var) gurudeva namah: offer salutations; not mine; (var) namaya natha: lord or master; (var) nath, nathaya, natham, nada (tamil), nadanukku (tamil) - to the lord, nathudey (telugu) om: Omkara has no form. It is the manifestation of Brahman (God) as sound. It is present in all creation. It is effulgent. It is in all speech. Read More: Significance of Om sadguru: true teacher/mentor/preceptor sai: sa + aai = divine mother sathya: truth, short form of sathyanarayana – the childhood name of sri sathya sai baba; (var) sathyam sharan: surrender; (var) sharana, sharanagata, sharanagatha, sharanagatham, sharanam shiva: lord shiva - one of the trinity who is the destroyer - the name shiva means auspiciousness; (var) shiv, shivaya, shivaraj, shivaraja, shivarajam, shivom, shivani (f) - of shiva vishnu: lord vishnu, one of the trinity who is the preserver</t>
  </si>
  <si>
    <t>debug_gurudev_gurudev.html</t>
  </si>
  <si>
    <t>https://www.youtube.com/watch?v=IcqHlNrWFJU</t>
  </si>
  <si>
    <t>https://sairhythms.sathyasai.org/song/gurudev-gurudev-sathya-sai-gurudev</t>
  </si>
  <si>
    <t>Gurudev Gurudev Sathya Sai Gurudev</t>
  </si>
  <si>
    <t>Gurudev Gurudev Sathya Sai Gurudev Gurudev Jai
Gurudev Gurudev Bhagawan, You are the light in everyone
Take my Hands and take my Love, lead me and guide me from above
Twirl me around in Your dance of light, destroy the darkness of the night
Gurudev Gurudev Jai Gurudev Gurudev Jai
Gurudev Gurudev Bhagawan, You are the light in everyone</t>
  </si>
  <si>
    <t>Song Glossary bhagawan: god; (var) bhagwan, bhagavaan, bhagavan, bhagawantha, bhagawathey gurudev: preceptor; (var) gurudeva jai: victory sai: sa + aai = divine mother sathya: truth, short form of sathyanarayana – the childhood name of sri sathya sai baba; (var) sathyam</t>
  </si>
  <si>
    <t>debug_gurudev_gurudev_sathya_sai_gurudev.html</t>
  </si>
  <si>
    <t>https://sairhythms.sathyasai.org/song/guruvara-guruvara-sai-namo</t>
  </si>
  <si>
    <t>Guruvara Guruvara Sai Namo</t>
  </si>
  <si>
    <t>Salutations to Sai, our guru (preceptor) who grants us boons. He is the embodiment of existence, awareness and bliss, the essence of Vedas, lover of divine music and the primordial sound Om.</t>
  </si>
  <si>
    <t>Guruvara Guruvara Sai Namo
Sadguru Satchidananda Namo [ Guruvara ... ]
Veda Gamanutha Sai Namo
Naada Priya Shiva Baba Namo</t>
  </si>
  <si>
    <t>https://raagabox.com/search/?mid=1001136</t>
  </si>
  <si>
    <t>Song Glossary baba: lord sai baba - the divine father gamanutha: to go, travel guru: preceptor; (var) guruvara – belonging to the guru / guru’s naada: sound; (var) ninaada, naad, naadam namo: to offer salutations priya: dear; (var) priyey, priyakara, priyakari (f) sadguru: true teacher/mentor/preceptor sai: sa + aai = divine mother satchidananda: sat + chith + ananda = truth or being + consciousness + bliss; (var) satchitananda, satchidanandam shiva: lord shiva - one of the trinity who is the destroyer - the name shiva means auspiciousness; (var) shiv, shivaya, shivaraj, shivaraja, shivarajam, shivom, shivani (f) - of shiva veda: sacred text, the scripture of the hindus said to have been directly revealed by the supreme-being, brahman</t>
  </si>
  <si>
    <t>debug_guruvara_guruvara_sai_namo.html</t>
  </si>
  <si>
    <t>https://sairhythms.sathyasai.org/song/guruvara-naam-pavana-naam</t>
  </si>
  <si>
    <t>Sing the names of the Guru - Guru Nanak and Sai Baba; these names purify one's heart.</t>
  </si>
  <si>
    <t>Guruvara Naam Pavana Naam
Sadguru Naam Guru Nanak Naam
Guruvara Naam Pavana Naam
Sadguru Sai Baba Naam
Jai Guru Sadguru Nanak Naam Jai Bolo Sai Baba Naam</t>
  </si>
  <si>
    <t>guruvara-naam-pavana-naam.mp3</t>
  </si>
  <si>
    <t>Song Glossary baba: lord sai baba - the divine father bolo: chant, tell; (var) bol, boley - tells, boloon - i say guru: preceptor; (var) guruvara – belonging to the guru / guru’s jai: victory naam: name; (var) naama, naamam nanak: saint of sikh religion, guru nanak pavana: sacred, also means one who protects or provides refuge; (var) pavanam, paavana; pavani (f) sadguru: true teacher/mentor/preceptor sai: sa + aai = divine mother</t>
  </si>
  <si>
    <t>debug_guruvara_naam_pavana_naam.html</t>
  </si>
  <si>
    <t>https://sairhythms.sathyasai.org/song/guruvayurappa-sri-hari-guruvayurappa</t>
  </si>
  <si>
    <t>Guruvayurappa Sri Hari Guruvayurappa</t>
  </si>
  <si>
    <t>Sing the names of the Lord of Guruvayur (Krishna): Govinda, Achyutha, Keshava, Madhava. Chant the name of Lord Rama and Hari. He is the one with lotus shaped eyes and dainty feet who enchants us with His flute. He is verily the supremely sacred and most compassionate Lord Sai of Puttaparthi.</t>
  </si>
  <si>
    <t>Guruvayurappa Sri Hari Guruvayurappa
Kunchita Pada Kuvalaya Nayana Guruvayurappa
Krishna Rama Govinda Hari Guruvayurappa
Rama Krishna Govinda Hari Guruvayurappa
Achyutha Keshava Hari Narayana Guruvayurappa
Madhava Mohana Murali Manohara Guruvayurappa
Pankaja Netra Parama Pavitra Guruvayurappa
Parthi Pureesha Parama Dayala Guruvayurappa</t>
  </si>
  <si>
    <t>Song Glossary achyutha: one who does not lapse, firm, immovable, imperishable - refers to lord krishna; (var) achyutham, achyuthaya dayal: compassionate one: (var) dayala, dayalam, dayalana, dayalo, dayalu, dayaludey, dayalane (tamil), dayakari (f), dayalakari (f) govinda: name of krishna which means cowherd; (var) govindam guruvayur: a famous vishnu temple in kerala; name of the lord is guruvayurappa hari: name of lord vishnu; (var) hare, harey keshava: refers to lord krishna who vanquished the demon keshi; also means the one with beautiful, long hair; (var) keshavam krishna: name of the eighth incarnation of lord vishnu, son of devaki and vasudeva kunchita: small, dainty, curved, bent kuvalaya: water lily, lotus madhava: name of krishna which means very sweet like madhu-honey; (var) madhavam, madhavaya manohar: pleasing, beautiful, charming; (var) manohara, manoharam, manohari (f) mohana: attractive, beautiful, enchanting; (var) mohanam, mohini (f) - also refers to an incarnation of lord vishnu murali: flute narayana: lord vishnu; (var) narayan, narayanam, narayanaya nayan: eye; (var) nayana, nayanon, nayanom, nayanabhi netra: eyes; (var) netram paada: feet; (var) pada, padam, paadam - tamil pankaja: lotus; (var) pankajam parama: supreme, principal, chief, best, highest; (var) param, paramam pavitra: sacred; (var) pavitram pureesha: lord of a place or city; (var) puradheeshwara, pureeshaya, pureeshwara, pureeshwari (f), puradheeshwari (f) puttaparthi: birthplace of bhagawan sri sathya sai baba; (var) parti, parthi, parthipuri rama: name of the seventh incarnation of lord vishnu, son of dasharatha and kausalya; (var) ram sri: honorific title of respect; another name of goddess lakshmi; wealth, majesty, splendour, intellect, fortune; (var) thiru (tamil)</t>
  </si>
  <si>
    <t>debug_guruvayurappa_sri_hari_guruvayurappa.html</t>
  </si>
  <si>
    <t>https://sairhythms.sathyasai.org/song/guruvayurpura-sri-hari-krishna-narayana</t>
  </si>
  <si>
    <t>Chant the names of the Lord of Guruvayur, Lord Hari, Krishna, Narayana, Gopal, Madhava, Muralidhara, Mukunda and Sai Narayana. Chant the name of Krishna who lifted the Govardhana mountain.</t>
  </si>
  <si>
    <t>Guruvayurpura Sri Hari Krishna Narayana Gopal
Mukunda Madhava Muralidhari Narayana Gopal
Narayana Gopal Sai Narayana Gopal (2)
Govardhana Giridhari Murari Narayana Gopal [ Mukunda Madhava ... ]</t>
  </si>
  <si>
    <t>guruvayurpura-sri-hari-krishna-narayana.mp3</t>
  </si>
  <si>
    <t>Song Glossary giridhar: one who lifted the mountain - refers to lord krishna who lifted the govardhana peak; (var) giridhara, giridhari gopal: name of krishna which means protector of the cowherd; (var) gopala, gopalana, gopalam govardhana: the name of the hillock that was lifted by lord krishna guruvayur: a famous vishnu temple in kerala; name of the lord is guruvayurappa hari: name of lord vishnu; (var) hare, harey krishna: name of the eighth incarnation of lord vishnu, son of devaki and vasudeva madhava: name of krishna which means very sweet like madhu-honey; (var) madhavam, madhavaya mukunda: refers to krishna, the one who grants liberation muralidhara: one who carries the flute - lord krishna; (var) muralidhari murare: one who killed the demon ‘mura’ – lord krishna; (var) murari, murarey narayana: lord vishnu; (var) narayan, narayanam, narayanaya pura: city sai: sa + aai = divine mother sri: honorific title of respect; another name of goddess lakshmi; wealth, majesty, splendour, intellect, fortune; (var) thiru (tamil)</t>
  </si>
  <si>
    <t>debug_guruvayurpura_sri_hari_krishna_narayana.html</t>
  </si>
  <si>
    <t>https://sairhythms.sathyasai.org/song/haha-naru-anata-wo-sagasu</t>
  </si>
  <si>
    <t>Haha Naru Anata wo Sagasu</t>
  </si>
  <si>
    <t>Mother Sai, I was born for the purpose of looking for You; I was born for the purpose of meeting You; I was born for the purpose of searching for You; I was born for the purpose of loving You. My life isn't complete until I embrace You, Mother Sai.</t>
  </si>
  <si>
    <t>Haha Naru Anata wo Sagasu tame ni Umareta
Haha Naru Anata ni Au tame ni Umareta
Haha Naru Anata wo Motomeru tame ni Umareta
Haha Naru Anata wo Aisuru tame ni Umareta
Anata no Sono Mune ni Kono Mi ga Idakareru made</t>
  </si>
  <si>
    <t>debug_haha_naru_anata_wo_sagasu.html</t>
  </si>
  <si>
    <t>https://youtu.be/gsiXu9pl56A</t>
  </si>
  <si>
    <t>https://sairhythms.sathyasai.org/song/haha-noyou-ni-ai-wo</t>
  </si>
  <si>
    <t>Haha noyou ni Ai wo</t>
  </si>
  <si>
    <t>O Lord Sai, Your love nurtures us like a mother. Your love guides us like a father. Your love gratifies our hearts like a beautiful song. You illuminate our minds like the moon's light. Your love dwells within me. Your light settles upon all things. Sai Ram, O Swami, You are the God of Love.</t>
  </si>
  <si>
    <t>Haha noyou ni Ai wo Hagukumi, Chichi noyou ni Ai de Michibiku
Uta noyou ni Kokoro wo Mitashi, Tsuki noyou ni Shinji wo Terasu
Anata no Ai ga Watshi ni Yadoru
Subete no Mono ga Hikari wa Kimeru
Sai Ram Sai Ram Ai no Kami
Sai Ram Sai Ram O Swami</t>
  </si>
  <si>
    <t>Song Glossary rama: name of the seventh incarnation of lord vishnu, son of dasharatha and kausalya; (var) ram sai: sa + aai = divine mother swami: lord; (var) swaminatha, swamiye, swamiyey, swamy</t>
  </si>
  <si>
    <t>debug_haha_noyou_ni_ai_wo.html</t>
  </si>
  <si>
    <t>https://youtu.be/aL43wz7NZqU</t>
  </si>
  <si>
    <t>https://sairhythms.sathyasai.org/song/hajime-ni-agameyo-ganesha-agameyo</t>
  </si>
  <si>
    <t>Hajime ni Agameyo Ganesha Agameyo</t>
  </si>
  <si>
    <t>Start by worshipping Lord Ganesha. Then, revere the lotus feet of Lord Sai.</t>
  </si>
  <si>
    <t>Hajime ni Agameyo Ganesha Agameyo (4)
Sai no Renge no Miashi wo Agameyo (4)
Ganesha Charanam Sharanam Ganesha (4)
Sayeesha Charanam Sharanam Sayeesha (4)
Ganesha Shiva's Son Humbly I Implore Thee
Ganesha You're The One To Clear The Path Before Me
Ganesha Shiva's Son Humbly I Implore Thee
Ganesha You're The One To Clear The Path Before Me
Lord Sai Within My Heart Humbly I Adore Thee
Lord Sai I Pray Thou Art Kept In Mind Before Me
Lord Sai Within My Heart Humbly I Adore Thee
Lord Sai I Pray Thou Art Kept In Mind Before Me</t>
  </si>
  <si>
    <t>Song Glossary ganesha: lord of the ganas, name of the elephant faced god; (var) ganesh sai: sa + aai = divine mother</t>
  </si>
  <si>
    <t>debug_hajime_ni_agameyo_ganesha_agameyo.html</t>
  </si>
  <si>
    <t>https://youtu.be/uPy_cIUihIA</t>
  </si>
  <si>
    <t>https://sairhythms.sathyasai.org/song/hallelujah</t>
  </si>
  <si>
    <t>Hallelujah</t>
  </si>
  <si>
    <t>Hallelujah! Hallelujah! (5x)
I am here to dry your tears.
The pure in heart know My Name.
Age to age I return bringing love to all who yearn
For the day when all nations stand and sing in one voice.
[ Hallelujah ... ]</t>
  </si>
  <si>
    <t>hallelujah.mp3</t>
  </si>
  <si>
    <t>debug_hallelujah.html</t>
  </si>
  <si>
    <t>https://sairhythms.sathyasai.org/song/hallelujah-hallelujah-hallelujah-hallelujah</t>
  </si>
  <si>
    <t>Hallelujah, Hallelujah, Hallelujah, Hallelujah</t>
  </si>
  <si>
    <t>Hallelujah, Hallelujah, Hallelujah, Hallelujah
Hallelujah Sai Baba, Hallelujah Sai Baba
Hallelujah Sai Has Come, Hallelujah Sai Has Come
Hallelujah Sai Has Come, Hallelujah Sai Is Here
Sai Baba, How We Love You,
Sai Baba How We Love You</t>
  </si>
  <si>
    <t>debug_hallelujah_hallelujah_hallelujah_hallelujah.html</t>
  </si>
  <si>
    <t>https://sairhythms.sathyasai.org/song/hamsa-vahini-devi-narayani</t>
  </si>
  <si>
    <t>Hamsa Vahini Devi Narayani</t>
  </si>
  <si>
    <t>Oh Goddess Lakshmi (Narayani) who has the swan as vehicle, You are the sustainer of all the three worlds, who has a captivating form. Victory unto You, Oh Mata Bhavani, who speaks softly. You are none other than our mother Sai who redeems us from fear and worldly troubles.</t>
  </si>
  <si>
    <t>Hamsa Vahini Devi Narayani
Jaya Jaganmohini Tribhuvana Palini [ Hamsa Vahini ... ]
Jaya Mrudu Bhaashini Mata Bhavani
Bhava Bhaya Harini (Tribhuvana Palini) Sai Janani</t>
  </si>
  <si>
    <t>Song Glossary bhaashi: one who speaks; (var) bhaashini (f) bhava: being, becoming, birth, world bhavani: goddess parvathi bhaya: fear devi: goddess haarini: one who removes/destroys (f); (var) harini, harnevali hamsa: swan, the vehicle of goddess saraswati; a symbol of discrimination as the swan can separate milk from water jaganmohana: one who enchants the world; (var) jaganmohini (f) janani: mother jaya: victory; (var) jayam, jayatu mata: mother; (var) matey mrudu: soft narayani: goddess of wealth, lakshmi, the consort of narayana palini: to foster and protect (feminine) sai: sa + aai = divine mother tribhuvana: three worlds - tri (three) and bhuvana (world) vahana: vehicle; (var) vahini - one who rides the vehicle (feminine)</t>
  </si>
  <si>
    <t>debug_hamsa_vahini_devi_narayani.html</t>
  </si>
  <si>
    <t>https://sairhythms.sathyasai.org/song/happy-birthday-my-baba</t>
  </si>
  <si>
    <t>Happy Birthday, My Baba</t>
  </si>
  <si>
    <t>May the morning shine bright on Your birthday, may the sky be a heavenly blue,
May Your smile be the smile that I wore on the day I fell in love with You,
Each day is a joyous new birthday, each day is another new start,
For each day when I rise and open my eyes, I light the candle of love in my heart.
And today as I work in my garden, won’t You walk by my side as I go,
‘Til the daylight is gone and my work is all done, and together we tend the last row.
When love had begun and two became one, I surrender to Your will.
May the moonlight fall soft on Your pillow tonight, may Your dreams be of peace and love,
‘Til the morning dawns bright at the end of the night, may You dance through the heavens above.
May love’s new rebirth bring peace on the earth and surrender to Your will.
May the moonlight fall soft on Your pillow tonight, may Your dreams be of peace and love,
‘Til the morning dawns bright at the end of the night, may You dance through the heavens above.</t>
  </si>
  <si>
    <t>happy-birthday-my-baba.mp3</t>
  </si>
  <si>
    <t>debug_happy_birthday_my_baba.html</t>
  </si>
  <si>
    <t>https://sairhythms.sathyasai.org/song/hara-bhola-natha-uma-pathey</t>
  </si>
  <si>
    <t>Let us chant the divine names of Shiva or Shambho who is the consort of Uma, the blue-throated Lord who resides in mount Kailasa and Chidambaram, whose drum resounds Bham Bham, who is the consort of Parvathi.</t>
  </si>
  <si>
    <t>Hara Bhola Natha Uma Pathey, Shambho Shankara Pashupathey
Kailasa Vasa Chidambaresha, Neelakanta Sadashiva
Bham Bham Hara Hara Bhola Maheshwara, Parvathi Ramana Sadhashiva
Hara Bhola Natha Uma Pathey, Shambho Shankara Pashupathey
Nandi Vahana Naga Bhooshana, Chandrashekara Jatadhara
Gangadhara Hara Gowri Manohara, Girija Kantha Sadashiva</t>
  </si>
  <si>
    <t>hara-bhola-natha-uma-pathey.mp3</t>
  </si>
  <si>
    <t>Song Glossary bham: a loud syllable bhola: innocent; (var) bholey, bholi, bholarey (f), bholanath - lord of the innocent, refers to lord shiva chidambaresha: lord shiva, the lord of chidambara – chith(consciousness)+ambara(sky) i.e. the sky of consciousness which is the ultimate aim one should attain according to all the vedas and scriptures; (var) chidambara; chidambaram - place in tamil nadu where the temple of lord nataraja is located hara: another name of lord shiva which means “to destroy”; (var) haraya kailasa: the abode of lord shiva maheshwara: greatest lord - refers to lord shiva natha: lord or master; (var) nath, nathaya, natham, nada (tamil), nadanukku (tamil) - to the lord, nathudey (telugu) neelakanta: blue-throated, refers to lord shiva whose throat became blue after he drank the poison haalahala; (var) neelagriva, neelakantaya, neelakanteshwara parvathi: consort of lord shiva pashupathi: the lord of all animals esp. lord shiva; (var) pashupathey pathey: master, lord, husband; (var) pathi, pathayey ramana: beloved; also the name of a saint sadashiva: always happy or prosperous; (var) sadashivey, sadashivom shambho: one who is goodness personified - refers to lord shiva; (var) shambhu shankara: name of lord shiva, one who bestows auspiciousness; (var) shankar, shankaraya, shankaram uma: goddess parvathi; (var) umaiyaval - tamil vasa: one who dwells or resides in; (var) vasaya, vaasam</t>
  </si>
  <si>
    <t>debug_hara_bhola_natha_uma_pathey.html</t>
  </si>
  <si>
    <t>https://sairhythms.sathyasai.org/song/hara-gangey-jaya-ho-hara</t>
  </si>
  <si>
    <t>Hara Gangey Jaya Ho Hara</t>
  </si>
  <si>
    <t>Praise be to Mother Ganga, the Holy river. Lord Shiva bears Mother Ganga in the locks of His hair. Mother Ganga transcends human perception of time and space. She is the form of truth, now incarnated as our beloved Mother Sai.</t>
  </si>
  <si>
    <t>Hara Gangey Jaya Ho Hara Gangey Jaya Ho
Hara Jata Jootadhara Kalakoota Hara Gangey Jaya Ho
Jagadambe Jaya Ho Jagadambe Jaya Ho
Hara Gangey Jaya Ho Hara Gangey Jaya Ho
Hara Sathya Roopa Hara Sai Roopa Hara Gangey Jaya Ho</t>
  </si>
  <si>
    <t>Mishra Shankarabharanam / Bilawal</t>
  </si>
  <si>
    <t>Song Glossary ganga: the sacred river ganges worshipped as goddess ganga; (var) gangey hara: another name of lord shiva which means “to destroy”; (var) haraya ho: you are; (alternative) so be it jagadamba: mother of the world; (var) jagadambe, jagadambige jata: lock of matted hair jaya: victory; (var) jayam, jayatu jootadhara: one who has matted hair - lord shiva kalakoota: another name of the poison ‘haalahala’ drunk by lord shiva roopa: figure, embodiment; (var) roopam, roopini (f) sai: sa + aai = divine mother sathya: truth, short form of sathyanarayana – the childhood name of sri sathya sai baba; (var) sathyam</t>
  </si>
  <si>
    <t>debug_hara_gangey_jaya_ho_hara.html</t>
  </si>
  <si>
    <t>https://sairhythms.sathyasai.org/song/hara-gowri-nath-shiva-shankara</t>
  </si>
  <si>
    <t>Hara Gowri Nath Shiva Shankara</t>
  </si>
  <si>
    <t>Chant and celebrate the many names of Lord Shiva. He is the consort of Gowri and the auspicious one. He is the Supreme Being who resides in Mount Kailasa and remains an abode of joy for all who seek him.</t>
  </si>
  <si>
    <t>Hara Gowri Nath Shiva Shankara
Bhola Harey Shambo Bhola Harey
Hara Gowri Nath Shiva Shankara
Shambho Shiva Shambho Deva
Kailasa Vasa Mahadeva
Bhola Harey Shambho Bhola Harey</t>
  </si>
  <si>
    <t>hara-gowri-nath-shiva-shankara.mp3</t>
  </si>
  <si>
    <t>Bowli</t>
  </si>
  <si>
    <t>Song Glossary bhola: innocent; (var) bholey, bholi, bholarey (f), bholanath - lord of the innocent, refers to lord shiva deva: god; (var) dev, devo, devam gowrinath: lord shiva - lord of gowri; (var) gowrinatha, gowreesha, gowreeshwara hari: name of lord vishnu; (var) hare, harey kailasa: the abode of lord shiva mahadeva: lord of the lords - refers to lord shiva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vasa: one who dwells or resides in; (var) vasaya, vaasam</t>
  </si>
  <si>
    <t>debug_hara_gowri_nath_shiva_shankara.html</t>
  </si>
  <si>
    <t>https://sairhythms.sathyasai.org/song/hara-hara-gangey-hara-hara</t>
  </si>
  <si>
    <t>Hara Hara Gangey Hara Hara</t>
  </si>
  <si>
    <t>Let us chant the glorious name of Shiva who adorns the Ganges in His matted hair. Oh Shankara, You are the master of the divine dance and none other than Lord Sai, the resident of Parthi, who bestows auspiciousness.</t>
  </si>
  <si>
    <t>Hara Hara Gangey Hara Hara Gangey
Hey Nataraja Hey Shiva Raja Hara Hara Hara Hara Gangey [ Hara Hara ... ]
Parthi Pureeshwara Jaya Gangadhara
Hara (4) Gangey [ Hara Hara ... ]
Shankara Shiva Shankara Shiva Shankara Shankara Sai (2)</t>
  </si>
  <si>
    <t>hara-hara-gangey-hara-hara.mp3</t>
  </si>
  <si>
    <t>https://dl.radiosai.org/RADIO_SAI_BHAJAN_CLASSROOM_201_HARA_HARA_GANGEY.mp3</t>
  </si>
  <si>
    <t>Song Glossary ganga: the sacred river ganges worshipped as goddess ganga; (var) gangey gangadhara: one who bears the holy river ganga – lord shiva; (var) gangadharaya, gangadhari hara: another name of lord shiva which means “to destroy”; (var) haraya hey: a heartfelt callout, usually followed by a name or description like 'hey rama', or 'hey merciful lord' jaya: victory; (var) jayam, jayatu nataraj: king of dance - refers to lord shiva who is the source of cosmic energy; (var) nataraja pureeshwara: lord of a place or city; (var) purishwara, pureeshwari, purishwari (f) puttaparthi: birthplace of bhagawan sri sathya sai baba; (var) parti, parthi, parthipuri raja: king, emperor; (var) raya, rajadhi raja – king of kings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</si>
  <si>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debug_hara_hara_gangey_hara_hara.html</t>
  </si>
  <si>
    <t>https://youtu.be/yrdPYwVM34w https://youtu.be/trrCOc6U7Bg</t>
  </si>
  <si>
    <t>https://sairhythms.sathyasai.org/song/hara-hara-hara-hara-mahadeva</t>
  </si>
  <si>
    <t>Hara Hara Hara Hara Mahadeva</t>
  </si>
  <si>
    <t>Glory to the Lord of the Lords, Lord Shiva. Chant the auspicious name of "Shiva" who is worshipped by the other two Gods, Brahma and Vishnu. O Lord, You are served by Your consort, the Divine Mother Uma and by Your sons, Ganesha and Sharavana (Subrahmanya).</t>
  </si>
  <si>
    <t>Hara Hara Hara Hara Mahadeva
Shiva Shiva Shiva Shiva Sadashiva
Om Hara Hara Hara Hara Mahadeva
Om Namo Namo Namah Shivaya
Brahma Vishnu Surarchitaya Om Namo Namo Namah Shivaya
Uma Ganesha Sharavana Sevitha Om Namo Namo Namah Shivaya [ Om Namo ... ]</t>
  </si>
  <si>
    <t>Krishna Kanhaiya Krishna Kanhaiya (Mishra Shivaranjani)</t>
  </si>
  <si>
    <t>hara-hara-hara-hara-mahadeva.mp3</t>
  </si>
  <si>
    <t>Lowest Note: n2 / B (lower octave)Highest Note: R1 / C# (higher octave)* Western notes are in the Key of C</t>
  </si>
  <si>
    <t>Song Glossary brahma: one of the trinity who is the creator, it also refers to the supreme lord - brahman; (var) brahmam ganesha: lord of the ganas, name of the elephant faced god; (var) ganesh hara: another name of lord shiva which means “to destroy”; (var) haraya mahadeva: lord of the lords - refers to lord shiva namah: offer salutations; not mine; (var) namaya namo: to offer salutations om: Omkara has no form. It is the manifestation of Brahman (God) as sound. It is present in all creation. It is effulgent. It is in all speech. Read More: Significance of Om sadashiva: always happy or prosperous; (var) sadashivey, sadashivom sevitha: one who is worshipped sharavana: another name of lord subrahmanya since he appeared in a forest of shara (bamboo) shiva: lord shiva - one of the trinity who is the destroyer - the name shiva means auspiciousness; (var) shiv, shivaya, shivaraj, shivaraja, shivarajam, shivom, shivani (f) - of shiva surarchitaya: for the one who is worshipped by demi gods (angels) uma: goddess parvathi; (var) umaiyaval - tamil vishnu: lord vishnu, one of the trinity who is the preserver</t>
  </si>
  <si>
    <t>debug_hara_hara_hara_hara_mahadeva.html</t>
  </si>
  <si>
    <t>hara-hara-hara-hara-mahadeva_1.mp3</t>
  </si>
  <si>
    <t>https://sairhythms.sathyasai.org/song/hara-hara-hara-hara-namami</t>
  </si>
  <si>
    <t>Hara Hara Hara Hara Namami</t>
  </si>
  <si>
    <t>Sing (chant) the name of Lord Shiva and the name of Sai Ram.</t>
  </si>
  <si>
    <t>Hara Hara Hara Hara Namami Shankara Bhaja Mana Sai Ram
Hara Hara Shiva Shiva Sadashiva Bhaja Mana Sai Ram
Shiva Shiva Shiva Shiva Sadashiva Bhaja Mana Sai Ram
Warera wo Michibiku Guru Sai Baba, Tataeyou Sai Ram
Hara Hara Shiva Shiva Shiva Sadashiva, Tataeyou Sai Ram
Shiva Shiva Shiva Shiva Sadashiva Tateyou Sai Ram</t>
  </si>
  <si>
    <t>instrumental multi-lingual sheet-music</t>
  </si>
  <si>
    <t>Song Glossary bhaja: worship, chant the name or sing the praises of the lord; (var) bhajoon - I worship; bhajey - let us worship hara: another name of lord shiva which means “to destroy”; (var) haraya mana: mind; (var) man, mano namami: i offer salutations; (var) namaoon rama: name of the seventh incarnation of lord vishnu, son of dasharatha and kausalya; (var) ram sadashiva: always happy or prosperous; (var) sadashivey, sadashivom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</si>
  <si>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debug_hara_hara_hara_hara_namami.html</t>
  </si>
  <si>
    <t>https://youtu.be/oQosbW-4J0k</t>
  </si>
  <si>
    <t>hara-hara-hara-hara-namami.mp3</t>
  </si>
  <si>
    <t>https://sairhythms.sathyasai.org/song/hara-hara-hara-hara-samba</t>
  </si>
  <si>
    <t>Chant the name of Shiva the three-eyed destroyer of evil. He bears the Ganges and the trident; chant the name of Sai Shiva of Parthi Who is adorned with holy ash.</t>
  </si>
  <si>
    <t>Hara Hara Hara Hara Samba Shiva
Vibhuti Sundara Sai Shiva
Gangadhara Hara Gowri Shiva
Trishoola Dhari Trinetra Shiva
Parthi Puri Paramesha Shiva [ Vibhuti Sundara ... ]</t>
  </si>
  <si>
    <t>Song Glossary dhara: bear, carry, earth, one who wears; (var) dhari, dharana, dharam, dharey, dharini (f) gangadhara: one who bears the holy river ganga – lord shiva; (var) gangadharaya, gangadhari gowri: another name of goddess parvathi hara: another name of lord shiva which means “to destroy”; (var) haraya paramesha: supreme god; (var) parameshwara, parameshwaraya, parameshwari (feminine) puri: a holy site puttaparthi: birthplace of bhagawan sri sathya sai baba; (var) parti, parthi, parthipuri sai: sa + aai = divine mother samba: sa + amba - one who is with amba (parvathi) - refers to lord shiva shiva: lord shiva - one of the trinity who is the destroyer - the name shiva means auspiciousness; (var) shiv, shivaya, shivaraj, shivaraja, shivarajam, shivom, shivani (f) - of shiva sundara: beautiful; (var) sundarakara, sundaraya, sundari (f), soundari (f), sundaram - beauty trinetra: three-eyed one, refers to lord shiva trishoola: trident weapon, frequently held by gods such as lord shiva and goddess durga; (var) trishula, shoola vibhuti: might, power, greatness, superhuman power, sacred ash; (var) vibhuthi</t>
  </si>
  <si>
    <t>debug_hara_hara_hara_hara_samba.html</t>
  </si>
  <si>
    <t>https://youtu.be/vKlab4pbdUU</t>
  </si>
  <si>
    <t>https://sairhythms.sathyasai.org/song/hara-hara-hara-shambho-shambho</t>
  </si>
  <si>
    <t>Hara Hara Hara Shambho Shambho</t>
  </si>
  <si>
    <t>Glory to Lord Shiva, the resident of Kailasa who holds the Holy Ganges in His matted locks, the consort of Mother Parvathi, the Supreme Lord who destroys our sins, who disguises in human form, who is adorned with the cobra, who has the third eye in His forehead, who has the divine bull Nandi as His vehicle, who protects His devotees and who is the saviour of the downtrodden. He is verily Lord Sai who resides at Parthi.</t>
  </si>
  <si>
    <t>Hara Hara Hara Shambho Shambho
Om Namah Shivaya Shivaya Namah Om (3) [ Hara Hara ... ]
Ganga Jatadhara Gowri Shiva
Paapa Vinashaka Parama Shiva
Maya Manusha Vesha Shiva
Parthipuri Paramesha Shiva [ Hara Hara ... ]
Pannaga Bhooshana Phaala Lochana
Nandi Vahana Nagabharana
Bhaktha Janavana Patitha Pavana
Kailasa Vasa Sai Shankara
Shambho Shambho Shambho Shambho</t>
  </si>
  <si>
    <t>https://raagabox.com/search/?mid=1000931</t>
  </si>
  <si>
    <t>Song Glossary bhaktha: devotee; (var) bhakthudu (telugu), bhakthargal (tamil) bhooshana: ornament, decoration, jewel; being so decorated; (var) bhushana, vibhushana, vibhushani (f), bhooshani (f) ganga: the sacred river ganges worshipped as goddess ganga; (var) gangey gowri: another name of goddess parvathi hara: another name of lord shiva which means “to destroy”; (var) haraya janavana: protector of people; (var) janavani (feminine) jatadhara: one who wears locks of matted hair – shiva; (var) jatadhari kailasa: the abode of lord shiva lochana: eye; (var) lochani (feminine) – one with such eyes; (var) vilochana manusha: human maya: illusion nagabharana: one who has the serpent as his ornament - lord shiva namah: offer salutations; not mine; (var) namaya nandi: the vehicle of shiva – bull om: Omkara has no form. It is the manifestation of Brahman (God) as sound. It is present in all creation. It is effulgent. It is in all speech. Read More: Significance of Om paapa: sin pannaga: serpent parama: supreme, principal, chief, best, highest; (var) param, paramam paramesha: supreme god; (var) parameshwara, parameshwaraya, parameshwari (feminine) patitha: downtrodden, helpless phaala: forehead; top part of hair puttaparthi: birthplace of bhagawan sri sathya sai baba; (var) parti, parthi, parthipuri pavana: sacred, also means one who protects or provides refuge; (var) pavanam, paavana; pavani (f)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vahana: vehicle; (var) vahini - one who rides the vehicle (feminine) vasa: one who dwells or resides in; (var) vasaya, vaasam vesha: dress; (var) veshadhari - one who wears different costumes or attires vinasha: one who destroys or removes; (var) vinashaka, vinashana, vinashini (f), vinasham;</t>
  </si>
  <si>
    <t>debug_hara_hara_hara_shambho_shambho.html</t>
  </si>
  <si>
    <t>https://sairhythms.sathyasai.org/song/hara-hara-mahadeva-sayeeshwara</t>
  </si>
  <si>
    <t>Hara Hara Mahadeva Sayeeshwara</t>
  </si>
  <si>
    <t>Worship and chant the names of Lord Mahadeva (Shiva) who bears the Holy Ganges, of Lord Sai of Shirdi and Parthi.</t>
  </si>
  <si>
    <t>Hara Hara Mahadeva Sayeeshwara
Namo Namami Shirdeeshwara [ Hara Hara ... ]
Vishweshwara Vishwambara
Hara Hara Gangey Mahadeva (2)</t>
  </si>
  <si>
    <t>Song Glossary ganga: the sacred river ganges worshipped as goddess ganga; (var) gangey hara: another name of lord shiva which means “to destroy”; (var) haraya mahadev: lord of the lords - refers to lord shiva namami: i offer salutations; (var) namaoon namo: to offer salutations sayeeshwara: lord sai; (var) saishwara; saishwari, sayeeshwari (feminine) shirdi: holy abode of the first incarnation of sai baba; (var) shirdipuri vishwambara: the one who pervades the entire universe vishweshwara: lord of the universe (male)</t>
  </si>
  <si>
    <t>debug_hara_hara_mahadeva_sayeeshwara.html</t>
  </si>
  <si>
    <t>https://sairhythms.sathyasai.org/song/hara-hara-shambho</t>
  </si>
  <si>
    <t>Hara Hara Shambho</t>
  </si>
  <si>
    <t>Salutations to Lord Shiva, the ocean of compassion and the Lord of the world. O Sai, Lord of Parthi, please protect me. You are verily Lord Shiva, the Lord of Kailasa.</t>
  </si>
  <si>
    <t>Hara Hara Shambho Karuna Sindho
Shiva Shiva Shankara Loka Pathey
Paripalaya Maam Parthi Pureeshwara
Sai Shiva Kailasa Pathey</t>
  </si>
  <si>
    <t>hara-hara-shambho.mp3</t>
  </si>
  <si>
    <t>https://dl.radiosai.org/RADIO_SAI_BHAJAN_CLASSROOM_373_HARA_HARA_SHAMBHO.mp3</t>
  </si>
  <si>
    <t>Song Glossary hara: another name of lord shiva which means “to destroy”; (var) haraya kailasa: the abode of lord shiva karuna: compassion; (var) karunya, karunamaya - full of compassion, karunamayi (f), karunantha, karunakara - embodiment of compassion loka: world maam: for me paripala: to protect; (var) paripalaka, paripalaya, paripalana, paripalita pathey: master, lord, husband; (var) pathi, pathayey pureeshwara: lord of a place or city; (var) purishwara, pureeshwari, purishwari (f) puttaparthi: birthplace of bhagawan sri sathya sai baba; (var) parti, parthi, parthipuri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sindhu: ocean; (var) sindho</t>
  </si>
  <si>
    <t>debug_hara_hara_shambho.html</t>
  </si>
  <si>
    <t>https://sairhythms.sathyasai.org/song/hara-hara-shankara-namami-shankara</t>
  </si>
  <si>
    <t>Hara Hara Shankara Namami Shankara</t>
  </si>
  <si>
    <t>Salutations to Lord Shankara (Shiva) the consort of Uma, whose abode is Mount Kailasa. Lord Shiva has Mother Ganges and the crescent moon over His Head. He is the same Sai who dwells in Parthi.</t>
  </si>
  <si>
    <t>Hara Hara Shankara Namami Shankara
Uma Pathey Kailasa Shankara
Gangadhara Hara Chandrakaladhara
Parthi Pureeshwara Shiva Sai Shankara</t>
  </si>
  <si>
    <t>Song Glossary chandrakala: crescent moon on the day before or after the new moon dhara: bear, carry, earth, one who wears; (var) dhari, dharana, dharam, dharey, dharini (f) gangadhara: one who bears the holy river ganga – lord shiva; (var) gangadharaya, gangadhari hara: another name of lord shiva which means “to destroy”; (var) haraya kailasa: the abode of lord shiva namami: i offer salutations; (var) namaoon pathey: master, lord, husband; (var) pathi, pathayey pureeshwara: lord of a place or city; (var) purishwara, pureeshwari, purishwari (f) puttaparthi: birthplace of bhagawan sri sathya sai baba; (var) parti, parthi, parthipuri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uma: goddess parvathi; (var) umaiyaval - tamil</t>
  </si>
  <si>
    <t>debug_hara_hara_shankara_namami_shankara.html</t>
  </si>
  <si>
    <t>https://sairhythms.sathyasai.org/song/hara-hara-shankara-samba-sadashiva</t>
  </si>
  <si>
    <t>Chant the many names of the Lord Shiva - Shankara, Sadashiva and Mahesha. O Lord, You are fond of the Tandava Dance (cosmic dance). You are adorned with the moon on Your forehead. You are worshipped by the darling son of Mother Parvathi - Lord Ganesh, the pot-bellied one. You are the resident of the Himalayas. By chanting the above divine names, the Lord destroys evil and grants protection.</t>
  </si>
  <si>
    <t>Hara Hara Shankara Samba Sadashiva Esha Mahesha
Tandava Priyakara Chandrakala Dhara Esha Mahesha
Amba Guha Lambodhara Vanditha Esha Mahesha
Vindhya Himachala Shringa Nivasita Esha Mahesha</t>
  </si>
  <si>
    <t>hara-hara-shankara-samba-sadashiva.mp3</t>
  </si>
  <si>
    <t>https://media.radiosai.org/journals/vol_12/01FEB14/Hara-Hara-Shankara-Samba-Sadashiva-Eesha-Mahesha-bhajan-tutor-february.htm</t>
  </si>
  <si>
    <t>Song Glossary amba: mother parvathi; (var) ambe, ambey, ambika chandrakala: crescent moon on the day before or after the new moon dhara: bear, carry, earth, one who wears; (var) dhari, dharana, dharam, dharey, dharini (f) esha: lord guha: lord subrahmanya, also the name of the boatsman in whose boat lord rama travelled hara: another name of lord shiva which means “to destroy”; (var) haraya himachala: the peak covered with ice esp the himalaya mountains which is said to be the abode of lord shiva lambodhara: one having big stomach – lord ganesha mahesha: greatest lord - refers to lord shiva; (var) mahesham nivasi: dweller, resident; (var) nivasini (f), nivasitha priya: dear; (var) priyey, priyakara, priyakari (f) sadashiva: always happy or prosperous; (var) sadashivey, sadashivom samba: sa + amba - one who is with amba (parvathi) - refers to lord shiva shankara: name of lord shiva, one who bestows auspiciousness; (var) shankar, shankaraya, shankaram shringa: the top or summit of a mountain tandava: the celestial dance of shiva; (var) tandavaya - one who dances the tandava vanditha: one who is worshipped; (var) vandita, vanditham, vandithaya vindhya: a mountain range in western India</t>
  </si>
  <si>
    <t>debug_hara_hara_shankara_samba_sadashiva.html</t>
  </si>
  <si>
    <t>https://sairhythms.sathyasai.org/song/hara-hara-shankara-shiva-shiva</t>
  </si>
  <si>
    <t>Hara Hara Shankara Shiva Shiva</t>
  </si>
  <si>
    <t>Chant the divine name of Shiva, who redeems us from all troubles, the Lord who is easy to please, whose damaru (drum) creates sounds like 'Bham Bham' and 'Dama Dama' during the cosmic dance.</t>
  </si>
  <si>
    <t>Hara Hara Shankara Shiva Shiva Shankara Bham Bham Bholey Nath
Bham Bham Bholey Nath Sai Bham Bham Bholey Nath
Dama Dama Damaru Damaru Ka Natha Bham Bham Bholey Nath
Bham Bham Bholey Nath Sai Bham Bham Bholey Nath (2)</t>
  </si>
  <si>
    <t>Song Glossary bham: a loud syllable bhola: innocent; (var) bholey, bholi, bholarey (f), bholanath - lord of the innocent, refers to lord shiva dam: sound syllable (like in a drum); (var) dum, dama damaru: musical instrument played esp. by lord shiva; (var) damaruka hara: another name of lord shiva which means “to destroy”; (var) haraya ka: belonging to natha: lord or master; (var) nath, nathaya, natham, nada (tamil), nadanukku (tamil) - to the lord, nathudey (telugu)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</si>
  <si>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debug_hara_hara_shankara_shiva_shiva.html</t>
  </si>
  <si>
    <t>https://sairhythms.sathyasai.org/song/hara-hara-shiva-shiva-ambalavana</t>
  </si>
  <si>
    <t>Hara Hara Shiva Shiva Ambalavana</t>
  </si>
  <si>
    <t>Glory to Lord Shiva, the beloved of Parvathi and the Lord of dance. He is the one who delights in the beautiful cosmic dance. He resides in the temple of the heart and in Chidambaram (a temple in southern India).</t>
  </si>
  <si>
    <t>Hara Hara Shiva Shiva Ambalavana
Ambalavana Ponnambalavana
Ananda Tandava Nataraja
Nataraja Nataraja
Narthana Sundara Nataraja
Shivaraja Shivaraja
Shivakami Priya Shivaraja
Chidambaresha Nataraja</t>
  </si>
  <si>
    <t>Song Glossary ambalavana: lord of the stage, dais; name of lord shiva in the chidambaram temple anand: bliss; (var) ananda, anandam, anando chidambaresha: lord shiva, the lord of chidambara – chith(consciousness)+ambara(sky) i.e. the sky of consciousness which is the ultimate aim one should attain according to all the vedas and scriptures; (var) chidambara; chidambaram - place in tamil nadu where the temple of lord nataraja is located hara: another name of lord shiva which means “to destroy”; (var) haraya narthana: dance; (var) narthanam nataraj: king of dance - refers to lord shiva who is the source of cosmic energy; (var) nataraja ponnambalavana: name of lord shiva, the one who dances on the golden stage, a reference to lord shiva as nataraja priya: dear; (var) priyey, priyakara, priyakari (f) shiva: lord shiva - one of the trinity who is the destroyer - the name shiva means auspiciousness; (var) shiv, shivaya, shivaraj, shivaraja, shivarajam, shivom, shivani (f) - of shiva sundara: beautiful; (var) sundarakara, sundaraya, sundari (f), soundari (f), sundaram - beauty tandava: the celestial dance of shiva; (var) tandavaya - one who dances the tandava</t>
  </si>
  <si>
    <t>debug_hara_hara_shiva_shiva_ambalavana.html</t>
  </si>
  <si>
    <t>https://youtu.be/Wy3naIQ5ecM</t>
  </si>
  <si>
    <t>https://sairhythms.sathyasai.org/song/hara-shiva-shankara-bholey-nath</t>
  </si>
  <si>
    <t>Prithvi, Rhuben</t>
  </si>
  <si>
    <t>Chant the name of Lord Shiva who is none other than Lord Sai of Parthi. The Lord of Gowri is adorned with a cobra, is always blissful and is the delight of Girija (Parvathi). He bears the river Ganges, bestows auspiciousness and rejoices in the bliss of meditation.</t>
  </si>
  <si>
    <t>Hara Shiva Shankara Bholey Nath Shirdi Pureeshwara Sai Nath
Shiva Shiva Shankara Bholey Nath Parthi Pureeshwara Sai Nath
Phani Bhooshana Shiva Gowri Nath
Parama Sumangala Sai Nath
Girija Ramana Paramananda Samadhipriya Ganga Nath
Hara Shiva Shankara Bholey Nath Shirdi Pureeshwara Sai Nath
Shiva Shiva Shankara Bholey Nath Parthi Pureeshwara Sai Nath
Ahi Bhooshana Shiva Gowri Nath
Parama Sumangala Sai Nath
Girija Ramana Paramananda Samadhipriya Ganga Nath</t>
  </si>
  <si>
    <t>hara-shiva-shankara-bholey-nath.mp3</t>
  </si>
  <si>
    <t>G2 G2 G2 G2 G2 M1 G2 R2 R2 R2 S n2 d2 n2 n2 S R2 G2 R2 S R2 SIn the Key of C:E E E E E F E D D D C B A B B C D E D C D C</t>
  </si>
  <si>
    <t>https://media.radiosai.org/journals/Vol_07/01AUG09/12-bhajans.htm</t>
  </si>
  <si>
    <t>Song Glossary ahi: serpent bhola: innocent; (var) bholey, bholi, bholarey (f), bholanath - lord of the innocent, refers to lord shiva bhooshana: ornament, decoration, jewel; being so decorated; (var) bhushana, vibhushana, vibhushani (f), bhooshani (f) ganga: the sacred river ganges worshipped as goddess ganga; (var) gangey girija: goddess parvathi, daughter of the king of mountains gowri: another name of goddess parvathi hara: another name of lord shiva which means “to destroy”; (var) haraya natha: lord or master; (var) nath, nathaya, natham, nada (tamil), nadanukku (tamil) - to the lord, nathudey (telugu) parama: supreme, principal, chief, best, highest; (var) param, paramam paramananda: supreme bliss; (var) paramanandam phani: snake pureeshwara: lord of a place or city; (var) purishwara, pureeshwari, purishwari (f) puttaparthi: birthplace of bhagawan sri sathya sai baba; (var) parti, parthi, parthipuri ramana: beloved; also the name of a saint sai: sa + aai = divine mother samadhipriya: fond of being in ‘samadhi’ i. e immersed in the self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 sumangala: divinely auspicious</t>
  </si>
  <si>
    <t>debug_hara_shiva_shankara_bholey_nath.html</t>
  </si>
  <si>
    <t>https://sairhythms.sathyasai.org/song/hara-shiva-shankara-shashankha-shekara</t>
  </si>
  <si>
    <t>Hara Shiva Shankara Shashankha Shekara</t>
  </si>
  <si>
    <t>Chant the name of Lord Shiva, dancing to the rhythm of drums. Shankara, Lord of Girija, destroys the fear of the cycle of birth and death.</t>
  </si>
  <si>
    <t>Hara Shiva Shankara Shashankha Shekara Hara Bham Hara Bham Bham Bham Bolo
Bhava Bhayankara Girija Shankara Dhimi Dhimi Dhimi Thaka Narthana Kelo
Hara Shiva Shankara Shashankha Shekara Hara Bham Hara Bham Bham Bham Bolo [ Bhava Bhayankara ... ]
Kokoro no Naka ni Orareru Sai Baba, Itsumo Watashi o Mamori Michibiku
Anata no Ai wa Subete o Tsutsumi Shinri no Toto Saoshie Michibiku
Kokoro no Naka ni Orareru Sai Baba, Itsumo Watashi o Mamori Michibiku
Anata no Ai wa Subete o Tsutsumi Shinri no Toto Saoshie Michibiku</t>
  </si>
  <si>
    <t>hara-shiva-shankara-shashankha-shekara.mp3</t>
  </si>
  <si>
    <t>Song Glossary bham: a loud syllable bhava: being, becoming, birth, world bhayankara: fearful form; (var) bhayankaram bolo: chant, tell; (var) bol, boley - tells, boloon - i say dhimi: sound syllable (typically refers to a dance step); (var) dhim, dhimitha, dhimithaka, dhrimiki thata girija: goddess parvathi, daughter of the king of mountains hara: another name of lord shiva which means “to destroy”; (var) haraya kelo: sport or play narthana: dance; (var) narthanam shankara: name of lord shiva, one who bestows auspiciousness; (var) shankar, shankaraya, shankaram shashankha: moon shekara: highest part, top or crown of the head; (var) sekara, shekaraya, shekari (feminine) shiva: lord shiva - one of the trinity who is the destroyer - the name shiva means auspiciousness; (var) shiv, shivaya, shivaraj, shivaraja, shivarajam, shivom, shivani (f) - of shiva thaka: sound of a step of a dance, like dhimi thaka</t>
  </si>
  <si>
    <t>debug_hara_shiva_shankara_shashankha_shekara.html</t>
  </si>
  <si>
    <t>hara-shiva-shankara-shashankha-shekara_1.mp3</t>
  </si>
  <si>
    <t>https://sairhythms.sathyasai.org/song/hara-trishoola-dhari-hey-tripurari</t>
  </si>
  <si>
    <t>Hara Trishoola Dhari Hey Tripurari</t>
  </si>
  <si>
    <t>Praise be to Lord Shiva, who holds the trident, destroys all evil, rules over the three worlds and who holds the holy river Ganges in His matted locks. His drum resounds as the Temple bells ring in His glory. Salutations to Lord Sai who is verily Lord Shiva.</t>
  </si>
  <si>
    <t>Hara Trishoola Dhari Hey Tripurari Gangadhari Namah Shivaya (2)
Dama Dama Dama Dama Dam Dam Damaru Baajey
Ghana Ghana Ghana Ghana Ghanta Ghanta Baajey
Hara Trishoola Dhari Hey Tripurari Sai Murari Namah Shivaya</t>
  </si>
  <si>
    <t>Song Glossary baajey: to play an instrument or instruments being played; (var) bajey, bajaavey, baja, bajaavath, baajath dam: sound syllable (like in a drum); (var) dum, dama dhara: bear, carry, earth, one who wears; (var) dhari, dharana, dharam, dharey, dharini (f) gangadhara: one who bears the holy river ganga – lord shiva; (var) gangadharaya, gangadhari ghana: thick; also refers to the sound of a bell; (var) ghanana ghanta: bell hara: another name of lord shiva which means “to destroy”; (var) haraya hey: a heartfelt callout, usually followed by a name or description like 'hey rama', or 'hey merciful lord' murare: one who killed the demon ‘mura’ – lord krishna; (var) murari, murarey namah: offer salutations; not mine; (var) namaya sai: sa + aai = divine mother shiva: lord shiva - one of the trinity who is the destroyer - the name shiva means auspiciousness; (var) shiv, shivaya, shivaraj, shivaraja, shivarajam, shivom, shivani (f) - of shiva tripurari: destroyer of the three demons of tripura i.e. lord shiva trishoola: trident weapon, frequently held by gods such as lord shiva and goddess durga; (var) trishula, shoola</t>
  </si>
  <si>
    <t>debug_hara_trishoola_dhari_hey_tripurari.html</t>
  </si>
  <si>
    <t>https://sairhythms.sathyasai.org/song/hare-rama-i-am-om</t>
  </si>
  <si>
    <t>Hare Rama I am Om</t>
  </si>
  <si>
    <t>Hare Rama Ia Om - Hare Rama Ia Om - Sai Rama Ia Om
I am Love and Love is me - That is what I choose to be
I am Truth and Truth is me - That is what I choose to be
I am God and God is me - That is what I choose to be</t>
  </si>
  <si>
    <t>debug_hare_rama_i_am_om.html</t>
  </si>
  <si>
    <t>https://sairhythms.sathyasai.org/song/harey-krishna-harey-krishna-krishna-0</t>
  </si>
  <si>
    <t>Harey Krishna Harey Krishna Krishna (Shankarabharanam / Bilawal)</t>
  </si>
  <si>
    <t>Chant the names of Lord Hari (Narayana), Lord Krishna, Lord Rama incessantly. Glory be to them.</t>
  </si>
  <si>
    <t>Harey Krishna Harey Krishna Krishna Krishna Harey Harey
Harey Rama Harey Rama Rama Rama Harey Harey
Harey Krishna Harey Krishna Krishna Krishna Harey Harey
Harey Rama Harey Rama Rama Rama Harey Harey</t>
  </si>
  <si>
    <t>harey-krishna-harey-krishna-krishna-0.mp3</t>
  </si>
  <si>
    <t>Song Glossary hari: name of lord vishnu; (var) hare, harey krishna: name of the eighth incarnation of lord vishnu, son of devaki and vasudeva rama: name of the seventh incarnation of lord vishnu, son of dasharatha and kausalya; (var) ram</t>
  </si>
  <si>
    <t>debug_harey_krishna_harey_krishna_krishna.html</t>
  </si>
  <si>
    <t>https://youtu.be/8XRtbSWTJKY</t>
  </si>
  <si>
    <t>https://sairhythms.sathyasai.org/song/harey-krishna-harey-krishna-krishna</t>
  </si>
  <si>
    <t>Chant the names of Lord Krishna and Lord Rama.</t>
  </si>
  <si>
    <t>Harey Krishna Harey Krishna Krishna Krishna Harey Harey
Harey Rama Harey Rama Rama Rama Harey Harey
Harey Krishna Harey Krishna Krishna Krishna Harey Harey
Harey Rama Harey Rama Rama Rama Harey Harey
Kamisama Kamisama, Haato no Uchinaru Kamisama
Kagirinai Ai no Hikari de, Miteshite Kudasaii Kamisama
Like The Sunlight, Like The Moon Bright, Always Always I Am With You
Like The Ocean, Like The River, Always I Am Flowing Towards You
Like The Sky Above, So Is Divine Love, Always Always Surrounding You
Like The Earth So Fair, Like The Birds Of The Air Always I Am Caring For You</t>
  </si>
  <si>
    <t>harey-krishna-harey-krishna-krishna.mp3</t>
  </si>
  <si>
    <t>source: https://media.radiosai.org/journals/vol_15/01AUG17/Sai-Bhajans-Karaoke-Volume-2.htmReference Track3 Pancham / EGents Pitch Karaoke Tracks3 Pancham / E (reference)2.5 Pancham / D# (half note lower)2 Pancham / D (one note lower)Ladies Pitch Karaoke Tracks1 Pancham / C (reference)7 Pancham / B (half note lower)6.5 Pancham / A# (one note lower)</t>
  </si>
  <si>
    <t>https://sairhythms.sathyasai.org/song/harey-krishna-harey-ram-sai</t>
  </si>
  <si>
    <t>Chant the names of the Lord Krishna, Rama, Gopala, Govinda, Madhava and Mukunda (names of Lord Krishna). Bless us O Sai, the Lord of Parthi. You are the Supreme Lord. Victory to Thee, O Sai Rama.</t>
  </si>
  <si>
    <t>Harey Krishna Harey Ram Sai Ram Sai Ram
Gopal Govinda (Madhava Mukunda) Bolo Jai Sai Ram
Hey Parameshwara Parthi Pureeshwara Daya Karo Hey Sai Ram
Jai Jai Ram Sai Ram Jai Jai Ram
Jai Jai Ram Sai Ram Jai Jai Ram Bolo [ Jai Jai Ram ... ]</t>
  </si>
  <si>
    <t>harey-krishna-harey-ram-sai.mp3</t>
  </si>
  <si>
    <t>Lowest Note: d2 / A (lower octave)Highest Note: M1 / F* Western notes are in the Key of C</t>
  </si>
  <si>
    <t>Song Glossary bolo: chant, tell; (var) bol, boley - tells, boloon - i say daya: compassion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jai: victory karo: do; make it happen; (var) kar; kiya - did; karomi, karey - let us do krishna: name of the eighth incarnation of lord vishnu, son of devaki and vasudeva madhava: name of krishna which means very sweet like madhu-honey; (var) madhavam, madhavaya mukunda: refers to krishna, the one who grants liberation paramesha: supreme god; (var) parameshwara, parameshwaraya, parameshwari (feminine) pureesha: lord of a place or city; (var) puradheeshwara, pureeshaya, pureeshwara, pureeshwari (f), puradheeshwari (f) puttaparthi: birthplace of bhagawan sri sathya sai baba; (var) parti, parthi, parthipuri rama: name of the seventh incarnation of lord vishnu, son of dasharatha and kausalya; (var) ram sai: sa + aai = divine mother</t>
  </si>
  <si>
    <t>debug_harey_krishna_harey_ram_sai.html</t>
  </si>
  <si>
    <t>https://sairhythms.sathyasai.org/song/harey-krishna-harey-rama</t>
  </si>
  <si>
    <t>Harey Krishna Harey Rama</t>
  </si>
  <si>
    <t>Chant the name and sing the glory of Lord Krishna, Rama and Sai. Victory to the divine Preceptor Sai who is verily Lord Krishna and Rama.</t>
  </si>
  <si>
    <t>Harey Krishna Harey Rama
Sai Krishna Sai Rama
Harey Harey Sai Krishna
Harey Harey Sai Rama
Jai Guru Krishna Jai Guru Rama
Harey Krishna Harey Rama</t>
  </si>
  <si>
    <t>Krishna, Rama, Guru</t>
  </si>
  <si>
    <t>Song Glossary guru: preceptor; (var) guruvara – belonging to the guru / guru’s hari: name of lord vishnu; (var) hare, harey jai: victory krishna: name of the eighth incarnation of lord vishnu, son of devaki and vasudeva rama: name of the seventh incarnation of lord vishnu, son of dasharatha and kausalya; (var) ram sai: sa + aai = divine mother</t>
  </si>
  <si>
    <t>debug_harey_krishna_harey_rama.html</t>
  </si>
  <si>
    <t>https://youtu.be/gJMqrtpt178</t>
  </si>
  <si>
    <t>https://sairhythms.sathyasai.org/song/harey-krishna-harey-rama-harey-harey</t>
  </si>
  <si>
    <t>Harey Krishna Harey Rama Harey Harey</t>
  </si>
  <si>
    <t>Chant the names of Lord Rama and Lord Krishna. Victory to Lord Rama and Radha's Lord, Krishna who is known by many names such as Govinda and Gopala.</t>
  </si>
  <si>
    <t>Harey Krishna Harey Rama Harey Harey Harey Harey
Harey Harey Harey Harey
Krishna Rama Rama Krishna Harey Harey (Jai)
Govinda Krishna Gopala Krishna (2)
Radhey Krishna Radhey Krishna Harey Harey (Jai)</t>
  </si>
  <si>
    <t>harey-krishna-harey-rama-harey-harey.mp3</t>
  </si>
  <si>
    <t>p S S S S R2 S n2 S R2 S R2 G1 R2 S S R2 n2 SIn the Key of C:G C C C C D C B C D C D E♭ D C C D B C</t>
  </si>
  <si>
    <t>https://dl.radiosai.org/RADIO_SAI_BHAJAN_CLASSROOM_452_HARE_KRISHNA_HARE_RAMA.mp3</t>
  </si>
  <si>
    <t>vintage lead-music tutorial sheet-music</t>
  </si>
  <si>
    <t>Song Glossary gopal: name of krishna which means protector of the cowherd; (var) gopala, gopalana, gopalam govinda: name of krishna which means cowherd; (var) govindam hari: name of lord vishnu; (var) hare, harey jai: victory krishna: name of the eighth incarnation of lord vishnu, son of devaki and vasudeva radha: one of the gopikas and the beloved of lord krishna; (var) radhe, radhey, radhika rama: name of the seventh incarnation of lord vishnu, son of dasharatha and kausalya; (var) ram</t>
  </si>
  <si>
    <t>debug_harey_krishna_harey_rama_harey_harey.html</t>
  </si>
  <si>
    <t>https://sairhythms.sathyasai.org/song/harey-krishna-madhusudhana</t>
  </si>
  <si>
    <t>Harey Krishna Madhusudhana</t>
  </si>
  <si>
    <t>Harey Krishna Madhusudhana
Harey Krishna Guna Ranjana
Harey Krishna Yadu Nandana</t>
  </si>
  <si>
    <t>harey-krishna-madhusudhana.mp3</t>
  </si>
  <si>
    <t>Dwijavanti / Jaijaivanti</t>
  </si>
  <si>
    <t>https://dl.radiosai.org/RADIO_SAI_BHAJAN_CLASSROOM_441_HARE_KRISHNA_MADHUSUDANA.mp3</t>
  </si>
  <si>
    <t>Song Glossary guna: qualities; (var) gun hari: name of lord vishnu; (var) hare, harey krishna: name of the eighth incarnation of lord vishnu, son of devaki and vasudeva madhusudhana: slayer of the demon madhu - lord krishna nandana: son, also the name of a forest; (var) nandan, nandanam ranjana: pleasing, entertaining yadu: name of the dynasty in which lord krishna was born; (var) yaduvara, yadukula</t>
  </si>
  <si>
    <t>debug_harey_krishna_madhusudhana.html</t>
  </si>
  <si>
    <t>https://sairhythms.sathyasai.org/song/harey-krishna-mukunda-murari</t>
  </si>
  <si>
    <t>Harey Krishna Mukunda Murari</t>
  </si>
  <si>
    <t>Praise be to Thee, O Lord Krishna, also known as Mukunda and Murari. Glory be to the enchanting one, the slayer of demon Madhu. Glory to the one of Yadava lineage and the darling of Gopis who plays sweet divine music on the flute.</t>
  </si>
  <si>
    <t>Harey Krishna Mukunda Murari
Harey Krishna Sai Krishna [ Harey Krishna ... ]
Bhajo Krishna Sunaada Murali
Bhajo Murali Madhura Murali
Mana Mohana Krishna Madhusudhana Krishna
Yadu Nandana Krishna Gopi Chandana Krishna</t>
  </si>
  <si>
    <t>Song Glossary bhajo: (let us) worship, chant the name or sing the praises of the lord; (var) bhajarey, bhajey, bhajore, bhajorey, bhajeham chandana: sandalwood, that which cools, pleasing gopi: the women of brindavana who had completely surrendered to lord krishna; (var) gopika hari: name of lord vishnu; (var) hare, harey krishna: name of the eighth incarnation of lord vishnu, son of devaki and vasudeva madhusudhana: slayer of the demon madhu - lord krishna mana: mind; (var) man, mano mohana: attractive, beautiful, enchanting; (var) mohanam, mohini (f) - also refers to an incarnation of lord vishnu mukunda: refers to krishna, the one who grants liberation murali: flute murare: one who killed the demon ‘mura’ – lord krishna; (var) murari, murarey nandana: son, also the name of a forest; (var) nandan, nandanam sai: sa + aai = divine mother sunaada: divine sound, pleasant sounding yadu: name of the dynasty in which lord krishna was born; (var) yaduvara, yadukula</t>
  </si>
  <si>
    <t>debug_harey_krishna_mukunda_murari.html</t>
  </si>
  <si>
    <t>https://sairhythms.sathyasai.org/song/harey-krishna-yaduvara-krishna</t>
  </si>
  <si>
    <t>Harey Krishna Yaduvara Krishna</t>
  </si>
  <si>
    <t>Oh Mind! Worship and chant the name of the Lord Hari, Sai Ram, Mukunda, Madhava, Govinda and Gopala.</t>
  </si>
  <si>
    <t>Harey Krishna Yaduvara Krishna
Sundara Krishna Mana Mohana Krishna
Dheera Krishna Damodara Krishna
Krishna Krishna Krupa Karo Krishna</t>
  </si>
  <si>
    <t>Song Glossary damodara: one who has a string or ornament tied round his stomach generally meaning krishna; (var) damodaram, damodhara dheera: courageous; (var) dheeram hari: name of lord vishnu; (var) hare, harey karo: do; make it happen; (var) kar; kiya - did; karomi, karey - let us do krishna: name of the eighth incarnation of lord vishnu, son of devaki and vasudeva krupa: compassion; (var) kripa mana: mind; (var) man, mano mohana: attractive, beautiful, enchanting; (var) mohanam, mohini (f) - also refers to an incarnation of lord vishnu sundara: beautiful; (var) sundarakara, sundaraya, sundari (f), soundari (f), sundaram - beauty yadu: name of the dynasty in which lord krishna was born; (var) yaduvara, yadukula</t>
  </si>
  <si>
    <t>debug_harey_krishna_yaduvara_krishna.html</t>
  </si>
  <si>
    <t>https://sairhythms.sathyasai.org/song/harey-murali-manohara-shyama</t>
  </si>
  <si>
    <t>Harey Murali Manohara Shyama</t>
  </si>
  <si>
    <t>Glory to Lord Krishna who has an enchanting form with the flute in His hands, who is dear to the Gopis, who is the son of Devaki and the one who reclines on the serpent Vasuki.</t>
  </si>
  <si>
    <t>Harey Murali Manohara Shyama
Harey Gopi Manohara Shyama [ Harey Murali ... ]
Harey Devaki Nandana Shyama
Nandana Shyama Nandana Shyama [ Harey Devaki ... ]
Harey Vasuki Shayana Shyama</t>
  </si>
  <si>
    <t>Mishra Sarasangi / Nat Bhairav</t>
  </si>
  <si>
    <t>vintage sheet-music</t>
  </si>
  <si>
    <t>Song Glossary devaki: mother of lord krishna gopi: the women of brindavana who had completely surrendered to lord krishna; (var) gopika hari: name of lord vishnu; (var) hare, harey manohar: pleasing, beautiful, charming; (var) manohara, manoharam, manohari (f) murali: flute nandana: son, also the name of a forest; (var) nandan, nandanam sham: dark hued, a reference to lord krishna; evening time; (var) shyam, shyama, shyamala shayana: sleep vasuki: serpent upon which lord vishnu reclines</t>
  </si>
  <si>
    <t>debug_harey_murali_manohara_shyama.html</t>
  </si>
  <si>
    <t>https://youtu.be/77d84o0FoJc?t=1330 https://youtu.be/kEMHc-FXOu4</t>
  </si>
  <si>
    <t>https://sairhythms.sathyasai.org/song/harey-murarey-madhukaitabhaarey</t>
  </si>
  <si>
    <t>Harey Murarey Madhukaitabhaarey</t>
  </si>
  <si>
    <t>Sing the Glory of the Lord Krishna by chanting His names - Govinda, Gopala, Sridhara, Keshava, Mukunda, Madhava. Glory to the son of Devaki, the one who is dear to the Gopikas and the one who annihilated the demons Madhu and Kaitabha.</t>
  </si>
  <si>
    <t>Harey Murarey Madhukaitabhaarey
Govinda Gopala Mukunda Shourie
Anantha Sridhara Govinda Keshava
Mukunda Madhava Narayana [ Harey Murarey ... ]
Devaki Tanaya Gopika Ramana
Bhaktha Uddharana Trivikrama
Harey Murarey Madhukaitabhaarey
Govinda Gopala Mukunda Shourie
Achyutha Anantha Govinda Keshava
Mukunda Madhava Narayana [ Harey Murarey ... ]
Devaki Tanaya Gopika Ramana
Bhaktha Uddharana Trivikrama</t>
  </si>
  <si>
    <t>harey-murarey-madhukaitabhaarey.mp3 https://www.raagabox.com/search/?mid=1011545</t>
  </si>
  <si>
    <t>Song Glossary anantha: infinite, endless; (var) ananth, anantham, ananthaya bhaktha: devotee; (var) bhakthudu (telugu), bhakthargal (tamil) devaki: mother of lord krishna gopal: name of krishna which means protector of the cowherd; (var) gopala, gopalana, gopalam gopi: the women of brindavana who had completely surrendered to lord krishna; (var) gopika govinda: name of krishna which means cowherd; (var) govindam hari: name of lord vishnu; (var) hare, harey keshava: refers to lord krishna who vanquished the demon keshi; also means the one with beautiful, long hair; (var) keshavam madhava: name of krishna which means very sweet like madhu-honey; (var) madhavam, madhavaya madhukaitabhaare: slayer of demons madhu and kaitabha, refers to lord krishna mukunda: refers to krishna, the one who grants liberation murare: one who killed the demon ‘mura’ – lord krishna; (var) murari, murarey narayana: lord vishnu; (var) narayan, narayanam, narayanaya ramana: beloved; also the name of a saint shourie: one with long hair, usually refers to lord krishna sridhara: lord vishnu – one who has wealth or fortune tanaya: son; (var) tanayam, tanaye, tanayey trivikrama: one who strided over the three worlds in three steps, refers to lord vamana, an incarnation of lord vishnu uddhara: liberator, redeemer, uplifter; (var) uddharaka, uddharana, uddharam</t>
  </si>
  <si>
    <t>debug_harey_murarey_madhukaitabhaarey.html</t>
  </si>
  <si>
    <t>https://sairhythms.sathyasai.org/song/harey-murarey-sai-ram-harey</t>
  </si>
  <si>
    <t>Harey Murarey Sai Ram Harey</t>
  </si>
  <si>
    <t>Glory be to Lord Sai Ram, the one who is supremely auspicious who is glorified by many names - Rama, Allah and Eshwara (Shiva).</t>
  </si>
  <si>
    <t>Harey Murarey Sai Ram Harey Murarey Ram
Parama Sumangala Sai Ram Parama Sumangala Ram
Eshwar Allah Terey Naam Sab Tum Ho Bhagawan [ Parama Sumangala ... ]</t>
  </si>
  <si>
    <t>harey-murarey-sai-ram-harey.mp3</t>
  </si>
  <si>
    <t>~ Mayamalavagowla / Bhairav</t>
  </si>
  <si>
    <t>Song Glossary allah: the all-compassionate god of islam religion bhagawan: god; (var) bhagwan, bhagavaan, bhagavan, bhagawantha, bhagawathey eshwar: lord, one of the various names of lord shiva; (var) eshwara hari: name of lord vishnu; (var) hare, harey ho: you are; (alternative) so be it murare: one who killed the demon ‘mura’ – lord krishna; (var) murari, murarey naam: name; (var) naama, naamam parama: supreme, principal, chief, best, highest; (var) param, paramam rama: name of the seventh incarnation of lord vishnu, son of dasharatha and kausalya; (var) ram sab: all, everybody or everything sai: sa + aai = divine mother sumangala: divinely auspicious tera: yours; (var) terey, teri, tero (your) tum: you, thou; (var) tu, tuj; tubhyam, tumhey - to you; tujhey, tujko - for you;</t>
  </si>
  <si>
    <t>debug_harey_murarey_sai_ram_harey.html</t>
  </si>
  <si>
    <t>harey-murarey-sai-ram-harey_1.mp3</t>
  </si>
  <si>
    <t>https://sairhythms.sathyasai.org/song/harey-murarey-shyam-bhaja-mana</t>
  </si>
  <si>
    <t>Harey Murarey Shyam Bhaja Mana</t>
  </si>
  <si>
    <t>Oh Mind Sing in praise of Radhey Govinda of blue complexion whose other names are Murarey, Mukunda and also Sai.</t>
  </si>
  <si>
    <t>Harey Murarey Shyam Bhaja Mana Radhey Govinda
Shyam Mukunda Harey Bhaja Mana Radhey Govinda [ Harey Murarey ... ]
Sai Govinda Harey Bhaja Mana Radhey Govinda
Radhey Jai Radhey Jai Radhey Bhaja Mana Radhey Govinda</t>
  </si>
  <si>
    <t>Song Glossary bhaja: worship, chant the name or sing the praises of the lord; (var) bhajoon - I worship; bhajey - let us worship govinda: name of krishna which means cowherd; (var) govindam hari: name of lord vishnu; (var) hare, harey jai: victory mana: mind; (var) man, mano mukunda: refers to krishna, the one who grants liberation murare: one who killed the demon ‘mura’ – lord krishna; (var) murari, murarey radha: one of the gopikas and the beloved of lord krishna; (var) radhe, radhey, radhika sai: sa + aai = divine mother sham: dark hued, a reference to lord krishna; evening time; (var) shyam, shyama, shyamala</t>
  </si>
  <si>
    <t>debug_harey_murarey_shyam_bhaja_mana.html</t>
  </si>
  <si>
    <t>https://sairhythms.sathyasai.org/song/harey-murari-ranga-narayana-om</t>
  </si>
  <si>
    <t>Harey Murari Ranga Narayana Om</t>
  </si>
  <si>
    <t>Glory to Lord Lord Narayana, the one who is dressed in yellow attire, with the peacock feather on His head, the one who is dear to Mother Lakshmi, who is also known as Ranga of Pandharpur.</t>
  </si>
  <si>
    <t>Harey Murari Ranga Narayana Om
Peetambara Dhara Narayana Om
Mayura Mukutadhara Narayana Om [ Harey Murari ... ]
Lakshmi Kantha Narayana Om
Narayana Narayana Narayana Om</t>
  </si>
  <si>
    <t>Song Glossary dhara: bear, carry, earth, one who wears; (var) dhari, dharana, dharam, dharey, dharini (f) hari: name of lord vishnu; (var) hare, harey kantha: beloved lakshmi: goddess of wealth, the consort of lord vishnu mayura: peacock mukuta: crown; (var) makuta; mukutadhara, mukutadhari - wearing a crown murare: one who killed the demon ‘mura’ – lord krishna; (var) murari, murarey narayana: lord vishnu; (var) narayan, narayanam, narayanaya om: Omkara has no form. It is the manifestation of Brahman (God) as sound. It is present in all creation. It is effulgent. It is in all speech. Read More: Significance of Om peetambara: yellow or golden colored cloth esp. worn by lord krishna ranga: lord vittala or panduranga - a form of lord krishna; also the name of lord narayana in srirangam, tamilnadu; (var) ranganath, ranganatha</t>
  </si>
  <si>
    <t>debug_harey_murari_ranga_narayana_om.html</t>
  </si>
  <si>
    <t>https://sairhythms.sathyasai.org/song/harey-ram-harey-ram-harey</t>
  </si>
  <si>
    <t>Harey Ram Harey Ram Harey</t>
  </si>
  <si>
    <t>Chant the different names of the Lord, Rama, Krishna, Mukunda, Madhava, Govinda, the blue complexioned Gopala who is dear to Radha and Meera.</t>
  </si>
  <si>
    <t>Harey Ram Harey Ram Harey Rama Krishna Harey Ram
Mukunda Madhava Sri Sai Ram [ Harey Ram ... ]
Govinda Gopala Radha Ke Shyam
Giridhara Gopala Meera Ke Shyam
Bolo Ram Bolo Shyam Bolo Sai Ghana Shyam</t>
  </si>
  <si>
    <t>harey-ram-harey-ram-harey.mp3</t>
  </si>
  <si>
    <t>Song Glossary bolo: chant, tell; (var) bol, boley - tells, boloon - i say ghana: thick; also refers to the sound of a bell; (var) ghanana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ke: of or belonging to krishna: name of the eighth incarnation of lord vishnu, son of devaki and vasudeva madhava: name of krishna which means very sweet like madhu-honey; (var) madhavam, madhavaya meera: one of the greatest women saints and devotee of lord krishna who sang the glory of the lord through songs and bhajans mukunda: refers to krishna, the one who grants liberation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sri: honorific title of respect; another name of goddess lakshmi; wealth, majesty, splendour, intellect, fortune; (var) thiru (tamil)</t>
  </si>
  <si>
    <t>debug_harey_ram_harey_ram_harey.html</t>
  </si>
  <si>
    <t>source: https://media.radiosai.org/journals/vol_16/01APR18/Sai-Bhajans-Karaoke-Volume-6.htmReference Track5 Pancham / GGents Pitch Karaoke Tracks5 Pancham / G (reference)4.5 Pancham / F# (half note lower)4 Pancham / F (one note lower)Ladies Pitch Karaoke Tracks1 Pancham / C (reference)7 Pancham / B (half note lower)6.5 Pancham / A# (one note lower)</t>
  </si>
  <si>
    <t>https://sairhythms.sathyasai.org/song/harey-ram-harey-ram-krishna</t>
  </si>
  <si>
    <t>Harey Ram Harey Ram Krishna</t>
  </si>
  <si>
    <t>Chant the name of Lord Narayana, the charming Prince of Vasudeva, the Lord of Radha. Madhava, who is infinite bliss.</t>
  </si>
  <si>
    <t>Harey Ram Harey Ram Krishna Krishna Ram
Radha Krishna Rama Krishna Sai Ghana Shyam
Giridhara Gopala Sai Ghana Shyam
Krishna Rama Govinda Sai Ghana Shyam
Sundara Roopa Sai Ghana Shyam [ Radha Krishna ]</t>
  </si>
  <si>
    <t>Song Glossary ghana: thick; also refers to the sound of a bell; (var) ghanana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krishna: name of the eighth incarnation of lord vishnu, son of devaki and vasudeva radha: one of the gopikas and the beloved of lord krishna; (var) radhe, radhey, radhika rama: name of the seventh incarnation of lord vishnu, son of dasharatha and kausalya; (var) ram roopa: figure, embodiment; (var) roopam, roopini (f) sai: sa + aai = divine mother sham: dark hued, a reference to lord krishna; evening time; (var) shyam, shyama, shyamala sundara: beautiful; (var) sundarakara, sundaraya, sundari (f), soundari (f), sundaram - beauty</t>
  </si>
  <si>
    <t>debug_harey_ram_harey_ram_krishna.html</t>
  </si>
  <si>
    <t>https://sairhythms.sathyasai.org/song/harey-ram-japo-hari-naam</t>
  </si>
  <si>
    <t>Harey Ram Japo Hari Naam</t>
  </si>
  <si>
    <t>Chant the names of Radha and Krishna, Sita and Rama. Krishna's complexion is that of dark rainclouds. O Sai, You are our Lord. We chant the name of Lord Sathya Sai incessantly.</t>
  </si>
  <si>
    <t>Harey Ram Japo Hari Naam
Radhey Shyam Japo Hari Naam [ Harey Ram Japo ... ]
Sita Ram Japo Hari Naam
Ghana Shyam Ghana Shyam
Sita Ram Japo Hari Naam
Merey Ram Merey Ram
Sai Ram Japo Sai Naam</t>
  </si>
  <si>
    <t>harey-ram-japo-hari-naam.mp3</t>
  </si>
  <si>
    <t>Mishra Vakulabharanam / Basant Mukhari</t>
  </si>
  <si>
    <t>Song Glossary ghana: thick; also refers to the sound of a bell; (var) ghanana hari: name of lord vishnu; (var) hare, harey japo: to chant continuously; (var) japiye, japorey mera: my, mine; (var) mere, merey, meri, mero naam: name; (var) naama, naamam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t>
  </si>
  <si>
    <t>debug_harey_ram_japo_hari_naam.html</t>
  </si>
  <si>
    <t>https://sairhythms.sathyasai.org/song/harey-rama-harey-rama-rama-0</t>
  </si>
  <si>
    <t>Harey Rama Harey Rama Rama</t>
  </si>
  <si>
    <t>Chant the names of Lord: Rama, Krishna, Madhava, Raghava. The Lord's name destroys the miseries of life and grants protection.</t>
  </si>
  <si>
    <t>Harey Rama Harey Rama Rama Rama Harey Harey
Harey Krishna Harey Krishna Krishna Krishna Harey Harey
Harey Rama Harey Rama Rama Rama Harey Harey
Harey Krishna Harey Krishna Krishna Krishna Harey Harey
Krishna Keshava Krishna Keshava Krishna Keshava Paahi Maam
Rama Raghava Rama Raghava Rama Raghava Raksha Maam</t>
  </si>
  <si>
    <t>Song Glossary hari: name of lord vishnu; (var) hare, harey keshava: refers to lord krishna who vanquished the demon keshi; also means the one with beautiful, long hair; (var) keshavam krishna: name of the eighth incarnation of lord vishnu, son of devaki and vasudeva maam: for me paahi: protect; (var) pahi raghava: lord rama who hails from raghu clan raksha: protect; (var) rakshaya rama: name of the seventh incarnation of lord vishnu, son of dasharatha and kausalya; (var) ram</t>
  </si>
  <si>
    <t>debug_harey_rama_harey_rama_rama.html</t>
  </si>
  <si>
    <t>https://sairhythms.sathyasai.org/song/harey-rama-harey-rama-rama</t>
  </si>
  <si>
    <t>Harey Rama Harey Rama Rama (Shankarabharanam / Bilawal)</t>
  </si>
  <si>
    <t>Chant incessantly the holy names of Lord Hari, Lord Rama and Lord Krishna. Good company leads to blissful solitude, which further leads to freedom from infatuation, mental equanimity and finally to liberation even as one is alive. This is how an aspirant progresses by chanting the Lord's name with sincere devotion.</t>
  </si>
  <si>
    <t>Harey Rama Harey Rama Rama Rama Harey Harey
Harey Krishna Harey Krishna Krishna Krishna Harey Harey
Satsangathwey Nithsangathwam Nithsangathwey Nirmohathwam
Nirmohatwey Nischala Thatwam Nischala Thatwey Jeevan Mukthi
Harey Rama Harey Rama Rama Rama Harey Harey
Harey Krishna Harey Krishna Krishna Krishna Harey Harey
Harey Rama Harey Rama Rama Rama Harey Harey
Harey Krishna Harey Krishna Krishna Krishna Harey Harey</t>
  </si>
  <si>
    <t>harey-rama-harey-rama-rama-0.mp3</t>
  </si>
  <si>
    <t>Song Glossary hari: name of lord vishnu; (var) hare, harey jeevan: life; (var) jeevana krishna: name of the eighth incarnation of lord vishnu, son of devaki and vasudeva mukthi: liberation nirmohathwam: detachment; (var) nirmohatwey nischala: unmoved, steady; (var) nishchala nithsangathwam: solitude; (var) nithsangathwey rama: name of the seventh incarnation of lord vishnu, son of dasharatha and kausalya; (var) ram satsang: good company thatwam: state,condition thatwe: from that state or condition</t>
  </si>
  <si>
    <t>https://youtu.be/qoZi5HMR-Rk</t>
  </si>
  <si>
    <t>harey-rama-harey-rama-rama-0_1.mp3</t>
  </si>
  <si>
    <t>harey-rama-harey-rama-rama-0_2.mp3</t>
  </si>
  <si>
    <t>https://sairhythms.sathyasai.org/song/harey-rama-rama-rama-harey</t>
  </si>
  <si>
    <t>Harey Rama Rama Rama Harey</t>
  </si>
  <si>
    <t>Let us sing praise to Sai Rama and Krishna, for the divine name resounds within our hearts.</t>
  </si>
  <si>
    <t>Harey Rama Rama Rama Harey
Harey Krishna Krishna Krishna Harey
Kami wo Tataete Utaou
Sai Rama Rama Sai Harey
Sai Ram Ram Ram, Sai Ram Ram Ram, Sai Ram Ram Ram Sai Ram
Kokoro ni Hibiku Kami no Mina
Kokoro ni Hibiku Sai Ram</t>
  </si>
  <si>
    <t>Song Glossary hari: name of lord vishnu; (var) hare, harey krishna: name of the eighth incarnation of lord vishnu, son of devaki and vasudeva rama: name of the seventh incarnation of lord vishnu, son of dasharatha and kausalya; (var) ram sai: sa + aai = divine mother</t>
  </si>
  <si>
    <t>debug_harey_rama_rama_rama_harey.html</t>
  </si>
  <si>
    <t>https://youtu.be/3_U_iNeV2Qc</t>
  </si>
  <si>
    <t>https://sairhythms.sathyasai.org/song/harey-sai-gopala-radhey-krishna</t>
  </si>
  <si>
    <t>Harey Sai Gopala Radhey Krishna</t>
  </si>
  <si>
    <t>Salutations to You, O Lord Sai who dwells at Parthi, who is verily Gopala, Govinda, Panduranga. You are the compassionate one who had earlier incarnated as Krishna in the Yadu lineage and moved about in Brindavan as the son of Nanda.</t>
  </si>
  <si>
    <t>Harey Sai Gopala Radhey Krishna
Harey Sai Govinda Panduranga [ Harey Sai Gopala ... ]
Hey Prabhu Vandana Hey Yadu Nandana
Hey Nanda Nandana Dayamaya
Kunja Vihari Krishna Murari
Parthi Vihari Namo Namo</t>
  </si>
  <si>
    <t>Song Glossary dayamayi: full of compassion; (var) dayamaya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krishna: name of the eighth incarnation of lord vishnu, son of devaki and vasudeva kunja: a place overgrown with plants or creepers, a bower murare: one who killed the demon ‘mura’ – lord krishna; (var) murari, murarey namo: to offer salutations nanda: foster father of lord krishna nandana: son, also the name of a forest; (var) nandan, nandanam panduranga: lord vittala, krishna prabhu: lord, master; (var) prabho puttaparthi: birthplace of bhagawan sri sathya sai baba; (var) parti, parthi, parthipuri radha: one of the gopikas and the beloved of lord krishna; (var) radhe, radhey, radhika sai: sa + aai = divine mother vandana: worship, obeisance, salutation; (var) vandanam vihara: one who resides; (var) viharana, vihari, viharini (f) yadu: name of the dynasty in which lord krishna was born; (var) yaduvara, yadukula</t>
  </si>
  <si>
    <t>debug_harey_sai_gopala_radhey_krishna.html</t>
  </si>
  <si>
    <t>https://sairhythms.sathyasai.org/song/harey-sai-harey-sai-sai</t>
  </si>
  <si>
    <t>Harey Sai Harey Sai Sai</t>
  </si>
  <si>
    <t>Chant various names of the Lord Krishna - Achyutha, Keshava, Rama, Narayana, Damodara, Vasudeva, Sridhara and Madhava. Glory to the Lord of the Gopis who has incarnated as our sacred preceptor, Lord Sathya Sai.</t>
  </si>
  <si>
    <t>Harey Sai Harey Sai Sai Sai Harey Harey
Harey Baba Harey Baba Bala Baba Harey Harey [ Harey Sai ... ]
Achyutham Keshavam Rama Narayanam
Krishna Damodaram Vasudevam Bhajey
Sridharam Madhavam Gopika Vallabham
Sadguru Nayakam Sai Ramam Bhajey</t>
  </si>
  <si>
    <t>harey-sai-harey-sai-sai.mp3</t>
  </si>
  <si>
    <t>Partheeshwara Parameshwara</t>
  </si>
  <si>
    <t>Song Glossary achyutha: one who does not lapse, firm, immovable, imperishable - refers to lord krishna; (var) achyutham, achyuthaya baba: lord sai baba - the divine father bala: child, son; (var) bal, balana, balagan (tamil), baalam bhaja: worship, chant the name or sing the praises of the lord; (var) bhajoon - I worship; bhajey - let us worship damodara: one who has a string or ornament tied round his stomach generally meaning krishna; (var) damodaram, damodhara gopi: the women of brindavana who had completely surrendered to lord krishna; (var) gopika hari: name of lord vishnu; (var) hare, harey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narayana: lord vishnu; (var) narayan, narayanam, narayanaya nayaka: master or leader (masculine); nayaki (feminine); (var) nayaga (tamil) rama: name of the seventh incarnation of lord vishnu, son of dasharatha and kausalya; (var) ram sadguru: true teacher/mentor/preceptor sai: sa + aai = divine mother sridhara: lord vishnu – one who has wealth or fortune vallabha: beloved, husband; (var) vallabham, vallabhaya, vallabhey vasudeva: lord krishna’s father, also refers to lord krishna himself</t>
  </si>
  <si>
    <t>debug_harey_sai_harey_sai_sai.html</t>
  </si>
  <si>
    <t>https://sairhythms.sathyasai.org/song/hari-anandamaya-jaya-narayana-sai</t>
  </si>
  <si>
    <t>Praise be to Lord Narayana who is Supreme Bliss personified, who incarnated as Lord Krishna, the son of Vasudeva and who is the very life of Radha.</t>
  </si>
  <si>
    <t>Hari Anandamaya Jaya Narayana ( Sai )
Vasudeva Nandana Radha Jeevana
Paramananda Madhava
Narayana Hari ( Sai ) Narayana (3)</t>
  </si>
  <si>
    <t>hari-anandamaya-jaya-narayana-sai.mp3</t>
  </si>
  <si>
    <t>S+ S+ S+ S+ N2 D2 P M1 P G2 R2 S G2In the Key of C:C+ C+ C+ C+ B A G F G E D C E</t>
  </si>
  <si>
    <t>Song Glossary anand: bliss; (var) ananda, anandam, anando hari: name of lord vishnu; (var) hare, harey jaya: victory; (var) jayam, jayatu jeevan: life; (var) jeevana madhava: name of krishna which means very sweet like madhu-honey; (var) madhavam, madhavaya nandana: son, also the name of a forest; (var) nandan, nandanam narayana: lord vishnu; (var) narayan, narayanam, narayanaya paramananda: supreme bliss; (var) paramanandam radha: one of the gopikas and the beloved of lord krishna; (var) radhe, radhey, radhika sai: sa + aai = divine mother vasudeva: lord krishna’s father, also refers to lord krishna himself</t>
  </si>
  <si>
    <t>debug_hari_anandamaya_jaya_narayana__sai_.html</t>
  </si>
  <si>
    <t>hari-anandamaya-jaya-narayana-sai_1.mp3</t>
  </si>
  <si>
    <t>https://sairhythms.sathyasai.org/song/hari-bhajana-bina-sukh-shanthi</t>
  </si>
  <si>
    <t>Hari Bhajana Bina Sukh Shanthi</t>
  </si>
  <si>
    <t>O Mind, understand that there is no peace without chanting the glory of the Lord Hari, which itself is Bliss. There is no progress without loving devotion to the Lord and no liberation without service to the feet of the Guru. There is no equanimity of mind without remembering the Lord's name and meditation. There is no integrated awareness without the Lord's vision. No deed or action can be deemed good if performed bereft of righteousness and compassion. Only the Lord is one's own, and no one else. There is no realization of the Supreme Consciousness without chanting the Lord's name.</t>
  </si>
  <si>
    <t>Hari Bhajana Bina Sukh Shanthi Nahin
Hari Naam Bina Ananda Nahin
Prema Bhakthi Bina Uddhar Nahin
Guru Seva Bina Nirvana Nahin [ Hari Bhajan ... ]
Japa Dhyana Bina Sam Yoga Nahin
Prabhu Darsha Bina Pragyana Nahin
Daya Dharma Bina Sath Karma Nahin
Bhagawan Bina Koi Apna Nahin
Hari Naam Bina Paramatma Nahin
Without Singing To The Lord There's No Peace Or Happiness
Without Praising His Name There's No Feeling Of Bliss
Without Love And Devotion We Never Will Be Free
Without Service To Him No Salvation Can There Be [ Without Singing ... ]
We Find Union With Him When Our Minds Are At Rest
The Best Wisdom Is Seeing The Lord Everywhere
The Most Righteous Of Deeds Shows Compassion And Care
There Is No One As Near And As Dear As The Lord
He Is Present In All And In All Can Be Adored
Ai no Kokoro de Kami no Uta o
Kami no Mina wa Inochi no Izumi
Ai o Motte Kokoro o Zukushi
Uyamau Koto wa Kami e no Michi
Ai no Kokoro de Kami no Uta o
Inori o Motte Ikiteyu Kou
Kami no Misugata Kokoro ni Ukabe
Watashi no Kami yo Ai no Kami yo
Ai ni Yori Michibiki Tamae
Kami no Ai wa Sekai no Subete</t>
  </si>
  <si>
    <t>hari-bhajana-bina-sukh-shanthi.mp3 hari-bhajana-bina-sukh-shanthi_1.mp3</t>
  </si>
  <si>
    <t>https://dl.radiosai.org/Radio_Sai_Bhajan_Classroom_100_Hari_Bhajana_bina_Sukh_Shanti_Nahi.mp3</t>
  </si>
  <si>
    <t>golden voice multi-lingual lead-music sheet-music tutorial</t>
  </si>
  <si>
    <t>Song Glossary anand: bliss; (var) ananda, anandam, anando apna: our; (var) apni, apney bhagawan: god; (var) bhagwan, bhagavaan, bhagavan, bhagawantha, bhagawathey bhajan: prayerful song; (var) bhajana, bhajanalu (telugu), bhajanon - plural bhakthi: devotion bina: without darshan: to appear, to see; (var) darshana, darshanam, darsha - to show daya: compassion dharma: righteousness, also refers to way of life or religion dhyan: meditation; (var) dhyana, dhyanam, dhyanamey guru: preceptor; (var) guruvara – belonging to the guru / guru’s hari: name of lord vishnu; (var) hare, harey japam: continuous recitation of the lord's name; (var) japa, japana, japatha, japata karma: destiny, action koi: somebody naam: name; (var) naama, naamam nahin: no, not; (var) nahi nirvana: liberation, salvation paramatma: supreme lord or highest soul; (var) paraman - tamil; paramatmaja - supreme lord who is born on earth (an incarnation) prabhu: lord, master; (var) prabho pragyana: awareness prema: love; (var) prem; also the name of the third sai avatar, prema sai rama: name of the seventh incarnation of lord vishnu, son of dasharatha and kausalya; (var) ram sai: sa + aai = divine mother samyoga: coincidence, union sat: truth; (var) sath seva: service shanthi: peace sukha: happiness; (var) sukh uddhaar: liberate; (var) uddhar</t>
  </si>
  <si>
    <t>debug_hari_bhajana_bina_sukh_shanthi.html</t>
  </si>
  <si>
    <t>The last line of the song is also sung as "Sai Nath Bina Paramatma Nahin" and "Sai Ram Bina Paramatma Nahin".</t>
  </si>
  <si>
    <t>hari-bhajana-bina-sukh-shanthi_2.mp3</t>
  </si>
  <si>
    <t>https://sairhythms.sathyasai.org/song/hari-bol-hari-bol-hari</t>
  </si>
  <si>
    <t>Hari Bol Hari Bol Hari</t>
  </si>
  <si>
    <t>Contemplate on the name and meditate on the Lotus Feet of Lord Hari. Worship the divine Flutist, Lord Madhava (Krishna). Sing the glory of Lord Keshava.</t>
  </si>
  <si>
    <t>Hari Bol Hari Bol Hari Hari Bol
Mukunda Madhava Govinda Bol
Hari Bol Hari Bol Hari Hari Bol
Keshava Madhava Govinda Bol</t>
  </si>
  <si>
    <t>hari-bol-hari-bol-hari.mp3</t>
  </si>
  <si>
    <t>Song Glossary bolo: chant, tell; (var) bol, boley - tells, boloon - i say govinda: name of krishna which means cowherd; (var) govindam hari: name of lord vishnu; (var) hare, harey keshava: refers to lord krishna who vanquished the demon keshi; also means the one with beautiful, long hair; (var) keshavam madhava: name of krishna which means very sweet like madhu-honey; (var) madhavam, madhavaya mukunda: refers to krishna, the one who grants liberation</t>
  </si>
  <si>
    <t>debug_hari_bol_hari_bol_hari.html</t>
  </si>
  <si>
    <t>https://sairhythms.sathyasai.org/song/hari-bolo-harey-rama-naam</t>
  </si>
  <si>
    <t>Hari Bolo Harey Rama Naam</t>
  </si>
  <si>
    <t>Chant the many names of the Lord Hari, Rama, Krishna and Sathya Sai.</t>
  </si>
  <si>
    <t>Hari Bolo Harey Rama Naam
Hari Bolo Harey Krishna Naam
Hari Bolo Sathya Sai Ram
Hari Bolo Harey Rama Naam</t>
  </si>
  <si>
    <t>hari-bolo-harey-rama-naam.mp3</t>
  </si>
  <si>
    <t>Song Glossary bolo: chant, tell; (var) bol, boley - tells, boloon - i say hari: name of lord vishnu; (var) hare, harey krishna: name of the eighth incarnation of lord vishnu, son of devaki and vasudeva naam: name; (var) naama, naamam rama: name of the seventh incarnation of lord vishnu, son of dasharatha and kausalya; (var) ram sai: sa + aai = divine mother sathya: truth, short form of sathyanarayana – the childhood name of sri sathya sai baba; (var) sathyam</t>
  </si>
  <si>
    <t>debug_hari_bolo_harey_rama_naam.html</t>
  </si>
  <si>
    <t>https://sairhythms.sathyasai.org/song/hari-govinda-govinda-narayana</t>
  </si>
  <si>
    <t>Hari Govinda Govinda Narayana</t>
  </si>
  <si>
    <t>Chant the different names of the Lord Narayana - Govinda, Gopala and Hari. Lord Narayana is the personification of Truth, Awareness and Supreme Bliss. Glory to Lord Sai who is verily Lord Narayana.</t>
  </si>
  <si>
    <t>Hari Govinda Govinda Narayana
Hari Gopala Gopala Narayana [ Hari Govinda ... ]
Satchidananda Ananda Narayana
Paramananda Ananda Narayana
Hari Narayana Sai Narayana (5)</t>
  </si>
  <si>
    <t>Song Glossary anand: bliss; (var) ananda, anandam, anando gopal: name of krishna which means protector of the cowherd; (var) gopala, gopalana, gopalam govinda: name of krishna which means cowherd; (var) govindam hari: name of lord vishnu; (var) hare, harey narayana: lord vishnu; (var) narayan, narayanam, narayanaya paramananda: supreme bliss; (var) paramanandam sai: sa + aai = divine mother satchidananda: sat + chith + ananda = truth or being + consciousness + bliss; (var) satchitananda, satchidanandam</t>
  </si>
  <si>
    <t>debug_hari_govinda_govinda_narayana.html</t>
  </si>
  <si>
    <t>https://sairhythms.sathyasai.org/song/hari-govinda-madhava-krishna</t>
  </si>
  <si>
    <t>Hari Govinda Madhava Krishna</t>
  </si>
  <si>
    <t>Salutations to Lord Sai, the incarnation of Lord Krishna who is glorified as Hari, Govinda, Madhava, Panduranga, and Narayana.</t>
  </si>
  <si>
    <t>Hari Govinda Madhava Krishna
Hey Panduranga Krishna
Harey Panduranga Harey Panduranga [ Hari Govinda ... ]
Hari Narayana Jaya Narayana Krishna
Hari Narayana Sai Narayana Krishna [ Harey Panduranga ... ]</t>
  </si>
  <si>
    <t>Song Glossary govinda: name of krishna which means cowherd; (var) govindam hari: name of lord vishnu; (var) hare, harey jaya: victory; (var) jayam, jayatu krishna: name of the eighth incarnation of lord vishnu, son of devaki and vasudeva madhava: name of krishna which means very sweet like madhu-honey; (var) madhavam, madhavaya narayana: lord vishnu; (var) narayan, narayanam, narayanaya panduranga: lord vittala, krishna sai: sa + aai = divine mother</t>
  </si>
  <si>
    <t>debug_hari_govinda_madhava_krishna.html</t>
  </si>
  <si>
    <t>https://sairhythms.sathyasai.org/song/hari-govinda-nanda-mukunda</t>
  </si>
  <si>
    <t>Hari Govinda Nanda Mukunda</t>
  </si>
  <si>
    <t>Chant the different names of Lord Narayana, Hari, Govinda, Madhava, Sridhara. Glory to the one who is supreme Bliss, the one who dwells in Parthi as Lord Sai.</t>
  </si>
  <si>
    <t>Hari Govinda Nanda Mukunda
Keshava Narayana
Madhava Narayana
Sridhara Narayana
Sri Hari Narayana
Parthi Narayana Hari Narayana
Govinda Narayana Paramananda Narayana</t>
  </si>
  <si>
    <t>Song Glossary govinda: name of krishna which means cowherd; (var) govindam hari: name of lord vishnu; (var) hare, harey keshava: refers to lord krishna who vanquished the demon keshi; also means the one with beautiful, long hair; (var) keshavam madhava: name of krishna which means very sweet like madhu-honey; (var) madhavam, madhavaya mukunda: refers to krishna, the one who grants liberation nanda: foster father of lord krishna narayana: lord vishnu; (var) narayan, narayanam, narayanaya paramananda: supreme bliss; (var) paramanandam puttaparthi: birthplace of bhagawan sri sathya sai baba; (var) parti, parthi, parthipuri sri: honorific title of respect; another name of goddess lakshmi; wealth, majesty, splendour, intellect, fortune; (var) thiru (tamil) sridhara: lord vishnu – one who has wealth or fortune</t>
  </si>
  <si>
    <t>debug_hari_govinda_nanda_mukunda.html</t>
  </si>
  <si>
    <t>https://sairhythms.sathyasai.org/song/hari-guna-gaana-karo-mana</t>
  </si>
  <si>
    <t>Hari Guna Gaana Karo Mana</t>
  </si>
  <si>
    <t>Oh Mind! Sing blissfully the divine attributes of Hari, Rama, Krishna and Sairam.</t>
  </si>
  <si>
    <t>Hari Guna Gaana Karo Mana Mero
Sai Guna Gaana Karo Mana Mero
Harey Rama Harey Krishna Krishna Krishna Sai Krishna
Sai Guna Gaana Karo Mana Mero (2)</t>
  </si>
  <si>
    <t>hari-guna-gaana-karo-mana.mp3</t>
  </si>
  <si>
    <t>Song Glossary gaan: song, music; (var) gaana guna: qualities; (var) gun hari: name of lord vishnu; (var) hare, harey karo: do; make it happen; (var) kar; kiya - did; karomi, karey - let us do krishna: name of the eighth incarnation of lord vishnu, son of devaki and vasudeva mana: mind; (var) man, mano mera: my, mine; (var) mere, merey, meri, mero rama: name of the seventh incarnation of lord vishnu, son of dasharatha and kausalya; (var) ram sai: sa + aai = divine mother</t>
  </si>
  <si>
    <t>debug_hari_guna_gaana_karo_mana.html</t>
  </si>
  <si>
    <t>https://sairhythms.sathyasai.org/song/hari-guna-gao-hari-naama</t>
  </si>
  <si>
    <t>Hari Guna Gao Hari Naama</t>
  </si>
  <si>
    <t>Sing the glorious name of the Lord Hari. He grants bliss to all. Chant, contemplate, hear, and meditate on His name. O Mind, chant the name of Lord Sai.</t>
  </si>
  <si>
    <t>Hari Guna Gao Hari Naama Gao
Nanda Ananda Hari Naama Re [ Hari Guna ... ]
Japana Manana Karo Hari Naama Re
Shravana Smarana Karo Hari Naama Re
Sai Om Sai Om Bhajo Mana Re</t>
  </si>
  <si>
    <t>Song Glossary anand: bliss; (var) ananda, anandam, anando bhajo: (let us) worship, chant the name or sing the praises of the lord; (var) bhajarey, bhajey, bhajore, bhajorey, bhajeham gao: sing, let us sing; (var) gaave, gaoon, ganavaa, gaayorey, gaaya - sang guna: qualities; (var) gun hari: name of lord vishnu; (var) hare, harey japam: continuous recitation of the lord's name; (var) japa, japana, japatha, japata karo: do; make it happen; (var) kar; kiya - did; karomi, karey - let us do mana: mind; (var) man, mano manan: to contemplate on; (var) manana naam: name; (var) naama, naamam nanda: foster father of lord krishna om: Omkara has no form. It is the manifestation of Brahman (God) as sound. It is present in all creation. It is effulgent. It is in all speech. Read More: Significance of Om sai: sa + aai = divine mother shravan: listen; (var) shravanam smaran: constant remembrance; (var) smaranam, smarami - remember</t>
  </si>
  <si>
    <t>debug_hari_guna_gao_hari_naama.html</t>
  </si>
  <si>
    <t>https://youtu.be/bXAPsUSO5qw</t>
  </si>
  <si>
    <t>https://sairhythms.sathyasai.org/song/hari-guru-brahma-vishnu-maheshwara</t>
  </si>
  <si>
    <t>Hari Guru Brahma Vishnu Maheshwara</t>
  </si>
  <si>
    <t>Lord Sai, our guru, is the Hindu trinity of the creator (Brahma), protector (Vishnu) and destroyer (Shiva), and the basis of the universe. Sai, in His Shiva form swallowed the poison to save humanity. O Sai, kindly protect us, help us cross the ocean of life and bestow on us the nectar of eternal life.</t>
  </si>
  <si>
    <t>Hari Guru Brahma Vishnu Maheshwara
Sri Sathya Sai Sada Shiva Shankara
Amrutha Amrutha Daan Karey
Aap Haalaahala Ban Karey
Bhava Bhaya Jaladhi Taarana He
Jagadodhara Jaya Abhayankara [ Sri Sathya ... ]</t>
  </si>
  <si>
    <t>Song Glossary aap: you (when addressing with respect) abhayankara: one who protects by removing all fear; (var) abhayankari (f) amrutha: nectar which gives immortality; also means sweet and soft, melodious or nectarine bhava: being, becoming, birth, world bhaya: fear brahma: one of the trinity who is the creator, it also refers to the supreme lord - brahman; (var) brahmam daan: blessing, boon guru: preceptor; (var) guruvara – belonging to the guru / guru’s haalaahala: the poison emitted during the churning of the ocean which was swallowed by shiva hari: name of lord vishnu; (var) hare, harey jagadodhara: one who liberates the world; (var) jagadoddhara, jagadoddharini (f), jagadodhaara, jagadodharaka, jagadodharana, jagadodharanam, jagadodharini (f) jaladharam: ocean; (var) jaladhey, jaladhi jaya: victory; (var) jayam, jayatu karo: do; make it happen; (var) kar; kiya - did; karomi, karey - let us do maheshwara: greatest lord - refers to lord shiva sadashiva: always happy or prosperous; (var) sadashivey, sadashivom sai: sa + aai = divine mother sathya: truth, short form of sathyanarayana – the childhood name of sri sathya sai baba; (var) sathyam shankara: name of lord shiva, one who bestows auspiciousness; (var) shankar, shankaraya, shankaram sri: honorific title of respect; another name of goddess lakshmi; wealth, majesty, splendour, intellect, fortune; (var) thiru (tamil) taarana: liberate; (var) taranam vishnu: lord vishnu, one of the trinity who is the preserver</t>
  </si>
  <si>
    <t>debug_hari_guru_brahma_vishnu_maheshwara.html</t>
  </si>
  <si>
    <t>https://sairhythms.sathyasai.org/song/hari-guru-hari-dhyanam</t>
  </si>
  <si>
    <t>Hari Guru Hari Dhyanam</t>
  </si>
  <si>
    <t>Meditate on the Divine Preceptor, Lord Hari. Worshiping Him is akin to bathing in a river of compassion. Chant Hari's name as He produces sweet music with His flute. Surrender to Lord Hari's feet.</t>
  </si>
  <si>
    <t>Hari Guru Hari Dhyanam
Karuna Nadhi Snanam [ Hari Guru ... ]
Bhaja Guru Hari Naamam
Madhura Murali Naadam
Hari Guru Hari Paadam [ Karuna Nadhi ... ]</t>
  </si>
  <si>
    <t>hari-guru-hari-dhyanam.mp3</t>
  </si>
  <si>
    <t>~ Amruthavarshini</t>
  </si>
  <si>
    <t>Song Glossary bhaja: worship, chant the name or sing the praises of the lord; (var) bhajoon - I worship; bhajey - let us worship dhyan: meditation; (var) dhyana, dhyanam, dhyanamey guru: preceptor; (var) guruvara – belonging to the guru / guru’s hari: name of lord vishnu; (var) hare, harey karuna: compassion; (var) karunya, karunamaya - full of compassion, karunamayi (f), karunantha, karunakara - embodiment of compassion madhura: sweet; (var) madhuram murali: flute naada: sound; (var) ninaada, naad, naadam naam: name; (var) naama, naamam nadiya: rivers; (var) nadhi - river paada: feet; (var) pada, padam, paadam - tamil snanam: bath; (var) snan</t>
  </si>
  <si>
    <t>debug_hari_guru_hari_dhyanam.html</t>
  </si>
  <si>
    <t>https://sairhythms.sathyasai.org/song/hari-guru-natha-prabhu-guru</t>
  </si>
  <si>
    <t>Hari Guru Natha Prabhu Guru</t>
  </si>
  <si>
    <t>Let us worship Sri Sathya Sai as our preceptor, the one who is both Mother and Father, the Divine Master who guides on our path of Spiritual progress. There is no other world for us except You dear Lord Sai. You are verily Lord Krishna, the dear child of Nanda. You are none other than Narayana glorified by the names Govinda and Mukunda, the pleasing child of Brindavana.</t>
  </si>
  <si>
    <t>Hari Guru Natha Prabhu Guru Natha Partheesha Natha
Sri Sathya Sai Guru Natha
Talli Tandriyu Neevey Kadaa Daari Chupe Guru Devudu Kadaa
Narayana Govinda Mukunda Maaku Prapanchamu Neevey Kadaa
Nanda Sunanda Nanda Mukunda Brindavana Chandha
Sri Sathya Sai Guru Natha</t>
  </si>
  <si>
    <t>hari-guru-natha-prabhu-guru.mp3</t>
  </si>
  <si>
    <t>Song Glossary brindavana: garden of tulsi plants, abode of krishna and sathya sai; (var) brindavan chandha: appearance; pleasing; beautiful (kannada) chupe: one who shows daari: way devudu: god govinda: name of krishna which means cowherd; (var) govindam guru: preceptor; (var) guruvara – belonging to the guru / guru’s hari: name of lord vishnu; (var) hare, harey kadaa: isn’t it? maaku: for me mukunda: refers to krishna, the one who grants liberation nanda: foster father of lord krishna narayana: lord vishnu; (var) narayan, narayanam, narayanaya natha: lord or master; (var) nath, nathaya, natham, nada (tamil), nadanukku (tamil) - to the lord, nathudey (telugu) neeve: only you partheeshwara: one who is lord of parthi (sathya sai baba); (var) partheesha, partheeshwaraya prabhu: lord, master; (var) prabho prapanchamu: world sai: sa + aai = divine mother sathya: truth, short form of sathyanarayana – the childhood name of sri sathya sai baba; (var) sathyam sri: honorific title of respect; another name of goddess lakshmi; wealth, majesty, splendour, intellect, fortune; (var) thiru (tamil) sunanda: divinely pleasing, delighting; (var) sunandana talli: mother tandriyu: father</t>
  </si>
  <si>
    <t>debug_hari_guru_natha_prabhu_guru.html</t>
  </si>
  <si>
    <t>https://sairhythms.sathyasai.org/song/hari-hari-bhajo-mana-sai</t>
  </si>
  <si>
    <t>Hari Hari Bhajo Mana Sai</t>
  </si>
  <si>
    <t>O Mind, sing the glory of Lord Hari who incarnated as Lord Rama, Krishna, Vittala and Lord Sai.</t>
  </si>
  <si>
    <t>Hari Hari Bhajo Mana Sai Ram Bhajorey
Sai Ram Bhajo Mana Sai Krishna Bhajorey [ Hari Hari ... ]
Mukunda Madhava Vittala Bhajorey
Govinda Govinda Madhava Bhajorey</t>
  </si>
  <si>
    <t>hari-hari-bhajo-mana-sai.mp3</t>
  </si>
  <si>
    <t>Song Glossary bhajo: (let us) worship, chant the name or sing the praises of the lord; (var) bhajarey, bhajey, bhajore, bhajorey, bhajeham govinda: name of krishna which means cowherd; (var) govindam hari: name of lord vishnu; (var) hare, harey krishna: name of the eighth incarnation of lord vishnu, son of devaki and vasudeva madhava: name of krishna which means very sweet like madhu-honey; (var) madhavam, madhavaya mana: mind; (var) man, mano mukunda: refers to krishna, the one who grants liberation rama: name of the seventh incarnation of lord vishnu, son of dasharatha and kausalya; (var) ram sai: sa + aai = divine mother vittala: the presiding deity at pandarpur who is a manifestation of lord vishnu and lord krishna; (var) vittaley</t>
  </si>
  <si>
    <t>debug_hari_hari_bhajo_mana_sai.html</t>
  </si>
  <si>
    <t>https://sairhythms.sathyasai.org/song/hari-hari-bol-hey-manuva</t>
  </si>
  <si>
    <t>Hari Hari Bol Hey Manuva</t>
  </si>
  <si>
    <t>O Mind, chant the name of Lord Hari and meditate on the feet of Lord Hari while visualizing His Lotus eyes.</t>
  </si>
  <si>
    <t>Hari Hari Bol Hey Manuva
Hari Bol Hari Bol
Hari Charan Ke Dhyan Karo
Kamal Nayana Ke Smarana Karo [ Hari Bol ... ]</t>
  </si>
  <si>
    <t>Song Glossary bolo: chant, tell; (var) bol, boley - tells, boloon - i say charan: feet; (var) charana, charanam, charanon dhyan: meditation; (var) dhyana, dhyanam, dhyanamey hari: name of lord vishnu; (var) hare, harey hey: a heartfelt callout, usually followed by a name or description like 'hey rama', or 'hey merciful lord' kamala: lotus karo: do; make it happen; (var) kar; kiya - did; karomi, karey - let us do ke: of or belonging to manuva: mind nayan: eye; (var) nayana, nayanon, nayanom, nayanabhi smaran: constant remembrance; (var) smaranam, smarami - remember</t>
  </si>
  <si>
    <t>debug_hari_hari_bol_hey_manuva.html</t>
  </si>
  <si>
    <t>https://sairhythms.sathyasai.org/song/hari-hari-govinda-hari-hari-0</t>
  </si>
  <si>
    <t>Hari Hari Govinda Hari Hari (Chakravakam / Ahir Bhairav)</t>
  </si>
  <si>
    <t>Glory to Lord Hari, Govinda (names of Lord Vishnu) and to Lord Sai, the most compassionate Lord of Parthi. Lord Sai is none other than Lord Panduranga of Pandharpur, the supremely blissful one.</t>
  </si>
  <si>
    <t>Hari Hari Govinda Hari Hari Om
Parthi Pureesha Panduranga
Pandari Natha Hari Hari
Parama Dayala Pannaga Sai
Paramananda Hari Hari</t>
  </si>
  <si>
    <t>Song Glossary dayal: compassionate one: (var) dayala, dayalam, dayalana, dayalo, dayalu, dayaludey, dayalane (tamil), dayakari (f), dayalakari (f) govinda: name of krishna which means cowherd; (var) govindam hari: name of lord vishnu; (var) hare, harey natha: lord or master; (var) nath, nathaya, natham, nada (tamil), nadanukku (tamil) - to the lord, nathudey (telugu) om: Omkara has no form. It is the manifestation of Brahman (God) as sound. It is present in all creation. It is effulgent. It is in all speech. Read More: Significance of Om pandari: place where the temple of vittala situated panduranga: lord vittala, krishna pannaga: serpent paramananda: supreme bliss; (var) paramanandam pureesha: lord of a place or city; (var) puradheeshwara, pureeshaya, pureeshwara, pureeshwari (f), puradheeshwari (f) puttaparthi: birthplace of bhagawan sri sathya sai baba; (var) parti, parthi, parthipuri sai: sa + aai = divine mother</t>
  </si>
  <si>
    <t>debug_hari_hari_govinda_hari_hari.html</t>
  </si>
  <si>
    <t>https://youtu.be/i_0JWj4UczI?t= 2523</t>
  </si>
  <si>
    <t>https://sairhythms.sathyasai.org/song/hari-hari-govinda-hari-hari</t>
  </si>
  <si>
    <t>Hari Hari Govinda Hari Hari (Bihag)</t>
  </si>
  <si>
    <t>Worship Lord Hari in the form of Govinda, the dark-complexioned Krishna who lifted the Govardhana hill with His little finger, Madhava, Keshava, who incarnated in the Yadava lineage as the son of Nanda.</t>
  </si>
  <si>
    <t>Hari Hari Govinda Hari Hari Giridhara Bala Hari Hari Shyama Gopala
Madhava Hari Keshava Hari
Yadava Hari Nandalala (Sai)</t>
  </si>
  <si>
    <t>Song Glossary bala: child, son; (var) bal, balana, balagan (tamil), baalam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keshava: refers to lord krishna who vanquished the demon keshi; also means the one with beautiful, long hair; (var) keshavam madhava: name of krishna which means very sweet like madhu-honey; (var) madhavam, madhavaya nandalala: son of nanda; (var) nandalal sai: sa + aai = divine mother sham: dark hued, a reference to lord krishna; evening time; (var) shyam, shyama, shyamala yadava: one belonging to the yadu dynasty, refers to lord krishna</t>
  </si>
  <si>
    <t>https://sairhythms.sathyasai.org/song/hari-hari-govinda-narayana</t>
  </si>
  <si>
    <t>Hari Hari Govinda Narayana</t>
  </si>
  <si>
    <t>Sing the Glory of the Lord Hari who is also known by different names Govinda, Narayana, Rama, Krishna. Sing the praises of Sai Ram who is the Divine Master of Prashanthi Nilayam.</t>
  </si>
  <si>
    <t>Hari Hari Govinda Narayana
Sri Hari Bol Jaya Hari Bol [ Hari Hari ... ]
Harey Rama Harey Krishna Prashanthi Raja Ram
Sai Ram Sai Ram Sai Ram Bolo</t>
  </si>
  <si>
    <t>hari-hari-govinda-narayana.mp3</t>
  </si>
  <si>
    <t>Song Glossary bolo: chant, tell; (var) bol, boley - tells, boloon - i say govinda: name of krishna which means cowherd; (var) govindam hari: name of lord vishnu; (var) hare, harey jaya: victory; (var) jayam, jayatu krishna: name of the eighth incarnation of lord vishnu, son of devaki and vasudeva narayana: lord vishnu; (var) narayan, narayanam, narayanaya prashanthi: supreme peace; (var) prashantha; also refers to prashanthi nilayam at puttaparthi raja: king, emperor; (var) raya, rajadhi raja – king of kings rama: name of the seventh incarnation of lord vishnu, son of dasharatha and kausalya; (var) ram sai: sa + aai = divine mother sri: honorific title of respect; another name of goddess lakshmi; wealth, majesty, splendour, intellect, fortune; (var) thiru (tamil)</t>
  </si>
  <si>
    <t>debug_hari_hari_govinda_narayana.html</t>
  </si>
  <si>
    <t>https://sairhythms.sathyasai.org/song/hari-hari-hari-hari-hari</t>
  </si>
  <si>
    <t>Sing the Holy Name and divine attributes of Lord Hari, Govinda who has incarnated as Lord Rama, Krishna and Sai.</t>
  </si>
  <si>
    <t>Hari Hari Hari Hari Hari Hari Bolo
Hari Hari Ke Gun Gao
Govinda Govinda Govinda Bolo
Govinda Ke Gun Gao
Sai Ram Bolo Sai Shyam Bolo
Sai Ram Gun Gao
Govinda Govinda Govinda Bolo [ Govinda Ke ... ]</t>
  </si>
  <si>
    <t>hari-hari-hari-hari-hari.mp3</t>
  </si>
  <si>
    <t>~ Maand</t>
  </si>
  <si>
    <t>https://media.radiosai.org/journals/Vol_04/01JUN06/bhajans.htm#haribolo</t>
  </si>
  <si>
    <t>Song Glossary bolo: chant, tell; (var) bol, boley - tells, boloon - i say gao: sing, let us sing; (var) gaave, gaoon, ganavaa, gaayorey, gaaya - sang govinda: name of krishna which means cowherd; (var) govindam guna: qualities; (var) gun hari: name of lord vishnu; (var) hare, harey ke: of or belonging to rama: name of the seventh incarnation of lord vishnu, son of dasharatha and kausalya; (var) ram sai: sa + aai = divine mother sham: dark hued, a reference to lord krishna; evening time; (var) shyam, shyama, shyamala</t>
  </si>
  <si>
    <t>debug_hari_hari_hari_hari_hari.html</t>
  </si>
  <si>
    <t>https://sairhythms.sathyasai.org/song/hari-hari-hari-hari-smaran</t>
  </si>
  <si>
    <t>Hari Hari Hari Hari Smaran</t>
  </si>
  <si>
    <t>Let the Mind dwell incessantly on the Lotus Feet of Hari, let the hands indulge in the service of Madhava who holds Flute in His Hands, Let the mouth sing the Glory of the One who vanquished the demon Mura and lifted the Mountain with a finger.</t>
  </si>
  <si>
    <t>Hari Hari Hari Hari Smaran Karo
Hari Charana Kamal Dhyan Karo [ Hari Hari ... ]
Murali Madhava Seva Karo
Murahara Giridhari Bhajana Karo</t>
  </si>
  <si>
    <t>hari-hari-hari-hari-smaran.mp3</t>
  </si>
  <si>
    <t>Song Glossary bhaja: worship, chant the name or sing the praises of the lord; (var) bhajoon - I worship; bhajey - let us worship chara: moveable, animate dhyan: meditation; (var) dhyana, dhyanam, dhyanamey giridhar: one who lifted the mountain - refers to lord krishna who lifted the govardhana peak; (var) giridhara, giridhari hari: name of lord vishnu; (var) hare, harey kamala: lotus karo: do; make it happen; (var) kar; kiya - did; karomi, karey - let us do madhava: name of krishna which means very sweet like madhu-honey; (var) madhavam, madhavaya murahara: one who killed the demon ‘mura’ – krishna; (var) murahari murali: flute seva: service smaran: constant remembrance; (var) smaranam, smarami - remember</t>
  </si>
  <si>
    <t>debug_hari_hari_hari_hari_smaran.html</t>
  </si>
  <si>
    <t>hari-hari-hari-hari-smaran_1.mp3</t>
  </si>
  <si>
    <t>https://sairhythms.sathyasai.org/song/hari-hari-narayana</t>
  </si>
  <si>
    <t>Hari Hari Narayana</t>
  </si>
  <si>
    <t>Worship Lord Narayana who is none other than Hari, Govinda, Gopala, the master of senses and who has incarnated in Parthi as Lord Sai.</t>
  </si>
  <si>
    <t>Hari Hari Narayana
Hari Govinda Narayana
Hari Gopala Narayana
Hari Hari Narayana
Hrishikesha Narayana
Partheesha Narayana</t>
  </si>
  <si>
    <t>hari-hari-narayana.mp3</t>
  </si>
  <si>
    <t>Song Glossary gopal: name of krishna which means protector of the cowherd; (var) gopala, gopalana, gopalam govinda: name of krishna which means cowherd; (var) govindam hari: name of lord vishnu; (var) hare, harey hrishikesha: lord of hrishikesh, a holy site in India; (var) hrishikesh narayana: lord vishnu; (var) narayan, narayanam, narayanaya partheeshwara: one who is lord of parthi (sathya sai baba); (var) partheesha, partheeshwaraya</t>
  </si>
  <si>
    <t>debug_hari_hari_narayana.html</t>
  </si>
  <si>
    <t>https://sairhythms.sathyasai.org/song/hari-hari-om-shiva-shankara</t>
  </si>
  <si>
    <t>Meditate on the primordial sound Om and chant the divine names of the Lord - Hari, Shiva, Shankara, Narayana, Keshava and Madhava. Lord Narayana is the indweller, the Supreme Consciousness.</t>
  </si>
  <si>
    <t>Hari Hari Om Shiva Shankara Om
Narayana Hari Om (2)
Keshava Hey Shiva Madhava Hey
Narayana Hari Om (2)
Paramatma Antaryami
Narayana Hari Om (3)</t>
  </si>
  <si>
    <t>hari-hari-om-shiva-shankara.mp3</t>
  </si>
  <si>
    <t>Song Glossary antaryami: indweller hari: name of lord vishnu; (var) hare, harey hey: a heartfelt callout, usually followed by a name or description like 'hey rama', or 'hey merciful lord' keshava: refers to lord krishna who vanquished the demon keshi; also means the one with beautiful, long hair; (var) keshavam madhava: name of krishna which means very sweet like madhu-honey; (var) madhavam, madhavaya narayana: lord vishnu; (var) narayan, narayanam, narayanaya om: Omkara has no form. It is the manifestation of Brahman (God) as sound. It is present in all creation. It is effulgent. It is in all speech. Read More: Significance of Om paramatma: supreme lord or highest soul; (var) paraman - tamil; paramatmaja - supreme lord who is born on earth (an incarnation) shankara: name of lord shiva, one who bestows auspiciousness; (var) shankar, shankaraya, shankaram shiva: lord shiva - one of the trinity who is the destroyer - the name shiva means auspiciousness; (var) shiv, shivaya, shivaraj, shivaraja, shivarajam, shivom, shivani (f) - of shiva</t>
  </si>
  <si>
    <t>debug_hari_hari_om_shiva_shankara.html</t>
  </si>
  <si>
    <t>https://sairhythms.sathyasai.org/song/hari-hari-om-sri-hari</t>
  </si>
  <si>
    <t>Hari Hari Om Sri Hari</t>
  </si>
  <si>
    <t>Sing in praises of the Lord Hari, Govinda, Mukunda, Madhava, Giridhara, the Supreme actor, the Ocean of Compassion and the Originator of the Primordial sound Om.</t>
  </si>
  <si>
    <t>Hari Hari Om Sri Hari Om
Govinda Giridhara Hari Hari Om
Mukunda Madhava Hari Hari Om
Natavara Naagara Sri Hari Om
Karuna Sagara Sri ( Sai ) Hari Om</t>
  </si>
  <si>
    <t>Song Glossary giridhar: one who lifted the mountain - refers to lord krishna who lifted the govardhana peak; (var) giridhara, giridhari govinda: name of krishna which means cowherd; (var) govindam hari: name of lord vishnu; (var) hare, harey karuna: compassion; (var) karunya, karunamaya - full of compassion, karunamayi (f), karunantha, karunakara - embodiment of compassion madhava: name of krishna which means very sweet like madhu-honey; (var) madhavam, madhavaya mukunda: refers to krishna, the one who grants liberation naagara: clever, polite, town-born natavara: supreme dancer/actor referred esp. to lord krishna om: Omkara has no form. It is the manifestation of Brahman (God) as sound. It is present in all creation. It is effulgent. It is in all speech. Read More: Significance of Om sagar: ocean; (var) sagara, sagaram, sagari (feminine) sai: sa + aai = divine mother sri: honorific title of respect; another name of goddess lakshmi; wealth, majesty, splendour, intellect, fortune; (var) thiru (tamil)</t>
  </si>
  <si>
    <t>debug_hari_hari_om_sri_hari.html</t>
  </si>
  <si>
    <t>https://sairhythms.sathyasai.org/song/hari-hari-sri-narayana-jai</t>
  </si>
  <si>
    <t>Hari Hari Sri Narayana Jai</t>
  </si>
  <si>
    <t>Victory be to Sairam and praises be to Him who is the embodiment of all faiths Narayana, Allah, Yesu, Buddha, Mahavir, Zohrashtra and Guru Nanak.</t>
  </si>
  <si>
    <t>Hari Hari Sri Narayana Jai Sai Ram
Allah Ho Akbar Rahim Sai Ram
Sai Ram Sai Ram
Hallelujah Yesu Prabhu Jai Sai Ram
Sharanam Sharanam Buddha Jai Sai Ram
Zohrashtra Mahavir Jai Sai Ram
Satsri Akal Vahey Guru Jai Sai Ram
Sarva Devatha Athitha Jai Sai Ram
Jai Sai Ram Jai Jai Sai Ram
Jai Sai Ram Jai Jai Sai Ram (3)</t>
  </si>
  <si>
    <t>Light Music Tune</t>
  </si>
  <si>
    <t>Song Glossary akal: timeless, eternal akbar: means ‘great’ in arabic and ‘allah hu akbar’ means ‘god is great’ allah: the all-compassionate god of islam religion athitha: beyond; timeless buddha: founder of buddhism and one of the major ten incarnations of god; also an enlightened person devatha: deity; (var) devata guru: preceptor; (var) guruvara – belonging to the guru / guru’s hallelujah: praise be to the lord hari: name of lord vishnu; (var) hare, harey ho: you are; (alternative) so be it jai: victory mahavira: lord mahavira – the founder of jainism, also, a very courageous person; (var) mahavir narayana: lord vishnu; (var) narayan, narayanam, narayanaya prabhu: lord, master; (var) prabho rahim: merciful lord rama: name of the seventh incarnation of lord vishnu, son of dasharatha and kausalya; (var) ram sai: sa + aai = divine mother sarva: all; (var) sarvam satsri: 'satsri akal' is a greeting in the punjabi language used mostly by the followers of sikh religion. ‘sat’ means truth, ‘sri’ is an honorific word and ‘akal’ means the timeless being, god and thus the phrase can roughly be translated to 'god is the ultimate' sharan: surrender; (var) sharana, sharanagata, sharanagatha, sharanagatham, sharanam sri: honorific title of respect; another name of goddess lakshmi; wealth, majesty, splendour, intellect, fortune; (var) thiru (tamil) vahey: supreme; “vahey guru” - supreme teacher, refers to god yesu: jesus christ; (var) yeshu zohrashtra: founder of the zoroastrianism faith, zoroaster (zarathustra in persian)</t>
  </si>
  <si>
    <t>debug_hari_hari_sri_narayana_jai.html</t>
  </si>
  <si>
    <t>https://sairhythms.sathyasai.org/song/hari-hari-sumiran-hari-hari</t>
  </si>
  <si>
    <t>Hari Hari Sumiran Hari Hari</t>
  </si>
  <si>
    <t>O Mind, meditate upon the name of Lord Hari, who is your body, mind and wealth. Lord Hari's devotees Tulasidas sang Rama's name and Meera sang Govinda's name (Krishna). This life without Hari is not worth it. O Mind, surrender at the feet of Hari.</t>
  </si>
  <si>
    <t>Hari Hari Sumiran Hari Hari Bhajo Man
Hari Hi Tero Tan Man Aur Dhan [ Hari Hari ... ]
Tulsidas Bhajey Ramam Ramam
Meera Daasi Bhaja Govindam
Hari Bin Jeevan Kaisa Jeevan
Hari Charanan Mey Arpan Kar Man</t>
  </si>
  <si>
    <t>hari-hari-sumiran-hari-hari.mp3</t>
  </si>
  <si>
    <t>Song Glossary arpan: offer, dedicate aur: and bhaja: worship, chant the name or sing the praises of the lord; (var) bhajoon - I worship; bhajey - let us worship bhajo: (let us) worship, chant the name or sing the praises of the lord; (var) bhajarey, bhajey, bhajore, bhajorey, bhajeham bin: without charan: feet; (var) charana, charanam, charanon daasa: servant; (var) daasi (feminine) dhan: money, wealth; (var) dhana govinda: name of krishna which means cowherd; (var) govindam hai: is, are; (var) hi; hain - we are hari: name of lord vishnu; (var) hare, harey jeevan: life; (var) jeevana kaisa: how karo: do; make it happen; (var) kar; kiya - did; karomi, karey - let us do mana: mind; (var) man, mano meera: one of the greatest women saints and devotee of lord krishna who sang the glory of the lord through songs and bhajans mey: in rama: name of the seventh incarnation of lord vishnu, son of dasharatha and kausalya; (var) ram sumira: chant, remember tan: body; (var) tana tera: yours; (var) terey, teri, tero (your) tulsidas: the 15th century poet-saint devotee of lord rama; (var) tulasidas</t>
  </si>
  <si>
    <t>debug_hari_hari_sumiran_hari_hari.html</t>
  </si>
  <si>
    <t>https://sairhythms.sathyasai.org/song/hari-mhana-tuhi-govinda-mhana-tuhi-gopala-mhana-tuhi-narayana</t>
  </si>
  <si>
    <t>Hari Mhana Tuhi Govinda Mhana Tuhi Gopala Mhana Tuhi Narayana</t>
  </si>
  <si>
    <t>O Lord Hari, You are mine and mine alone. You are Krishna, Narayana, Govinda, Gopala, Shyama. You are the Lord of the Lords, Sathya Sai of Puttaparthi. We sing Your various names in rapture.</t>
  </si>
  <si>
    <t>Hari Mhana Tuhi Govinda Mhana Tuhi Gopala Mhana Tuhi Narayana
Govinda Gopala Hari Narayana
Shyama Mhana Radha Shyama Mhana Radha Shyama Mhana Sai Shyama Mhana
Shyama Mhana Ghanashyama Mhana Megha Shyama Mhana Sai Shyama Mhana
Esha Mhana Sarvesha Mhana Partheesha Mhana Sayeesha Mhana
Govinda Gopala Hari Narayana (3)</t>
  </si>
  <si>
    <t>hari-mhana-tuhi-govinda-mhana-tuhi-gopala-mhana-tuhi-narayana.mp3</t>
  </si>
  <si>
    <t>Marathi</t>
  </si>
  <si>
    <t>Song Glossary esha: lord hari: name of lord vishnu; (var) hare, harey ghana: thick; also refers to the sound of a bell; (var) ghanana gopal: name of krishna which means protector of the cowherd; (var) gopala, gopalana, gopalam govinda: name of krishna which means cowherd; (var) govindam meghashyam: thick, dark-blue complexion - lord krishna mhana: chant narayana: lord vishnu; (var) narayan, narayanam, narayanaya radha: one of the gopikas and the beloved of lord krishna; (var) radhe, radhey, radhika partheeshwara: one who is lord of parthi (sathya sai baba); (var) partheesha, partheeshwaraya sai: sa + aai = divine mother sarvesha: lord of everybody; (var) sarveshwara, sarveshwaram, sarveshwari (f) sayeesha: sai + esha = lord sai; (var) sayeesham, sayeeshwara, sayeeshwaram, sayeeshwari (f), sayeeshwaraya, saishwari (f), sham: dark hued, a reference to lord krishna; evening time; (var) shyam, shyama, shyamala</t>
  </si>
  <si>
    <t>debug_hari_mhana_tuhi_govinda_mhana_tuhi_gopala_mhana_tuhi_narayana.html</t>
  </si>
  <si>
    <t>https://sairhythms.sathyasai.org/song/hari-naam-gaate-chalo-sai</t>
  </si>
  <si>
    <t>Hari Naam Gaate Chalo Sai</t>
  </si>
  <si>
    <t>Let every moment be spent in singing and contemplating on the Lord's name Hari, Madhava, Govinda, Gopala, Vittala and Sai who dwells in Parthi.</t>
  </si>
  <si>
    <t>Hari Naam Gaate Chalo Sai Naam Gaate Chalo
Madhava Govinda Govinda Madhava Naam Gaate Chalo [ Hari Naam ... ]
Govinda Vittala Gopala Vittala
Jaya Parthi Vittala Jaya Sai Vittala (2) [ Madhava Govinda ... ]</t>
  </si>
  <si>
    <t>hari-naam-gaate-chalo-sai.mp3</t>
  </si>
  <si>
    <t>Vittala, Krishna</t>
  </si>
  <si>
    <t>Lowest Note: m1 / F (lower octave)Highest Note: S / C (higher octave)* Western notes are in the Key of C</t>
  </si>
  <si>
    <t>https://dl.radiosai.org/RADIO_SAI_BHAJAN_CLASSROOM_331_HARI_NAM_GATE_CHALO.mp3</t>
  </si>
  <si>
    <t>Song Glossary chalo: let us go; (var) chaley, chala - to go gaate: while singing; (var) gaavata gopal: name of krishna which means protector of the cowherd; (var) gopala, gopalana, gopalam govinda: name of krishna which means cowherd; (var) govindam hari: name of lord vishnu; (var) hare, harey jaya: victory; (var) jayam, jayatu madhava: name of krishna which means very sweet like madhu-honey; (var) madhavam, madhavaya naam: name; (var) naama, naamam puttaparthi: birthplace of bhagawan sri sathya sai baba; (var) parti, parthi, parthipuri sai: sa + aai = divine mother vittala: the presiding deity at pandarpur who is a manifestation of lord vishnu and lord krishna; (var) vittaley</t>
  </si>
  <si>
    <t>debug_hari_naam_gaate_chalo_sai.html</t>
  </si>
  <si>
    <t>https://sairhythms.sathyasai.org/song/hari-naam-sumira-hari-naam</t>
  </si>
  <si>
    <t>Hari Naam Sumira Hari Naam</t>
  </si>
  <si>
    <t>Chant and remember the name of Lord Hari (Narayana), the Lord of the Universe who bestows goodness and happiness. Chant the name of the Lord who helps the devotees who surrender to Him.</t>
  </si>
  <si>
    <t>Hari Naam Sumira Hari Naam Sumira Hari Naam Sumira Bhajorey
Tribhuvana Nayaka Sab Sukha Dayaka
Vinati Sahayaka Naam Japorey
Hari Naam Sumira Hari Naam Sumira Hari Naam Sumira Bhajorey
Tribhuvana Palaka Sab Sukha Dayaka
Vinati Sahayaka Naam Japorey
Hari Naam Japorey</t>
  </si>
  <si>
    <t>Song Glossary bhajo: (let us) worship, chant the name or sing the praises of the lord; (var) bhajarey, bhajey, bhajore, bhajorey, bhajeham dayaka: one who gives; (var) dayakam, dayiney, dayaki (f) hari: name of lord vishnu; (var) hare, harey japo: to chant continuously; (var) japiye, japorey naam: name; (var) naama, naamam nayaka: master or leader (masculine); nayaki (feminine); (var) nayaga (tamil) palaka: protector, sustainer; (var) palaki (f) sab: all, everybody or everything sahayaka: helpful sukha: happiness; (var) sukh sumira: chant, remember tribhuvana: three worlds - tri (three) and bhuvana (world) vinati: plea, request</t>
  </si>
  <si>
    <t>debug_hari_naam_sumira_hari_naam.html</t>
  </si>
  <si>
    <t>https://sairhythms.sathyasai.org/song/hari-narayana-govinda</t>
  </si>
  <si>
    <t>Hari Narayana Govinda</t>
  </si>
  <si>
    <t>Contemplate on the sweet names of the Lord Narayana - Hari, Govinda, Keshava and Madhava. Chant the Holy name of Sai, who is verily Narayana, the one who dispels the negative consequences of our deeds.</t>
  </si>
  <si>
    <t>Hari Narayana Govinda (2)
Hari Narayana Duritha Nivarana
Hari Narayana Govinda
Keshava Madhava Govinda
Govinda Govinda
Govinda Hari (Sai) Govinda</t>
  </si>
  <si>
    <t>hari-narayana-govinda.mp3</t>
  </si>
  <si>
    <t>Lowest Note: d2 / A (lower octave)Highest Note: N2 / B* Western notes are in the Key of C</t>
  </si>
  <si>
    <t>Song Glossary duritha: sinful activities, difficulty, evil govinda: name of krishna which means cowherd; (var) govindam hari: name of lord vishnu; (var) hare, harey keshava: refers to lord krishna who vanquished the demon keshi; also means the one with beautiful, long hair; (var) keshavam madhava: name of krishna which means very sweet like madhu-honey; (var) madhavam, madhavaya narayana: lord vishnu; (var) narayan, narayanam, narayanaya nivarana: one who removes or prevents; (var) nivarini (feminine), nivaraka sai: sa + aai = divine mother</t>
  </si>
  <si>
    <t>debug_hari_narayana_govinda.html</t>
  </si>
  <si>
    <t>https://sairhythms.sathyasai.org/song/hari-narayana-govinda-jaya-narayana</t>
  </si>
  <si>
    <t>Hari Narayana Govinda Jaya Narayana</t>
  </si>
  <si>
    <t>Chant continuously the names of Narayana, Govinda and Hari. Let victory be to them.</t>
  </si>
  <si>
    <t>Hari Narayana Govinda Jaya Narayana Govinda
Hari Narayana Jaya Narayana
Jaya Govinda Govinda</t>
  </si>
  <si>
    <t>Song Glossary govinda: name of krishna which means cowherd; (var) govindam hari: name of lord vishnu; (var) hare, harey jaya: victory; (var) jayam, jayatu narayana: lord vishnu; (var) narayan, narayanam, narayanaya</t>
  </si>
  <si>
    <t>debug_hari_narayana_govinda_jaya_narayana.html</t>
  </si>
  <si>
    <t>https://sairhythms.sathyasai.org/song/hari-narayana-govinda-sai-narayana</t>
  </si>
  <si>
    <t>Hari Narayana Govinda Sai Narayana</t>
  </si>
  <si>
    <t>Blissfully contemplate on the names of the Lord Narayana the indweller in Man, Govinda the cowherd boy, the master of senses, Murali the one who holds flute and the one who held aloft the Govardhana mountain.</t>
  </si>
  <si>
    <t>Hari Narayana Govinda Sai Narayana Govinda
Murali Madhava Govinda
Govardhanadhara Govinda</t>
  </si>
  <si>
    <t>Song Glossary govardhana: the name of the hillock that was lifted by lord krishna govinda: name of krishna which means cowherd; (var) govindam hari: name of lord vishnu; (var) hare, harey madhava: name of krishna which means very sweet like madhu-honey; (var) madhavam, madhavaya murali: flute narayana: lord vishnu; (var) narayan, narayanam, narayanaya sai: sa + aai = divine mother</t>
  </si>
  <si>
    <t>debug_hari_narayana_govinda_sai_narayana.html</t>
  </si>
  <si>
    <t>https://sairhythms.sathyasai.org/song/hari-narayana-hari-hari</t>
  </si>
  <si>
    <t>Hari Narayana Hari Hari</t>
  </si>
  <si>
    <t>Salutations to Lord Narayana who is also known as Keshava, Govinda, Hari, Rama and Madhava.</t>
  </si>
  <si>
    <t>Hari Narayana Hari Hari
Sai Narayana Hari Hari
Hari Narayana Bhajo Narayana [ Sai Narayana ... ]
Hey Keshava Hey Madhava
Govinda Rama Hari Hari
Hey Keshava Hey Madhava [ Govinda Rama ... ]</t>
  </si>
  <si>
    <t>Song Glossary bhajo: (let us) worship, chant the name or sing the praises of the lord; (var) bhajarey, bhajey, bhajore, bhajorey, bhajeham govinda: name of krishna which means cowherd; (var) govindam hari: name of lord vishnu; (var) hare, harey hey: a heartfelt callout, usually followed by a name or description like 'hey rama', or 'hey merciful lord' keshava: refers to lord krishna who vanquished the demon keshi; also means the one with beautiful, long hair; (var) keshavam madhava: name of krishna which means very sweet like madhu-honey; (var) madhavam, madhavaya narayana: lord vishnu; (var) narayan, narayanam, narayanaya rama: name of the seventh incarnation of lord vishnu, son of dasharatha and kausalya; (var) ram sai: sa + aai = divine mother</t>
  </si>
  <si>
    <t>debug_hari_narayana_hari_hari.html</t>
  </si>
  <si>
    <t>https://sairhythms.sathyasai.org/song/hari-narayana-hari-narayana</t>
  </si>
  <si>
    <t>Hari Narayana Hari Narayana (Yaman Kalyan)</t>
  </si>
  <si>
    <t>Sing the glory of Lord Narayana and Hari (names of Lord Vishnu). Victory to Lord Sai who is verily Lord Narayana.</t>
  </si>
  <si>
    <t>Hari Narayana Hari Narayana
Hari Narayana Sai Narayana
Hari Narayana Hari Narayana
Jaya Hari (Sai) Narayana Narayana</t>
  </si>
  <si>
    <t>Sai Avatara Yuga Avatara</t>
  </si>
  <si>
    <t>https://dl.radiosai.org/RADIO_SAI_BHAJAN_CLASSROOM_383_HARI_NARAYANA_HARI.mp3</t>
  </si>
  <si>
    <t>Song Glossary hari: name of lord vishnu; (var) hare, harey jaya: victory; (var) jayam, jayatu narayana: lord vishnu; (var) narayan, narayanam, narayanaya sai: sa + aai = divine mother</t>
  </si>
  <si>
    <t>debug_hari_narayana_hari_narayana.html</t>
  </si>
  <si>
    <t>https://youtu.be/P5E8TfOG8MY</t>
  </si>
  <si>
    <t>https://sairhythms.sathyasai.org/song/hari-narayana-hari-narayana-0</t>
  </si>
  <si>
    <t>Hari Narayana Hari Narayana (~ Pantuvarali / Puriya Dhanashri)</t>
  </si>
  <si>
    <t>Glory to Lord Narayana, the eternally pure one who incarnated as Lord Narasimha. Salutations to the lotus-eyed Lord Sai who is verily Lord Narayana.</t>
  </si>
  <si>
    <t>Hari Narayana Hari Narayana
Nithya Niranjana Sai Narayana
Narahari Roopa Namo Narayana
Rajeeva Lochana Sai Narayana</t>
  </si>
  <si>
    <t>hari-narayana-hari-narayana-0.mp3</t>
  </si>
  <si>
    <t>~ Pantuvarali / Puriya Dhanashri</t>
  </si>
  <si>
    <t>https://dl.radiosai.org/RADIO_SAI_BHAJAN_CLASSROOM_376_HARI_NARAYANA_HARI_NARAYANA.mp3</t>
  </si>
  <si>
    <t>Song Glossary hari: name of lord vishnu; (var) hare, harey lochana: eye; (var) lochani (feminine) – one with such eyes; (var) vilochana namo: to offer salutations narayana: lord vishnu; (var) narayan, narayanam, narayanaya narahari: lord narasimha, the fourth incarnation of lord vishnu as half-human and half-lion for killing the demon hiranyakashipu; (var) naarasimha niranjan: without any black spot. i.e. always pure. nir+anjan=without collirium (kaajal – which is always black); (var) niranjana, niranjani (f) nithya: daily, always rajeeva: a blue lotus roopa: figure, embodiment; (var) roopam, roopini (f) sai: sa + aai = divine mother</t>
  </si>
  <si>
    <t>https://sairhythms.sathyasai.org/song/hari-narayana-hari-narayana-hari</t>
  </si>
  <si>
    <t>Hari Narayana Hari Narayana Hari (Shivaranjani)</t>
  </si>
  <si>
    <t>Praise be to Lord Narayana whose other names are Achyutha, Keshava, Madhava and Govinda. Glory to the originator of the primordial sound Om.</t>
  </si>
  <si>
    <t>Hari Narayana Hari Narayana Hari Narayana Narayana (Om) (2)
Achyutha Keshava Madhava Govinda Hari Narayana Narayana (Om)
Hari Narayana Hari Narayana Hari Narayana Narayana (Om)</t>
  </si>
  <si>
    <t>Song Glossary achyutha: one who does not lapse, firm, immovable, imperishable - refers to lord krishna; (var) achyutham, achyuthaya govinda: name of krishna which means cowherd; (var) govindam hari: name of lord vishnu; (var) hare, harey keshava: refers to lord krishna who vanquished the demon keshi; also means the one with beautiful, long hair; (var) keshavam madhava: name of krishna which means very sweet like madhu-honey; (var) madhavam, madhavaya narayana: lord vishnu; (var) narayan, narayanam, narayanaya om: Omkara has no form. It is the manifestation of Brahman (God) as sound. It is present in all creation. It is effulgent. It is in all speech. Read More: Significance of Om</t>
  </si>
  <si>
    <t>debug_hari_narayana_hari_narayana_hari.html</t>
  </si>
  <si>
    <t>https://sairhythms.sathyasai.org/song/hari-narayana-hari-narayana-hari-0</t>
  </si>
  <si>
    <t>Hari Narayana Hari Narayana Hari (Mishra Shivaranjani)</t>
  </si>
  <si>
    <t>O Mind, sing the Glory of Lord Narayana also known as Hari, who has descended on Earth as the dark-complexioned and enchanting Gopala (Krishna). He is the very embodiment of Truth, Awareness and Bliss and the one who protects the cows and the Gopis.</t>
  </si>
  <si>
    <t>Hari Narayana Hari Narayana Hari Narayana Bhajorey (2)
Shyama Sundara Madana Gopala
Satchidananda Sai Gopala
Gopalana Gopi Gopalana Gopi Gopalana Bhajorey
Narayana Hari Narayana Hari Narayana Bhajorey
Hari Narayana Bhajorey (4)</t>
  </si>
  <si>
    <t>hari-narayana-hari-narayana-hari-0.mp3</t>
  </si>
  <si>
    <t>S+ S+ S+ S+ D2 P ~ S+ S+ S+ R2+ S+ D2 P ~ S+ S+ D2 S+ D2 P G1 R2 S R2 G1In the Key of C:C+ C+ C+ C+ A G ~ C+ C+ C+ D+ C+ A G ~ C+ C+ A C+ A G E♭ D C D E♭</t>
  </si>
  <si>
    <t>instrumental lead-music sheet-music</t>
  </si>
  <si>
    <t>Song Glossary bhajo: (let us) worship, chant the name or sing the praises of the lord; (var) bhajarey, bhajey, bhajore, bhajorey, bhajeham gopal: name of krishna which means protector of the cowherd; (var) gopala, gopalana, gopalam gopi: the women of brindavana who had completely surrendered to lord krishna; (var) gopika hari: name of lord vishnu; (var) hare, harey madana: charming narayana: lord vishnu; (var) narayan, narayanam, narayanaya sai: sa + aai = divine mother satchidananda: sat + chith + ananda = truth or being + consciousness + bliss; (var) satchitananda, satchidanandam sham: dark hued, a reference to lord krishna; evening time; (var) shyam, shyama, shyamala sundara: beautiful; (var) sundarakara, sundaraya, sundari (f), soundari (f), sundaram - beauty</t>
  </si>
  <si>
    <t>https://youtu.be/-p3txLfNb4g?si=17rUYYy1gUMMXccN https://youtu.be/O-kHUmDAm1M?si=DTks2tEEvWaS5yKj</t>
  </si>
  <si>
    <t>hari-narayana-hari-narayana-hari-0_1.mp3</t>
  </si>
  <si>
    <t>https://sairhythms.sathyasai.org/song/hari-narayana-sai-narayana</t>
  </si>
  <si>
    <t>Hari Narayana Sai Narayana</t>
  </si>
  <si>
    <t>Understand Oh Mind! There is no peace and security bereft of the Lord's name Hari and Narayana. Bow down in reverence to the Name Hari. Keep chanting the name of Lord Sai.</t>
  </si>
  <si>
    <t>Hari Narayana Sai Narayana
Naam Bina Sukha Shanthi Nahin
Naman Karo Hari Naam Hari Naam
Smarana Karo Sai Naam Sai Naam
Narayana Hari Narayana</t>
  </si>
  <si>
    <t>Song Glossary bina: without hari: name of lord vishnu; (var) hare, harey karo: do; make it happen; (var) kar; kiya - did; karomi, karey - let us do naam: name; (var) naama, naamam nahin: no, not; (var) nahi naman: to offer salutations; (var) namaskar, namaste, namasthey narayana: lord vishnu; (var) narayan, narayanam, narayanaya sai: sa + aai = divine mother shanthi: peace smaran: constant remembrance; (var) smaranam, smarami - remember sukha: happiness; (var) sukh</t>
  </si>
  <si>
    <t>debug_hari_narayana_sai_narayana.html</t>
  </si>
  <si>
    <t>https://sairhythms.sathyasai.org/song/hari-narayana-srinivasa</t>
  </si>
  <si>
    <t>Hari Narayana Srinivasa</t>
  </si>
  <si>
    <t>The bestower of Auspiciousness, the Lord of the Earth, destroyer of Sins has come down in human form as Lord Srinivasa at the Holy place Tirumala and who has Mother Lakshmi in His Heart. Lord Srinivasa is also known as Govinda, Venkatesha and Balaji has now incarnated in Parthi as Lord Sai.</t>
  </si>
  <si>
    <t>Hari Narayana Srinivasa
Jaya Govinda Sri Venkatesha
Padma Lakshmi Hrudaya Nivasa [ Hari Narayana ... ]
Dharani Nayaka Paapa Vinasha
Mangala Dayaka Manusha Vesha
Maha Teertha Sri Tirumalai Vasa
Balaji Sai Parthi Nivasa</t>
  </si>
  <si>
    <t>Naman Karoon Mein Guru Charanam (~ Bihag)</t>
  </si>
  <si>
    <t>Song Glossary balaji: lord venkateshwara dayaka: one who gives; (var) dayakam, dayiney, dayaki (f) dhara: bear, carry, earth, one who wears; (var) dhari, dharana, dharam, dharey, dharini (f) govinda: name of krishna which means cowherd; (var) govindam hari: name of lord vishnu; (var) hare, harey hrudaya: heart jaya: victory; (var) jayam, jayatu lakshmi: goddess of wealth, the consort of lord vishnu maha: great; (var) mahaan - one who is great mangal: auspicious; (var) mangala manusha: human narayana: lord vishnu; (var) narayan, narayanam, narayanaya nayaka: master or leader (masculine); nayaki (feminine); (var) nayaga (tamil) nivasa: residence, resident; (var) nivasini (f) paapa: sin padma: lotus puttaparthi: birthplace of bhagawan sri sathya sai baba; (var) parti, parthi, parthipuri sai: sa + aai = divine mother sri: honorific title of respect; another name of goddess lakshmi; wealth, majesty, splendour, intellect, fortune; (var) thiru (tamil) srinivasa: a name of lord vishnu – one who resides in the heart of sri teertha: holy place; (var) teerath tirumala: the hills of tirumala, the holy residence of lord venkateshwara, an incarnation of lord vishnu vasa: one who dwells or resides in; (var) vasaya, vaasam venkatesha: lord srinivasa; (var) venkatesa, venkata vesha: dress; (var) veshadhari - one who wears different costumes or attires vinasha: one who destroys or removes; (var) vinashaka, vinashana, vinashini (f), vinasham;</t>
  </si>
  <si>
    <t>debug_hari_narayana_srinivasa.html</t>
  </si>
  <si>
    <t>https://sairhythms.sathyasai.org/song/hari-om-ananda-narayana</t>
  </si>
  <si>
    <t>Hari Om Ananda Narayana</t>
  </si>
  <si>
    <t>Glory to Lord Narayana, sustainer of the three worlds, embodiment of Bliss and the source of the Primordial sound 'Om'. He is none other than Lord Sai who dwells in Parthi.</t>
  </si>
  <si>
    <t>Hari Om Ananda Narayana
Narayana Hari (Sai) Narayana [ Hari Om ... ]
Triloka Palana Narayana
Parthi Nivasa Narayana</t>
  </si>
  <si>
    <t>hari-om-ananda-narayana.mp3</t>
  </si>
  <si>
    <t>~ Janasammohini</t>
  </si>
  <si>
    <t>https://dl.radiosai.org/RADIO_SAI_BHAJAN_CLASSROOM_368_HARI_OM_ANAND_NARAYANA.mp3</t>
  </si>
  <si>
    <t>Song Glossary anand: bliss; (var) ananda, anandam, anando hari: name of lord vishnu; (var) hare, harey narayana: lord vishnu; (var) narayan, narayanam, narayanaya nivasa: residence, resident; (var) nivasini (f) om: Omkara has no form. It is the manifestation of Brahman (God) as sound. It is present in all creation. It is effulgent. It is in all speech. Read More: Significance of Om pala: to care, protect or sustain; (var) palana, palaya, palam, palan puttaparthi: birthplace of bhagawan sri sathya sai baba; (var) parti, parthi, parthipuri sai: sa + aai = divine mother triloka: the three worlds, refers to sky, earth, and the sub-terrain below the ocean</t>
  </si>
  <si>
    <t>debug_hari_om_ananda_narayana.html</t>
  </si>
  <si>
    <t>https://sairhythms.sathyasai.org/song/hari-om-hari-om-hari-0</t>
  </si>
  <si>
    <t>Hari Om Hari Om Hari (Light Music Tune)</t>
  </si>
  <si>
    <t>Chant the divine mantra of Shiva " Namah Shivaya". All the Gods Pay their Obeisance to Lord Mahadev who holds the Damaru in his Hands.</t>
  </si>
  <si>
    <t>Hari Om Hari Om Hari Om Namah Shivaya
Sai Om Sai Om Sai Om Namah Shivaya
Dama Dama Damaru Mahadev Ka
Vandana Iski Kartey Hai Sab Devatha
Hari Om Hari Om Hari Om Namah Shivaya</t>
  </si>
  <si>
    <t>Song Glossary dam: sound syllable (like in a drum); (var) dum, dama damaru: musical instrument played esp. by lord shiva; (var) damaruka devatha: deity; (var) devata hai: is, are; (var) hi; hain - we are hari: name of lord vishnu; (var) hare, harey iski: to this (lord) ka: belonging to karo: do; make it happen; (var) kar; kiya - did; karomi, karey - let us do mahadev: lord of the lords - refers to lord shiva namah: offer salutations; not mine; (var) namaya om: Omkara has no form. It is the manifestation of Brahman (God) as sound. It is present in all creation. It is effulgent. It is in all speech. Read More: Significance of Om sab: all, everybody or everything sai: sa + aai = divine mother shiva: lord shiva - one of the trinity who is the destroyer - the name shiva means auspiciousness; (var) shiv, shivaya, shivaraj, shivaraja, shivarajam, shivom, shivani (f) - of shiva vandana: worship, obeisance, salutation; (var) vandanam</t>
  </si>
  <si>
    <t>debug_hari_om_hari_om_hari.html</t>
  </si>
  <si>
    <t>https://sairhythms.sathyasai.org/song/hari-om-hari-om-hari</t>
  </si>
  <si>
    <t>Hari Om Hari Om Hari (Kanada)</t>
  </si>
  <si>
    <t>Glory to the Lord Narayana, the one who is resting on the Celestial Serpent Adisesha and the one who is the personification of serenity. He is the lotus-eyed one who is the beloved of Goddess of wealth (Lakshmi). He is none other than Lord Sai of Parthi.</t>
  </si>
  <si>
    <t>Hari Om Hari Om Hari Om Narayana (2)
Shanthakara Bhujanga Shayana Padmanabha Narayana
Lakshmi Ramana Kamala Nayana Sai Natha Narayana
Hari Om Hari Om Hari Om Narayana</t>
  </si>
  <si>
    <t>hari-om-hari-om-hari.mp3</t>
  </si>
  <si>
    <t>Song Glossary bhujanga: serpent hari: name of lord vishnu; (var) hare, harey kamala: lotus lakshmi: goddess of wealth, the consort of lord vishnu narayana: lord vishnu; (var) narayan, narayanam, narayanaya natha: lord or master; (var) nath, nathaya, natham, nada (tamil), nadanukku (tamil) - to the lord, nathudey (telugu) nayan: eye; (var) nayana, nayanon, nayanom, nayanabhi om: Omkara has no form. It is the manifestation of Brahman (God) as sound. It is present in all creation. It is effulgent. It is in all speech. Read More: Significance of Om padmanabha: lord vishnu from whose navel the lotus of creation has emerged ramana: beloved; also the name of a saint sai: sa + aai = divine mother shanthakara: peaceful form shayana: sleep</t>
  </si>
  <si>
    <t>https://sairhythms.sathyasai.org/song/hari-om-hari-om-hari-1</t>
  </si>
  <si>
    <t>Hari Om Hari Om Hari</t>
  </si>
  <si>
    <t>Glory to Lord Vishnu (Hari), the embodiment of the primeval sound Om. Glory to Sai (Narayana) and Lord Shiva, the Supreme Soul and the ultimate Creator.</t>
  </si>
  <si>
    <t>Hari Om Hari Om Hari Om Sai Om
Sai Narayana Jaya Hari Om
Sathya Narayana Jaya Hari Om [ Hari Om ... ]
Paramatma Shiva Sai Hari Om
Parabrahma Shiva Sai Hari Om
Sai Narayana Jaya Hari Om
Sathya Narayana Jaya Hari Om</t>
  </si>
  <si>
    <t>Song Glossary hari: name of lord vishnu; (var) hare, harey jaya: victory; (var) jayam, jayatu narayana: lord vishnu; (var) narayan, narayanam, narayanaya om: Omkara has no form. It is the manifestation of Brahman (God) as sound. It is present in all creation. It is effulgent. It is in all speech. Read More: Significance of Om parabrahma: supreme spirit; (var) brahmapara paramatma: supreme lord or highest soul; (var) paraman - tamil; paramatmaja - supreme lord who is born on earth (an incarnation)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</si>
  <si>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https://sairhythms.sathyasai.org/song/hari-om-hari-om-namah</t>
  </si>
  <si>
    <t>Hari Om Hari Om Namah</t>
  </si>
  <si>
    <t>Praise be to Lord Shiva, the embodiment of the primordial sound Om. His drum resounds in all glory. He dances, destroying all the negativities in the world.</t>
  </si>
  <si>
    <t>Hari Om Hari Om Namah Shivaya
Sai Om Sai Om Namah Shivaya [ Hari Om ... ]
Dama Dama Damaru Bola Shankara
Dhimi Thaka Dhimi Thaka Nachey Shankara
Hari Om Hari Om Namah Shivaya</t>
  </si>
  <si>
    <t>Song Glossary bolo: chant, tell; (var) bol, boley - tells, boloon - i say dam: sound syllable (like in a drum); (var) dum, dama damaru: musical instrument played esp. by lord shiva; (var) damaruka dhimi: sound syllable (typically refers to a dance step); (var) dhim, dhimitha, dhimithaka, dhrimiki thata hari: name of lord vishnu; (var) hare, harey nach: dance, to dance; (var) nacho, nachey, nacherey, nachorey, nachata namah: offer salutations; not mine; (var) namaya om: Omkara has no form. It is the manifestation of Brahman (God) as sound. It is present in all creation. It is effulgent. It is in all speech. Read More: Significance of Om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thaka: sound of a step of a dance, like dhimi thaka</t>
  </si>
  <si>
    <t>debug_hari_om_hari_om_namah.html</t>
  </si>
  <si>
    <t>https://youtu.be/RXoeWKJKQDE</t>
  </si>
  <si>
    <t>https://sairhythms.sathyasai.org/song/hari-om-namah-shivaya</t>
  </si>
  <si>
    <t>Hari Om Namah Shivaya</t>
  </si>
  <si>
    <t>Chant the mantra "Hari Om Namah Shivaya". Let us offer our obeisance to Lord Shiva who bestows auspiciousness and is the Lord of the Lords. He has presently incarnated as Lord Sathya Sai.</t>
  </si>
  <si>
    <t>Hari Om Namah Shivaya
Shiva Shiva Shankara Hara Parameshwara Sayeeshwaraya Namah Om (2)</t>
  </si>
  <si>
    <t>hari-om-namah-shivaya.mp3</t>
  </si>
  <si>
    <t>Song Glossary hara: another name of lord shiva which means “to destroy”; (var) haraya hari: name of lord vishnu; (var) hare, harey namah: offer salutations; not mine; (var) namaya om: Omkara has no form. It is the manifestation of Brahman (God) as sound. It is present in all creation. It is effulgent. It is in all speech. Read More: Significance of Om paramesha: supreme god; (var) parameshwara, parameshwaraya, parameshwari (feminine) sayeesha: sai + esha = lord sai; (var) sayeesham, sayeeshwara, sayeeshwaram, sayeeshwari (f), sayeeshwaraya, saishwari (f), shankara: name of lord shiva, one who bestows auspiciousness; (var) shankar, shankaraya, shankaram shiva: lord shiva - one of the trinity who is the destroyer - the name shiva means auspiciousness; (var) shiv, shivaya, shivaraj, shivaraja, shivarajam, shivom, shivani (f) - of shiva</t>
  </si>
  <si>
    <t>debug_hari_om_namah_shivaya.html</t>
  </si>
  <si>
    <t>https://sairhythms.sathyasai.org/song/hari-om-namah-shivaya-2</t>
  </si>
  <si>
    <t>Hari Om Namah Shivaya (2)</t>
  </si>
  <si>
    <t>Chant "Hari Om Namah Shivaya". Lord Shiva is the embodiment of auspiciousness and the origin of the primordial sound Om.</t>
  </si>
  <si>
    <t>Hari Om Namah Shivaya (2)
Hari Om Hari Om Hari Om Namah Shivaya (2)</t>
  </si>
  <si>
    <t>hari-om-namah-shivaya-2.mp3</t>
  </si>
  <si>
    <t>S S S+ D1 N1 D1 D1 N1 D1 M1 M1In the Key of C:C C C+ G# B♭ G# G# B♭ G# F F</t>
  </si>
  <si>
    <t>Sathya Sai Smaranam Smaranam Parthi</t>
  </si>
  <si>
    <t>Song Glossary hari: name of lord vishnu; (var) hare, harey namah: offer salutations; not mine; (var) namaya om: Omkara has no form. It is the manifestation of Brahman (God) as sound. It is present in all creation. It is effulgent. It is in all speech. Read More: Significance of Om shiva: lord shiva - one of the trinity who is the destroyer - the name shiva means auspiciousness; (var) shiv, shivaya, shivaraj, shivaraja, shivarajam, shivom, shivani (f) - of shiva</t>
  </si>
  <si>
    <t>debug_hari_om_namah_shivaya_2.html</t>
  </si>
  <si>
    <t>https://sairhythms.sathyasai.org/song/hari-om-namah-shivaya-sai-om</t>
  </si>
  <si>
    <t>Hari Om Namah Shivaya Sai Om</t>
  </si>
  <si>
    <t>Salutations to Lord Sai who is verily Lord Shiva, the one who holds the Holy river Ganges in His matted locks and who pleases Mother Gowri (Parvathi). He wields the Trident and is the destroyer of the three demons of Tripura. Chant the name of Lord Sathya Sai.</t>
  </si>
  <si>
    <t>Hari Om Namah Shivaya Sai Om Namah Shivaya
Ganga Jatadhara Gowri Manohara Hey Shiva Shankara Namah Shivaya
Trishoola Dhari Hey Tripurari Sai Murari Namah Shivaya
Om Namah Shivaya Shivaya Namah Om
Shivaya Namah Om Namah Shivaya (2)
Sai Om Namah Shivaya (Sathya)</t>
  </si>
  <si>
    <t>Song Glossary dhara: bear, carry, earth, one who wears; (var) dhari, dharana, dharam, dharey, dharini (f) ganga: the sacred river ganges worshipped as goddess ganga; (var) gangey gowri: another name of goddess parvathi hari: name of lord vishnu; (var) hare, harey hey: a heartfelt callout, usually followed by a name or description like 'hey rama', or 'hey merciful lord' jatadhara: one who wears locks of matted hair – shiva; (var) jatadhari manohar: pleasing, beautiful, charming; (var) manohara, manoharam, manohari (f) murare: one who killed the demon ‘mura’ – lord krishna; (var) murari, murarey namah: offer salutations; not mine; (var) namaya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shankara: name of lord shiva, one who bestows auspiciousness; (var) shankar, shankaraya, shankaram shiva: lord shiva - one of the trinity who is the destroyer - the name shiva means auspiciousness; (var) shiv, shivaya, shivaraj, shivaraja, shivarajam, shivom, shivani (f) - of shiva tripurari: destroyer of the three demons of tripura i.e. lord shiva trishoola: trident weapon, frequently held by gods such as lord shiva and goddess durga; (var) trishula, shoola</t>
  </si>
  <si>
    <t>debug_hari_om_namah_shivaya_sai_om.html</t>
  </si>
  <si>
    <t>https://sairhythms.sathyasai.org/song/hari-om-namo-shiva-shakthi</t>
  </si>
  <si>
    <t>Sheetala Charanam Komala Charanam</t>
  </si>
  <si>
    <t>Let us offer our salutations to our sacred preceptor Sathya Sai who is none other than the incarnation of Shiva and Energy Principle Shakthi, Sita Rama as well as Radhey Shyam.</t>
  </si>
  <si>
    <t>Hari Om Namo Shiva Shakthi Namo
Sadguru Sri Sathya Sai Namo
Hari Om Namo Sita Rama Namo
Jaya Sadguru Sri Sathya Sai Namo
Hari Om Namo Radhey Shyam Namo
Jaya Sadguru Sri Sathya Sai Namo</t>
  </si>
  <si>
    <t>hari-om-namo-shiva-shakthi.mp3</t>
  </si>
  <si>
    <t>https://media.radiosai.org/journals/vol_10/01JAN12/12-bhajans.htm</t>
  </si>
  <si>
    <t>Song Glossary hari: name of lord vishnu; (var) hare, harey jaya: victory; (var) jayam, jayatu namo: to offer salutations om: Omkara has no form. It is the manifestation of Brahman (God) as sound. It is present in all creation. It is effulgent. It is in all speech. Read More: Significance of Om radha: one of the gopikas and the beloved of lord krishna; (var) radhe, radhey, radhika rama: name of the seventh incarnation of lord vishnu, son of dasharatha and kausalya; (var) ram sadguru: true teacher/mentor/preceptor sai: sa + aai = divine mother sathya: truth, short form of sathyanarayana – the childhood name of sri sathya sai baba; (var) sathyam shakthi: power, primordial goddess, another name of mother parvathi sham: dark hued, a reference to lord krishna; evening time; (var) shyam, shyama, shyamala shiva: lord shiva - one of the trinity who is the destroyer - the name shiva means auspiciousness; (var) shiv, shivaya, shivaraj, shivaraja, shivarajam, shivom, shivani (f) - of shiva sita: consort of rama, 7th avatar of lord vishnu; (var) siya sri: honorific title of respect; another name of goddess lakshmi; wealth, majesty, splendour, intellect, fortune; (var) thiru (tamil)</t>
  </si>
  <si>
    <t>debug_hari_om_namo_shiva_shakthi.html</t>
  </si>
  <si>
    <t>https://sairhythms.sathyasai.org/song/hari-om-narayana-sathya-narayana</t>
  </si>
  <si>
    <t>Hari Om Narayana Sathya Narayana</t>
  </si>
  <si>
    <t>Let us Sing the Glory of Narayana the embodiment of Truth and chant the Mantra 'Om Namah Shivaya' the origin of the Primordial sound Om.</t>
  </si>
  <si>
    <t>Hari Om Narayana Sathya Narayana
Om Namah Shivaya Shivaya Namah Om (3)</t>
  </si>
  <si>
    <t>Song Glossary hari: name of lord vishnu; (var) hare, harey namah: offer salutations; not mine; (var) namaya narayana: lord vishnu; (var) narayan, narayanam, narayanaya om: Omkara has no form. It is the manifestation of Brahman (God) as sound. It is present in all creation. It is effulgent. It is in all speech. Read More: Significance of Om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</si>
  <si>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debug_hari_om_narayana_sathya_narayana.html</t>
  </si>
  <si>
    <t>https://sairhythms.sathyasai.org/song/hari-om-tat-sat-hari</t>
  </si>
  <si>
    <t>Hari Om Tat Sat Hari</t>
  </si>
  <si>
    <t>Understand O Mind, the Primordial Sound Om is that Effulgent pure Consciousness. Chant the names of Lord Krishna, Govinda who are also embodiments of that Supreme Consciousness.</t>
  </si>
  <si>
    <t>Hari Om Tat Sat Hari Om Tat Sat Hari Om Tat Sat Hari Om
Krishna Krishna Krishna Krishna Jaya Radha Krishna
Govinda Govinda Bhajo Radhey Govinda Gopala Gopala Bhajo Krishna Mukunda
Om Hari Om Hari Om Sai Om
Anata wo Omou Kono Mune no Naka, Hibiki Wataru Kami no Uta
Krishna Krishna, Krishna Krishna, Sathya Sai Krishna [ Anata wo ... ]
Ai de Ai de Sono Shinri no Ai de, Kokoro Mitasu Kami Ai no Keshin
(Sai) Om Sai Om Michibiki tamae Sai Om</t>
  </si>
  <si>
    <t>hari-om-tat-sat-hari.mp3</t>
  </si>
  <si>
    <t>p p S S S S n1 R2 R2 S n1 ~ n1 n1 G1 G1 R2 S n1 SIn the Key of C:G G C C C C B♭ D D C B♭ ~ B♭ B♭ E♭ E♭ D C B♭ C</t>
  </si>
  <si>
    <t>Song Glossary bhajo: (let us) worship, chant the name or sing the praises of the lord; (var) bhajarey, bhajey, bhajore, bhajorey, bhajeham gopal: name of krishna which means protector of the cowherd; (var) gopala, gopalana, gopalam govinda: name of krishna which means cowherd; (var) govindam hari: name of lord vishnu; (var) hare, harey jaya: victory; (var) jayam, jayatu krishna: name of the eighth incarnation of lord vishnu, son of devaki and vasudeva mukunda: refers to krishna, the one who grants liberation om: Omkara has no form. It is the manifestation of Brahman (God) as sound. It is present in all creation. It is effulgent. It is in all speech. Read More: Significance of Om radha: one of the gopikas and the beloved of lord krishna; (var) radhe, radhey, radhika sai: sa + aai = divine mother sat: truth; (var) sath tat: that</t>
  </si>
  <si>
    <t>debug_hari_om_tat_sat_hari.html</t>
  </si>
  <si>
    <t>https://sairhythms.sathyasai.org/song/hari-om-tat-sath-namah</t>
  </si>
  <si>
    <t>Hari Om Tat Sath Namah</t>
  </si>
  <si>
    <t>Understand O Mind, the Mantra 'Namah Shivaya' is the embodiment of that Supreme Effulgent Consciousness. Lord Shiva Himself is the embodiment of that Supreme Effulgent Consciousness.</t>
  </si>
  <si>
    <t>Hari Om Tat Sath Namah Shivaya
Sai Om Tat Sath Namah Shivaya [ Hari Om ... ]
Shiva Shiva Shivaya Namah Shivaya
Sai Om Tat Sath Namah Shivaya
Hari Om Tat Sath Namah Shivaya
Sai Om Tat Sath Namah Shivaya
Shiva Shiva Shivaya Namah Shivaya
Hari Om Tat Sath Namah Shivaya
Sai Om Tat Sath Namah Shivaya</t>
  </si>
  <si>
    <t>hari-om-tat-sath-namah.mp3</t>
  </si>
  <si>
    <t>Lowest Note: p / G (lower octave)Highest Note: R1 / C# (higher octave)* Western notes are in the Key of C</t>
  </si>
  <si>
    <t>https://media.radiosai.org/journals/Vol_07/01MAR09/10-bhajans.htm</t>
  </si>
  <si>
    <t>Song Glossary hari: name of lord vishnu; (var) hare, harey namah: offer salutations; not mine; (var) namaya om: Omkara has no form. It is the manifestation of Brahman (God) as sound. It is present in all creation. It is effulgent. It is in all speech. Read More: Significance of Om sai: sa + aai = divine mother sat: truth; (var) sath shiva: lord shiva - one of the trinity who is the destroyer - the name shiva means auspiciousness; (var) shiv, shivaya, shivaraj, shivaraja, shivarajam, shivom, shivani (f) - of shiva tat: that</t>
  </si>
  <si>
    <t>debug_hari_om_tat_sath_namah.html</t>
  </si>
  <si>
    <t>https://sairhythms.sathyasai.org/song/hari-sri-ganapathi-om</t>
  </si>
  <si>
    <t>Hari Sri Ganapathi Om</t>
  </si>
  <si>
    <t>Glory to the Lord of Ganaas (Lord Shiva's army), Lord Ganesha, the valiant one who is the very basis of the universe and who is the remover of obstacles.</t>
  </si>
  <si>
    <t>Hari Sri Ganapathi Om
Harey Ganapathi Om
Vishwadhara Vighna Vinashaka
Veera Ganapathi Om
Harey Ganapathi Om
Veera Ganapathi Om Om Om</t>
  </si>
  <si>
    <t>S S S S S R2 S R2 G2 G2 M1 G2 R2 SIn the Key of C:C C C C C D C D E E F E D C</t>
  </si>
  <si>
    <t>https://dl.radiosai.org/RADIO_SAI_BHAJAN_CLASSROOM_483_HARI_SHRI_GANAPATHI_OM.mp3</t>
  </si>
  <si>
    <t>Song Glossary gananayaka: leader of his group - refers to lord ganesha; (var) gananayakam, ganapathey, ganapathi, ganapathim, ganapati, ganapatim hari: name of lord vishnu; (var) hare, harey om: Omkara has no form. It is the manifestation of Brahman (God) as sound. It is present in all creation. It is effulgent. It is in all speech. Read More: Significance of Om sri: honorific title of respect; another name of goddess lakshmi; wealth, majesty, splendour, intellect, fortune; (var) thiru (tamil) veera: courageous person; (var) veeram vighna: obstacle vinasha: one who destroys or removes; (var) vinashaka, vinashana, vinashini (f), vinasham; vishwadhara: the one who is the basis for the entire universe; (var) vishwadhari, vishwadharam</t>
  </si>
  <si>
    <t>debug_hari_sri_ganapathi_om.html</t>
  </si>
  <si>
    <t>https://youtu.be/cN0CFGYX2ag</t>
  </si>
  <si>
    <t>https://sairhythms.sathyasai.org/song/haru-no-no-no-utsukushisa</t>
  </si>
  <si>
    <t>Haru no No no Utsukushisa</t>
  </si>
  <si>
    <t>Thoughts of You gather in my mind like beautiful flowers collecting together in the spring. Lord Buddha, we bow down and devote ourselves to You for today is Your birthday. Lord, You are without bounds and limits. Please surround us with Your warm, comforting love that shines down from the heavens. Lord Buddha, we devote ourselves to You for today is Your birthday. You come to us concealed in wind and rain. You allow us to bloom like flowers, so we offer You our heartfelt gratitude every day. You shine down on this world like the beautiful daybreak. Lord Buddha, we devote ourselves to You for today is Your birthday.</t>
  </si>
  <si>
    <t>Haru no No no Utsukushisa
Hana wo Kiyoki Omoi ni Atsume Kite
Mihotoke ni Sasage Sonauru
Tanoshi Tanoshi Kyou no Hanamatsuri
Atatakaki Ai ni Yasuragite
Amatsuchi ni Afure Kagayaku
Tanoshi Tanoshi Kyou no Hanamatsuri
Hana wa Saku Fukaki Kansha no Hibi
Hinomoto wo Terasu Akebo no
Tanoshi Tanoshi Kyou no Hanamatsuri</t>
  </si>
  <si>
    <t>Buddha</t>
  </si>
  <si>
    <t>Major (Mohana Kalyani / Shuddha Kalyan)</t>
  </si>
  <si>
    <t>debug_haru_no_no_no_utsukushisa.html</t>
  </si>
  <si>
    <t>https://youtu.be/ARHGyae9yxY</t>
  </si>
  <si>
    <t>The melody of this song is similar to "Sai Mata Pitha Deena Bandhu Sakha".</t>
  </si>
  <si>
    <t>https://sairhythms.sathyasai.org/song/have-faith-%E2%80%99s-all-matters</t>
  </si>
  <si>
    <t>Have faith, that’s all that matters</t>
  </si>
  <si>
    <t>Have faith, that's all that matters
Have faith, that's all you need
With faith, illusion shatters
Cultivate faith like a precious seed
Where there is faith, then there is love
Where there is love, there will be peace
When there is peace, there will be truth
When there is truth, there will be bliss
When there is bliss, there will be God</t>
  </si>
  <si>
    <t>debug_have_faith_thats_all_that_matters.html</t>
  </si>
  <si>
    <t>https://sairhythms.sathyasai.org/song/have-mercy</t>
  </si>
  <si>
    <t>Have Mercy</t>
  </si>
  <si>
    <t>Have Mercy
My Lord sweet Lord You give me all the strength I need
Baba my Lord, Give Your darshan, make me whole
Do not test me more my Lord, have mercy on this soul
I have learned to serve, I have learned to love
I have learned to get all from You my Lord
I tried to reach Your goal, but I am human after all
Oh my Lord I plea Baba have mercy on this soul (2x)</t>
  </si>
  <si>
    <t>have-mercy.mp3</t>
  </si>
  <si>
    <t>Song Glossary baba: lord sai baba - the divine father darshan: to appear, to see; (var) darshana, darshanam, darsha - to show</t>
  </si>
  <si>
    <t>debug_have_mercy.html</t>
  </si>
  <si>
    <t>https://sairhythms.sathyasai.org/song/he-comes-sun-voice</t>
  </si>
  <si>
    <t>He comes with the sun in the voice</t>
  </si>
  <si>
    <t>He comes with the sun in the voice, singing the light, singing the light
Sri Bhagawan Sathya Sai Baba Jai
In the heart of wind He comes, singing the love, singing the love
He comes with the sun in the voice, singing the light, singing the light</t>
  </si>
  <si>
    <t>Song Glossary bhagawan: god; (var) bhagwan, bhagavaan, bhagavan, bhagawantha, bhagawathey jai: victory sai: sa + aai = divine mother sathya: truth, short form of sathyanarayana – the childhood name of sri sathya sai baba; (var) sathyam sri: honorific title of respect; another name of goddess lakshmi; wealth, majesty, splendour, intellect, fortune; (var) thiru (tamil)</t>
  </si>
  <si>
    <t>debug_he_comes_with_the_sun_in_the_voice.html</t>
  </si>
  <si>
    <t>https://sairhythms.sathyasai.org/song/he-lord</t>
  </si>
  <si>
    <t>He Is Lord</t>
  </si>
  <si>
    <t>I Got Something To Tell You
You Might Not Want To Know
But Jesus Christ Is Lord Of All
And This I'll Tell You So
He Is Lord (4x)
You Really Ought To Know
So Is Allah And Krishna Too
Sai Baba Is My Lord
He Is Lord (4x)
He Answers To Them All
Cuz God Is Love And Love Is God
He Wants To Hear You Call
So Find The Peace And Love Inside
Indeed Its Who You Are
See The Good That's All Around
Its Really Not That Far
Its Gonna Make You Glow
He Lives Right Down Inside Your Heart
... He's Never Gonna Go (2x)
He Is Lord (4x)
He Answers To Them All
Cuz God Is Love And Love Is God
He Wants To Hear You Call
So Find The Peace And Love Inside
Indeed Its Who You Are
See The Good That's All Around
Its Really Not That Far
Cuz He Is Love (4x)
You Might Not Think Its So
But He Lives Through Each One Of Us
We're Really One In All
He Is Lord (4x)</t>
  </si>
  <si>
    <t>debug_he_is_lord.html</t>
  </si>
  <si>
    <t>https://www.youtube.com/watch?v=V_oyXSNpaYE</t>
  </si>
  <si>
    <t>https://sairhythms.sathyasai.org/song/he-love</t>
  </si>
  <si>
    <t>He Is Love</t>
  </si>
  <si>
    <t>He is Love
He is Peace
Look within your heart
Love is shining
I am One with Him
(repeat)</t>
  </si>
  <si>
    <t>he-love.mp3</t>
  </si>
  <si>
    <t>debug_he_is_love.html</t>
  </si>
  <si>
    <t>https://sairhythms.sathyasai.org/song/he-love-so-learn-love</t>
  </si>
  <si>
    <t>He Is Love, So Learn To Love</t>
  </si>
  <si>
    <t>He Is Love, So Learn To Love
He Is Truth, So Be True
He Is Peace, So Work For Peace
He Is Good, So Be Good
He Is Lord, His Name Is Sai
Sai Ram, Sai Ram (2)
Sai Ram Say Sai Ram</t>
  </si>
  <si>
    <t>he-love-so-learn-love.mp3 he-love-so-learn-love_1.mp3</t>
  </si>
  <si>
    <t>debug_he_is_love_so_learn_to_love.html</t>
  </si>
  <si>
    <t>https://sairhythms.sathyasai.org/song/he-lord-universe</t>
  </si>
  <si>
    <t>He is the Lord of the Universe</t>
  </si>
  <si>
    <t>He is the Lord of the Universe, He is the Lord of the Self
Open your eyes and realize the Lord is residing within you
Dive deeper and deeper inside, fill your heart with His love's pure light
Master your senses, give up pretenses
Know that forever the Lord and you are one</t>
  </si>
  <si>
    <t>debug_he_is_the_lord_of_the_universe.html</t>
  </si>
  <si>
    <t>https://sairhythms.sathyasai.org/song/he-ma-sai-ma-sai</t>
  </si>
  <si>
    <t>He Ma Sai Ma Sai</t>
  </si>
  <si>
    <t>Glory to Mother Sai of Parthi who removes obstacles, grants good fortune and protects the entire Universe.</t>
  </si>
  <si>
    <t>He Ma Sai Ma Sai Ma
Vighna Vinashini Ma Mangala Karini Ma
Jagadodharini Ma Sai Ma
Parthi Pureeshwari Ma Sai Ma</t>
  </si>
  <si>
    <t>Song Glossary jagadodhara: one who liberates the world; (var) jagadoddhara, jagadoddharini (f), jagadodhaara, jagadodharaka, jagadodharana, jagadodharanam, jagadodharini (f) kaarini: doer, responsible for (f); (var) karini ma: mother; (var) maayi, maiya, mayi mangal: auspicious; (var) mangala pureesha: lord of a place or city; (var) puradheeshwara, pureeshaya, pureeshwara, pureeshwari (f), puradheeshwari (f) puttaparthi: birthplace of bhagawan sri sathya sai baba; (var) parti, parthi, parthipuri sai: sa + aai = divine mother vighna: obstacle vinashana: one who destroys or removes; (var) vinashini (f)</t>
  </si>
  <si>
    <t>debug_he_ma_sai_ma_sai.html</t>
  </si>
  <si>
    <t>https://sairhythms.sathyasai.org/song/he-nataraja-shivaraja</t>
  </si>
  <si>
    <t>He Nataraja Shivaraja</t>
  </si>
  <si>
    <t>Lord Shiva, the divine dancer with lotus-shaped eyes who blissfully dances the cosmic dance is Lord of Shakthi (Parvathi) and the captivating Lord Sai.</t>
  </si>
  <si>
    <t>He Nataraja Shivaraja
Nata Shiva Sundara Nataraja
Ambuja Lochana Nataraja
Ananda Tandava Shivaraja
Shakthi Mahesha Nataraja (Shiva)
Sai Manohara Shivaraja ( Sai )</t>
  </si>
  <si>
    <t>Song Glossary ambuja: lotus anand: bliss; (var) ananda, anandam, anando lochana: eye; (var) lochani (feminine) – one with such eyes; (var) vilochana mahesha: greatest lord - refers to lord shiva; (var) mahesham manohar: pleasing, beautiful, charming; (var) manohara, manoharam, manohari (f) nata: to bow the head or surrender as in ‘natajana’, dancer or actor as in ‘natavara’ nataraj: king of dance - refers to lord shiva who is the source of cosmic energy; (var) nataraja sai: sa + aai = divine mother shakthi: power, primordial goddess, another name of mother parvathi shiva: lord shiva - one of the trinity who is the destroyer - the name shiva means auspiciousness; (var) shiv, shivaya, shivaraj, shivaraja, shivarajam, shivom, shivani (f) - of shiva sundara: beautiful; (var) sundarakara, sundaraya, sundari (f), soundari (f), sundaram - beauty tandava: the celestial dance of shiva; (var) tandavaya - one who dances the tandava</t>
  </si>
  <si>
    <t>debug_he_nataraja_shivaraja.html</t>
  </si>
  <si>
    <t>https://sairhythms.sathyasai.org/song/he-natavaralala-nandalala</t>
  </si>
  <si>
    <t>He Natavaralala Nandalala</t>
  </si>
  <si>
    <t>Lord Krishna, the beloved of Radha and the Lord of Meera is the Son of Nanda. He is the divine dancer who protects the cows (a cowheard)</t>
  </si>
  <si>
    <t>He Natavaralala Nandalala
Radha Ramana Hari Gopala [ He Natavaralala ... ]
Meera Ke Prabhu Giridhara Bala
Goparipala Gopala Bala</t>
  </si>
  <si>
    <t>Song Glossary bala: child, son; (var) bal, balana, balagan (tamil), baalam giridhar: one who lifted the mountain - refers to lord krishna who lifted the govardhana peak; (var) giridhara, giridhari gopal: name of krishna which means protector of the cowherd; (var) gopala, gopalana, gopalam goparipala: protector of cows hari: name of lord vishnu; (var) hare, harey ke: of or belonging to meera: one of the greatest women saints and devotee of lord krishna who sang the glory of the lord through songs and bhajans nanda: foster father of lord krishna natavara: supreme dancer/actor referred esp. to lord krishna prabhu: lord, master; (var) prabho radha: one of the gopikas and the beloved of lord krishna; (var) radhe, radhey, radhika ramana: beloved; also the name of a saint</t>
  </si>
  <si>
    <t>debug_he_natavaralala_nandalala.html</t>
  </si>
  <si>
    <t>https://sairhythms.sathyasai.org/song/he-parthipuri-bhagawan-bhagawan</t>
  </si>
  <si>
    <t>He Parthipuri Bhagawan Bhagawan</t>
  </si>
  <si>
    <t>Lord Sathya Sai of Parthi and Prasanthi Nilayam, is the Supreme Guru. He is the friend of the afflicted and forsaken ones. He is Lord who destroys our sins. Glory to the Supreme Guru.</t>
  </si>
  <si>
    <t>Hey Parthipuri Bhagawan Bhagawan
Daya Karo Bhagawan
Hey Krupa Karo Bhagawan
Sathya Sai Bhagawan
Hey Deena Janon Ke Pran Bhagawan [ Daya Karo ... Sai Bhagawan ]
Hey Patitha Pavana Ram Bhagawan [ Daya Karo ... Sai Bhagawan ]</t>
  </si>
  <si>
    <t>Song Glossary bhagawan: god; (var) bhagwan, bhagavaan, bhagavan, bhagawantha, bhagawathey daya: compassion deen: downtrodden; (var) deena, deenan hey: a heartfelt callout, usually followed by a name or description like 'hey rama', or 'hey merciful lord' jana: people; (var) jano, janon, janonke (of people), janoon, janara karo: do; make it happen; (var) kar; kiya - did; karomi, karey - let us do ke: of or belonging to krupa: compassion; (var) kripa patitha: downtrodden, helpless pavana: sacred, also means one who protects or provides refuge; (var) pavanam, paavana; pavani (f) pran: vital force, life; (var) prana, praana puttaparthi: birthplace of bhagawan sri sathya sai baba; (var) parti, parthi, parthipuri rama: name of the seventh incarnation of lord vishnu, son of dasharatha and kausalya; (var) ram sai: sa + aai = divine mother sathya: truth, short form of sathyanarayana – the childhood name of sri sathya sai baba; (var) sathyam</t>
  </si>
  <si>
    <t>debug_he_parthipuri_bhagawan_bhagawan.html</t>
  </si>
  <si>
    <t>https://sairhythms.sathyasai.org/song/he-performeth</t>
  </si>
  <si>
    <t>He Performeth</t>
  </si>
  <si>
    <t>HE performeth the thing that is given me to do
HE performeth the thing that is given me to do
And HE perfects that which concerneth me
HE perfects that which concerneth me
I in the midst of me AM Peace
I in the midst of me AM Mighty
I in the midst of me AM GOD
I in the midst of me AM Love
I in the midst of me AM Holy
I in the midst of me AM GOD
I in the midst of me AM GOD..AM GOD..AM GOD
HE perfects that which concerneth me
HE performeth the thing that is given me to do
HE performeth the thing that is given me to do</t>
  </si>
  <si>
    <t>he-performeth.mp3</t>
  </si>
  <si>
    <t>debug_he_performeth.html</t>
  </si>
  <si>
    <t>https://sairhythms.sathyasai.org/song/he-who-has-sent-me-will-come-again</t>
  </si>
  <si>
    <t>He Who has sent Me will come again</t>
  </si>
  <si>
    <t>He Who has sent Me will come again
Sai Jesus Christ before He left the world stage, Sai Baba, Beacon of Truth
You're here to usher in the Golden Age
Living always in unchangeable Bliss
You graciously personify the ultimate Sage, Sai Baba, Beacon of Truth
You're here to usher in the Golden Age
You have come to destroy all the evil and foster all the good
O, we prayed, and we knew You would
There may be some who doubt a time will come
When Peace and Love and Righteousness will reign across the land
But we believe Your promise to the world
That to bring about this Age of Peace is truly what You've planned
You are teaching us the sacred art
Of lighting lamps of Love within the heart
Illuminating all we see
Every one of us can do our part
We want to serve You in Your Task
Of helping all to realize our godly heritage
Sai Baba, Beacon of Truth
Our sweet and loving divine Personage
You are the Embodiment of Righteousness
Our Conscience for the actions in which we engage
Sai Baba, Beacon of Truth
You're here to usher in the Golden Age
Sai Baba, Beacon of Truth You're here to usher in the Golden Age</t>
  </si>
  <si>
    <t>debug_he_who_has_sent_me_will_come_again.html</t>
  </si>
  <si>
    <t>https://sairhythms.sathyasai.org/song/he-s-river-light</t>
  </si>
  <si>
    <t>He’s A River Of Light</t>
  </si>
  <si>
    <t>He's A River Of Light, He's An Ocean Of Love
Sail On Down The Stream Into His Heart [ He's A ... ]
Sail On Down Into His Heart On A River Of Light That Fills The Dark
See The Light And Be The Light
Sail On Down Out Of The Night
See The Light And Be The Light
We're Golden Hearts All Shining Bright</t>
  </si>
  <si>
    <t>he-s-river-light.mp3</t>
  </si>
  <si>
    <t>debug_hes_a_river_of_light.html</t>
  </si>
  <si>
    <t>https://sairhythms.sathyasai.org/song/hes-got-whole-world</t>
  </si>
  <si>
    <t>He's Got The Whole World</t>
  </si>
  <si>
    <t>He's Got The Whole World In His Hands (4)
He's Got You And Me Sister In His Hands (3) [ He's Got The ... ]
He's Got You And Me Brother In His Hands (3) [ He's Got The ... ]
He's Got Everybody In His Hands (3) [ He's Got The ... ]
His Name Is Sathya Sai Baba, He Is God (3) [ He's Got The ... ]</t>
  </si>
  <si>
    <t>hes-got-whole-world.mp3</t>
  </si>
  <si>
    <t>debug_hes_got_the_whole_world.html</t>
  </si>
  <si>
    <t>https://sairhythms.sathyasai.org/song/he%E2%80%99s-one</t>
  </si>
  <si>
    <t>He’s the One</t>
  </si>
  <si>
    <t>He’s the one I turn to when I'm sad
He’s the one I turn to when I'm bad
All of the time
His name is Sathya Sai
Sathya Sai Baba
Sathya Sai Baba Lord
(repeat)</t>
  </si>
  <si>
    <t>he’s-one.mp3</t>
  </si>
  <si>
    <t>Lowest Note: d2 / A (lower octave)Highest Note: G2 / E* Western notes are in the Key of C</t>
  </si>
  <si>
    <t>debug_hes_the_one.html</t>
  </si>
  <si>
    <t>https://sairhythms.sathyasai.org/song/hear-me-lord-ganesha</t>
  </si>
  <si>
    <t>Hear Me Lord Ganesha</t>
  </si>
  <si>
    <t>Hear Me, Lord Ganesha, Grant Me Your Protection
See Me, Lord Ganesha, Grant Me Your Protection
Know Me, Lord Ganesha, Grant Me Your Protection
Love Me, Lord Ganesha, Grant Me Your Protection</t>
  </si>
  <si>
    <t>debug_hear_me_lord_ganesha.html</t>
  </si>
  <si>
    <t>https://sairhythms.sathyasai.org/song/hear-my-wish</t>
  </si>
  <si>
    <t>Hear My Wish</t>
  </si>
  <si>
    <t>Beloved Baba, hear my wish, which I address to Thee,
To fill me up so full of You, there's no room left for me.
Beloved Baba, take my life, and shape it as You will,
And then please give it to me, Your wishes to fulfill.
Beloved Baba, give me strength, and take away all fear,
As You have proved that You can do, throughout this blessed year.
Beloved Baba, take my heart, and make of it Your home,
And You will be installed in it, wherever I may roam.</t>
  </si>
  <si>
    <t>hear-my-wish.mp3</t>
  </si>
  <si>
    <t>debug_hear_my_wish.html</t>
  </si>
  <si>
    <t>https://sairhythms.sathyasai.org/song/heart-and-soul-infinite</t>
  </si>
  <si>
    <t>Heart and soul of the infinite</t>
  </si>
  <si>
    <t>Heart and soul of the infinite, fully alive,
He is far beyond the mind, close as we breathe.
The embodiment of Love, the light of life,
He’s the only one who is, I – Am – He.
Men:
He is Love, He is ev’rything,
all energy and sound,
He is guide, inspiration,
the best friend around.
Women:
He is Truth, He is beauty,
the good in ev’ry heart,
When there’s joy, bliss, compassion,
Love never will part.
Chorus:
Heart and soul of the infinite, fully alive,
He is far beyond the mind, close as we breathe.
The embodiment of Love, the light of life,
He’s the only one who is, I – Am – He.
Men:
We take refuge and comfort
when we remember Him,
He’s our Mother, our Father,
our nearest of kin.
Women:
Omnipresent, omnipotent,
the master Guru,
He’s our laughter, our sustenance,
our silence…
Chorus:
Heart and soul of the infinite, fully alive,
He is far beyond the mind, close as we breathe.
The embodiment of Love, the light of life</t>
  </si>
  <si>
    <t>debug_heart_and_soul_of_the_infinite.html</t>
  </si>
  <si>
    <t>https://sairhythms.sathyasai.org/song/heart-filled-kindness</t>
  </si>
  <si>
    <t>Heart filled with Kindness</t>
  </si>
  <si>
    <t>You may be rich and wealthy.
Your coffers may be filled with gold,
But unless your heart is filled with kindness,
You'll be lonely when you grow old.
You may not have much money,
Your cupboards may be rather bare;
But if your heart is filled with kindness,
You'll be happy beyond compare.</t>
  </si>
  <si>
    <t>heart-filled-kindness.mp3</t>
  </si>
  <si>
    <t>debug_heart_filled_with_kindness.html</t>
  </si>
  <si>
    <t>https://sairhythms.sathyasai.org/song/heian-no-hikari-sadguru-sathya</t>
  </si>
  <si>
    <t>Heian no Hikari Sadguru Sathya</t>
  </si>
  <si>
    <t>Lord Sathya Sai, You are the light of tranquility. You are the God of Love. You are within our hearts. You are the one who guides us all. You are our kind mother. You are our righteous (dharmic) father. Sathya Sai is the beautiful name of our Lord.</t>
  </si>
  <si>
    <t>Heian no Hikari Sadguru Sathya Sai
Ai no Kami Sathya Sai, Sadguru Sathya Sai
Kokoro no Naka no Sathya Sai, Sadguru Sathya Sai
Minna wo Michibiku Sathya Sai, Sadguru Sathya Sai
Yasashii Haha Sathya Sai, Sadguru Sathya Sai
Dharma no Chichi Sathya Sai, Sadguru Sathya Sai
Kami no Mina Sathya Sai, Sadguru Sathya Sai</t>
  </si>
  <si>
    <t>Song Glossary dharma: righteousness, also refers to way of life or religion sadguru: true teacher/mentor/preceptor sai: sa + aai = divine mother sathya: truth, short form of sathyanarayana – the childhood name of sri sathya sai baba; (var) sathyam</t>
  </si>
  <si>
    <t>debug_heian_no_hikari_sadguru_sathya.html</t>
  </si>
  <si>
    <t>https://youtu.be/oM3u6QZC7nw</t>
  </si>
  <si>
    <t>https://sairhythms.sathyasai.org/song/heramba-gananatha-natha</t>
  </si>
  <si>
    <t>Heramba Gananatha Natha</t>
  </si>
  <si>
    <t>Glory to Lord Ganesha, the leader of Ganaas, the Lord of the forsaken ones who is the embodiment of the vital force and basis of the Universe. He fulfills ones wishes.</t>
  </si>
  <si>
    <t>Heramba Gananatha Natha
Hey Gananatha Anatha Natha
Bhuvanaadhara Pranava Swaroopa (3)
Siddhi Vinayaka Hey Gananatha (Vara)</t>
  </si>
  <si>
    <t>Song Glossary aadhaar: base, foundation, support; (var) aadhara anath: destitute; (var) anatha bhuvana: world; (var) bhuvan gananatha: lord of ganas (lord shiva's army) - refers to lord ganesha; (var) gananatham, ganesha, ganeshwara heramba: a form of lord ganesha, pictured as having five heads and riding a lion, also means protector of the weak natha: lord or master; (var) nath, nathaya, natham, nada (tamil), nadanukku (tamil) - to the lord, nathudey (telugu) pranava: the primordial sound ‘om’ siddhi: accomplishment, superhuman power swaroopa: figure, embodiment; (var) swarupa, swaroopam, swaroopanin (tamil); roopini, swaroopini, svarupini (feminine) vara: (1) boon, gift, (2) desired, (3) bridegroom, (4) most respected, best, excellent; (var) varam - tamil vinayaka: one without a master - refers to lord ganesha</t>
  </si>
  <si>
    <t>debug_heramba_gananatha_natha.html</t>
  </si>
  <si>
    <t>https://sairhythms.sathyasai.org/song/here-i-am-lord</t>
  </si>
  <si>
    <t>Here I Am Lord</t>
  </si>
  <si>
    <t>Here I Am Lord
I have heard My People cry
All who dwell in dark and sin
My Hand will save
I will make their darkness bright
Who will bear My Light to them
Whom shall I send?
I have heard You calling in the night
I will go Lord if You lead me
I will hold Your People in my heart
I will tend the poor and lame
I will set a feast for them
My Hand will save
’Til their hearts be satisfied
I will give My Life to them
Whom shall I send?
I have heard You calling in the night
I will go Lord if You lead me
I will hold Your People in My Heart
I will hold Your People in My Heart</t>
  </si>
  <si>
    <t>here-i-am-lord.mp3</t>
  </si>
  <si>
    <t>Lowest Note: m1 / F (lower octave)Highest Note: M1 / F* Western notes are in the Key of C</t>
  </si>
  <si>
    <t>debug_here_i_am_lord.html</t>
  </si>
  <si>
    <t>https://sairhythms.sathyasai.org/song/hey-akhilandeshwari-ma</t>
  </si>
  <si>
    <t>Hey Akhilandeshwari Ma</t>
  </si>
  <si>
    <t>Glory to Mother of the Universe, the ocean of mercy, and the savior of the unfortunate. She holds a trident and protects and preserves all the three worlds. Glory to Mother Sai of Parthi.</t>
  </si>
  <si>
    <t>Hey Akhilandeshwari Ma
Anatha Rakshaki Ma
Chamundeshwari Karuna Sagari
Palaya Maam Dehi
Hey Tribhuvana Palini Ma
Hey Trishoola Dharini Ma
Jaya Ma Jaya Ma Jaya Ma
Jagadeeshwari Sai Ma
Partheeshwari Sai Ma</t>
  </si>
  <si>
    <t>Song Glossary akhilandeshwara: god of the entire universe; (var) akhilandeshwari (f) anath: destitute; (var) anatha chandi: fierce aspect of goddess durga, the vanquisher of the demons chanda and munda; (var) chamundi, chamundeshwari dehi: the one who resides in the body – the lord dhara: bear, carry, earth, one who wears; (var) dhari, dharana, dharam, dharey, dharini (f) hey: a heartfelt callout, usually followed by a name or description like 'hey rama', or 'hey merciful lord' jagadeeshwari: lord of the world (feminine); jagad = world, eshwari = master / goddess; (var) jagadishwari jaya: victory; (var) jayam, jayatu karuna: compassion; (var) karunya, karunamaya - full of compassion, karunamayi (f), karunantha, karunakara - embodiment of compassion ma: mother; (var) maayi, maiya, mayi maam: for me pala: to care, protect or sustain; (var) palana, palaya, palam, palan palini: to foster and protect (feminine) partheeshwari: goddess of puttaparthi; (var) parthiswari rakshaka: protector; (var) rakshaki (feminine) sagar: ocean; (var) sagara, sagaram, sagari (feminine) sai: sa + aai = divine mother tribhuvana: three worlds - tri (three) and bhuvana (world) trishoola: trident weapon, frequently held by gods such as lord shiva and goddess durga; (var) trishula, shoola</t>
  </si>
  <si>
    <t>debug_hey_akhilandeshwari_ma.html</t>
  </si>
  <si>
    <t>https://youtu.be/nkJbHe5HVhU https://youtu.be/vUWAdZ9sYmM</t>
  </si>
  <si>
    <t>https://sairhythms.sathyasai.org/song/hey-anatha-nath-sai-tum</t>
  </si>
  <si>
    <t>Oh Sai! You are verily my Lord, for You are the indweller and champion of distraught and helpless. Oh Lord! Take up my cause for You are the one who destroys the sorrows of the forlorn. Enter the temple of my heart and shower Your blessings.</t>
  </si>
  <si>
    <t>Hey Anatha Nath Sai Tum Ho Antaryami
Tum Ho Merey Bhagawan
Deena Dukha Bhanjana Sahara Do Mujhey
O Merey Sai Bhagawan
Hrudaya Mandir Mey Aao Sai Merey
Deejo Krupa Vardaan [ Tum Ho ... ]</t>
  </si>
  <si>
    <t>hey-anatha-nath-sai-tum.mp3</t>
  </si>
  <si>
    <t>Paahi Gajanana Deenavana</t>
  </si>
  <si>
    <t>https://media.radiosai.org/journals/Vol_08/01FEB10/12-bhajans.htm</t>
  </si>
  <si>
    <t>Song Glossary aao: welcome anath: destitute; (var) anatha antaryami: indweller bhagawan: god; (var) bhagwan, bhagavaan, bhagavan, bhagawantha, bhagawathey bhanjana: one who destroys; (var) bhanjani (f) deejo: please give; (var) dedo deen: downtrodden; (var) deena, deenan do: give, grant; also refers to the number two dukh: sorrow; (var) dukha hey: a heartfelt callout, usually followed by a name or description like 'hey rama', or 'hey merciful lord' ho: you are; (alternative) so be it hrudaya: heart krupa: compassion; (var) kripa mandir: temple; (var) mandira mera: my, mine; (var) mere, merey, meri, mero mey: in mujhe: for me; (var) mujhey, mohey natha: lord or master; (var) nath, nathaya, natham, nada (tamil), nadanukku (tamil) - to the lord, nathudey (telugu) sahara: support; (var) saharey sai: sa + aai = divine mother tum: you, thou; (var) tu, tuj; tubhyam, tumhey - to you; tujhey, tujko - for you; vardaan: boon</t>
  </si>
  <si>
    <t>debug_hey_anatha_nath_sai_tum.html</t>
  </si>
  <si>
    <t>https://sairhythms.sathyasai.org/song/hey-bhagawan-hey-bhagawan</t>
  </si>
  <si>
    <t>Hey Bhagawan Hey Bhagawan</t>
  </si>
  <si>
    <t>Salutations to You O Lord Sai, the Lord of Puttaparthi, please have compassion on us and deliver us from the fear of life and death. O the all compassionate Lord who has come as a savior of the less privileged and deprived, I bow down to You.</t>
  </si>
  <si>
    <t>Hey Bhagawan Hey Bhagawan
Daya Karo Bhagawan
Deena Natha Anatha Ke Natha [ Hey Bhagawan ... ]
Janana Marana Bhava Shoka Vidhura
Niraadhaar Ke Aadhaar
Deena Dayala Parama Krupala [ Daya Karo ... ]</t>
  </si>
  <si>
    <t>Song Glossary aadhaar: base, foundation, support; (var) aadhara anath: destitute; (var) anatha bhagawan: god; (var) bhagwan, bhagavaan, bhagavan, bhagawantha, bhagawathey bhava: being, becoming, birth, world daya: compassion dayal: compassionate one: (var) dayala, dayalam, dayalana, dayalo, dayalu, dayaludey, dayalane (tamil), dayakari (f), dayalakari (f) deen: downtrodden; (var) deena, deenan hey: a heartfelt callout, usually followed by a name or description like 'hey rama', or 'hey merciful lord' janam: birth; (var) janama, janana karo: do; make it happen; (var) kar; kiya - did; karomi, karey - let us do ke: of or belonging to krupalu: compassionate one; (var) krupala, krupakara, krupakari (f); krupamaya, krupamayi (f) - full of compassion maran: death; (var) marana natha: lord or master; (var) nath, nathaya, natham, nada (tamil), nadanukku (tamil) - to the lord, nathudey (telugu) niraadhaar: baseless, unsupported parama: supreme, principal, chief, best, highest; (var) param, paramam shoka: sorrow vidhura: remove, absolve; (var) viduram, viduri, vidhurini (feminine)</t>
  </si>
  <si>
    <t>debug_hey_bhagawan_hey_bhagawan.html</t>
  </si>
  <si>
    <t>https://sairhythms.sathyasai.org/song/hey-bhagawan-sai-bhagawan</t>
  </si>
  <si>
    <t>Hey Bhagawan Sai Bhagawan</t>
  </si>
  <si>
    <t>Salutations to You O Lord Sai, the Lord of Puttaparthi, please have compassion on us and deliver us from the fear of life and death. O Lord Supreme, the compassionate one who has come as a savior of the less privileged and deprived, deliver us from our sins.</t>
  </si>
  <si>
    <t>Hey Bhagawan Sai Bhagawan
Daya Karo Bhagawan
Krupa Karo Bhagawan
Janana Marana Bhaya Shoka Nivarana
Deena Janon Ke Pran
Patitha Pavana Paapa Nivarana
Sai Nath Bhagawan [ Daya Karo ... ]</t>
  </si>
  <si>
    <t>hey-bhagawan-sai-bhagawan.mp3</t>
  </si>
  <si>
    <t>Song Glossary bhagawan: god; (var) bhagwan, bhagavaan, bhagavan, bhagawantha, bhagawathey bhaya: fear daya: compassion deen: downtrodden; (var) deena, deenan hey: a heartfelt callout, usually followed by a name or description like 'hey rama', or 'hey merciful lord' janam: birth; (var) janama, janana jana: people; (var) jano, janon, janonke (of people), janoon, janara karo: do; make it happen; (var) kar; kiya - did; karomi, karey - let us do ke: of or belonging to krupa: compassion; (var) kripa maran: death; (var) marana natha: lord or master; (var) nath, nathaya, natham, nada (tamil), nadanukku (tamil) - to the lord, nathudey (telugu) nivarana: one who removes or prevents; (var) nivarini (feminine), nivaraka paapa: sin patitha: downtrodden, helpless pavana: sacred, also means one who protects or provides refuge; (var) pavanam, paavana; pavani (f) pran: vital force, life; (var) prana, praana sai: sa + aai = divine mother shoka: sorrow</t>
  </si>
  <si>
    <t>debug_hey_bhagawan_sai_bhagawan.html</t>
  </si>
  <si>
    <t>https://sairhythms.sathyasai.org/song/hey-brahma-hey-vishnu</t>
  </si>
  <si>
    <t>Glory to Lord Sathya Sai who is the Creator, Sustainer and Destroyer and the Supreme Sovereign Lord who is full of compassion. Lord Sathya Sai is the Total Incarnation of the Supreme Energy.</t>
  </si>
  <si>
    <t>Hey Brahma Hey Vishnu
Dayamaya Hey Maheshwara
Sathya Sai Parameshwara [ Hey Brahma ... ]
Maha Shakthi Shiva Sai Shankara
Poorna Teja Sai Avatara</t>
  </si>
  <si>
    <t>hey-brahma-hey-vishnu.mp3</t>
  </si>
  <si>
    <t>~ Madhyamavati / Madhmad Sarang</t>
  </si>
  <si>
    <t>Song Glossary avatar: incarnation; (var) avatara, avataram, avatari, avathaar, avathari, avatarini(f) brahma: one of the trinity who is the creator, it also refers to the supreme lord - brahman; (var) brahmam dayamayi: full of compassion; (var) dayamaya hey: a heartfelt callout, usually followed by a name or description like 'hey rama', or 'hey merciful lord' maha: great; (var) mahaan - one who is great maheshwara: greatest lord - refers to lord shiva paramesha: supreme god; (var) parameshwara, parameshwaraya, parameshwari (feminine) poorna: complete, full; pooran karo - to fulfill; (var) pooran, poorana, poorani, poorneshri (f) sai: sa + aai = divine mother sathya: truth, short form of sathyanarayana – the childhood name of sri sathya sai baba; (var) sathyam shakthi: power, primordial goddess, another name of mother parvathi shankara: name of lord shiva, one who bestows auspiciousness; (var) shankar, shankaraya, shankaram shiva: lord shiva - one of the trinity who is the destroyer - the name shiva means auspiciousness; (var) shiv, shivaya, shivaraj, shivaraja, shivarajam, shivom, shivani (f) - of shiva teja: effulgence, one who is full of effulgence; (var) tejo, tejomaya, tejomayi (feminine) vishnu: lord vishnu, one of the trinity who is the preserver</t>
  </si>
  <si>
    <t>debug_hey_brahma_hey_vishnu.html</t>
  </si>
  <si>
    <t>https://sairhythms.sathyasai.org/song/hey-brij-bal-yadu-nanda</t>
  </si>
  <si>
    <t>Hey Brij Bal Yadu Nanda</t>
  </si>
  <si>
    <t>Oh Lord Gopala, You are the son of Nanda and Yashoda and of the Yadava lineage. You are the one who moved about in the thick bushes of Brindavan, is of dark complexion and attractive to behold.</t>
  </si>
  <si>
    <t>Hey Brij Bal Yadu Nanda Gopal
Shyama Sundara Mohana Gopal [ Hey Brij ... ]
Yashoda Ke Bal Yadu Nanda Gopal
Gopal Gopal Gokula Bal</t>
  </si>
  <si>
    <t>hey-brij-bal-yadu-nanda.mp3</t>
  </si>
  <si>
    <t>Song Glossary bala: child, son; (var) bal, balana, balagan (tamil), baalam brija: region where lord krishna's advent took place; (var) brij gokula: the place where krishna was fostered gopal: name of krishna which means protector of the cowherd; (var) gopala, gopalana, gopalam hey: a heartfelt callout, usually followed by a name or description like 'hey rama', or 'hey merciful lord' ke: of or belonging to mohana: attractive, beautiful, enchanting; (var) mohanam, mohini (f) - also refers to an incarnation of lord vishnu nanda: foster father of lord krishna sham: dark hued, a reference to lord krishna; evening time; (var) shyam, shyama, shyamala sundara: beautiful; (var) sundarakara, sundaraya, sundari (f), soundari (f), sundaram - beauty yadu: name of the dynasty in which lord krishna was born; (var) yaduvara, yadukula yashoda: foster mother of lord krishna; (var) yashode</t>
  </si>
  <si>
    <t>debug_hey_brij_bal_yadu_nanda.html</t>
  </si>
  <si>
    <t>https://sairhythms.sathyasai.org/song/hey-chinmayi-sai-janani</t>
  </si>
  <si>
    <t>Oh Mother Sai! You are that Pure Consciousness, Mother of the entire universe and the originator of the Primordial sound 'Om' from which this Universe has come into being. Oh Mother! You are superior even to the best, the embodiment of Matter and Energy principle and the ever-blissful.</t>
  </si>
  <si>
    <t>Hey Chinmayi Sai Janani
Mata Jaganmayi Sai Janani
Shabdha Brahmamayi Sai Janani
Parathparamayi Sai Janani
Shiva Shakthimayi Sai Janani
Nithyanandamayi Sai Janani</t>
  </si>
  <si>
    <t>hey-chinmayi-sai-janani.mp3</t>
  </si>
  <si>
    <t>Sai Pitha Aur Mata Sai</t>
  </si>
  <si>
    <t>Song Glossary brahma: one of the trinity who is the creator, it also refers to the supreme lord - brahman; (var) brahmam chinmaya: full of consciousness; (var) chinmayi (f) hey: a heartfelt callout, usually followed by a name or description like 'hey rama', or 'hey merciful lord' jagan: the world janani: mother mata: mother; (var) matey mayi: personification of, exhibiting characteristics of nithyananda: always in bliss; (var) nithyanandam parathpara: the supreme being sai: sa + aai = divine mother shabdha: sound shakthi: power, primordial goddess, another name of mother parvathi shiva: lord shiva - one of the trinity who is the destroyer - the name shiva means auspiciousness; (var) shiv, shivaya, shivaraj, shivaraja, shivarajam, shivom, shivani (f) - of shiva</t>
  </si>
  <si>
    <t>debug_hey_chinmayi_sai_janani.html</t>
  </si>
  <si>
    <t>https://sairhythms.sathyasai.org/song/hey-chitha-chora-parthi-nivasa</t>
  </si>
  <si>
    <t>Hey Chitha Chora Parthi Nivasa</t>
  </si>
  <si>
    <t>Our Salutations to Sayeesha, the stealer of our Hearts, who has the countenance of the cool Moon. He is the same Lord Gopala who had earlier incarnated at Gokula as the Lord of the Gopis and the one who held aloft the Govardhana mountain.</t>
  </si>
  <si>
    <t>Hey Chitha Chora Parthi Nivasa
Indu Vadana Sri Sayeesha
Gopi Vallabha Gokula Nandana
Govardhanadhara Gopala ( Sai )</t>
  </si>
  <si>
    <t>Song Glossary chitha: consciousness, mind; (var) chit chora: thief; (var) choram gokula: the place where krishna was fostered gopal: name of krishna which means protector of the cowherd; (var) gopala, gopalana, gopalam gopi: the women of brindavana who had completely surrendered to lord krishna; (var) gopika govardhana: the name of the hillock that was lifted by lord krishna hey: a heartfelt callout, usually followed by a name or description like 'hey rama', or 'hey merciful lord' indu: moon nanda: foster father of lord krishna nivasa: residence, resident; (var) nivasini (f) puttaparthi: birthplace of bhagawan sri sathya sai baba; (var) parti, parthi, parthipuri sai: sa + aai = divine mother sayeesha: sai + esha = lord sai; (var) sayeesham, sayeeshwara, sayeeshwaram, sayeeshwari (f), sayeeshwaraya, saishwari (f), sri: honorific title of respect; another name of goddess lakshmi; wealth, majesty, splendour, intellect, fortune; (var) thiru (tamil) vadana: face; (var) vadanam, vadani (f) vallabha: beloved, husband; (var) vallabham, vallabhaya, vallabhey</t>
  </si>
  <si>
    <t>debug_hey_chitha_chora_parthi_nivasa.html</t>
  </si>
  <si>
    <t>https://sairhythms.sathyasai.org/song/hey-deena-bandhu-anatha-natha</t>
  </si>
  <si>
    <t>Hey Deena Bandhu Anatha Natha</t>
  </si>
  <si>
    <t>Our Lord Sai is that Supreme Consciousness, the uplifter of the downtrodden and refuge of the forlorn. Lord Sai is also our mentor and the source of succor to the orphaned.</t>
  </si>
  <si>
    <t>Hey Deena Bandhu Anatha Natha
Hey Guru Natha Sai Natha
Parthi Pureesha Hey Paramatma
Patitha Janavana Sai Natha</t>
  </si>
  <si>
    <t>Song Glossary anath: destitute; (var) anatha bandhava: relative; (var) bandhu, bandho; bandham - relationship deen: downtrodden; (var) deena, deenan guru: preceptor; (var) guruvara – belonging to the guru / guru’s hey: a heartfelt callout, usually followed by a name or description like 'hey rama', or 'hey merciful lord' janavana: protector of people; (var) janavani (feminine) natha: lord or master; (var) nath, nathaya, natham, nada (tamil), nadanukku (tamil) - to the lord, nathudey (telugu) paramatma: supreme lord or highest soul; (var) paraman - tamil; paramatmaja - supreme lord who is born on earth (an incarnation) patitha: downtrodden, helpless pureesha: lord of a place or city; (var) puradheeshwara, pureeshaya, pureeshwara, pureeshwari (f), puradheeshwari (f) puttaparthi: birthplace of bhagawan sri sathya sai baba; (var) parti, parthi, parthipuri sai: sa + aai = divine mother</t>
  </si>
  <si>
    <t>debug_hey_deena_bandhu_anatha_natha.html</t>
  </si>
  <si>
    <t>https://sairhythms.sathyasai.org/song/hey-deena-bandhu-deena-natha</t>
  </si>
  <si>
    <t>Hey Deena Bandhu Deena Natha</t>
  </si>
  <si>
    <t>Let us sing the Glory of Sai the Incarnation of the Modern Era who is the friend and Emancipator of the forlorn. Sai is the Single Godhead of all the different Faiths and the Ocean of Supreme Love and compassion.</t>
  </si>
  <si>
    <t>Hey Deena Bandhu Deena Natha Sai Avatara
Prem Ke Sindho Karuna Sindhu Sai Avatara
Sarva Dharma Ke Ek Swaroopa Sai Avatara
Bhajorey Sai Avatara</t>
  </si>
  <si>
    <t>Song Glossary avatar: incarnation; (var) avatara, avataram, avatari, avathaar, avathari, avatarini(f) bandhava: relative; (var) bandhu, bandho; bandham - relationship bhajo: (let us) worship, chant the name or sing the praises of the lord; (var) bhajarey, bhajey, bhajore, bhajorey, bhajeham deen: downtrodden; (var) deena, deenan dharma: righteousness, also refers to way of life or religion ek: one hey: a heartfelt callout, usually followed by a name or description like 'hey rama', or 'hey merciful lord' karuna: compassion; (var) karunya, karunamaya - full of compassion, karunamayi (f), karunantha, karunakara - embodiment of compassion ke: of or belonging to natha: lord or master; (var) nath, nathaya, natham, nada (tamil), nadanukku (tamil) - to the lord, nathudey (telugu) prema: love; (var) prem; also the name of the third sai avatar, prema sai sai: sa + aai = divine mother sarva: all; (var) sarvam sindhu: ocean; (var) sindho swaroopa: figure, embodiment; (var) swarupa, swaroopam, swaroopanin (tamil); roopini, swaroopini, svarupini (feminine)</t>
  </si>
  <si>
    <t>debug_hey_deena_bandhu_deena_natha.html</t>
  </si>
  <si>
    <t>https://sairhythms.sathyasai.org/song/hey-deena-dayalu-ghana-sai</t>
  </si>
  <si>
    <t>Hey Deena Dayalu Ghana Sai</t>
  </si>
  <si>
    <t>Shower Your love on us, O the dark-complexioned Lord of the forlorn. O Sai, You are the indweller, the ocean of compassion and the lifeline of everyone.</t>
  </si>
  <si>
    <t>Hey Deena Dayalu Ghana Sai Ghana Shyam
Karuna Sindhu Karo Kalyan
Tum Ho Baba Antaryami
Tum Ho Sab Ke Jeevan Swami
Prem Baras Deejo Sai Ghana Shyam [ Karuna Sindho ... ]</t>
  </si>
  <si>
    <t>Song Glossary antaryami: indweller baba: lord sai baba - the divine father baraso: rain showers; showers; please shower on us; (var) barsao, baras dayal: compassionate one: (var) dayala, dayalam, dayalana, dayalo, dayalu, dayaludey, dayalane (tamil), dayakari (f), dayalakari (f) deejo: please give; (var) dedo deen: downtrodden; (var) deena, deenan ghana: thick; also refers to the sound of a bell; (var) ghanana hey: a heartfelt callout, usually followed by a name or description like 'hey rama', or 'hey merciful lord' ho: you are; (alternative) so be it jeevan: life; (var) jeevana kalyan: welfare; (var) kalyana, kalyani - goddess who bestows auspiciousness and welfare karo: do; make it happen; (var) kar; kiya - did; karomi, karey - let us do karuna: compassion; (var) karunya, karunamaya - full of compassion, karunamayi (f), karunantha, karunakara - embodiment of compassion ke: of or belonging to prema: love; (var) prem; also the name of the third sai avatar, prema sai sab: all, everybody or everything sai: sa + aai = divine mother sham: dark hued, a reference to lord krishna; evening time; (var) shyam, shyama, shyamala sindhu: ocean; (var) sindho swami: lord; (var) swaminatha, swamiye, swamiyey, swamy tum: you, thou; (var) tu, tuj; tubhyam, tumhey - to you; tujhey, tujko - for you;</t>
  </si>
  <si>
    <t>debug_hey_deena_dayalu_ghana_sai.html</t>
  </si>
  <si>
    <t>https://sairhythms.sathyasai.org/song/hey-deena-dayalu-harey-harey</t>
  </si>
  <si>
    <t>Hey Deena Dayalu Harey Harey</t>
  </si>
  <si>
    <t>Glory be to the Lord Sai Rama who has a soft corner to the deprived ones, the One who relieves us of Bondages of the World, the annihilator of Sins.</t>
  </si>
  <si>
    <t>Hey Deena Dayalu Harey Harey Sai Ram Harey Harey
Sai Ram Ghana Shyam Sai Ram
Hey Bandha Vimochana Rama Harey
Hey Paapa Samharaka Sai Harey
Sai Ram Harey Harey [ Sai Ram Ghana Shyam ]</t>
  </si>
  <si>
    <t>hey-deena-dayalu-harey-harey.mp3</t>
  </si>
  <si>
    <t>Song Glossary bandha: attachment; (var) bandhan, bandhana dayal: compassionate one: (var) dayala, dayalam, dayalana, dayalo, dayalu, dayaludey, dayalane (tamil), dayakari (f), dayalakari (f) deen: downtrodden; (var) deena, deenan ghana: thick; also refers to the sound of a bell; (var) ghanana hari: name of lord vishnu; (var) hare, harey hey: a heartfelt callout, usually followed by a name or description like 'hey rama', or 'hey merciful lord' paapa: sin rama: name of the seventh incarnation of lord vishnu, son of dasharatha and kausalya; (var) ram sai: sa + aai = divine mother samhaara: to destroy; (var) samhaaraka, samharanam, samhari - one who destroys, samhaarini (f) sham: dark hued, a reference to lord krishna; evening time; (var) shyam, shyama, shyamala vimochana: one who liberates; (var) vimochani (f), mochani (f), vimochanam</t>
  </si>
  <si>
    <t>debug_hey_deena_dayalu_harey_harey.html</t>
  </si>
  <si>
    <t>https://sairhythms.sathyasai.org/song/hey-deena-dayalu-sai-rama</t>
  </si>
  <si>
    <t>Hey Deena Dayalu Sai Rama</t>
  </si>
  <si>
    <t>Repeat the name of Sai Rama, the redeemer of the forlorn, the ever compassionate, the uplifter of the oppressed and the one who is ever endearing to His devotees.</t>
  </si>
  <si>
    <t>Hey Deena Dayalu Sai Rama Ram
Parama Krupalu Sai Rama Ram
Sai Rama Rama Rama Ram (2)
Hey Patitha Pavana Sai Rama Ram
Bhaktha Vatsala Sai Rama Ram [ Sai Rama ... ]</t>
  </si>
  <si>
    <t>hey-deena-dayalu-sai-rama.mp3</t>
  </si>
  <si>
    <t>Song Glossary bhaktha: devotee; (var) bhakthudu (telugu), bhakthargal (tamil) dayal: compassionate one: (var) dayala, dayalam, dayalana, dayalo, dayalu, dayaludey, dayalane (tamil), dayakari (f), dayalakari (f) deen: downtrodden; (var) deena, deenan hey: a heartfelt callout, usually followed by a name or description like 'hey rama', or 'hey merciful lord' krupalu: compassionate one; (var) krupala, krupakara, krupakari (f); krupamaya, krupamayi (f) - full of compassion parama: supreme, principal, chief, best, highest; (var) param, paramam patitha: downtrodden, helpless pavana: sacred, also means one who protects or provides refuge; (var) pavanam, paavana; pavani (f) rama: name of the seventh incarnation of lord vishnu, son of dasharatha and kausalya; (var) ram sai: sa + aai = divine mother vatsala: affectionate towards, fondly loving</t>
  </si>
  <si>
    <t>debug_hey_deena_dayalu_sai_rama.html</t>
  </si>
  <si>
    <t>https://youtu.be/0D8T0Lg7bpE https://youtu.be/ihfVGp5dFAE</t>
  </si>
  <si>
    <t>https://sairhythms.sathyasai.org/song/hey-eshwari</t>
  </si>
  <si>
    <t>Hey Eshwari</t>
  </si>
  <si>
    <t>O Mother, You are the consort of Eshwara (Shiva), You are the lotus-eyed one and is loved by all. You are also known as Shankari, Sambhavi, Katyayani and Kamalambikey and has a very pleasing form. You are the one who destroys the cycle of births and who bestows liberation.</t>
  </si>
  <si>
    <t>Hey Eshwari
Sai Mata Eshwari
Bhaktha Jana Priya Sayeeshwari [ Hey Eshwari ... ]
Shankari Sambhavi Sada Shivey
Katyayani Kamalambikey
Pankaja Lochani Bhava Bhaya Nashini
Mohana Roopini Moksha Pradayini</t>
  </si>
  <si>
    <t>Song Glossary bhaktha: devotee; (var) bhakthudu (telugu), bhakthargal (tamil) bhava: being, becoming, birth, world bhaya: fear dayini: one who gives (feminine); (var) pradayini, vidayini eshwari: consort of eshwara, refers to goddess parvathi hey: a heartfelt callout, usually followed by a name or description like 'hey rama', or 'hey merciful lord' jana: people; (var) jano, janon, janonke (of people), janoon, janara kamala: lotus katyayani: another name of goddess parvathi lochana: eye; (var) lochani (feminine) – one with such eyes; (var) vilochana mata: mother; (var) matey mohana: attractive, beautiful, enchanting; (var) mohanam, mohini (f) - also refers to an incarnation of lord vishnu moksha: liberation, moha+kshaya - destruction of attachment pankaja: lotus; (var) pankajam priya: dear; (var) priyey, priyakara, priyakari (f) sadashiva: always happy or prosperous; (var) sadashivey, sadashivom sai: sa + aai = divine mother sambhavi: goddess parvathi sayeesha: sai + esha = lord sai; (var) sayeesham, sayeeshwara, sayeeshwaram, sayeeshwari (f), sayeeshwaraya, saishwari (f), shankari: goddess parvathi swaroopa: figure, embodiment; (var) swarupa, swaroopam, swaroopanin (tamil); roopini, swaroopini, svarupini (feminine) vinashana: one who destroys or removes; (var) vinashini (f)</t>
  </si>
  <si>
    <t>debug_hey_eshwari.html</t>
  </si>
  <si>
    <t>https://sairhythms.sathyasai.org/song/hey-gananatha-gajanana</t>
  </si>
  <si>
    <t>Glory to Lord Ganesha, Lord of the Ganaas (Shiva's army) and the dear son of Mother Gowri. Lord Ganesha, also known as Heramba, bestows spiritual powers.</t>
  </si>
  <si>
    <t>Hey Gananatha Gajanana
Heramba Gajanana [ Hey Gananatha ... ]
Gowri Nandana Gajanana Gajanana Hey Gajanana
Siddhi Vinayaka Gajanana</t>
  </si>
  <si>
    <t>hey-gananatha-gajanana.mp3</t>
  </si>
  <si>
    <t>Song Glossary gajamukha: elephant-faced one, refers to lord ganesh; (var) gajamukham, gajanana, gajananam, gajavadana, gajavadanam gananatha: lord of ganas (lord shiva's army) - refers to lord ganesha; (var) gananatham, ganesha, ganeshwara gowri: another name of goddess parvathi hey: a heartfelt callout, usually followed by a name or description like 'hey rama', or 'hey merciful lord' heramba: a form of lord ganesha, pictured as having five heads and riding a lion, also means protector of the weak nandana: son, also the name of a forest; (var) nandan, nandanam siddhi: accomplishment, superhuman power vinayaka: one without a master - refers to lord ganesha</t>
  </si>
  <si>
    <t>debug_hey_gananatha_gajanana.html</t>
  </si>
  <si>
    <t>https://sairhythms.sathyasai.org/song/hey-ghana-shyama-venu-gopala</t>
  </si>
  <si>
    <t>Hey Ghana Shyama Venu Gopala</t>
  </si>
  <si>
    <t>Lord Gopala, the dark hued, enchanting flute-player is the beloved child of Nanda. He is beautiful, adorned with a garland of nine precious gems. O beautiful Sai Gopal, please come.</t>
  </si>
  <si>
    <t>Hey Ghana Shyama Venu Gopala
Nanda Nandana Nanda Gopa Bala [ Hey Ghana ... ]
Nayana Manohara Navamani Mala
Aao Sundara Shyama Gopala
Aao Sundara Sai Gopala</t>
  </si>
  <si>
    <t>Song Glossary aao: welcome bala: child, son; (var) bal, balana, balagan (tamil), baalam ghana: thick; also refers to the sound of a bell; (var) ghanana gopa: cowherd gopal: name of krishna which means protector of the cowherd; (var) gopala, gopalana, gopalam hey: a heartfelt callout, usually followed by a name or description like 'hey rama', or 'hey merciful lord' mala: garland manohar: pleasing, beautiful, charming; (var) manohara, manoharam, manohari (f) nanda: foster father of lord krishna navamani: nine jewels nayan: eye; (var) nayana, nayanon, nayanom, nayanabhi sai: sa + aai = divine mother sham: dark hued, a reference to lord krishna; evening time; (var) shyam, shyama, shyamala sundara: beautiful; (var) sundarakara, sundaraya, sundari (f), soundari (f), sundaram - beauty venu: flute</t>
  </si>
  <si>
    <t>debug_hey_ghana_shyama_venu_gopala.html</t>
  </si>
  <si>
    <t>https://sairhythms.sathyasai.org/song/hey-giridhari-gopala</t>
  </si>
  <si>
    <t>Hey Giridhari Gopala</t>
  </si>
  <si>
    <t>Oh Lord Gopala (Krishna) also known by names Giridhari, Keshava, Madhava, Mukunda, You are the indweller of our hearts. Oh loving Lord holding the Flute, give me Your vision, Oh Lord Gopala.</t>
  </si>
  <si>
    <t>Hey Giridhari Gopala
Keshava Madhava Gopala [ Hey Giridhari ... ]
Nanda Mukunda Gopala
Navaneetha Chora Gopala
Antaryami Gopala
Hrudaya Vihari Gopala
Aao Pyaarey Muraliwale Darshan Do Prabhu Gopala</t>
  </si>
  <si>
    <t>hey-giridhari-gopala.mp3</t>
  </si>
  <si>
    <t>Song Glossary aao: welcome antaryami: indweller chora: thief; (var) choram darshan: to appear, to see; (var) darshana, darshanam, darsha - to show do: give, grant; also refers to the number two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hrudaya: heart keshava: refers to lord krishna who vanquished the demon keshi; also means the one with beautiful, long hair; (var) keshavam madhava: name of krishna which means very sweet like madhu-honey; (var) madhavam, madhavaya mukunda: refers to krishna, the one who grants liberation muraliwala: one who has the flute; (var) muraliwale nanda: foster father of lord krishna navaneetha: butter prabhu: lord, master; (var) prabho pyaara: loving; (var) pyaarey, pyaari (f); pyaar - love vihara: one who resides; (var) viharana, vihari, viharini (f)</t>
  </si>
  <si>
    <t>debug_hey_giridhari_gopala.html</t>
  </si>
  <si>
    <t>https://sairhythms.sathyasai.org/song/hey-giridhari-hey-nandalal</t>
  </si>
  <si>
    <t>Hey Giridhari Hey Nandalal</t>
  </si>
  <si>
    <t>Praises be to the son of Nanda and Yashoda, who is dear to Radha and the One who lifted the Mountain to save his tribesmen.</t>
  </si>
  <si>
    <t>Hey Giridhari Hey Nandalal
Yashoda Tanaya Hey Nandalal [ Hey Giridhari ... ]
Radha Pyaarey Hey Nandalal
Nandalal Nandalal</t>
  </si>
  <si>
    <t>https://raagabox.com/search/?mid=1006680</t>
  </si>
  <si>
    <t>Song Glossary giridhar: one who lifted the mountain - refers to lord krishna who lifted the govardhana peak; (var) giridhara, giridhari hey: a heartfelt callout, usually followed by a name or description like 'hey rama', or 'hey merciful lord' nanda: foster father of lord krishna pyaara: loving; (var) pyaarey, pyaari (f); pyaar - love radha: one of the gopikas and the beloved of lord krishna; (var) radhe, radhey, radhika tanaya: son; (var) tanayam, tanaye, tanayey yashoda: foster mother of lord krishna; (var) yashode</t>
  </si>
  <si>
    <t>debug_hey_giridhari_hey_nandalal.html</t>
  </si>
  <si>
    <t>https://sairhythms.sathyasai.org/song/hey-girija-pathi-bhavani-shankara</t>
  </si>
  <si>
    <t>Hey Girija Pathi Bhavani Shankara</t>
  </si>
  <si>
    <t>Glory to Lord Shiva, the consort of Mother Parvathi (Girija), who has three eyes and wields a trident. He is worshipped by the whole universe as Lord Sai who is the personification of Lord Shiva and Goddess Shakti (Parvathi).</t>
  </si>
  <si>
    <t>Hey Girija Pathi Bhavani Shankara
Shambho Mahadeva Shankara
Trishoola Dhari Trinetra Dhari
Hey Jaga Vanditha Bhuvaneshwara
Shiva Shakthi Roopa Sayeeshwara</t>
  </si>
  <si>
    <t>Song Glossary bhavani: goddess parvathi bhuvaneshwara: lord of the world; (var) bhuvanesha dhara: bear, carry, earth, one who wears; (var) dhari, dharana, dharam, dharey, dharini (f) girija: goddess parvathi, daughter of the king of mountains hey: a heartfelt callout, usually followed by a name or description like 'hey rama', or 'hey merciful lord' jagat: world; (var) jagath, jagatha, jag, jaga mahadeva: lord of the lords - refers to lord shiva pathi: master, husband; (var) pathayey roopa: figure, embodiment; (var) roopam, roopini (f) sayeeshwara: lord sai; (var) saishwara; saishwari, sayeeshwari (feminine) shakthi: power, primordial goddess, another name of mother parvathi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trinetra: three-eyed one, refers to lord shiva trishoola: trident weapon, frequently held by gods such as lord shiva and goddess durga; (var) trishula, shoola vanditha: one who is worshipped; (var) vandita, vanditham, vandithaya</t>
  </si>
  <si>
    <t>debug_hey_girija_pathi_bhavani_shankara.html</t>
  </si>
  <si>
    <t>https://sairhythms.sathyasai.org/song/hey-govinda-hey-ananda-nanda</t>
  </si>
  <si>
    <t>Glory to the Lord Gopala (Krishna), son of Nanda. He is ever blissful, having an enchanting form. Glory be to the one who holds the Flute in His hands, absolute pretender, who lifted the Mandara mountain in order to save the Yadavas from the wrath of the Rain God.</t>
  </si>
  <si>
    <t>Hey Govinda Hey Ananda Nanda Gopala
Mohana Muralidhara Shyama Gopala [ Hey Govinda ... ]
Mandara Giridhari Harey Natavara Lala
Madhava Keshava Madana Gopala</t>
  </si>
  <si>
    <t>hey-govinda-hey-ananda-nanda.mp3 hey-govinda-hey-ananda-nanda_1.mp3</t>
  </si>
  <si>
    <t>S S S n1 S R2 R2 R2 S R2 G1 M1 P M1 PIn the Key of C:C C C B♭ C D D D C D E♭ F G F G</t>
  </si>
  <si>
    <t>https://dl.radiosai.org/Radio_Sai_Bhajan_Classroom_081_Hey_Govinda_Hey_Ananda_Nanda_Gopala.mp3</t>
  </si>
  <si>
    <t>lead-music tutorial</t>
  </si>
  <si>
    <t>Song Glossary anand: bliss; (var) ananda, anandam, anando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keshava: refers to lord krishna who vanquished the demon keshi; also means the one with beautiful, long hair; (var) keshavam lal: son, child, dear one; (var) lala madana: charming madhava: name of krishna which means very sweet like madhu-honey; (var) madhavam, madhavaya mandara: name of a mountain, a type of flower mohana: attractive, beautiful, enchanting; (var) mohanam, mohini (f) - also refers to an incarnation of lord vishnu muralidhara: one who carries the flute - lord krishna; (var) muralidhari nanda: foster father of lord krishna natavara: supreme dancer/actor referred esp. to lord krishna sham: dark hued, a reference to lord krishna; evening time; (var) shyam, shyama, shyamala</t>
  </si>
  <si>
    <t>debug_hey_govinda_hey_ananda_nanda.html</t>
  </si>
  <si>
    <t>https://sairhythms.sathyasai.org/song/hey-govinda-hey-gopala</t>
  </si>
  <si>
    <t>Hey Govinda Hey Gopala</t>
  </si>
  <si>
    <t>Sing the attributes of Lord Krishna (Gopala, Govinda), the one with dark complexion, having an enchanting form, who adorns the Conch, the Disc and the Mace. Praises be to the one who is dear to Meera and Radha and who holds the Flute in His hands.</t>
  </si>
  <si>
    <t>Hey Govinda Hey Gopala
Shyama Sundara Madana Mohana
Govardhana Giridhari
Shankha Chakra Gadadhari
Meera Prabhu Giridhari
Radhey Shyam Muralidhari</t>
  </si>
  <si>
    <t>Song Glossary chakra: the discus of lord vishnu, also the seven chakras present in the body through which the ‘kundalini’ shakthi ascends gadadhara: one who wields a mace; (var) gadadhari giridhar: one who lifted the mountain - refers to lord krishna who lifted the govardhana peak; (var) giridhara, giridhari gopal: name of krishna which means protector of the cowherd; (var) gopala, gopalana, gopalam govardhana: the name of the hillock that was lifted by lord krishna govinda: name of krishna which means cowherd; (var) govindam hey: a heartfelt callout, usually followed by a name or description like 'hey rama', or 'hey merciful lord' madana: charming meera: one of the greatest women saints and devotee of lord krishna who sang the glory of the lord through songs and bhajans mohana: attractive, beautiful, enchanting; (var) mohanam, mohini (f) - also refers to an incarnation of lord vishnu muralidhara: one who carries the flute - lord krishna; (var) muralidhari prabhu: lord, master; (var) prabho radha: one of the gopikas and the beloved of lord krishna; (var) radhe, radhey, radhika sham: dark hued, a reference to lord krishna; evening time; (var) shyam, shyama, shyamala shankha: conch sundara: beautiful; (var) sundarakara, sundaraya, sundari (f), soundari (f), sundaram - beauty</t>
  </si>
  <si>
    <t>debug_hey_govinda_hey_gopala.html</t>
  </si>
  <si>
    <t>https://sairhythms.sathyasai.org/song/hey-govinda-hey-gopala-hey</t>
  </si>
  <si>
    <t>Hey Govinda Hey Gopala Hey</t>
  </si>
  <si>
    <t>Come, O dear Lord Gopala (Krishna), the destroyer of the demon Madhu, please come and grace us with the vision of Your beautiful form. You are the very embodiment of Truth, Righteousness, Peace and Love.</t>
  </si>
  <si>
    <t>Hey Govinda Hey Gopala Hey Madhava Madhusudhana
Aao Aao Prabhu Aao Aao
Mujhey Aakar Darsha Dikhao [ Hey Govinda ... ]
Sathya Dharma Shanthi Prema Swaroopa
Aao Prabhu Aao Aao [ Mujhey Aakar ... ]</t>
  </si>
  <si>
    <t>hey-govinda-hey-gopala-hey.mp3</t>
  </si>
  <si>
    <t>Song Glossary aana: to come; to receive; (var) aatey, aayey, aayi; aakar - having come aao: welcome darshan: to appear, to see; (var) darshana, darshanam, darsha - to show dharma: righteousness, also refers to way of life or religion dikhao: show; (var) dikhakar - having shown; dikhladiya - have shown gopal: name of krishna which means protector of the cowherd; (var) gopala, gopalana, gopalam govinda: name of krishna which means cowherd; (var) govindam hey: a heartfelt callout, usually followed by a name or description like 'hey rama', or 'hey merciful lord' madhava: name of krishna which means very sweet like madhu-honey; (var) madhavam, madhavaya madhusudhana: slayer of the demon madhu - lord krishna mujhe: for me; (var) mujhey, mohey prabhu: lord, master; (var) prabho prema: love; (var) prem; also the name of the third sai avatar, prema sai sathya: truth, short form of sathyanarayana – the childhood name of sri sathya sai baba; (var) sathyam shanthi: peace swaroopa: figure, embodiment; (var) swarupa, swaroopam, swaroopanin (tamil); roopini, swaroopini, svarupini (feminine)</t>
  </si>
  <si>
    <t>debug_hey_govinda_hey_gopala_hey.html</t>
  </si>
  <si>
    <t>https://sairhythms.sathyasai.org/song/hey-gowri-natha-shiva-shankara</t>
  </si>
  <si>
    <t>Nirupama Guna Sadana Charana Neeraja</t>
  </si>
  <si>
    <t>Hey Gowri Natha Shiva Shankara</t>
  </si>
  <si>
    <t>Worship the auspicious and all-pervading Lord Shiva, the beloved of Parvathi. He is full of grace, dancing to the rhythms of the drum (the sound of Creation).</t>
  </si>
  <si>
    <t>Hey Gowri Natha Shiva Shankara
Hara Bham Bham Hara Bham Bham Hey Digambara [ Hey Gowri ... ]
Dam Dama Dam Dam Dama Dam Damaru Dhara
Bhola Bhandari Parameshwara [ Hara Bham ... ]</t>
  </si>
  <si>
    <t>Song Glossary bham: a loud syllable bhandari: one who is a treasure house bhola: innocent; (var) bholey, bholi, bholarey (f), bholanath - lord of the innocent, refers to lord shiva dam: sound syllable (like in a drum); (var) dum, dama damaru: musical instrument played esp. by lord shiva; (var) damaruka dhara: bear, carry, earth, one who wears; (var) dhari, dharana, dharam, dharey, dharini (f) digambara: one who does not wear any clothes, one who has relinquished everything esp. lord shiva, dik (direction) + ambara (cloth) - the directions are his only cloth; (var) digambaresha gowri: another name of goddess parvathi hara: another name of lord shiva which means “to destroy”; (var) haraya hey: a heartfelt callout, usually followed by a name or description like 'hey rama', or 'hey merciful lord' natha: lord or master; (var) nath, nathaya, natham, nada (tamil), nadanukku (tamil) - to the lord, nathudey (telugu) paramesha: supreme god; (var) parameshwara, parameshwaraya, parameshwari (feminine) shankara: name of lord shiva, one who bestows auspiciousness; (var) shankar, shankaraya, shankaram shiva: lord shiva - one of the trinity who is the destroyer - the name shiva means auspiciousness; (var) shiv, shivaya, shivaraj, shivaraja, shivarajam, shivom, shivani (f) - of shiva</t>
  </si>
  <si>
    <t>debug_hey_gowri_natha_shiva_shankara.html</t>
  </si>
  <si>
    <t>https://sairhythms.sathyasai.org/song/hey-indushekara-raja-shiva-raja</t>
  </si>
  <si>
    <t>Hey Indushekara Raja Shiva Raja</t>
  </si>
  <si>
    <t>Sing the Glory of Sovereign Lord Shankara (Shiva) who adorns the crescent moon on His head. He is the most auspicious one who holds the Pinaka Bow in His hands.</t>
  </si>
  <si>
    <t>Hey Indushekara Raja Shiva Raja Shankara
Hey Indushekara Shambho Shiva Raja Shankara
Om Hara Hara Shiva Shiva Pinaka Vaibhava Raja Shankara
Shiva Raja Shankara</t>
  </si>
  <si>
    <t>hey-indushekara-raja-shiva-raja.mp3</t>
  </si>
  <si>
    <t>Song Glossary hara: another name of lord shiva which means “to destroy”; (var) haraya hey: a heartfelt callout, usually followed by a name or description like 'hey rama', or 'hey merciful lord' indushekara: shiva, who wears the moon on his head om: Omkara has no form. It is the manifestation of Brahman (God) as sound. It is present in all creation. It is effulgent. It is in all speech. Read More: Significance of Om pinaka: lord shiva’s bow raja: king, emperor; (var) raya, rajadhi raja – king of kings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vaibhava: grandeur; (var) baibhava</t>
  </si>
  <si>
    <t>debug_hey_indushekara_raja_shiva_raja.html</t>
  </si>
  <si>
    <t>https://sairhythms.sathyasai.org/song/hey-kamala-vadana-sai-ranga</t>
  </si>
  <si>
    <t>Hey Kamala Vadana Sai Ranga</t>
  </si>
  <si>
    <t>Hail the lotus-faced Lord Ranga who is the Absolute reality. Sing in praise of Lord Gopala of the complexion of thick dark clouds, of curly hair and who is the sustainer of the three worlds. He is verily the Embodiment of the Trinity and who uses Illusion as His instrument to destroy the sinner.</t>
  </si>
  <si>
    <t>Hey Kamala Vadana Sai Ranga
Kaivalya Panduranga (2)
Sai Gopala Ghana Ghana Neela
Kutila Kuntala Tribhuvana Pala
Brahma Vishnu Maheshwara Roopa (2)
Maheshwara Roopa [ Brahma Vishnu ... ]
Maya Lola Brahma Swaroopa</t>
  </si>
  <si>
    <t>hey-kamala-vadana-sai-ranga.mp3</t>
  </si>
  <si>
    <t>https://dl.radiosai.org/RADIO_SAI_BHAJAN_CLASSROOM_458_HEY_KAMAL_VADAN_SAI_RANGA.mp3</t>
  </si>
  <si>
    <t>Song Glossary brahma: one of the trinity who is the creator, it also refers to the supreme lord - brahman; (var) brahmam ghana: thick; also refers to the sound of a bell; (var) ghanana gopal: name of krishna which means protector of the cowherd; (var) gopala, gopalana, gopalam hey: a heartfelt callout, usually followed by a name or description like 'hey rama', or 'hey merciful lord' kaivalya: final emancipation or moksha kamala: lotus kuntala: hair of the head, a lock of hair kutila: curved lola: longing or desirous of maheshwara: greatest lord - refers to lord shiva maya: illusion neela: blue pala: to care, protect or sustain; (var) palana, palaya, palam, palan panduranga: lord vittala, krishna ranga: lord vittala or panduranga - a form of lord krishna; also the name of lord narayana in srirangam, tamilnadu; (var) ranganath, ranganatha roopa: figure, embodiment; (var) roopam, roopini (f) sai: sa + aai = divine mother swaroopa: figure, embodiment; (var) swarupa, swaroopam, swaroopanin (tamil); roopini, swaroopini, svarupini (feminine) tribhuvana: three worlds - tri (three) and bhuvana (world) vadana: face; (var) vadanam, vadani (f) vishnu: lord vishnu, one of the trinity who is the preserver</t>
  </si>
  <si>
    <t>debug_hey_kamala_vadana_sai_ranga.html</t>
  </si>
  <si>
    <t>https://sairhythms.sathyasai.org/song/hey-krishna-hey-krishna</t>
  </si>
  <si>
    <t>Chant the names of Panduranga, Vittala, and of the dark complexioned, enchanting Gopala who is the son of Nanda.</t>
  </si>
  <si>
    <t>Hey Krishna Hey Krishna
Vittala Jaya Panduranga Panduranga
Nanda Kishora Shyama Gopala
Shyama Gopala Madana Gopala (2)
Vittala Jaya Panduranga Panduranga
Panduranga Panduranga Panduranga Panduranga (3) [Vittala Jaya ...]
Sri Krishna Sri Krishna
Vittala Jaya Panduranga Panduranga
Nanda Kishora Shyama Gopala
Shyama Gopala Madana Gopala (2)
Vittala Jaya Panduranga Panduranga
Panduranga Panduranga Panduranga Panduranga (3) [Vittala Jaya ...]</t>
  </si>
  <si>
    <t>hey-krishna-hey-krishna.mp3</t>
  </si>
  <si>
    <t>Song Glossary gopal: name of krishna which means protector of the cowherd; (var) gopala, gopalana, gopalam hey: a heartfelt callout, usually followed by a name or description like 'hey rama', or 'hey merciful lord' jaya: victory; (var) jayam, jayatu kishora: son krishna: name of the eighth incarnation of lord vishnu, son of devaki and vasudeva madana: charming nanda: foster father of lord krishna panduranga: lord vittala, krishna sham: dark hued, a reference to lord krishna; evening time; (var) shyam, shyama, shyamala sri: honorific title of respect; another name of goddess lakshmi; wealth, majesty, splendour, intellect, fortune; (var) thiru (tamil) vittala: the presiding deity at pandarpur who is a manifestation of lord vishnu and lord krishna; (var) vittaley</t>
  </si>
  <si>
    <t>debug_hey_krishna_hey_krishna.html</t>
  </si>
  <si>
    <t>https://youtu.be/xsW3IzcCyj4</t>
  </si>
  <si>
    <t>https://sairhythms.sathyasai.org/song/hey-krishna-madhava-govinda-gopala</t>
  </si>
  <si>
    <t>Hey Krishna Madhava Govinda Gopala</t>
  </si>
  <si>
    <t>Chant the various names of Gopala, Govinda, Krishna, Madhava, the One who gives delight and the one who is the Lord of Mathura. Glory be to Him.</t>
  </si>
  <si>
    <t>Hey Krishna Madhava Govinda Gopala
Mathura Natha Madana Gopala
Nanda Mukunda Shyama ( Sai ) Gopala
Krishna Harey Jaya Krishna Harey Jaya Hari Govinda Krishna Harey (2)</t>
  </si>
  <si>
    <t>hey-krishna-madhava-govinda-gopala.mp3</t>
  </si>
  <si>
    <t>Song Glossary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jaya: victory; (var) jayam, jayatu krishna: name of the eighth incarnation of lord vishnu, son of devaki and vasudeva madana: charming madhava: name of krishna which means very sweet like madhu-honey; (var) madhavam, madhavaya mathura: holy city associated with lord krishna mukunda: refers to krishna, the one who grants liberation nanda: foster father of lord krishna natha: lord or master; (var) nath, nathaya, natham, nada (tamil), nadanukku (tamil) - to the lord, nathudey (telugu) sai: sa + aai = divine mother sham: dark hued, a reference to lord krishna; evening time; (var) shyam, shyama, shyamala</t>
  </si>
  <si>
    <t>debug_hey_krishna_madhava_govinda_gopala.html</t>
  </si>
  <si>
    <t>https://sairhythms.sathyasai.org/song/hey-ma-durga-bhavani-ma</t>
  </si>
  <si>
    <t>Ram Rahim Ko Bhajanewaale</t>
  </si>
  <si>
    <t>Hey Ma Durga Bhavani Ma</t>
  </si>
  <si>
    <t>Victory be to Mother Durga who removes the distress of Her devotees, who is the redeemer of the world, the consort of Lord Shiva. Mother Durga is verily Mother Sai who dwells in Parthi.</t>
  </si>
  <si>
    <t>Hey Ma Durga Bhavani Ma
Hey Ma Durgati Nashini Ma
Jagadodharini Jaya Sai Ma
Jaya Parameshwari Sai Ma
Jaya Sai Ma Jaya Jaya Ma
Jaya Jaya Ma Jaya Sai Ma
Parthi Pureeshwari Sai Ma</t>
  </si>
  <si>
    <t>Song Glossary bhavani: goddess parvathi durga: goddess who destroyed the demon mahishasura; (var) durge, durgeshwari durgati: bad circumstances; (var) durgathi hey: a heartfelt callout, usually followed by a name or description like 'hey rama', or 'hey merciful lord' jagadodhara: one who liberates the world; (var) jagadoddhara, jagadoddharini (f), jagadodhaara, jagadodharaka, jagadodharana, jagadodharanam, jagadodharini (f) jaya: victory; (var) jayam, jayatu ma: mother; (var) maayi, maiya, mayi nashaka: one who destroys; (var) nashakam, nashana, nashanam, nashini (f) paramesha: supreme god; (var) parameshwara, parameshwaraya, parameshwari (feminine) pureeshwara: lord of a place or city; (var) purishwara, pureeshwari, purishwari (f) puttaparthi: birthplace of bhagawan sri sathya sai baba; (var) parti, parthi, parthipuri sai: sa + aai = divine mother</t>
  </si>
  <si>
    <t>debug_hey_ma_durga_bhavani_ma.html</t>
  </si>
  <si>
    <t>https://sairhythms.sathyasai.org/song/hey-madhava-hey-madhusudhana</t>
  </si>
  <si>
    <t>Glory be to the Lord Madhava, who vanquished demon Madhu and who holds the Flute in His hands. Lord Damodara removes the fear of repetitive births, has an Enchanting Form and the source of succor to the underprivileged.</t>
  </si>
  <si>
    <t>Hey Madhava Hey Madhusudhana
Damodara Hey Muralidhara [ Hey Madhava ... ]
Mana Mohana Hey Yadu Nandana
Deenavana Bhava Bhaya Bhanjana</t>
  </si>
  <si>
    <t>hey-madhava-hey-madhusudhana.mp3</t>
  </si>
  <si>
    <t>Song Glossary bhanjana: one who destroys; (var) bhanjani (f) bhava: being, becoming, birth, world bhaya: fear damodara: one who has a string or ornament tied round his stomach generally meaning krishna; (var) damodaram, damodhara deenavana: protector of the downtrodden hey: a heartfelt callout, usually followed by a name or description like 'hey rama', or 'hey merciful lord' madhava: name of krishna which means very sweet like madhu-honey; (var) madhavam, madhavaya madhusudhana: slayer of the demon madhu - lord krishna mana: mind; (var) man, mano mohana: attractive, beautiful, enchanting; (var) mohanam, mohini (f) - also refers to an incarnation of lord vishnu muralidhara: one who carries the flute - lord krishna; (var) muralidhari nandana: son, also the name of a forest; (var) nandan, nandanam yadu: name of the dynasty in which lord krishna was born; (var) yaduvara, yadukula</t>
  </si>
  <si>
    <t>debug_hey_madhava_hey_madhusudhana.html</t>
  </si>
  <si>
    <t>Sai Baba Sakala Bhuvana ke</t>
  </si>
  <si>
    <t>https://sairhythms.sathyasai.org/song/hey-madhava-yadu-nandana</t>
  </si>
  <si>
    <t>Hey Madhava Yadu Nandana</t>
  </si>
  <si>
    <t>Glory to Lord Krishna, the beloved son of the Yadhava clan, the one who vanquished the demon Madhu. He is the one who enchants the mind of His devotees, the one who is the very life of Radha. He is the protector of the cows and is the source of delight to the Gopis.</t>
  </si>
  <si>
    <t>Hey Madhava Yadu Nandana
Mana Mohana Hey Madhusudhana
Janardhana Radha Jeevana
Gopalana Gopi Ranjana
Hey Madhava Hey Yadu Nandana
Mana Mohana Hey Madhusudhana
Janardhana Radha Jeevana
Gopalana Gopi Ranjana</t>
  </si>
  <si>
    <t>hey-madhava-yadu-nandana.mp3</t>
  </si>
  <si>
    <t>https://dl.radiosai.org/RADIO_SAI_BHAJAN_CLASSROOM_430_HE_MADHAVA_HE_YADUNANDANA.mp3</t>
  </si>
  <si>
    <t>Song Glossary gopal: name of krishna which means protector of the cowherd; (var) gopala, gopalana, gopalam gopi: the women of brindavana who had completely surrendered to lord krishna; (var) gopika hey: a heartfelt callout, usually followed by a name or description like 'hey rama', or 'hey merciful lord' janardhana: one who protects the people - refers to lord vishnu jeevan: life; (var) jeevana madhava: name of krishna which means very sweet like madhu-honey; (var) madhavam, madhavaya madhusudhana: slayer of the demon madhu - lord krishna mana: mind; (var) man, mano mohana: attractive, beautiful, enchanting; (var) mohanam, mohini (f) - also refers to an incarnation of lord vishnu nandana: son, also the name of a forest; (var) nandan, nandanam radha: one of the gopikas and the beloved of lord krishna; (var) radhe, radhey, radhika ranjana: pleasing, entertaining yadu: name of the dynasty in which lord krishna was born; (var) yaduvara, yadukula</t>
  </si>
  <si>
    <t>debug_hey_madhava_yadu_nandana.html</t>
  </si>
  <si>
    <t>https://sairhythms.sathyasai.org/song/hey-nanda-kumara-gopala</t>
  </si>
  <si>
    <t>Hey Nanda Kumara Gopala</t>
  </si>
  <si>
    <t>Lord Gopala is a Mind charmer, who plays the Flute, consort of Radha, son of Nanda and the One who moved about Brindavana.</t>
  </si>
  <si>
    <t>Hey Nanda Kumara Gopala
Brindavana Sanchara Gopala
Mana Mohana Murali Gopala
Mana Mohana Radhey Gopala</t>
  </si>
  <si>
    <t>Song Glossary brinda: short form of brindavan, a garden of tulsi plants gopal: name of krishna which means protector of the cowherd; (var) gopala, gopalana, gopalam hey: a heartfelt callout, usually followed by a name or description like 'hey rama', or 'hey merciful lord' kumara: son, young boy, lord subrahmanya mana: mind; (var) man, mano mohana: attractive, beautiful, enchanting; (var) mohanam, mohini (f) - also refers to an incarnation of lord vishnu murali: flute nanda: foster father of lord krishna radha: one of the gopikas and the beloved of lord krishna; (var) radhe, radhey, radhika sanchara: wander; (var) sancharam</t>
  </si>
  <si>
    <t>debug_hey_nanda_kumara_gopala.html</t>
  </si>
  <si>
    <t>https://sairhythms.sathyasai.org/song/hey-nanda-nanda-gopala-ananda</t>
  </si>
  <si>
    <t>Hey Nanda Nanda Gopala Ananda</t>
  </si>
  <si>
    <t>Glory to the divine child Gopala (Krishna), the one who gives delight to Nanda, who belongs to the Yadava lineage and is ever blissful.</t>
  </si>
  <si>
    <t>Hey Nanda Nanda Gopala Ananda Nanda Gopala (2)
Hey Nanda Nanda Ananda Nanda Yadu Nanda Nanda Gopala</t>
  </si>
  <si>
    <t>hey-nanda-nanda-gopala-ananda.mp3</t>
  </si>
  <si>
    <t>Lowest Note: n2 / B (lower octave)Highest Note: N1 / B♭* Western notes are in the Key of C</t>
  </si>
  <si>
    <t>Song Glossary anand: bliss; (var) ananda, anandam, anando gopal: name of krishna which means protector of the cowherd; (var) gopala, gopalana, gopalam hey: a heartfelt callout, usually followed by a name or description like 'hey rama', or 'hey merciful lord' nanda: foster father of lord krishna yadu: name of the dynasty in which lord krishna was born; (var) yaduvara, yadukula</t>
  </si>
  <si>
    <t>debug_hey_nanda_nanda_gopala_ananda.html</t>
  </si>
  <si>
    <t>https://sairhythms.sathyasai.org/song/hey-nandalala-gopala</t>
  </si>
  <si>
    <t>Hey Nandalala Gopala</t>
  </si>
  <si>
    <t>Sing the Glory of Lord Gopala (Krishna) who is of dark complexion, the dear son of Nanda and the one who protected everyone by holding the Govardhana mountain with His little finger.</t>
  </si>
  <si>
    <t>Hey Nandalala Gopala
(Ghana) Shyama Gopal Sai Gopal [ Hey Nandalala ... ]
Giridhara Gopala Sai Gopala [ Shyam Gopal ... ]</t>
  </si>
  <si>
    <t>hey-nandalala-gopala.mp3</t>
  </si>
  <si>
    <t>https://dl.radiosai.org/RADIO_SAI_BHAJAN_CLASSROOM_390_HEY_NANDLALA_GOPALA.mp3</t>
  </si>
  <si>
    <t>Song Glossary ghana: thick; also refers to the sound of a bell; (var) ghanana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nandalala: son of nanda; (var) nandalal radha: one of the gopikas and the beloved of lord krishna; (var) radhe, radhey, radhika sai: sa + aai = divine mother sham: dark hued, a reference to lord krishna; evening time; (var) shyam, shyama, shyamala</t>
  </si>
  <si>
    <t>debug_hey_nandalala_gopala.html</t>
  </si>
  <si>
    <t>https://sairhythms.sathyasai.org/song/hey-nandalala-hey-vraja-bala</t>
  </si>
  <si>
    <t>Hey Nandalala Hey Vraja Bala</t>
  </si>
  <si>
    <t>O Lord Krishna, son of Nanda and of Yashoda, You are the one who stole butter from the houses of Gopis and who moved about the gardens of Brindavan. Please have mercy on us , O Lord Sai, You are verily Lord Krishna.</t>
  </si>
  <si>
    <t>Hey Nandalala Hey Vraja Bala
Maakhan Chora Yashoda Ke Bala
Brindavan Ke Gokula Bala
Daya Karo Hey Sai Nandalala [ Maakhan Chora ... ]</t>
  </si>
  <si>
    <t>hey-nandalala-hey-vraja-bala.mp3</t>
  </si>
  <si>
    <t>Song Glossary bala: child, son; (var) bal, balana, balagan (tamil), baalam brindavana: garden of tulsi plants, abode of krishna and sathya sai; (var) brindavan chora: thief; (var) choram daya: compassion gokula: the place where krishna was fostered hey: a heartfelt callout, usually followed by a name or description like 'hey rama', or 'hey merciful lord' karo: do; make it happen; (var) kar; kiya - did; karomi, karey - let us do ke: of or belonging to maakhan: butter nandalala: son of nanda; (var) nandalal sai: sa + aai = divine mother vraja: playground of lord krishna's divine sports i.e., brindavana yashoda: foster mother of lord krishna; (var) yashode</t>
  </si>
  <si>
    <t>debug_hey_nandalala_hey_vraja_bala.html</t>
  </si>
  <si>
    <t>I Keep Feeling Your Love</t>
  </si>
  <si>
    <t>https://sairhythms.sathyasai.org/song/hey-nandalala-jai-jai-gopala</t>
  </si>
  <si>
    <t>Hey Nandalala Jai Jai Gopala</t>
  </si>
  <si>
    <t>Victory be to You Oh son of Nanda and the consort of Radha, the One with the flute in His hands, the Supreme actor, who lifted the entire mountain with a finger.</t>
  </si>
  <si>
    <t>Hey Nandalala Jai Jai Gopala
Radha Ramana Hari Radhey Gopala [ Hey Nandalala ... ]
Natavara Giridhara Sai Gopala
Murali Manohara Hey Nandalala</t>
  </si>
  <si>
    <t>Song Glossary giridhar: one who lifted the mountain - refers to lord krishna who lifted the govardhana peak; (var) giridhara, giridhari gopal: name of krishna which means protector of the cowherd; (var) gopala, gopalana, gopalam hari: name of lord vishnu; (var) hare, harey hey: a heartfelt callout, usually followed by a name or description like 'hey rama', or 'hey merciful lord' jai: victory manohar: pleasing, beautiful, charming; (var) manohara, manoharam, manohari (f) murali: flute nanda: foster father of lord krishna natavara: supreme dancer/actor referred esp. to lord krishna radha: one of the gopikas and the beloved of lord krishna; (var) radhe, radhey, radhika ramana: beloved; also the name of a saint sai: sa + aai = divine mother</t>
  </si>
  <si>
    <t>debug_hey_nandalala_jai_jai_gopala.html</t>
  </si>
  <si>
    <t>https://sairhythms.sathyasai.org/song/hey-nandalala-shyama-gopala</t>
  </si>
  <si>
    <t>Hey Nandalala Shyama Gopala</t>
  </si>
  <si>
    <t>Victory to the One who is the dear child of Devaki, of Nanda, Compassionate, the One of dark complexion and attractive with the flute in His hands and a rope around His waist.</t>
  </si>
  <si>
    <t>Hey Nandalala Shyama Gopala
Murali Manohara Krishna Gopala
Krishna Gopala Karunakara
Hey Devaki Nandana Damodara
Sai Nandalala Jai Jai Gopala (3)</t>
  </si>
  <si>
    <t>Song Glossary damodara: one who has a string or ornament tied round his stomach generally meaning krishna; (var) damodaram, damodhara devaki: mother of lord krishna gopal: name of krishna which means protector of the cowherd; (var) gopala, gopalana, gopalam hey: a heartfelt callout, usually followed by a name or description like 'hey rama', or 'hey merciful lord' jai: victory karuna: compassion; (var) karunya, karunamaya - full of compassion, karunamayi (f), karunantha, karunakara - embodiment of compassion krishna: name of the eighth incarnation of lord vishnu, son of devaki and vasudeva manohar: pleasing, beautiful, charming; (var) manohara, manoharam, manohari (f) murali: flute nanda: foster father of lord krishna sai: sa + aai = divine mother sham: dark hued, a reference to lord krishna; evening time; (var) shyam, shyama, shyamala</t>
  </si>
  <si>
    <t>debug_hey_nandalala_shyama_gopala.html</t>
  </si>
  <si>
    <t>https://sairhythms.sathyasai.org/song/hey-nataraja-hey-nataraja</t>
  </si>
  <si>
    <t>Hey Nataraja Hey Nataraja</t>
  </si>
  <si>
    <t>Hail the Lord of Dance, Lotus eyed, Lord of Mother Shakthi, who performs the celestial dance who has now come down as Lord Sai.</t>
  </si>
  <si>
    <t>Hey Nataraja Hey Nataraja
Nata Shiva Shankara Nataraja
Ambuja Lochana Nataraja
Ananda Tandava Shiva Raja
Shakthi Mahesha Nataraja
Sai Manohara Shiva Raja</t>
  </si>
  <si>
    <t>Song Glossary ambuja: lotus anand: bliss; (var) ananda, anandam, anando hey: a heartfelt callout, usually followed by a name or description like 'hey rama', or 'hey merciful lord' lochana: eye; (var) lochani (feminine) – one with such eyes; (var) vilochana mahesha: greatest lord - refers to lord shiva; (var) mahesham manohar: pleasing, beautiful, charming; (var) manohara, manoharam, manohari (f) nata: to bow the head or surrender as in ‘natajana’, dancer or actor as in ‘natavara’ nataraj: king of dance - refers to lord shiva who is the source of cosmic energy; (var) nataraja raja: king, emperor; (var) raya, rajadhi raja – king of kings sai: sa + aai = divine mother shakthi: power, primordial goddess, another name of mother parvathi shankara: name of lord shiva, one who bestows auspiciousness; (var) shankar, shankaraya, shankaram shiva: lord shiva - one of the trinity who is the destroyer - the name shiva means auspiciousness; (var) shiv, shivaya, shivaraj, shivaraja, shivarajam, shivom, shivani (f) - of shiva tandava: the celestial dance of shiva; (var) tandavaya - one who dances the tandava</t>
  </si>
  <si>
    <t>debug_hey_nataraja_hey_nataraja.html</t>
  </si>
  <si>
    <t>https://sairhythms.sathyasai.org/song/hey-nirakari-allah-hey-avatari</t>
  </si>
  <si>
    <t>Hey Nirakari Allah Hey Avatari</t>
  </si>
  <si>
    <t>Oh Lord Sai, be with us through many lives. You are the Formless Allah, Guru Nanak, Yesu, Buddha, Mahavir and every other form of Divine Personage.</t>
  </si>
  <si>
    <t>Hey Nirakari Allah Hey Avatari Prabhu Ram
Janam Janam Merey Saath Raho Tum Sathya Sai Bhagawan [ Hey Nirakari ... ]
Nanak Yesu Buddha Mahavir
Sab Hai Sai Bhagawan [ Janam Janam ... ]
Hey Nirakari Allah Hey Avatari Prabhu Ram
Janam Janam Merey Saath Raho Tum Sathya Sai Bhagawan [ Hey Nirakari ... ]
Tum Hi Hamarey Mata Pitha Sai
Tum Hi Hamarey Pran (Ram) [ Janam Janam ... ]
Nanak Yesu Buddha Mahavir
Sab Hai Sai Bhagawan [ Janam Janam ... ]</t>
  </si>
  <si>
    <t>hey-nirakari-allah-hey-avatari.mp3</t>
  </si>
  <si>
    <t>https://dl.radiosai.org/RADIO_SAI_BHAJAN_CLASSROOM_258_HEY_NIRAKARI_ALLAH.mp3</t>
  </si>
  <si>
    <t>Song Glossary allah: the all-compassionate god of islam religion avatar: incarnation; (var) avatara, avataram, avatari, avathaar, avathari, avatarini(f) bhagawan: god; (var) bhagwan, bhagavaan, bhagavan, bhagawantha, bhagawathey buddha: founder of buddhism and one of the major ten incarnations of god; also an enlightened person hai: is, are; (var) hi; hain - we are hey: a heartfelt callout, usually followed by a name or description like 'hey rama', or 'hey merciful lord' janam: birth; (var) janama, janana mahavira: lord mahavira – the founder of jainism, also, a very courageous person; (var) mahavir mera: my, mine; (var) mere, merey, meri, mero nanak: saint of sikh religion, guru nanak nirakara: formless; (var) nirakari prabhu: lord, master; (var) prabho raho: stay, remain; (var) rahjao, rehna; rahey, rahte - have been staying, rahenge - we will stay rama: name of the seventh incarnation of lord vishnu, son of dasharatha and kausalya; (var) ram saath: company, support sab: all, everybody or everything sai: sa + aai = divine mother sathya: truth, short form of sathyanarayana – the childhood name of sri sathya sai baba; (var) sathyam tum: you, thou; (var) tu, tuj; tubhyam, tumhey - to you; tujhey, tujko - for you; yesu: jesus christ; (var) yeshu</t>
  </si>
  <si>
    <t>debug_hey_nirakari_allah_hey_avatari.html</t>
  </si>
  <si>
    <t>https://sairhythms.sathyasai.org/song/hey-parameshwara-deena-dayalu-daya</t>
  </si>
  <si>
    <t>Hey Parameshwara Deena Dayalu Daya</t>
  </si>
  <si>
    <t>Glory to Lord Parameshwara (Shiva) who is the refuge of the downtrodden and the ocean of mercy who has incarnated as Lord Sai.</t>
  </si>
  <si>
    <t>Hey Parameshwara Deena Dayalu Daya Sindhu Sayeesha Krupalu (3)</t>
  </si>
  <si>
    <t>Song Glossary daya: compassion dayal: compassionate one: (var) dayala, dayalam, dayalana, dayalo, dayalu, dayaludey, dayalane (tamil), dayakari (f), dayalakari (f) deen: downtrodden; (var) deena, deenan hey: a heartfelt callout, usually followed by a name or description like 'hey rama', or 'hey merciful lord' krupa: compassion; (var) kripa paramesha: supreme god; (var) parameshwara, parameshwaraya, parameshwari (feminine) sayeesha: sai + esha = lord sai; (var) sayeesham, sayeeshwara, sayeeshwaram, sayeeshwari (f), sayeeshwaraya, saishwari (f), sindhu: ocean; (var) sindho</t>
  </si>
  <si>
    <t>debug_hey_parameshwara_deena_dayalu_daya.html</t>
  </si>
  <si>
    <t>https://sairhythms.sathyasai.org/song/hey-parameshwara-parthi-pureeshwara</t>
  </si>
  <si>
    <t>Hey Parameshwara Parthi Pureeshwara</t>
  </si>
  <si>
    <t>Glory to Lord Sai, the Lord of Lords, the ocean of compassion and the Lord of Parthi. O Lord Sai, the bestower of auspiciousness (Shankara), shower Your mercy on us.</t>
  </si>
  <si>
    <t>Hey Parameshwara Parthi Pureeshwara
Karuna Sagara Shankara
Daya Karo Sai Shankara (3)</t>
  </si>
  <si>
    <t>Song Glossary daya: compassion hey: a heartfelt callout, usually followed by a name or description like 'hey rama', or 'hey merciful lord' karo: do; make it happen; (var) kar; kiya - did; karomi, karey - let us do karuna: compassion; (var) karunya, karunamaya - full of compassion, karunamayi (f), karunantha, karunakara - embodiment of compassion paramesha: supreme god; (var) parameshwara, parameshwaraya, parameshwari (feminine) pureeshwara: lord of a place or city; (var) purishwara, pureeshwari, purishwari (f) puttaparthi: birthplace of bhagawan sri sathya sai baba; (var) parti, parthi, parthipuri sagar: ocean; (var) sagara, sagaram, sagari (feminine) sai: sa + aai = divine mother shankara: name of lord shiva, one who bestows auspiciousness; (var) shankar, shankaraya, shankaram</t>
  </si>
  <si>
    <t>debug_hey_parameshwara_parthi_pureeshwara.html</t>
  </si>
  <si>
    <t>https://sairhythms.sathyasai.org/song/hey-parthi-pureesha-prashanthi-vasa</t>
  </si>
  <si>
    <t>Hey Parthi Pureesha Prashanthi Vasa (Vakulabharanam / Basant Mukhari)</t>
  </si>
  <si>
    <t>Lord Sai Ram is our sacred Preceptor who dwells in Prashanthi Nilayam in Parthi and the refuge of forlorn. Repeat the name of Lord Rama who is none other than Lord Sai.</t>
  </si>
  <si>
    <t>Hey Parthi Pureesha Prashanthi Vasa Sadguru Sai Ram
Sadguru Sai Ram (Hey)
Harey Ram Harey Ram Harey Ram Harey Ram
Harey Ram Sai Ram
Hey Anatha Natha Deena Bandhu Sadguru Sai Ram
Sadguru Sai Ram (Hey)
Harey Ram Harey Ram Harey Ram Harey Ram
Harey Ram Sai Ram</t>
  </si>
  <si>
    <t>hey-parthi-pureesha-prashanthi-vasa.mp3</t>
  </si>
  <si>
    <t>Song Glossary anath: destitute; (var) anatha bandhava: relative; (var) bandhu, bandho; bandham - relationship deen: downtrodden; (var) deena, deenan hari: name of lord vishnu; (var) hare, harey hey: a heartfelt callout, usually followed by a name or description like 'hey rama', or 'hey merciful lord' natha: lord or master; (var) nath, nathaya, natham, nada (tamil), nadanukku (tamil) - to the lord, nathudey (telugu) prashanthi: supreme peace; (var) prashantha; also refers to prashanthi nilayam at puttaparthi pureesha: lord of a place or city; (var) puradheeshwara, pureeshaya, pureeshwara, pureeshwari (f), puradheeshwari (f) puttaparthi: birthplace of bhagawan sri sathya sai baba; (var) parti, parthi, parthipuri rama: name of the seventh incarnation of lord vishnu, son of dasharatha and kausalya; (var) ram sadguru: true teacher/mentor/preceptor sai: sa + aai = divine mother vasa: one who dwells or resides in; (var) vasaya, vaasam</t>
  </si>
  <si>
    <t>debug_hey_parthi_pureesha_prashanthi_vasa.html</t>
  </si>
  <si>
    <t>hey-parthi-pureesha-prashanthi-vasa_1.mp3</t>
  </si>
  <si>
    <t>https://sairhythms.sathyasai.org/song/hey-parthi-pureesha-prashanthi-vasa-0</t>
  </si>
  <si>
    <t>Kamala Netra Sayeeshwara</t>
  </si>
  <si>
    <t>The Lord of Parthi, Sai, the resident of Prashanthi Nilayam, is the indweller of every heart. He is Lord Sai who also dwells at Hrishikesh and is verily Lord Krishna who annihilated the demon Mura.</t>
  </si>
  <si>
    <t>Hey Parthi Pureesha Prashanthi Vasa Sai Murari
Sai Murari Sai Murari Sai Murari Sai Murari [ Hey Parthi Pureesha ... ]
Hey Hrishikesha Hrudaya Nivasa Hrudaya Nivasa [ Sai Murari ... ]</t>
  </si>
  <si>
    <t>hey-parthi-pureesha-prashanthi-vasa-0.mp3</t>
  </si>
  <si>
    <t>Lowest Note: M1 / FHighest Note: G2 / E (higher octave)* Western notes are in the Key of C</t>
  </si>
  <si>
    <t>Song Glossary hey: a heartfelt callout, usually followed by a name or description like 'hey rama', or 'hey merciful lord' hrishikesha: lord of hrishikesh, a holy site in India; (var) hrishikesh hrudaya: heart murare: one who killed the demon ‘mura’ – lord krishna; (var) murari, murarey nivasa: residence, resident; (var) nivasini (f) prashanthi: supreme peace; (var) prashantha; also refers to prashanthi nilayam at puttaparthi pureesha: lord of a place or city; (var) puradheeshwara, pureeshaya, pureeshwara, pureeshwari (f), puradheeshwari (f) puttaparthi: birthplace of bhagawan sri sathya sai baba; (var) parti, parthi, parthipuri sai: sa + aai = divine mother vasa: one who dwells or resides in; (var) vasaya, vaasam</t>
  </si>
  <si>
    <t>https://sairhythms.sathyasai.org/song/hey-raghu-nandana-dasharatha-nandana</t>
  </si>
  <si>
    <t>Hey Raghu Nandana Dasharatha Nandana</t>
  </si>
  <si>
    <t>Glory to Lord Rama of the Raghu dynasty, the son of Dasharatha and the consort of Mother Sita. He is ever pure, has lotus-shaped eyes and protects His devotees. He is none other than Lord Sai of Parthi.</t>
  </si>
  <si>
    <t>Hey Raghu Nandana Dasharatha Nandana
Sita Pathey Ramachandra Parthi Pathey Ramachandra
Parama Pavitra Varija Netra [ Sita Pathey ... ]
Bhakthoddhara Sabari Raghuraya
Raghukula Bhooshana Rajeeva Lochana [ Sita Pathey ... ]</t>
  </si>
  <si>
    <t>Song Glossary bhakthoddhara: one who uplifts devotees; (var) bhakthoddhari, bhakthoddharana, bhaktoddharaka, bhakthoddharini (f) bhooshana: ornament, decoration, jewel; being so decorated; (var) bhushana, vibhushana, vibhushani (f), bhooshani (f) dasharatha: king of ayodhya and the father of lord rama lochana: eye; (var) lochani (feminine) – one with such eyes; (var) vilochana nandana: son, also the name of a forest; (var) nandan, nandanam netra: eyes; (var) netram parama: supreme, principal, chief, best, highest; (var) param, paramam pathey: master, lord, husband; (var) pathi, pathayey pavitra: sacred; (var) pavitram puttaparthi: birthplace of bhagawan sri sathya sai baba; (var) parti, parthi, parthipuri raghukula: the dynasty of king ‘raghu’ raghuraya: prince of raghu clan - refers to lord rama rajeeva: a blue lotus ramachandra: lord rama effulgent like the full moon (chandra) sabari: a great woman devotee of lord rama, also refers to the mountain where lord ayyappa dwells sita: consort of rama, 7th avatar of lord vishnu; (var) siya varija: lotus</t>
  </si>
  <si>
    <t>debug_hey_raghu_nandana_dasharatha_nandana.html</t>
  </si>
  <si>
    <t>https://sairhythms.sathyasai.org/song/hey-ram-bhagawan</t>
  </si>
  <si>
    <t>Hey Ram Bhagawan</t>
  </si>
  <si>
    <t>Let Your benedictions be on us devotees, O Lord Rama. You are the ocean of compassion and refuge of the forlorn. Please shower Your grace on us, O merciful one. You are the very life of Mother Janaki. You are none other than Lord Sai, the Lord of Parthi.</t>
  </si>
  <si>
    <t>Hey Ram Bhagawan
Hey Karuna Sindhu Ram
Hey Deena Bandhu Sai Ram
Bhaktha Premi O Karuna Karo
Daya (Mujhey Krupa) Karo Bhagawan
Hey Janaki Jeevana Ram
Hey Parthi Pureeshwara Ram [ Hey Deena Bandhu ... ]
Ai no Kami yo
Sai Idai Naru Haha yo
O Michibiki tamae
Kie Suru Mono wo Mamorita mou
Shikou no Kami yo
Eien no Inochi he
O Michibiki tamae
Puttaparthi ni Owasu
O Ai no Kami Sai Ram</t>
  </si>
  <si>
    <t>hey-ram-bhagawan.mp3</t>
  </si>
  <si>
    <t>multi-lingual instrumental sheet-music</t>
  </si>
  <si>
    <t>Song Glossary bandhava: relative; (var) bandhu, bandho; bandham - relationship bhagawan: god; (var) bhagwan, bhagavaan, bhagavan, bhagawantha, bhagawathey bhaktha: devotee; (var) bhakthudu (telugu), bhakthargal (tamil) daya: compassion deen: downtrodden; (var) deena, deenan hey: a heartfelt callout, usually followed by a name or description like 'hey rama', or 'hey merciful lord' janaki: daughter of king ‘janaka’ i.e. sita – consort of lord rama jeevan: life; (var) jeevana karo: do; make it happen; (var) kar; kiya - did; karomi, karey - let us do karuna: compassion; (var) karunya, karunamaya - full of compassion, karunamayi (f), karunantha, karunakara - embodiment of compassion krupa: compassion; (var) kripa mujhe: for me; (var) mujhey, mohey premi: beloved pureeshwara: lord of a place or city; (var) purishwara, pureeshwari, purishwari (f) puttaparthi: birthplace of bhagawan sri sathya sai baba; (var) parti, parthi, parthipuri rama: name of the seventh incarnation of lord vishnu, son of dasharatha and kausalya; (var) ram sai: sa + aai = divine mother sindhu: ocean; (var) sindho</t>
  </si>
  <si>
    <t>debug_hey_ram_bhagawan.html</t>
  </si>
  <si>
    <t>https://youtu.be/ia9Mt1VUsZg</t>
  </si>
  <si>
    <t>hey-ram-bhagawan_1.mp3</t>
  </si>
  <si>
    <t>https://sairhythms.sathyasai.org/song/hey-ram-hey-guna-dham</t>
  </si>
  <si>
    <t>Glory to Lord Rama, the repository of virtues, the most beautiful one, the descendant of the Raghu dynasty and the very life of Mother Janaki (Sita). Lord Rama is the crest jewel of Ayodhya and the son of Mother Kausalya and King Dasharatha. Victory to Lord Rama and Lord Sai who is verily Lord Rama.</t>
  </si>
  <si>
    <t>Hey Ram Hey Guna Dham
Raghava Sundara Ram
Janaki Jeevana Ram [ Hey Ram ... ]
Kausalya Tanaya Raghukula Ram
Ayodhya Shiromani Dasharatha Ram
Jaya Jaya Ram Jaya Sai Ram</t>
  </si>
  <si>
    <t>hey-ram-hey-guna-dham.mp3</t>
  </si>
  <si>
    <t>Sakala Bhuvana Ke Prabhu Parameshwara</t>
  </si>
  <si>
    <t>Song Glossary ayodhya: the town ruled by king dasharatha and lord rama; (var) avadh, awaadh, avadhpuri dasharatha: king of ayodhya and the father of lord rama dhama: house, residence, light, lustre, splendor; (var) dham, dhamam, dhaam, dhaama guna: qualities; (var) gun hey: a heartfelt callout, usually followed by a name or description like 'hey rama', or 'hey merciful lord' janaki: daughter of king ‘janaka’ i.e. sita – consort of lord rama jaya: victory; (var) jayam, jayatu jeevan: life; (var) jeevana kausalya: mother of lord rama raghava: lord rama who hails from raghu clan raghukula: the dynasty of king ‘raghu’ rama: name of the seventh incarnation of lord vishnu, son of dasharatha and kausalya; (var) ram sai: sa + aai = divine mother shiromani: a jewel worn on the head, a title of respect sundara: beautiful; (var) sundarakara, sundaraya, sundari (f), soundari (f), sundaram - beauty tanaya: son; (var) tanayam, tanaye, tanayey</t>
  </si>
  <si>
    <t>debug_hey_ram_hey_guna_dham.html</t>
  </si>
  <si>
    <t>https://sairhythms.sathyasai.org/song/hey-ram-parthi-pureeshwara-ram</t>
  </si>
  <si>
    <t>Hey Ram Parthi Pureeshwara Ram</t>
  </si>
  <si>
    <t>Lord Rama, You are the loving prince of Mother Kausalya and beloved Sita. You look handsome adorned with precious gems and jewels. O Slayer of demon King Ravana, You are the redeemer of the downtrodden and worshipped by Hanuman.</t>
  </si>
  <si>
    <t>Hey Ram Parthi Pureeshwara Ram
Hey Ram Vaidehi Priya Ram
Hey Patitha Pavana Sai Ram
Manimaya Bhooshana Ram
Kausalyatmaja Ram
Ravana Mardhana Ram
Pavana Putra Priya Ram (Hey) [ Patitha Pavana ... ]</t>
  </si>
  <si>
    <t>hey-ram-parthi-pureeshwara-ram.mp3</t>
  </si>
  <si>
    <t>Song Glossary bhooshana: ornament, decoration, jewel; being so decorated; (var) bhushana, vibhushana, vibhushani (f), bhooshani (f) hey: a heartfelt callout, usually followed by a name or description like 'hey rama', or 'hey merciful lord' kausalyatmaja: son of kausalya manimaya: full of jewels mardana: destroyer, one who vanquishes; (var) mardhana patitha: downtrodden, helpless pavan: the wind god priya: dear; (var) priyey, priyakara, priyakari (f) pureeshwara: lord of a place or city; (var) purishwara, pureeshwari, purishwari (f) putra: son puttaparthi: birthplace of bhagawan sri sathya sai baba; (var) parti, parthi, parthipuri rama: name of the seventh incarnation of lord vishnu, son of dasharatha and kausalya; (var) ram ravana: king of lanka sai: sa + aai = divine mother vaidehi: daughter of the king of videha, refers to sita - consort of lord rama</t>
  </si>
  <si>
    <t>debug_hey_ram_parthi_pureeshwara_ram.html</t>
  </si>
  <si>
    <t>https://sairhythms.sathyasai.org/song/hey-rama-dootha-hey-rama</t>
  </si>
  <si>
    <t>Hey Rama Dootha Hey Rama</t>
  </si>
  <si>
    <t>Salutations to Hanuman, the messenger, devotee and the servant of Lord Rama. Salutations to the one who destroyed Mother Sita's agony. Salutations to Maruti, the guide to the orphaned, the Supreme being and the brave one who possesses magnificent strength.</t>
  </si>
  <si>
    <t>Hey Rama Dootha Hey Rama Bhaktha Hey Rama Daasa Namo Namo
Sita Mata Shoka Vinasha
Anatha Natha Namo Namo
Maruti Raya Mahanubhava
Ati Balavanta (Veera Anjaneya) Namo Namo
Hey Anjaneya Hey Rama Bhaktha Hey Rama Doota Namo Namo
Sita Mata Shoka Vinasha Ati Balavanta Namo Namo
Maruti Roopa Mahanubhava Anjani Putra Namo Namo</t>
  </si>
  <si>
    <t>hey-rama-dootha-hey-rama.mp3</t>
  </si>
  <si>
    <t>Song Glossary anath: destitute; (var) anatha ati: extremely, very balavanta: one who has immense physical strength or power; (var) balavana bhaktha: devotee; (var) bhakthudu (telugu), bhakthargal (tamil) daasa: servant; (var) daasi (feminine) dootha: ambassador, messenger; (var) doota hanuman: the monkey god who served lord rama; (var) hanumantha, anjaneya - son of anjana hey: a heartfelt callout, usually followed by a name or description like 'hey rama', or 'hey merciful lord' mahanubhava: great person, highly experienced maruthi: hanuman; (var) maruthiraya, maruti mata: mother; (var) matey namo: to offer salutations natha: lord or master; (var) nath, nathaya, natham, nada (tamil), nadanukku (tamil) - to the lord, nathudey (telugu) raja: king, emperor; (var) raya, rajadhi raja – king of kings rama: name of the seventh incarnation of lord vishnu, son of dasharatha and kausalya; (var) ram shoka: sorrow sita: consort of rama, 7th avatar of lord vishnu; (var) siya veera: courageous person; (var) veeram vinasha: one who destroys or removes; (var) vinashaka, vinashana, vinashini (f), vinasham;</t>
  </si>
  <si>
    <t>debug_hey_rama_dootha_hey_rama.html</t>
  </si>
  <si>
    <t>https://sairhythms.sathyasai.org/song/hey-rama-narayana</t>
  </si>
  <si>
    <t>Hey Rama Narayana</t>
  </si>
  <si>
    <t>Glory to Lord Rama and Krishna who are the incarnations of Lord Narayana. Lord Krishna is the motivator, personification of Supreme Bliss and the one who vanquished demon Madhu.</t>
  </si>
  <si>
    <t>Hey Rama Narayana
Harey Krishna Janardhana [ Hey Rama ... ]
Nithyananda Brahmananda
Krishna Madhusudhana [ Harey Krishna ... ]</t>
  </si>
  <si>
    <t>hey-rama-narayana.mp3</t>
  </si>
  <si>
    <t>Song Glossary brahmananda: supreme bliss; (var) brahmanandam hari: name of lord vishnu; (var) hare, harey hey: a heartfelt callout, usually followed by a name or description like 'hey rama', or 'hey merciful lord' janardhana: one who protects the people - refers to lord vishnu krishna: name of the eighth incarnation of lord vishnu, son of devaki and vasudeva madhusudhana: slayer of the demon madhu - lord krishna narayana: lord vishnu; (var) narayan, narayanam, narayanaya nithyananda: always in bliss; (var) nithyanandam rama: name of the seventh incarnation of lord vishnu, son of dasharatha and kausalya; (var) ram</t>
  </si>
  <si>
    <t>debug_hey_rama_narayana.html</t>
  </si>
  <si>
    <t>hey-rama-narayana_1.mp3</t>
  </si>
  <si>
    <t>https://sairhythms.sathyasai.org/song/hey-ranga-panduranga</t>
  </si>
  <si>
    <t>Hey Ranga Panduranga</t>
  </si>
  <si>
    <t>Sing the glory of Lord Ranga of Pandharpur, consort of Mother Rakumayi, who stands on a brick, the one with utmost compassion and benevolence to all. Lord Ranga is very charming, dwells by the river Kaveri.</t>
  </si>
  <si>
    <t>Hey Ranga Panduranga
Rakumayi Ranga Vittobha Ranga [ Hey Ranga ... ]
Kaveri Ranga Kasturi Ranga
Karunya Ranga Karunanta Ranga
Kalyana Ranga Kamaneeya Ranga
Sri Ranga Ranga Sri Sai Ranga</t>
  </si>
  <si>
    <t>Song Glossary hey: a heartfelt callout, usually followed by a name or description like 'hey rama', or 'hey merciful lord' kalyan: welfare; (var) kalyana, kalyani - goddess who bestows auspiciousness and welfare kamaneeya: that which is pleasing to the eye, beautiful karuna: compassion; (var) karunya, karunamaya - full of compassion, karunamayi (f), karunantha, karunakara - embodiment of compassion kasturi: musk, the fragrance found in musk deer kaveri: a river panduranga: lord vittala, krishna rakumayi: consort of vittala ranga: lord vittala or panduranga - a form of lord krishna; also the name of lord narayana in srirangam, tamilnadu; (var) ranganath, ranganatha sai: sa + aai = divine mother sri: honorific title of respect; another name of goddess lakshmi; wealth, majesty, splendour, intellect, fortune; (var) thiru (tamil) vittala: the presiding deity at pandarpur who is a manifestation of lord vishnu and lord krishna; (var) vittaley</t>
  </si>
  <si>
    <t>debug_hey_ranga_panduranga.html</t>
  </si>
  <si>
    <t>https://sairhythms.sathyasai.org/song/hey-sai-jagannatha-hey-sai</t>
  </si>
  <si>
    <t>Hey Sai Jagannatha Hey Sai</t>
  </si>
  <si>
    <t>Repeat the sacred name of Sai, the Lord of the Universe, the refuge of the forlorn, the ocean of compassion and the one who dwells at Shirdi and Parthi.</t>
  </si>
  <si>
    <t>Hey Sai Jagannatha Hey Sai Jagannatha Hey Sai Jagannatha
Deena Bandhu Sai Natha Karuna Sindhu Jagannatha
Hey Sai Jagannatha Hey Sai Jagannatha
Hey Shirdi Jagannatha Hey Parthi Jagannatha Hey Sai Jagannatha
O Sai, my Lord of Universe (3)
Walk beside me everyday, Lord of Compassion guides me on my way
Satya Sai my Lord of Truth, Prema Sai my Lord of Love
O Sai my Lord of Truth, O Sai my Lord of Love, O Sai my Lord of Peace</t>
  </si>
  <si>
    <t>hey-sai-jagannatha-hey-sai.mp3</t>
  </si>
  <si>
    <t>Song Glossary bandhava: relative; (var) bandhu, bandho; bandham - relationship deen: downtrodden; (var) deena, deenan hey: a heartfelt callout, usually followed by a name or description like 'hey rama', or 'hey merciful lord' jagannatha: lord of the world karuna: compassion; (var) karunya, karunamaya - full of compassion, karunamayi (f), karunantha, karunakara - embodiment of compassion natha: lord or master; (var) nath, nathaya, natham, nada (tamil), nadanukku (tamil) - to the lord, nathudey (telugu) puttaparthi: birthplace of bhagawan sri sathya sai baba; (var) parti, parthi, parthipuri sai: sa + aai = divine mother shirdi: holy abode of the first incarnation of sai baba; (var) shirdipuri sindhu: ocean; (var) sindho</t>
  </si>
  <si>
    <t>debug_hey_sai_jagannatha_hey_sai.html</t>
  </si>
  <si>
    <t>hey-sai-jagannatha-hey-sai_1.mp3</t>
  </si>
  <si>
    <t>https://sairhythms.sathyasai.org/song/hey-sai-ranga-hey-panduranga</t>
  </si>
  <si>
    <t>O Lord Sai Ranga, You are infinitely merciful. Reciting Your name creates waves of sublime feelings and emotions in the heart. Glory to Lord Sai Ranga, who is all bliss and who is ever in bliss.</t>
  </si>
  <si>
    <t>Hey Sai Ranga Hey Panduranga
Karunanta Ranga Hrudayanta Ranga [ Hey Sai ... ]
Sri Ranga Ranga Jaya Ranga Ranga
Ananda Ranga Sadananda Ranga [ Karunanta Ranga ... ]</t>
  </si>
  <si>
    <t>hey-sai-ranga-hey-panduranga.mp3</t>
  </si>
  <si>
    <t>p S R2 G1 D1 P M1 R2 M1 D1 PIn the Key of C:G C D E♭ G# G F D F G# G</t>
  </si>
  <si>
    <t>https://dl.radiosai.org/RADIO_SAI_BHAJAN_CLASSROOM_497_HEY_SAI_RANGA.mp3</t>
  </si>
  <si>
    <t>Song Glossary anand: bliss; (var) ananda, anandam, anando hey: a heartfelt callout, usually followed by a name or description like 'hey rama', or 'hey merciful lord' hrudayanta: innermost heart jaya: victory; (var) jayam, jayatu karuna: compassion; (var) karunya, karunamaya - full of compassion, karunamayi (f), karunantha, karunakara - embodiment of compassion panduranga: lord vittala, krishna ranga: lord vittala or panduranga - a form of lord krishna; also the name of lord narayana in srirangam, tamilnadu; (var) ranganath, ranganatha sadananda: eternally blissful sai: sa + aai = divine mother sri: honorific title of respect; another name of goddess lakshmi; wealth, majesty, splendour, intellect, fortune; (var) thiru (tamil)</t>
  </si>
  <si>
    <t>debug_hey_sai_ranga_hey_panduranga.html</t>
  </si>
  <si>
    <t>https://sairhythms.sathyasai.org/song/hey-shesha-shayana-narayana</t>
  </si>
  <si>
    <t>Glory to Lord Narayana who reclines on the serpent Adi Sesha and the one who fosters Vedas. Repeat the Holy name of Narayana whose sacred feet dispels the fear of repetitive births.</t>
  </si>
  <si>
    <t>Hey Shesha Shayana Narayana
Veda Bharana Narayana
Bhava Bhaya Harana Narayana
Pavana Charana Narayana
Narayana Hari (Sai) Narayana (3)</t>
  </si>
  <si>
    <t>hey-shesha-shayana-narayana.mp3</t>
  </si>
  <si>
    <t>https://media.radiosai.org/journals/Vol_06/01APR08/10-bhajans.htm#anchor2</t>
  </si>
  <si>
    <t>Song Glossary bharana: adorned with, one who bears bhava: being, becoming, birth, world bhaya: fear charan: feet; (var) charana, charanam, charanon harana: to remove/destroy; (var) haranam, haari - one who destroys hari: name of lord vishnu; (var) hare, harey hey: a heartfelt callout, usually followed by a name or description like 'hey rama', or 'hey merciful lord' narayana: lord vishnu; (var) narayan, narayanam, narayanaya pavana: sacred, also means one who protects or provides refuge; (var) pavanam, paavana; pavani (f) sai: sa + aai = divine mother shayana: sleep shesha: the serpent adisesha on whom lord vishnu reclines; (var) sesha veda: sacred text, the scripture of the hindus said to have been directly revealed by the supreme-being, brahman</t>
  </si>
  <si>
    <t>debug_hey_shesha_shayana_narayana.html</t>
  </si>
  <si>
    <t>https://sairhythms.sathyasai.org/song/hey-shiva-nandana-hey-shiva</t>
  </si>
  <si>
    <t>Hey Shiva Nandana Hey Shiva</t>
  </si>
  <si>
    <t>Protect me, O Lord Ganesha, the son of Lord Shiva and Mother Girija (Parthi).</t>
  </si>
  <si>
    <t>Hey Shiva Nandana Hey Shiva Nandana Hey Shiva Nandana Palaya Maam
Hey Girija Sutha Hey Girija Sutha
Hey Girija Sutha Raksha Maam</t>
  </si>
  <si>
    <t>Vighna Vinashaka Devadi Deva</t>
  </si>
  <si>
    <t>Song Glossary girija: goddess parvathi, daughter of the king of mountains hey: a heartfelt callout, usually followed by a name or description like 'hey rama', or 'hey merciful lord' maam: for me nandana: son, also the name of a forest; (var) nandan, nandanam pala: to care, protect or sustain; (var) palana, palaya, palam, palan raksha: protect; (var) rakshaya shiva: lord shiva - one of the trinity who is the destroyer - the name shiva means auspiciousness; (var) shiv, shivaya, shivaraj, shivaraja, shivarajam, shivom, shivani (f) - of shiva sutha: son; (var) sutham, suthaya - one who is the son of, suthaney (tamil)</t>
  </si>
  <si>
    <t>debug_hey_shiva_nandana_hey_shiva.html</t>
  </si>
  <si>
    <t>https://sairhythms.sathyasai.org/song/hey-shiva-nandana-jaya-jaga</t>
  </si>
  <si>
    <t>Hey Shiva Nandana Jaya Jaga</t>
  </si>
  <si>
    <t>O Lord Ganesha, the son of Lord Shiva and Mother Gowri, the entire Universe bows down to You in reverence. Save me, O the elephant-faced son of Mother Parvathi, for You are the one with Supreme compassion.</t>
  </si>
  <si>
    <t>Hey Shiva Nandana Jaya Jaga Vandana
Jaya Gowri Sutha Paahi Gajanana
Parvathi Nandana Parama Daya Ghana
Paahi Prabho Maam Paahi Gajanana</t>
  </si>
  <si>
    <t>hey-shiva-nandana-jaya-jaga.mp3</t>
  </si>
  <si>
    <t>Song Glossary daya: compassion gajamukha: elephant-faced one, refers to lord ganesh; (var) gajamukham, gajanana, gajananam, gajavadana, gajavadanam ghana: thick; also refers to the sound of a bell; (var) ghanana gowri: another name of goddess parvathi hey: a heartfelt callout, usually followed by a name or description like 'hey rama', or 'hey merciful lord' jagat: world; (var) jagath, jagatha, jag, jaga jaya: victory; (var) jayam, jayatu maam: for me nandana: son, also the name of a forest; (var) nandan, nandanam paahi: protect; (var) pahi parama: supreme, principal, chief, best, highest; (var) param, paramam parvathi: consort of lord shiva prabhu: lord, master; (var) prabho shiva: lord shiva - one of the trinity who is the destroyer - the name shiva means auspiciousness; (var) shiv, shivaya, shivaraj, shivaraja, shivarajam, shivom, shivani (f) - of shiva sutha: son; (var) sutham, suthaya - one who is the son of, suthaney (tamil) vandana: worship, obeisance, salutation; (var) vandanam</t>
  </si>
  <si>
    <t>debug_hey_shiva_nandana_jaya_jaga.html</t>
  </si>
  <si>
    <t>https://sairhythms.sathyasai.org/song/hey-shiva-nandana-nandana</t>
  </si>
  <si>
    <t>Hey Shiva Nandana Nandana</t>
  </si>
  <si>
    <t>I bow down to the feet of the elephant-faced Lord Ganesha, the son of Shiva. He has a short stature and big ears with the sacred thread hanging on His body and has the mouse Mooshika as His vehicle.</t>
  </si>
  <si>
    <t>Hey Shiva Nandana Nandana
Hey Shiva Nandana Sai Gajanana [ Hey Shiva ... ]
Mooshika Vahana Modaka Hasta
Chamara Karna Vilambita Sutra
Vamana Roopa Maheshwara Putra
Parthi Gajanana Paada Namostuthey</t>
  </si>
  <si>
    <t>Hamsanandi / Marwa</t>
  </si>
  <si>
    <t>Song Glossary chamara: fan; usually chamara karna, one with fan like ears, referring to lord ganesha gajamukha: elephant-faced one, refers to lord ganesh; (var) gajamukham, gajanana, gajananam, gajavadana, gajavadanam hasta: hand hey: a heartfelt callout, usually followed by a name or description like 'hey rama', or 'hey merciful lord' karna: ear maheshwara: greatest lord - refers to lord shiva modaka: a type of sweet, pleasing, delighting mooshika: mouse - the vehicle of lord ganesha namostuthey: to offer salutations; (var) namasthey nandana: son, also the name of a forest; (var) nandan, nandanam paada: feet; (var) pada, padam, paadam - tamil putra: son puttaparthi: birthplace of bhagawan sri sathya sai baba; (var) parti, parthi, parthipuri roopa: figure, embodiment; (var) roopam, roopini (f) sai: sa + aai = divine mother shiva: lord shiva - one of the trinity who is the destroyer - the name shiva means auspiciousness; (var) shiv, shivaya, shivaraj, shivaraja, shivarajam, shivom, shivani (f) - of shiva sutra: thread, aphorism for drama; (var) sutradhari - one who manages the drama vahana: vehicle; (var) vahini - one who rides the vehicle (feminine) vamana: fifth incarnation of lord vishnu, also known as upendra, and trivikrama vilambita: extended, long</t>
  </si>
  <si>
    <t>debug_hey_shiva_nandana_nandana.html</t>
  </si>
  <si>
    <t>https://sairhythms.sathyasai.org/song/hey-shiva-shankara-namami-shankara</t>
  </si>
  <si>
    <t>Hey Shiva Shankara Namami Shankara</t>
  </si>
  <si>
    <t>Prostrations to Lord Shiva or Shankara, the One who bestows auspiciousness. He is the Lord of Mother Girija who is also known as Bhavani.</t>
  </si>
  <si>
    <t>Hey Shiva Shankara Namami Shankara Shiva Shankara Shambho
Hey Girija Pathi Bhavani Shankara
Shiva Shankara Shambho (3)
Kokoro ni Ai to Yorokobi Mitashi Kami to Hitotsu ni Narou
Sazanami Shizumete Kokoro wo Sumashi
Kami to Hitotsu ni Narou
Kami to Hitotsu ni Narou
Sai to Hitotsu ni Narou (Sathya)</t>
  </si>
  <si>
    <t>hey-shiva-shankara-namami-shankara.mp3</t>
  </si>
  <si>
    <t>https://media.radiosai.org/journals/Vol_03/08AUG01/bhajans.htm</t>
  </si>
  <si>
    <t>golden voice karaoke multi-lingual sheet-music tutorial</t>
  </si>
  <si>
    <t>Song Glossary bhavani: goddess parvathi girija: goddess parvathi, daughter of the king of mountains hey: a heartfelt callout, usually followed by a name or description like 'hey rama', or 'hey merciful lord' namami: i offer salutations; (var) namaoon pathey: master, lord, husband; (var) pathi, pathayey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</si>
  <si>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debug_hey_shiva_shankara_namami_shankara.html</t>
  </si>
  <si>
    <t>source: https://media.radiosai.org/journals/vol_15/01JUL17/Sai-Bhajans-Karaoke.htmReference Track4 Pancham / FGents Pitch Karaoke Tracks4 Pancham / F (reference)3 Pancham / E (half note lower)2.5 Pancham / D# (one note lower)Ladies Pitch Karaoke Tracks1 Pancham / C (reference)7 Pancham / B (half note lower)6.5 Pancham / A# (one note lower)</t>
  </si>
  <si>
    <t>hey-shiva-shankara-namami-shankara_1.mp3</t>
  </si>
  <si>
    <t>https://sairhythms.sathyasai.org/song/hey-shiva-shankara-natana-manohara</t>
  </si>
  <si>
    <t>Hey Shiva Shankara Natana Manohara</t>
  </si>
  <si>
    <t>Glory to Lord Shiva, the Lord of all who dances the beautiful Tandava dance. He holds the river Ganges in His matted locks and has three eyes (the third eye is that of wisdom). He is the Lord of Nandi, the Bull and is the very personification of Supreme Power.</t>
  </si>
  <si>
    <t>Hey Shiva Shankara Natana Manohara
Tandava Roopa Hey Parameshwara [ Hey Shiva ... ]
Shakthi Swaroopa Hey Nandeeshwara
Gangadhara Triya Netra Maheshwara</t>
  </si>
  <si>
    <t>Song Glossary gangadhara: one who bears the holy river ganga – lord shiva; (var) gangadharaya, gangadhari hey: a heartfelt callout, usually followed by a name or description like 'hey rama', or 'hey merciful lord' maheshwara: greatest lord - refers to lord shiva manohar: pleasing, beautiful, charming; (var) manohara, manoharam, manohari (f) nandeeshwara: refers to lord shiva, the lord of nandi (the bull) natana: acting, dancing; (var) natanam netra: eyes; (var) netram paramesha: supreme god; (var) parameshwara, parameshwaraya, parameshwari (feminine) roopa: figure, embodiment; (var) roopam, roopini (f) shakthi: power, primordial goddess, another name of mother parvathi shankara: name of lord shiva, one who bestows auspiciousness; (var) shankar, shankaraya, shankaram shiva: lord shiva - one of the trinity who is the destroyer - the name shiva means auspiciousness; (var) shiv, shivaya, shivaraj, shivaraja, shivarajam, shivom, shivani (f) - of shiva swaroopa: figure, embodiment; (var) swarupa, swaroopam, swaroopanin (tamil); roopini, swaroopini, svarupini (feminine) tandava: the celestial dance of shiva; (var) tandavaya - one who dances the tandava tri: the number three; (var) triya, traya</t>
  </si>
  <si>
    <t>debug_hey_shiva_shankara_natana_manohara.html</t>
  </si>
  <si>
    <t>https://sairhythms.sathyasai.org/song/hey-shiva-shankara-nataraja</t>
  </si>
  <si>
    <t>Hey Shiva Shankara Nataraja</t>
  </si>
  <si>
    <t>Lord Shiva confers Auspiciousness and is the Lord of enticing Dance and the beloved of Mother Bhavani.</t>
  </si>
  <si>
    <t>Hey Shiva Shankara Nataraja
Bhavani Shankara Shiva Raja [ Hey Shiva ... ]
Natana Manohara Hey Nataraja
Sai Manohara Shiva Raja</t>
  </si>
  <si>
    <t>Song Glossary bhava: being, becoming, birth, world hey: a heartfelt callout, usually followed by a name or description like 'hey rama', or 'hey merciful lord' manohar: pleasing, beautiful, charming; (var) manohara, manoharam, manohari (f) natana: acting, dancing; (var) natanam nataraj: king of dance - refers to lord shiva who is the source of cosmic energy; (var) nataraja raja: king, emperor; (var) raya, rajadhi raja – king of kings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</si>
  <si>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debug_hey_shiva_shankara_nataraja.html</t>
  </si>
  <si>
    <t>https://sairhythms.sathyasai.org/song/hey-shiva-shankara-shambho-hey</t>
  </si>
  <si>
    <t>Hey Shiva Shankara Shambho Hey</t>
  </si>
  <si>
    <t>Sing the Glory of Lord Shiva, the bestower of auspiciousness and who burnt down three cities built by the demons. Shiva is the Lord of the Lords, one of Supreme compassion and the one holding Mother Ganges in His matted locks.</t>
  </si>
  <si>
    <t>Hey Shiva Shankara Shambho Hey Tripurari
Dayamaya Maheshwara Sai Shankara
Hara Hara Hara Hara Shambho Mahadeva Gangadhara Shankara
Shiva Shiva Shiva Shiva Shambho Mahadeva Sayeeshwara Shankara</t>
  </si>
  <si>
    <t>Song Glossary dayamayi: full of compassion; (var) dayamaya gangadhara: one who bears the holy river ganga – lord shiva; (var) gangadharaya, gangadhari hara: another name of lord shiva which means “to destroy”; (var) haraya hey: a heartfelt callout, usually followed by a name or description like 'hey rama', or 'hey merciful lord' mahadeva: lord of the lords - refers to lord shiva maheshwara: greatest lord - refers to lord shiva sai: sa + aai = divine mother sayeesha: sai + esha = lord sai; (var) sayeesham, sayeeshwara, sayeeshwaram, sayeeshwari (f), sayeeshwaraya, saishwari (f),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tripurari: destroyer of the three demons of tripura i.e. lord shiva</t>
  </si>
  <si>
    <t>debug_hey_shiva_shankara_shambho_hey.html</t>
  </si>
  <si>
    <t>https://sairhythms.sathyasai.org/song/hey-shyama-sundara-hey-sai</t>
  </si>
  <si>
    <t>Glory to the Lord Sai who has charming looks and is the Lord of Parthi. He has the complexion of dark blue clouds, lotus eyed and the Lord of the Entire Universe.</t>
  </si>
  <si>
    <t>Hey Shyama Sundara Hey Sai Sundara
Parthi Pureeshwara Hey Sai Sundara [ Hey Shyam ... ]
Neela Megha Sundara Neeraja Lochana
Brahmanda Nayaka Hey Sai Sundara</t>
  </si>
  <si>
    <t>hey-shyama-sundara-hey-sai.mp3</t>
  </si>
  <si>
    <t>Song Glossary brahma: one of the trinity who is the creator, it also refers to the supreme lord - brahman; (var) brahmam hey: a heartfelt callout, usually followed by a name or description like 'hey rama', or 'hey merciful lord' lochana: eye; (var) lochani (feminine) – one with such eyes; (var) vilochana megha: cloud, dense, thick nayaka: master or leader (masculine); nayaki (feminine); (var) nayaga (tamil) neela: blue neeraja: lotus pureeshwara: lord of a place or city; (var) purishwara, pureeshwari, purishwari (f) puttaparthi: birthplace of bhagawan sri sathya sai baba; (var) parti, parthi, parthipuri sai: sa + aai = divine mother sham: dark hued, a reference to lord krishna; evening time; (var) shyam, shyama, shyamala sundara: beautiful; (var) sundarakara, sundaraya, sundari (f), soundari (f), sundaram - beauty</t>
  </si>
  <si>
    <t>debug_hey_shyama_sundara_hey_sai.html</t>
  </si>
  <si>
    <t>https://sairhythms.sathyasai.org/song/hey-vishwa-janani-sri-sai-janani</t>
  </si>
  <si>
    <t>Hey Vishwa Janani Sri Sai Janani</t>
  </si>
  <si>
    <t>Protect us O Mother Sai, You are the creator of this Earth, the sustainer of the three worlds and the personification of compassion. O Mother, You are known by the names such as Bhavani, Uma and Sharada.</t>
  </si>
  <si>
    <t>Hey Vishwa Janani Sri Sai Janani
Bhavani Jagadambe Ma (2)
Tribhuvana Palini Hey Karunamayi
Uma Sharadamba (2)
Raksha Karo Sai Ma
Heramba Janani Sri Sai Janani
Bhavani Jagadambe Ma (2)
Tribhuvana Palini Hey Karunamayi
Uma Sharadamba (2)
Raksha Karo Sai Ma</t>
  </si>
  <si>
    <t>hey-vishwa-janani-sri-sai-janani.mp3 hey-vishwa-janani-sri-sai-janani_1.mp3</t>
  </si>
  <si>
    <t>https://dl.radiosai.org/RADIO_SAI_BHAJAN_CLASSROOM_292_HE_VISHWA_JANANI.mp3</t>
  </si>
  <si>
    <t>Song Glossary bhavani: goddess parvathi heramba: a form of lord ganesha, pictured as having five heads and riding a lion, also means protector of the weak hey: a heartfelt callout, usually followed by a name or description like 'hey rama', or 'hey merciful lord' jagadamba: mother of the world; (var) jagadambe, jagadambige janani: mother karo: do; make it happen; (var) kar; kiya - did; karomi, karey - let us do karuna: compassion; (var) karunya, karunamaya - full of compassion, karunamayi (f), karunantha, karunakara - embodiment of compassion ma: mother; (var) maayi, maiya, mayi palini: to foster and protect (feminine) raksha: protect; (var) rakshaya sai: sa + aai = divine mother sharada: goddess saraswathi - one who is prayed to on the ninth day of sharad (winter); (var) sharadey sri: honorific title of respect; another name of goddess lakshmi; wealth, majesty, splendour, intellect, fortune; (var) thiru (tamil) tribhuvana: three worlds - tri (three) and bhuvana (world) uma: goddess parvathi; (var) umaiyaval - tamil vishwa: world; (var) vishwam</t>
  </si>
  <si>
    <t>debug_hey_vishwa_janani_sri_sai_janani.html</t>
  </si>
  <si>
    <t>https://youtu.be/5s6hUyHPPdk?si=Af6aU2FN6jGl97-T https://youtu.be/3eJp7gIZGlk?si=a4cJTQwFv4dwHUPd</t>
  </si>
  <si>
    <t>https://sairhythms.sathyasai.org/song/hey-vishwa-pala-gopala</t>
  </si>
  <si>
    <t>Hey Vishwa Pala Gopala</t>
  </si>
  <si>
    <t>Sing the glory of Lord Gopala who sustains the whole Universe and the protector of the downtrodden. He held aloft the Govardhana Mountain and is the Lord of Meera. He is verily Lord Sai.</t>
  </si>
  <si>
    <t>Hey Vishwa Pala Gopala
Hey Deena Pala Gopala
Meera Ke Prabhu Giridhara Bala
Giridhara Bala Sai Gopala</t>
  </si>
  <si>
    <t>hey-vishwa-pala-gopala.mp3</t>
  </si>
  <si>
    <t>https://media.radiosai.org/journals/Vol_06/01AUG08/10-bhajans.htm#anchor2</t>
  </si>
  <si>
    <t>Song Glossary bala: child, son; (var) bal, balana, balagan (tamil), baalam deen: downtrodden; (var) deena, deenan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ke: of or belonging to meera: one of the greatest women saints and devotee of lord krishna who sang the glory of the lord through songs and bhajans pala: to care, protect or sustain; (var) palana, palaya, palam, palan prabhu: lord, master; (var) prabho sai: sa + aai = divine mother vishwa: world; (var) vishwam</t>
  </si>
  <si>
    <t>debug_hey_vishwa_pala_gopala.html</t>
  </si>
  <si>
    <t>https://sairhythms.sathyasai.org/song/hey-vishwanath-hey-gowri-nath</t>
  </si>
  <si>
    <t>Hey Vishwanath Hey Gowri Nath</t>
  </si>
  <si>
    <t>Show mercy on us, Oh Lord of the Universe and of Mother Gowri. Lord Sai is the redeemer of the downtrodden and provides succor to the weak.</t>
  </si>
  <si>
    <t>Hey Vishwanath Hey Gowri Nath Hey Sai Nath Bhagawan
Daya Karo Daya Karo Daya Karo Bhagawan [ Hey Vishwanath ... ]
Deena Dayala Sai Ghana Shyama
Patitha Pavana Hey Sai Rama [ Daya Karo ... ]</t>
  </si>
  <si>
    <t>hey-vishwanath-hey-gowri-nath.mp3</t>
  </si>
  <si>
    <t>Song Glossary bhagawan: god; (var) bhagwan, bhagavaan, bhagavan, bhagawantha, bhagawathey daya: compassion dayal: compassionate one: (var) dayala, dayalam, dayalana, dayalo, dayalu, dayaludey, dayalane (tamil), dayakari (f), dayalakari (f) deen: downtrodden; (var) deena, deenan ghana: thick; also refers to the sound of a bell; (var) ghanana gowrinath: lord shiva - lord of gowri; (var) gowrinatha, gowreesha, gowreeshwara hey: a heartfelt callout, usually followed by a name or description like 'hey rama', or 'hey merciful lord' karo: do; make it happen; (var) kar; kiya - did; karomi, karey - let us do natha: lord or master; (var) nath, nathaya, natham, nada (tamil), nadanukku (tamil) - to the lord, nathudey (telugu) patitha: downtrodden, helpless pavana: sacred, also means one who protects or provides refuge; (var) pavanam, paavana; pavani (f) rama: name of the seventh incarnation of lord vishnu, son of dasharatha and kausalya; (var) ram sai: sa + aai = divine mother sham: dark hued, a reference to lord krishna; evening time; (var) shyam, shyama, shyamala vishwanath: lord of the universe; (var) vishwanatha, vishwanathaya</t>
  </si>
  <si>
    <t>debug_hey_vishwanath_hey_gowri_nath.html</t>
  </si>
  <si>
    <t>https://sairhythms.sathyasai.org/song/himagiri-nandini-he-jagat-janani</t>
  </si>
  <si>
    <t>Himagiri Nandini He Jagat Janani</t>
  </si>
  <si>
    <t>Glory to Mother Parvathi who has the effulgence of a million suns and moons and who is the destroyer of demon, Mahishasura. She is the daughter of the king of mountains. She is the remover of our worldly sorrows.</t>
  </si>
  <si>
    <t>Himagiri Nandini Hey Jagat Janani
Sab Dukha Bhanjani Loka Niranjani [ Himagiri Nandini ... ]
Surya Chandra Ke Koti Prakashini
Jagat Janani Mahishasura Mardhini</t>
  </si>
  <si>
    <t>Song Glossary bhanjana: one who destroys; (var) bhanjani (f) chand: moon; (var) chandra dukh: sorrow; (var) dukha himagiri: mount kailasa jagat: world; (var) jagath, jagatha, jag, jaga janani: mother ke: of or belonging to koti: a crore loka: world mahishasura: the demon mahisha who took the form of a buffalo mardini: destroyer, one who vanquishes (feminine); (var) mardhini, vimardini nandini: a daughter, a divine cow owned by sage vasishta niranjan: without any black spot. i.e. always pure. nir+anjan=without collirium (kaajal – which is always black); (var) niranjana, niranjani (f) prakasha: light, effulgence; (var) prakashini (feminine) sab: all, everybody or everything surya: sun</t>
  </si>
  <si>
    <t>debug_himagiri_nandini_he_jagat_janani.html</t>
  </si>
  <si>
    <t>Nataraja Nataraja Natana Shekara Raja</t>
  </si>
  <si>
    <t>https://sairhythms.sathyasai.org/song/hine-ma-tov</t>
  </si>
  <si>
    <t>Hine ma tov</t>
  </si>
  <si>
    <t>How good and how pleasant it is for us all to be of one heart. How good it is, for us all to be of one heart. For there the Lord brings blessing life forevermore. How good it is and how pleasant for brethren to dwell together. How good it is for brethren to dwell together.</t>
  </si>
  <si>
    <t>Hine ma tov u’ma-nayim, Shevet ach-im gam ya-chad (low 2x)
Hine ma tov, Shevet ach-im gam ya-chad (high)
Hine ma tov, Shevet ach-im gam ya-chad (low)
Happy are they who in friendship willingly work together (low 2x)
Happy are they who in peace united, work together, willingly work together (low)
Hine ma tov, hine ma tov lai lai lai lai lai lai lai lai lai lai lai (2)
Shalu Shalom Yerushalayim (4)
Pray for the Peace of Israel
Pray for the Peace of Ishmael
Pray for the Peace of all the world
And all the world shall live in Peace
Shalom (6) Shalu Shalom Yerushalayim
Shalom (6) Shalu Shalom Yerushalayim
Hevenu shalom aleichem (3) {faster each time}
Hevenu shalom, shalom shalom aleichem (3x, 3rd time end high)</t>
  </si>
  <si>
    <t>Jehovah, Sarva Dharma</t>
  </si>
  <si>
    <t>Hebrew</t>
  </si>
  <si>
    <t>Medium, Slow</t>
  </si>
  <si>
    <t>debug_hine_ma_tov.html</t>
  </si>
  <si>
    <t>https://sairhythms.sathyasai.org/song/hito-wa-naze-kono-yo</t>
  </si>
  <si>
    <t>Hito wa Naze Kono Yo</t>
  </si>
  <si>
    <t>For what purpose are people born into this world? Who am I? Where have I come from? Where do I go in this life? This world is beautiful with the tall mountains, the blue oceans, and the moon shining above the waves. Lord, we have come to seek Your happiness and love and to open the door of our hearts to truth.</t>
  </si>
  <si>
    <t>Hito wa Naze Kono Yo ni Umare Nani wo Sureba Iito Iuno
Watashi wa Dare Doko kara Kitano Doko he Yukeba Ito Iuno
Yama wa Takaku, Umi wa Aoku, Tsuki wa Teru Nami no Ue
Shiawase Motome, Ai wo Motome, Shinri no Tobira Akeru noyo</t>
  </si>
  <si>
    <t>debug_hito_wa_naze_kono_yo.html</t>
  </si>
  <si>
    <t>https://youtu.be/P6MDRGln1vw</t>
  </si>
  <si>
    <t>https://sairhythms.sathyasai.org/song/hitomi-wo-tojite-akatsuki-no</t>
  </si>
  <si>
    <t>Hitomi wo Tojite Akatsuki no</t>
  </si>
  <si>
    <t>Hitomi wo Tojite Akatsuki no
Usuki Hikari ni Nukazukeba
Yasashiki Haha no Misugata ga
Mabutani Sotto Ukabi Kuru
Mimi wo Sumaseba Kikoe Kuru
Puttaparthi no Utagoe ga
Sai Ram Sai Ram Sai Rama
Mune Utsu Hibiki Kodama Suru
Sora Yuku Kumo yo Umi wo Koe
Haha Sumu Kuni e Tsutaete yo
Anata no Ai no Mikokoro to
Hitotsu no Tokete Ikitai to</t>
  </si>
  <si>
    <t>debug_hitomi_wo_tojite_akatsuki_no.html</t>
  </si>
  <si>
    <t>https://sairhythms.sathyasai.org/song/hold-light</t>
  </si>
  <si>
    <t>Hold On To The Light</t>
  </si>
  <si>
    <t>Hold on, hold on (3x)
Hold on to the light
If you’re looking for joy
If you’re looking for love
Hold on to the light
Light a candle for you and me
Light a candle for the angels above
Light a candle for love
If you’re looking for joy, hold on
If you’re looking for love, hold on
Hold on to the light
Hold on to the light
If you’re looking for joy, hold on
If you’re looking for love, hold on
Hold on to the light
Light a candle for you and me
Light a candle for the angels above
Light a candle for love
If you’re looking for joy, hold on
If you’re looking for love, hold on
Hold on to the light
Hold on to the light</t>
  </si>
  <si>
    <t>hold-light.mp3</t>
  </si>
  <si>
    <t>Lowest Note: S / CHighest Note: D1 / G#* Western notes are in the Key of C</t>
  </si>
  <si>
    <t>debug_hold_on_to_the_light.html</t>
  </si>
  <si>
    <t>https://sairhythms.sathyasai.org/song/holy-ground</t>
  </si>
  <si>
    <t>Holy Ground</t>
  </si>
  <si>
    <t>Holy Ground
And I know that there are angels all around
Let us praise our Father now
We are standing in His presence on holy ground.
And I know that there are angels all around
Let us praise our Mother now
We are standing in Her presence on holy ground</t>
  </si>
  <si>
    <t>holy-ground.mp3</t>
  </si>
  <si>
    <t>debug_holy_ground.html</t>
  </si>
  <si>
    <t>https://sairhythms.sathyasai.org/song/holy-lord-god-almighty</t>
  </si>
  <si>
    <t>Holy, Lord God Almighty</t>
  </si>
  <si>
    <t>Holy Holy Holy, Lord God Almighty
Early in the morning our song shall rise to Thee
Holy Holy Holy, merciful and mighty
God in three persons, blessed trinity.</t>
  </si>
  <si>
    <t>debug_holy_lord_god_almighty.html</t>
  </si>
  <si>
    <t>https://sairhythms.sathyasai.org/song/how-many-lives-have-i-been-through</t>
  </si>
  <si>
    <t>How many lives have I been through</t>
  </si>
  <si>
    <t>How many lives have I been through, seeking your Glory forever?
I have searched here and there and could never find You,
I am pining for You more than ever
I have waited so long, for You to come along
Now You're here, please hear this devotee's song
How many times have I lost You, yet You have brought us together?
I want You to Know, O my dear dear Lord,
I want You to know that I need You
I have strayed and been lost and have hurt You so much,
But I want to tell You I love You
How many times have I left You, yet You have loved me forever?
I want You to know, O my dear dear Lord,
I want You to know that I love You
When this body is weak and the time comes to sleep,
Be with me, O my Lord, be with me</t>
  </si>
  <si>
    <t>debug_how_many_lives_have_i_been_through.html</t>
  </si>
  <si>
    <t>https://sairhythms.sathyasai.org/song/how-many-past-lives</t>
  </si>
  <si>
    <t>How many past lives</t>
  </si>
  <si>
    <t>How many past lives have I been lost
Trapped in your worldly web of time?
Only You can make it seem all of this is but a dream
Shirdi Sai, Parthi Sai, make us only Thine
How many more lives must I endure
Seeking Your ever blissful Face?
I'm tired of being alone, only You can take me home
Shirdi Sai, Parthi Sai, bless me with Your Grace</t>
  </si>
  <si>
    <t>Song Glossary puttaparthi: birthplace of bhagawan sri sathya sai baba; (var) parti, parthi, parthipuri sai: sa + aai = divine mother sathya: truth, short form of sathyanarayana – the childhood name of sri sathya sai baba; (var) sathyam shirdi: holy abode of the first incarnation of sai baba; (var) shirdipuri</t>
  </si>
  <si>
    <t>debug_how_many_past_lives.html</t>
  </si>
  <si>
    <t>https://sairhythms.sathyasai.org/song/how-sweet-it</t>
  </si>
  <si>
    <t>How sweet it is</t>
  </si>
  <si>
    <t>How sweet it is to be in Your Presence, My Lord,
in Your Presence My Lord, Sathya Sai, Sathya Sai
I Love You and You love me, and I always want to be at the Feet of
My Lord Sathya Sai, Sathya Sai
How sweet it is to live in the age of my Lord, in the age of my Lord,
Sathya Sai, Sathya Sai</t>
  </si>
  <si>
    <t>debug_how_sweet_it_is.html</t>
  </si>
  <si>
    <t>https://sairhythms.sathyasai.org/song/hrudaya-spandana-sai-vandana</t>
  </si>
  <si>
    <t>Hrudaya Spandana Sai Vandana</t>
  </si>
  <si>
    <t>Let us offer our prayerful salutations to Lord Sai with every beat of our heart. He is the lover of music. Various sweet musical instruments such as Mrudang, Veena, the Flute and the Manjira resound in His glory. May we be engrossed in the auspicious bliss of chanting the Holy name of Lord Sai.</t>
  </si>
  <si>
    <t>Hrudaya Spandana Sai Vandana
Gaana Lola Prabhu Sai
Baajath Taal Mrudanga Veena
Muraliya Madhura Vadya Manjira
Ananda Mangala Sai</t>
  </si>
  <si>
    <t>n1 n1 d2 n2 S S ~ M1 R2 P P PIn the Key of C:B♭ B♭ A B C C ~ F D G G G</t>
  </si>
  <si>
    <t>Song Glossary anand: bliss; (var) ananda, anandam, anando baajey: to play an instrument or instruments being played; (var) bajey, bajaavey, baja, bajaavath, baajath gaan: song, music; (var) gaana hrudaya: heart lola: longing or desirous of madhura: sweet; (var) madhuram mangal: auspicious; (var) mangala manjira: a pair of small cymbals mrudanga: a percussion instrument; (var) mrudangam murali: flute prabhu: lord, master; (var) prabho sai: sa + aai = divine mother spandana: pulsation (of the heart) tala: beat or rhythm, also refers to the cymbals; (var) taal vadya: instrument; (var) vadyam vandana: worship, obeisance, salutation; (var) vandanam veena: musical instrument esp. played by goddess saraswathi, the goddess of knowledge</t>
  </si>
  <si>
    <t>debug_hrudaya_spandana_sai_vandana.html</t>
  </si>
  <si>
    <t>https://youtu.be/QXg5XtDg4PU</t>
  </si>
  <si>
    <t>https://sairhythms.sathyasai.org/song/hrudayanta-ranga-sai-nandana-vana</t>
  </si>
  <si>
    <t>Hrudayanta Ranga Sai Nandana Vana</t>
  </si>
  <si>
    <t>Victory to Lord Sai, the indweller of the heart, who is verily Lord Krishna, the deep blue complexioned son of Yadu lineage, the one who dwells in the Nandana Forest.</t>
  </si>
  <si>
    <t>Hrudayanta Ranga Sai Nandana Vana Vihari
Jaya Yadu Nandana Jaya Ghana Shyam (2)</t>
  </si>
  <si>
    <t>Song Glossary ghana: thick; also refers to the sound of a bell; (var) ghanana hrudayanta: innermost heart jaya: victory; (var) jayam, jayatu nandana: son, also the name of a forest; (var) nandan, nandanam ranga: lord vittala or panduranga - a form of lord krishna; also the name of lord narayana in srirangam, tamilnadu; (var) ranganath, ranganatha sai: sa + aai = divine mother sham: dark hued, a reference to lord krishna; evening time; (var) shyam, shyama, shyamala vana: forest vihara: one who resides; (var) viharana, vihari, viharini (f) yadu: name of the dynasty in which lord krishna was born; (var) yaduvara, yadukula</t>
  </si>
  <si>
    <t>debug_hrudayanta_ranga_sai_nandana_vana.html</t>
  </si>
  <si>
    <t>https://sairhythms.sathyasai.org/song/hu-allah-allah-hu-allah</t>
  </si>
  <si>
    <t>Hu Allah, Allah Hu Allah</t>
  </si>
  <si>
    <t>Hu Allah, Allah Hu Allah, Allah Hu Allah, Allah Hu
Let my heart reflect Thy light Lord
As the moon reflects the light of the sun in love always in love
Hu Allah, Allah Hu Allah, Allah Hu Allah, Allah Hu</t>
  </si>
  <si>
    <t>hu-allah-allah-hu-allah.mp3</t>
  </si>
  <si>
    <t>debug_hu_allah_allah_hu_allah.html</t>
  </si>
  <si>
    <t>https://sairhythms.sathyasai.org/song/hum-ko-deejo%C2%A0teri-duwaayen</t>
  </si>
  <si>
    <t>Hum Ko Deejo Teri Duwaayen</t>
  </si>
  <si>
    <t>Please give us Your blessings my Baba, my Sai, night and day. We live under Your protection. Please teach us Your infinite knowledge, infinite love, we are infinitely devoted to You. Show us the way to Truth and Righteousness and enlighten our life.</t>
  </si>
  <si>
    <t>Hum Ko Deejo Teri Duwaayen
Merey Baba Merey Sai
Raat Aur Din, Din Aur Raat
Terey Sharan Mey Rahte Hain
Hum Ko Sikhao Apaara Vidya
Apaara Prema Apaara Bhakthi
Sathya Dharma Ki Raaha Dikhao
Karo Prabhu Jeevana Ujiyaara (2)</t>
  </si>
  <si>
    <t>Song Glossary apaara: that which is beyond aur: and baba: lord sai baba - the divine father bhakthi: devotion deejo: please give; (var) dedo dharma: righteousness, also refers to way of life or religion dikhao: show; (var) dikhakar - having shown; dikhladiya - have shown din: day duwaayen: blessings, grace hai: is, are; (var) hi; hain - we are humko: for us; (var) hamey jeevan: life; (var) jeevana karo: do; make it happen; (var) kar; kiya - did; karomi, karey - let us do ki: of or belonging to mera: my, mine; (var) mere, merey, meri, mero mey: in prabhu: lord, master; (var) prabho prema: love; (var) prem; also the name of the third sai avatar, prema sai raho: stay, remain; (var) rahjao, rehna; rahey, rahte - have been staying, rahenge - we will stay rath: night; (var) raat, raath, rathri sai: sa + aai = divine mother sathya: truth, short form of sathyanarayana – the childhood name of sri sathya sai baba; (var) sathyam sharan: surrender; (var) sharana, sharanagata, sharanagatha, sharanagatham, sharanam sikha: teach; (var) sikhao; sikhaya, sikhladiya - have taught tera: yours; (var) terey, teri, tero (your) ujaala: light (the lamp); (var) ujiyaara - illuminate vidya: knowledge</t>
  </si>
  <si>
    <t>debug_hum_ko_deejo_teri_duwaayen.html</t>
  </si>
  <si>
    <t>https://sairhythms.sathyasai.org/song/hum-ko-tum-se-pyaar</t>
  </si>
  <si>
    <t>Hum Ko Tum Se Pyaar</t>
  </si>
  <si>
    <t>How much we love You is something that You alone know, dear Lord Sai. You Sai, are the rhythm of our heart - our heartbeat itself. You are our life. We love You so much. Our life without You, Is like the plight of a fish without water. Proximity to You is our greatest wealth. One glance from You is as dear as life itself. Only one bond exists between You and us, and that is the bond of love.</t>
  </si>
  <si>
    <t>Hum Ko Tum Se Pyaar Kitna
Sunlo Dil Ki Pukar
Sunlo Sunlo Sunlo
Sai Tum Hi Jantey Hain
Dilon Ki Dhadkan Tum Ho Sai
Tum Hamarey Pran Ho
Hum Ko Tum Se Pyaar Hain
Neeru Leni Chepa Vedanam
Nee Sannidhe Maaku Pennidhi
Needu Chupe Prana Samanam
Neeku Maaku Oke Bandhamu
Adhiye Prema Bandhamu [ Hum Ko Tum Se ... ]
Anata no Ai no Fukasa wa
Sai Towa ni Hatenaku
Inochi wo Tsutau Ai no Sai
Watashi Tachi no Ai no Ibuki
Anata no Ai ga Kono Mune ni
Anata no Ai ni Ikite Yuku
Anata no Ai no Umi de
Anata no Hitomi ni Toke
Ai ni Michi Yuku
Kiyorakana Ai no Kizuna</t>
  </si>
  <si>
    <t>hum-ko-tum-se-pyaar.mp3</t>
  </si>
  <si>
    <t>Sanskrit / Hindi, English, Telugu</t>
  </si>
  <si>
    <t>instrumental multi-lingual</t>
  </si>
  <si>
    <t>Song Glossary adhiye: which is / that is (telugu) bandhava: relative; (var) bandhu, bandho; bandham - relationship chepa: fish (telugu) chupe: one who shows dhadkan: (heart) beat dil: heart; (var) dilon (plural) hai: is, are; (var) hi; hain - we are hamarey: our; (var) hamara, hamari ho: you are; (alternative) so be it humko: for us; (var) hamey jaanat: knowledge, omniscience; (var) jaane, jaante - to know jeevan: life; (var) jeevana ki: of or belonging to kitna: how much, this much leni: without which, that which is not (telugu) maa: my (telugu) maaku: for me needu: your (telugu) neeku: for you neeru: water (telugu) neevu: you oke: only one (telugu) pran: vital force, life; (var) prana, praana prema: love; (var) prem; also the name of the third sai avatar, prema sai pukar: to call, to plead; (var) pukara, pukarey pyaara: loving; (var) pyaarey, pyaari (f); pyaar - love sai: sa + aai = divine mother se: from, with sama: equal; (var) samanam - equivalent sannidhi: sanctum sanctorum, abode sun: listen; (var) sunlo, sunle tum: you, thou; (var) tu, tuj; tubhyam, tumhey - to you; tujhey, tujko - for you; vedanam: anguish, suffering (telugu)</t>
  </si>
  <si>
    <t>debug_hum_ko_tum_se_pyaar.html</t>
  </si>
  <si>
    <t>https://youtu.be/ua2aKvCVGww</t>
  </si>
  <si>
    <t>hum-ko-tum-se-pyaar_1.mp3</t>
  </si>
  <si>
    <t>https://sairhythms.sathyasai.org/song/hum-sab-boley-namah-shivaya</t>
  </si>
  <si>
    <t>Hum Sab Boley Namah Shivaya</t>
  </si>
  <si>
    <t>Let us all chant the Holy mantra "Om Namah Shivaya", the name of the Supreme Lord Shiva. O Lord, let us lose ourselves meditating on You and sing Your praises ceaselessly. You are verily Lord Sathya Sai, the embodiment of compassion and the protector of the entire universe.</t>
  </si>
  <si>
    <t>Hum Sab Boley Namah Shivaya Hara Hara Hara Hara Mahadeva, Hara Hara Hara Hara Mahadeva
Terey Dhyan Mey Khoyen Hum Sab Nis Din Tera Bhajan Karoon
Hara Hara Hara Hara Mahadeva, Hara Hara Hara Hara Mahadeva
Tum Hi Badey Dayalu Ho Shankar Tum Hi Badey Krupalu
Sathya Sai Hai Naam Tumhara Jag Ke Tum Rakhwaley Ho [ Hara Hara ... ]
Namah Shivaya Namah Shivaya (8)</t>
  </si>
  <si>
    <t>https://raagabox.com/search/?mid=1001474</t>
  </si>
  <si>
    <t>Song Glossary badey: big bhajan: prayerful song; (var) bhajana, bhajanalu (telugu), bhajanon - plural bolo: chant, tell; (var) bol, boley - tells, boloon - i say dayal: compassionate one: (var) dayala, dayalam, dayalana, dayalo, dayalu, dayaludey, dayalane (tamil), dayakari (f), dayalakari (f) dhyan: meditation; (var) dhyana, dhyanam, dhyanamey din: day hai: is, are; (var) hi; hain - we are hara: another name of lord shiva which means “to destroy”; (var) haraya ho: you are; (alternative) so be it hum: we, us jagat: world; (var) jagath, jagatha, jag, jaga karoon: i will do ke: of or belonging to khoyen: to lose oneself krupalu: compassionate one; (var) krupala, krupakara, krupakari (f); krupamaya, krupamayi (f) - full of compassion mahadeva: lord of the lords - refers to lord shiva mey: in naam: name; (var) naama, naamam namah: offer salutations; not mine; (var) namaya nis: every rakhwaley: protector sab: all, everybody or everything sai: sa + aai = divine mother sathya: truth, short form of sathyanarayana – the childhood name of sri sathya sai baba; (var) sathyam shankara: name of lord shiva, one who bestows auspiciousness; (var) shankar, shankaraya, shankaram shiva: lord shiva - one of the trinity who is the destroyer - the name shiva means auspiciousness; (var) shiv, shivaya, shivaraj, shivaraja, shivarajam, shivom, shivani (f) - of shiva tera: yours; (var) terey, teri, tero (your) tum: you, thou; (var) tu, tuj; tubhyam, tumhey - to you; tujhey, tujko - for you; tumhara: your, thy; (var) tumhare, tumharey, tumhari</t>
  </si>
  <si>
    <t>debug_hum_sab_boley_namah_shivaya.html</t>
  </si>
  <si>
    <t>https://youtu.be/-ljaOZR5veI https://youtu.be/Gm3LoZ-Dh_U</t>
  </si>
  <si>
    <t>https://sairhythms.sathyasai.org/song/hum-sab-milkar-mangal-gaayen</t>
  </si>
  <si>
    <t>Hum Sab Milkar Mangal Gaayen</t>
  </si>
  <si>
    <t>Let us all sing together the glory of Lord Sathya Sai, the one who confers happiness to all and removes misery from everyone's life, the one who is the embodiment of Truth, the indweller of our hearts and the resident of Parthi.</t>
  </si>
  <si>
    <t>Hum Sab Milkar Mangal Gaayen
Sai Bhagawan Sathya Sai Bhagawan (2)
Sab Sukh Jeevana Sai Bhagawan
Sab Dukha Harana Sai Bhagawan
Sathya Swaroopa Sai Bhagawan
Hrudaya Nivasa Sai Bhagawan
Parthi Nivasa Sai Bhagawan</t>
  </si>
  <si>
    <t>hum-sab-milkar-mangal-gaayen.mp3</t>
  </si>
  <si>
    <t>https://dl.radiosai.org/RADIO_SAI_BHAJAN_CLASSROOM_280_HUM_SAB_MILKAR_MANGAL.mp3</t>
  </si>
  <si>
    <t>Song Glossary bhagawan: god; (var) bhagwan, bhagavaan, bhagavan, bhagawantha, bhagawathey dukh: sorrow; (var) dukha gaayen: may we sing; (var) gayiye, gayiyere harana: to remove/destroy; (var) haranam, haari - one who destroys hrudaya: heart hum: we, us jeevan: life; (var) jeevana mangal: auspicious; (var) mangala milkar: together nivasa: residence, resident; (var) nivasini (f) puttaparthi: birthplace of bhagawan sri sathya sai baba; (var) parti, parthi, parthipuri sab: all, everybody or everything sai: sa + aai = divine mother sathya: truth, short form of sathyanarayana – the childhood name of sri sathya sai baba; (var) sathyam sukha: happiness; (var) sukh swaroopa: figure, embodiment; (var) swarupa, swaroopam, swaroopanin (tamil); roopini, swaroopini, svarupini (feminine)</t>
  </si>
  <si>
    <t>debug_hum_sab_milkar_mangal_gaayen.html</t>
  </si>
  <si>
    <t>Namah Shivaya Namah Shivaya (Vakulabharanam / Basant Mukhari)</t>
  </si>
  <si>
    <t>https://sairhythms.sathyasai.org/song/i-am</t>
  </si>
  <si>
    <t>I Am</t>
  </si>
  <si>
    <t>I Am the grass, I Am the trees; I Am the air, I Am the breeze
I Am the mountains, I Am the plains; I Am the desert, I Am the rains
I Am the ocean, I Am the shore; I Am all of these, and infinitely more
I AM THAT, I AM THAT, I AM THAT….THAT I AM
I Am You, I Am Me; I Am all that ever can be
I Am the bird, I Am the beast; I Am the greatest, I Am the least
I AM THAT, I AM THAT, I AM THAT….THAT I AM
I Am the lion, I Am the lamb; throughout My Kingdom, I AM THAT I AM
I Am the valley, I Am the sky; I Am the secret place of The Most High
I AM THAT, I AM THAT, I AM THAT….THAT I AM
I Am the water, I Am the wine; I Am the branch at One with the vine
I Am the stone that David hurled; I Am the Kingdom not of this world
I AM THAT, I AM THAT, I AM THAT….THAT I AM
I Am the rocks, I Am the sands; I Am the temple not made with human hands
I Am the sounds that can be heard; I Am the Truth, I AM THE WORD
I AM THAT, I AM THAT, I AM THAT….THAT I AM
I Am the people of every race; I Am Love and I Am Grace
I Am the dark, I Am the fair; I Am communion of an answered prayer
I AM THAT, I AM THAT, I AM THAT….THAT I AM</t>
  </si>
  <si>
    <t>i-am.mp3</t>
  </si>
  <si>
    <t>debug_i_am.html</t>
  </si>
  <si>
    <t>https://sairhythms.sathyasai.org/song/i-am-circle</t>
  </si>
  <si>
    <t>I am a circle</t>
  </si>
  <si>
    <t>I am a circle, I am healing you
You are a circle, you are healing me
Unite us, be one
Unite us, be as one</t>
  </si>
  <si>
    <t>Shankara Shankara Samba Sadashiva</t>
  </si>
  <si>
    <t>debug_i_am_a_circle.html</t>
  </si>
  <si>
    <t>https://sairhythms.sathyasai.org/song/i-am-wave-ocean</t>
  </si>
  <si>
    <t>I am a wave in the ocean</t>
  </si>
  <si>
    <t>I am a wave in the ocean
With every breeze I rise and fall
I am a snowdrop swirling wildly
Every breeze throws me around
Or a snowdrop in a storm
Let me forever be the ocean
Let no wind throw me around
Sathya Sai Bhagawan
O My Lord Dear Jesus
Buddha Nanak Dear Tuhan
Never throw me up and down
And in the end when I leave Lord
Let You and I merge as one</t>
  </si>
  <si>
    <t>Song Glossary bhagawan: god; (var) bhagwan, bhagavaan, bhagavan, bhagawantha, bhagawathey buddha: founder of buddhism and one of the major ten incarnations of god; also an enlightened person hari: name of lord vishnu; (var) hare, harey krishna: name of the eighth incarnation of lord vishnu, son of devaki and vasudeva nanak: saint of sikh religion, guru nanak rama: name of the seventh incarnation of lord vishnu, son of dasharatha and kausalya; (var) ram sai: sa + aai = divine mother sathya: truth, short form of sathyanarayana – the childhood name of sri sathya sai baba; (var) sathyam tuhan: lord (indonesian)</t>
  </si>
  <si>
    <t>debug_i_am_a_wave_in_the_ocean.html</t>
  </si>
  <si>
    <t>https://youtu.be/ZM1y3kFsQDY</t>
  </si>
  <si>
    <t>https://sairhythms.sathyasai.org/song/i-am-god-and-you-are-god</t>
  </si>
  <si>
    <t>I am God and you are God</t>
  </si>
  <si>
    <t>I am God and you are God
What does this mean that we are God
I am God and you are God
What does this mean that we are God
It means that there is only One in everything we see
To think that there is more than One is not reality
We're just beads on a string
God is everything
We're just beads on the string of the Lord
I am love and you are love
What does this mean that we are love
I am love and you are love
What does this mean that we are love
It means you always love yourself, no matter who you are
And when you see there's nothing else but you, you love it all
We're just beads on a string
Love is everything
We're just beads on the string of the Lord</t>
  </si>
  <si>
    <t>i-am-god-and-you-are-god.mp3</t>
  </si>
  <si>
    <t>debug_i_am_god_and_you_are_god.html</t>
  </si>
  <si>
    <t>https://sairhythms.sathyasai.org/song/i-am-god-i-am-god</t>
  </si>
  <si>
    <t>I Am God I Am God</t>
  </si>
  <si>
    <t>I Am God, I Am God, I Am No Different From God
I Am The Infinite Supreme, The One Reality
I Am Satchidananda Swaroopa
I Am Om Tat Sat Om
I Am Love, I Am Truth, I Am Peace Eternally
I Am Ever Pure Delight, I Am Always Full And Free
Fear And Grief Can Never Touch Me [ I Am Om ... ]</t>
  </si>
  <si>
    <t>i-am-god-i-am-god.mp3 i-am-god-i-am-god_1.mp3</t>
  </si>
  <si>
    <t>Song Glossary om: Omkara has no form. It is the manifestation of Brahman (God) as sound. It is present in all creation. It is effulgent. It is in all speech. Read More: Significance of Om sat: truth; (var) sath satchidananda: sat + chith + ananda = truth or being + consciousness + bliss; (var) satchitananda, satchidanandam swaroopa: figure, embodiment; (var) swarupa, swaroopam, swaroopanin (tamil); roopini, swaroopini, svarupini (feminine) tat: that</t>
  </si>
  <si>
    <t>debug_i_am_god_i_am_god.html</t>
  </si>
  <si>
    <t>https://sairhythms.sathyasai.org/song/i-am-father</t>
  </si>
  <si>
    <t>I Am In The Father</t>
  </si>
  <si>
    <t>I Am In The Father
The Father Is In Me
The Son And The Spirit
Are Dwelling In Me
Seva Is The Mantra
Dharma Is The Key
Peace And Fulfillment
Are Flowing To Me
I Am In Samadhi
Swami Is With Me
Sathya Sai Baba
Has Set My Heart Free
Sathya Sai Baba (2)
Ananda Swaroopa
Antaryami</t>
  </si>
  <si>
    <t>Shiva Shiva Shiva Shiva Shirdi</t>
  </si>
  <si>
    <t>Song Glossary anand: bliss; (var) ananda, anandam, anando antaryami: indweller baba: lord sai baba - the divine father dharma: righteousness, also refers to way of life or religion mantra: a sacred vedic chant sai: sa + aai = divine mother samadhi: state of union with god sathya: truth, short form of sathyanarayana – the childhood name of sri sathya sai baba; (var) sathyam seva: service swami: lord; (var) swaminatha, swamiye, swamiyey, swamy swaroopa: figure, embodiment; (var) swarupa, swaroopam, swaroopanin (tamil); roopini, swaroopini, svarupini (feminine)</t>
  </si>
  <si>
    <t>debug_i_am_in_the_father.html</t>
  </si>
  <si>
    <t>https://sairhythms.sathyasai.org/song/i-am-living-light</t>
  </si>
  <si>
    <t>I am living in The Light</t>
  </si>
  <si>
    <t>I am living in The Light
I am giving all that’s bright
I am loving with His Might
I am living in The Light
I am letting go of all the fight
I am knowing Him aright
I am living in The Light
My soul is free at last
It’s taken flight
For I am rising to greater heights
I am living in The Light
God has given me the Gift of Sight
For I am seeing that We Are Light
I am living in The Light…in The Light</t>
  </si>
  <si>
    <t>i-am-living-light.mp3</t>
  </si>
  <si>
    <t>debug_i_am_living_in_the_light.html</t>
  </si>
  <si>
    <t>https://sairhythms.sathyasai.org/song/i-am-never-alone</t>
  </si>
  <si>
    <t>I am never alone</t>
  </si>
  <si>
    <t>I am never alone, You and I are never apart
For my soul is Your home, You live inside my heart
Baba You are my very breath, No one will ever love me like Sai
My Lord You are my everything, My Lord You are my life</t>
  </si>
  <si>
    <t>debug_i_am_never_alone.html</t>
  </si>
  <si>
    <t>https://sairhythms.sathyasai.org/song/i-am-nothing</t>
  </si>
  <si>
    <t>I Am Nothing</t>
  </si>
  <si>
    <t>I Am Nothing
I long for You, I sing to you, I yearn for You to be near
Baba, Baba, Baba, Baba
I’m lost without You, I am in pain without You, I’m sad and lonely without You
I will live a life of truth, I will serve and follow You, then I will find the bliss within me
You are always in my heart, You and I will never part, Baba I’m lost and nothing without You
Baba I’m lost and nothing without You</t>
  </si>
  <si>
    <t>i-am-nothing.mp3</t>
  </si>
  <si>
    <t>debug_i_am_nothing.html</t>
  </si>
  <si>
    <t>https://sairhythms.sathyasai.org/song/i-am-one-dear-sai</t>
  </si>
  <si>
    <t>I Am One Dear Sai</t>
  </si>
  <si>
    <t>I Am One, Dear Sai, I Am One With Thee
I Am One In Your Light Of Divinity
I Am One With The Sky, The Earth And The Sea
I Am One With Sai For Eternity
I Am One In The Search Of Reality
I Am One With Your Love In The Heart Of Me
I Am One In Peace And Serenity
I Am One My Lord, I am One With Thee
I Am One In The Truth Of Reality
I Am One With Your Love In The Heart Of Me
I Am One In Peace And Serenity
I Am One With The Beauty In All I See
I Am One With The Grass, The Flower And The Tree
I Am One With All Life In Harmony
I Am One In Your Light Of Divinity
I Am One With The Sky, The Earth And The Sea
I Am One With God For Eternity</t>
  </si>
  <si>
    <t>i-am-one-dear-sai.mp3</t>
  </si>
  <si>
    <t>debug_i_am_one_dear_sai.html</t>
  </si>
  <si>
    <t>https://sairhythms.sathyasai.org/song/i-am-one-thee</t>
  </si>
  <si>
    <t>I Am One With Thee</t>
  </si>
  <si>
    <t>I Am One With Thee O Thou Infinite One (3)
I Am What Thou Art
I Am Because Thou Art</t>
  </si>
  <si>
    <t>i-am-one-thee.mp3</t>
  </si>
  <si>
    <t>debug_i_am_one_with_thee.html</t>
  </si>
  <si>
    <t>https://sairhythms.sathyasai.org/song/i-am-i-am-0</t>
  </si>
  <si>
    <t>I Am That I Am (Major (Shankarabharanam / Bilawal))</t>
  </si>
  <si>
    <t>I Am That I Am
I Am the Light that lights the day
I Am the Lamp that shows you The Way
I Am the Truth..I’m here to say
I AM THAT I AM..I AM THAT..I AM THAT I AM..I AM THAT
I Am the future..I Am the past
I Am the all.. I want you to grasp
I AM THAT I AM..I AM THAT..I AM THAT I AM..I AM THAT
Nothing but Me has the will to persist
I Am The One I do not resist
For I AM THAT...I AM THAT I AM..I AM THAT
Come into form descended from above
I Am all that your heart is made of
I AM THAT I AM..I AM THAT..I AM THAT I AM..I AM THAT
I’m forever expressing..My Heart is so Bright
I Am always with you..you’re embraced by My Might
I AM THAT I AM..I AM THAT..I AM THAT I AM..I AM THAT
Know the Truth of what I AM about
I’m your very own nature.. I’M just lettin’ it out…I AM THAT I AM..I AM THAT….</t>
  </si>
  <si>
    <t>i-am-i-am-0.mp3</t>
  </si>
  <si>
    <t>debug_i_am_that_i_am.html</t>
  </si>
  <si>
    <t>https://sairhythms.sathyasai.org/song/i-am-i-am</t>
  </si>
  <si>
    <t>I am That I Am</t>
  </si>
  <si>
    <t>I am That I Am, I am, I am not only just man, I am all,
yes all I am, forever, I am That I Am
I'm the mountain, I'm the sea, I'm the rock and I'm the tree,
I'm the earth and I'm the sky, forever, I am That I Am
O He's the only One
Soham Soham
I am nothing, I am all, I'm the sun and I'm the stars,
I am reason, I am Truth, forever, I am That I Am
I am energy and will, I am fire, I am wind, I am water,
I am wind, forever, I am That I Am
I am heart and I am love, I am intellect and thought,
I am real, I am dream, forever, I am That I Am
O He's the only One
Soham Soham</t>
  </si>
  <si>
    <t>https://sairhythms.sathyasai.org/song/i-am-light</t>
  </si>
  <si>
    <t>I am the Light, the</t>
  </si>
  <si>
    <t>I am the Light, the Light is within me
I am the Light, I am the Light
I am the Light, the Light is within me
The bells of paradise, I hear them ring
Blessed is the Christ, the Christ born within
The bells of paradise, I hear them sing
Sacred Sai Baba, Sai Baba within
All lights are one, all faiths unite
In the human birth lies, the light of the soul</t>
  </si>
  <si>
    <t>i-am-light.mp3</t>
  </si>
  <si>
    <t>Minor (~ Natabhairavi)</t>
  </si>
  <si>
    <t>debug_i_am_the_light_the.html</t>
  </si>
  <si>
    <t>https://sairhythms.sathyasai.org/song/i-am-river-you</t>
  </si>
  <si>
    <t>I am the River, You</t>
  </si>
  <si>
    <t>I am the river, You are the ocean. I flow to You. I am the bird, You are the sky. Your love pervades everything. I am the leaf, You are the tree. I live within Your love.</t>
  </si>
  <si>
    <t>I am the River, You are the Ocean, Nagare Iku Anata no Moto he
I am the Bird, You are the Sky, Anata no Ai wa Subete wo Tsutsumu.
I am the Leaf, You are the Tree, Ai no Naka de Ikite Yukou</t>
  </si>
  <si>
    <t>Japanese, English</t>
  </si>
  <si>
    <t>debug_i_am_the_river_you.html</t>
  </si>
  <si>
    <t>https://youtu.be/7CcJn5ClWZ0</t>
  </si>
  <si>
    <t>https://sairhythms.sathyasai.org/song/i-am-way-i-am</t>
  </si>
  <si>
    <t>I am the way I am</t>
  </si>
  <si>
    <t>I am the way I am,
And I'm very happy with that.
I may be short or I may be tall,
My body may be thin or fat.
But it really doesn't matter at all,
Because I am the way I am,
And I'm very happy with that.</t>
  </si>
  <si>
    <t>i-am-way-i-am.mp3</t>
  </si>
  <si>
    <t>debug_i_am_the_way_i_am.html</t>
  </si>
  <si>
    <t>https://sairhythms.sathyasai.org/song/i-am-you-now</t>
  </si>
  <si>
    <t>I Am With You Now</t>
  </si>
  <si>
    <t>I am with you now
As I have always been
And I will always be with you</t>
  </si>
  <si>
    <t>i-am-you-now.mp3</t>
  </si>
  <si>
    <t>debug_i_am_with_you_now.html</t>
  </si>
  <si>
    <t>https://sairhythms.sathyasai.org/song/i-am-i-am-i-am-divinity</t>
  </si>
  <si>
    <t>Rama Harey Hari Naam Bolo</t>
  </si>
  <si>
    <t>I am, I am, I am divinity</t>
  </si>
  <si>
    <t>I am, I am, I am divinity, but to be, I must believe in me.
I must trust in my own reality, give up all, for all is really me.</t>
  </si>
  <si>
    <t>debug_i_am_i_am_i_am_divinity.html</t>
  </si>
  <si>
    <t>https://sairhythms.sathyasai.org/song/i-believe-love</t>
  </si>
  <si>
    <t>I Believe In Love</t>
  </si>
  <si>
    <t>I believe in Love, I believe in Love
I’ll give the best I have to give all the days of my life
I’ll give all my love to You in everyone, its You in all I see [ I believe ... days of my life ]
I’ll love You in all moving things, but most of all in me [ I believe ... days of my life ]
And to all those that cry, to all those that sigh, I give the love of Sai [ I believe ... days of my life ]
I believe in Love</t>
  </si>
  <si>
    <t>i-believe-love.mp3</t>
  </si>
  <si>
    <t>debug_i_believe_in_love.html</t>
  </si>
  <si>
    <t>https://sairhythms.sathyasai.org/song/i-bow-down-feet-ganesha</t>
  </si>
  <si>
    <t>I bow down at the Feet of Ganesha</t>
  </si>
  <si>
    <t>I bow down at the Feet of Ganesha
Ganesha Ganesha [ I bow down … ]
Ganesha, I Pray, You will clear my way (3)
Ganesha Ganesha [ I bow down … ]
Jai Ganesha, Sai Ganesha, clear my way to Baba
Jai Ganesha, Sai Ganesha, clear my way to Swami
Jai Ganesha, Sai Ganesha, clear my way to Baba
Ganesha Ganesha</t>
  </si>
  <si>
    <t>i-bow-down-feet-ganesha.mp3</t>
  </si>
  <si>
    <t>~ Major (Gavati)</t>
  </si>
  <si>
    <t>Song Glossary baba: lord sai baba - the divine father jai: victory ganesha: lord of the ganas, name of the elephant faced god; (var) ganesh sai: sa + aai = divine mother swami: lord; (var) swaminatha, swamiye, swamiyey, swamy</t>
  </si>
  <si>
    <t>debug_i_bow_down_at_the_feet_of_ganesha.html</t>
  </si>
  <si>
    <t>https://sairhythms.sathyasai.org/song/i-bow-feet</t>
  </si>
  <si>
    <t>I Bow To The Feet (Major (Shankarabharanam / Bilawal))</t>
  </si>
  <si>
    <t>I bow to the feet, the lotus feet, the lotus feet of the Lord
I surrender to Sai, to Sathya Sai, Bhagawan Sathya Sai
You grant blessings without end
You are the wish-fulfilling tree</t>
  </si>
  <si>
    <t>i-bow-feet.mp3</t>
  </si>
  <si>
    <t>Song Glossary bhagawan: god; (var) bhagwan, bhagavaan, bhagavan, bhagawantha, bhagawathey guru: preceptor; (var) guruvara – belonging to the guru / guru’s sai: sa + aai = divine mother sathya: truth, short form of sathyanarayana – the childhood name of sri sathya sai baba; (var) sathyam</t>
  </si>
  <si>
    <t>debug_i_bow_to_the_feet.html</t>
  </si>
  <si>
    <t>https://sairhythms.sathyasai.org/song/i-bow-feet-0</t>
  </si>
  <si>
    <t>I Bow To The Feet (~ Major (Shankarabharanam / Bilawal))</t>
  </si>
  <si>
    <t>I bow to the Feet, the Lotus Feet, the Lotus Feet of the Lord
I surrender to Sai, to Sathya Sai, to Bhagawan Sathya Sai
You are my master, guru and friend
You grant blessings without end
From Your hands come all I see
You are the wish-fulfilling tree</t>
  </si>
  <si>
    <t>https://youtu.be/hhO7VPSCoxc?si=tkdiBBKBizG-43Sq</t>
  </si>
  <si>
    <t>https://sairhythms.sathyasai.org/song/i-don%E2%80%99t-need-say-goodbye</t>
  </si>
  <si>
    <t>I Don’t Need to Say Goodbye</t>
  </si>
  <si>
    <t>I don’t need to say goodbye
I know You’ll never say goodbye
Because You’ll always be with me in my heart
Because there’s only one love in my heart
Even when I’m to and fro
Because You’ll always be with me in my heart
Because there’s only one love in my heart
At the very end of the day
I know You’ll always be with me in my heart
Because there’s only one love in my heart
I know You’ll never say goodbye
Because You’ll always be with me in my heart
Because there’s only one love in my heart (2x)</t>
  </si>
  <si>
    <t>i-don’t-need-say-goodbye.mp3</t>
  </si>
  <si>
    <t>debug_i_dont_need_to_say_goodbye.html</t>
  </si>
  <si>
    <t>https://sairhythms.sathyasai.org/song/i-feel-you-my-heart</t>
  </si>
  <si>
    <t>I feel You in my heart</t>
  </si>
  <si>
    <t>I feel You in my heart and I know You are there
Say something to me
I know You in my heart and I feel You are there
Say something to me
Come close so I can see You
I know that Your love is true
Your divine love surrounds me
I feel a sense of peace in me
The light shines within and I know You are there
Say something to me
You are all and You're everywhere
Say something to me</t>
  </si>
  <si>
    <t>debug_i_feel_you_in_my_heart.html</t>
  </si>
  <si>
    <t>https://sairhythms.sathyasai.org/song/i-have-light-inside-me</t>
  </si>
  <si>
    <t>I have a light inside of me</t>
  </si>
  <si>
    <t>I have a light inside of me, to guard me all the time.
But there's also something dark in there, ready to pull me down.
Once the light is shining, darkness will disappear;
And our life is filled with happiness, peace, love and good cheer.</t>
  </si>
  <si>
    <t>i-have-light-inside-me.mp3</t>
  </si>
  <si>
    <t>debug_i_have_a_light_inside_of_me.html</t>
  </si>
  <si>
    <t>https://sairhythms.sathyasai.org/song/i-have-nothing-offer-thee</t>
  </si>
  <si>
    <t>I have nothing to offer Thee</t>
  </si>
  <si>
    <t>I have nothing to offer Thee for all things are Thine
I grieve not that I cannot give for nothing is mine, nothing is mine
Here I lay at Thy feet, O Lord my limbs, my life, my thoughts, and my speech
For they are Thine, for they are Thine</t>
  </si>
  <si>
    <t>debug_i_have_nothing_to_offer_thee.html</t>
  </si>
  <si>
    <t>https://sairhythms.sathyasai.org/song/i-have-travelled-so-far-home</t>
  </si>
  <si>
    <t>I have travelled so far from home</t>
  </si>
  <si>
    <t>I have travelled so far from home, I have left loved ones behind
As I stand so sad and lonely, O my Lord, You come to my side
Wherever I go my Lord, I have you close to me
In my heart I hold to you, everywhere Your form I see
So wherever I go from home, lonely I never can be
With the Lord by my side, I shall live in harmony</t>
  </si>
  <si>
    <t>debug_i_have_travelled_so_far_from_home.html</t>
  </si>
  <si>
    <t>https://sairhythms.sathyasai.org/song/i-hold-your-feet</t>
  </si>
  <si>
    <t>I Hold On To Your Feet</t>
  </si>
  <si>
    <t>I Hold On To Your Feet My Dear Lord, Lord Sai
Take Me In Your Arms, Keep Me By Your Side
Bless Me With Your Love, Divine
I Surrender To You My Dear Lord, Lord Sai
Help Me Make It One, My Thoughts, Words And Deeds
Bless Me With Your Love, Divine</t>
  </si>
  <si>
    <t>debug_i_hold_on_to_your_feet.html</t>
  </si>
  <si>
    <t>https://sairhythms.sathyasai.org/song/i-keep-feeling-your-love</t>
  </si>
  <si>
    <t>I Keep Feeling Your Love In Me Over And Over Again
And Its Sweeter And Sweeter As The Days Go By
Oh What A Love Between My Sai And I
My Sai And I, My Sai And I
Anata no Ai ga Watashi no Subete
Higoto ni Amaku Yasashiku
Anata no Ai ni Tsutsumareru</t>
  </si>
  <si>
    <t>i-keep-feeling-your-love.mp3</t>
  </si>
  <si>
    <t>i keep feeling multi-lingual sheet-music</t>
  </si>
  <si>
    <t>debug_i_keep_feeling_your_love.html</t>
  </si>
  <si>
    <t>https://youtu.be/Yp_d4PTfHzU</t>
  </si>
  <si>
    <t>https://sairhythms.sathyasai.org/song/i-know-baba-my-savior</t>
  </si>
  <si>
    <t>I Know That Baba Is My Savior</t>
  </si>
  <si>
    <t>I Know, I Know, I Know That Baba Is My Savior
I Know, I Know, I Know That Baba Is Within Me
I Know, I Know, I Know That Baba Will Direct Me
I Know, I Know, I Know That Baba Will Protect Me</t>
  </si>
  <si>
    <t>debug_i_know_that_baba_is_my_savior.html</t>
  </si>
  <si>
    <t>https://sairhythms.sathyasai.org/song/i-know-you-can-hear-me</t>
  </si>
  <si>
    <t>I know You can hear me</t>
  </si>
  <si>
    <t>I know You can hear me, O mighty Lord Shiva,
Grant me the boon of complete devotion
All I want to do is let You flow through,
Zoom in on Your rhythm and dance my way to heaven
Dance, dance, dance, sweet Lord, dance to the beat of my heart (Shiva!) (2X)
I know You can hear me, O mighty Lord Shiva,
Grant me the boon of complete detachment
All I want to do is let You flow through,
Zoom in on Your rhythm and dance my way to heaven
Dance, dance, dance, sweet Lord, dance to the beat of my heart (Shiva!) (2X)
I know You can hear me, O mighty Lord Shiva,
Grant me the boon of full Self-realization
All I want to do is let You flow through,
Zoom in on Your rhythm and dance my way to heaven
Dance, dance, dance, sweet Lord, dance to the beat of my heart (Shiva!) (2X)</t>
  </si>
  <si>
    <t>debug_i_know_you_can_hear_me.html</t>
  </si>
  <si>
    <t>https://sairhythms.sathyasai.org/song/i-lay-me-down</t>
  </si>
  <si>
    <t>I Lay Me Down</t>
  </si>
  <si>
    <t>I lay me down, upon the ground,
And think upon my Bhagawan.
Each flower and tree, tells me of Thee,
Sings praise to Thee, oh Bhagawan.
Sai Ram, Sai Ram, Sai Ram, Sai Ram.
Sai Ram, Sai Ram, Sai Ram, Sai Ram.</t>
  </si>
  <si>
    <t>i-lay-me-down.mp3</t>
  </si>
  <si>
    <t>Song Glossary bhagawan: god; (var) bhagwan, bhagavaan, bhagavan, bhagawantha, bhagawathey rama: name of the seventh incarnation of lord vishnu, son of dasharatha and kausalya; (var) ram sai: sa + aai = divine mother</t>
  </si>
  <si>
    <t>debug_i_lay_me_down.html</t>
  </si>
  <si>
    <t>https://sairhythms.sathyasai.org/song/i-looked-over-jordan</t>
  </si>
  <si>
    <t>I looked over Jordan</t>
  </si>
  <si>
    <t>I looked over Jordan and what did I see
Comin' for to carry me home
A band of angels comin' after me
Comin' for to carry me home
Swing low, sweet chariot, comin' for to carry me home
Swing low, sweet chariot, comin' for to carry me home
I'm sometimes up and I'm sometimes down
Comin' for to carry me home
But still my soul feels heavenly bound
Comin' for to carry me home
Swing low, sweet chariot, comin' for to carry me home
Swing low, sweet chariot, comin' for to carry me home
If you get there before I do
Comin' for to carry me home
Tell all my friends that I'm a'comin' too
Comin' for to carry me home
Swing low, sweet chariot, comin' for to carry me home
Swing low, sweet chariot, comin' for to carry me home</t>
  </si>
  <si>
    <t>debug_i_looked_over_jordan.html</t>
  </si>
  <si>
    <t>https://sairhythms.sathyasai.org/song/i-love-lord</t>
  </si>
  <si>
    <t>I love the Lord</t>
  </si>
  <si>
    <t>I love the Lord and He loves me
I live my life for all to see
I sing this song of praise to Thee
I love the Lord and He loves me
The Love of God is for you and me
Open up your heart and you will see
The Lord is Love and Love is He
The Love of God is for you and me
So look around and try to see
The Lord in you, the Lord in me
For we are all but a part of Thee
Come, O my Lord, O come to me
Show me the sight that I long to see
Come, O my Lord, O come to me</t>
  </si>
  <si>
    <t>debug_i_love_the_lord.html</t>
  </si>
  <si>
    <t>https://sairhythms.sathyasai.org/song/i-love-you-father-sai-baba</t>
  </si>
  <si>
    <t>I love you father Sai Baba</t>
  </si>
  <si>
    <t>I love you father Sai Baba
I need you father Sai Baba
Hare Rama Hare Krishna Gurudeva
You are my father Sai Baba
You are my mother Sai Baba
Hare Rama Hare Krishna Gurudeva
You are my brother Sai Baba
You are my sister Sai Baba
Hare Rama Hare Krishna Gurudeva
You are my guru Sai Baba
You are my leader Sai Baba
Hare Rame Hare Krishna Gurudeva</t>
  </si>
  <si>
    <t>debug_i_love_you_father_sai_baba.html</t>
  </si>
  <si>
    <t>https://sairhythms.sathyasai.org/song/i-love-you-lord</t>
  </si>
  <si>
    <t>Jaya Jaya Raghu Nandana Jaya</t>
  </si>
  <si>
    <t>I Love You Lord</t>
  </si>
  <si>
    <t>I Love You Lord, I Love You
You And I Are One
Shirdi Baba, Sri Sathya Sai, Narayana Sai Baba
Let's All Sing The Name Of Sai, Let Us Praise The Lord
He Has Come On Earth For Us, He Is Our Joy
I Love You Lord, I Love You
You And I Are One
Shirdi Baba, Sri Sathya Sai, Narayana Sai Baba
Let's Rejoice And Follow Him, Listen To His Words
Do Not Look Outside For Me, I Am In Your Heart</t>
  </si>
  <si>
    <t>i-love-you-lord.mp3</t>
  </si>
  <si>
    <t>Song Glossary baba: lord sai baba - the divine father narayana: lord vishnu; (var) narayan, narayanam, narayanaya sai: sa + aai = divine mother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t>
  </si>
  <si>
    <t>debug_i_love_you_lord.html</t>
  </si>
  <si>
    <t>https://sairhythms.sathyasai.org/song/i-love-you-so-baba</t>
  </si>
  <si>
    <t>I Love You So, Baba</t>
  </si>
  <si>
    <t>I love You so, Baba, I love You so,
Be in my heart, wherever I go,
Grant me Thy wisdom, that I may know,
Sathya Sai.
Follow Thy path, a true devotee,
All that I am, I offer to Thee,
Sathya Sai.
In all my life, let Thy will be done,
Till the last day, when all will be one,
Sathya Sai.</t>
  </si>
  <si>
    <t>i-love-you-so-baba.mp3</t>
  </si>
  <si>
    <t>debug_i_love_you_so_baba.html</t>
  </si>
  <si>
    <t>https://sairhythms.sathyasai.org/song/i-love-you-swami-swami</t>
  </si>
  <si>
    <t>I love You Swami, Swami</t>
  </si>
  <si>
    <t>I love You, Swami. The purest love from our Guru comes to us. We love You Lord Sathya Sai. You present us with the purest love. O Sai Baba, You are our friend. You are eternally with us.</t>
  </si>
  <si>
    <t>I love You Swami, Swami I love You
Sai Ai no Seinaru Guru
We love You Sai, Oh Sathya Sai
Sai Ai no, Ai no Kami
O Sai Baba, Waga Tomo yo
Istumademo Issho ni</t>
  </si>
  <si>
    <t>Song Glossary baba: lord sai baba - the divine father guru: preceptor; (var) guruvara – belonging to the guru / guru’s sai: sa + aai = divine mother sathya: truth, short form of sathyanarayana – the childhood name of sri sathya sai baba; (var) sathyam swami: lord; (var) swaminatha, swamiye, swamiyey, swamy</t>
  </si>
  <si>
    <t>Sita Rama Sri Raghu Rama (Yaman Kalyan)</t>
  </si>
  <si>
    <t>debug_i_love_you_swami_swami.html</t>
  </si>
  <si>
    <t>https://youtu.be/PbfaARQkWXw</t>
  </si>
  <si>
    <t>https://sairhythms.sathyasai.org/song/i-met-him-dream-love-flooded-me</t>
  </si>
  <si>
    <t>I met Him in a dream, love flooded to me</t>
  </si>
  <si>
    <t>I met Him in a dream, love flooded to me
I asked Him of many things
Mountains, trees, flowers and bees
How I came to be, How I came to be
from where you came
Life is but lessons to learn
So you can be free
Sai will come
Your heart’s door is waiting for Him
To pass through
Free, my daughter, free
Free, free, free</t>
  </si>
  <si>
    <t>i-met-him-dream-love-flooded-me.mp3</t>
  </si>
  <si>
    <t>Lowest Note: P / GHighest Note: G1 / E♭ (higher octave)* Western notes are in the Key of C</t>
  </si>
  <si>
    <t>i keep feeling</t>
  </si>
  <si>
    <t>debug_i_met_him_in_a_dream_love_flooded_to_me.html</t>
  </si>
  <si>
    <t>https://sairhythms.sathyasai.org/song/i-offer-myself-thee</t>
  </si>
  <si>
    <t>I offer myself to Thee</t>
  </si>
  <si>
    <t>I offer myself to Thee
That Thy will be done
I give myself to You to find a life that’s true
I offer myself to Thee
I offer myself to Thee
That Thy will be done
I give myself to You to find a life so true
I offer myself to Thee</t>
  </si>
  <si>
    <t>i-offer-myself-thee.mp3 i-offer-myself-thee_1.mp3</t>
  </si>
  <si>
    <t>o holy presence instrumental</t>
  </si>
  <si>
    <t>debug_i_offer_myself_to_thee.html</t>
  </si>
  <si>
    <t>i-offer-myself-thee_2.mp3</t>
  </si>
  <si>
    <t>https://sairhythms.sathyasai.org/song/i-only-have-one-message-you</t>
  </si>
  <si>
    <t>Kausalya Nandana Vaidehi Mohana</t>
  </si>
  <si>
    <t>I Only Have One Message For You</t>
  </si>
  <si>
    <t>I only have one message for you, love all, serve all
Love all, serve all (2x)
I only have one message for you, love all, serve all
Sai Ram, Sai Ram, spread Your works in our hearts
In our hearts, a light will spark, message of hope, message of love
Love all, serve all (2x)</t>
  </si>
  <si>
    <t>i-only-have-one-message-you.mp3</t>
  </si>
  <si>
    <t>debug_i_only_have_one_message_for_you.html</t>
  </si>
  <si>
    <t>https://sairhythms.sathyasai.org/song/i-prayed-god</t>
  </si>
  <si>
    <t>I prayed to God</t>
  </si>
  <si>
    <t>I prayed to God to send us a Savior
I prayed to Christ for His soon return
Out of my darkness He bloomed with great splendor
The Lord of Puttaparthi, the Yuga Avathaar (3X)
Om Sri Sathya Sai Baba, Om Sri Sathya Sai my Lord
There's only one God and He is omnipresent
There's only one Lord and He's present in all
Om Sri Sathya Sai Baba, Om Sri Sathya Sai my Lord
Om Sri Sathya Sai Baba, It's You that we adore</t>
  </si>
  <si>
    <t>debug_i_prayed_to_god.html</t>
  </si>
  <si>
    <t>https://sairhythms.sathyasai.org/song/i-rejoice</t>
  </si>
  <si>
    <t>I Rejoice</t>
  </si>
  <si>
    <t>I rejoice, I rejoice in God always (3x)
Oh loving Father I live my life for You
I rejoice in the Light of the Lord
And I rejoice in the Love of the Lord</t>
  </si>
  <si>
    <t>i-rejoice.mp3</t>
  </si>
  <si>
    <t>debug_i_rejoice.html</t>
  </si>
  <si>
    <t>https://sairhythms.sathyasai.org/song/i-see-all-you-see</t>
  </si>
  <si>
    <t>I See All You See</t>
  </si>
  <si>
    <t>I See All You See Cause I Am You
I Feel All You Feel Cause I Am You
I Know All You Think Cause I Am You
I Hear All You Say Cause I Am You
I Guide You Each Day When You Let Me Do
I Heed When You Call It Is My Duty To
I Give You The Strength To Help You Through
I Do All Of This Cause I Love You
I Am Everything And I Am You
Your Voice When You Sing, That Is Me Too
Surrender To Me Ill Take Care Of You
Ill Always Be There Cause I Love You</t>
  </si>
  <si>
    <t>Song Glossary do: give, grant; also refers to the number two</t>
  </si>
  <si>
    <t>debug_i_see_all_you_see.html</t>
  </si>
  <si>
    <t>https://sairhythms.sathyasai.org/song/i-shall-guard-you</t>
  </si>
  <si>
    <t>I shall guard you</t>
  </si>
  <si>
    <t>I shall guard you, I shall guard you,
As the lid guards the eye
I shall be beside you, behind you, before you
(I shall be) inside and outside you,
Now and forever</t>
  </si>
  <si>
    <t>debug_i_shall_guard_you.html</t>
  </si>
  <si>
    <t>https://sairhythms.sathyasai.org/song/i-sing-song-love-you</t>
  </si>
  <si>
    <t>I sing a song of love to You</t>
  </si>
  <si>
    <t>I sing a song, I sing a song, I sing a song of love to You
A song of love, a song of love, a song of love we sing to You
I sing a song, a song of love, a song of love I sing to You
The flowers that I bring are my songs for You
My songs of love will call to You
You know my heart just yearns for You,
You know my soul reaches out to You</t>
  </si>
  <si>
    <t>debug_i_sing_a_song_of_love_to_you.html</t>
  </si>
  <si>
    <t>https://sairhythms.sathyasai.org/song/i-sing-song-saints-god</t>
  </si>
  <si>
    <t>I sing a song of the saints of God</t>
  </si>
  <si>
    <t>I sing a song of the saints of God,
Patient and brave and true,
who toiled and fought and lived and died for the Lord they loved and knew.
And one was a doctor, and one was a queen, and one was a shepherdess on the
green:
They were all of them saints of God, and I mean,
God helping, to be one too.
They loved their Lord so dear, so dear, and His love made them strong
and they followed the right, for Jesus's sake, the whole of their good lives long
And one was a soldier, and one was a priest, and one was slain by a fierce will beast,
and there's not any reason - no not in the least,
why I shouldn't be one too!
They lived not only in ages past, there are hundreds of thousands still
the world is bright with the joyous saints who love to do Jesus's will.
You can meet them in the school, or in lanes, or at sea, in church, or in
trains, or in shops, or at tea,
for the saints of God are just folk like me, and I mean to be one too.</t>
  </si>
  <si>
    <t>Sri Raghu Nandana Sita Rama</t>
  </si>
  <si>
    <t>debug_i_sing_a_song_of_the_saints_of_god.html</t>
  </si>
  <si>
    <t>https://sairhythms.sathyasai.org/song/i-surrender-love-sai</t>
  </si>
  <si>
    <t>I surrender to the love of Sai</t>
  </si>
  <si>
    <t>I surrender to the love of Sai, flowing through my life (5x)
(Swami says…)
(Swami says…)
(Swami says…)
(Our Lord has said…)
(How lucky we are…)
Flowing through my life
(All praise and victory to Lord Sai.)</t>
  </si>
  <si>
    <t>i-surrender-love-sai.mp3</t>
  </si>
  <si>
    <t>Song Glossary krishna: name of the eighth incarnation of lord vishnu, son of devaki and vasudeva rama: name of the seventh incarnation of lord vishnu, son of dasharatha and kausalya; (var) ram sai: sa + aai = divine mother shirdi: holy abode of the first incarnation of sai baba; (var) shirdipuri swami: lord; (var) swaminatha, swamiye, swamiyey, swamy</t>
  </si>
  <si>
    <t>debug_i_surrender_to_the_love_of_sai.html</t>
  </si>
  <si>
    <t>https://sairhythms.sathyasai.org/song/i-surrender-you-baba</t>
  </si>
  <si>
    <t>I surrender to You Baba</t>
  </si>
  <si>
    <t>I surrender to You Baba, I surrender to You
With each passing day I love you more, I surrender to You
Sri Ram Jai Ram Bolo Sai Baba Jai Jai Jai Jai Ram
Sri Sai Baba Vitthala Sharanam Baba
Sai Avatara Bhagawan Sharanam Baba
Sri Ram Jai Ram Bolo Sai Baba Jai Jai Jai Jai Ram</t>
  </si>
  <si>
    <t>Song Glossary avatar: incarnation; (var) avatara, avataram, avatari, avathaar, avathari, avatarini(f) baba: lord sai baba - the divine father bhagawan: god; (var) bhagwan, bhagavaan, bhagavan, bhagawantha, bhagawathey bolo: chant, tell; (var) bol, boley - tells, boloon - i say jai: victory rama: name of the seventh incarnation of lord vishnu, son of dasharatha and kausalya; (var) ram sai: sa + aai = divine mother sharan: surrender; (var) sharana, sharanagata, sharanagatha, sharanagatham, sharanam sri: honorific title of respect; another name of goddess lakshmi; wealth, majesty, splendour, intellect, fortune; (var) thiru (tamil) vittala: the presiding deity at pandarpur who is a manifestation of lord vishnu and lord krishna; (var) vittaley</t>
  </si>
  <si>
    <t>debug_i_surrender_to_you_baba.html</t>
  </si>
  <si>
    <t>https://sairhythms.sathyasai.org/song/i-walk-along-path</t>
  </si>
  <si>
    <t>I walk along a path</t>
  </si>
  <si>
    <t>I walk a along a path, and I ask the question Why?
I strive to know the truth, I'm drawn to Bhagavaan Sathya Sai
I open my heart and a light begins to shine
I share this light with all and I know it is a Light divine
I sail a stormy sea, and I'm tossed by waves so high
Illusion is the sea; my body is the ship, not I
And when I see the Lord, He is brighter than the Sun
He showers me with love, and He softly says to me, We're one.</t>
  </si>
  <si>
    <t>debug_i_walk_along_a_path.html</t>
  </si>
  <si>
    <t>https://sairhythms.sathyasai.org/song/i-want-hear-you-call-me</t>
  </si>
  <si>
    <t>Ramam Bhajo Raghu Ramam Bhajo</t>
  </si>
  <si>
    <t>I Want To Hear You Call Me</t>
  </si>
  <si>
    <t>I Want To Hear You Call Me Bangaru
I want to hear You call me bangaru
Sathya Sai my treasured Guru
I want to be Your pure gold devotee
Bhagawan Sri Sathya Sai
Do I always live in truth
Do I love and serve my fellow man
In harmony
Enough to be Your pure gold devotee
(chorus)
Have I seen through the mirrors of this world
Have I surrendered myself as an instrument towards You
Enough to be Your pure gold devotee</t>
  </si>
  <si>
    <t>i-want-hear-you-call-me.mp3</t>
  </si>
  <si>
    <t>Song Glossary bangaru: pure like gold bhagawan: god; (var) bhagwan, bhagavaan, bhagavan, bhagawantha, bhagawathey sai: sa + aai = divine mother sathya: truth, short form of sathyanarayana – the childhood name of sri sathya sai baba; (var) sathyam sri: honorific title of respect; another name of goddess lakshmi; wealth, majesty, splendour, intellect, fortune; (var) thiru (tamil)</t>
  </si>
  <si>
    <t>debug_i_want_to_hear_you_call_me.html</t>
  </si>
  <si>
    <t>https://sairhythms.sathyasai.org/song/i-was-born-love-you</t>
  </si>
  <si>
    <t>I was born to love You</t>
  </si>
  <si>
    <t>I was born to love You, yes I know what I must do
I was born to love You and I do
Sai Ram, Sai Ram
O Your Name is all we need to chant
You were born because You love us, and I know You do
You were born to teach us what to do
May we live for You, yes, may we live for only You
Sai Ram, Sai Krishna, help us to
May we mergee in You, yes, may we merge in only You
Sai Baba, Sai Baba, only You</t>
  </si>
  <si>
    <t>debug_i_was_born_to_love_you.html</t>
  </si>
  <si>
    <t>https://sairhythms.sathyasai.org/song/i-was-darkness-illusion</t>
  </si>
  <si>
    <t>I was in the darkness of illusion</t>
  </si>
  <si>
    <t>I was in the darkness of illusion (1x)
My mind lost in total confusion (1x)
You came to me, Baba you came to me (2x)
Lifting my spirits with your divine compassion (1x)
Showing me the way to salvation
You came to me, Baba you came to me (2x)
You are mine, I am Yours, Sai Baba (2x)
You and I are one Sai Baba (1x)
You came to me, Baba you came to me (2x)
(2nd time from "Lifting my...")</t>
  </si>
  <si>
    <t>i-was-darkness-illusion.mp3</t>
  </si>
  <si>
    <t>debug_i_was_in_the_darkness_of_illusion.html</t>
  </si>
  <si>
    <t>https://sairhythms.sathyasai.org/song/i-will-be-thine-my-lord</t>
  </si>
  <si>
    <t>I will be thine my Lord</t>
  </si>
  <si>
    <t>I will be thine my Lord forever thine my Lord
Though the sky and the earth should part
Far beyond the throng I still hear Your song
Calling me back to the home that I love
Calling, calling, calling me back to Your Heart</t>
  </si>
  <si>
    <t>debug_i_will_be_thine_my_lord.html</t>
  </si>
  <si>
    <t>https://sairhythms.sathyasai.org/song/i-will-come-you</t>
  </si>
  <si>
    <t>I Will Come to You</t>
  </si>
  <si>
    <t>I Will Come to You
I look into the rivers flowing sweetly by
You are all I see
I will come to You, You will come to me
We will merge as one for eternity
I love to hear Your guidance so I can play my part
Sathya Sai Baba
I will come to You, You will come to me
We will merge as one for eternity
I let Your gentle wisdom purify my mind
Sathya Sai Baba
I will come to You, You will come to me
We will merge as one for eternity</t>
  </si>
  <si>
    <t>i-will-come-you.mp3</t>
  </si>
  <si>
    <t>debug_i_will_come_to_you.html</t>
  </si>
  <si>
    <t>https://sairhythms.sathyasai.org/song/i-will-fly-sky</t>
  </si>
  <si>
    <t>I will fly in the sky</t>
  </si>
  <si>
    <t>I will fly in the sky just for you
I will dance in the wind just for you
I will reach for the stars, I will be such a star
A bright shining star just for you
A bright shining star just for you
I will shine my light near and far
I will give, I will serve, I will live a life of love
A bright shining star just for you.
A bright shining star just for you</t>
  </si>
  <si>
    <t>debug_i_will_fly_in_the_sky.html</t>
  </si>
  <si>
    <t>https://sairhythms.sathyasai.org/song/i-will-follow-you</t>
  </si>
  <si>
    <t>I will follow You</t>
  </si>
  <si>
    <t>I will follow, follow You
Wherever You may go
I'll always be with You
You are my guiding light
Take my heart and mind
Take me home in Your love forever</t>
  </si>
  <si>
    <t>i-will-follow-you.mp3</t>
  </si>
  <si>
    <t>debug_i_will_follow_you.html</t>
  </si>
  <si>
    <t>https://sairhythms.sathyasai.org/song/i-will-keep-my-word-every-day</t>
  </si>
  <si>
    <t>I will keep my word every day</t>
  </si>
  <si>
    <t>I will keep my word every day (x3)
Oh yes, every day.
You can count on me all the time (x3)
Oh yes, all the time.
I'll not let you down anyway (x3)
Oh no, not any way.</t>
  </si>
  <si>
    <t>i-will-keep-my-word-every-day.mp3</t>
  </si>
  <si>
    <t>debug_i_will_keep_my_word_every_day.html</t>
  </si>
  <si>
    <t>https://sairhythms.sathyasai.org/song/i-will-love-and-respect-my-mother</t>
  </si>
  <si>
    <t>I will love and respect my mother</t>
  </si>
  <si>
    <t>Rama Sai Rama Sai Rama</t>
  </si>
  <si>
    <t>I will love and respect my mother,
I will listen to my father's words,
For I know in this world there's no other,
Who will love me with a love so true.
And live up to my father's words,
For I know in this world there's no other,
Who will love me with a love so true.</t>
  </si>
  <si>
    <t>i-will-love-and-respect-my-mother.mp3</t>
  </si>
  <si>
    <t>debug_i_will_love_and_respect_my_mother.html</t>
  </si>
  <si>
    <t>https://sairhythms.sathyasai.org/song/i-will-love-you-more-and-more</t>
  </si>
  <si>
    <t>I Will Love You More And More</t>
  </si>
  <si>
    <t>I Will Love You More And More Each Day
I Will Love You Dear Sai Forever And A Day
I Will Sing My Lord
I Will Serve my lord
I Will Call Your Name Everyday
Om Gam Ganapathi Vinayaka
Buddha Jesus Allah Allah
Guru Nanak Mahavira
Om Sri Bhagawan Sai Natha
I Will Love You More And More Each Day
I Will Love You Dear Sai Forever And A Day
In My Heart My Lord
I Will Build My Lord
Prashanthi Just For you
I Will Fill My Heart With Love My Lord
If I Love All You Know My Love is True</t>
  </si>
  <si>
    <t>i-will-love-you-more-and-more.mp3</t>
  </si>
  <si>
    <t>Song Glossary allah: the all-compassionate god of islam religion bhagawan: god; (var) bhagwan, bhagavaan, bhagavan, bhagawantha, bhagawathey buddha: founder of buddhism and one of the major ten incarnations of god; also an enlightened person gananayaka: leader of his group - refers to lord ganesha; (var) gananayakam, ganapathey, ganapathi, ganapathim, ganapati, ganapatim guru: preceptor; (var) guruvara – belonging to the guru / guru’s mahavira: lord mahavira – the founder of jainism, also, a very courageous person; (var) mahavir nanak: saint of sikh religion, guru nanak natha: lord or master; (var) nath, nathaya, natham, nada (tamil), nadanukku (tamil) - to the lord, nathudey (telugu) om: Omkara has no form. It is the manifestation of Brahman (God) as sound. It is present in all creation. It is effulgent. It is in all speech. Read More: Significance of Om prashanthi: supreme peace; (var) prashantha; also refers to prashanthi nilayam at puttaparthi sai: sa + aai = divine mother sri: honorific title of respect; another name of goddess lakshmi; wealth, majesty, splendour, intellect, fortune; (var) thiru (tamil) vinayaka: one without a master - refers to lord ganesha</t>
  </si>
  <si>
    <t>debug_i_will_love_you_more_and_more.html</t>
  </si>
  <si>
    <t>Jaya Jaya Rama Janaki Rama (Bihag)</t>
  </si>
  <si>
    <t>https://sairhythms.sathyasai.org/song/i-will-sing-glory</t>
  </si>
  <si>
    <t>I will sing to the Glory</t>
  </si>
  <si>
    <t>I will sing to the Glory, the Glory of God
I will sing to the Glory of Love of the Lord
Let us sing to the Glory, the Glory of God
Let us sing to the Glory of Love of the Lord
Everywhere we wander, anywhere we go
The Lord will guide us like the Shepherd of old
We love you, O Krishna, Nanak, Jesus, Buddha
Let us sing to the Glory of Sathya Sai Baba
Sathya Sai Baba, we love You, Sai Ram, (3X)
Sathya Sai Baba, Sai Ram, Sai Ram</t>
  </si>
  <si>
    <t>debug_i_will_sing_to_the_glory.html</t>
  </si>
  <si>
    <t>https://sairhythms.sathyasai.org/song/i-would-crawl-all-way</t>
  </si>
  <si>
    <t>I Would Crawl All The Way</t>
  </si>
  <si>
    <t>I would crawl all the way
Who laid down His Life on the line
He claimed He could make the lame walk again
And give back the sight to the blind
And some people wanted to take Him and put Him away
Well I wasn’t there to see what He did
But if He were right here today
I would crawl all the way to the sea
Just to watch Him walk on the water
And lay His Lovin’ Hands on me
Was built without hammer and nail
It stands like a rock through the ages of time
Was built with a Love that never fails
And some say it ain’t far away
But the day that He stands on the banks of the Jordan
This sinner will be on her way
I would crawl all the way to the sea
Just to watch Him walk on the water
And lay His Lovin’ Hands on me</t>
  </si>
  <si>
    <t>i-would-crawl-all-way.mp3</t>
  </si>
  <si>
    <t>Rama Lakshmana Janaki Jai Bolo (Shankarabharanam / Bilawal)</t>
  </si>
  <si>
    <t>debug_i_would_crawl_all_the_way.html</t>
  </si>
  <si>
    <t>https://sairhythms.sathyasai.org/song/i-lord-sea-and-sky</t>
  </si>
  <si>
    <t>I, the Lord of sea and sky</t>
  </si>
  <si>
    <t>I, the Lord of sea and sky
I have heard My people cry
All who dwell in dark and sin
My hand will save
I who made the stars of night
I will make their darkness bright
Who will bear My light to them?
Whom shall I send?
Here I am Lord, It is I, Lord
I have heard You calling in the night
I will go Lord, if You lead me
I will hold Your people in my heart
I have borne my people's pain
I have wept for love of them
They turn away
I will break their hearts of stone
Give them hearts for love alone
I will speak My word to them
Whom shall I send?
I, the Lord of wind and flame
I will tend the poor and lame
I will set a feast for them
My hand will save
Finest bread I will provide
Till their hearts be satisfied
I will give My life to them
Whom shall I send?</t>
  </si>
  <si>
    <t>debug_i_the_lord_of_sea_and_sky.html</t>
  </si>
  <si>
    <t>This is a classic Christian song sung in many churches and is best sung in unison with harmonies.</t>
  </si>
  <si>
    <t>https://sairhythms.sathyasai.org/song/id-give-it-all-away</t>
  </si>
  <si>
    <t>I'd give it all away</t>
  </si>
  <si>
    <t>People say that You're everywhere
People say why go over there?
People say Sai lives in Your heart
People say that we're never apart
There's nothing like looking at You
But I'll tell you what
There's nothing like touching You
But I'll tell you what
There's nothing like a word with You
But I'll tell you what
There's nothing like being with You [ People say ... never apart ]
Just for one sweet, sweet day
Yes, I'd give it all away
Just for one sweet, sweet day
And I'd walk a thousand miles
Just for one of Your smiles
Yes, I'd walk a thousand miles
Just for one of Your smiles [ People say ... never apart ]
There's nothing like a look from You
But I'll tell you what
There's nothing like a touch from You
But I'll tell you what
There's nothing like a word with You
But I'll tell you what
There's nothing like being with You [ People say ... never apart ]
As looking in Your sweet, sweet eyes
Yes, there's nothing so high
As looking in Your sweet, sweet eyes
Every time You are near
And all hearts lose fear
Whenever You're here [ People say ... never apart ]</t>
  </si>
  <si>
    <t>id-give-it-all-away.mp3</t>
  </si>
  <si>
    <t>debug_id_give_it_all_away.html</t>
  </si>
  <si>
    <t>https://sairhythms.sathyasai.org/song/i%E2%80%99ve-got-joy-sai</t>
  </si>
  <si>
    <t>I’ve Got The Joy Of Sai</t>
  </si>
  <si>
    <t>I've Got The Joy Of Sai, Joy Of Sai, Down In My Heart, ...
... Down In My Heart, Down In My Heart
I've Got The Joy Of Sai, Joy Of Sai, Down In My Heart, ...
... Down In My Heart To Stay
I've Got The Love Of Sai, Love Of Sai, Down In My Heart, ...
... Down In My Heart, Down In My Heart
I've Got The Love Of Sai, Love Of Sai, Down In My Heart, ...
... Down In My Heart To Stay
And I'm So Happy, So Very Happy
...I've Got The Love Of Baba In My Heart</t>
  </si>
  <si>
    <t>i’ve-got-joy-sai.mp3</t>
  </si>
  <si>
    <t>debug_ive_got_the_joy_of_sai.html</t>
  </si>
  <si>
    <t>https://sairhythms.sathyasai.org/song/if-first-you-dont-succeed</t>
  </si>
  <si>
    <t>If at first you don't succeed</t>
  </si>
  <si>
    <t>CHORUS:
If at first you don't succeed,
Try try, try again
Don't give up, don't despair,
In the end you'll win you'll win, in the end you'll win.
To meet them you need pluck.
You have to try so very hard,
You can't rely on luck.
So put your best foot forward,
And in your heart have faith,
That you can overcome each test,
And then you'll win the race.</t>
  </si>
  <si>
    <t>if-first-you-dont-succeed.mp3</t>
  </si>
  <si>
    <t>debug_if_at_first_you_dont_succeed.html</t>
  </si>
  <si>
    <t>https://sairhythms.sathyasai.org/song/if-they-say-our-eyes-are-beautiful</t>
  </si>
  <si>
    <t>If they say our eyes are beautiful</t>
  </si>
  <si>
    <t>If they say our eyes are beautiful, Lord
It's because, they are looking at You.
And when the whole world you know,
They'll feel the same way too
They can say, that we are all dreamers
Who've had a dream come true
And when they say our eyes are beautiful, Lord
It's because, they are looking at You.
If they say our eyes are beautiful, Lord
It's because, they are looking at You.
And our eyes are just the windows
For our feelings to come through
And by far You are more beautiful
Than anyone, we ever knew
So when they say our eyes are beautiful, Lord
It's because they are looking at You.</t>
  </si>
  <si>
    <t>debug_if_they_say_our_eyes_are_beautiful.html</t>
  </si>
  <si>
    <t>https://sairhythms.sathyasai.org/song/if-you-want-merge</t>
  </si>
  <si>
    <t>If You Want To Merge</t>
  </si>
  <si>
    <t>If You Want To Merge With Me Become Like Me
Why Do You Forget That You Are Divine
Give Up All Desires And Simply Shine
Take My Name All Day Long
Do Only Right Never Do Wrong
Take My Name All Day Long</t>
  </si>
  <si>
    <t>debug_if_you_want_to_merge.html</t>
  </si>
  <si>
    <t>https://sairhythms.sathyasai.org/song/if-you-want-your-dream-be</t>
  </si>
  <si>
    <t>If you want your dream to be</t>
  </si>
  <si>
    <t>If you want your dream to be
Build it slowly and surely
Small beginnings, greater things
Heartfelt work grows purely
If you want to live life free
Take your time, go slowly
Do few things and do them well
Simple joys are Holy
Day by day, stone by stone
Build your secret slowly
Day by day, you'll grow too
You'll Heaven's Glory</t>
  </si>
  <si>
    <t>Raghukula Bhooshana Rajeeva Nayana</t>
  </si>
  <si>
    <t>debug_if_you_want_your_dream_to_be.html</t>
  </si>
  <si>
    <t>https://sairhythms.sathyasai.org/song/all-i-say</t>
  </si>
  <si>
    <t>In all that I say</t>
  </si>
  <si>
    <t>In all that I say, In all that I do
In all of my feelings and all of my thoughts too
To the indwelling Lord I surrender
To Sai Baba the Lord of Love
Sai Baba, Sathya Sai Baba
Omnipresent, Lord of the Love Divine
When I love all life, In all things I see
Your leela's Baba, playing with me
Lord of all, Take me, Shape me
All of me I give to Thee</t>
  </si>
  <si>
    <t>debug_in_all_that_i_say.html</t>
  </si>
  <si>
    <t>https://sairhythms.sathyasai.org/song/his-eyes-compassion</t>
  </si>
  <si>
    <t>In His eyes, compassion</t>
  </si>
  <si>
    <t>In His eyes, compassion
On His tongue, sweet words
On His face, a radiant glow
Joy residing in His heart
That is the Sai we know and love
Do not lose hope, do not give up
For the Savior has come for us
Holding us gently in His hands</t>
  </si>
  <si>
    <t>his-eyes-compassion.mp3</t>
  </si>
  <si>
    <t>debug_in_his_eyes_compassion.html</t>
  </si>
  <si>
    <t>https://sairhythms.sathyasai.org/song/my-heart-blazing-sun</t>
  </si>
  <si>
    <t>In My Heart A Blazing Sun</t>
  </si>
  <si>
    <t>In my heart a blazing sun, in my mind, an endless sky,
Lord Sai has freed me, I am one.
Your wondrous grace, a gift divine, knows no why, no place or time.
Lord Sai has freed me, I am one.
I am all joy, all peace, all light, before the beginning, past the end,
Lord Sai has freed me, I am one.</t>
  </si>
  <si>
    <t>my-heart-blazing-sun.mp3</t>
  </si>
  <si>
    <t>debug_in_my_heart_a_blazing_sun.html</t>
  </si>
  <si>
    <t>https://sairhythms.sathyasai.org/song/my-heart-o-lord-i-see-your-face</t>
  </si>
  <si>
    <t>In my heart, O Lord, I see Your Face</t>
  </si>
  <si>
    <t>In my heart, O Lord, I see Your Face
Dear Lord, I see You every place
O my Lord, by Your Grace
I find Your love in every face
O my Lord, by Your Grace
I feel Your love in every place
Chandrashekaraya Namah Om
Gangadharaya Namah Om [ Chandrashekaraya ... ]
Om Namah Shivaya Namah Om
Hara Hara Haraya Namah Om
Shiva Shiva Shivaya Namah Om
Sayeeshwaraya Namah Om (Sathya)</t>
  </si>
  <si>
    <t>Ramachandra Prabhu Raghu Vamsha Rama</t>
  </si>
  <si>
    <t>debug_in_my_heart_o_lord_i_see_your_face.html</t>
  </si>
  <si>
    <t>https://sairhythms.sathyasai.org/song/my-soul</t>
  </si>
  <si>
    <t>In My Soul</t>
  </si>
  <si>
    <t>In my soul
A lotus grows
The gift of love
That Sai bestows
It is only for You that I sing
For the voice I raise is a gift from You
And the words and the melody too [ In my soul ... ]
It is only for You I perform
And the one I do is a gift for You
And the fruit of my labor is true [ In my soul ... ]
For Your love is the gift You gave me
And the flame that burns in the heart of hearts
Is the same flame that burns within me [ In my soul ... ]</t>
  </si>
  <si>
    <t>my-soul-0.mp3</t>
  </si>
  <si>
    <t>debug_in_my_soul.html</t>
  </si>
  <si>
    <t>https://sairhythms.sathyasai.org/song/parts-world</t>
  </si>
  <si>
    <t>In parts of the world</t>
  </si>
  <si>
    <t>In parts of the world, He's known by other names
Some call Him Jehovah, Its still the same
In the East they say Krishna was His name
To others it was Buddha, Then Jesus came
Lord god You live within our heart
Because You love us, we can never part
We pray that we will always be
Lovers of others and Lovers of Thee.</t>
  </si>
  <si>
    <t>debug_in_parts_of_the_world.html</t>
  </si>
  <si>
    <t>https://sairhythms.sathyasai.org/song/altar-my-home</t>
  </si>
  <si>
    <t>In the altar in my home</t>
  </si>
  <si>
    <t>In the altar in my home, I light a lamp for You
Deep in my heart, a light is burning too
Every waking day, I pray, I yearn for You
In my dreams, O my Lord, I will come to You
I will walk in my dreams, I will come to You
I will run in my dreams, I will come to You
I will fly in my dreams, I will come to You
When I wake, O my Lord, I will be with You
I will call, O my Lord, You will come to me
I will pray, O my Lord, You will come to me
I will sing, O my Lord, You will come to me
You will come, O my Lord, for I love Thee
Let me hear, O my Lord, divine Melody</t>
  </si>
  <si>
    <t>debug_in_the_altar_in_my_home.html</t>
  </si>
  <si>
    <t>https://sairhythms.sathyasai.org/song/chambers-my-heart</t>
  </si>
  <si>
    <t>In The Chambers Of My Heart</t>
  </si>
  <si>
    <t>In The Chambers Of My Heart, A Shrine I Have For Thee
Come O Lord, Come O Sai, Come Thou Dwell In Me
The Candles Of My Love, Are Burning Bright For Thee
Come O Lord, Come O Sai, Come Thou Dwell In Me
In The Silent Communion, I Watch And Wait For Thee
Come O Lord, Come O Sai, Come Thou Dwell In Me
The Blossoms Of My Soul, I Offer Unto Thee
Come O Lord, Come O Sai, Come Thou Dwell In Me</t>
  </si>
  <si>
    <t>debug_in_the_chambers_of_my_heart.html</t>
  </si>
  <si>
    <t>https://youtu.be/OY7Cy--NEmg</t>
  </si>
  <si>
    <t>https://sairhythms.sathyasai.org/song/chambers-your-heart</t>
  </si>
  <si>
    <t>In The Chambers Of Your Heart</t>
  </si>
  <si>
    <t>In The Chambers Of Your Heart
Listen When The Music Starts
In The Reaches Of Your Mind
Shine The Light And You Will Find
Sai Rama, Sai Rama
Sai Krishna, Sai Rama
Parthi Krishna, Sai Rama
Sai Shankara, Sai Rama
Parthi Krishna, Parthi Rama
Satyam, Dharma, Shanthi, Prema
Satyam, Jnanam, Anantam, Bramha
(2nd time from "In the reaches...")</t>
  </si>
  <si>
    <t>chambers-your-heart.mp3</t>
  </si>
  <si>
    <t>Song Glossary anantha: infinite, endless; (var) ananth, anantham, ananthaya dharma: righteousness, also refers to way of life or religion krishna: name of the eighth incarnation of lord vishnu, son of devaki and vasudeva prema: love; (var) prem; also the name of the third sai avatar, prema sai puttaparthi: birthplace of bhagawan sri sathya sai baba; (var) parti, parthi, parthipuri rama: name of the seventh incarnation of lord vishnu, son of dasharatha and kausalya; (var) ram sai: sa + aai = divine mother shankara: name of lord shiva, one who bestows auspiciousness; (var) shankar, shankaraya, shankaram shanthi: peace</t>
  </si>
  <si>
    <t>debug_in_the_chambers_of_your_heart.html</t>
  </si>
  <si>
    <t>https://sairhythms.sathyasai.org/song/dark-night</t>
  </si>
  <si>
    <t>In the dark of the night</t>
  </si>
  <si>
    <t>In the dark of the night I saw a bright burning light before me
In the dark of my life I saw a bright burning light above me
Little did I know it was the Lord calling to me
Till I realized the Light, I wandered all alone
O my Lord, You are life! You are love! You are laughter!
O my Lord, You are sun and the moon and the stars
O my Lord, everything in this world is Your Glory
And I thank You, O my Lord, for showing me the Light
You are the light of my love! of my life! of my laughter!
You are the light of the sun and the moon and the stars
You are the light, O my Lord, to show man his glory
And I thank You, O my Lord, for coming to my life</t>
  </si>
  <si>
    <t>Krishna Mukunda Govinda Giridhara</t>
  </si>
  <si>
    <t>debug_in_the_dark_of_the_night.html</t>
  </si>
  <si>
    <t>https://sairhythms.sathyasai.org/song/dawn-creation</t>
  </si>
  <si>
    <t>In the Dawn of Creation</t>
  </si>
  <si>
    <t>In the dawn of creation You were there, You were there (2x)
As my life passes away, as my life passes away
You guide me each day
As my life passes away, as my life passes away
You guide me each day
As my life passes away, as my life passes away
You guide me each day
As my life passes away, as my life passes away
You guide me each day</t>
  </si>
  <si>
    <t>dawn-creation.mp3</t>
  </si>
  <si>
    <t>debug_in_the_dawn_of_creation.html</t>
  </si>
  <si>
    <t>https://sairhythms.sathyasai.org/song/early-morning</t>
  </si>
  <si>
    <t>In the early morning</t>
  </si>
  <si>
    <t>In the early morning, in the silence
Hear eternity calling you.
The dawn is breaking, the sun is rising
Feel the light engulfing you
See the light, it's spreading everywhere
Filling you through and through
Feel the light, it's shining in your heart
And know that light is you.
In the evening sunset, see Sai Baba
The splendorous light of infinity.
He's the joyous light of love and compassion,
Feel His light enfolding you.
Sense His joy, it's glowing everywhere
Filling you through and through.
Sense His love, it's shining in your heart
And know that love is you.</t>
  </si>
  <si>
    <t>debug_in_the_early_morning.html</t>
  </si>
  <si>
    <t>https://sairhythms.sathyasai.org/song/garden-my-heart</t>
  </si>
  <si>
    <t>In the garden of my heart</t>
  </si>
  <si>
    <t>In the garden of my heart there I plant the seeds of love
In the garden of my heart there I wait till You come
O my Lord sweet Lord come to me dear Lord
O my Lord hear my prayer sweet Lord come to me</t>
  </si>
  <si>
    <t>garden-my-heart.mp3</t>
  </si>
  <si>
    <t>debug_in_the_garden_of_my_heart.html</t>
  </si>
  <si>
    <t>https://sairhythms.sathyasai.org/song/heart-my-heart</t>
  </si>
  <si>
    <t>In The Heart Of My Heart</t>
  </si>
  <si>
    <t>In The Heart Of My Heart Is A Lovely Melody
Deep In My Soul Is A Prayer Just For Thee
Heart Of My Heart, Deep In My Soul
My Lord, A Prayer For Thee
Deep In My Soul Is A Song Just For Thee
Come, O My Lord, O My Lord, Come To Me
Heart Of Heart, Deep In My Soul
My Lord, A Song For Thee
The Songs That I Sing Are For All And For Thee
But Deep In My Heart, A Divine Melody
A Song Just For You, My Lord, Just For You
A Song You Will Sing To Me
Baba You Will Sing To Me</t>
  </si>
  <si>
    <t>heart-my-heart.mp3</t>
  </si>
  <si>
    <t>Madhusudhana Muralidhara</t>
  </si>
  <si>
    <t>Lowest Note: g2 / E (lower octave)Highest Note: R2 / D* Western notes are in the Key of C</t>
  </si>
  <si>
    <t>debug_in_the_heart_of_my_heart.html</t>
  </si>
  <si>
    <t>https://sairhythms.sathyasai.org/song/lap-lord</t>
  </si>
  <si>
    <t>In The Lap Of The Lord</t>
  </si>
  <si>
    <t>There I lay ... (there I lay) in the lap of the Lord
For some days ... (for some days) in the lap of the Lord
And I prayed ... (and I prayed) in the lap of the Lord
Just to stay ... (just to stay) in the lap of the Lord
Freeing something deep within
His eyes knew me
And of the changes about to begin.
Just obey ... (just obey) in the lap of the Lord
Never stray ... (never stray) from the lap of the Lord
Find your way... (find your way) in the lap of the Lord
Back into the heart of the flame
He showed to me
How my sweet life would never be the same.</t>
  </si>
  <si>
    <t>lap-lord.mp3</t>
  </si>
  <si>
    <t>debug_in_the_lap_of_the_lord.html</t>
  </si>
  <si>
    <t>https://sairhythms.sathyasai.org/song/morning-my-life</t>
  </si>
  <si>
    <t>In the morning of my life</t>
  </si>
  <si>
    <t>In the morning of my life
I shall look to thee sunrise
At a moment in my life When the day is new
And the blessing I shall ask
Is that God will grant me
To be brave, and strong, and true
And to fill the world with Love my whole life through
And to fill the world with Love (2X)
And to fill the world with Love my whole life through
In the evening of my life
I shall look to the sunset
At a moment in my life
When the night is due
And the question I shall ask
Only God can answer
Was I brave, strong, and true?
Did I fill the world with Love my whole life through?
Did I fill the world with Love? (5X)
Did I fill the world with Love my whole life through?</t>
  </si>
  <si>
    <t>debug_in_the_morning_of_my_life.html</t>
  </si>
  <si>
    <t>https://sairhythms.sathyasai.org/song/morning-i-call-your-name</t>
  </si>
  <si>
    <t>In the morning, I call your name</t>
  </si>
  <si>
    <t>In the morning, in the morning, I call your name, O my Lord
I pray, O dear Lord, please guard and guide me all through the day, O my Lord
I will love my Mother, Father, Teacher and You, O my Lord
For I know you'll guard and guide me, all through my life, O my Lord
I tell the truth and do what's right, Lord with peace and love in my heart
And I know if I love and serve all, I'll win a place in your heart</t>
  </si>
  <si>
    <t>debug_in_the_morning_i_call_your_name.html</t>
  </si>
  <si>
    <t>https://sairhythms.sathyasai.org/song/name-lord-we-sing-praises</t>
  </si>
  <si>
    <t>In the Name of the Lord we sing praises</t>
  </si>
  <si>
    <t>In the Name of the Lord we sing praises
Loving, almighty, and universal
In the name of the Lord we sing praises (1X)
Praising all creation and awe and wonder
Feeling His presence everywhere
He is truth and joy
He is peace and love
Bhola Nath Harey Jagadeesha
Shaileshwara Hara Uma Mahesha [ Bhola Nath Harey ... ]
Bhava Bhaya Haari Hey Tripurari
Shiva Gangadhara Sai Murari
Bhola Nath Bhola Nath
Sai Nath Sai Nath</t>
  </si>
  <si>
    <t>debug_in_the_name_of_the_lord_we_sing_praises.html</t>
  </si>
  <si>
    <t>https://sairhythms.sathyasai.org/song/ocean%E2%80%99s-rolling-waves</t>
  </si>
  <si>
    <t>In the ocean’s rolling waves</t>
  </si>
  <si>
    <t>In the ocean's rolling waves
Hear Him calling to you
In the golden leaves of fall
See Him beckoning to you
Hey Ram (Hey Ram)
Bhagavaan (Bhagavaan)
Sathya Sai Bhagavaan, Sai Krishna Bhagavaan
Can't you hear Him calling to you (1X)
Can't you see Him beckoning to you (2X)
Don't you know that He is you (3X)
When a cool breeze brushes your face
Feel Him calling to You
In the sweet smell of fresh rain
Sense Him beckoning to you
When tears are in your eyes
Can't you hear Him crying for you
When happiness enters your heart
Can't you hear Him laughing for you</t>
  </si>
  <si>
    <t>debug_in_the_oceans_rolling_waves.html</t>
  </si>
  <si>
    <t>https://sairhythms.sathyasai.org/song/realm</t>
  </si>
  <si>
    <t>In the realm</t>
  </si>
  <si>
    <t>In the realm where hearts sing with joy,
Sathya Sai Baba, our guiding light,
Your presence transcends, divine and pure,
Channeling psychic strengths so sure.
Shielding us from fears, strange diseases dread.
In gratitude, we raise our voice,
For gifts of gold and treasures choice.
In every prayer, in every glow,
Forever in our hearts, You stay,
Leading us on the righteous way.
Your wisdom echoes all around.
With faith, we walk, with love we pray,
Sathya Sai Baba, our guiding ray.
Your grace uplifts us, indeed.
Oh Baba, eternally we sing,
Of the peace Your teachings bring.
In our hearts, we honor You.
For in Your presence, we find solace
Sathya Sai Baba, forever we declare</t>
  </si>
  <si>
    <t>Madhusudhana Krishna Kunjavihari</t>
  </si>
  <si>
    <t>realm.mp3</t>
  </si>
  <si>
    <t>debug_in_the_realm.html</t>
  </si>
  <si>
    <t>https://sairhythms.sathyasai.org/song/sound-silence</t>
  </si>
  <si>
    <t>In The Sound Of Silence</t>
  </si>
  <si>
    <t>In The Sound Of Silence Is The Voice Of God
In The Laugter Of Children Is The Voice Of God
In The Song Of Prayer Are The Sounds Of God
Listen Well And Hear The Sounds Of God
There Are Those Who See But Not The Signs Of God
See The Work Of Man, Not The Work Of God
Look Around And Recognize The Lord
The Beauty Of Nature Is The Work Of God
There Are Those Who Hear But Not The Voice Of God
Hear The Sounds Of Man, Not The Sounds Of God
Listen Well And Hear The Voice Of God
The Sounds Of Nature Are The Songs Of God</t>
  </si>
  <si>
    <t>sound-silence.mp3</t>
  </si>
  <si>
    <t>Song Glossary mana: mind; (var) man, mano</t>
  </si>
  <si>
    <t>debug_in_the_sound_of_silence.html</t>
  </si>
  <si>
    <t>Yadu Nandana Yashoda Bala</t>
  </si>
  <si>
    <t>https://sairhythms.sathyasai.org/song/stillness-morning</t>
  </si>
  <si>
    <t>In the stillness of the morning</t>
  </si>
  <si>
    <t>In the stillness of the morning, I listen for Your call, Bhagawan
Your touch upon my shoulder, Your presence in my soul, Sai
But when I turn to greet you, no other do I see, Bhagawan
For all my endless searching, I am the one I seek, Bhagawan</t>
  </si>
  <si>
    <t>Song Glossary bhagawan: god; (var) bhagwan, bhagavaan, bhagavan, bhagawantha, bhagawathey sai: sa + aai = divine mother</t>
  </si>
  <si>
    <t>debug_in_the_stillness_of_the_morning.html</t>
  </si>
  <si>
    <t>https://sairhythms.sathyasai.org/song/sunrise</t>
  </si>
  <si>
    <t>In the sunrise</t>
  </si>
  <si>
    <t>In the sunrise (in the sunrise)
In the sunset (in the sunset)
The spirit is calling me, calling me
In the star light (in the star light)
In the moonshine (in the moonshine)
The spirit is calling me, ooohh
Forever! (Forever!), Embrace me! (Embrace me!)
Beloved! (Beloved!), You love me! (You love me!)
Forever! (Forever!), Caring for me! (Caring for me!)
In the ocean (in the ocean)
The spirit is calling me, calling me
In the mountains (in the mountains)
In the meadows (in the meadows)
The spirit is calling me, ooohh
Forever! (Forever!), Embrace me! (Embrace me!)
Beloved! (Beloved!), You love me! (You love me!)
Forever! (Forever!), Caring for me! (Caring for me!)
In the people (in the people)
The spirit is calling me, calling me
In their gestures (in their gestures)
In their faces (in their faces)
The spirit is calling me, ooohh
Forever! (Forever!), Embrace me! (Embrace me!)
Beloved! (Beloved!), You love me! (You love me!)
Forever! (Forever!), Caring for me! (Caring for me!)</t>
  </si>
  <si>
    <t>sunrise.mp3</t>
  </si>
  <si>
    <t>sheet-music instrumental</t>
  </si>
  <si>
    <t>debug_in_the_sunrise.html</t>
  </si>
  <si>
    <t>sunrise_1.mp3</t>
  </si>
  <si>
    <t>https://sairhythms.sathyasai.org/song/sunshine</t>
  </si>
  <si>
    <t>In the sunshine</t>
  </si>
  <si>
    <t>In the sunshine, or the shadow,
In the bright morning light of your life
Even when you see only moonlight,
Know that God is there by your side
God is there by your side
God is there by your side
In your life when you see only moonlight,
Know that God is there by your side
You never know joy without pain
So in your life when you see only moonlight,
Know that God is there by your side.
(chorus)</t>
  </si>
  <si>
    <t>sunshine.mp3</t>
  </si>
  <si>
    <t>debug_in_the_sunshine.html</t>
  </si>
  <si>
    <t>https://youtu.be/vRw3gtbGT2U</t>
  </si>
  <si>
    <t>https://sairhythms.sathyasai.org/song/times</t>
  </si>
  <si>
    <t>In Times Like This</t>
  </si>
  <si>
    <t>In times like this, I remember you
And the way our music flowed
And the peace we shared together
And the seeds of love we sowed.
And the way you called my name
Your love has touched me deep inside
I will never be the same.
With the angels gathered round
As we sang our Lord's praises
And heard their heavenly sound.
In times like this I know
That the love we shared and gave to God
In time will surely grow,
In time will surely grow,
In time will surely grow.</t>
  </si>
  <si>
    <t>times.mp3</t>
  </si>
  <si>
    <t>debug_in_times_like_this.html</t>
  </si>
  <si>
    <t>https://sairhythms.sathyasai.org/song/indu-vadana-yadu-nandana</t>
  </si>
  <si>
    <t>Indu Vadana Yadu Nandana</t>
  </si>
  <si>
    <t>Chant the divine name of Lord Krishna, the one who has the face like that of the moon, the one who belongs to the Yadu Dynasty and the one who lifted the Mandara mountain. Chant the name of Lord Sai, the lovely son of Mother Eshwaramba and the one who has an impeccable history.</t>
  </si>
  <si>
    <t>Indu Vadana Yadu Nandana
Eshwaramba Priya Nandana [ Indu Vadana Yadu ... ]
Mandara Giridhara Hey Madhava
Mangala Charitha Sayeeshwara</t>
  </si>
  <si>
    <t>Mishra Pilu</t>
  </si>
  <si>
    <t>Song Glossary charitha: character; (var) charita, charithey, charitham eshwaramba: mother of sri sathya sai baba; (var) eswaramma, eshwaramma, eshwari giridhar: one who lifted the mountain - refers to lord krishna who lifted the govardhana peak; (var) giridhara, giridhari hey: a heartfelt callout, usually followed by a name or description like 'hey rama', or 'hey merciful lord' indu: moon madhava: name of krishna which means very sweet like madhu-honey; (var) madhavam, madhavaya mandara: name of a mountain, a type of flower mangal: auspicious; (var) mangala nandana: son, also the name of a forest; (var) nandan, nandanam priya: dear; (var) priyey, priyakara, priyakari (f) sayeesha: sai + esha = lord sai; (var) sayeesham, sayeeshwara, sayeeshwaram, sayeeshwari (f), sayeeshwaraya, saishwari (f), vadana: face; (var) vadanam, vadani (f) yadu: name of the dynasty in which lord krishna was born; (var) yaduvara, yadukula</t>
  </si>
  <si>
    <t>debug_indu_vadana_yadu_nandana.html</t>
  </si>
  <si>
    <t>https://sairhythms.sathyasai.org/song/induvadanadhara-indradri-priyakara</t>
  </si>
  <si>
    <t>Induvadanadhara Indradri Priyakara</t>
  </si>
  <si>
    <t>Shankara has the face that of the Moon, dear to Lord Indra, bears the crescent Moon on His Head. My prostrations are to that Sai Shankara whose feet are soft and has a charming disposition.</t>
  </si>
  <si>
    <t>Induvadanadhara Indradri Priyakara
Chandrakaladhara Hey Shiva Shankara
Lalita Manohara Laya Pada Mrudukara
Hey Sai Shankara Pranamamyaham
Shiva Sai Shankara Pranamamyaham</t>
  </si>
  <si>
    <t>Song Glossary chand: moon; (var) chandra hey: a heartfelt callout, usually followed by a name or description like 'hey rama', or 'hey merciful lord' indra: name of the leader of the devas induvadana: having face as beautiful as the moon lalita: name of goddess lakshmi, also means pleasing; (var) lalitey laya: to merge, beat of music manohar: pleasing, beautiful, charming; (var) manohara, manoharam, manohari (f) mrudu: soft paada: feet; (var) pada, padam, paadam - tamil pranamamyaham: i bow or surrender to you priya: dear; (var) priyey, priyakara, priyakari (f)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</si>
  <si>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debug_induvadanadhara_indradri_priyakara.html</t>
  </si>
  <si>
    <t>https://sairhythms.sathyasai.org/song/indweller-my-heart-oh-lord</t>
  </si>
  <si>
    <t>Indweller Of My Heart Oh Lord</t>
  </si>
  <si>
    <t>Indweller Of My Heart, Oh Lord, Sai Baba
Redeemer Of Fallen, Salvation Of Trodden [ Indweller Of ... ]
Hallowed Be Thy Name, Glorious Be Thy Fame
Take Me, Oh Lord, Through The Life Into Your Realm
Sai Ram, Sai Ram, Lets All Rejoice, Sing Sai Ram</t>
  </si>
  <si>
    <t>https://raagabox.com/search/?mid=1001841 indweller-my-heart-oh-lord.mp3</t>
  </si>
  <si>
    <t>debug_indweller_of_my_heart_oh_lord.html</t>
  </si>
  <si>
    <t>https://sairhythms.sathyasai.org/song/inochi-ni-ikiyou-chichi-naru</t>
  </si>
  <si>
    <t>Inochi ni Ikiyou, Chichi Naru</t>
  </si>
  <si>
    <t>Let us live our lives within God. Fill your lives eternally with love and light. Let us live our lives with these thoughts. Let your heart be comforted by this voice inside of us. The universe is one, everything is God. All life is one, everything is God. Truth is one, everything is God. Heart is one, everything is God.</t>
  </si>
  <si>
    <t>Inochi ni Ikiyou, Chichi Naru Kami no Naka
Eien no Ai to Hikari ni Mitasarete
Inochi ni Kaerou Omoi Dashite Goran
Uchi Naru Koe ni Kokoro Yasuragite
Uchuu wa Hitotsu Subete wa Kami nari
Inochi wa Hitotsu Subete wa Kami nari
Shinri wa Hitotsu Subete wa Kami nari
Kokoro wa Hitotsu Subete wa Kami nari</t>
  </si>
  <si>
    <t>Madhava Mohana Shyama Gopala</t>
  </si>
  <si>
    <t>debug_inochi_ni_ikiyou_chichi_naru.html</t>
  </si>
  <si>
    <t>https://youtu.be/q5uhv4fX8xs</t>
  </si>
  <si>
    <t>https://sairhythms.sathyasai.org/song/inori-ni-kotaete-anata-wa</t>
  </si>
  <si>
    <t>Inori ni Kotaete Anata wa</t>
  </si>
  <si>
    <t>Lord, You have answered my prayers and come to me. You illuminate all darkness and guide us. God of Love, You are Rama, Krishna, Shiva, Jesus, Buddha, Shirdi Sai, Sathya Sai and Prema Sai Baba.</t>
  </si>
  <si>
    <t>Inori ni Kotaete Anata wa Korareta
Subete no Yami wo Hikari de Terashi
Michibiku tame ni
Rama, Krishna, Shiva, Iesu, Buddha
Ai no Kami
Shirdi Sathya Sai Prema Baba
Warera no Michi</t>
  </si>
  <si>
    <t>Song Glossary baba: lord sai baba - the divine father buddha: founder of buddhism and one of the major ten incarnations of god; also an enlightened person krishna: name of the eighth incarnation of lord vishnu, son of devaki and vasudeva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 shiva: lord shiva - one of the trinity who is the destroyer - the name shiva means auspiciousness; (var) shiv, shivaya, shivaraj, shivaraja, shivarajam, shivom, shivani (f) - of shiva</t>
  </si>
  <si>
    <t>debug_inori_ni_kotaete_anata_wa.html</t>
  </si>
  <si>
    <t>https://youtu.be/MN6Ltt6S66g</t>
  </si>
  <si>
    <t>https://sairhythms.sathyasai.org/song/his-presence</t>
  </si>
  <si>
    <t>Into His Presence</t>
  </si>
  <si>
    <t>Into His Presence, would I enter now
For I am surrounded by the Love of God
Let me be still, and listen to the Truth
Let every voice but God's be stilled in me
Let me remember, I am one with God
Peace to my brother, Who is one with me
Let me remember, what my purpose is
Let all the world, be blessed with peace through me</t>
  </si>
  <si>
    <t>debug_into_his_presence.html</t>
  </si>
  <si>
    <t>https://sairhythms.sathyasai.org/song/your-hands-i-commit-my-spirit</t>
  </si>
  <si>
    <t>Into Your hands I commit my spirit</t>
  </si>
  <si>
    <t>Into Your hands I commit my spirit
Into Your arms, I command my soul
For you are my rock, Jehovah provider
You are my rock, El-Shaddai, my hiding place.</t>
  </si>
  <si>
    <t>debug_into_your_hands_i_commit_my_spirit.html</t>
  </si>
  <si>
    <t>https://sairhythms.sathyasai.org/song/iraiva-iraiva-iraiva-nee-va</t>
  </si>
  <si>
    <t>Iraiva Iraiva Iraiva Nee Va</t>
  </si>
  <si>
    <t>Iraiva Iraiva Iraiva Nee Va (2X)
Bhagavaan Bhagavaan Bhagavaan Aa Ja (2X)
Devuda Devuda Devuda Nadharira (2X)
O My Lord O My Lord O My Lord Come to Me (2X)</t>
  </si>
  <si>
    <t>debug_iraiva_iraiva_iraiva_nee_va.html</t>
  </si>
  <si>
    <t>https://sairhythms.sathyasai.org/song/there-life-earth-without-you</t>
  </si>
  <si>
    <t>Is there life on this earth, without You</t>
  </si>
  <si>
    <t>Is there life on this earth, without You, O my Lord?
Will man know the meaning of Love, without you, O my Lord?
Will we walk hand in hand, without You, O my Lord?
No, my Lord, without You, not without You.
Will the stars shine in the sky, without You, O my Lord?
Will the flowers bloom on earth, without You, O my Lord?
Will the blazing sun be there, without You, O my Lord?
No, my Lord, without You, not without You.
Can we reach for the stars, without You, O my Lord?
Can we realize our dreams, without You, O my Lord?
Can we see the glory of Life, without You, O my Lord?
No, my Lord, without You, not without You.
Will my life be so full, without You, O my Lord?
Will I know what is bliss, without You, O my Lord?
Will realize the Lord, without You, O my Lord?
No, my Lord, without You, not without You.</t>
  </si>
  <si>
    <t>debug_is_there_life_on_this_earth_without_you.html</t>
  </si>
  <si>
    <t>https://sairhythms.sathyasai.org/song/isha-manohari-gowri</t>
  </si>
  <si>
    <t>Isha Manohari Gowri</t>
  </si>
  <si>
    <t>Mother Gowri enchants and delights Lord Shiva, Lord of Kailas. She is Mother Uma, and Mother Sai of Kedara mountain, who grants auspiciousness.</t>
  </si>
  <si>
    <t>Isha Manohari Gowri
Kailasadhipa Ranjani Gowri
Uma Maheshwari Mangala Gowri
Sai Janani Kedara Gowri</t>
  </si>
  <si>
    <t>Song Glossary esha: lord gowri: another name of goddess parvathi janani: mother kailasa: the abode of lord shiva kedareshwara: lord of the mountains esp. shiva maheshwari: goddess parvathi - consort of shiva mangal: auspicious; (var) mangala manohar: pleasing, beautiful, charming; (var) manohara, manoharam, manohari (f) ranjani: she who pleases sai: sa + aai = divine mother uma: goddess parvathi; (var) umaiyaval - tamil</t>
  </si>
  <si>
    <t>debug_isha_manohari_gowri.html</t>
  </si>
  <si>
    <t>https://sairhythms.sathyasai.org/song/it-you</t>
  </si>
  <si>
    <t>It Is You</t>
  </si>
  <si>
    <t>It is You who is in our lonely heart
Stay with us, oh Sai our only love
Please guide us, oh Sai our only love
And the ones in the past as well
Please forgive us Lord
In the dark we know more will dwell
You are alive in us
All our joys and sorrows too
You’re in our hearts please always love us [ It is You ... ]
Sai our only love
It is You who’ll save my lonely heart
Stay with me, Oh Sai, my only love
Without You my life will fall apart
Don’t leave me, Oh Sai, my only love
Please forgive, Oh Lord, in the dark I no more will dwell
You are light in me, all the joys and sorrows too
Keep me in Your heart and make me love You (2x)</t>
  </si>
  <si>
    <t>it-you.mp3 it-you-0.mp3</t>
  </si>
  <si>
    <t>Lowest Note: g2 / E (lower octave)Highest Note: M1 / F* Western notes are in the Key of C</t>
  </si>
  <si>
    <t>debug_it_is_you.html</t>
  </si>
  <si>
    <t>https://sairhythms.sathyasai.org/song/it-only-takes-little-love</t>
  </si>
  <si>
    <t>It only takes a little love</t>
  </si>
  <si>
    <t>It only takes a little love to warm an aching heart
To lift a broken spirit, to take another's part
It only takes a little trust, a stranger to be, friend,
But oh, it makes a difference in the end.
It only takes a little love to smile a friendly smile,
To touch a grieving shoulder, to walk a second mile.
It only takes a little time, a kindness to extend,
But oh, it makes a difference in the end.
He taught us all about it, so many years ago,
For Love was always with Him wherever He would go.
He calls us now to follow, to take the time to care
Through all the gentle loving things we share.
Because it only takes a little love to calm another's fear,
To bear another's burden, to weep another's tear.
It only takes a little word to cheer a lonely friend,
But oh, it makes a difference in the end.
O, yes, it makes a world of difference in the end.</t>
  </si>
  <si>
    <t>debug_it_only_takes_a_little_love.html</t>
  </si>
  <si>
    <t>Krishna Krishna Yaduvara Krishna</t>
  </si>
  <si>
    <t>https://sairhythms.sathyasai.org/song/it%E2%80%99s-every-one-us-be-wise</t>
  </si>
  <si>
    <t>It’s in every one of us to be wise</t>
  </si>
  <si>
    <t>It's in every one of us to be wise
Find your heart, open up both your eyes
We can all know everything without ever asking why
It's in every one of us by and by
When your heart is full of love, it's a simple thing to do
Seek another heart and make it happy too
Joy we share with others is joy that's multiplied
It would be a perfect life if no one is left outside
Love is in every one of us to share with all
Cut ego out, stand up strong and tall
We all have so much to give without needing reasons why
Love's in every one of us, let's all try.</t>
  </si>
  <si>
    <t>debug_its_in_every_one_of_us_to_be_wise.html</t>
  </si>
  <si>
    <t>https://sairhythms.sathyasai.org/song/it%E2%80%99s-who-you-really-are</t>
  </si>
  <si>
    <t>It’s who you really are</t>
  </si>
  <si>
    <t>It’s who you really are
It’s not far, it’s who you really are
It was there at your birth, it was there as you grew
It’s not far, it’s who you really are
It was there when you laughed, it was there when you cried
It’s not far, it’s who you really are
Something’s giving you joy, something’s giving peace
It’s not far, it’s who you really are
It’s more solid than steel and it’s lighter than air
It’s not far, it’s who you really are
Something gives life to all, something is everything
It’s not far, it’s who you really are
It’s smaller than the smallest, it’s beyond everywhere
It’s not far, it’s who you really are
Something contains the earth, something holds the universe
It’s not far, it’s who you really are
Something’s breathing your breath, something beats your heart
It’s not far, it’s who you really are
He’s not far, He’s the Sai Avatar
He’s not far, He’s who you really are</t>
  </si>
  <si>
    <t>it’s-who-you-really-are.mp3</t>
  </si>
  <si>
    <t>Song Glossary avatar: incarnation; (var) avatara, avataram, avatari, avathaar, avathari, avatarini(f) sai: sa + aai = divine mother</t>
  </si>
  <si>
    <t>debug_its_who_you_really_are.html</t>
  </si>
  <si>
    <t>https://sairhythms.sathyasai.org/song/itoshii-guru-sai-baba</t>
  </si>
  <si>
    <t>Itoshii Guru Sai Baba</t>
  </si>
  <si>
    <t>My beloved Guru Sai Baba, I entrust my heart to You for You fill it with Your glowing love and guide everything. When I can hear Your voice, I become happy. When I can see Your form, I am at peace.</t>
  </si>
  <si>
    <t>Itoshii Guru Sai Baba
Anata ni Kokoro wo Yudane
Kagayaku Ai ni Tsutsumareru
Subete wo Michibiku Kamisama
Anata no Koe ga Kikoeru Toki, Watashi wa Shiawase ni Naru
Anata no Sugata ga Mieru Toki, Watashi wa Heian ni Naru</t>
  </si>
  <si>
    <t>debug_itoshii_guru_sai_baba.html</t>
  </si>
  <si>
    <t>https://youtu.be/f3Prim0xgEA</t>
  </si>
  <si>
    <t>https://sairhythms.sathyasai.org/song/itoshiki-guru-yo-ai-no</t>
  </si>
  <si>
    <t>Itoshiki Guru yo Ai no</t>
  </si>
  <si>
    <t>Beloved Lord Sathya Sai Baba, our Divine Preceptor at Parthi, we pray to You to guide our hearts with Your divine love.</t>
  </si>
  <si>
    <t>Itoshiki Guru yo Ai no Kamisama
Michibiki tamae Parthi no Kamisama
O Sai Baba, O Sai Baba, Anata he Inorimasu
Kami no Ai wo Watashi no Kokoro ni
Sazuke tamae Sathya Sai Baba</t>
  </si>
  <si>
    <t>Song Glossary baba: lord sai baba - the divine father guru: preceptor; (var) guruvara – belonging to the guru / guru’s puttaparthi: birthplace of bhagawan sri sathya sai baba; (var) parti, parthi, parthipuri sai: sa + aai = divine mother sathya: truth, short form of sathyanarayana – the childhood name of sri sathya sai baba; (var) sathyam</t>
  </si>
  <si>
    <t>debug_itoshiki_guru_yo_ai_no.html</t>
  </si>
  <si>
    <t>https://youtu.be/B3y3r3GPC5M</t>
  </si>
  <si>
    <t>https://sairhythms.sathyasai.org/song/itoshiki-haha-ai-no-kamisama</t>
  </si>
  <si>
    <t>Itoshiki Haha, Ai no Kamisama</t>
  </si>
  <si>
    <t>Loving Mother of all, You take away our pain and shine Your light within us. You hold this world and guide it through love.</t>
  </si>
  <si>
    <t>Itoshiki Haha, Ai no Kamisama
Kurushimi Uke Tomeru Subete no Haha
Kagayaku Hikari no Naka, Watashi no Te wo Hiku
Kono Yo wo Idaki Ai de Sodateru Haha</t>
  </si>
  <si>
    <t>debug_itoshiki_haha_ai_no_kamisama.html</t>
  </si>
  <si>
    <t>https://youtu.be/In3ebgvqpq8</t>
  </si>
  <si>
    <t>https://sairhythms.sathyasai.org/song/its-beautiful-day-puttaparthi</t>
  </si>
  <si>
    <t>Keshava Madhava Jaya Deva Madhusudhana</t>
  </si>
  <si>
    <t>Its A Beautiful Day In Puttaparthi</t>
  </si>
  <si>
    <t>Its A Beautiful Day In Puttaparthi
Lovely Day Holy Day Darshan Day [ Its A ... ]
All Our Prayers Have Been Answered
All Our Fears Go Away
Baba's Love Is Flowing Around Us
Thank You Swami For This Day [ Its A ... ]
Every Heart Is Yearning For Darshan
Every Heart Is Full Of Praise
Baba's Love Is Flowing Around Us
He Is Serving Night And Day</t>
  </si>
  <si>
    <t>its-beautiful-day-puttaparthi.mp3</t>
  </si>
  <si>
    <t>G2 M1 P S+ N2 P G2 G2 R2 G2 M1 PIn the Key of C:E F G C+ B G E E D E F G</t>
  </si>
  <si>
    <t>Song Glossary darshan: to appear, to see; (var) darshana, darshanam, darsha - to show puttaparthi: birthplace of bhagawan sri sathya sai baba; (var) parti, parthi, parthipuri swami: lord; (var) swaminatha, swamiye, swamiyey, swamy</t>
  </si>
  <si>
    <t>debug_its_a_beautiful_day_in_puttaparthi.html</t>
  </si>
  <si>
    <t>https://youtu.be/9bYWhjzZd8k</t>
  </si>
  <si>
    <t>https://sairhythms.sathyasai.org/song/its-gift-be-simple</t>
  </si>
  <si>
    <t>Its A Gift To Be Simple</t>
  </si>
  <si>
    <t>Its A Gift To Be Simple,Tis A Gift To Be Free
Tis A Gift To Know Ones Own Divinity
And When Our Hearts Are Filled By The Bright Shining Sun
We Will See Gods Light Within Everyone</t>
  </si>
  <si>
    <t>debug_its_a_gift_to_be_simple.html</t>
  </si>
  <si>
    <t>Nanda Mukunda Hari Gopala</t>
  </si>
  <si>
    <t>https://sairhythms.sathyasai.org/song/its-happy-day</t>
  </si>
  <si>
    <t>Its A Happy Day</t>
  </si>
  <si>
    <t>Its A Happy Happy Happy Day
Its A Holy Holy Holy Day
Its A Beautiful Beautiful Day
Happy Birthday Sai Baba Happy Birthday Sai Baba
Listen To The Angels Singing In The Sky
Listen To The Ocean Waves Dancing With Joy
Listen To The Birds Singing In The Trees (2)
All Of Them Singing Happy Birthday Dear Swami
Happy Birthday Dear Swami</t>
  </si>
  <si>
    <t>S R2 G2 G2 G2 R2 S d2 pIn the Key of C:C D E E E D C A G</t>
  </si>
  <si>
    <t>Song Glossary baba: lord sai baba - the divine father sai: sa + aai = divine mother swami: lord; (var) swaminatha, swamiye, swamiyey, swamy</t>
  </si>
  <si>
    <t>debug_its_a_happy_day.html</t>
  </si>
  <si>
    <t>https://youtu.be/lRzQCraa3hQ</t>
  </si>
  <si>
    <t>https://sairhythms.sathyasai.org/song/its-most-wonderful-time-year</t>
  </si>
  <si>
    <t>Its The Most Wonderful Time Of The Year</t>
  </si>
  <si>
    <t>It's the most wonderful time of the year
With the kids jingle belling
And everyone telling you "Be of good cheer"
It's the most wonderful time of the year
With those holiday greetings and gay happy meetings
When friends come to call.
It's the hap - happiest season of all (higher note)
Marshmallows for toasting
And caroling out in the snow
There'll be scary ghost stories
And tales of the glories of Christmases long, long ago
There’ll be much mistletoeing
And hearts will be glowing
When loved ones are near
It’s the most wonderful time of the year (higher note)
Marshmallow for toasting
And caroling out in the snow
There’ll be scary ghost stories
And tales of the glories of
Christmases long, long ago
There'll be much mistletoeing
And hearts will be glowing
When loved ones are near
It's the most wonderful time
It's the most wonderful time ... of the year!</t>
  </si>
  <si>
    <t>its-most-wonderful-time-year.mp3</t>
  </si>
  <si>
    <t>debug_its_the_most_wonderful_time_of_the_year.html</t>
  </si>
  <si>
    <t>https://www.youtube.com/watch?v=aJvokYRRuaA</t>
  </si>
  <si>
    <t>https://sairhythms.sathyasai.org/song/its-your-maya-surrounding-me</t>
  </si>
  <si>
    <t>Its Your Maya Surrounding Me</t>
  </si>
  <si>
    <t>Its Your Maya Surrounding Me (2)
Gurudeva Sai Deva [ Its Your Maya ... ]
Open My Eyes So I May See [ Its Your ... ]
Surrender My Lord, At Your Feet
My Every Single Thought Word And Deed
Lift Your Maya Surrounding Me (2)
Open My Eyes So I May See
My True Identity
Sai, I Am But One With Thee.</t>
  </si>
  <si>
    <t>Song Glossary deva: god; (var) dev, devo, devam gurudev: preceptor; (var) gurudeva maya: illusion sai: sa + aai = divine mother</t>
  </si>
  <si>
    <t>debug_its_your_maya_surrounding_me.html</t>
  </si>
  <si>
    <t>https://sairhythms.sathyasai.org/song/itsuka-dokoka-de-atta-omoi</t>
  </si>
  <si>
    <t>Itsuka Dokoka de Atta Omoi</t>
  </si>
  <si>
    <t>I have these thoughts all the time no matter where I go, distant, beloved thoughts. These kind thoughts wrap around me all the time, these thoughts of Your divine love. O Lord, please come to us. Sai Baba, we love You.</t>
  </si>
  <si>
    <t>Itsuka Dokoka de Atta Omoi, Tooi Kanata no Natsukashii Omoi
Yasashii Omoi ni Tsutsumareta Toki, Ookina Ookina Anata no Ai wo Shiru
Kamisama, Kamisama, Kamisama, Kite Kudasai Kamisama
Sai Baba, Sai Baba, Sai Baba, We Love You Sai Baba</t>
  </si>
  <si>
    <t>debug_itsuka_dokoka_de_atta_omoi.html</t>
  </si>
  <si>
    <t>https://youtu.be/9gWn-GOlGrQ</t>
  </si>
  <si>
    <t>https://sairhythms.sathyasai.org/song/itsuka-dokokade-atta-omoi</t>
  </si>
  <si>
    <t>Itsuka Dokokade Atta Omoi</t>
  </si>
  <si>
    <t>Itsuka Dokokade Atta Omoi
Tooi Kanatano Natsukashii Omoi
Yasashii Omoini Tsutsumaretatoki
Ookina Ookina Anatano Aioshiru
Kamisama Kamisama Kamisama Kitekudasai Kamisama</t>
  </si>
  <si>
    <t>debug_itsuka_dokokade_atta_omoi.html</t>
  </si>
  <si>
    <t>https://sairhythms.sathyasai.org/song/itsukushimi-fukaki-sai</t>
  </si>
  <si>
    <t>Itsukushimi Fukaki Sai</t>
  </si>
  <si>
    <t>Precious Lord Sai, whose love and affection is ever deep, You hold our young (infant-like) hands and guide us to Your light.</t>
  </si>
  <si>
    <t>Itsukushimi Fukaki Sai
Osanago no Te wo Hiku youni
Warera wo Kami heto Michibiku
Anata no Ai ga Subete wo Hitotsu ni
Hikari he Kaeru
Aisuru Sai Toutoki Guru yo</t>
  </si>
  <si>
    <t>debug_itsukushimi_fukaki_sai.html</t>
  </si>
  <si>
    <t>https://youtu.be/A3kaxJDfyTg</t>
  </si>
  <si>
    <t>https://sairhythms.sathyasai.org/song/itsumo-kokoro-ni-ukaberu-anata</t>
  </si>
  <si>
    <t>Itsumo Kokoro ni Ukaberu Anata</t>
  </si>
  <si>
    <t>O Lord Sai, You are always dwelling in my heart with Your beautiful form. You peacefully guide us with Your beautiful name. Sai Baba, I love You. Sai Baba, I sing to You. Sai Baba, I pray to You. I devote myself to You in prayer. I will live with love and light.</t>
  </si>
  <si>
    <t>Itsumo Kokoro ni Ukaberu Anata no Mizugata
Watashi wo Heian e Michibiku Anata no Namae
Sai Baba Sai Baba Anata e no Omoi
Sai Baba Sai Baba Anata e no Uta
Sai Baba Sai Baba Anata e no Inori
Anata ni Sasageru Inori
Ai to Hikari wo Motte Ikite yo
Govinda Narayana Gopala Narayana
Govinda Govinda Narayana
Govinda Gopala Narayana
Govinda Govinda Narayana
Govinda Gopala Narayana</t>
  </si>
  <si>
    <t>Sundara Shyam Nayanabhi Ram</t>
  </si>
  <si>
    <t>debug_itsumo_kokoro_ni_ukaberu_anata.html</t>
  </si>
  <si>
    <t>https://youtu.be/l8Qcj545-GQ</t>
  </si>
  <si>
    <t>https://sairhythms.sathyasai.org/song/ivdu-hashem-bsimcha</t>
  </si>
  <si>
    <t>Ivdu Hashem B'Simcha</t>
  </si>
  <si>
    <t>Ivdu Hashem B'Simcha (4)
Yai Dai Dai Dai Dai Yai Dai Dai Dai Dai Dai
Yai Dai Dai Dai Dai Dai Dai Dai (2)
Come and Serve the Holy one with joy (3)
Come serve the Holy one with joy
Yai Dai Dai Dai Dai Yai Dai Dai Dai Dai Dai
Yai Dai Dai Dai Dai Dai Dai Dai (2)</t>
  </si>
  <si>
    <t>ivdu-hashem-bsimcha.mp3</t>
  </si>
  <si>
    <t>Lowest Note: m1 / F (lower octave)Highest Note: D1 / G#* Western notes are in the Key of C</t>
  </si>
  <si>
    <t>debug_ivdu_hashem_bsimcha.html</t>
  </si>
  <si>
    <t>Sundara Shyama Murari Sai</t>
  </si>
  <si>
    <t>https://sairhythms.sathyasai.org/song/jagad-dhrata-vishwa-vidhata</t>
  </si>
  <si>
    <t>Jagad Dhrata Vishwa Vidhata</t>
  </si>
  <si>
    <t>O Lord, You are the support of all living beings and of the entire Universe. You are the abode of peace and comfort. You are an ocean of love and the care-taker of the unfortunate ones. You destroy poverty and sadness. You are eternal and the embodiment of Creation itself.</t>
  </si>
  <si>
    <t>Jagad Dhrata Vishwa Vidhata
Hey Sukha Shanthi Niketana Hey
Prem Ke Sindho Din Ke Bandho
Dukha Daridra Vinashana Hey (2) [ Jagad Dhrata Vishwa ... ]
Nithya Akhanda Anantha Anadi
Poorana Brahma Sanathana Hey
Prana Sakha (3)
Prana Sakha Tribhuvana Paripalaka
Jeevan Ke Avalambana Hey (2)</t>
  </si>
  <si>
    <t>Song Glossary akhanda: uninterrupted, that which is indivisible; (var) akhandamey (tamil) anadi: one without a beginning, who is always eternal and permanent anantha: infinite, endless; (var) ananth, anantham, ananthaya avalambana: support, hold, basis bandhava: relative; (var) bandhu, bandho; bandham - relationship brahma: one of the trinity who is the creator, it also refers to the supreme lord - brahman; (var) brahmam daridra: downtrodden dhrata: support, foundation din: day dukh: sorrow; (var) dukha hey: a heartfelt callout, usually followed by a name or description like 'hey rama', or 'hey merciful lord' jagat: world; (var) jagath, jagatha, jag, jaga jeevan: life; (var) jeevana ke: of or belonging to niketana: a house, an abode nithya: daily, always paripala: to protect; (var) paripalaka, paripalaya, paripalana, paripalita pran: vital force, life; (var) prana, praana prema: love; (var) prem; also the name of the third sai avatar, prema sai poorna: complete, full; pooran karo - to fulfill; (var) pooran, poorana, poorani, poorneshri (f) sakha: friend; (var) sakhi (feminine) sanathana: perpetual, constant, eternal, permanent; (var) sanathani (f), sanatana, sanathanaya shanthi: peace sindhu: ocean; (var) sindho sukha: happiness; (var) sukh tribhuvana: three worlds - tri (three) and bhuvana (world) vidhata: one who bestows or sustains; (var) vidhayaka vinasha: one who destroys or removes; (var) vinashaka, vinashana, vinashini (f), vinasham; vishwa: world; (var) vishwam</t>
  </si>
  <si>
    <t>debug_jagad_dhrata_vishwa_vidhata.html</t>
  </si>
  <si>
    <t>https://sairhythms.sathyasai.org/song/jagadambe-amba-bhavani</t>
  </si>
  <si>
    <t>Jagadambe Amba Bhavani</t>
  </si>
  <si>
    <t>Bhavani, Parameshwari, Jagadeeshwari, Narayani, Jagadambe, Sarveshwari are the various names of the same Mother who confers auspiciousness, the one who removes misery who is verily Mother Sai of Parthi.</t>
  </si>
  <si>
    <t>Jagadambe Amba Bhavani
Jaganmata Mangala Dayini
Jagadeeshwari Sai Janani [ Jagadambe Amba ... ]
Parameshwari Parthi Shivani
Narayani Mangala Karini
Sayeeshwari Sankata Harini
Sarveshwari Sai Janani</t>
  </si>
  <si>
    <t>Song Glossary amba: mother parvathi; (var) ambe, ambey, ambika bhavani: goddess parvathi dayini: one who gives (feminine); (var) pradayini, vidayini haarini: one who removes/destroys (f); (var) harini, harnevali jagadamba: mother of the world; (var) jagadambe, jagadambige jagadeeshwari: lord of the world (feminine); jagad = world, eshwari = master / goddess; (var) jagadishwari jaganmata: mother of the world; (var) jaganmatey janani: mother kaarini: doer, responsible for (f); (var) karini mangal: auspicious; (var) mangala narayani: goddess of wealth, lakshmi, the consort of narayana paramesha: supreme god; (var) parameshwara, parameshwaraya, parameshwari (feminine) puttaparthi: birthplace of bhagawan sri sathya sai baba; (var) parti, parthi, parthipuri sai: sa + aai = divine mother sankata: distress sarvesha: lord of everybody; (var) sarveshwara, sarveshwaram, sarveshwari (f) sayeesha: sai + esha = lord sai; (var) sayeesham, sayeeshwara, sayeeshwaram, sayeeshwari (f), sayeeshwaraya, saishwari (f), shiva: lord shiva - one of the trinity who is the destroyer - the name shiva means auspiciousness; (var) shiv, shivaya, shivaraj, shivaraja, shivarajam, shivom, shivani (f) - of shiva</t>
  </si>
  <si>
    <t>debug_jagadambe_amba_bhavani.html</t>
  </si>
  <si>
    <t>Murali Murali Murali Ghana Shyam</t>
  </si>
  <si>
    <t>https://sairhythms.sathyasai.org/song/jagadambe-bhavani-lalita</t>
  </si>
  <si>
    <t>Jagadambe Bhavani Lalita</t>
  </si>
  <si>
    <t>Glory to Mother Parvathi, the Mother of the Universe and the consort of Lord Shiva. She is verily Mother Sai who is adored by Brahma, Vishnu, and the entire Universe.</t>
  </si>
  <si>
    <t>Jagadambe Bhavani Lalita
Jaya Samba Sadashiva Dwaita [ Jagadambe Bhavani ... ]
Chaturanana Brahma Vanita
Jaya Vishwa Priya Sri Mata
Jaya Vishnu Priya Sai Mata</t>
  </si>
  <si>
    <t>Song Glossary bhavani: goddess parvathi brahma: one of the trinity who is the creator, it also refers to the supreme lord - brahman; (var) brahmam chaturmukha: having four faces, like lord brahma (var) chaturanana: chatur = four, aanana = face dwaita: dualism; god is separate from i jagadamba: mother of the world; (var) jagadambe, jagadambige jaya: victory; (var) jayam, jayatu lalita: name of goddess lakshmi, also means pleasing; (var) lalitey mata: mother; (var) matey priya: dear; (var) priyey, priyakara, priyakari (f) sadashiva: always happy or prosperous; (var) sadashivey, sadashivom sai: sa + aai = divine mother samba: sa + amba - one who is with amba (parvathi) - refers to lord shiva sri: honorific title of respect; another name of goddess lakshmi; wealth, majesty, splendour, intellect, fortune; (var) thiru (tamil) vanita: liked, adored vishnu: lord vishnu, one of the trinity who is the preserver vishwa: world; (var) vishwam</t>
  </si>
  <si>
    <t>debug_jagadambe_bhavani_lalita.html</t>
  </si>
  <si>
    <t>https://sairhythms.sathyasai.org/song/jagadambe-bhavani-ma</t>
  </si>
  <si>
    <t>Jagadambe Bhavani Ma</t>
  </si>
  <si>
    <t>Victory to the Divine Mother Bhavani, the Goddess and protector of the three worlds. Glory to the most compassionate Mother also known as Mother Kali.</t>
  </si>
  <si>
    <t>Jagadambe Bhavani Ma Jai Ma Jai Ma Jai Ma
Hey Tribhuvana Palini Ma Jai Ma Jai Ma Jai Ma
Hey Karuna Sagari Ma Jai Ma Jai Ma Jai Ma
Hey Kali Kapalini Ma Jai Ma Jai Ma Jai Ma
Hey Karuna Sagari Ma Jai Ma Jai Ma Jai Ma</t>
  </si>
  <si>
    <t>Song Glossary bhavani: goddess parvathi hey: a heartfelt callout, usually followed by a name or description like 'hey rama', or 'hey merciful lord' jagadamba: mother of the world; (var) jagadambe, jagadambige jai: victory kali: current era; one among the four eras of kritha, treta, dwapara and kali kapalini: wearer of skulls esp. goddess kaali karuna: compassion; (var) karunya, karunamaya - full of compassion, karunamayi (f), karunantha, karunakara - embodiment of compassion ma: mother; (var) maayi, maiya, mayi palini: to foster and protect (feminine) sagar: ocean; (var) sagara, sagaram, sagari (feminine) tribhuvana: three worlds - tri (three) and bhuvana (world)</t>
  </si>
  <si>
    <t>debug_jagadambe_bhavani_ma.html</t>
  </si>
  <si>
    <t>Madhuvana Murali Shyama Murari</t>
  </si>
  <si>
    <t>https://sairhythms.sathyasai.org/song/jagadambe-devi-bhavani</t>
  </si>
  <si>
    <t>Jagadambe Devi Bhavani</t>
  </si>
  <si>
    <t>Bhavani or Durga is the Goddess and Mother of the entire Universe. Chant the various names of Mother Goddess, Janani, Uma Maheshwari, Sharada, Kalyani, Shyamala, Durga and Kalavathi who confer boons to the devotees.</t>
  </si>
  <si>
    <t>Jagadambe Devi Bhavani
Jaganmatey Shakthi Durge (2) [ Jagadambe ... ]
Kumara Gananathamba Kalyani Shyamalamba
Janani Durge Varadey Mata
(Amba) Uma Maheshwari Kalavathi [ Jaganmatey ... ]</t>
  </si>
  <si>
    <t>jagadambe-devi-bhavani.mp3</t>
  </si>
  <si>
    <t>Vasanthi / Prateeksha</t>
  </si>
  <si>
    <t>S R2 G2 P P P G2 P D1 S+ D1 PIn the Key of C:C D E G G G E G G# C+ G# G</t>
  </si>
  <si>
    <t>https://dl.radiosai.org/RADIO_SAI_BHAJAN_CLASSROOM_462_JAGADAMBE_DEVI_BHAVANI.mp3</t>
  </si>
  <si>
    <t>Song Glossary amba: mother parvathi; (var) ambe, ambey, ambika bhavani: goddess parvathi devi: goddess durga: goddess who destroyed the demon mahishasura; (var) durge, durgeshwari gananatha: lord of ganas (lord shiva's army) - refers to lord ganesha; (var) gananatham, ganesha, ganeshwara jagadamba: mother of the world; (var) jagadambe, jagadambige jaganmata: mother of the world; (var) jaganmatey janani: mother kalavathi: goddess saraswathi – well versed in arts kalyan: welfare; (var) kalyana, kalyani - goddess who bestows auspiciousness and welfare kumara: son, young boy, lord subrahmanya maheshwari: goddess parvathi - consort of shiva mata: mother; (var) matey shakthi: power, primordial goddess, another name of mother parvathi shyamalamba: name of a goddess uma: goddess parvathi; (var) umaiyaval - tamil varada: a wish or boon; one who bestows a boon; (var) varadayaka, varadayakam, varadayini (f), varadey, varana</t>
  </si>
  <si>
    <t>debug_jagadambe_devi_bhavani.html</t>
  </si>
  <si>
    <t>https://www.youtube.com/watch?v=wRA7aqtVEWU</t>
  </si>
  <si>
    <t>https://sairhythms.sathyasai.org/song/jagadambige-jaya-jagadeeshwari</t>
  </si>
  <si>
    <t>Jagadambige Jaya Jagadeeshwari</t>
  </si>
  <si>
    <t>Glory be to the Mother of the Universe, Mother of Lord Ganesh and Subrahmanya; Glory to the Mother worshipped as Uma, Durga, Shakti and the consort of Lord Shiva. O Lord Sai, the Mother of all, grant us as our wishes.</t>
  </si>
  <si>
    <t>Jagadambige Jaya Jagadeeshwari
Taye Parashakthi Parameshwari [ Jagadambige Jaya ... ]
Maye Maha Sai Maheshwari
Niye Vinai Tirkkum Vishweshwari
Unaye Sharanadainden Karunakari
Arulvaye Ananda Lahari Gowri</t>
  </si>
  <si>
    <t>jagadambige-jaya-jagadeeshwari.mp3</t>
  </si>
  <si>
    <t>Sapney Mey Aao Shyama Murari</t>
  </si>
  <si>
    <t>Song Glossary anand: bliss; (var) ananda, anandam, anando arul: grace, blessings; (var) arulvai, arul purivai - grant blessings gowri: another name of goddess parvathi jagadamba: mother of the world; (var) jagadambe, jagadambige jagadeeshwari: lord of the world (feminine); jagad = world, eshwari = master / goddess; (var) jagadishwari jaya: victory; (var) jayam, jayatu karuna: compassion; (var) karunya, karunamaya - full of compassion, karunamayi (f), karunantha, karunakara - embodiment of compassion lahari: large wave maha: great; (var) mahaan - one who is great maheshwari: goddess parvathi - consort of shiva maye: mother; (var) maayi niye: you are, only you; (var) niyanro, niyallavo paramesha: supreme god; (var) parameshwara, parameshwaraya, parameshwari (feminine) parashakthi: the supreme power sai: sa + aai = divine mother sharanadainden: i surrender; (var) sharanadaindom, sharanamadaindom - we surrender thai: mother; (var) thaye, taye tirkkum: remove, absolve; (var) tirppavan - one who absolves unaye: only you vinai: trials and tribulations, difficulties vishweshwari: lord of the universe (feminine)</t>
  </si>
  <si>
    <t>debug_jagadambige_jaya_jagadeeshwari.html</t>
  </si>
  <si>
    <t>https://sairhythms.sathyasai.org/song/jagadashraya-sri-raghu-rama</t>
  </si>
  <si>
    <t>Jagadashraya Sri Raghu Rama</t>
  </si>
  <si>
    <t>Glory to Lord Rama of Raghu dynasty, the sustainer of the entire Universe, whose consort is Mother Sita and who has come to uplift the entire world. Reciting the Lord's name helps cross the vicious cycle of birth and death. We surrender ourselves at Your Lotus feet with countless prostrations, O Lord Sai Rama, the indweller of our Heart.</t>
  </si>
  <si>
    <t>Jagadashraya Sri Raghu Rama
Jagadodhara Sita Rama [ Jagadashraya Sri ... ]
Parama Pavana Taraka Naama
Sri Rama Shata Koti Pranama
Sai Rama Koti Pranama
Sharanam Sharanam Atma Rama</t>
  </si>
  <si>
    <t>jagadashraya-sri-raghu-rama.mp3</t>
  </si>
  <si>
    <t>https://dl.radiosai.org/RADIO_SAI_BHAJAN_CLASSROOM_242_JAGADASHRAYA_SHRI_RAGHURAMA.mp3</t>
  </si>
  <si>
    <t>Song Glossary atma: soul jagadashraya: on whom the world is dependent jagadodhara: one who liberates the world; (var) jagadoddhara, jagadoddharini (f), jagadodhaara, jagadodharaka, jagadodharana, jagadodharanam, jagadodharini (f) koti: a crore naam: name; (var) naama, naamam parama: supreme, principal, chief, best, highest; (var) param, paramam pavana: sacred, also means one who protects or provides refuge; (var) pavanam, paavana; pavani (f) pranam: salutation; (var) pranama, pranamami raghu: the king ‘raghu’ who formed the ‘raghu’ dynasty in which lord rama was born rama: name of the seventh incarnation of lord vishnu, son of dasharatha and kausalya; (var) ram sai: sa + aai = divine mother sharan: surrender; (var) sharana, sharanagata, sharanagatha, sharanagatham, sharanam shata: hundred sita: consort of rama, 7th avatar of lord vishnu; (var) siya sri: honorific title of respect; another name of goddess lakshmi; wealth, majesty, splendour, intellect, fortune; (var) thiru (tamil) taraka: one who liberates or one that liberates; (var) tarakam</t>
  </si>
  <si>
    <t>debug_jagadashraya_sri_raghu_rama.html</t>
  </si>
  <si>
    <t>jagadashraya-sri-raghu-rama_1.mp3</t>
  </si>
  <si>
    <t>https://sairhythms.sathyasai.org/song/jagadeesha-harey-jaya-ho</t>
  </si>
  <si>
    <t>Radhika Jeevana Krishna Murari</t>
  </si>
  <si>
    <t>Jagadeesha Harey Jaya Ho</t>
  </si>
  <si>
    <t>Victory to Lord Sai, the Lord and Redeemer of the Universe. Lord Sathya Sai is the very embodiment of Allah, Jesus Christ, Nanak, Buddha, Mahavira and Zohrashtra. Sai is the indweller and embodies Supreme Peace.</t>
  </si>
  <si>
    <t>Jagadeesha Harey Jaya Ho
Jagadodhara Jaya Jaya Ho [ Jagadeesha Harey ... ]
Allah Yesu Nanak Sai
Antaryami Buddha Mahavir
Zohrashtra Sarva Dharma Priya Deva
Shanthi Nivasa Sathya Sai Deva (Pra)
Jaya Ho Jaya Ho (2)</t>
  </si>
  <si>
    <t>jagadeesha-harey-jaya-ho.mp3</t>
  </si>
  <si>
    <t>Song Glossary allah: the all-compassionate god of islam religion antaryami: indweller buddha: founder of buddhism and one of the major ten incarnations of god; also an enlightened person deva: god; (var) dev, devo, devam dharma: righteousness, also refers to way of life or religion hari: name of lord vishnu; (var) hare, harey ho: you are; (alternative) so be it jagadeesha: lord of the world; (var) jagadeeshwara, jagadeeshwaraya jagadodhara: one who liberates the world; (var) jagadoddhara, jagadoddharini (f), jagadodhaara, jagadodharaka, jagadodharana, jagadodharanam, jagadodharini (f) jaya: victory; (var) jayam, jayatu mahavira: lord mahavira – the founder of jainism, also, a very courageous person; (var) mahavir nanak: saint of sikh religion, guru nanak nivasa: residence, resident; (var) nivasini (f) priya: dear; (var) priyey, priyakara, priyakari (f) sai: sa + aai = divine mother sarva: all; (var) sarvam sathya: truth, short form of sathyanarayana – the childhood name of sri sathya sai baba; (var) sathyam shanthi: peace yesu: jesus christ; (var) yeshu zohrashtra: founder of the zoroastrianism faith, zoroaster (zarathustra in persian)</t>
  </si>
  <si>
    <t>debug_jagadeesha_harey_jaya_ho.html</t>
  </si>
  <si>
    <t>https://sairhythms.sathyasai.org/song/jagadeesha-harey-shiva-shambho-0</t>
  </si>
  <si>
    <t>Jagadeesha Harey Shiva Shambho (~ Keeravani)</t>
  </si>
  <si>
    <t>Glory to Lord Shiva, the Lord of the Universe whose consort is Amba. He removes the fear of the cycle of Birth and Death. Lord Shiva is the one who destroyed the three cities created by the demons. He has incarnated on this earth as Lord Sai, the Lord of Parthi.</t>
  </si>
  <si>
    <t>Jagadeesha Harey Shiva Shambho
Samba Shiva Hara Sai Shiva
Hey Tripurari Bhava Bhaya Haari
Parthi Pureeshwara Shiva Shambho [ Samba Shiva ... ]</t>
  </si>
  <si>
    <t>jagadeesha-harey-shiva-shambho-0.mp3</t>
  </si>
  <si>
    <t>Radhika Jeevana</t>
  </si>
  <si>
    <t>Song Glossary bhava: being, becoming, birth, world bhaya: fear hara: another name of lord shiva which means “to destroy”; (var) haraya harana: to remove/destroy; (var) haranam, haari - one who destroys hari: name of lord vishnu; (var) hare, harey hey: a heartfelt callout, usually followed by a name or description like 'hey rama', or 'hey merciful lord' jagadeesha: lord of the world; (var) jagadeeshwara, jagadeeshwaraya pureeshwara: lord of a place or city; (var) purishwara, pureeshwari, purishwari (f) puttaparthi: birthplace of bhagawan sri sathya sai baba; (var) parti, parthi, parthipuri sai: sa + aai = divine mother samba: sa + amba - one who is with amba (parvathi) - refers to lord shiva shambho: one who is goodness personified - refers to lord shiva; (var) shambhu shiva: lord shiva - one of the trinity who is the destroyer - the name shiva means auspiciousness; (var) shiv, shivaya, shivaraj, shivaraja, shivarajam, shivom, shivani (f) - of shiva tripurari: destroyer of the three demons of tripura i.e. lord shiva</t>
  </si>
  <si>
    <t>debug_jagadeesha_harey_shiva_shambho.html</t>
  </si>
  <si>
    <t>https://sairhythms.sathyasai.org/song/jagadeesha-harey-shiva-shambho</t>
  </si>
  <si>
    <t>Jagadeesha Harey Shiva Shambho (Tilang)</t>
  </si>
  <si>
    <t>Glory to Lord Shiva, the Sovereign Lord of the Universe who bestows auspiciousness. Victory to Lord Sai of Shirdi and Parthi who is verily Lord Shiva.</t>
  </si>
  <si>
    <t>Jagadeesha Harey Shiva Shambho
Shiva Shambho Hara Shambho [ Jagadeesha Harey ... ]
Jaya Partheesha Jaya Paramesha
Jaya Shirdeesha Shankara
Jaya Ho Jaya Ho
Jaya Jaya Jaya Ho Shiva Sai Shambho [ Shiva Shambho ... ]</t>
  </si>
  <si>
    <t>Song Glossary hara: another name of lord shiva which means “to destroy”; (var) haraya hari: name of lord vishnu; (var) hare, harey ho: you are; (alternative) so be it jagadeesha: lord of the world; (var) jagadeeshwara, jagadeeshwaraya jaya: victory; (var) jayam, jayatu paramesha: supreme god; (var) parameshwara, parameshwaraya, parameshwari (feminine) partheeshwara: one who is lord of parthi (sathya sai baba); (var) partheesha, partheeshwaraya sai: sa + aai = divine mother shambho: one who is goodness personified - refers to lord shiva; (var) shambhu shankara: name of lord shiva, one who bestows auspiciousness; (var) shankar, shankaraya, shankaram shirdeesha: lord of shirdi; (var) shirdeeshwara, shirdeeshwaraya shiva: lord shiva - one of the trinity who is the destroyer - the name shiva means auspiciousness; (var) shiv, shivaya, shivaraj, shivaraja, shivarajam, shivom, shivani (f) - of shiva</t>
  </si>
  <si>
    <t>https://sairhythms.sathyasai.org/song/jagadeeshwara-paahi-parameshwara-shiva-gangadhari</t>
  </si>
  <si>
    <t>Jagadeeshwara Paahi Parameshwara Shiva Gangadhari</t>
  </si>
  <si>
    <t>Protect us O Lord Shiva, the Sovereign Lord of the Universe. You hold the river Ganges in Your matted locks and are blue-throated. You wear the Crescent moon on Your head and the skin of the tiger round your body (which indicates the sublimation of animal qualities). You are verily Lord Sai who dwells in Parthi.</t>
  </si>
  <si>
    <t>Jagadeeshwara Paahi Parameshwara Shiva Gangadhari
Neelakanta Shiva Shambho Murari
Chandramouli Charmambaradhari
Paahi Maam Dehi Maam
Shambho Shankara Parthi Vihari</t>
  </si>
  <si>
    <t>Pyaarey Nanda Lal Darshan Deejo</t>
  </si>
  <si>
    <t>Song Glossary chandramouli: one who has moon on the head, refers to lord shiva charmambaradhari: wearer of animal skin dehi: the one who resides in the body – the lord gangadhara: one who bears the holy river ganga – lord shiva; (var) gangadharaya, gangadhari jagadeesha: lord of the world; (var) jagadeeshwara, jagadeeshwaraya maam: for me murare: one who killed the demon ‘mura’ – lord krishna; (var) murari, murarey neelakanta: blue-throated, refers to lord shiva whose throat became blue after he drank the poison haalahala; (var) neelagriva, neelakantaya, neelakanteshwara paahi: protect; (var) pahi paramesha: supreme god; (var) parameshwara, parameshwaraya, parameshwari (feminine) puttaparthi: birthplace of bhagawan sri sathya sai baba; (var) parti, parthi, parthipuri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vihara: one who resides; (var) viharana, vihari, viharini (f)</t>
  </si>
  <si>
    <t>debug_jagadeeshwara_paahi_parameshwara_shiva_gangadhari.html</t>
  </si>
  <si>
    <t>https://sairhythms.sathyasai.org/song/jagadeeshwari-daya-karo-ma</t>
  </si>
  <si>
    <t>Jagadeeshwari Daya Karo Ma</t>
  </si>
  <si>
    <t>Mercy on us, O Mother Goddess of the Universe, may Your benedictions be upon us, O Shankari, consort of Lord Shiva, shower Your blessings and protect us O Sayeeshwari, the Goddess of Parthi.</t>
  </si>
  <si>
    <t>Jagadeeshwari Daya Karo Ma
Shiva Shankari Krupa Karo Ma
Sayeeshwari Raksha Karo Ma
Partheeshwari Bhalaa Karo Ma [ Shiva Shankari ... ]</t>
  </si>
  <si>
    <t>jagadeeshwari-daya-karo-ma.mp3</t>
  </si>
  <si>
    <t>G2 G2 G2 M1 G2 M1 G2 R2 S n1In the Key of C:E E E F E F E D C B♭</t>
  </si>
  <si>
    <t>https://media.radiosai.org/journals/Vol_06/01MAY08/10-bhajans.htm</t>
  </si>
  <si>
    <t>Song Glossary bhala: welfare/good daya: compassion jagadeeshwari: lord of the world (feminine); jagad = world, eshwari = master / goddess; (var) jagadishwari karo: do; make it happen; (var) kar; kiya - did; karomi, karey - let us do krupa: compassion; (var) kripa ma: mother; (var) maayi, maiya, mayi partheeshwari: goddess of puttaparthi; (var) parthiswari raksha: protect; (var) rakshaya sayeesha: sai + esha = lord sai; (var) sayeesham, sayeeshwara, sayeeshwaram, sayeeshwari (f), sayeeshwaraya, saishwari (f), shankari: goddess parvathi shiva: lord shiva - one of the trinity who is the destroyer - the name shiva means auspiciousness; (var) shiv, shivaya, shivaraj, shivaraja, shivarajam, shivom, shivani (f) - of shiva</t>
  </si>
  <si>
    <t>debug_jagadeeshwari_daya_karo_ma.html</t>
  </si>
  <si>
    <t>source: https://media.radiosai.org/journals/vol_15/01AUG17/Sai-Bhajans-Karaoke-Volume-2.htmReference Track5 Pancham / GGents Pitch Karaoke Tracks5 Pancham / G (reference)4.5 Pancham / F# (half note lower)4 Pancham / F (one note lower)Ladies Pitch Karaoke Tracks1 Pancham / C (reference)7 Pancham / B (half note lower)6.5 Pancham / A# (one note lower)</t>
  </si>
  <si>
    <t>https://sairhythms.sathyasai.org/song/jagadeeshwari-jaya-mata-bhavani</t>
  </si>
  <si>
    <t>Mother Bhavani is the Goddess of the entire universe. She sustains the three worlds, compassionate and beautiful. She is the consort of Lord Shiva and takes complete care of all who surrender to Her.</t>
  </si>
  <si>
    <t>Jagadeeshwari Jaya Mata Bhavani
Karunya Lavanya Akhilandeshwari [ Jagadeeshwari Jaya ... ]
Hey Shiva Shankari Triloka Palini
Sharanagatha Paripalini Mata</t>
  </si>
  <si>
    <t>jagadeeshwari-jaya-mata-bhavani.mp3</t>
  </si>
  <si>
    <t>Hamsavinodini</t>
  </si>
  <si>
    <t>https://dl.radiosai.org/RADIO_SAI_BHAJAN_CLASSROOM_264_JAGADEESHWARI_JAI_MATA.mp3</t>
  </si>
  <si>
    <t>Song Glossary akhilandeshwara: god of the entire universe; (var) akhilandeshwari (f) bhavani: goddess parvathi hey: a heartfelt callout, usually followed by a name or description like 'hey rama', or 'hey merciful lord' jagadeeshwari: lord of the world (feminine); jagad = world, eshwari = master / goddess; (var) jagadishwari jaya: victory; (var) jayam, jayatu karuna: compassion; (var) karunya, karunamaya - full of compassion, karunamayi (f), karunantha, karunakara - embodiment of compassion lavanya: enchanting, beautiful mata: mother; (var) matey palini: to foster and protect (feminine) paripalini: goddess who protects shankari: goddess parvathi sharan: surrender; (var) sharana, sharanagata, sharanagatha, sharanagatham, sharanam shiva: lord shiva - one of the trinity who is the destroyer - the name shiva means auspiciousness; (var) shiv, shivaya, shivaraj, shivaraja, shivarajam, shivom, shivani (f) - of shiva triloka: the three worlds, refers to sky, earth, and the sub-terrain below the ocean</t>
  </si>
  <si>
    <t>debug_jagadeeshwari_jaya_mata_bhavani.html</t>
  </si>
  <si>
    <t>https://sairhythms.sathyasai.org/song/jagadeeshwari-parameshwari</t>
  </si>
  <si>
    <t>Jagadeeshwari Parameshwari</t>
  </si>
  <si>
    <t>Sing the glory to Mother Sai who is the Supreme Mother residing at Puttaparthi. She is none other than Mother Annapoorna and the Mother of the Universe who uplifts Her devotees. She is verily Mothers Parvathi, Lakshmi, Saraswathi, Lalita, Gayathri and Kamakshi (Parvathi).</t>
  </si>
  <si>
    <t>Jagadeeshwari Parameshwari Partheeshwari Sai Ma
Annapoorneshwari Sai Lokeshwari
Bhakthoddharini Sayeeshwari [ Jagadeeshwari Parameshwari ... ]
Durga Lakshmi Saraswathi Ma
Lalita Gayathri Kamakshi Ma
Annapoorneshwari Sai Lokeshwari
Bhakthoddharini Sayeeshwari</t>
  </si>
  <si>
    <t>Song Glossary annapoorna: goddess of food; (var) annapoorne, annapoorneshwari bhakthoddhara: one who uplifts devotees; (var) bhakthoddhari, bhakthoddharana, bhaktoddharaka, bhakthoddharini (f) durga: goddess who destroyed the demon mahishasura; (var) durge, durgeshwari gayathri: name of a goddess, a vedic metre, name of a sacred verse; (var) gayatri jagadeeshwari: lord of the world (feminine); jagad = world, eshwari = master / goddess; (var) jagadishwari kamakshi: lotus-eyed, refers to goddess parvathi at the holy city of kancheepuram lakshmi: goddess of wealth, the consort of lord vishnu lalita: name of goddess lakshmi, also means pleasing; (var) lalitey lokesha: lord of the world; (var) lokeshwara, lokeshwari (f) ma: mother; (var) maayi, maiya, mayi paramesha: supreme god; (var) parameshwara, parameshwaraya, parameshwari (feminine) partheeshwari: goddess of puttaparthi; (var) parthiswari sai: sa + aai = divine mother saraswathi: goddess of learning and consort of brahma sayeesha: sai + esha = lord sai; (var) sayeesham, sayeeshwara, sayeeshwaram, sayeeshwari (f), sayeeshwaraya, saishwari (f),</t>
  </si>
  <si>
    <t>debug_jagadeeshwari_parameshwari.html</t>
  </si>
  <si>
    <t>https://youtu.be/jT_jqH4WJt4?si=_KytnlLyIJq4tw8X</t>
  </si>
  <si>
    <t>https://sairhythms.sathyasai.org/song/jagadodhara-gangadhara</t>
  </si>
  <si>
    <t>Jagadodhara Gangadhara</t>
  </si>
  <si>
    <t>O Lord Sai, the uplifter of the entire world, shower us with Your unceasing flow of love. O Lord Sai, You are known all over the world, You are the support and strength of all devotees.</t>
  </si>
  <si>
    <t>Jagadodhara Gangadhara
Jagadodhara Sayeeshwara
Baraso Hum Par Prem Ki Dhaara
Sakala Jagat Mey Naam Tumhara
Bhakthon Ke Sathya Sai Sahara</t>
  </si>
  <si>
    <t>Song Glossary baraso: rain showers; showers; please shower on us; (var) barsao, baras bhakthon: devotees; (var) bhakto, bhaktho dhaara: flowing, depending, bearing or holding, catching; (var) dhaar gangadhara: one who bears the holy river ganga – lord shiva; (var) gangadharaya, gangadhari hum: we, us jagadodhara: one who liberates the world; (var) jagadoddhara, jagadoddharini (f), jagadodhaara, jagadodharaka, jagadodharana, jagadodharanam, jagadodharini (f) jagat: world; (var) jagath, jagatha, jag, jaga ke: of or belonging to ki: of or belonging to mey: in naam: name; (var) naama, naamam par: on prema: love; (var) prem; also the name of the third sai avatar, prema sai sahara: support; (var) saharey sai: sa + aai = divine mother sayeesha: sai + esha = lord sai; (var) sayeesham, sayeeshwara, sayeeshwaram, sayeeshwari (f), sayeeshwaraya, saishwari (f), sakala: all sathya: truth, short form of sathyanarayana – the childhood name of sri sathya sai baba; (var) sathyam tumhara: your, thy; (var) tumhare, tumharey, tumhari</t>
  </si>
  <si>
    <t>debug_jagadodhara_gangadhara.html</t>
  </si>
  <si>
    <t>https://sairhythms.sathyasai.org/song/jagadodhara-shyama-gopala</t>
  </si>
  <si>
    <t>Jagadodhara Shyama Gopala</t>
  </si>
  <si>
    <t>Gopala (Lord Krishna) is the Lord of the whole universe and is the indweller of every heart. Gopala, who is dark in complexion, entices everyone with the flute in His hand and moves about in Brindavan and is verily Sai Gopala residing in Parthi.</t>
  </si>
  <si>
    <t>Jagadodhara Shyama Gopala
Muralilola Hrudaya Vihara [ Jagadodhara ... ]
Jaya Brindavana Madana Gopala
Madana Gopala (2) [ Jaya Brindavana ... ]
Jaya Partheeshwara Sai Gopala</t>
  </si>
  <si>
    <t>Song Glossary brindavana: garden of tulsi plants, abode of krishna and sathya sai; (var) brindavan gopal: name of krishna which means protector of the cowherd; (var) gopala, gopalana, gopalam hrudaya: heart jagadodhara: one who liberates the world; (var) jagadoddhara, jagadoddharini (f), jagadodhaara, jagadodharaka, jagadodharana, jagadodharanam, jagadodharini (f) jaya: victory; (var) jayam, jayatu madana: charming muralilola: one who enjoys playing the flute partheeshwara: one who is lord of parthi (sathya sai baba); (var) partheesha, partheeshwaraya sai: sa + aai = divine mother sham: dark hued, a reference to lord krishna; evening time; (var) shyam, shyama, shyamala vihara: one who resides; (var) viharana, vihari, viharini (f)</t>
  </si>
  <si>
    <t>debug_jagadodhara_shyama_gopala.html</t>
  </si>
  <si>
    <t>https://sairhythms.sathyasai.org/song/jagadodharaka-janaki-rama</t>
  </si>
  <si>
    <t>Jagadodharaka Janaki Rama</t>
  </si>
  <si>
    <t>Glory to Lord Rama, the Supreme uplifter of the world, consort of Mother Janaki and the crowned King of Ayodhya. Lord Rama is served by His younger brother Lakshmana. Glory to the handsome and lotus eyed Lord Rama. He is the crown jewel of the Solar dynasty who vanquished the evil Ravana. Lord Rama who has a pleasing personality, is worshipped by Maruti. Glory to the Lord who is the guardian of His devotees and who grants Liberation.</t>
  </si>
  <si>
    <t>Jagadodharaka Janaki Rama
Paramodhara Pattabhi Rama
Lakshmana Sevitha Lavanya Rama
Rajeeva Nayana Ranjana Rama
Raja Rama Ravikula Soma
Ravana Mardhana Rakshaka Rama
Moksha Pradayaka Mohana Rama
Maruti Poojita Manobhi Rama</t>
  </si>
  <si>
    <t>Song Glossary jagadodhara: one who liberates the world; (var) jagadoddhara, jagadoddharini (f), jagadodhaara, jagadodharaka, jagadodharana, jagadodharanam, jagadodharini (f) janaki: daughter of king ‘janaka’ i.e. sita – consort of lord rama lakshmana: brother of lord rama lavanya: enchanting, beautiful manobhi: of the mind mardana: destroyer, one who vanquishes; (var) mardhana maruthi: hanuman; (var) maruthiraya, maruti mohana: attractive, beautiful, enchanting; (var) mohanam, mohini (f) - also refers to an incarnation of lord vishnu moksha: liberation, moha+kshaya - destruction of attachment nayan: eye; (var) nayana, nayanon, nayanom, nayanabhi parama: supreme, principal, chief, best, highest; (var) param, paramam pattabhi: anointed, crowned, coronated poojita: deserving worship; (var) poojya, supoojita pradayaka: bestower raja: king, emperor; (var) raya, rajadhi raja – king of kings rajeeva: a blue lotus raksha: protect; (var) rakshaya rama: name of the seventh incarnation of lord vishnu, son of dasharatha and kausalya; (var) ram ranjana: pleasing, entertaining ravana: king of lanka ravikula: solar dynasty sevitha: one who is worshipped soma: moon; name of a plant or its juice; nectar uddhara: liberator, redeemer, uplifter; (var) uddharaka, uddharana, uddharam</t>
  </si>
  <si>
    <t>debug_jagadodharaka_janaki_rama.html</t>
  </si>
  <si>
    <t>https://sairhythms.sathyasai.org/song/jagadodharini-ma</t>
  </si>
  <si>
    <t>Jagadodharini Ma</t>
  </si>
  <si>
    <t>O Divine Mother, You are the nourisher and charmer of the Universe. You are the provider of lasting happiness and the destroyer of misfortune. You are known by several names, Parvathi, Bhairavi, Sambhavi, Gowri, Parameshwari and Bhuvaneshwari and presently You have incarnated as Mother Sai of Parthi.</t>
  </si>
  <si>
    <t>Jagadodharini Ma
Vishwa Vilasini Ma
Sthira Sukha Dayini Ma
Durgati Nashini Ma [ Jagadodharini Ma, Vishwa ... ]
Parthi Pureeshwari Parvathi Ma
Bhava Bhaya Harini Bhairavi Ma
Sambhavi Ma Gowri Ma
Jaya Parameshwari Jaya Bhuvaneshwari
Jaya Partheeshwari Parvathi Ma</t>
  </si>
  <si>
    <t>Song Glossary bhairavi: goddess kali, a frightful form of goddess parvathi bhava: being, becoming, birth, world bhaya: fear bhuvaneshwari: goddess of the world dayini: one who gives (feminine); (var) pradayini, vidayini durgati: bad circumstances; (var) durgathi gowri: another name of goddess parvathi haarini: one who removes/destroys (f); (var) harini, harnevali hey: a heartfelt callout, usually followed by a name or description like 'hey rama', or 'hey merciful lord' jagadodhara: one who liberates the world; (var) jagadoddhara, jagadoddharini (f), jagadodhaara, jagadodharaka, jagadodharana, jagadodharanam, jagadodharini (f) jaya: victory; (var) jayam, jayatu ma: mother; (var) maayi, maiya, mayi paramesha: supreme god; (var) parameshwara, parameshwaraya, parameshwari (feminine) partheeshwari: goddess of puttaparthi; (var) parthiswari parvathi: consort of lord shiva pureeshwara: lord of a place or city; (var) purishwara, pureeshwari, purishwari (f) puttaparthi: birthplace of bhagawan sri sathya sai baba; (var) parti, parthi, parthipuri sambhavi: goddess parvathi sthira: stationary sukha: happiness; (var) sukh vilasa: one who is adept at or enjoys as a sport or play (var) vilasini (f) vinashana: one who destroys or removes; (var) vinashini (f) vishwa: world; (var) vishwam</t>
  </si>
  <si>
    <t>debug_jagadodharini_ma.html</t>
  </si>
  <si>
    <t>https://youtu.be/3CvxqkVLj_8</t>
  </si>
  <si>
    <t>https://sairhythms.sathyasai.org/song/jagadodharini-mata-durga-jagadodharini-ma</t>
  </si>
  <si>
    <t>Shravya, Anvita</t>
  </si>
  <si>
    <t>Oh Universal Mother Durga! Awaken us from the slumber of ignorance. You are Mother Gowri and the valiant Chandi devi. Awaken us to the inherent Atmic reality, the charmer of Lord Shiva.</t>
  </si>
  <si>
    <t>Jagadodharini Mata Durga Jagadodharini Ma
Jago Jago Ma Jago Jago Ma Jago Jago Ma Janani
Hey Gowri Devi Rana Chandi Devi
Hey Shiva Ramana Jago Ma (2)
Jago Jagadodharini Ma</t>
  </si>
  <si>
    <t>jagadodharini-mata-durga-jagadodharini-ma.mp3</t>
  </si>
  <si>
    <t>Song Glossary chandi: fierce aspect of goddess durga, the vanquisher of the demons chanda and munda; (var) chamundi, chamundeshwari devi: goddess durga: goddess who destroyed the demon mahishasura; (var) durge, durgeshwari gowri: another name of goddess parvathi hey: a heartfelt callout, usually followed by a name or description like 'hey rama', or 'hey merciful lord' jagadodhara: one who liberates the world; (var) jagadoddhara, jagadoddharini (f), jagadodhaara, jagadodharaka, jagadodharana, jagadodharanam, jagadodharini (f) jago: wake up janani: mother ma: mother; (var) maayi, maiya, mayi mata: mother; (var) matey ramana: beloved; also the name of a saint rana: war shiva: lord shiva - one of the trinity who is the destroyer - the name shiva means auspiciousness; (var) shiv, shivaya, shivaraj, shivaraja, shivarajam, shivom, shivani (f) - of shiva</t>
  </si>
  <si>
    <t>debug_jagadodharini_mata_durga_jagadodharini_ma.html</t>
  </si>
  <si>
    <t>https://sairhythms.sathyasai.org/song/jagadodharini-mata-narayani-durga</t>
  </si>
  <si>
    <t>Jagadodharini Mata Narayani Durga</t>
  </si>
  <si>
    <t>Salutations to Mother Durga, remover of misfortunes and sorrow, destroyer of the demon Mahishasura. She protects and bestows peace.</t>
  </si>
  <si>
    <t>Jagadodharini Mata Narayani Durga
Durgati Nashini Dukha Vinashini Durga
Jaya Mahishasura Durga
Abhaya Pradayini Shanthi Pradayini Durga
Jaya Durga Devi Durga Mata Durga</t>
  </si>
  <si>
    <t>Song Glossary abhaya: protection dayini: one who gives (feminine); (var) pradayini, vidayini devi: goddess dukh: sorrow; (var) dukha durga: goddess who destroyed the demon mahishasura; (var) durge, durgeshwari jagadodhara: one who liberates the world; (var) jagadoddhara, jagadoddharini (f), jagadodhaara, jagadodharaka, jagadodharana, jagadodharanam, jagadodharini (f) jaya: victory; (var) jayam, jayatu mahishasura: the demon mahisha who took the form of a buffalo mata: mother; (var) matey narayani: goddess of wealth, lakshmi, the consort of narayana shanthi: peace vinashana: one who destroys or removes; (var) vinashini (f)</t>
  </si>
  <si>
    <t>debug_jagadodharini_mata_narayani_durga.html</t>
  </si>
  <si>
    <t>https://sairhythms.sathyasai.org/song/jagamey-sarvam-vishnu-mayam</t>
  </si>
  <si>
    <t>Jagamey Sarvam Vishnu Mayam</t>
  </si>
  <si>
    <t>Lord Vishnu, whose incarnation is our sacred preceptor Sathya Sai, is the Supreme Principle from whom the Primordial sound Om originates and pervades the entire Universe. The Universe is the manifestation of Matter and Energy, of Supreme Love and the name of Sai.</t>
  </si>
  <si>
    <t>Jagamey Sarvam Vishnu Mayam
Sadguru Sri Sathya Sai Mayam (2) [ Jagamey ... ]
Omkara Naada Mayam
Om Shiva Shakthi Mayam
Prema Mayam Sai Naama Mayam
Pranavakaara Brahma Mayam</t>
  </si>
  <si>
    <t>jagamey-sarvam-vishnu-mayam.mp3</t>
  </si>
  <si>
    <t>R2 G1 R2 S R2 G1 R2 S S R2 G1 P G1 PIn the Key of C:D E♭ D C D E♭ D C C D E♭ G E♭ G</t>
  </si>
  <si>
    <t>Song Glossary brahma: one of the trinity who is the creator, it also refers to the supreme lord - brahman; (var) brahmam jagamey: in the world mayam: full of, suffused with naada: sound; (var) ninaada, naad, naadam naam: name; (var) naama, naamam om: Omkara has no form. It is the manifestation of Brahman (God) as sound. It is present in all creation. It is effulgent. It is in all speech. Read More: Significance of Om pranavakaara: embodiment or personification of om; (var) pranavakaari, omkaara, pranavakaram, pranavakaaraaya prema: love; (var) prem; also the name of the third sai avatar, prema sai sadguru: true teacher/mentor/preceptor sai: sa + aai = divine mother sarva: all; (var) sarvam sathya: truth, short form of sathyanarayana – the childhood name of sri sathya sai baba; (var) sathyam shakthi: power, primordial goddess, another name of mother parvathi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vishnu: lord vishnu, one of the trinity who is the preserver</t>
  </si>
  <si>
    <t>debug_jagamey_sarvam_vishnu_mayam.html</t>
  </si>
  <si>
    <t>https://sairhythms.sathyasai.org/song/jaganmata-jaganmata</t>
  </si>
  <si>
    <t>Jaganmata Jaganmata</t>
  </si>
  <si>
    <t>The Universal Mother is known by several names as Devi Bhavani, Maheshwari and Girija. She is the extremely compassionate Mother Sai who dwells at Parthi.</t>
  </si>
  <si>
    <t>Jaganmata Jaganmata
Devi Bhavani Hey Sai Mata [ Jaganmata Jaganmata ]
Mata Maheshwari Girija Mata
Parthi Pureeshwari Parama Dayakari
Devi Bhavani Jai Sai Mata</t>
  </si>
  <si>
    <t>Song Glossary bhavani: goddess parvathi dayaka: one who gives; (var) dayakam, dayiney, dayaki (f) devi: goddess girija: goddess parvathi, daughter of the king of mountains hey: a heartfelt callout, usually followed by a name or description like 'hey rama', or 'hey merciful lord' jaganmata: mother of the world; (var) jaganmatey jai: victory maheshwari: goddess parvathi - consort of shiva mata: mother; (var) matey paramesha: supreme god; (var) parameshwara, parameshwaraya, parameshwari (feminine) pureeshwara: lord of a place or city; (var) purishwara, pureeshwari, purishwari (f) puttaparthi: birthplace of bhagawan sri sathya sai baba; (var) parti, parthi, parthipuri sai: sa + aai = divine mother</t>
  </si>
  <si>
    <t>Madhusudhana Harey Madhava</t>
  </si>
  <si>
    <t>debug_jaganmata_jaganmata.html</t>
  </si>
  <si>
    <t>https://sairhythms.sathyasai.org/song/jaganmatey-jagat-janani-0</t>
  </si>
  <si>
    <t>Jaganmatey Jagat Janani (Shuddha Saveri / Durga)</t>
  </si>
  <si>
    <t>Victory to the Divine Mother Shankari (Parvathi), the consort of Shiva, who protects the entire Universe. The manifestation of Shakthi (cosmic energy), she is the resident of the Sri Chakra (divine symbol). With Her beautiful lotus-shaped eyes, Her glance itself showers compassion on Her devotees.</t>
  </si>
  <si>
    <t>Jaganmatey Jagat Janani
Jagadeeshwari Amba Shiva Shankari
Sri Chakra Vasini Shiva Shakthi Roopini
Kamakshi Karuna Katakshi
Karunya Lavanya Akhilandeshwari
Jagadeeshwari Amba Shiva (Sai) Shankari</t>
  </si>
  <si>
    <t>jaganmatey-jagat-janani-0.mp3</t>
  </si>
  <si>
    <t>Song Glossary amba: mother parvathi; (var) ambe, ambey, ambika akhilandeshwara: god of the entire universe; (var) akhilandeshwari (f) jagadeeshwari: lord of the world (feminine); jagad = world, eshwari = master / goddess; (var) jagadishwari jaganmata: mother of the world; (var) jaganmatey jagat: world; (var) jagath, jagatha, jag, jaga janani: mother kamakshi: lotus-eyed, refers to goddess parvathi at the holy city of kancheepuram karuna: compassion; (var) karunya, karunamaya - full of compassion, karunamayi (f), karunantha, karunakara - embodiment of compassion kataksha: glance, sight; (var) katakshi (feminine) lavanya: enchanting, beautiful sai: sa + aai = divine mother shakthi: power, primordial goddess, another name of mother parvathi shankari: goddess parvathi shiva: lord shiva - one of the trinity who is the destroyer - the name shiva means auspiciousness; (var) shiv, shivaya, shivaraj, shivaraja, shivarajam, shivom, shivani (f) - of shiva srichakra: a divine geometrical symbol used in the worship of the primordial energy (shakthi) vasi: one who dwells or resides in; (var) vasini (f)</t>
  </si>
  <si>
    <t>debug_jaganmatey_jagat_janani.html</t>
  </si>
  <si>
    <t>https://sairhythms.sathyasai.org/song/jaganmatey-jagat-janani</t>
  </si>
  <si>
    <t>Jaganmatey Jagat Janani (Hamsanandi / Sohini)</t>
  </si>
  <si>
    <t>Victory to the Divine Mother who nourishes the entire Universe. You are verily Mother Saraswathi, Durga and Lakshmi and the one who removed demon Mahishasura from the face of the Earth.</t>
  </si>
  <si>
    <t>Jaganmatey Jagat Janani
Jaya Jagadambe Devi Bhavani
Devi Saraswathi Durga Lakshmi
Mahishasura Samhaarini Mata</t>
  </si>
  <si>
    <t>jaganmatey-jagat-janani.mp3</t>
  </si>
  <si>
    <t>Radhey Krishna Radhey Krishna Jai</t>
  </si>
  <si>
    <t>Song Glossary bhavani: goddess parvathi devi: goddess durga: goddess who destroyed the demon mahishasura; (var) durge, durgeshwari jagadamba: mother of the world; (var) jagadambe, jagadambige jaganmata: mother of the world; (var) jaganmatey jagat: world; (var) jagath, jagatha, jag, jaga janani: mother jaya: victory; (var) jayam, jayatu lakshmi: goddess of wealth, the consort of lord vishnu mahishasura: the demon mahisha who took the form of a buffalo mata: mother; (var) matey samhaara: to destroy; (var) samhaaraka, samharanam, samhari - one who destroys, samhaarini (f) saraswathi: goddess of learning and consort of brahma</t>
  </si>
  <si>
    <t>https://sairhythms.sathyasai.org/song/jagat-guru-sadguru-sai-guru</t>
  </si>
  <si>
    <t>Jagat Guru Sadguru Sai Guru</t>
  </si>
  <si>
    <t>Our Sacred and Universal Preceptor Sai is adored by everyone. Countless prostrations to Lord Sayeesha the Eternal charioteer.</t>
  </si>
  <si>
    <t>Jagat Guru Sadguru Sai Guru Deva
Sarva Janashraya Mama Guru Deva [ Jagat Guru ... ]
Sanathana Sarathey Sayeesha Deva
Pranamamyaham Koti Pranamamyaham (2)</t>
  </si>
  <si>
    <t>Song Glossary deva: god; (var) dev, devo, devam guru: preceptor; (var) guruvara – belonging to the guru / guru’s jagat: world; (var) jagath, jagatha, jag, jaga janashraya: one who provides succour to people koti: a crore mama: mine pranamamyaham: i bow or surrender to you sadguru: true teacher/mentor/preceptor sai: sa + aai = divine mother sanathana: perpetual, constant, eternal, permanent; (var) sanathani (f), sanatana, sanathanaya sarathey: charioteer sarva: all; (var) sarvam sayeesha: sai + esha = lord sai; (var) sayeesham, sayeeshwara, sayeeshwaram, sayeeshwari (f), sayeeshwaraya, saishwari (f),</t>
  </si>
  <si>
    <t>debug_jagat_guru_sadguru_sai_guru.html</t>
  </si>
  <si>
    <t>https://sairhythms.sathyasai.org/song/jagat-janani-jagadamba-jagadamba-jagadamba</t>
  </si>
  <si>
    <t>Jagat Janani Jagadamba Jagadamba Jagadamba</t>
  </si>
  <si>
    <t>Mother Bhavani is the Universal Mother who vanquished the demon Mahishasura as well as demons Shumbha and Nishumbha to promote the welfare of the world. Mother Sharada plays sublime notes on Her Veena and Mother Durga assumes nine different forms. Glory to the Divine Mother.</t>
  </si>
  <si>
    <t>Jagat Janani Jagadamba Jagadamba Jagadamba Bhavani
Mahishasura Mardhini Kalyani
Shumbha Nishumbha Prana Haarini [ Jagat Janani ... ]
Sharada Sangeeta Vadini
Nava Durge Nava Roopa Dharini
Amba Bhavani Jagadamba Bhavani (2)</t>
  </si>
  <si>
    <t>Song Glossary amba: mother parvathi; (var) ambe, ambey, ambika bhavani: goddess parvathi dhara: bear, carry, earth, one who wears; (var) dhari, dharana, dharam, dharey, dharini (f) durga: goddess who destroyed the demon mahishasura; (var) durge, durgeshwari haarini: one who removes/destroys (f); (var) harini, harnevali jagadamba: mother of the world; (var) jagadambe, jagadambige jagat: world; (var) jagath, jagatha, jag, jaga janani: mother kalyan: welfare; (var) kalyana, kalyani - goddess who bestows auspiciousness and welfare mahishasura: the demon mahisha who took the form of a buffalo mardini: destroyer, one who vanquishes (feminine); (var) mardhini, vimardini nava: nine, also means new nishumbha: demon killed by goddess durga pran: vital force, life; (var) prana, praana roopa: figure, embodiment; (var) roopam, roopini (f) sangeeta: song; (var) sangeet, sangeeth, sangeetha sharada: goddess saraswathi - one who is prayed to on the ninth day of sharad (winter); (var) sharadey shumbha: name of a demon vadini: she who plays (music)</t>
  </si>
  <si>
    <t>debug_jagat_janani_jagadamba_jagadamba_jagadamba.html</t>
  </si>
  <si>
    <t>https://sairhythms.sathyasai.org/song/jagat-janani-jagadambe-bhavani</t>
  </si>
  <si>
    <t>Jagat Janani Jagadambe Bhavani</t>
  </si>
  <si>
    <t>Glory to the supreme Mother Sai, the Mother of Creation who bestows protection, is the embodiment of the Ultimate energy, and the ruler of three words.</t>
  </si>
  <si>
    <t>Jagat Janani Jagadambe Bhavani
Mata Maheshwari Sai Narayani [ Jagat Janani ... ]
Tribhuvana Dharini Shakthi Svarupini
Abhaya Pradayini Sai Narayani</t>
  </si>
  <si>
    <t>Song Glossary abhaya: protection bhavani: goddess parvathi dayini: one who gives (feminine); (var) pradayini, vidayini dhara: bear, carry, earth, one who wears; (var) dhari, dharana, dharam, dharey, dharini (f) jagadamba: mother of the world; (var) jagadambe, jagadambige jagat: world; (var) jagath, jagatha, jag, jaga janani: mother maheshwari: goddess parvathi - consort of shiva mata: mother; (var) matey narayani: goddess of wealth, lakshmi, the consort of narayana sai: sa + aai = divine mother shakthi: power, primordial goddess, another name of mother parvathi swaroopa: figure, embodiment; (var) swarupa, swaroopam, swaroopanin (tamil); roopini, swaroopini, svarupini (feminine) tribhuvana: three worlds - tri (three) and bhuvana (world)</t>
  </si>
  <si>
    <t>debug_jagat_janani_jagadambe_bhavani.html</t>
  </si>
  <si>
    <t>Vidya Dayini Bhagavathi</t>
  </si>
  <si>
    <t>https://sairhythms.sathyasai.org/song/jagat-janani-ma-ambe-bhavani</t>
  </si>
  <si>
    <t>Jagat Janani Ma Ambe Bhavani</t>
  </si>
  <si>
    <t>Glory to Mother Sai, Mother of the Universe who destroys the endless fears and sorrows of worldly existence and who is the embodiment of creation.</t>
  </si>
  <si>
    <t>Jagat Janani Ma Ambe Bhavani
Bhava Bhaya Harini Brahma Swaroopini [ Jagat Janani ... ]
Jagadambe Ananda Bhairavi
Sai Mata Dukha Nivarini</t>
  </si>
  <si>
    <t>Song Glossary amba: mother parvathi; (var) ambe, ambey, ambika anand: bliss; (var) ananda, anandam, anando bhava: being, becoming, birth, world bhaya: fear brahma: one of the trinity who is the creator, it also refers to the supreme lord - brahman; (var) brahmam bhairavi: goddess kali, a frightful form of goddess parvathi dukh: sorrow; (var) dukha haarini: one who removes/destroys (f); (var) harini, harnevali jagadamba: mother of the world; (var) jagadambe, jagadambige jagat: world; (var) jagath, jagatha, jag, jaga janani: mother ma: mother; (var) maayi, maiya, mayi mata: mother; (var) matey nivarana: one who removes or prevents; (var) nivarini (feminine), nivaraka sai: sa + aai = divine mother swaroopa: figure, embodiment; (var) swarupa, swaroopam, swaroopanin (tamil); roopini, swaroopini, svarupini (feminine)</t>
  </si>
  <si>
    <t>debug_jagat_janani_ma_ambe_bhavani.html</t>
  </si>
  <si>
    <t>https://sairhythms.sathyasai.org/song/jagat-janani-shiva-sai-shankari</t>
  </si>
  <si>
    <t>Glory be to the Mother of the Universe Shankari, Parvathi, Bhavani, the one who confers freedom from fear, one who is delighted by music and the one wearing a garland of skulls.</t>
  </si>
  <si>
    <t>Jagat Janani Shiva Sai Shankari
Mata Maheshwari Parvathi Ma
Abhaya Pradayini Gaana Vinodini
Mata Bhavani Ma (Jaya Ma)
Jaya Ma Jaya Ma
Kaali Kapalini Ma (Jaya Ma)</t>
  </si>
  <si>
    <t>jagat-janani-shiva-sai-shankari.mp3</t>
  </si>
  <si>
    <t>Raga Mishran</t>
  </si>
  <si>
    <t>P D1 S+ R2+ G1+ R2+ S+ D1 R2+ S+ D1 P D1 M1In the Key of C:G G# C+ D+ E♭+ D+ C+ G# D+ C+ G# G G# F</t>
  </si>
  <si>
    <t>Lowest Note: G1 / E♭Highest Note: P / G (higher octave)* Western notes are in the Key of C</t>
  </si>
  <si>
    <t>Song Glossary abhaya: protection bhavani: goddess parvathi dayini: one who gives (feminine); (var) pradayini, vidayini gaan: song, music; (var) gaana jagat: world; (var) jagath, jagatha, jag, jaga janani: mother jaya: victory; (var) jayam, jayatu kaali: one of the fearful forms of goddess; (var) kaalikey kapalini: wearer of skulls esp. goddess kaali ma: mother; (var) maayi, maiya, mayi maheshwari: goddess parvathi - consort of shiva mata: mother; (var) matey parvathi: consort of lord shiva sai: sa + aai = divine mother shankari: goddess parvathi shiva: lord shiva - one of the trinity who is the destroyer - the name shiva means auspiciousness; (var) shiv, shivaya, shivaraj, shivaraja, shivarajam, shivom, shivani (f) - of shiva vinodini: one who delights in various activities like playing flute, singing etc.; (var) vinodana</t>
  </si>
  <si>
    <t>debug_jagat_janani_shiva_sai_shankari.html</t>
  </si>
  <si>
    <t>https://sairhythms.sathyasai.org/song/jagat-palana-jaganmohana</t>
  </si>
  <si>
    <t>Jagat Palana Jaganmohana</t>
  </si>
  <si>
    <t>Sing the various names of the Lord Krishna, Gopala, Keshava, Govinda, Janardhana, Sridhara, Madhava, Damodara, Achyutha, Anantha, Narayana, and Madhusudhana. He is the nourisher and captivator of the Universe, the one who is handsome and served by saints, who has incarnated as Lord Sai.</t>
  </si>
  <si>
    <t>Jagat Palana Jaganmohana
Sundara Sai Gopalana
Munijana Sevitha Madhusudhana [ Jagat Palana ... ]
Keshava Govinda Janardhana
Sridhara Madhava Damodara
Achyutha Anantha Narayana
Sri Sai Krishna Narayana (2) [ Munijana Sevitha ... ]</t>
  </si>
  <si>
    <t>jagat-palana-jaganmohana.mp3</t>
  </si>
  <si>
    <t>G1+ R2+ S+ R2+ G1+ ~ G1+ R2+ S+ D2 S+In the Key of C:E♭+ D+ C+ D+ E♭+ ~ E♭+ D+ C+ A C+</t>
  </si>
  <si>
    <t>https://dl.radiosai.org/RADIO_SAI_BHAJAN_CLASSROOM_496_JAGAT_PALANA_JAGANMOHANA.mp3</t>
  </si>
  <si>
    <t>Song Glossary achyutha: one who does not lapse, firm, immovable, imperishable - refers to lord krishna; (var) achyutham, achyuthaya anantha: infinite, endless; (var) ananth, anantham, ananthaya damodara: one who has a string or ornament tied round his stomach generally meaning krishna; (var) damodaram, damodhara deva: god; (var) dev, devo, devam gopal: name of krishna which means protector of the cowherd; (var) gopala, gopalana, gopalam govinda: name of krishna which means cowherd; (var) govindam jaganmohana: one who enchants the world; (var) jaganmohini (f) jagat: world; (var) jagath, jagatha, jag, jaga janardhana: one who protects the people - refers to lord vishnu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munijana: all the saints narayana: lord vishnu; (var) narayan, narayanam, narayanaya pala: to care, protect or sustain; (var) palana, palaya, palam, palan sai: sa + aai = divine mother sevitha: one who is worshipped sri: honorific title of respect; another name of goddess lakshmi; wealth, majesty, splendour, intellect, fortune; (var) thiru (tamil) sridhara: lord vishnu – one who has wealth or fortune sundara: beautiful; (var) sundarakara, sundaraya, sundari (f), soundari (f), sundaram - beauty</t>
  </si>
  <si>
    <t>debug_jagat_palana_jaganmohana.html</t>
  </si>
  <si>
    <t>https://sairhythms.sathyasai.org/song/jagata-uddharana-parthi-viharana</t>
  </si>
  <si>
    <t>Jagata Uddharana Parthi Viharana</t>
  </si>
  <si>
    <t>O Lord Sai, You are the benefactor of the entire Universe, repository of all virtues. Victory be to Thee, the one with beautiful eyes, destroyer of sins and the vicious cycle of birth and death and the one who dwells at Parthi.</t>
  </si>
  <si>
    <t>Jagata Uddharana Parthi Viharana
Tum Ho Mangala Dham (Prabhu)
Jai Sai Ram Jai Sai Ram
Paapa Vimochana Bhava Bhaya Bhanjana
Sundara Nayanabhi Ram [ (Baba) Tum Ho ... ]
Jai Sai Ram Jai Sai Ram</t>
  </si>
  <si>
    <t>jagata-uddharana-parthi-viharana.mp3 jagata-uddharana-parthi-viharana_1.mp3</t>
  </si>
  <si>
    <t>Song Glossary baba: lord sai baba - the divine father bhanjana: one who destroys; (var) bhanjani (f) bhava: being, becoming, birth, world bhaya: fear dhama: house, residence, light, lustre, splendor; (var) dham, dhamam, dhaam, dhaama ho: you are; (alternative) so be it jagat: world; (var) jagath, jagatha, jag, jaga jai: victory mangal: auspicious; (var) mangala nayan: eye; (var) nayana, nayanon, nayanom, nayanabhi paapa: sin prabhu: lord, master; (var) prabho puttaparthi: birthplace of bhagawan sri sathya sai baba; (var) parti, parthi, parthipuri rama: name of the seventh incarnation of lord vishnu, son of dasharatha and kausalya; (var) ram sai: sa + aai = divine mother sundara: beautiful; (var) sundarakara, sundaraya, sundari (f), soundari (f), sundaram - beauty tum: you, thou; (var) tu, tuj; tubhyam, tumhey - to you; tujhey, tujko - for you; uddhara: liberator, redeemer, uplifter; (var) uddharaka, uddharana, uddharam vihara: one who resides; (var) viharana, vihari, viharini (f) vimochana: one who liberates; (var) vimochani (f), mochani (f), vimochanam</t>
  </si>
  <si>
    <t>debug_jagata_uddharana_parthi_viharana.html</t>
  </si>
  <si>
    <t>https://sairhythms.sathyasai.org/song/jagatpathey-hari-sai-gopala</t>
  </si>
  <si>
    <t>Glory to Lord Gopala (Krishna), the Lord and sustainer of the Universe. Victory to Lord Krishna, the King of Mathura, the patron of sweet music and the son of Nanda. Victory to Lord Sai who is verily Lord Krishna.</t>
  </si>
  <si>
    <t>Jagatpathey Hari Sai Gopala
Jagadodhara Sai Nandalala
Mathuradhipathey Krishna Gopala
Madhura Madhura Hey Gaana Vilola
Jagadodhara Sai Nandalala
Sai Nandalala Jai Jai Gopala (3)</t>
  </si>
  <si>
    <t>jagatpathey-hari-sai-gopala.mp3</t>
  </si>
  <si>
    <t>https://media.radiosai.org/journals/Vol_03/01JAN01/bhajans.htm</t>
  </si>
  <si>
    <t>Song Glossary gaan: song, music; (var) gaana gopal: name of krishna which means protector of the cowherd; (var) gopala, gopalana, gopalam hari: name of lord vishnu; (var) hare, harey hey: a heartfelt callout, usually followed by a name or description like 'hey rama', or 'hey merciful lord' jagadodhara: one who liberates the world; (var) jagadoddhara, jagadoddharini (f), jagadodhaara, jagadodharaka, jagadodharana, jagadodharanam, jagadodharini (f) jagathpathey: lord of the world jai: victory krishna: name of the eighth incarnation of lord vishnu, son of devaki and vasudeva madhura: sweet; (var) madhuram mathuradhipathey: lord of mathura - lord krishna nandalala: son of nanda; (var) nandalal sai: sa + aai = divine mother vilola: one who is in atmic bliss; (var) vilolana, viloley</t>
  </si>
  <si>
    <t>debug_jagatpathey_hari_sai_gopala.html</t>
  </si>
  <si>
    <t>jagatpathey-hari-sai-gopala_1.mp3</t>
  </si>
  <si>
    <t>https://sairhythms.sathyasai.org/song/jago-jago-giridhari-gopala</t>
  </si>
  <si>
    <t>Jago Jago Giridhari Gopala</t>
  </si>
  <si>
    <t>O Lord Gopala (Krishna), grant us with the vision of Your Form. O Lord, awaken us from the slumber of Ignorance. You are the one who held the Govardhana mountain high, the one who is the Lord of the three worlds, the one who is an absolute pretender who moved about in Gokula and the one who is the refuge of the hapless.</t>
  </si>
  <si>
    <t>Jago Jago Giridhari Gopala
Jago Jago Hey Gokula Bala
Darshan Deejo Deena Dayala
Prabhu Paramatma Tribhuvana Pala
Sai Narayana Natavara Lala</t>
  </si>
  <si>
    <t>Song Glossary bala: child, son; (var) bal, balana, balagan (tamil), baalam darshan: to appear, to see; (var) darshana, darshanam, darsha - to show dayal: compassionate one: (var) dayala, dayalam, dayalana, dayalo, dayalu, dayaludey, dayalane (tamil), dayakari (f), dayalakari (f) deejo: please give; (var) dedo deen: downtrodden; (var) deena, deenan giridhar: one who lifted the mountain - refers to lord krishna who lifted the govardhana peak; (var) giridhara, giridhari gokula: the place where krishna was fostered gopal: name of krishna which means protector of the cowherd; (var) gopala, gopalana, gopalam hey: a heartfelt callout, usually followed by a name or description like 'hey rama', or 'hey merciful lord' jago: wake up lal: son, child, dear one; (var) lala narayana: lord vishnu; (var) narayan, narayanam, narayanaya natavara: supreme dancer/actor referred esp. to lord krishna pala: to care, protect or sustain; (var) palana, palaya, palam, palan paramatma: supreme lord or highest soul; (var) paraman - tamil; paramatmaja - supreme lord who is born on earth (an incarnation) prabhu: lord, master; (var) prabho sai: sa + aai = divine mother tribhuvana: three worlds - tri (three) and bhuvana (world)</t>
  </si>
  <si>
    <t>debug_jago_jago_giridhari_gopala.html</t>
  </si>
  <si>
    <t>https://sairhythms.sathyasai.org/song/jago-jago-jago-shankara</t>
  </si>
  <si>
    <t>Jago Jago Jago Shankara</t>
  </si>
  <si>
    <t>Awake us to the inner reality, O bestower of auspiciousness, the supreme Lord who has held the vicious poison in His throat. Lord Shankara (Shiva), the one who holds the sacred Ganges in His matted locks, the consort of Mother Gowri, is the same as Lord Sai who dwells in Parthi.</t>
  </si>
  <si>
    <t>Jago Jago Jago Shankara
Jago Jago Jago Sayeeshwara [ Jago Jago ... ]
Haalaahala Dhara Hey Paramesha
Hey Tripurari Jaya Partheesha
Gangadhara Shankara
Gowri Vara Shankara
Bala Gangadhara Shankara
Sayeeshwara Shankara (Sathya)</t>
  </si>
  <si>
    <t>jago-jago-jago-shankara.mp3</t>
  </si>
  <si>
    <t>https://dl.radiosai.org/RADIO_SAI_BHAJAN_CLASSROOM_435_JAGO_JAGO_SHANKARA.mp3</t>
  </si>
  <si>
    <t>Song Glossary bala: child, son; (var) bal, balana, balagan (tamil), baalam dhara: bear, carry, earth, one who wears; (var) dhari, dharana, dharam, dharey, dharini (f) gangadhara: one who bears the holy river ganga – lord shiva; (var) gangadharaya, gangadhari gowri: another name of goddess parvathi haalaahala: the poison emitted during the churning of the ocean which was swallowed by shiva hey: a heartfelt callout, usually followed by a name or description like 'hey rama', or 'hey merciful lord' jago: wake up jaya: victory; (var) jayam, jayatu paramesha: supreme god; (var) parameshwara, parameshwaraya, parameshwari (feminine) partheeshwara: one who is lord of parthi (sathya sai baba); (var) partheesha, partheeshwaraya sathya: truth, short form of sathyanarayana – the childhood name of sri sathya sai baba; (var) sathyam sayeesha: sai + esha = lord sai; (var) sayeesham, sayeeshwara, sayeeshwaram, sayeeshwari (f), sayeeshwaraya, saishwari (f), shankara: name of lord shiva, one who bestows auspiciousness; (var) shankar, shankaraya, shankaram tripurari: destroyer of the three demons of tripura i.e. lord shiva vara: (1) boon, gift, (2) desired, (3) bridegroom, (4) most respected, best, excellent; (var) varam - tamil</t>
  </si>
  <si>
    <t>debug_jago_jago_jago_shankara.html</t>
  </si>
  <si>
    <t>https://youtu.be/fylNz5M_6RY</t>
  </si>
  <si>
    <t>https://sairhythms.sathyasai.org/song/jago-jago-ma-shankari-ma</t>
  </si>
  <si>
    <t>Jago Jago Ma Shankari Ma</t>
  </si>
  <si>
    <t>Oh Mother Shankari, wake us up to the reality of the soul, the one who assures total protection. Victory be to you Maheshwari, Bhavani, Janani, the delight of Lord Shiva and sustainer of the three worlds.</t>
  </si>
  <si>
    <t>Jago Jago Ma Shankari Ma
Shankari Ma Abhayankari Ma [ Jago Jago ... ]
Mata Maheshwari Parvathi Ma
Devi Daya Karo Shiva Ramana
Janani Triloka Palini
Jai Jai Bhavani Ma</t>
  </si>
  <si>
    <t>Song Glossary abhaya: protection bhava: being, becoming, birth, world daya: compassion devi: goddess jago: wake up jai: victory janani: mother karo: do; make it happen; (var) kar; kiya - did; karomi, karey - let us do ma: mother; (var) maayi, maiya, mayi maheshwari: goddess parvathi - consort of shiva mata: mother; (var) matey palini: to foster and protect (feminine) parvathi: consort of lord shiva ramana: beloved; also the name of a saint shankari: goddess parvathi shiva: lord shiva - one of the trinity who is the destroyer - the name shiva means auspiciousness; (var) shiv, shivaya, shivaraj, shivaraja, shivarajam, shivom, shivani (f) - of shiva triloka: the three worlds, refers to sky, earth, and the sub-terrain below the ocean</t>
  </si>
  <si>
    <t>debug_jago_jago_ma_shankari_ma.html</t>
  </si>
  <si>
    <t>https://sairhythms.sathyasai.org/song/jai-bolo-bhagawan</t>
  </si>
  <si>
    <t>Jai Bolo Bhagawan</t>
  </si>
  <si>
    <t>Jai bolo Bhagawan, Bhagawan, Jai bolo Bhagawan.
You called and I have come, I have come, You called and I have come.
Age to age I incarnate, when righteousness is gone.
I've come to lead you back to God, and make your love grow strong.
Jai bolo Bhagawan, Bhagawan, Jai bolo Bhagawan.</t>
  </si>
  <si>
    <t>jai-bolo-bhagawan.mp3 jai-bolo-bhagawan_1.mp3</t>
  </si>
  <si>
    <t>Song Glossary bhagawan: god; (var) bhagwan, bhagavaan, bhagavan, bhagawantha, bhagawathey bolo: chant, tell; (var) bol, boley - tells, boloon - i say jai: victory</t>
  </si>
  <si>
    <t>debug_jai_bolo_bhagawan.html</t>
  </si>
  <si>
    <t>https://sairhythms.sathyasai.org/song/jai-durga-lakshmi-saraswathi-sai-jaganmata</t>
  </si>
  <si>
    <t>Jai Durga Lakshmi Saraswathi Sai Jaganmata</t>
  </si>
  <si>
    <t>Glory to Goddesses Durga, Lakshmi, Saraswathi and Mother Sai, the Divine Mother of the Universe, O Mother Sai, please protect me.</t>
  </si>
  <si>
    <t>Jai Durga Lakshmi Saraswathi Sai Jaganmata
Sai Jaganmata Maam Paahi Jaganmata (2)
Saa Ai no Hi wo Tomosou, Megami Sama no Hi wo
Watashi wo Michibiku Yasashii Manazashi (2)</t>
  </si>
  <si>
    <t>jai-durga-lakshmi-saraswathi-sai-jaganmata.mp3</t>
  </si>
  <si>
    <t>G2 R2 G2 R2 S S R2 S n2 ~ p n2 n2 S R2 G2 R2 SIn the Key of C:E D E D C C D C B ~ G B B C D E D C</t>
  </si>
  <si>
    <t>karaoke multi-lingual lead-music sheet-music instrumental</t>
  </si>
  <si>
    <t>Song Glossary durga: goddess who destroyed the demon mahishasura; (var) durge, durgeshwari jaganmata: mother of the world; (var) jaganmatey jai: victory lakshmi: goddess of wealth, the consort of lord vishnu maam: for me paahi: protect; (var) pahi sai: sa + aai = divine mother saraswathi: goddess of learning and consort of brahma</t>
  </si>
  <si>
    <t>debug_jai_durga_lakshmi_saraswathi_sai_jaganmata.html</t>
  </si>
  <si>
    <t>https://youtu.be/N-Vt-8UWMgA?si=5w5bEoq9Ss08g46F</t>
  </si>
  <si>
    <t>source: https://media.radiosai.org/journals/vol_15/01DEC17/Sai-Bhajans-Karaoke-Volume-4.htmReference Track5.5 Pancham / G#Gents Pitch Karaoke Tracks5.5 Pancham / G# (reference)5 Pancham / G (half note lower)4.5 Pancham / F# (one note lower)Ladies Pitch Karaoke Tracks2.5 Pancham / D# (reference)2 Pancham / D (half note lower)1.5 Pancham / C# (one note lower)</t>
  </si>
  <si>
    <t>https://sairhythms.sathyasai.org/song/jai-durge-durgati-pariharini</t>
  </si>
  <si>
    <t>Jai Durge Durgati Pariharini</t>
  </si>
  <si>
    <t>Hail Mother Durga for She absolves the misfortunes of Her devotees, releases one from the birth and death cycle. Victory be to Mother Sai who is the very manifestation of the Cardinal Values of Truth, Righteousness, Peace and Love.</t>
  </si>
  <si>
    <t>Jai Durge Durgati Pariharini
Jai Jai Durge Jaya Bhava Bhaya Harini
Jaya Durge Janani Jaya Sai Janani
Sathya Dharma Shanthi Prema Roopini
Jai Jai Janani Sai Janani</t>
  </si>
  <si>
    <t>Song Glossary bhava: being, becoming, birth, world bhaya: fear dharma: righteousness, also refers to way of life or religion durga: goddess who destroyed the demon mahishasura; (var) durge, durgeshwari durgati: bad circumstances; (var) durgathi haarini: one who removes/destroys (f); (var) harini, harnevali jai: victory janani: mother jaya: victory; (var) jayam, jayatu pariharini: goddess who solves all problems prema: love; (var) prem; also the name of the third sai avatar, prema sai sai: sa + aai = divine mother sathya: truth, short form of sathyanarayana – the childhood name of sri sathya sai baba; (var) sathyam shanthi: peace swaroopa: figure, embodiment; (var) swarupa, swaroopam, swaroopanin (tamil); roopini, swaroopini, svarupini (feminine)</t>
  </si>
  <si>
    <t>debug_jai_durge_durgati_pariharini.html</t>
  </si>
  <si>
    <t>Shesha Shaila Vasa Narayana</t>
  </si>
  <si>
    <t>https://sairhythms.sathyasai.org/song/jai-ganaraya-sri-ganaraya</t>
  </si>
  <si>
    <t>Jai Ganaraya Sri Ganaraya</t>
  </si>
  <si>
    <t>Victory to Lord Ganesha, the leader of Shiva's army (Ganas), who confers and is also the personification of auspiciousness. Salutations at Thy lotus feet, O elephant-faced Lord.</t>
  </si>
  <si>
    <t>Jai Ganaraya Sri Ganaraya
Jai Ganaraya Sri Ganaraya Mangala Murthy Moriya
Siddhi Vinayaka Mangala Daata
Ashta Vinayaka Mangala Dayaka Mangala Murthy Moriya
Sindhura Vadana Pankaja Charana
Sindhura Vadana Pankaja Charana Ganapathi Bappa Moriya</t>
  </si>
  <si>
    <t>jai-ganaraya-sri-ganaraya.mp3</t>
  </si>
  <si>
    <t>P P M2 G2 R2 G2 R2 S P P M2 G2 R2 G2In the Key of C:G G F# E D E D C G G F# E D E</t>
  </si>
  <si>
    <t>Song Glossary ashta: eight bappa: father (gujarati) charan: feet; (var) charana, charanam, charanon daata: one who gives; (var) datha, daatha, daatri - one that gives dayaka: one who gives; (var) dayakam, dayiney, dayaki (f) gananayaka: leader of his group - refers to lord ganesha; (var) gananayakam, ganapathey, ganapathi, ganapathim, ganapati, ganapatim ganaraya: leader of the group - refers to lord ganesha jai: victory mangal: auspicious; (var) mangala moriya: associated with lord ganesha murthy: idol, embodiment, personification pankaja: lotus; (var) pankajam siddhi: accomplishment, superhuman power sindhura: elephant, also refers to the color vermillion sri: honorific title of respect; another name of goddess lakshmi; wealth, majesty, splendour, intellect, fortune; (var) thiru (tamil) vadana: face; (var) vadanam, vadani (f) vinayaka: one without a master - refers to lord ganesha</t>
  </si>
  <si>
    <t>debug_jai_ganaraya_sri_ganaraya.html</t>
  </si>
  <si>
    <t>https://www.youtube.com/watch?v=eWTzrkNupZo</t>
  </si>
  <si>
    <t>https://sairhythms.sathyasai.org/song/jai-ganesh-jai-ganesh-jai</t>
  </si>
  <si>
    <t>Victory to Lord Ganesha, the lord of Ganas who is ever auspicious, always engaged in uplifting, nourishing, redeeming and protecting devotees. He is the source of the primordial sound, Pranava. He is the darling son of Mother Parvathi and is worshipped by the whole world.</t>
  </si>
  <si>
    <t>Jai Ganesh Jai Ganesh Jai Ganesha Deva
Sri Ganesha Sri Ganesha Sri Ganesha Deva [ Jai Ganesh … ]
Bhakthoddharana Bhaktha Jana Poshana
Paapa Vinashana Bhaktha Samrakshana
Omkaara Pranava Sri Roopa
Parvathi Nandana Jaya Jagavandana</t>
  </si>
  <si>
    <t>jai-ganesh-jai-ganesh-jai.mp3</t>
  </si>
  <si>
    <t>Narayana Hari Narayana Bhaja Narayana</t>
  </si>
  <si>
    <t>Song Glossary bhaktha: devotee; (var) bhakthudu (telugu), bhakthargal (tamil) bhakthoddhara: one who uplifts devotees; (var) bhakthoddhari, bhakthoddharana, bhaktoddharaka, bhakthoddharini (f) deva: god; (var) dev, devo, devam ganesha: lord of the ganas, name of the elephant faced god; (var) ganesh jagavandana: worshipped by the world jai: victory jana: people; (var) jano, janon, janonke (of people), janoon, janara jaya: victory; (var) jayam, jayatu nandana: son, also the name of a forest; (var) nandan, nandanam omkaara: form of om; (var) omkara, omkaraya - one who is the form of om paapa: sin parvathi: consort of lord shiva poshakam: sustainer; (var) poshana pranava: the primordial sound ‘om’ roopa: figure, embodiment; (var) roopam, roopini (f) samraksha: protect; (var) samrakshana, samrakshaka - protector, samrakshini (f) sri: honorific title of respect; another name of goddess lakshmi; wealth, majesty, splendour, intellect, fortune; (var) thiru (tamil) vinasha: one who destroys or removes; (var) vinashaka, vinashana, vinashini (f), vinasham;</t>
  </si>
  <si>
    <t>debug_jai_ganesh_jai_ganesh_jai.html</t>
  </si>
  <si>
    <t>https://youtu.be/mMX0IyRdwS0</t>
  </si>
  <si>
    <t>https://sairhythms.sathyasai.org/song/jai-ganesha-jai-ganesha</t>
  </si>
  <si>
    <t>Jai Ganesha Jai Ganesha</t>
  </si>
  <si>
    <t>Victory to Lord Ganesha, who confers prosperity to all and who bestows intelligence. Victory to Lord Ganesha, who is always worshipped first.</t>
  </si>
  <si>
    <t>Jai Ganesha Jai Ganesha
Tu Hi Sab Ka Bhagya Vidhata
Tu Hi Riddhi Siddhi Daata
Tera Poojan Prathama Hamesha
Jai Ganesha Jai Ganesha</t>
  </si>
  <si>
    <t>Song Glossary bhagya: auspiciousness daata: one who gives; (var) datha, daatha, daatri - one that gives ganesha: lord of the ganas, name of the elephant faced god; (var) ganesh hai: is, are; (var) hi; hain - we are hamesha: forever, always jai: victory ka: belonging to pooja: worship; (var) poojana, poojey prathama: first riddhi: consort of lord ganesha, riddhi means ‘wealthy’ sab: all, everybody or everything siddhi: accomplishment, superhuman power tera: yours; (var) terey, teri, tero (your) tum: you, thou; (var) tu, tuj; tubhyam, tumhey - to you; tujhey, tujko - for you; vidhata: one who bestows or sustains; (var) vidhayaka</t>
  </si>
  <si>
    <t>debug_jai_ganesha_jai_ganesha.html</t>
  </si>
  <si>
    <t>https://sairhythms.sathyasai.org/song/jai-ganesha-paahi-maam-sri</t>
  </si>
  <si>
    <t>Save me Lord Ganesh, the one with a big belly and the son of Mother Gowri. Protect me O Lord Ganesh, for You destroy the plighted condition of Your devotees and confer prosperity and auspiciousness.</t>
  </si>
  <si>
    <t>Jai Ganesha Paahi Maam Sri Ganesha Raksha Maam
Jai Ganesh Jai Ganesh Jai Ganesha Raksha Maam
Lambodhara Gowri Sutha Jai Ganesha Paahi Maam
Mangala Kara Sankata Hara Jai Ganesha Raksha Maam [ Jai Ganesh Jai Ganesh ...]</t>
  </si>
  <si>
    <t>jai-ganesha-paahi-maam-sri.mp3</t>
  </si>
  <si>
    <t>Song Glossary ganesha: lord of the ganas, name of the elephant faced god; (var) ganesh gowri: another name of goddess parvathi hara: another name of lord shiva which means “to destroy”; (var) haraya jai: victory lambodhara: one having big stomach – lord ganesha maam: for me mangalakara: one who does welfare or good; (var) mangalakari paahi: protect; (var) pahi raksha: protect; (var) rakshaya sankata: distress sri: honorific title of respect; another name of goddess lakshmi; wealth, majesty, splendour, intellect, fortune; (var) thiru (tamil) sutha: son; (var) sutham, suthaya - one who is the son of, suthaney (tamil)</t>
  </si>
  <si>
    <t>debug_jai_ganesha_paahi_maam_sri.html</t>
  </si>
  <si>
    <t>https://sairhythms.sathyasai.org/song/jai-ganesha-vighna-vinashaka</t>
  </si>
  <si>
    <t>Jai Ganesha Vighna Vinashaka</t>
  </si>
  <si>
    <t>Victory to Lord Ganesha, the one who removes obstacles, destroyer of sorrows and the one who grants prosperity. The elephant-faced Lord who is offered the first prayers, has a big belly and He roots out our sins.</t>
  </si>
  <si>
    <t>Jai Ganesha Vighna Vinashaka
Dukha Bhanjana Shubha Dayaka
Hey Adi Poojya Gajanana
Gajanana Shubhanana
Lambodhara Paapa Nikhandana
Vighneshwara Bhava Dukha Nashana
Dukha Bhanjana Shubha Dayaka (2)</t>
  </si>
  <si>
    <t>jai-ganesha-vighna-vinashaka.mp3</t>
  </si>
  <si>
    <t>Jaya Jaya Govinda Narayana</t>
  </si>
  <si>
    <t>Song Glossary adi: beginning, commencement, first in time bhanjana: one who destroys; (var) bhanjani (f) bhava: being, becoming, birth, world dayaka: one who gives; (var) dayakam, dayiney, dayaki (f) dukh: sorrow; (var) dukha gajamukha: elephant-faced one, refers to lord ganesh; (var) gajamukham, gajanana, gajananam, gajavadana, gajavadanam ganesha: lord of the ganas, name of the elephant faced god; (var) ganesh hey: a heartfelt callout, usually followed by a name or description like 'hey rama', or 'hey merciful lord' jai: victory lambodhara: one having big stomach – lord ganesha nashaka: one who destroys; (var) nashakam, nashana, nashanam, nashini (f) nikhandana: destroy paapa: sin poojita: deserving worship; (var) poojya, supoojita shubh: good, auspicious, pleasant; (var) shubha, shubham; shubhakari, shubankari - goddess who bestows auspiciousness shubhanana: pleasant face vighna: obstacle vighnesha: lord of (victorious over) obstacles; (var) vighnesham, vighneshwara, vighneshwaram, vighneshwaraya vinasha: one who destroys or removes; (var) vinashaka, vinashana, vinashini (f), vinasham;</t>
  </si>
  <si>
    <t>debug_jai_ganesha_vighna_vinashaka.html</t>
  </si>
  <si>
    <t>https://sairhythms.sathyasai.org/song/jai-ganesha-jai-ganesha-jai-ganesha</t>
  </si>
  <si>
    <t>Jai Ganesha, Jai Ganesha, Jai Ganesha</t>
  </si>
  <si>
    <t>Jai Ganesha, Jai Ganesha, Jai Ganesha Sai Ram
Bless us with Your grace, lead us Sai Ganesh [ Jai Ganesha ... ]
We start the day with Your Name O Lord Ganesha
You show us the Divine Light O Lord Ganesha
Protect us forever more, loving God we adore</t>
  </si>
  <si>
    <t>Song Glossary ganesha: lord of the ganas, name of the elephant faced god; (var) ganesh jai: victory rama: name of the seventh incarnation of lord vishnu, son of dasharatha and kausalya; (var) ram sai: sa + aai = divine mother</t>
  </si>
  <si>
    <t>debug_jai_ganesha_jai_ganesha_jai_ganesha.html</t>
  </si>
  <si>
    <t>https://youtu.be/451PRza_kz4?t=1448</t>
  </si>
  <si>
    <t>https://sairhythms.sathyasai.org/song/jai-giridhari-he-nandalal</t>
  </si>
  <si>
    <t>Jai Giridhari He Nandalal</t>
  </si>
  <si>
    <t>Victory to Lord Krishna, Radha's love and the darling son of Nanda and Yasoda.</t>
  </si>
  <si>
    <t>Jai Giridhari He Nandalal
Yashoda Nanda He Nandalal
Radha Pyaara He Nandalal
Nandalal Nandalal</t>
  </si>
  <si>
    <t>Song Glossary giridhar: one who lifted the mountain - refers to lord krishna who lifted the govardhana peak; (var) giridhara, giridhari jai: victory nanda: foster father of lord krishna pyaara: loving; (var) pyaarey, pyaari (f); pyaar - love radha: one of the gopikas and the beloved of lord krishna; (var) radhe, radhey, radhika yashoda: foster mother of lord krishna; (var) yashode</t>
  </si>
  <si>
    <t>debug_jai_giridhari_he_nandalal.html</t>
  </si>
  <si>
    <t>https://sairhythms.sathyasai.org/song/jai-hari-bol-jai-sita</t>
  </si>
  <si>
    <t>Victory to Lord Hari, Lord Rama, chant the name of Lord Gopala. Lord Rama belongs to the Raghu dynasty and is the dear son of King Dasharatha. Lord Krishna is the dear son of Nanda. He is the one who stole butter from houses of Gopis and moved about amongst the thick bushes of Brindavan.</t>
  </si>
  <si>
    <t>Jai Hari Bol Jai Sita Ram Gopi Gopala Bhajo Radhey Shyam
Harey Ram Ram Ram Ghana Shyam Shyam Shyam
Sri Raghu Nandana Sri Rama Daasharathey Jaya Raghu Rama
Nanda Kishora Navaneetha Chora Brindavana Govinda Lala [ Harey Ram Ram ... ]</t>
  </si>
  <si>
    <t>jai-hari-bol-jai-sita.mp3</t>
  </si>
  <si>
    <t>Song Glossary bhajo: (let us) worship, chant the name or sing the praises of the lord; (var) bhajarey, bhajey, bhajore, bhajorey, bhajeham bolo: chant, tell; (var) bol, boley - tells, boloon - i say brindavana: garden of tulsi plants, abode of krishna and sathya sai; (var) brindavan chora: thief; (var) choram daasharathey: son of king dasharatha i.e. lord rama ghana: thick; also refers to the sound of a bell; (var) ghanana gopal: name of krishna which means protector of the cowherd; (var) gopala, gopalana, gopalam gopi: the women of brindavana who had completely surrendered to lord krishna; (var) gopika govinda: name of krishna which means cowherd; (var) govindam hari: name of lord vishnu; (var) hare, harey jai: victory jaya: victory; (var) jayam, jayatu kishora: son lal: son, child, dear one; (var) lala nanda: foster father of lord krishna nandana: son, also the name of a forest; (var) nandan, nandanam navaneetha: butter radha: one of the gopikas and the beloved of lord krishna; (var) radhe, radhey, radhika raghu: the king ‘raghu’ who formed the ‘raghu’ dynasty in which lord rama was born rama: name of the seventh incarnation of lord vishnu, son of dasharatha and kausalya; (var) ram sham: dark hued, a reference to lord krishna; evening time; (var) shyam, shyama, shyamala sita: consort of rama, 7th avatar of lord vishnu; (var) siya sri: honorific title of respect; another name of goddess lakshmi; wealth, majesty, splendour, intellect, fortune; (var) thiru (tamil)</t>
  </si>
  <si>
    <t>debug_jai_hari_bol_jai_sita.html</t>
  </si>
  <si>
    <t>https://sairhythms.sathyasai.org/song/jai-hari-krishna-jai-hari</t>
  </si>
  <si>
    <t>Jai Hari Krishna Jai Hari</t>
  </si>
  <si>
    <t>Praise be to the Lord Krishna who raised the Govardhana Hill on His little finger, the one who is the consort and the very life of Radha, the one who moved about in the beautiful thickly grown bushes of Brindavan.</t>
  </si>
  <si>
    <t>Jai Hari Krishna Jai Hari Krishna Govardhana Giridhari
Radha Jeevana Radha Mohana
Manjula Kunja Vihari</t>
  </si>
  <si>
    <t>jai-hari-krishna-jai-hari.mp3</t>
  </si>
  <si>
    <t>Song Glossary giridhar: one who lifted the mountain - refers to lord krishna who lifted the govardhana peak; (var) giridhara, giridhari govardhana: the name of the hillock that was lifted by lord krishna hari: name of lord vishnu; (var) hare, harey jai: victory jeevan: life; (var) jeevana krishna: name of the eighth incarnation of lord vishnu, son of devaki and vasudeva kunja: a place overgrown with plants or creepers, a bower manjula: pleasing, beautiful, charming mohana: attractive, beautiful, enchanting; (var) mohanam, mohini (f) - also refers to an incarnation of lord vishnu radha: one of the gopikas and the beloved of lord krishna; (var) radhe, radhey, radhika vihara: one who resides; (var) viharana, vihari, viharini (f)</t>
  </si>
  <si>
    <t>debug_jai_hari_krishna_jai_hari.html</t>
  </si>
  <si>
    <t>https://youtu.be/CJKi5CETGcs</t>
  </si>
  <si>
    <t>https://sairhythms.sathyasai.org/song/jai-hari-vittala-sai-sri</t>
  </si>
  <si>
    <t>Jai Hari Vittala Sai Sri</t>
  </si>
  <si>
    <t>Sing the Glory of Vittala, Hari, Govinda, Radhey, Gopala who is none else than our dear Sathya Sai Vittala.</t>
  </si>
  <si>
    <t>Jai Hari Vittala Sai Sri Hari Vittala
Govinda Gopala Radhey Jai Hari Vittala
Baba Vittala Parthi Sai Vittala [ Govinda Gopala ]
Savari Vittala Sathya Sai Vittala [ Govinda Gopala ]</t>
  </si>
  <si>
    <t>Song Glossary baba: lord sai baba - the divine father gopal: name of krishna which means protector of the cowherd; (var) gopala, gopalana, gopalam govinda: name of krishna which means cowherd; (var) govindam hari: name of lord vishnu; (var) hare, harey jai: victory puttaparthi: birthplace of bhagawan sri sathya sai baba; (var) parti, parthi, parthipuri radha: one of the gopikas and the beloved of lord krishna; (var) radhe, radhey, radhika sai: sa + aai = divine mother sathya: truth, short form of sathyanarayana – the childhood name of sri sathya sai baba; (var) sathyam savari: beloved; (var) savariya sri: honorific title of respect; another name of goddess lakshmi; wealth, majesty, splendour, intellect, fortune; (var) thiru (tamil) vittala: the presiding deity at pandarpur who is a manifestation of lord vishnu and lord krishna; (var) vittaley</t>
  </si>
  <si>
    <t>debug_jai_hari_vittala_sai_sri.html</t>
  </si>
  <si>
    <t>https://sairhythms.sathyasai.org/song/jai-jai-bhavani-durga-mangala</t>
  </si>
  <si>
    <t>Jai Jai Bhavani Durga Mangala</t>
  </si>
  <si>
    <t>Glory be to Mother Bhavani, bestower of Auspiciousness, Devotion and Liberation, adorned with precious Gems. Victory to the One who is personification of Shiva and Shakthi and Mahakaali.</t>
  </si>
  <si>
    <t>Jai Jai Bhavani Durga Mangala Pradayini
Bhakthi Mukthi Dayini Phanindra Mani Bhooshani [ Jai Jai ... ]
Kaali Mahakaali Jai Jai Shiva Shakthi Jai (2)</t>
  </si>
  <si>
    <t>Song Glossary bhakthi: devotion bhava: being, becoming, birth, world bhooshana: ornament, decoration, jewel; being so decorated; (var) bhushana, vibhushana, vibhushani (f), bhooshani (f) dayini: one who gives (feminine); (var) pradayini, vidayini durga: goddess who destroyed the demon mahishasura; (var) durge, durgeshwari jai: victory kaali: one of the fearful forms of goddess; (var) kaalikey mangal: auspicious; (var) mangala mani: jewel mukthi: liberation phani: snake shakthi: power, primordial goddess, another name of mother parvathi shiva: lord shiva - one of the trinity who is the destroyer - the name shiva means auspiciousness; (var) shiv, shivaya, shivaraj, shivaraja, shivarajam, shivom, shivani (f) - of shiva</t>
  </si>
  <si>
    <t>debug_jai_jai_bhavani_durga_mangala.html</t>
  </si>
  <si>
    <t>https://sairhythms.sathyasai.org/song/jai-jai-bhavani-ma-ambe</t>
  </si>
  <si>
    <t>Triveni, Pavitra</t>
  </si>
  <si>
    <t>Victory to Divine Mother Parvathi who is hailed as Ambe and Bhavani and who is the indweller of the heart. She is none other than Lord Sai who dwells in Shirdi and Parthi.</t>
  </si>
  <si>
    <t>Jai Jai Bhavani Ma Ambe Bhavani Ma
Ambe Bhavani Ma Sai Bhavani Ma [ Jai Jai Bhavani ... ]
Shirdi Nivasi Ma Parthi Nivasi Ma
Hrudaya Nivasi Ma Ambe (Sai) Bhavani Ma
Jai Jai Bhavani Ma Ambe Bhavani Ma
Ambe Bhavani Ma Sai Bhavani Ma [ Jai Jai Bhavani ... ]
Shirdi Bhavani Ma Parthi Nivasi Ma
Hrudaya Nivasi Ma Ambe (Sai) Bhavani Ma</t>
  </si>
  <si>
    <t>jai-jai-bhavani-ma-ambe.mp3</t>
  </si>
  <si>
    <t>Song Glossary amba: mother parvathi; (var) ambe, ambey, ambika bhavani: goddess parvathi hrudaya: heart jai: victory ma: mother; (var) maayi, maiya, mayi nivasi: dweller, resident; (var) nivasini (f), nivasitha puttaparthi: birthplace of bhagawan sri sathya sai baba; (var) parti, parthi, parthipuri sai: sa + aai = divine mother shirdi: holy abode of the first incarnation of sai baba; (var) shirdipuri</t>
  </si>
  <si>
    <t>debug_jai_jai_bhavani_ma_ambe.html</t>
  </si>
  <si>
    <t>https://sairhythms.sathyasai.org/song/jai-jai-durge-jai-bhavani</t>
  </si>
  <si>
    <t>Jai Jai Durge Jai Bhavani</t>
  </si>
  <si>
    <t>Praise be to Mother Durga, Bhavani, the origin of auspiciousness, consort of Shankara (Shiva) and the one who is also adored as Maha Kaali.</t>
  </si>
  <si>
    <t>Jai Jai Durge Jai Bhavani
Sambhavi Shankari Jai Bhavani
Jaya Jagadambe Jaya Mangalyey [ Sambhavi ... ]
Jaya Jagat Janani Maha Kaalikey [ Sambhavi ... ]</t>
  </si>
  <si>
    <t>Song Glossary bhavani: goddess parvathi durga: goddess who destroyed the demon mahishasura; (var) durge, durgeshwari jagadamba: mother of the world; (var) jagadambe, jagadambige jagat: world; (var) jagath, jagatha, jag, jaga jai: victory janani: mother jaya: victory; (var) jayam, jayatu kaali: one of the fearful forms of goddess; (var) kaalikey maha: great; (var) mahaan - one who is great mangalyey: conferring happiness sambhavi: goddess parvathi shankari: goddess parvathi</t>
  </si>
  <si>
    <t>debug_jai_jai_durge_jai_bhavani.html</t>
  </si>
  <si>
    <t>https://sairhythms.sathyasai.org/song/jai-jai-gopala</t>
  </si>
  <si>
    <t>Victory to Lord Gopala (Krishna) whose consort is Radha. Victory to the son of Nanda, to the one who is endearing to the Gopis and who moved about in Brindavan.</t>
  </si>
  <si>
    <t>Jai Jai Gopala
Sai Gopala Shyama Gopala [ Jai Jai ... ]
Hey Nandalala Gopi Lola Gokula Bala
Brindavana Sanchara [ Sai Gopala ... ]</t>
  </si>
  <si>
    <t>jai-jai-gopala.mp3</t>
  </si>
  <si>
    <t>Mishra Bageshri</t>
  </si>
  <si>
    <t>Song Glossary bala: child, son; (var) bal, balana, balagan (tamil), baalam brindavana: garden of tulsi plants, abode of krishna and sathya sai; (var) brindavan gokula: the place where krishna was fostered gopal: name of krishna which means protector of the cowherd; (var) gopala, gopalana, gopalam gopi: the women of brindavana who had completely surrendered to lord krishna; (var) gopika hey: a heartfelt callout, usually followed by a name or description like 'hey rama', or 'hey merciful lord' jai: victory lola: longing or desirous of nandalala: son of nanda; (var) nandalal sai: sa + aai = divine mother sanchara: wander; (var) sancharam sham: dark hued, a reference to lord krishna; evening time; (var) shyam, shyama, shyamala</t>
  </si>
  <si>
    <t>debug_jai_jai_gopala.html</t>
  </si>
  <si>
    <t>jai-jai-gopala_1.mp3</t>
  </si>
  <si>
    <t>https://sairhythms.sathyasai.org/song/jai-jai-guru-deva-sri</t>
  </si>
  <si>
    <t>Glory to the revered preceptor Mahadeva, who is the embodiment of Mother, Father, Preceptor and the Trinity Brahma, Vishnu and Maheshwara.</t>
  </si>
  <si>
    <t>Jai Jai Guru Deva Sri Sai Mahadeva (3)
Brahma Vishnu Maheshwara Sai Mahadeva
Mata Pitha Guru Deva Sri Sai Mahadeva</t>
  </si>
  <si>
    <t>jai-jai-guru-deva-sri.mp3</t>
  </si>
  <si>
    <t>Song Glossary brahma: one of the trinity who is the creator, it also refers to the supreme lord - brahman; (var) brahmam deva: god; (var) dev, devo, devam guru: preceptor; (var) guruvara – belonging to the guru / guru’s jai: victory mahadev: lord of the lords - refers to lord shiva maheshwara: greatest lord - refers to lord shiva mata: mother; (var) matey pitha: father sai: sa + aai = divine mother sri: honorific title of respect; another name of goddess lakshmi; wealth, majesty, splendour, intellect, fortune; (var) thiru (tamil) vishnu: lord vishnu, one of the trinity who is the preserver</t>
  </si>
  <si>
    <t>debug_jai_jai_guru_deva_sri.html</t>
  </si>
  <si>
    <t>Kasturi Tilakam Narayanam</t>
  </si>
  <si>
    <t>https://youtu.be/mIZ1DKPSRqY https://youtu.be/E3aeGQQ5b5A</t>
  </si>
  <si>
    <t>https://sairhythms.sathyasai.org/song/jai-jai-hanuman-jaya-hanuman</t>
  </si>
  <si>
    <t>Jai Jai Hanuman Jaya Hanuman</t>
  </si>
  <si>
    <t>Victory to Hanuman, the son of Maruti and Anjana devi. He is the one who has the authority and wisdom, one of extraordinary strength, a warrior, messenger an ardent devotee of Lord Rama.</t>
  </si>
  <si>
    <t>Jai Jai Hanuman Jaya Hanuman (2)
Maruti Raya Jaya Hanuman
Mahanubhava Jaya Hanuman
Vayu Kumara Jaya Hanuman
Vanara Veera Jaya Hanuman
Anjana Putra Jaya Hanuman
Ati Balavanta Jaya Hanuman
Sri Rama Dootha (Bhaktha) Jaya Hanuman</t>
  </si>
  <si>
    <t>jai-jai-hanuman-jaya-hanuman.mp3</t>
  </si>
  <si>
    <t>P S+ N1 D2 P M1 P M1 G1 M1 PIn the Key of C:G C+ B♭ A G F G F E♭ F G</t>
  </si>
  <si>
    <t>Song Glossary anjana: mother of hanuman; (var) anjani ati: extremely, very balavanta: one who has immense physical strength or power; (var) balavana bhaktha: devotee; (var) bhakthudu (telugu), bhakthargal (tamil) dootha: ambassador, messenger; (var) doota hanuman: the monkey god who served lord rama; (var) hanumantha, anjaneya - son of anjana jai: victory jaya: victory; (var) jayam, jayatu kumara: son, young boy, lord subrahmanya mahanubhava: great person, highly experienced maruthi: hanuman; (var) maruthiraya, maruti putra: son raja: king, emperor; (var) raya, rajadhi raja – king of kings rama: name of the seventh incarnation of lord vishnu, son of dasharatha and kausalya; (var) ram sri: honorific title of respect; another name of goddess lakshmi; wealth, majesty, splendour, intellect, fortune; (var) thiru (tamil) vanara: monkey vayu: god of wind veera: courageous person; (var) veeram</t>
  </si>
  <si>
    <t>debug_jai_jai_hanuman_jaya_hanuman.html</t>
  </si>
  <si>
    <t>https://www.youtube.com/watch?v=5AOk0tbomRY</t>
  </si>
  <si>
    <t>https://sairhythms.sathyasai.org/song/jai-jai-jai-devi-jagadamba-0</t>
  </si>
  <si>
    <t>Jai Jai Jai Devi Jagadamba (Hamsadhwani)</t>
  </si>
  <si>
    <t>Sing the Glory of the Universal Mother riding the Lion, the Energy Principle, causing Auspiciousness, the consort of Shankara and the most beautiful of all the three worlds. Oh Mother, You dwell at Kanchi as Kamakshi, as Meenakshi in Madurai and as Vishalakshi in Kashi. Your Eyes are full of compassion. We offer ourselves at Your feet for You are verily Saraswathi (Knowledge), Wealth (Lakshmi) and Supreme Energy (Durga).</t>
  </si>
  <si>
    <t>Jai Jai Jai Devi Jagadamba
Simha Vahini Sayeeshwari Amba [ Jai Jai ... ]
Sheetalambike Devi Parashakthi
Srikari Shankari Tripura Sundari Amba Jai
Kanchi Kamakshi Madurai Meenakshi Kashi Visalakshi Karuna Katakshi
Parthi Pureeshwari Parama Dayakari Durga Lakshmi Saraswathi
Durga Lakshmi Saraswathi (3)
Sharanam Sharanam Sharanam Jagadamba</t>
  </si>
  <si>
    <t>Song Glossary amba: mother parvathi; (var) ambe, ambey, ambika devi: goddess durga: goddess who destroyed the demon mahishasura; (var) durge, durgeshwari jagadamba: mother of the world; (var) jagadambe, jagadambige jai: victory kamakshi: lotus-eyed, refers to goddess parvathi at the holy city of kancheepuram kanchi: a holy place; (var) kanchipuri karuna: compassion; (var) karunya, karunamaya - full of compassion, karunamayi (f), karunantha, karunakara - embodiment of compassion kashi: a holy place; (var) kasi kataksha: glance, sight; (var) katakshi (feminine) lakshmi: goddess of wealth, the consort of lord vishnu madurai: holy city in tamilnadu, the abode of goddess meenakshi; (var) madurapuri meenakshi: goddess parvathi at madurai temple parama: supreme, principal, chief, best, highest; (var) param, paramam parashakthi: the supreme power pureeshwara: lord of a place or city; (var) purishwara, pureeshwari, purishwari (f) puttaparthi: birthplace of bhagawan sri sathya sai baba; (var) parti, parthi, parthipuri saraswathi: goddess of learning and consort of brahma sayeesha: sai + esha = lord sai; (var) sayeesham, sayeeshwara, sayeeshwaram, sayeeshwari (f), sayeeshwaraya, saishwari (f), shankari: goddess parvathi sharan: surrender; (var) sharana, sharanagata, sharanagatha, sharanagatham, sharanam sheetala: coolness; (var) sheetalambike - goddess who provides coolness to alleviate suffering simha: lion sundara: beautiful; (var) sundarakara, sundaraya, sundari (f), soundari (f), sundaram - beauty srikara: giving good fortune, bestowing prosperity; (var) sree karaa, srikari (f) tripura: three worlds, three cities, name of a demon vahana: vehicle; (var) vahini - one who rides the vehicle (feminine) visalakshi: another name for goddess parvathi, literally, one who has large eyes.</t>
  </si>
  <si>
    <t>debug_jai_jai_jai_devi_jagadamba.html</t>
  </si>
  <si>
    <t>https://sairhythms.sathyasai.org/song/jai-jai-jai-devi-jagadamba</t>
  </si>
  <si>
    <t>Jai Jai Jai Devi Jagadamba (Kalyani / Yaman)</t>
  </si>
  <si>
    <t>Glory be to Universal Mother, destroyer of sorrows and promoter of the well being of her devotees. Confer your grace upon us Oh Mother the personification of Integrated awareness, Supreme wisdom, Supreme Love and Auspiciousness.</t>
  </si>
  <si>
    <t>Jai Jai Jai Devi Jagadamba
Sankata Harini Mangala Karini [ Jai Jai ... ]
Gnana Shakthi Vignanamayi
Premamayi Kalyanamayi
Shubha Dey Mata Devi Jagadamba</t>
  </si>
  <si>
    <t>jai-jai-jai-devi-jagadamba.mp3</t>
  </si>
  <si>
    <t>Song Glossary devi: goddess dey: give gnana: wisdom; (var) gyaan, gnaan, gnan, gnanam haarini: one who removes/destroys (f); (var) harini, harnevali jagadamba: mother of the world; (var) jagadambe, jagadambige jai: victory kaarini: doer, responsible for (f); (var) karini kalyan: welfare; (var) kalyana, kalyani - goddess who bestows auspiciousness and welfare mangal: auspicious; (var) mangala mata: mother; (var) matey premamayi: embodiment of love (feminine); (var) premamaya - full of love sankata: distress shakthi: power, primordial goddess, another name of mother parvathi shubh: good, auspicious, pleasant; (var) shubha, shubham; shubhakari, shubankari - goddess who bestows auspiciousness vignanamayi: embodiment of supreme knowledge</t>
  </si>
  <si>
    <t>https://youtu.be/bH14bw2zxT8</t>
  </si>
  <si>
    <t>https://sairhythms.sathyasai.org/song/jai-jai-jai-gananayaka-jai</t>
  </si>
  <si>
    <t>Vaikuntapathey Sai Harey</t>
  </si>
  <si>
    <t>Let us sing the glory of Lord Ganesha, the leader of Ganaas (Shiva's army) and the destroyer of all obstacles in the path of spiritual practices. Sing the glory of the bestower of all that is auspicious, intelligence and knowledge. The elephant-headed Lord is the son of Gowri and Shiva who is also known as Gangadhara.</t>
  </si>
  <si>
    <t>Jai Jai Jai Gananayaka Jai Jai Vighna Vinashaka
Jaya Shubha Mangala Dayaka Vidya Buddhi Pradayaka
Gajavadana Gowri Nandana (2)
Gangadhara Shiva Shambho Nandana
Jai Jai Jai Gananayaka, Yukute wo Terasu Kami yo
Tataeyo Eichi no Ganesha wo Shinri e Michibiku Kamiyo
Misakaeare Kami (Sai) no Hikari ni
Eichi to Chikara no Shiva no Mikoyo
Nanzen Nen mo Umare Kawatte, Tabi wo Tsuzuketa Watashi
Ikudo to Naku Chigau Jinsei, Ayumi Tsuzuketa Keredo
Kono Tabi wo Motte Owari ni Shiyou
Kurushii Tabi mo Owari ni Shiyou
Kami no Keshin ga Kurareta kara
Ai no Kamisama Kurareta kara</t>
  </si>
  <si>
    <t>jai-jai-jai-gananayaka-jai.mp3</t>
  </si>
  <si>
    <t>S S R2 G1 P M1 G1 R2 S n1 R2 R2 G1 R2 n1 S S SIn the Key of C:C C D E♭ G F E♭ D C B♭ D D E♭ D B♭ C C C</t>
  </si>
  <si>
    <t>Song Glossary buddhi: intellect dayaka: one who gives; (var) dayakam, dayiney, dayaki (f) gajamukha: elephant-faced one, refers to lord ganesh; (var) gajamukham, gajanana, gajananam, gajavadana, gajavadanam gananayaka: leader of his group - refers to lord ganesha; (var) gananayakam, ganapathey, ganapathi, ganapathim, ganapati, ganapatim gangadhara: one who bears the holy river ganga – lord shiva; (var) gangadharaya, gangadhari gowri: another name of goddess parvathi jai: victory jaya: victory; (var) jayam, jayatu mangal: auspicious; (var) mangala nandana: son, also the name of a forest; (var) nandan, nandanam pradayaka: bestower shambho: one who is goodness personified - refers to lord shiva; (var) shambhu shiva: lord shiva - one of the trinity who is the destroyer - the name shiva means auspiciousness; (var) shiv, shivaya, shivaraj, shivaraja, shivarajam, shivom, shivani (f) - of shiva shubh: good, auspicious, pleasant; (var) shubha, shubham; shubhakari, shubankari - goddess who bestows auspiciousness vidya: knowledge vighna: obstacle vinasha: one who destroys or removes; (var) vinashaka, vinashana, vinashini (f), vinasham;</t>
  </si>
  <si>
    <t>debug_jai_jai_jai_gananayaka_jai.html</t>
  </si>
  <si>
    <t>jai-jai-jai-gananayaka-jai_1.mp3</t>
  </si>
  <si>
    <t>https://sairhythms.sathyasai.org/song/jai-jai-jai-gananayaka-yukute</t>
  </si>
  <si>
    <t>Jai Jai Jai Gananayaka, Yukute</t>
  </si>
  <si>
    <t>Victory to Thee O Lord Ganesha, please illuminate the path before me. Praise the all-knowing Ganesha who will us guide us to truth. Under the light of God, we will prosper. Bow to the Wisdom and Power of the Son of Shiva.</t>
  </si>
  <si>
    <t>Jai Jai Jai Gananayaka, Yukute wo Terasu Kami yo
Tataeyo Eichi no Ganesha wo Shinri e Michibiku Kamiyo
Misakaeare Kami (Sai) no Hikari ni
Eichi to Chikara no Shiva no Mikoyo
Jai Jai Jai Gananayaka Jai Jai Vighna Vinashaka
Jaya Shubha Mangala Dayaka Vidya Buddhi Pradayaka
Gajavadana Gowri Nandana (2)
Gangadhara Shiva Shambho Nandana
Nanzen Nen mo Umare Kawatte, Tabi wo Tsuzuketa Watashi
Ikudo to Naku Chigau Jinsei, Ayumi Tsuzuketa Keredo
Kono Tabi wo Motte Owari ni Shiyou
Kurushii Tabi mo Owari ni Shiyou
Kami no Keshin ga Kurareta kara
Ai no Kamisama Kurareta kara</t>
  </si>
  <si>
    <t>Song Glossary jai: victory gananayaka: leader of his group - refers to lord ganesha; (var) gananayakam, ganapathey, ganapathi, ganapathim, ganapati, ganapatim sai: sa + aai = divine mother</t>
  </si>
  <si>
    <t>debug_jai_jai_jai_gananayaka_yukute.html</t>
  </si>
  <si>
    <t>https://youtu.be/YOJ8hBmRHkI</t>
  </si>
  <si>
    <t>Sankata Harana Sri Sai Ramana</t>
  </si>
  <si>
    <t>https://sairhythms.sathyasai.org/song/jai-jai-jai-ganesha</t>
  </si>
  <si>
    <t>Jai Jai Jai Ganesha</t>
  </si>
  <si>
    <t>Jai Jai Jai Ganesha Ganapathi Deva
Jai Jai Jai Ganesha Vinayaka
Abreme El Camino Ganesha Para Así Llegar
A Los Pies Divinos Ganesha De Sai Avatar [ Jai Jai … ]
Llenanos De Fuerza Ganesha Para Así Lograr
La Liberacion Oh Ganesha En La Era Sai</t>
  </si>
  <si>
    <t>jai-jai-jai-ganesha.mp3</t>
  </si>
  <si>
    <t>Song Glossary avatar: incarnation; (var) avatara, avataram, avatari, avathaar, avathari, avatarini(f) deva: god; (var) dev, devo, devam gananayaka: leader of his group - refers to lord ganesha; (var) gananayakam, ganapathey, ganapathi, ganapathim, ganapati, ganapatim ganesha: lord of the ganas, name of the elephant faced god; (var) ganesh jai: victory sai: sa + aai = divine mother vinayaka: one without a master - refers to lord ganesha</t>
  </si>
  <si>
    <t>debug_jai_jai_jai_ganesha.html</t>
  </si>
  <si>
    <t>https://sairhythms.sathyasai.org/song/jai-jai-jai-jai-ganapathi</t>
  </si>
  <si>
    <t>Glory to the elephant-faced Lord of Ganaas (Shiva's tribe) whose Mother is Parvathi and Father Mahadeva (Lord Shiva).</t>
  </si>
  <si>
    <t>Jai Jai Jai Jai Ganapathi Deva (3)
Mata Parvathi Pitha Mahadeva (2) [ Jai Jai ... ]
Gajanana Gajanana
Gajanana Hey Ganapathi Deva</t>
  </si>
  <si>
    <t>jai-jai-jai-jai-ganapathi.mp3</t>
  </si>
  <si>
    <t>Song Glossary deva: god; (var) dev, devo, devam gajamukha: elephant-faced one, refers to lord ganesh; (var) gajamukham, gajanana, gajananam, gajavadana, gajavadanam gananayaka: leader of his group - refers to lord ganesha; (var) gananayakam, ganapathey, ganapathi, ganapathim, ganapati, ganapatim hey: a heartfelt callout, usually followed by a name or description like 'hey rama', or 'hey merciful lord' jai: victory mahadeva: lord of the lords - refers to lord shiva mata: mother; (var) matey parvathi: consort of lord shiva pitha: father</t>
  </si>
  <si>
    <t>debug_jai_jai_jai_jai_ganapathi.html</t>
  </si>
  <si>
    <t>https://www.youtube.com/watch?v=hI8JYHz4ezI</t>
  </si>
  <si>
    <t>https://sairhythms.sathyasai.org/song/jai-jai-jai-jai-vinayaka</t>
  </si>
  <si>
    <t>Jai Jai Jai Jai Vinayaka</t>
  </si>
  <si>
    <t>Victory to the vermillion-hued Lord Ganesha who sustains the universe. Lord Ganesha removes obstacles and difficulties. Victory to Lord Sai who is verily Lord Ganesha.</t>
  </si>
  <si>
    <t>Jai Jai Jai Jai Vinayaka
Vinayaka Vinayaka [ Jai Jai ... ]
Sindhura Vadana Jagat Paripala
Sankata Harana Vinayaka
Vinayaka (Sai) Vinayaka (2)
Vinayaka Sai Vinayaka</t>
  </si>
  <si>
    <t>Namo Naarasimha Asura Vinasha</t>
  </si>
  <si>
    <t>Song Glossary harana: to remove/destroy; (var) haranam, haari - one who destroys jagat: world; (var) jagath, jagatha, jag, jaga jai: victory paripala: to protect; (var) paripalaka, paripalaya, paripalana, paripalita sai: sa + aai = divine mother sankata: distress sindhura: elephant, also refers to the color vermillion vadana: face; (var) vadanam, vadani (f) vinayaka: one without a master - refers to lord ganesha</t>
  </si>
  <si>
    <t>debug_jai_jai_jai_jai_vinayaka.html</t>
  </si>
  <si>
    <t>https://youtu.be/h0Z7QIJ12Gg</t>
  </si>
  <si>
    <t>https://sairhythms.sathyasai.org/song/jai-jai-jai-jaya-ma</t>
  </si>
  <si>
    <t>Jai Jai Jai Jaya Ma</t>
  </si>
  <si>
    <t>Victory to Mother Sathya Sai, the Goddess of Puttaparthi, who destroys fears of birth and death. She holds Trident and is the sustainer of the three worlds.</t>
  </si>
  <si>
    <t>Jai Jai Jai Jaya Ma Sathya Sai Bhavani Ma
Parthi Pureeshwari Ma Sai Maheswari Ma [ Jai Jai ... ]
Trishoola Dharini Ma Triloka Palini Ma
Sai Ma Sai Ma Sai Ma</t>
  </si>
  <si>
    <t>jai-jai-jai-jaya-ma.mp3</t>
  </si>
  <si>
    <t>Song Glossary bhavani: goddess parvathi dhara: bear, carry, earth, one who wears; (var) dhari, dharana, dharam, dharey, dharini (f) jai: victory jaya: victory; (var) jayam, jayatu ma: mother; (var) maayi, maiya, mayi maheshwari: goddess parvathi - consort of shiva palini: to foster and protect (feminine) pureeshwara: lord of a place or city; (var) purishwara, pureeshwari, purishwari (f) puttaparthi: birthplace of bhagawan sri sathya sai baba; (var) parti, parthi, parthipuri sai: sa + aai = divine mother sathya: truth, short form of sathyanarayana – the childhood name of sri sathya sai baba; (var) sathyam triloka: the three worlds, refers to sky, earth, and the sub-terrain below the ocean trishoola: trident weapon, frequently held by gods such as lord shiva and goddess durga; (var) trishula, shoola</t>
  </si>
  <si>
    <t>debug_jai_jai_jai_jaya_ma.html</t>
  </si>
  <si>
    <t>https://sairhythms.sathyasai.org/song/jai-jai-jai-mana-mohana</t>
  </si>
  <si>
    <t>Jai Jai Jai Mana Mohana</t>
  </si>
  <si>
    <t>Victory to Lord Krishna who is known by many names: Gopala, Madhava and Keshava. He is the divine charmer who destroyed the demon Madhu.</t>
  </si>
  <si>
    <t>Jai Jai Jai Mana Mohana Jai Jai Jai Madhusudhana
Madhava Keshava
Keshava Madhava
Gopala Gopalana</t>
  </si>
  <si>
    <t>jai-jai-jai-mana-mohana.mp3</t>
  </si>
  <si>
    <t>Song Glossary gopal: name of krishna which means protector of the cowherd; (var) gopala, gopalana, gopalam jai: victory keshava: refers to lord krishna who vanquished the demon keshi; also means the one with beautiful, long hair; (var) keshavam madhava: name of krishna which means very sweet like madhu-honey; (var) madhavam, madhavaya madhusudhana: slayer of the demon madhu - lord krishna mana: mind; (var) man, mano mohana: attractive, beautiful, enchanting; (var) mohanam, mohini (f) - also refers to an incarnation of lord vishnu</t>
  </si>
  <si>
    <t>debug_jai_jai_jai_mana_mohana.html</t>
  </si>
  <si>
    <t>https://sairhythms.sathyasai.org/song/jai-jai-jai-narayana</t>
  </si>
  <si>
    <t>Jai Jai Jai Narayana</t>
  </si>
  <si>
    <t>Lord Narayana has incarnated as Krishna and is known by various names such as Govinda, Gopala, Mukunda, Madhava and Sai.</t>
  </si>
  <si>
    <t>Jai Jai Jai Narayana
Govinda Gopala Narayana [ Jai Jai ... ]
Mukunda Madhava Narayana
Sri Krishna Govinda Narayana
Narayana (Sathya) Sai Narayana</t>
  </si>
  <si>
    <t>https://dl.radiosai.org/RADIO_SAI_BHAJAN_CLASSROOM_448_JAI_JAI_JAI_NARAYANA.mp3</t>
  </si>
  <si>
    <t>Song Glossary gopal: name of krishna which means protector of the cowherd; (var) gopala, gopalana, gopalam govinda: name of krishna which means cowherd; (var) govindam jai: victory krishna: name of the eighth incarnation of lord vishnu, son of devaki and vasudeva madhava: name of krishna which means very sweet like madhu-honey; (var) madhavam, madhavaya mukunda: refers to krishna, the one who grants liberation narayana: lord vishnu; (var) narayan, narayanam, narayanaya sai: sa + aai = divine mother sri: honorific title of respect; another name of goddess lakshmi; wealth, majesty, splendour, intellect, fortune; (var) thiru (tamil)</t>
  </si>
  <si>
    <t>debug_jai_jai_jai_narayana.html</t>
  </si>
  <si>
    <t>https://youtu.be/Ia-w4ieFMoU</t>
  </si>
  <si>
    <t>Jaya Narayana Jaya Hari Om (Vakulabharanam / Basant Mukhari)</t>
  </si>
  <si>
    <t>https://sairhythms.sathyasai.org/song/jai-jai-jai-vijayee-bhava</t>
  </si>
  <si>
    <t>Jai Jai Jai Vijayee Bhava</t>
  </si>
  <si>
    <t>Victory to Lord Sathya Sai, the Lord of Parthi, the embodiment of Shiva and Shakthi. Victory to the One who holds poison in His throat (symbol of sacrifice) and who is also known as Vaidheeswara.</t>
  </si>
  <si>
    <t>Jai Jai Jai Vijayee Bhava
Jai Jai Jai Partheeshwara
Jaya Jaya Shiva Shaktheeshwara
Jai Jai Jai Vaidheeshwara
Jaya Jaya Haalaahala Dhara
Jai Jai Jai Vijayee Bhava (3)
Vijayee Bhava</t>
  </si>
  <si>
    <t>Song Glossary bhava: being, becoming, birth, world dhara: bear, carry, earth, one who wears; (var) dhari, dharana, dharam, dharey, dharini (f) haalaahala: the poison emitted during the churning of the ocean which was swallowed by shiva jai: victory jaya: victory; (var) jayam, jayatu partheeshwara: one who is lord of parthi (sathya sai baba); (var) partheesha, partheeshwaraya shaktheeshwara: lord of shakti (strength or parvathi) shiva: lord shiva - one of the trinity who is the destroyer - the name shiva means auspiciousness; (var) shiv, shivaya, shivaraj, shivaraja, shivarajam, shivom, shivani (f) - of shiva vaidheeshwara: lord of medicine, healing; a name of lord shiva vijaya: victorious, victory; (var) vijayee</t>
  </si>
  <si>
    <t>debug_jai_jai_jai_vijayee_bhava.html</t>
  </si>
  <si>
    <t>https://sairhythms.sathyasai.org/song/jai-jai-jai-yadu-vamsha-dulari</t>
  </si>
  <si>
    <t>Jai Jai Jai Yadu Vamsha Dulari</t>
  </si>
  <si>
    <t>Sing in praise of the dear one of Yadu lineage, Lord Krishna, whose acrobats are lovely and enticing. Saints and Sages have sung in adoration of the Lord, who is the dear child of Nanda and Yashoda and the one whose name is chanted by the pundits who chant the Vedas and scriptures.</t>
  </si>
  <si>
    <t>Jai Jai Jai Yadu Vamsha Dulari
Leela Lalita Manohara Pyaari [ Jai Jai ... ]
Bhuvana Mohana Prabhu Sant Sahayaka
Gaavata Veda Purana Pukari
Nanda Ke Lal Yashoda Ke Bal
Gopi Gopal Bala Jaya Vraja Lal</t>
  </si>
  <si>
    <t>Song Glossary bala: child, son; (var) bal, balana, balagan (tamil), baalam bhuvana: world; (var) bhuvan dular: favourite; (var) dularey, dulari gaate: while singing; (var) gaavata gopal: name of krishna which means protector of the cowherd; (var) gopala, gopalana, gopalam gopi: the women of brindavana who had completely surrendered to lord krishna; (var) gopika jai: victory jaya: victory; (var) jayam, jayatu ke: of or belonging to lal: son, child, dear one; (var) lala lalita: name of goddess lakshmi, also means pleasing; (var) lalitey leela: play, sport, entertainment; (var) leelamaya – full of sport manohar: pleasing, beautiful, charming; (var) manohara, manoharam, manohari (f) mohana: attractive, beautiful, enchanting; (var) mohanam, mohini (f) - also refers to an incarnation of lord vishnu nanda: foster father of lord krishna prabhu: lord, master; (var) prabho pukar: to call, to plead; (var) pukara, pukarey purana: ancient vedic text; (var) puran; purana purusha - lord who is extolled in the puranas pyaara: loving; (var) pyaarey, pyaari (f); pyaar - love sahayaka: helpful sant: saint vamsha: genaration veda: sacred text, the scripture of the hindus said to have been directly revealed by the supreme-being, brahman vraja: playground of lord krishna's divine sports i.e., brindavana yadu: name of the dynasty in which lord krishna was born; (var) yaduvara, yadukula yashoda: foster mother of lord krishna; (var) yashode</t>
  </si>
  <si>
    <t>debug_jai_jai_jai_yadu_vamsha_dulari.html</t>
  </si>
  <si>
    <t>https://sairhythms.sathyasai.org/song/jai-jai-janani-sai-janani</t>
  </si>
  <si>
    <t>Jai Jai Janani Sai Janani (Natabhairavi)</t>
  </si>
  <si>
    <t>Victory to Mother Bhavani who has the lion as Her vehicle, who holds the Trident in Her hands, who is the same as Mother Sathya Sai who dwells in Parthi.</t>
  </si>
  <si>
    <t>Jai Jai Janani Sai Janani Ambe Bhavani Ma
Jaya Ma Jaya Ma
Sai Bhavani Ma (Sathya)
Simha Vahini Trishoola Dharini Ambe Bhavani Ma
Jai Jai Janani Sai Janani Parthi Nivasini Ma
Jaya Ma Jaya Ma [ Sai Bhavani ... ]</t>
  </si>
  <si>
    <t>jai-jai-janani-sai-janani.mp3</t>
  </si>
  <si>
    <t>https://media.radiosai.org/journals/Vol_03/11NOV01/bhajans.htm</t>
  </si>
  <si>
    <t>Song Glossary amba: mother parvathi; (var) ambe, ambey, ambika bhavani: goddess parvathi dhara: bear, carry, earth, one who wears; (var) dhari, dharana, dharam, dharey, dharini (f) jai: victory janani: mother jaya: victory; (var) jayam, jayatu ma: mother; (var) maayi, maiya, mayi nivasi: dweller, resident; (var) nivasini (f), nivasitha puttaparthi: birthplace of bhagawan sri sathya sai baba; (var) parti, parthi, parthipuri sai: sa + aai = divine mother sathya: truth, short form of sathyanarayana – the childhood name of sri sathya sai baba; (var) sathyam simha: lion trishoola: trident weapon, frequently held by gods such as lord shiva and goddess durga; (var) trishula, shoola vahana: vehicle; (var) vahini - one who rides the vehicle (feminine)</t>
  </si>
  <si>
    <t>debug_jai_jai_janani_sai_janani.html</t>
  </si>
  <si>
    <t>https://sairhythms.sathyasai.org/song/jai-jai-janani-sai-janani-0</t>
  </si>
  <si>
    <t>Narayana Hari Narayana (Maand)</t>
  </si>
  <si>
    <t>Jai Jai Janani Sai Janani (Vakulabharanam / Basant Mukhari)</t>
  </si>
  <si>
    <t>Glory be to the Mother who is most beautiful in all the three worlds, the one who is blemishless and who is a cause of delight to Shiva. Mother Gowri is ever compassionate and the storehouse of sacred attributes.</t>
  </si>
  <si>
    <t>Jai Jai Janani Sai Janani Parthi Nivasini
Tribhuvana Sundari Alakh Niranjani
Jai Jai Janani Jai Shiva Ranjani
Sundari Guna Manjari Karunakari Gowri</t>
  </si>
  <si>
    <t>Song Glossary alakh: that which is not seen – that god who is without attributes and cannot be seen; (var) alakha gowri: another name of goddess parvathi guna: qualities; (var) gun jai: victory janani: mother karuna: compassion; (var) karunya, karunamaya - full of compassion, karunamayi (f), karunantha, karunakara - embodiment of compassion manjari: a cluster niranjan: without any black spot. i.e. always pure. nir+anjan=without collirium (kaajal – which is always black); (var) niranjana, niranjani (f) nivasi: dweller, resident; (var) nivasini (f), nivasitha puttaparthi: birthplace of bhagawan sri sathya sai baba; (var) parti, parthi, parthipuri ranjani: she who pleases sai: sa + aai = divine mother shiva: lord shiva - one of the trinity who is the destroyer - the name shiva means auspiciousness; (var) shiv, shivaya, shivaraj, shivaraja, shivarajam, shivom, shivani (f) - of shiva sundara: beautiful; (var) sundarakara, sundaraya, sundari (f), soundari (f), sundaram - beauty tribhuvana: three worlds - tri (three) and bhuvana (world)</t>
  </si>
  <si>
    <t>https://sairhythms.sathyasai.org/song/jai-jai-prabhu-giridhari-natavara</t>
  </si>
  <si>
    <t>Jai Jai Prabhu Giridhari Natavara</t>
  </si>
  <si>
    <t>Sing in praise of Lord Gopala (Krishna), the playful son of Nanda and the one who lifted the mountain Govardhana, to save His tribesmen.</t>
  </si>
  <si>
    <t>Jai Jai Prabhu Giridhari Natavara Nandalala
Natavara Nandalala Hey Giridhara Gopala (Hey)
Hey Giridhara Gopala Hey Giridhara Gopala Hey Giridhara Gopala</t>
  </si>
  <si>
    <t>jai-jai-prabhu-giridhari-natavara.mp3</t>
  </si>
  <si>
    <t>Song Glossary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jai: victory nandalala: son of nanda; (var) nandalal natavara: supreme dancer/actor referred esp. to lord krishna prabhu: lord, master; (var) prabho</t>
  </si>
  <si>
    <t>debug_jai_jai_prabhu_giridhari_natavara.html</t>
  </si>
  <si>
    <t>https://sairhythms.sathyasai.org/song/jai-jai-ram-krishna-harey</t>
  </si>
  <si>
    <t>Jai Jai Ram Krishna Harey</t>
  </si>
  <si>
    <t>Victory to Lord Rama, Krishna, Hari (Vishnu) and Lord Sai.</t>
  </si>
  <si>
    <t>Jai Jai Ram Krishna Harey
Jai Jai Ram Jai Jai Ram Krishna Harey
Jai Jai Ram Krishna Harey
Jai Jai Ram Sai Harey [ Jai Jai Ram Jai Jai Ram ... ]
Jai Jai Ram Jai Jai Ram Krishna Harey
Jai Jai Ram Krishna Hari
Jai Jai Ram Jai Jai Ram Krishna Hari
Jai Jai Ram Krishna Hari
Jai Jai Ram Sai Hari [ Jai Jai Ram Jai Jai Ram ... ]
Jai Jai Ram Jai Jai Ram Krishna Hari</t>
  </si>
  <si>
    <t>jai-jai-ram-krishna-harey.mp3</t>
  </si>
  <si>
    <t>Song Glossary hari: name of lord vishnu; (var) hare, harey jai: victory krishna: name of the eighth incarnation of lord vishnu, son of devaki and vasudeva rama: name of the seventh incarnation of lord vishnu, son of dasharatha and kausalya; (var) ram sai: sa + aai = divine mother</t>
  </si>
  <si>
    <t>debug_jai_jai_ram_krishna_harey.html</t>
  </si>
  <si>
    <t>https://sairhythms.sathyasai.org/song/jai-jai-ram-sita-ram</t>
  </si>
  <si>
    <t>Jai Jai Ram Sita Ram</t>
  </si>
  <si>
    <t>Victory to Lord Rama, the consort of Sita. Victory to the one who is the very embodiment of compassion, who is full of Atmic Bliss and the indweller of hearts. Victory to Lord Sai, the incarnation of Love who embodies all divine qualities.</t>
  </si>
  <si>
    <t>Jai Jai Ram Sita Ram
Karunya Roopa Raja Ram
Ananda Ram Atmabhi Ram
Premavatara Sai Ram
Poornavatara Sai Ram
Jai Jai Ram Jai Jai Ram, Sita Ram Jai Jai Ram</t>
  </si>
  <si>
    <t>jai-jai-ram-sita-ram.mp3</t>
  </si>
  <si>
    <t>Song Glossary anand: bliss; (var) ananda, anandam, anando atmabhi: for the soul jai: victory karuna: compassion; (var) karunya, karunamaya - full of compassion, karunamayi (f), karunantha, karunakara - embodiment of compassion poornavatara: full incarnation of the lord on the earth with all the 16 qualities mentioned in the sacred texts-like omniscience, omnipresence etc.; (var) poornavataram premavatara: incarnation of love raja: king, emperor; (var) raya, rajadhi raja – king of kings rama: name of the seventh incarnation of lord vishnu, son of dasharatha and kausalya; (var) ram roopa: figure, embodiment; (var) roopam, roopini (f) sai: sa + aai = divine mother sita: consort of rama, 7th avatar of lord vishnu; (var) siya</t>
  </si>
  <si>
    <t>debug_jai_jai_ram_sita_ram.html</t>
  </si>
  <si>
    <t>https://youtu.be/w79EK2VtFMU</t>
  </si>
  <si>
    <t>https://sairhythms.sathyasai.org/song/jai-jai-rama-krishna-hari</t>
  </si>
  <si>
    <t>Jai Jai Rama Krishna Hari</t>
  </si>
  <si>
    <t>Chant the divine names of Rama, Krishna and Hari incessantly.</t>
  </si>
  <si>
    <t>Jai Jai Rama Krishna Hari (7 Times)</t>
  </si>
  <si>
    <t>Song Glossary hari: name of lord vishnu; (var) hare, harey jai: victory krishna: name of the eighth incarnation of lord vishnu, son of devaki and vasudeva rama: name of the seventh incarnation of lord vishnu, son of dasharatha and kausalya; (var) ram</t>
  </si>
  <si>
    <t>debug_jai_jai_rama_krishna_hari.html</t>
  </si>
  <si>
    <t>https://sairhythms.sathyasai.org/song/jai-jai-sai-ma-jaya</t>
  </si>
  <si>
    <t>Jai Jai Sai Ma Jaya</t>
  </si>
  <si>
    <t>Victory to Mother Sai who is Mother Saraswathi Herself, the One who bestows Knowledge and the One who plays on the Veena (stringed instrument). Mother Saraswathi gives strength and grants Liberation.</t>
  </si>
  <si>
    <t>Jai Jai Sai Ma Jaya Sai Saraswathi Ma
Veena Vadini Ma Vidya Daayini Ma [ Jai Jai ... ]
Mukthi Pradayini Ma Shakthi Pradayini Ma [ Veena Vadini ... ]</t>
  </si>
  <si>
    <t>jai-jai-sai-ma-jaya.mp3</t>
  </si>
  <si>
    <t>Parameshwari</t>
  </si>
  <si>
    <t>https://dl.radiosai.org/RADIO_SAI_BHAJAN_CLASSROOM_251_JAI_JAI_SAI_MA.mp3</t>
  </si>
  <si>
    <t>Song Glossary dayini: one who gives (feminine); (var) pradayini, vidayini jai: victory jaya: victory; (var) jayam, jayatu ma: mother; (var) maayi, maiya, mayi mukthi: liberation sai: sa + aai = divine mother saraswathi: goddess of learning and consort of brahma shakthi: power, primordial goddess, another name of mother parvathi vadini: she who plays (music) veena: musical instrument esp. played by goddess saraswathi, the goddess of knowledge vidya: knowledge</t>
  </si>
  <si>
    <t>debug_jai_jai_sai_ma_jaya.html</t>
  </si>
  <si>
    <t>https://sairhythms.sathyasai.org/song/jai-jai-shiva-shambho</t>
  </si>
  <si>
    <t>Jai Jai Shiva Shambho</t>
  </si>
  <si>
    <t>Victory to Lord Shiva, the embodiment of auspiciousness. He is the Lord of the Lords and the Lord of the innocent. Glory to Lord Sathya Sai who is none other than Lord Shiva.</t>
  </si>
  <si>
    <t>Jai Jai Shiva Shambho Jai Jai Shiva Shambho
Mahadeva Shambho Mahadeva Shambho
Bholey Nath Shambho Sai Nath Shambho [ Jai Jai ... ]
Shiva Shiva Shiva Shambho Hara Hara Shiva Shambho [ Bholey Nath ... ]
Jai Jai Shiva Shambho (3)</t>
  </si>
  <si>
    <t>Song Glossary bhola: innocent; (var) bholey, bholi, bholarey (f), bholanath - lord of the innocent, refers to lord shiva hara: another name of lord shiva which means “to destroy”; (var) haraya jai: victory mahadeva: lord of the lords - refers to lord shiva natha: lord or master; (var) nath, nathaya, natham, nada (tamil), nadanukku (tamil) - to the lord, nathudey (telugu) sai: sa + aai = divine mother shambho: one who is goodness personified - refers to lord shiva; (var) shambhu shiva: lord shiva - one of the trinity who is the destroyer - the name shiva means auspiciousness; (var) shiv, shivaya, shivaraj, shivaraja, shivarajam, shivom, shivani (f) - of shiva</t>
  </si>
  <si>
    <t>debug_jai_jai_shiva_shambho.html</t>
  </si>
  <si>
    <t>https://youtu.be/Xln-x_3WvJw</t>
  </si>
  <si>
    <t>https://sairhythms.sathyasai.org/song/jai-jai-sri-ram-sai</t>
  </si>
  <si>
    <t>Jai Jai Sri Ram Sai</t>
  </si>
  <si>
    <t>Victory to Lord Rama who has Lotus eyes, the one who has the complexion of thick blue clouds, the one who belongs to the Raghu clan and destroys the miseries of devotees. Lord Rama is valiant warrior on the battlefield, is verily Sai Ram residing at Parthi.</t>
  </si>
  <si>
    <t>Jai Jai Sri Ram Sai Harey Ram
Jai Jai Sri Ram Neela Gagana Shyam [ Jai Jai ... ]
Raghu Nandana Bhava Bhanjana Jai Jai Sri Ram
Rajeeva Dala Lochana Jai Jai Sri Ram
Raghuveera Ranadheera Jai Jai Sri Ram
Parthi Puri Raghava Jai Jai Sai Ram</t>
  </si>
  <si>
    <t>Song Glossary bhanjana: one who destroys; (var) bhanjani (f) bhava: being, becoming, birth, world dala: petal gagan: sky; (var) gagana hari: name of lord vishnu; (var) hare, harey jai: victory lochana: eye; (var) lochani (feminine) – one with such eyes; (var) vilochana nandana: son, also the name of a forest; (var) nandan, nandanam neela: blue puttaparthi: birthplace of bhagawan sri sathya sai baba; (var) parti, parthi, parthipuri raghava: lord rama who hails from raghu clan raghu: the king ‘raghu’ who formed the ‘raghu’ dynasty in which lord rama was born raghuveera: the valorous one of raghu clan - refers to lord rama rajeeva: a blue lotus rama: name of the seventh incarnation of lord vishnu, son of dasharatha and kausalya; (var) ram ranadheera: one who is courageous in battle sai: sa + aai = divine mother sham: dark hued, a reference to lord krishna; evening time; (var) shyam, shyama, shyamala sri: honorific title of respect; another name of goddess lakshmi; wealth, majesty, splendour, intellect, fortune; (var) thiru (tamil)</t>
  </si>
  <si>
    <t>debug_jai_jai_sri_ram_sai.html</t>
  </si>
  <si>
    <t>https://youtu.be/kC_VYmsTd7E</t>
  </si>
  <si>
    <t>https://sairhythms.sathyasai.org/song/jai-jai-vaishnavi-devi</t>
  </si>
  <si>
    <t>Jai Jai Vaishnavi Devi</t>
  </si>
  <si>
    <t>Victory to Mother Sai, Mother of the Universe. She is none other than Mother Vaishnavi the effulgent one who rides the lion and dwells in the mountains.</t>
  </si>
  <si>
    <t>Jai Jai Vaishnavi Devi Ma Jai Jai Vaishnavi Devi Ma
Jai Ma Jai Ma Jai Ma Sai Ma
Jai Jai Ma Jai Jai Ma Jai Jai Ma Sai Ma [ Jai Jai Vaishnavi ... ]
Sheravali Ma Jyotavali Ma
Pahadavali Ma, Jai Jaga Janani Sai Ma [Jai Ma ... ]</t>
  </si>
  <si>
    <t>jai-jai-vaishnavi-devi.mp3</t>
  </si>
  <si>
    <t>https://media.radiosai.org/journals/vol_11/01OCT13/bhajan-tutor-Jai-Jai-Vaishnavi-Devi-Maa.htm</t>
  </si>
  <si>
    <t>Song Glossary devi: goddess jagat: world; (var) jagath, jagatha, jag, jaga jai: victory janani: mother jyotavali: effulgent one (feminine) ma: mother; (var) maayi, maiya, mayi pahadavali: goddess dwelling on the mountain sai: sa + aai = divine mother sheravali: goddess with a lion vaishnavi: sister of lord vishnu, an incarnation of shakti</t>
  </si>
  <si>
    <t>debug_jai_jai_vaishnavi_devi.html</t>
  </si>
  <si>
    <t>https://sairhythms.sathyasai.org/song/jai-jai-vittala-panduranga-vittala</t>
  </si>
  <si>
    <t>Sing the praises of Lord Vittala, standing on a brick. Victory to Lord Panduranga Vittala who blessed His devotee Pundarika.</t>
  </si>
  <si>
    <t>Jai Jai Vittala Panduranga Vittala
Pundarika Varada Panduranga Vittala
Jai Jai Vittala Panduranga Vittala [ Pundarika ... ]</t>
  </si>
  <si>
    <t>jai-jai-vittala-panduranga-vittala.mp3</t>
  </si>
  <si>
    <t>Song Glossary jai: victory panduranga: lord vittala, krishna pundarika: one of the devotees of lord vittala; (var) pundalika varada: a wish or boon; one who bestows a boon; (var) varadayaka, varadayakam, varadayini (f), varadey, varana vittala: the presiding deity at pandarpur who is a manifestation of lord vishnu and lord krishna; (var) vittaley</t>
  </si>
  <si>
    <t>debug_jai_jai_vittala_panduranga_vittala.html</t>
  </si>
  <si>
    <t>Sri Ganesha Sri Ganesha Sri</t>
  </si>
  <si>
    <t>https://sairhythms.sathyasai.org/song/jai-ma-jai-ma-jai</t>
  </si>
  <si>
    <t>Jai Ma Jai Ma Jai</t>
  </si>
  <si>
    <t>Glory be to Mother Vaishnov Devi and Victory be to Her, the One of dazzling Light, who has Lion as Her Vehicle. Victory to Her who dwells among the mountain ranges and who is the Mother of the Entire Universe.</t>
  </si>
  <si>
    <t>Jai Ma Jai Ma Jai Ma Sai Ma [ Jai Jai Ma ... ]</t>
  </si>
  <si>
    <t>Song Glossary jai: victory ma: mother; (var) maayi, maiya, mayi sai: sa + aai = divine mother</t>
  </si>
  <si>
    <t>debug_jai_ma_jai_ma_jai.html</t>
  </si>
  <si>
    <t>https://sairhythms.sathyasai.org/song/jai-sai-ram-jai-sai-0</t>
  </si>
  <si>
    <t>Jai Sai Ram Jai Sai (Hamsadhwani)</t>
  </si>
  <si>
    <t>Victory to Lord Sathya Sai, the incarnation of Supreme Love and the complete manifestation of everything. He is the incarnation of this Kali Age who had earlier incarnated as Lord Rama, descendant of Raghu dynasty and as the dark complexioned Lord Krishna.</t>
  </si>
  <si>
    <t>Jai Sai Ram Jai Sai Ram
Premavatara Sai Avatara [ Jai Sai Ram ... ]
Ramavatara Sai Raghu Ram
Krishnavatara Sai Ghana Shyam
Yuga Avatara Sai Bhagawan
Sarvavatara Sathya Sai Ram
Poornavatara Sathya Sai Ram</t>
  </si>
  <si>
    <t>jai-sai-ram-jai-sai-0.mp3</t>
  </si>
  <si>
    <t>Song Glossary avatar: incarnation; (var) avatara, avataram, avatari, avathaar, avathari, avatarini(f) bhagawan: god; (var) bhagwan, bhagavaan, bhagavan, bhagawantha, bhagawathey ghana: thick; also refers to the sound of a bell; (var) ghanana jai: victory krishna: name of the eighth incarnation of lord vishnu, son of devaki and vasudeva poornavatara: full incarnation of the lord on the earth with all the 16 qualities mentioned in the sacred texts-like omniscience, omnipresence etc.; (var) poornavataram premavatara: incarnation of love raghu: the king ‘raghu’ who formed the ‘raghu’ dynasty in which lord rama was born rama: name of the seventh incarnation of lord vishnu, son of dasharatha and kausalya; (var) ram ramavatara: incarnation of lord vishnu as rama sai: sa + aai = divine mother sarva: all; (var) sarvam sathya: truth, short form of sathyanarayana – the childhood name of sri sathya sai baba; (var) sathyam sham: dark hued, a reference to lord krishna; evening time; (var) shyam, shyama, shyamala shiva: lord shiva - one of the trinity who is the destroyer - the name shiva means auspiciousness; (var) shiv, shivaya, shivaraj, shivaraja, shivarajam, shivom, shivani (f) - of shiva yuga: one of the divisions of time. there are four yugas, known as krita, treta, dvapara and kali (the current age); (var) yug, yugamuna (telugu)</t>
  </si>
  <si>
    <t>debug_jai_sai_ram_jai_sai.html</t>
  </si>
  <si>
    <t>https://sairhythms.sathyasai.org/song/jai-sai-ram-jai-sai</t>
  </si>
  <si>
    <t>Jai Sai Ram Jai Sai (~ Sindhu Bhairavi / Bhairavi)</t>
  </si>
  <si>
    <t>Victory to Lord Sai who protects the destitute and who is the real friend in times of trouble. Lord Sai is the very personification and the incarnation of Supreme Love.</t>
  </si>
  <si>
    <t>Jai Sai Ram Jai Sai Ram
Jai Sai Ram Jai Jai Ram (Bolo) (2)
Anatha Rakshaka Sai Ram
Apad Bandhava Sai Ram
Prema Swaroopa Sai Ram
Premavatara Sai Ram
Poornavatara Sai Ram
Tataeyo Tataeyo Sai Baba wo
Ai ni Michita Kami wo (Sai)
Jiai no Umi no Kami wo (Sai)
Chikara Naki Mono Mamoru Kami
Kurushii Toki ni Yorisou Kami
Ai no Keshin yo Sai Baba
Seinaru Ai no Kami Sai Baba</t>
  </si>
  <si>
    <t>jai-sai-ram-jai-sai.mp3</t>
  </si>
  <si>
    <t>S+ S+ R1+ S+ N1 D1 S+ N1 S+ R1+ S+In the Key of C:C+ C+ C#+ C+ B♭ G# C+ B♭ C+ C#+ C+</t>
  </si>
  <si>
    <t>Song Glossary anath: destitute; (var) anatha apad: distress, danger; (var) apadh, aapadh bandhava: relative; (var) bandhu, bandho; bandham - relationship bolo: chant, tell; (var) bol, boley - tells, boloon - i say jai: victory poornavatara: full incarnation of the lord on the earth with all the 16 qualities mentioned in the sacred texts-like omniscience, omnipresence etc.; (var) poornavataram prema: love; (var) prem; also the name of the third sai avatar, prema sai premavatara: incarnation of love rakshaka: protector; (var) rakshaki (feminine) rama: name of the seventh incarnation of lord vishnu, son of dasharatha and kausalya; (var) ram sai: sa + aai = divine mother swaroopa: figure, embodiment; (var) swarupa, swaroopam, swaroopanin (tamil); roopini, swaroopini, svarupini (feminine)</t>
  </si>
  <si>
    <t>source: https://media.radiosai.org/journals/vol_16/01APR18/Sai-Bhajans-Karaoke-Volume-6.htmReference Track5 Madhyam / CGents Pitch Karaoke Tracks5 Madhyam / C (reference)4.5 Madhyam / B (half note lower)4 Madhyam / A# (one note lower)Ladies Pitch Karaoke Tracks1 Madhyam / F (reference)7 Madhyam / E (half note lower)6.5 Madhyam / D# (one note lower)</t>
  </si>
  <si>
    <t>https://sairhythms.sathyasai.org/song/jai-santoshi-ma-jai-jai</t>
  </si>
  <si>
    <t>Jai Santoshi Ma Jai Jai</t>
  </si>
  <si>
    <t>Glory be to Mother Santoshi, who removes misfortune of Her devotees and promotes their welfare. She holds the mighty Trident in Her hand and sustains the three worlds.</t>
  </si>
  <si>
    <t>Jai Santoshi Ma Jai Jai Sai Ma (3)
Mangala Karini Ma Sai Sankata Harini Ma
Triloka Palini Ma Sai Trishoola Dharini Ma</t>
  </si>
  <si>
    <t>jai-santoshi-ma-jai-jai.mp3</t>
  </si>
  <si>
    <t>Song Glossary dhara: bear, carry, earth, one who wears; (var) dhari, dharana, dharam, dharey, dharini (f) haarini: one who removes/destroys (f); (var) harini, harnevali jai: victory kaarini: doer, responsible for (f); (var) karini ma: mother; (var) maayi, maiya, mayi mangal: auspicious; (var) mangala palini: to foster and protect (feminine) sai: sa + aai = divine mother sankata: distress santoshi: a form of goddess; (var) santoshi triloka: the three worlds, refers to sky, earth, and the sub-terrain below the ocean trishoola: trident weapon, frequently held by gods such as lord shiva and goddess durga; (var) trishula, shoola</t>
  </si>
  <si>
    <t>debug_jai_santoshi_ma_jai_jai.html</t>
  </si>
  <si>
    <t>https://sairhythms.sathyasai.org/song/janaki-jeevana-raghava</t>
  </si>
  <si>
    <t>Janaki Jeevana Raghava</t>
  </si>
  <si>
    <t>Lord Raghava is the life force of Mother Janaki (Sita). He vanquished Ravana who abducted Mother Sita during the Treta Era. Lord Keshava is the life force of Radha. He rooted out the Kaurava race and installed Righteousness during the Dwapara Era.</t>
  </si>
  <si>
    <t>Janaki Jeevana Raghava
Radhika Jeevana Keshava
Treta Yugadhi Sita Apaharanadhi
Ravana Mardhana Raghava
Dwaparadhi Hari Dharmapaksha Prati
Kaurava Nashana Keshava O Leela Madhava Keshava</t>
  </si>
  <si>
    <t>Song Glossary apaharanadhi: kidnapping, steal, abduct dharmapaksha: on the side of righteousness dwapara: one of the four ‘yugas’ in which lord krishna incarnated hari: name of lord vishnu; (var) hare, harey janaki: daughter of king ‘janaka’ i.e. sita – consort of lord rama jeevan: life; (var) jeevana kaurava: the brothers and enemies of the pandava princes keshava: refers to lord krishna who vanquished the demon keshi; also means the one with beautiful, long hair; (var) keshavam leela: play, sport, entertainment; (var) leelamaya – full of sport madhava: name of krishna which means very sweet like madhu-honey; (var) madhavam, madhavaya mardana: destroyer, one who vanquishes; (var) mardhana nasha: destruction prati: towards radha: one of the gopikas and the beloved of lord krishna; (var) radhe, radhey, radhika raghava: lord rama who hails from raghu clan ravana: king of lanka sita: consort of rama, 7th avatar of lord vishnu; (var) siya treta: name of an eon or age yugadhi: beginning of time or age</t>
  </si>
  <si>
    <t>debug_janaki_jeevana_raghava.html</t>
  </si>
  <si>
    <t>https://sairhythms.sathyasai.org/song/janaki-jeevana-rama-raghuvara</t>
  </si>
  <si>
    <t>Janaki Jeevana Rama Raghuvara</t>
  </si>
  <si>
    <t>Victory to Lord Rama of the Raghu clan, who is the very life of Mother Janaki (Sita), the one who is the Lord of the Earth and beauty personified. Glory be to the one who is the descendant of the Solar dynasty and who rooted out the demonic forces to protect the devotees.</t>
  </si>
  <si>
    <t>Janaki Jeevana Rama Raghuvara
Jaya Bhuvaneshwara Raghava Sundara [ Janaki Jeevana ... ]
Ravikula Mandana Asura Nikhandana
Alakh Niranjana Rama [ Jaya Bhuvaneshwara ... ]
Janaki Jeevana Rama Raghuveera
Jaya Bhuvaneshwara Raghava Sundara [ Janaki Jeevana ... ]
Ravikula Mandana Asura Nikhandana
Alakh Niranjana Rama [ Jaya Bhuvaneshwara ... ]</t>
  </si>
  <si>
    <t>https://dl.radiosai.org/RADIO_SAI_BHAJAN_CLASSROOM_450_JANAKI_JEEVAN_RAM.mp3</t>
  </si>
  <si>
    <t>Song Glossary alakh: that which is not seen – that god who is without attributes and cannot be seen; (var) alakha asura: demon bhuvaneshwara: lord of the world; (var) bhuvanesha janaki: daughter of king ‘janaka’ i.e. sita – consort of lord rama jaya: victory; (var) jayam, jayatu jeevan: life; (var) jeevana mandana: jewel nikhandana: destroy niranjan: without any black spot. i.e. always pure. nir+anjan=without collirium (kaajal – which is always black); (var) niranjana, niranjani (f) raghava: lord rama who hails from raghu clan raghuvara: rama’s birth is boon to raghu clan raghuveera: the valorous one of raghu clan - refers to lord rama rama: name of the seventh incarnation of lord vishnu, son of dasharatha and kausalya; (var) ram ravikula: solar dynasty sundara: beautiful; (var) sundarakara, sundaraya, sundari (f), soundari (f), sundaram - beauty</t>
  </si>
  <si>
    <t>debug_janaki_jeevana_rama_raghuvara.html</t>
  </si>
  <si>
    <t>https://youtu.be/XpKk8sDdmhU https://youtu.be/vpHW_c8e7GU</t>
  </si>
  <si>
    <t>https://sairhythms.sathyasai.org/song/janani-jagat-janani-0</t>
  </si>
  <si>
    <t>Janani Jagat Janani (Bhatiyar)</t>
  </si>
  <si>
    <t>Praises be to Mother of the Universe. Mother Sai sustains and nourishes the Universe, removes the fear of successive births.</t>
  </si>
  <si>
    <t>Janani Jagat Janani
Jaya Jaya Jaya Jagat Janani
Jagadodharini Sai Ma
Bhava Bhaya Harini Bharati Ma
Janani Jagat Janani
Jaya Jaya Jaya Jagat Janani
Jagat Janani</t>
  </si>
  <si>
    <t>Bhatiyar</t>
  </si>
  <si>
    <t>Jeevan Jyothi Tum Ho Sai</t>
  </si>
  <si>
    <t>Song Glossary bharati: one of the names of goddess saraswathi bhava: being, becoming, birth, world bhaya: fear haarini: one who removes/destroys (f); (var) harini, harnevali jagadodhara: one who liberates the world; (var) jagadoddhara, jagadoddharini (f), jagadodhaara, jagadodharaka, jagadodharana, jagadodharanam, jagadodharini (f) jagat: world; (var) jagath, jagatha, jag, jaga janani: mother jaya: victory; (var) jayam, jayatu ma: mother; (var) maayi, maiya, mayi sai: sa + aai = divine mother</t>
  </si>
  <si>
    <t>debug_janani_jagat_janani.html</t>
  </si>
  <si>
    <t>https://sairhythms.sathyasai.org/song/janani-jagat-janani</t>
  </si>
  <si>
    <t>Janani Jagat Janani (Sindhu Bhairavi / Bhairavi)</t>
  </si>
  <si>
    <t>The Mother of Lord who has the face as that of an Elephant, is the Mother of the Universe too. She is Vani who holds the Veena (stringed instrument) and Sayeeshwari.</t>
  </si>
  <si>
    <t>Janani Jagat Janani
Jaya Matangi Jagat Janani
Jaya Jaya Vani Veena Paani
Jaya Sayeeshwari Jagadeeshwari</t>
  </si>
  <si>
    <t>Song Glossary jagadeeshwari: lord of the world (feminine); jagad = world, eshwari = master / goddess; (var) jagadishwari jagat: world; (var) jagath, jagatha, jag, jaga janani: mother jaya: victory; (var) jayam, jayatu matangi: she is the tantrik form of saraswati, she is madurai meenakshi and also a form of kali paani: hands sayeesha: sai + esha = lord sai; (var) sayeesham, sayeeshwara, sayeeshwaram, sayeeshwari (f), sayeeshwaraya, saishwari (f), vani: speech, goddess of speech (refers to goddess saraswati) veena: musical instrument esp. played by goddess saraswathi, the goddess of knowledge</t>
  </si>
  <si>
    <t>https://sairhythms.sathyasai.org/song/janani-janani-ma-shankari-durgati</t>
  </si>
  <si>
    <t>Shambho Shankara Deva</t>
  </si>
  <si>
    <t>Janani Janani Ma Shankari Durgati</t>
  </si>
  <si>
    <t>Extol the Glories of Mother Uma, the origin of Auspiciousness and destroyer of misfortune. She is known as Bhairavi, when she bears ten Hands, negates the effects of sin and the Mother of Humanity, who dwells in Parthi.</t>
  </si>
  <si>
    <t>Janani Janani Ma Shankari Durgati Nashini Ma
Mata Uma Sai Ma
Janani Janani Ma
Dashabhujadharini Bhairavi Ma
Paapa Vinashini Parvathi Ma
Jaya Bhuvaneshwari Jaya Partheeshwari
Jagadodharini Ma</t>
  </si>
  <si>
    <t>Song Glossary bhairavi: goddess kali, a frightful form of goddess parvathi bhuvaneshwari: goddess of the world dasha: the number ten durga: goddess who destroyed the demon mahishasura; (var) durge, durgeshwari jagadodhara: one who liberates the world; (var) jagadoddhara, jagadoddharini (f), jagadodhaara, jagadodharaka, jagadodharana, jagadodharanam, jagadodharini (f) janani: mother jaya: victory; (var) jayam, jayatu ma: mother; (var) maayi, maiya, mayi mata: mother; (var) matey paapa: sin partheeshwari: goddess of puttaparthi; (var) parthiswari parvathi: consort of lord shiva sai: sa + aai = divine mother shankari: goddess parvathi uma: goddess parvathi; (var) umaiyaval - tamil vinashana: one who destroys or removes; (var) vinashini (f)</t>
  </si>
  <si>
    <t>debug_janani_janani_ma_shankari_durgati.html</t>
  </si>
  <si>
    <t>https://sairhythms.sathyasai.org/song/janani-janani-sathya-sai-shubha</t>
  </si>
  <si>
    <t>Prasanna, Anvita</t>
  </si>
  <si>
    <t>Let us sing the glory of Mother Sathya Sai, the one who personifies auspiciousness, the originator of the Universe and who is complete perfection. She is the embodiment of Truth, righteousness and peace and bestows Love.</t>
  </si>
  <si>
    <t>Janani Janani Sathya Sai Shubha Janani
Jagat Karini Paripoorani Sayeeshwari Janani
Sathya Swaroopini Janani
Dharma Samvardhini Janani
Shantha Swaroopini Janani
Prema Pradayini Janani ( Sai )</t>
  </si>
  <si>
    <t>Song Glossary dayini: one who gives (feminine); (var) pradayini, vidayini dharma: righteousness, also refers to way of life or religion jagat: world; (var) jagath, jagatha, jag, jaga janani: mother kaarini: doer, responsible for (f); (var) karini paripoorani: goddess who fulfills or completes prema: love; (var) prem; also the name of the third sai avatar, prema sai sai: sa + aai = divine mother samvardhini: causing to increase, promoting, educating sathya: truth, short form of sathyanarayana – the childhood name of sri sathya sai baba; (var) sathyam sayeesha: sai + esha = lord sai; (var) sayeesham, sayeeshwara, sayeeshwaram, sayeeshwari (f), sayeeshwaraya, saishwari (f), shantha: peaceful shubh: good, auspicious, pleasant; (var) shubha, shubham; shubhakari, shubankari - goddess who bestows auspiciousness swaroopa: figure, embodiment; (var) swarupa, swaroopam, swaroopanin (tamil); roopini, swaroopini, svarupini (feminine)</t>
  </si>
  <si>
    <t>debug_janani_janani_sathya_sai_shubha.html</t>
  </si>
  <si>
    <t>https://youtu.be/t9T2ibD1yqI https://youtu.be/FjA0fFR7dGU</t>
  </si>
  <si>
    <t>https://sairhythms.sathyasai.org/song/janani-krupa-karo-ambe</t>
  </si>
  <si>
    <t>Janani Krupa Karo Ambe</t>
  </si>
  <si>
    <t>Shower Your choicest blessings on us, O Mother Sai. You are the Sovereign Mother of the three worlds, who blesses all with good fortune. O Mother Sai, You are the one of nectarine words who grants freedom from fear.</t>
  </si>
  <si>
    <t>Janani Krupa Karo Ambe
Sai Janani Jaya Jagadambe
Janani Janani Janani Janani [ Janani Krupa ... ]
Mata Maheshwari Mangala Karini Ambe
Mangala Karini Tripureshwari Jagadambe
Abhaya Dayini Amrutha Bhaashini Ambe
Sai Janani Jaya Jagadambe [ Janani Janani ... ]</t>
  </si>
  <si>
    <t>janani-krupa-karo-ambe.mp3</t>
  </si>
  <si>
    <t>Song Glossary abhaya: protection amba: mother parvathi; (var) ambe, ambey, ambika amrutha: nectar which gives immortality; also means sweet and soft, melodious or nectarine bhaashi: one who speaks; (var) bhaashini (f) dayini: one who gives (feminine); (var) pradayini, vidayini jagadamba: mother of the world; (var) jagadambe, jagadambige janani: mother jaya: victory; (var) jayam, jayatu kaarini: doer, responsible for (f); (var) karini karo: do; make it happen; (var) kar; kiya - did; karomi, karey - let us do krupa: compassion; (var) kripa maheshwari: goddess parvathi - consort of shiva mangal: auspicious; (var) mangala mata: mother; (var) matey sai: sa + aai = divine mother tripureshwari: goddess of tripura, an aspect of shakti or goddess parvathi</t>
  </si>
  <si>
    <t>debug_janani_krupa_karo_ambe.html</t>
  </si>
  <si>
    <t>https://sairhythms.sathyasai.org/song/janani-ma-sai-janani-ma</t>
  </si>
  <si>
    <t>Janani Ma Sai Janani Ma</t>
  </si>
  <si>
    <t>O Mother Sai, You are verily the free flowing rivers of Love, Wisdom, Righteousness, Meditation and Supreme Peace reaching out to the far corners of the world and conferring long lasting Happiness on Everyone. Glory to Thee, O Mother.</t>
  </si>
  <si>
    <t>Janani Ma Sai Janani Ma (3)
Prema Vahini Ma Gnana Vahini Ma
Dharma Vahini Ma Dhyana Vahini Ma
Prashanthi Vahini Chira Sukha Dayini
Jaya Jaya Sai Ma</t>
  </si>
  <si>
    <t>janani-ma-sai-janani-ma.mp3</t>
  </si>
  <si>
    <t>Song Glossary chira: permanent dayini: one who gives (feminine); (var) pradayini, vidayini dharma: righteousness, also refers to way of life or religion dhyan: meditation; (var) dhyana, dhyanam, dhyanamey gnana: wisdom; (var) gyaan, gnaan, gnan, gnanam janani: mother jaya: victory; (var) jayam, jayatu ma: mother; (var) maayi, maiya, mayi prashanthi: supreme peace; (var) prashantha; also refers to prashanthi nilayam at puttaparthi prema: love; (var) prem; also the name of the third sai avatar, prema sai sai: sa + aai = divine mother sukha: happiness; (var) sukh vahini: stream; (var) pravahini</t>
  </si>
  <si>
    <t>debug_janani_ma_sai_janani_ma.html</t>
  </si>
  <si>
    <t>https://sairhythms.sathyasai.org/song/janani-sai-devi-dayamayi</t>
  </si>
  <si>
    <t>Oh Mother Sathya Sai You are the One of compassion and personification of Love. Shower your Grace on us.</t>
  </si>
  <si>
    <t>Janani Sai Devi Dayamayi
Janani Ma Krupalini Ma
Tum Ho Prema Swaroopini Ma
Daya Karo Sathya Sai Ma
Janani Prema Dayini Ma</t>
  </si>
  <si>
    <t>janani-sai-devi-dayamayi.mp3</t>
  </si>
  <si>
    <t>https://media.radiosai.org/journals/Vol_08/01MAY10/12-bhajans.htm</t>
  </si>
  <si>
    <t>Song Glossary daya: compassion dayamayi: full of compassion; (var) dayamaya dayini: one who gives (feminine); (var) pradayini, vidayini devi: goddess ho: you are; (alternative) so be it janani: mother karo: do; make it happen; (var) kar; kiya - did; karomi, karey - let us do krupa: compassion; (var) kripa ma: mother; (var) maayi, maiya, mayi prema: love; (var) prem; also the name of the third sai avatar, prema sai sai: sa + aai = divine mother sathya: truth, short form of sathyanarayana – the childhood name of sri sathya sai baba; (var) sathyam swaroopa: figure, embodiment; (var) swarupa, swaroopam, swaroopanin (tamil); roopini, swaroopini, svarupini (feminine) tum: you, thou; (var) tu, tuj; tubhyam, tumhey - to you; tujhey, tujko - for you;</t>
  </si>
  <si>
    <t>debug_janani_sai_devi_dayamayi.html</t>
  </si>
  <si>
    <t>https://sairhythms.sathyasai.org/song/janardhana-jagannatha</t>
  </si>
  <si>
    <t>Janardhana Jagannatha</t>
  </si>
  <si>
    <t>Victory to the Lord of the Universe and loved by people. You are our sacred Preceptor who is Eternal. You are Shiva as well as Narayana.</t>
  </si>
  <si>
    <t>Janardhana Jagannatha
Jaya Jaya Deva Jagadeesha
Sadguru Brahma Sanathana
Sadashiva Sai Narayana</t>
  </si>
  <si>
    <t>Krishna, Guru</t>
  </si>
  <si>
    <t>Song Glossary brahma: one of the trinity who is the creator, it also refers to the supreme lord - brahman; (var) brahmam deva: god; (var) dev, devo, devam jagadeesha: lord of the world; (var) jagadeeshwara, jagadeeshwaraya jagan: the world janardhana: one who protects the people - refers to lord vishnu jaya: victory; (var) jayam, jayatu narayana: lord vishnu; (var) narayan, narayanam, narayanaya sadashiva: always happy or prosperous; (var) sadashivey, sadashivom sadguru: true teacher/mentor/preceptor sai: sa + aai = divine mother sanathana: perpetual, constant, eternal, permanent; (var) sanathani (f), sanatana, sanathanaya</t>
  </si>
  <si>
    <t>debug_janardhana_jagannatha.html</t>
  </si>
  <si>
    <t>https://sairhythms.sathyasai.org/song/janardhana-nandalala-govinda-gopala</t>
  </si>
  <si>
    <t>Janardhana Nandalala Govinda Gopala</t>
  </si>
  <si>
    <t>Chant the names of Lord Govinda, Gopala, Krishna and Sai. O Lord Krishna, You are the son of Nanda and the one who induces people to do good actions.</t>
  </si>
  <si>
    <t>Janardhana Nandalala Govinda Gopala
Harey Krishna Harey Krishna
Krishna Krishna Gopala
Sai Krishna Gopala</t>
  </si>
  <si>
    <t>janardhana-nandalala-govinda-gopala.mp3</t>
  </si>
  <si>
    <t>Karuna Sindhu Dasharatha Nandana Parthi</t>
  </si>
  <si>
    <t>Song Glossary gopal: name of krishna which means protector of the cowherd; (var) gopala, gopalana, gopalam govinda: name of krishna which means cowherd; (var) govindam hari: name of lord vishnu; (var) hare, harey janardhana: one who protects the people - refers to lord vishnu krishna: name of the eighth incarnation of lord vishnu, son of devaki and vasudeva nandalala: son of nanda; (var) nandalal sai: sa + aai = divine mother</t>
  </si>
  <si>
    <t>debug_janardhana_nandalala_govinda_gopala.html</t>
  </si>
  <si>
    <t>https://sairhythms.sathyasai.org/song/jaya-ambe-jaya-ambe</t>
  </si>
  <si>
    <t>Jaya Ambe Jaya Ambe</t>
  </si>
  <si>
    <t>Hail! Mother Goddess, the primal force who is Sai, mother, father, teacher and Mother of the Universe.</t>
  </si>
  <si>
    <t>Jaya Ambe Jaya Ambe
Jaya Jaya Ma Jagadambe ( Jaya Ambe ... )
Adi Shakthi Ma Jagadambe
Sai Bhavani Jagadambe
Mata Pitha Guru Jagadambe ( Jaya Jaya ... )</t>
  </si>
  <si>
    <t>Song Glossary adi: beginning, commencement, first in time amba: mother parvathi; (var) ambe, ambey, ambika bhava: being, becoming, birth, world guru: preceptor; (var) guruvara – belonging to the guru / guru’s jagadamba: mother of the world; (var) jagadambe, jagadambige jaya: victory; (var) jayam, jayatu ma: mother; (var) maayi, maiya, mayi mata: mother; (var) matey pitha: father sai: sa + aai = divine mother shakthi: power, primordial goddess, another name of mother parvathi</t>
  </si>
  <si>
    <t>debug_jaya_ambe_jaya_ambe.html</t>
  </si>
  <si>
    <t>https://sairhythms.sathyasai.org/song/jaya-anjaneya-jaya-rama-dootha</t>
  </si>
  <si>
    <t>Jaya Anjaneya Jaya Rama Dootha</t>
  </si>
  <si>
    <t>Victory to Anjaneya, the messenger of Lord Rama and the courageous son of the Wind God. Salutations to the valorous one who is the favorite of Lord Rama. Salutations to Lord Rama and Lord Sathya Sai who is verily Lord Rama.</t>
  </si>
  <si>
    <t>Jaya Anjaneya Jaya Rama Dootha Sharanam Prabho Sharanam
Vanara Veera Vayu Kumara
Ranadheera Sharanam
Rama Priyey Sharanam (Sai)
Sathya Sai Hanuman Sharanam
Sai Ram Ram Jaya Jaya Ram (2)</t>
  </si>
  <si>
    <t>Hamsanadam</t>
  </si>
  <si>
    <t>Song Glossary anjaneya: one of many names of lord hanuman dootha: ambassador, messenger; (var) doota hanuman: the monkey god who served lord rama; (var) hanumantha, anjaneya - son of anjana jaya: victory; (var) jayam, jayatu kumara: son, young boy, lord subrahmanya prabhu: lord, master; (var) prabho priyey: beloved rama: name of the seventh incarnation of lord vishnu, son of dasharatha and kausalya; (var) ram ranadheera: one who is courageous in battle sai: sa + aai = divine mother sathya: truth, short form of sathyanarayana – the childhood name of sri sathya sai baba; (var) sathyam sharan: surrender; (var) sharana, sharanagata, sharanagatha, sharanagatham, sharanam vanara: monkey vayu: god of wind veera: courageous person; (var) veeram</t>
  </si>
  <si>
    <t>debug_jaya_anjaneya_jaya_rama_dootha.html</t>
  </si>
  <si>
    <t>https://sairhythms.sathyasai.org/song/jaya-bajrang-jaya-balabheem-jaya</t>
  </si>
  <si>
    <t>Jaya Bajrang Jaya Balabheem Jaya</t>
  </si>
  <si>
    <t>Sing the Praises of Bajrang, Balabheem and Hanuman. Victory be to them.</t>
  </si>
  <si>
    <t>Jaya Bajrang Jaya Balabheem Jaya Hanuman Jaya Bolo (2)
Jaya Bajrang Jai Jai Jaya Balabheem Jai Jai Jaya Hanuman Jaya Bolo (2)</t>
  </si>
  <si>
    <t>Song Glossary bajrang: hanuman, also known as bajrangbali balabheem: strong, refers to hanuman; (var) balabheema, balabhim, balabhima bolo: chant, tell; (var) bol, boley - tells, boloon - i say hanuman: the monkey god who served lord rama; (var) hanumantha, anjaneya - son of anjana jai: victory jaya: victory; (var) jayam, jayatu</t>
  </si>
  <si>
    <t>debug_jaya_bajrang_jaya_balabheem_jaya.html</t>
  </si>
  <si>
    <t>https://sairhythms.sathyasai.org/song/jaya-bhagavad-geete-matey</t>
  </si>
  <si>
    <t>Jaya Bhagavad Geete Matey</t>
  </si>
  <si>
    <t>Glory to Mother Bhagawad-Gita documented by sage Vyasa. Gita, whose true nature is peace and truth, bestows good luck and fortune in this, and the next life. She is full of good qualities, removes fears, grants strength and liberation, destroys desires of the senses and ego, and extols the Lord, the indweller.</t>
  </si>
  <si>
    <t>Jaya Bhagavad Geete Matey
Jaya Jaya Geete Jaya Vyasa Jaatey
Jaya Jaya Iha Para Kalyana Daatey
Tattvignane Shanthi Nidharey
Bhava Bhaya Harini Sarva Guna Gaane [ Jaya Bhagavad ... ]
Mukthi Dayini Shakthi Kaarini
Bhakthi Prachodini Janani Janani [ Jaya Bhagavad ... ]
Asha Maha Svartha Samhaarini
Dasha Keshava Nuta Hrdaya Viharini</t>
  </si>
  <si>
    <t>Song Glossary asha: desire, hope bhagawad: a reference to the holy scripture bhagawad gita, the commandments issued by lord krishna to arjuna in the battlefield; (var) bhagavad bhakthi: devotion bhava: being, becoming, birth, world bhaya: fear dayini: one who gives (feminine); (var) pradayini, vidayini geeta: bhagawad geeta, the sacred scripture containing the guidance of lord krishna to arjuna during the war; (var) geete, geetai (tamil) guna: qualities; (var) gun haarini: one who removes/destroys (f); (var) harini, harnevali hrudaya: heart iha: wordly janani: mother jaya: victory; (var) jayam, jayatu kaarini: doer, responsible for (f); (var) karini kalyan: welfare; (var) kalyana, kalyani - goddess who bestows auspiciousness and welfare keshava: refers to lord krishna who vanquished the demon keshi; also means the one with beautiful, long hair; (var) keshavam maha: great; (var) mahaan - one who is great mata: mother; (var) matey mukthi: liberation para: different, another, distant, highest samhaara: to destroy; (var) samhaaraka, samharanam, samhari - one who destroys, samhaarini (f) sarva: all; (var) sarvam shakthi: power, primordial goddess, another name of mother parvathi shanthi: peace svartha: selfishness vihara: one who resides; (var) viharana, vihari, viharini (f) vyasa: safe veda vyasa, who categorized the vedas, author of the puranas and mahabharatha</t>
  </si>
  <si>
    <t>debug_jaya_bhagavad_geete_matey.html</t>
  </si>
  <si>
    <t>https://sairhythms.sathyasai.org/song/jaya-bolo-jaya-nandalala</t>
  </si>
  <si>
    <t>Jaya Bolo Jaya Nandalala</t>
  </si>
  <si>
    <t>Victory to the son of Nanda, the one who plays the Flute, the one who is dark complexioned, the one who is the Lord of Dwaraka, the one who encourages saints and sages and source of succor to the helpless.</t>
  </si>
  <si>
    <t>Jaya Bolo Jaya Nandalala
Jaya Bolo Jaya Murali Gopala [ Jaya Bolo ... ]
Nanda Kishora Shyama Gopala
Murali Lola Munijana Pala
Dwarakanatha Deena Dayala</t>
  </si>
  <si>
    <t>Song Glossary bolo: chant, tell; (var) bol, boley - tells, boloon - i say dayal: compassionate one: (var) dayala, dayalam, dayalana, dayalo, dayalu, dayaludey, dayalane (tamil), dayakari (f), dayalakari (f) deen: downtrodden; (var) deena, deenan dwaraka: the town in which lord krishna ruled as a king gopal: name of krishna which means protector of the cowherd; (var) gopala, gopalana, gopalam jaya: victory; (var) jayam, jayatu kishora: son lola: longing or desirous of munijana: all the saints murali: flute nanda: foster father of lord krishna pala: to care, protect or sustain; (var) palana, palaya, palam, palan sham: dark hued, a reference to lord krishna; evening time; (var) shyam, shyama, shyamala</t>
  </si>
  <si>
    <t>debug_jaya_bolo_jaya_nandalala.html</t>
  </si>
  <si>
    <t>https://sairhythms.sathyasai.org/song/jaya-deva-jaya-deva-jai</t>
  </si>
  <si>
    <t>Jaya Deva Jaya Deva Jai</t>
  </si>
  <si>
    <t>Glory to Lord Ganesha, the leader of "Ganas"(volunteers of Lord Shiva), who gives knowledge, promotes intellect, and bestows success. Salutations to the young son of Mother Parvathi.</t>
  </si>
  <si>
    <t>Jaya Deva Jaya Deva Jai Jai Ganapathi Deva
Vidya Dayaka Buddhi Pradayaka
Siddhi Siddhi Kara Deva ( Jaya Deva ... )
Girija Nandana Bala Gajanana
Jaya Lambodhara Mooshika Vahana
Vighna Vinashaka Deva</t>
  </si>
  <si>
    <t>Song Glossary bala: child, son; (var) bal, balana, balagan (tamil), baalam buddhi: intellect dayaka: one who gives; (var) dayakam, dayiney, dayaki (f) deva: god; (var) dev, devo, devam gajamukha: elephant-faced one, refers to lord ganesh; (var) gajamukham, gajanana, gajananam, gajavadana, gajavadanam gananayaka: leader of his group - refers to lord ganesha; (var) gananayakam, ganapathey, ganapathi, ganapathim, ganapati, ganapatim girija: goddess parvathi, daughter of the king of mountains jai: victory jaya: victory; (var) jayam, jayatu kara: hand, palm; alternative meaning: to do, bestow lambodhara: one having big stomach – lord ganesha mooshika: mouse - the vehicle of lord ganesha nanda: foster father of lord krishna pradayaka: bestower siddhi: accomplishment, superhuman power vahana: vehicle; (var) vahini - one who rides the vehicle (feminine) vidya: knowledge vighna: obstacle vinasha: one who destroys or removes; (var) vinashaka, vinashana, vinashini (f), vinasham;</t>
  </si>
  <si>
    <t>debug_jaya_deva_jaya_deva_jai.html</t>
  </si>
  <si>
    <t>https://sairhythms.sathyasai.org/song/jaya-deva-jaya-deva-jaya</t>
  </si>
  <si>
    <t>Jaya Deva Jaya Deva Jaya</t>
  </si>
  <si>
    <t>Victory to the Sacred Preceptor Sai, who is verily of Truth, Awareness and Bliss. Sing the praises of Guru Nanak and Guru Govinda. Glory to Lord Sai, the embodiment of the Supreme Self.</t>
  </si>
  <si>
    <t>Jaya Deva Jaya Deva Jaya Guru Deva
Jaya Sai Deva
Satchidananda Sai Guru Deva
Parabrahma Paramananda
Guru Nanak Guru Govinda
Atma Swaroopa Sai Guru Deva</t>
  </si>
  <si>
    <t>Song Glossary atma: soul deva: god; (var) dev, devo, devam govinda: name of krishna which means cowherd; (var) govindam guru: preceptor; (var) guruvara – belonging to the guru / guru’s jaya: victory; (var) jayam, jayatu nanak: saint of sikh religion, guru nanak parabrahma: supreme spirit; (var) brahmapara paramananda: supreme bliss; (var) paramanandam sai: sa + aai = divine mother satchidananda: sat + chith + ananda = truth or being + consciousness + bliss; (var) satchitananda, satchidanandam swaroopa: figure, embodiment; (var) swarupa, swaroopam, swaroopanin (tamil); roopini, swaroopini, svarupini (feminine)</t>
  </si>
  <si>
    <t>debug_jaya_deva_jaya_deva_jaya.html</t>
  </si>
  <si>
    <t>https://sairhythms.sathyasai.org/song/jaya-devi-bhavani-ma</t>
  </si>
  <si>
    <t>Victory to Goddess Bhavani, the very existence. Victory to Divine Mother Sathya Sai, the eternal one who rules over the entire universe. Puttaparthi is Her divine abode.</t>
  </si>
  <si>
    <t>Jaya Devi Bhavani Ma
Jaya Sai Bhavani Ma [ Jaya Devi ... ]
Jagadeeshwari Sai Ma Parameshwari Sai Ma
Jaya Sai Bhavani Ma Jaya Parthi Nivasini Ma (2)</t>
  </si>
  <si>
    <t>jaya-devi-bhavani-ma.mp3</t>
  </si>
  <si>
    <t>https://dl.radiosai.org/RADIO_SAI_BHAJAN_CLASSROOM_336_JAYA_DEVI_BHAVANI_MA.mp3</t>
  </si>
  <si>
    <t>Song Glossary bhavani: goddess parvathi devi: goddess jagadeeshwari: lord of the world (feminine); jagad = world, eshwari = master / goddess; (var) jagadishwari jaya: victory; (var) jayam, jayatu ma: mother; (var) maayi, maiya, mayi nivasa: residence, resident; (var) nivasini (f) paramesha: supreme god; (var) parameshwara, parameshwaraya, parameshwari (feminine) puttaparthi: birthplace of bhagawan sri sathya sai baba; (var) parti, parthi, parthipuri sai: sa + aai = divine mother</t>
  </si>
  <si>
    <t>debug_jaya_devi_bhavani_ma.html</t>
  </si>
  <si>
    <t>Jaya Rama Harey Jaya Rama</t>
  </si>
  <si>
    <t>https://sairhythms.sathyasai.org/song/jaya-devi-deena-dayamayi</t>
  </si>
  <si>
    <t>Jaya Devi Deena Dayamayi</t>
  </si>
  <si>
    <t>Glory to Durga Bhavani who is the Mother of the Universe, compassionate towards the needy. Glory be to Mother Partheeshwari who is the Sovereign Mother who revels in soulful and classical Music.</t>
  </si>
  <si>
    <t>Jaya Devi Deena Dayamayi
Jagat Janani Durga Bhavani [ Jaya Devi ... ]
Jai Jai Sai Sangeeta Vinodini
Janani (San)Geeta Vinodini [ Jai Jai Sai Sangeeta ]
Jaya Partheeshwari Jaya Bhuvaneshwari</t>
  </si>
  <si>
    <t>Song Glossary bhava: being, becoming, birth, world bhuvaneshwari: goddess of the world dayamayi: full of compassion; (var) dayamaya deen: downtrodden; (var) deena, deenan devi: goddess durga: goddess who destroyed the demon mahishasura; (var) durge, durgeshwari jagat: world; (var) jagath, jagatha, jag, jaga jai: victory janani: mother jaya: victory; (var) jayam, jayatu partheeshwari: goddess of puttaparthi; (var) parthiswari sai: sa + aai = divine mother sangeeta: song; (var) sangeet, sangeeth, sangeetha vinodini: one who delights in various activities like playing flute, singing etc.; (var) vinodana</t>
  </si>
  <si>
    <t>debug_jaya_devi_deena_dayamayi.html</t>
  </si>
  <si>
    <t>https://sairhythms.sathyasai.org/song/jaya-devi-durga-gowri-shankari</t>
  </si>
  <si>
    <t>Jaya Devi Durga Gowri Shankari</t>
  </si>
  <si>
    <t>Prasanna, Anvita, Shravya, Prithvi</t>
  </si>
  <si>
    <t>Voctory to Mother Durga who is also known as Gowri, Shankari, Parvathi and Bhagawathi. She is also Lakshmi, the Goddess of wealth, known as Kamala and Narayani. She is also Mother Saraswathi, the Goddess of Knowledge and the Mother of Vedas. She holds the Veena, has the Swan as her vehicle, and is also known as Bharati.</t>
  </si>
  <si>
    <t>Jaya Devi Durga Gowri Shankari Parvathi
Bhuvana Mohini Lalita Lakshmi Kalavathi [ Jaya Devi ... ]
Kamala Kamini Hari Narayani Bhagawathi
Veda Mata Vidya Dayini Bharati
Hamsa Vahini Veena Paani Saraswathi</t>
  </si>
  <si>
    <t>Karaharapriya / Kafi</t>
  </si>
  <si>
    <t>vintage instrumental sheet-music</t>
  </si>
  <si>
    <t>Song Glossary bhagawathi: goddess bharati: one of the names of goddess saraswathi bhuvana: world; (var) bhuvan dayini: one who gives (feminine); (var) pradayini, vidayini devi: goddess durga: goddess who destroyed the demon mahishasura; (var) durge, durgeshwari gowri: another name of goddess parvathi hamsa: swan, the vehicle of goddess saraswati; a symbol of discrimination as the swan can separate milk from water hari: name of lord vishnu; (var) hare, harey jaya: victory; (var) jayam, jayatu kalavathi: goddess saraswathi – well versed in arts kamala: lotus kamini: beautiful woman lakshmi: goddess of wealth, the consort of lord vishnu lalita: name of goddess lakshmi, also means pleasing; (var) lalitey mata: mother; (var) matey mohana: attractive, beautiful, enchanting; (var) mohanam, mohini (f) - also refers to an incarnation of lord vishnu narayani: goddess of wealth, lakshmi, the consort of narayana paani: hands parvathi: consort of lord shiva saraswathi: goddess of learning and consort of brahma shankari: goddess parvathi vahana: vehicle; (var) vahini - one who rides the vehicle (feminine) veda: sacred text, the scripture of the hindus said to have been directly revealed by the supreme-being, brahman veena: musical instrument esp. played by goddess saraswathi, the goddess of knowledge vidya: knowledge</t>
  </si>
  <si>
    <t>debug_jaya_devi_durga_gowri_shankari.html</t>
  </si>
  <si>
    <t>https://youtu.be/Rli0kDbXmr0 https://youtu.be/4C20oqf1rAU https://youtu.be/FktpamHqQkM</t>
  </si>
  <si>
    <t>jaya-devi-durga-gowri-shankari.mp3</t>
  </si>
  <si>
    <t>https://sairhythms.sathyasai.org/song/jaya-durga-devi-bhavani</t>
  </si>
  <si>
    <t>Jaya Durga Devi Bhavani</t>
  </si>
  <si>
    <t>Victory to You, the Universal Goddess! You take the forms of Durga, Lakshmi, Saraswati and Kaali. You are the Supreme power who bears the trident. You are none other than our Mother Sai.</t>
  </si>
  <si>
    <t>Jaya Durga Devi Bhavani
Jaya Ma Jaya Ma Jaya Ma Jagat Janani [ Jaya Durga ... ]
Tum Hi Durga Lakshmi Saraswati Aur Kaali
Adi Parashakthi Sai Jagat Janani
Trishoola Dharini Ma Jagat Janani Sai [ Jaya Ma ... ]
Jaya Ma Jaya Ma Jaya Ma Jagat Janani</t>
  </si>
  <si>
    <t>Song Glossary adi: beginning, commencement, first in time aur: and bhavani: goddess parvathi devi: goddess dhara: bear, carry, earth, one who wears; (var) dhari, dharana, dharam, dharey, dharini (f) durga: goddess who destroyed the demon mahishasura; (var) durge, durgeshwari hai: is, are; (var) hi; hain - we are jagat: world; (var) jagath, jagatha, jag, jaga janani: mother jaya: victory; (var) jayam, jayatu kaali: one of the fearful forms of goddess; (var) kaalikey lakshmi: goddess of wealth, the consort of lord vishnu ma: mother; (var) maayi, maiya, mayi parashakthi: the supreme power sai: sa + aai = divine mother saraswathi: goddess of learning and consort of brahma trishoola: trident weapon, frequently held by gods such as lord shiva and goddess durga; (var) trishula, shoola tum: you, thou; (var) tu, tuj; tubhyam, tumhey - to you; tujhey, tujko - for you;</t>
  </si>
  <si>
    <t>debug_jaya_durga_devi_bhavani.html</t>
  </si>
  <si>
    <t>https://youtu.be/UubErv2w238?t=2866</t>
  </si>
  <si>
    <t>Jaya Rama Raghu Rama</t>
  </si>
  <si>
    <t>https://sairhythms.sathyasai.org/song/jaya-gajavadana-gananatha</t>
  </si>
  <si>
    <t>Jaya Gajavadana Gananatha</t>
  </si>
  <si>
    <t>Victory to the elephant-faced Lord Ganesha, son of Lord Shiva and Goddess Parvathi. The pot bellied Lord removes obstacles and grief and grants one's wishes and gives bliss. Taking refuge at His holy feet confers good luck.</t>
  </si>
  <si>
    <t>Jaya Gajavadana Gananatha
Parvathi Nandana Gananatha
Pashupathi Nandana Gananatha [ Jaya Gajavadana ... ]
Vighneshwara Hey Gana Nayaka
Dukha Hara Hey Shubha Dayaka
Lambodhara Hey Phala Dayaka
Jaya Prashanthi Vasa Shubha Charana</t>
  </si>
  <si>
    <t>Song Glossary charan: feet; (var) charana, charanam, charanon dayaka: one who gives; (var) dayakam, dayiney, dayaki (f) dukh: sorrow; (var) dukha gajamukha: elephant-faced one, refers to lord ganesh; (var) gajamukham, gajanana, gajananam, gajavadana, gajavadanam gana: group, tribe, sect, attendants of lord shiva gananatha: lord of ganas (lord shiva's army) - refers to lord ganesha; (var) gananatham, ganesha, ganeshwara hara: another name of lord shiva which means “to destroy”; (var) haraya hey: a heartfelt callout, usually followed by a name or description like 'hey rama', or 'hey merciful lord' jaya: victory; (var) jayam, jayatu lambodhara: one having big stomach – lord ganesha nandana: son, also the name of a forest; (var) nandan, nandanam nayaka: master or leader (masculine); nayaki (feminine); (var) nayaga (tamil) parvathi: consort of lord shiva pashupathi: the lord of all animals esp. lord shiva; (var) pashupathey phala: result or fruit of our actions prashanthi: supreme peace; (var) prashantha; also refers to prashanthi nilayam at puttaparthi shubh: good, auspicious, pleasant; (var) shubha, shubham; shubhakari, shubankari - goddess who bestows auspiciousness vasa: one who dwells or resides in; (var) vasaya, vaasam vighnesha: lord of (victorious over) obstacles; (var) vighnesham, vighneshwara, vighneshwaram, vighneshwaraya</t>
  </si>
  <si>
    <t>debug_jaya_gajavadana_gananatha.html</t>
  </si>
  <si>
    <t>https://sairhythms.sathyasai.org/song/jaya-gananayaka-bala-gajanana</t>
  </si>
  <si>
    <t>Jaya Gananayaka Bala Gajanana</t>
  </si>
  <si>
    <t>Victory to Lord Ganesh, the leader of the Shiva's army (Ganas). Protect us O Lord Gajanana, the son of Lord Shiva. Riding on the Mouse, You are the auspicious one who is worshipped first and who has been worshipped for eons.</t>
  </si>
  <si>
    <t>Jaya Gananayaka Bala Gajanana
Hey Shiva Nandana Paahi Gajanana [ Jaya Gananayaka ... ]
Prathama Poojya Sri Natha Gajanana
Mooshika Vahana Hey Shubhanana
Yuga Yuga Vanditha Paahi Gajanana</t>
  </si>
  <si>
    <t>jaya-gananayaka-bala-gajanana.mp3</t>
  </si>
  <si>
    <t>Song Glossary bala: child, son; (var) bal, balana, balagan (tamil), baalam gajamukha: elephant-faced one, refers to lord ganesh; (var) gajamukham, gajanana, gajananam, gajavadana, gajavadanam gananayaka: leader of his group - refers to lord ganesha; (var) gananayakam, ganapathey, ganapathi, ganapathim, ganapati, ganapatim hey: a heartfelt callout, usually followed by a name or description like 'hey rama', or 'hey merciful lord' jaya: victory; (var) jayam, jayatu mooshika: mouse - the vehicle of lord ganesha nandana: son, also the name of a forest; (var) nandan, nandanam natha: lord or master; (var) nath, nathaya, natham, nada (tamil), nadanukku (tamil) - to the lord, nathudey (telugu) paahi: protect; (var) pahi poojita: deserving worship; (var) poojya, supoojita prathama: first shiva: lord shiva - one of the trinity who is the destroyer - the name shiva means auspiciousness; (var) shiv, shivaya, shivaraj, shivaraja, shivarajam, shivom, shivani (f) - of shiva shubhanana: pleasant face sri: honorific title of respect; another name of goddess lakshmi; wealth, majesty, splendour, intellect, fortune; (var) thiru (tamil) vahana: vehicle; (var) vahini - one who rides the vehicle (feminine) vanditha: one who is worshipped; (var) vandita, vanditham, vandithaya yuga: one of the divisions of time. there are four yugas, known as krita, treta, dvapara and kali (the current age); (var) yug, yugamuna (telugu)</t>
  </si>
  <si>
    <t>debug_jaya_gananayaka_bala_gajanana.html</t>
  </si>
  <si>
    <t>https://sairhythms.sathyasai.org/song/jaya-ganapathi-om-jai-ganapathi</t>
  </si>
  <si>
    <t>Jaya Ganapathi Om Jai Ganapathi</t>
  </si>
  <si>
    <t>Victory to the Lord of Ganaas, Lord Ganesha, the son of Mother Parvathi. Victory to the one who rides on the mouse. Just as His brother, Lord Subrahmanya, worships Him, we too surrender at the feet of Lord Ganesha.</t>
  </si>
  <si>
    <t>Jaya Ganapathi Om Jai Ganapathi
Mooshika Vahana Ganapathi
Parvathi Nandana Bala Gajanana
Sharavana Sevitha Ganapathi
Tava Pada Sharanam Sharanam Gajanana
Ganapathi Om Sai Om (2)</t>
  </si>
  <si>
    <t>Song Glossary bala: child, son; (var) bal, balana, balagan (tamil), baalam gajamukha: elephant-faced one, refers to lord ganesh; (var) gajamukham, gajanana, gajananam, gajavadana, gajavadanam gananayaka: leader of his group - refers to lord ganesha; (var) gananayakam, ganapathey, ganapathi, ganapathim, ganapati, ganapatim jai: victory jaya: victory; (var) jayam, jayatu mooshika: mouse - the vehicle of lord ganesha nandana: son, also the name of a forest; (var) nandan, nandanam om: Omkara has no form. It is the manifestation of Brahman (God) as sound. It is present in all creation. It is effulgent. It is in all speech. Read More: Significance of Om paada: feet; (var) pada, padam, paadam - tamil parvathi: consort of lord shiva sai: sa + aai = divine mother sevitha: one who is worshipped sharan: surrender; (var) sharana, sharanagata, sharanagatha, sharanagatham, sharanam sharavana: another name of lord subrahmanya since he appeared in a forest of shara (bamboo) tava: your vahana: vehicle; (var) vahini - one who rides the vehicle (feminine)</t>
  </si>
  <si>
    <t>debug_jaya_ganapathi_om_jai_ganapathi.html</t>
  </si>
  <si>
    <t>https://sairhythms.sathyasai.org/song/jaya-ganapathi-siddhi-vinayaka</t>
  </si>
  <si>
    <t>Raghu Nandana Hey Raghu Nandana</t>
  </si>
  <si>
    <t>Jaya Ganapathi Siddhi Vinayaka</t>
  </si>
  <si>
    <t>Praise be to Lord Ganesha, the one who grants spiritual prowess. He is the son of Mother Parvathi. He relishes Modaks, and is adorned with vermillion. He is worshipped primordially. He is the son of Lord Shiva, who holds the crescent moon in His hair locks. Victory to Lord Ganesha, the bestower of auspiciousness.</t>
  </si>
  <si>
    <t>Jaya Ganapathi Siddhi Vinayaka
Jaya Ganapathi Mangala Dayaka
Jai Ganesh Jai Ganesh Jai Ganesh Girija Sutha Jai Sri Ganesh
Modaka Hasta Sindhura Shobhita
Prathama Poojana Gananayaka
Chandrashekara Shambho Nandana
Ganapathi Sri Shubha Dayaka [ Jai Ganesh Jai Ganesh ... ]</t>
  </si>
  <si>
    <t>Lowest Note: d1 / G# (lower octave)Highest Note: P / G (higher octave)* Western notes are in the Key of C</t>
  </si>
  <si>
    <t>Song Glossary chandrashekara: one who has the moon on his head, refers to lord shiva; (var) chandrashekaraya dayaka: one who gives; (var) dayakam, dayiney, dayaki (f) gananayaka: leader of his group - refers to lord ganesha; (var) gananayakam, ganapathey, ganapathi, ganapathim, ganapati, ganapatim ganesha: lord of the ganas, name of the elephant faced god; (var) ganesh girija: goddess parvathi, daughter of the king of mountains hasta: hand jai: victory jaya: victory; (var) jayam, jayatu mangal: auspicious; (var) mangala modaka: a type of sweet, pleasing, delighting nandana: son, also the name of a forest; (var) nandan, nandanam pooja: worship; (var) poojana, poojey prathama: first shambho: one who is goodness personified - refers to lord shiva; (var) shambhu shobhita: ornamented or decorated with shubh: good, auspicious, pleasant; (var) shubha, shubham; shubhakari, shubankari - goddess who bestows auspiciousness siddhi: accomplishment, superhuman power sindhura: elephant, also refers to the color vermillion sri: honorific title of respect; another name of goddess lakshmi; wealth, majesty, splendour, intellect, fortune; (var) thiru (tamil) sutha: son; (var) sutham, suthaya - one who is the son of, suthaney (tamil) vinayaka: one without a master - refers to lord ganesha</t>
  </si>
  <si>
    <t>debug_jaya_ganapathi_siddhi_vinayaka.html</t>
  </si>
  <si>
    <t>https://youtu.be/N5UcTUO_Btk</t>
  </si>
  <si>
    <t>https://sairhythms.sathyasai.org/song/jaya-ganesha-gajanana-daya-nidhey</t>
  </si>
  <si>
    <t>Jaya Ganesha Gajanana Daya Nidhey</t>
  </si>
  <si>
    <t>Victory to the Elephant faced Lord, compassion personified, who grants auspiciousness and Occult powers. Lord Ganesha has an enormous belly, son of Parvathi and is also known as Vinayaka (the remover of obstacles).</t>
  </si>
  <si>
    <t>Jaya Ganesha Gajanana Daya Nidhey
Mangala Dayaka Siddhi Vinayaka
Lambodhara Gajavadana Manohara
Parvathi Nandana Siddhi Vinayaka</t>
  </si>
  <si>
    <t>Song Glossary daya: compassion dayaka: one who gives; (var) dayakam, dayiney, dayaki (f) gajamukha: elephant-faced one, refers to lord ganesh; (var) gajamukham, gajanana, gajananam, gajavadana, gajavadanam ganesha: lord of the ganas, name of the elephant faced god; (var) ganesh jaya: victory; (var) jayam, jayatu lambodhara: one having big stomach – lord ganesha mangal: auspicious; (var) mangala manohar: pleasing, beautiful, charming; (var) manohara, manoharam, manohari (f) nanda: foster father of lord krishna nidhey: treasure house; (var) nidhe parvathi: consort of lord shiva siddhi: accomplishment, superhuman power vinayaka: one without a master - refers to lord ganesha</t>
  </si>
  <si>
    <t>debug_jaya_ganesha_gajanana_daya_nidhey.html</t>
  </si>
  <si>
    <t>https://sairhythms.sathyasai.org/song/jaya-ganesha-jaya-mangala-daata</t>
  </si>
  <si>
    <t>Jaya Ganesha Jaya Mangala Daata</t>
  </si>
  <si>
    <t>Glory to Lord Ganesha who confers prosperity and welfare, the one who has a Mouse as His Vehicle, the one who is the leader of Shiva's army of Ganaas and destroys impediments. Salutations to Mother Saraswathi.</t>
  </si>
  <si>
    <t>Jaya Ganesha Jaya Mangala Daata
Vande Saraswathi Sai Mata [ Jaya Ganesha ]
Mooshika Vahana Sri Gananatha
Vighna Vinashaka Bhagya Vidhata
Vande Saraswathi Sai Mata</t>
  </si>
  <si>
    <t>Song Glossary bhagya: auspiciousness daata: one who gives; (var) datha, daatha, daatri - one that gives gananatha: lord of ganas (lord shiva's army) - refers to lord ganesha; (var) gananatham, ganesha, ganeshwara ganesha: lord of the ganas, name of the elephant faced god; (var) ganesh jaya: victory; (var) jayam, jayatu mangal: auspicious; (var) mangala mata: mother; (var) matey mooshika: mouse - the vehicle of lord ganesha sai: sa + aai = divine mother saraswathi: goddess of learning and consort of brahma sri: honorific title of respect; another name of goddess lakshmi; wealth, majesty, splendour, intellect, fortune; (var) thiru (tamil) vahana: vehicle; (var) vahini - one who rides the vehicle (feminine) vande: i salute, i bow vidhata: one who bestows or sustains; (var) vidhayaka vighna: obstacle vinasha: one who destroys or removes; (var) vinashaka, vinashana, vinashini (f), vinasham;</t>
  </si>
  <si>
    <t>debug_jaya_ganesha_jaya_mangala_daata.html</t>
  </si>
  <si>
    <t>https://sairhythms.sathyasai.org/song/jaya-gopala-jaya-gopala</t>
  </si>
  <si>
    <t>Jaya Gopala Jaya Gopala</t>
  </si>
  <si>
    <t>Victory to Lord Gopala (Krishna), the consort of Radha. Victory to Lord Sai who is ever in the bliss of pure Consciousness and who is verily Lord Kirshna.</t>
  </si>
  <si>
    <t>Jaya Gopala Jaya Gopala
Jaya Radhey Govinda Gopala [ Jaya Gopala ... ]
Chinmayananda Hey Sai Gopala
Nithyananda Roopa Sai Gopala [ Jaya Radhey ... ]</t>
  </si>
  <si>
    <t>jaya-gopala-jaya-gopala.mp3</t>
  </si>
  <si>
    <t>Song Glossary chinmayananda: the bliss of consciousness; (var) chinmayanandam gopal: name of krishna which means protector of the cowherd; (var) gopala, gopalana, gopalam govinda: name of krishna which means cowherd; (var) govindam hey: a heartfelt callout, usually followed by a name or description like 'hey rama', or 'hey merciful lord' jaya: victory; (var) jayam, jayatu nithyananda: always in bliss; (var) nithyanandam radha: one of the gopikas and the beloved of lord krishna; (var) radhe, radhey, radhika roopa: figure, embodiment; (var) roopam, roopini (f) sai: sa + aai = divine mother</t>
  </si>
  <si>
    <t>debug_jaya_gopala_jaya_gopala.html</t>
  </si>
  <si>
    <t>https://sairhythms.sathyasai.org/song/jaya-govardhana-dhari-gopala</t>
  </si>
  <si>
    <t>Jaya Govardhana Dhari Gopala</t>
  </si>
  <si>
    <t>Victory to Lord Gopala (Krishna) who lifted the Govardhana Hill to protect His devotees. Victory to the Lord who resides in Radha's heart. Victory to the one who destroys the fear of birth and death, who is the Lord of Meera and who is verily Lord Sai residing at Puttaparthi.</t>
  </si>
  <si>
    <t>Jaya Govardhana Dhari Gopala
Radha Hrudaya Vihari Gopala [ Jaya Govardhana ... ]
Janam Maran Bhaya Haari Gopala
Meera Prabhu Giridhari Gopala
Parthi Vihari Sai Gopala</t>
  </si>
  <si>
    <t>Song Glossary bhaya: fear dhara: bear, carry, earth, one who wears; (var) dhari, dharana, dharam, dharey, dharini (f) giridhar: one who lifted the mountain - refers to lord krishna who lifted the govardhana peak; (var) giridhara, giridhari gopal: name of krishna which means protector of the cowherd; (var) gopala, gopalana, gopalam harana: to remove/destroy; (var) haranam, haari - one who destroys hrudaya: heart janam: birth; (var) janama, janana jaya: victory; (var) jayam, jayatu maran: death; (var) marana meera: one of the greatest women saints and devotee of lord krishna who sang the glory of the lord through songs and bhajans prabhu: lord, master; (var) prabho puttaparthi: birthplace of bhagawan sri sathya sai baba; (var) parti, parthi, parthipuri radha: one of the gopikas and the beloved of lord krishna; (var) radhe, radhey, radhika sai: sa + aai = divine mother vihara: one who resides; (var) viharana, vihari, viharini (f)</t>
  </si>
  <si>
    <t>debug_jaya_govardhana_dhari_gopala.html</t>
  </si>
  <si>
    <t>https://sairhythms.sathyasai.org/song/jaya-govinda-jaya-gopala-0</t>
  </si>
  <si>
    <t>Jaya Govinda Jaya Gopala (Kalyani / Yaman)</t>
  </si>
  <si>
    <t>Victory to Lord Krishna who is also known as Govinda, Gopala and Mukunda. Glory to Lord Sai, the Supreme Lord of Shirdi and Parthi. He is the supremely sacred Lord and is the very embodiment of Love.</t>
  </si>
  <si>
    <t>Jaya Govinda Jaya Gopala
Hey Parameshwara Harey Mukunda [ Jaya Govinda ... ]
Shirdi Pureeshwara Sayeeshwara
Parthi Nivasa Parameshwara
Parama Pavitra Sayeeshwara
Prema Swaroopa Sayeeshwara</t>
  </si>
  <si>
    <t>Song Glossary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jaya: victory; (var) jayam, jayatu mukunda: refers to krishna, the one who grants liberation nivasa: residence, resident; (var) nivasini (f) parama: supreme, principal, chief, best, highest; (var) param, paramam paramesha: supreme god; (var) parameshwara, parameshwaraya, parameshwari (feminine) pavitra: sacred; (var) pavitram prema: love; (var) prem; also the name of the third sai avatar, prema sai puttaparthi: birthplace of bhagawan sri sathya sai baba; (var) parti, parthi, parthipuri sayeesha: sai + esha = lord sai; (var) sayeesham, sayeeshwara, sayeeshwaram, sayeeshwari (f), sayeeshwaraya, saishwari (f), shirdi: holy abode of the first incarnation of sai baba; (var) shirdipuri swaroopa: figure, embodiment; (var) swarupa, swaroopam, swaroopanin (tamil); roopini, swaroopini, svarupini (feminine)</t>
  </si>
  <si>
    <t>debug_jaya_govinda_jaya_gopala.html</t>
  </si>
  <si>
    <t>https://sairhythms.sathyasai.org/song/jaya-govinda-jaya-gopala</t>
  </si>
  <si>
    <t>Jaya Govinda Jaya Gopala (~ Hamsa Vahini)</t>
  </si>
  <si>
    <t>Chant the name of Gopala, the consort of Radha, who is fond of the Raasa leela (divine folk dance with Gopis). He is the son of Nanda and the protector of cows, who is worshipped by sages and who plays the flute.</t>
  </si>
  <si>
    <t>Jaya Govinda Jaya Gopala
Radha Vallabha Raasa Vilola [ Jaya Govinda ... ]
Nanda Mukunda Goparipala
Munijana Vanditha Murali Gopala</t>
  </si>
  <si>
    <t>jaya-govinda-jaya-gopala.mp3</t>
  </si>
  <si>
    <t>~ Hamsa Vahini</t>
  </si>
  <si>
    <t>https://dl.radiosai.org/RADIO_SAI_BHAJAN_CLASSROOM_374_JAI_GOVINDA_JAI_GOPALA.mp3</t>
  </si>
  <si>
    <t>Song Glossary gopal: name of krishna which means protector of the cowherd; (var) gopala, gopalana, gopalam goparipala: protector of cows govinda: name of krishna which means cowherd; (var) govindam jaya: victory; (var) jayam, jayatu mukunda: refers to krishna, the one who grants liberation munijana: all the saints murali: flute nanda: foster father of lord krishna radha: one of the gopikas and the beloved of lord krishna; (var) radhe, radhey, radhika raasa: the dance in which lord krishna multiplied his form to dance with all the gopikas at the same time vallabha: beloved, husband; (var) vallabham, vallabhaya, vallabhey vanditha: one who is worshipped; (var) vandita, vanditham, vandithaya vilola: one who is in atmic bliss; (var) vilolana, viloley</t>
  </si>
  <si>
    <t>https://sairhythms.sathyasai.org/song/jaya-gowri-vara-sugunalaya</t>
  </si>
  <si>
    <t>Jaya Gowri Vara Sugunalaya</t>
  </si>
  <si>
    <t>Victory to the Lord of the Universe, Lord Shiva, the beloved of Mother Gowri, is a paragon of virtues and is blemishless. He is none of than Lord Sai, compassionate one, the embodiment of Truth and Righteousness who has Prashanthi Nilayam as His Abode.</t>
  </si>
  <si>
    <t>Jaya Gowri Vara Sugunalaya
Jaya Jagadeeshwara Niramaya [ Jaya Gowri ... ]
Jaya Partheeshwara Premalaya (2)
Karunalaya Sathya Dharmalaya
Prashanthi Nilaya Dayamaya</t>
  </si>
  <si>
    <t>Song Glossary dayamayi: full of compassion; (var) dayamaya dharmalaya: temple of righteousness gowrivara: consort of gowri - lord shiva jagadeesha: lord of the world; (var) jagadeeshwara, jagadeeshwaraya jaya: victory; (var) jayam, jayatu karunalaya: temple of compassion; (var) karunalayam nilaya: house; (var) nilayey niramaya: without any disease, always healthy; (var) niramayi (feminine) partheeshwara: one who is lord of parthi (sathya sai baba); (var) partheesha, partheeshwaraya prashanthi: supreme peace; (var) prashantha; also refers to prashanthi nilayam at puttaparthi premalaya: abode of love sathya: truth, short form of sathyanarayana – the childhood name of sri sathya sai baba; (var) sathyam sugunalaya: temple of good qualities</t>
  </si>
  <si>
    <t>debug_jaya_gowri_vara_sugunalaya.html</t>
  </si>
  <si>
    <t>https://sairhythms.sathyasai.org/song/jaya-guru-deva-prabhu-sai</t>
  </si>
  <si>
    <t>Jaya Guru Deva Prabhu Sai</t>
  </si>
  <si>
    <t>Our Salutations to the Preceptor and Lord of Lords Sathya Sai. Protect me O Shiva, the originator of Auspiciousness, Lord of Mount Kailasa who is verily Lord Sai, Lord of Parthi.</t>
  </si>
  <si>
    <t>Jaya Guru Deva Prabhu Sai Deva
Devadi Deva Pranamamyaham
Shiva Shiva Shambho Kailasa Pathey
Parthi Pureeshwara Palaya Maam [ Devadi Deva ... ]</t>
  </si>
  <si>
    <t>jaya-guru-deva-prabhu-sai.mp3</t>
  </si>
  <si>
    <t>https://media.radiosai.org/journals/Vol_04/01APR06/bhajans.htm</t>
  </si>
  <si>
    <t>Song Glossary deva: god; (var) dev, devo, devam devadi: primordial god; (var) devadideva, devadhi, devadidevaya guru: preceptor; (var) guruvara – belonging to the guru / guru’s jaya: victory; (var) jayam, jayatu kailasa: the abode of lord shiva maam: for me pala: to care, protect or sustain; (var) palana, palaya, palam, palan pathey: master, lord, husband; (var) pathi, pathayey prabhu: lord, master; (var) prabho pranamamyaham: i bow or surrender to you pureeshwara: lord of a place or city; (var) purishwara, pureeshwari, purishwari (f) puttaparthi: birthplace of bhagawan sri sathya sai baba; (var) parti, parthi, parthipuri sai: sa + aai = divine mother shambho: one who is goodness personified - refers to lord shiva; (var) shambhu shiva: lord shiva - one of the trinity who is the destroyer - the name shiva means auspiciousness; (var) shiv, shivaya, shivaraj, shivaraja, shivarajam, shivom, shivani (f) - of shiva</t>
  </si>
  <si>
    <t>debug_jaya_guru_deva_prabhu_sai.html</t>
  </si>
  <si>
    <t>https://sairhythms.sathyasai.org/song/jaya-guru-govinda-sadguru-govinda</t>
  </si>
  <si>
    <t>Jaya Guru Govinda Sadguru Govinda</t>
  </si>
  <si>
    <t>Protect us O Sacred Preceptor Sai, You are verily Madhava and Govinda (names of Krishna). You are the refuge of the forlorn, the extremely merciful Lord who dwells at Prashanthi Nilayam.</t>
  </si>
  <si>
    <t>Jaya Guru Govinda Sadguru Govinda
Madhava Govinda Paahi Maam
Deena Dayala Baba Deena Natha
Parama Dayala Hari Prashanthi Vasa</t>
  </si>
  <si>
    <t>Song Glossary baba: lord sai baba - the divine father dayal: compassionate one: (var) dayala, dayalam, dayalana, dayalo, dayalu, dayaludey, dayalane (tamil), dayakari (f), dayalakari (f) deen: downtrodden; (var) deena, deenan govinda: name of krishna which means cowherd; (var) govindam guru: preceptor; (var) guruvara – belonging to the guru / guru’s hari: name of lord vishnu; (var) hare, harey jaya: victory; (var) jayam, jayatu maam: for me madhava: name of krishna which means very sweet like madhu-honey; (var) madhavam, madhavaya natha: lord or master; (var) nath, nathaya, natham, nada (tamil), nadanukku (tamil) - to the lord, nathudey (telugu) paahi: protect; (var) pahi parama: supreme, principal, chief, best, highest; (var) param, paramam prashanthi: supreme peace; (var) prashantha; also refers to prashanthi nilayam at puttaparthi sadguru: true teacher/mentor/preceptor vasa: one who dwells or resides in; (var) vasaya, vaasam</t>
  </si>
  <si>
    <t>debug_jaya_guru_govinda_sadguru_govinda.html</t>
  </si>
  <si>
    <t>https://sairhythms.sathyasai.org/song/jaya-guru-jaya-guru-sai</t>
  </si>
  <si>
    <t>Prostrations to Lord Sathya Sai Rama, the Divine Preceptor of the Universe. He is the Mother, Father, Preceptor as well as Creator (Brahma), Sustainer (Vishnu), Destroyer (Shiva) and is the very embodiment of the Supreme One.</t>
  </si>
  <si>
    <t>Jaya Guru Jaya Guru Sai Ram
Jagat Guru Sathya Sai Ram [ Jaya Guru ... ]
Brahma Vishnu Shiva Sai Ram
Parabrahma Roopa Sai Ram
Mata Pitha Guru Sai Ram [ Jagat Guru ... ]</t>
  </si>
  <si>
    <t>jaya-guru-jaya-guru-sai.mp3</t>
  </si>
  <si>
    <t>Song Glossary brahma: one of the trinity who is the creator, it also refers to the supreme lord - brahman; (var) brahmam guru: preceptor; (var) guruvara – belonging to the guru / guru’s jagat: world; (var) jagath, jagatha, jag, jaga jaya: victory; (var) jayam, jayatu mata: mother; (var) matey parabrahma: supreme spirit; (var) brahmapara pitha: father rama: name of the seventh incarnation of lord vishnu, son of dasharatha and kausalya; (var) ram roopa: figure, embodiment; (var) roopam, roopini (f)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vishnu: lord vishnu, one of the trinity who is the preserver</t>
  </si>
  <si>
    <t>debug_jaya_guru_jaya_guru_sai.html</t>
  </si>
  <si>
    <t>https://sairhythms.sathyasai.org/song/jaya-guru-natha-shiva-guru</t>
  </si>
  <si>
    <t>Jaya Guru Natha Shiva Guru</t>
  </si>
  <si>
    <t>Salutations to the venerable Preceptor Sathya Sai, who is the Sovereign Lord, the one who is extremely compassionate and the one who dwells in Parthi.</t>
  </si>
  <si>
    <t>Jaya Guru Natha Shiva Guru Natha
Parthi Pureesha Harey Paramesha [ Jaya Guru Natha ... ]
Parama Dayala Paahi Mahesha
Jaya Jaya Sathya Sayeesha</t>
  </si>
  <si>
    <t>jaya-guru-natha-shiva-guru.mp3</t>
  </si>
  <si>
    <t>https://dl.radiosai.org/RADIO_SAI_BHAJAN_CLASSROOM_403_JAYA_GURUNATHA_SHIVA.mp3</t>
  </si>
  <si>
    <t>Song Glossary dayal: compassionate one: (var) dayala, dayalam, dayalana, dayalo, dayalu, dayaludey, dayalane (tamil), dayakari (f), dayalakari (f) guru: preceptor; (var) guruvara – belonging to the guru / guru’s hari: name of lord vishnu; (var) hare, harey jaya: victory; (var) jayam, jayatu mahesha: greatest lord - refers to lord shiva; (var) mahesham natha: lord or master; (var) nath, nathaya, natham, nada (tamil), nadanukku (tamil) - to the lord, nathudey (telugu) paahi: protect; (var) pahi parama: supreme, principal, chief, best, highest; (var) param, paramam paramesha: supreme god; (var) parameshwara, parameshwaraya, parameshwari (feminine) pureesha: lord of a place or city; (var) puradheeshwara, pureeshaya, pureeshwara, pureeshwari (f), puradheeshwari (f) puttaparthi: birthplace of bhagawan sri sathya sai baba; (var) parti, parthi, parthipuri sathya: truth, short form of sathyanarayana – the childhood name of sri sathya sai baba; (var) sathyam sayeesha: sai + esha = lord sai; (var) sayeesham, sayeeshwara, sayeeshwaram, sayeeshwari (f), sayeeshwaraya, saishwari (f), shiva: lord shiva - one of the trinity who is the destroyer - the name shiva means auspiciousness; (var) shiv, shivaya, shivaraj, shivaraja, shivarajam, shivom, shivani (f) - of shiva</t>
  </si>
  <si>
    <t>debug_jaya_guru_natha_shiva_guru.html</t>
  </si>
  <si>
    <t>https://sairhythms.sathyasai.org/song/jaya-guru-omkara</t>
  </si>
  <si>
    <t>Jaya Guru Omkara</t>
  </si>
  <si>
    <t>Victory to Sadguru Sai, the embodiment of the sacred sound Pranava. You are the verily the Lords Allah, Jesus, Buddha, Zohrashtra and Mahavir. You are the Master and the Supreme Preceptor of all of us.</t>
  </si>
  <si>
    <t>Jaya Guru Omkara
Sadguru Omkara [ Jaya Guru ... ]
Allah Tum Ho Yeshu Tum Ho
Buddha Zohrashtra Mahavir Tum Ho
Sab Ka Malik Baba Tum Ho
Parama Guru Sai Pavana Tum Ho</t>
  </si>
  <si>
    <t>jaya-guru-omkara.mp3</t>
  </si>
  <si>
    <t>Guru, Sarva Dharma</t>
  </si>
  <si>
    <t>n1 n1 S S ~ n1 G2 R1 SIn the Key of C:B♭ B♭ C C ~ B♭ E C# C</t>
  </si>
  <si>
    <t>Song Glossary allah: the all-compassionate god of islam religion baba: lord sai baba - the divine father buddha: founder of buddhism and one of the major ten incarnations of god; also an enlightened person guru: preceptor; (var) guruvara – belonging to the guru / guru’s ho: you are; (alternative) so be it jaya: victory; (var) jayam, jayatu ka: belonging to mahavira: lord mahavira – the founder of jainism, also, a very courageous person; (var) mahavir malik: lord om: Omkara has no form. It is the manifestation of Brahman (God) as sound. It is present in all creation. It is effulgent. It is in all speech. Read More: Significance of Om parama: supreme, principal, chief, best, highest; (var) param, paramam pavana: sacred, also means one who protects or provides refuge; (var) pavanam, paavana; pavani (f) sab: all, everybody or everything sadguru: true teacher/mentor/preceptor sai: sa + aai = divine mother tum: you, thou; (var) tu, tuj; tubhyam, tumhey - to you; tujhey, tujko - for you; yesu: jesus christ; (var) yeshu zohrashtra: founder of the zoroastrianism faith, zoroaster (zarathustra in persian)</t>
  </si>
  <si>
    <t>debug_jaya_guru_omkara.html</t>
  </si>
  <si>
    <t>https://sairhythms.sathyasai.org/song/jaya-guru-omkara-jaya-guru</t>
  </si>
  <si>
    <t>Jaya Guru Omkara Jaya Guru</t>
  </si>
  <si>
    <t>Prostrations to the venerable preceptor Sai Mahadeva, the very form of the Primordial sound Om. Sai Guru deva is the direct manifestation of Truth, Peace and Supreme Love and preacher of Righteousness.</t>
  </si>
  <si>
    <t>Jaya Guru Omkara Jaya Guru Omkara
Sadguru Deva Sai Mahadeva [ Jaya Guru ]
Sathya Swaroopa Sai Mahadeva
Dharma Bodhaka Sai Guru Deva
Shantha Swaroopa Prema Swaroopa (Pra) [ Sadguru Deva ]</t>
  </si>
  <si>
    <t>Song Glossary bodha: advice; (var) bodhaka - one who gives advice deva: god; (var) dev, devo, devam dharma: righteousness, also refers to way of life or religion guru: preceptor; (var) guruvara – belonging to the guru / guru’s jaya: victory; (var) jayam, jayatu mahadev: lord of the lords - refers to lord shiva om: Omkara has no form. It is the manifestation of Brahman (God) as sound. It is present in all creation. It is effulgent. It is in all speech. Read More: Significance of Om prema: love; (var) prem; also the name of the third sai avatar, prema sai sadguru: true teacher/mentor/preceptor sai: sa + aai = divine mother sathya: truth, short form of sathyanarayana – the childhood name of sri sathya sai baba; (var) sathyam shantha: peaceful swaroopa: figure, embodiment; (var) swarupa, swaroopam, swaroopanin (tamil); roopini, swaroopini, svarupini (feminine)</t>
  </si>
  <si>
    <t>debug_jaya_guru_omkara_jaya_guru.html</t>
  </si>
  <si>
    <t>https://sairhythms.sathyasai.org/song/jaya-guru-omkara-jaya-jaya</t>
  </si>
  <si>
    <t>Venerable salutations to our Preceptor Lord Sai, who is the form of the primordial sound Om, the creator Brahma, protector Vishnu and destroyer Shiva. Salutations to Sai who is the embodiment of Mahadeva and Sadashiva (names of Lord Shiva).</t>
  </si>
  <si>
    <t>Jaya Guru Omkara Jaya Jaya Sadguru Omkara Om
Brahma Vishnu Sadashiva
Hara Hara Hara Hara Mahadeva
Shiva Shiva Shiva Shiva Sadashiva
Watashi wo Michibiku Guru Sai, Idaina Kami Sai Baba
Uchuu no Subete no Chikara no Kami yo
Anata to Tomo ni Arita mou</t>
  </si>
  <si>
    <t>jaya-guru-omkara-jaya-jaya.mp3</t>
  </si>
  <si>
    <t>Song Glossary brahma: one of the trinity who is the creator, it also refers to the supreme lord - brahman; (var) brahmam guru: preceptor; (var) guruvara – belonging to the guru / guru’s hara: another name of lord shiva which means “to destroy”; (var) haraya jaya: victory; (var) jayam, jayatu mahadeva: lord of the lords - refers to lord shiva om: Omkara has no form. It is the manifestation of Brahman (God) as sound. It is present in all creation. It is effulgent. It is in all speech. Read More: Significance of Om sadashiva: always happy or prosperous; (var) sadashivey, sadashivom sadguru: true teacher/mentor/preceptor shiva: lord shiva - one of the trinity who is the destroyer - the name shiva means auspiciousness; (var) shiv, shivaya, shivaraj, shivaraja, shivarajam, shivom, shivani (f) - of shiva vishnu: lord vishnu, one of the trinity who is the preserver</t>
  </si>
  <si>
    <t>debug_jaya_guru_omkara_jaya_jaya.html</t>
  </si>
  <si>
    <t>source: https://media.radiosai.org/journals/vol_16/01JUL18/Sai-Bhajans-Karaoke-Volume-7.htmReference Track5.5 Pancham / G#Gents Pitch Karaoke Tracks5.5 Pancham / G# (reference)5 Pancham / G (half note lower)4.5 Pancham / F# (one note lower)Ladies Pitch Karaoke Tracks2 Pancham / D (reference)1.5 Pancham / C# (half note lower)1 Pancham / C (one note lower)</t>
  </si>
  <si>
    <t>https://sairhythms.sathyasai.org/song/jaya-guru-sadguru-sri-sai</t>
  </si>
  <si>
    <t>Jaya Guru Sadguru Sri Sai</t>
  </si>
  <si>
    <t>Salutations to the true Guru Sathya Sai. Please bestow us with your kindness and compassion.</t>
  </si>
  <si>
    <t>Jaya Guru Sadguru Sri Sai Deva
Sri Guru Govinda Sadguru Deva
Krupahi Kevalam Krupahi Kevalam
Guru Deva Sai Mahadeva
Mahadeva Sai Gurudeva</t>
  </si>
  <si>
    <t>Song Glossary deva: god; (var) dev, devo, devam govinda: name of krishna which means cowherd; (var) govindam guru: preceptor; (var) guruvara – belonging to the guru / guru’s gurudev: preceptor; (var) gurudeva jaya: victory; (var) jayam, jayatu krupa: compassion; (var) kripa mahadev: lord of the lords - refers to lord shiva sadguru: true teacher/mentor/preceptor sai: sa + aai = divine mother sri: honorific title of respect; another name of goddess lakshmi; wealth, majesty, splendour, intellect, fortune; (var) thiru (tamil)</t>
  </si>
  <si>
    <t>debug_jaya_guru_sadguru_sri_sai.html</t>
  </si>
  <si>
    <t>https://sairhythms.sathyasai.org/song/jaya-guru-shankara-girija-ramana</t>
  </si>
  <si>
    <t>Jaya Guru Shankara Girija Ramana</t>
  </si>
  <si>
    <t>Victory to the beloved of Mother Girija whose Divine feet confers all that is auspicious, who adorns snakes on His body and meditated upon by the Sages and who is none other than the lotus eyed Sayeeshwara.</t>
  </si>
  <si>
    <t>Jaya Guru Shankara Girija Ramana
Jaya Jaya Mangala Divya Charana [ Jaya Guru ... ]
Jaya Muni Vanditha Nagabharana
Jaya Sarveshwara (Sayeeshwara) Saroja Nayana</t>
  </si>
  <si>
    <t>Song Glossary chara: moveable, animate divya: divine; (var) divyam girija: goddess parvathi, daughter of the king of mountains guru: preceptor; (var) guruvara – belonging to the guru / guru’s jaya: victory; (var) jayam, jayatu mangal: auspicious; (var) mangala muni: saint nagabharana: one who has the serpent as his ornament - lord shiva nayan: eye; (var) nayana, nayanon, nayanom, nayanabhi ramana: beloved; also the name of a saint saroja: lotus sarvesha: lord of everybody; (var) sarveshwara, sarveshwaram, sarveshwari (f) sayeesha: sai + esha = lord sai; (var) sayeesham, sayeeshwara, sayeeshwaram, sayeeshwari (f), sayeeshwaraya, saishwari (f), shankara: name of lord shiva, one who bestows auspiciousness; (var) shankar, shankaraya, shankaram vanditha: one who is worshipped; (var) vandita, vanditham, vandithaya</t>
  </si>
  <si>
    <t>debug_jaya_guru_shankara_girija_ramana.html</t>
  </si>
  <si>
    <t>https://sairhythms.sathyasai.org/song/jaya-guru-sri-guru-sadguru</t>
  </si>
  <si>
    <t>Jaya Guru Sri Guru Sadguru</t>
  </si>
  <si>
    <t>Victory to the Divine Preceptor, Lord Sai of Prashanti Nilayam which is the same as Dwarakamayi at Shirdi. Glory to the one who always bestows happiness and who is truth, awareness, and bliss incarnate.</t>
  </si>
  <si>
    <t>Jaya Guru Sri Guru Sadguru Sai
Satchidananda Sada Sukha Dayi [ Jaya Guru ... ]
Prashanthi Nilaya Dwarakamayi
Jaya Guru Sri Guru Sadguru Sai (2)</t>
  </si>
  <si>
    <t>Song Glossary dayi: one who gives dwarakamayi: the place where shirdi sai baba stayed guru: preceptor; (var) guruvara – belonging to the guru / guru’s jaya: victory; (var) jayam, jayatu nilaya: house; (var) nilayey prashanthi: supreme peace; (var) prashantha; also refers to prashanthi nilayam at puttaparthi sada: always sadguru: true teacher/mentor/preceptor sai: sa + aai = divine mother satchidananda: sat + chith + ananda = truth or being + consciousness + bliss; (var) satchitananda, satchidanandam sri: honorific title of respect; another name of goddess lakshmi; wealth, majesty, splendour, intellect, fortune; (var) thiru (tamil) sukha: happiness; (var) sukh</t>
  </si>
  <si>
    <t>debug_jaya_guru_sri_guru_sadguru.html</t>
  </si>
  <si>
    <t>https://sairhythms.sathyasai.org/song/jaya-hanuman-jaya-hanuman</t>
  </si>
  <si>
    <t>Jaya Hanuman Jaya Hanuman</t>
  </si>
  <si>
    <t>Victory to Lord Hanuman.</t>
  </si>
  <si>
    <t>Jaya Hanuman Jaya Hanuman (7)</t>
  </si>
  <si>
    <t>jaya-hanuman-jaya-hanuman.mp3</t>
  </si>
  <si>
    <t>Song Glossary hanuman: the monkey god who served lord rama; (var) hanumantha, anjaneya - son of anjana jaya: victory; (var) jayam, jayatu</t>
  </si>
  <si>
    <t>debug_jaya_hanuman_jaya_hanuman.html</t>
  </si>
  <si>
    <t>https://sairhythms.sathyasai.org/song/jaya-hanuman-sri-hanuman</t>
  </si>
  <si>
    <t>Jaya Hanuman Sri Hanuman</t>
  </si>
  <si>
    <t>Victory to Hanuman, the premier servant, devotee and messsenger of Lord Rama.</t>
  </si>
  <si>
    <t>Jaya Hanuman Sri Hanuman Rama Daasa Hanuman
Jaya Hanuman Sri Hanuman Rama Bhakta Hanuman
Jaya Hanuman Sri Hanuman Rama Dootha Hanuman
Hey Rama Daasa Hanuman Rama Bhakta Hanuman</t>
  </si>
  <si>
    <t>Song Glossary bhaktha: devotee; (var) bhakthudu (telugu), bhakthargal (tamil) daasa: servant; (var) daasi (feminine) dootha: ambassador, messenger; (var) doota hanuman: the monkey god who served lord rama; (var) hanumantha, anjaneya - son of anjana hey: a heartfelt callout, usually followed by a name or description like 'hey rama', or 'hey merciful lord' jaya: victory; (var) jayam, jayatu rama: name of the seventh incarnation of lord vishnu, son of dasharatha and kausalya; (var) ram sri: honorific title of respect; another name of goddess lakshmi; wealth, majesty, splendour, intellect, fortune; (var) thiru (tamil)</t>
  </si>
  <si>
    <t>debug_jaya_hanuman_sri_hanuman.html</t>
  </si>
  <si>
    <t>https://sairhythms.sathyasai.org/song/jaya-hari-govinda-jaya-hari</t>
  </si>
  <si>
    <t>Jaya Hari Govinda Jaya Hari</t>
  </si>
  <si>
    <t>Chant the Glory of Govinda, Gopala, Madhava, Hari, the One who has the peacock feather on His Head, who lifted Govardhana Mountain on His finger and throne who is the dear Lord of Surdas.</t>
  </si>
  <si>
    <t>Jaya Hari Govinda Jaya Hari Gopala
Madhava Mohana Mayura Mukutadhara
Giridhara Gopala [ Jaya Hari ... ]
Surdasa Prabhu Hey Giridhari
Sri Hari Jaya Hari Sai Giridhari</t>
  </si>
  <si>
    <t>Song Glossary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jaya: victory; (var) jayam, jayatu madhava: name of krishna which means very sweet like madhu-honey; (var) madhavam, madhavaya mayura: peacock mohana: attractive, beautiful, enchanting; (var) mohanam, mohini (f) - also refers to an incarnation of lord vishnu mukuta: crown; (var) makuta; mukutadhara, mukutadhari - wearing a crown prabhu: lord, master; (var) prabho sai: sa + aai = divine mother sri: honorific title of respect; another name of goddess lakshmi; wealth, majesty, splendour, intellect, fortune; (var) thiru (tamil) surdas: 15th century saint, poet and musician, deeply devoted to lord krishna</t>
  </si>
  <si>
    <t>debug_jaya_hari_govinda_jaya_hari.html</t>
  </si>
  <si>
    <t>https://sairhythms.sathyasai.org/song/jaya-hari-govinda-jaya-narayana</t>
  </si>
  <si>
    <t>Jaya Hari Govinda Jaya Narayana</t>
  </si>
  <si>
    <t>Victory to Lord Govinda, Hari, Narayana (names of Lord Vishnu), and Krishna, the beloved son of Vasudeva and the one who slayed the demon Madhu. He is the treasure house of compassion, is supremely pure son of Yashoda and is ever pleasing to His devotees. Victory to Lord Sai who is verily Lord Krishna.</t>
  </si>
  <si>
    <t>Jaya Hari Govinda Jaya Narayana
Vasudeva Nandana Sri Madhusudhana ( Jaya Hari ... )
Karunanidhe Hey Madhava Mohana
Parama Niranjana Yashoda Nandana
Jaya Narayana Jaya Narayana
Sai Narayana Sathya Narayana</t>
  </si>
  <si>
    <t>Krishna, Narayana</t>
  </si>
  <si>
    <t>Song Glossary govinda: name of krishna which means cowherd; (var) govindam hari: name of lord vishnu; (var) hare, harey jaya: victory; (var) jayam, jayatu karuna: compassion; (var) karunya, karunamaya - full of compassion, karunamayi (f), karunantha, karunakara - embodiment of compassion madhava: name of krishna which means very sweet like madhu-honey; (var) madhavam, madhavaya madhusudhana: slayer of the demon madhu - lord krishna mohana: attractive, beautiful, enchanting; (var) mohanam, mohini (f) - also refers to an incarnation of lord vishnu nanda: foster father of lord krishna narayana: lord vishnu; (var) narayan, narayanam, narayanaya niranjan: without any black spot. i.e. always pure. nir+anjan=without collirium (kaajal – which is always black); (var) niranjana, niranjani (f) parama: supreme, principal, chief, best, highest; (var) param, paramam sai: sa + aai = divine mother sathya: truth, short form of sathyanarayana – the childhood name of sri sathya sai baba; (var) sathyam sri: honorific title of respect; another name of goddess lakshmi; wealth, majesty, splendour, intellect, fortune; (var) thiru (tamil) vasudeva: lord krishna’s father, also refers to lord krishna himself yashoda: foster mother of lord krishna; (var) yashode</t>
  </si>
  <si>
    <t>debug_jaya_hari_govinda_jaya_narayana.html</t>
  </si>
  <si>
    <t>Sai Rama Harey Sai Krishna</t>
  </si>
  <si>
    <t>https://sairhythms.sathyasai.org/song/jaya-hari-govinda-radhey-gopala</t>
  </si>
  <si>
    <t>Jaya Hari Govinda Radhey Gopala</t>
  </si>
  <si>
    <t>Sing the glory of Lord Krishna known by many names - Govinda, Gopala, Madhava and Damodara. Glory to the one playing lilting tunes on His Flute, who moved about in Brindavan and who is the dearest Lord of Radha and Meera.</t>
  </si>
  <si>
    <t>Jaya Hari Govinda Radhey Gopala
Madhura Madhura Muralidhara [ Jaya Hari ... ]
Brinda Vihari Krishna Murari
Meera Ke Prabhu Hey Giridhari
Radha Madhava Damodara</t>
  </si>
  <si>
    <t>Song Glossary brinda: short form of brindavan, a garden of tulsi plants damodara: one who has a string or ornament tied round his stomach generally meaning krishna; (var) damodaram, damodhara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jaya: victory; (var) jayam, jayatu ke: of or belonging to krishna: name of the eighth incarnation of lord vishnu, son of devaki and vasudeva madhava: name of krishna which means very sweet like madhu-honey; (var) madhavam, madhavaya madhura: sweet; (var) madhuram meera: one of the greatest women saints and devotee of lord krishna who sang the glory of the lord through songs and bhajans muralidhara: one who carries the flute - lord krishna; (var) muralidhari murare: one who killed the demon ‘mura’ – lord krishna; (var) murari, murarey prabhu: lord, master; (var) prabho radha: one of the gopikas and the beloved of lord krishna; (var) radhe, radhey, radhika vihara: one who resides; (var) viharana, vihari, viharini (f)</t>
  </si>
  <si>
    <t>debug_jaya_hari_govinda_radhey_gopala.html</t>
  </si>
  <si>
    <t>https://sairhythms.sathyasai.org/song/jaya-hey-shankara-jaya-hey</t>
  </si>
  <si>
    <t>Jaya Hey Shankara Jaya Hey</t>
  </si>
  <si>
    <t>Oh Lord Shankara, victory be to You. You are Purity personified. You are the one who causes emancipation of souls and confers Bliss.</t>
  </si>
  <si>
    <t>Jaya Hey Shankara Jaya Hey
Pavana Para Shiva Jaya Hey [ Jaya Hey Shankara ... ]
Atmodharaka Ananda Dayaka
Adi Mahadeva Jaya Hey [ Pavana Para ... ]</t>
  </si>
  <si>
    <t>Song Glossary adi: beginning, commencement, first in time anand: bliss; (var) ananda, anandam, anando atmodharaka: liberator of the soul dayaka: one who gives; (var) dayakam, dayiney, dayaki (f) hey: a heartfelt callout, usually followed by a name or description like 'hey rama', or 'hey merciful lord' jaya: victory; (var) jayam, jayatu mahadev: lord of the lords - refers to lord shiva para: different, another, distant, highest pavana: sacred, also means one who protects or provides refuge; (var) pavanam, paavana; pavani (f) shankara: name of lord shiva, one who bestows auspiciousness; (var) shankar, shankaraya, shankaram shiva: lord shiva - one of the trinity who is the destroyer - the name shiva means auspiciousness; (var) shiv, shivaya, shivaraj, shivaraja, shivarajam, shivom, shivani (f) - of shiva</t>
  </si>
  <si>
    <t>debug_jaya_hey_shankara_jaya_hey.html</t>
  </si>
  <si>
    <t>https://sairhythms.sathyasai.org/song/jaya-ho-jaya-ho-anjaneya</t>
  </si>
  <si>
    <t>Jaya Ho Jaya Ho Anjaneya</t>
  </si>
  <si>
    <t>Victory to Anjaneya, the son of Pavan, the God of Wind. Victory to the most valorous one. Salutations to the messenger of Lord Rama and Lord Sai who is verily Lord Rama.</t>
  </si>
  <si>
    <t>Jaya Ho Jaya Ho Anjaneya
Pavana Kumara Anjaneya [ Jaya Ho ... ]
Maruthiraya Anjaneya
Ati Balabheema Anjaneya
Sri Rama Dootha Anjaneya
Sai Rama Dootha Anjaneya
Sharanam (Sharanam) Sharanam Anjaneya</t>
  </si>
  <si>
    <t>Lowest Note: m1 / F (lower octave)Highest Note: R2 / D (higher octave)* Western notes are in the Key of C</t>
  </si>
  <si>
    <t>Song Glossary anjaneya: one of many names of lord hanuman ati: extremely, very balabheem: strong, refers to hanuman; (var) balabheema, balabhim, balabhima dootha: ambassador, messenger; (var) doota ho: you are; (alternative) so be it jaya: victory; (var) jayam, jayatu kumara: son, young boy, lord subrahmanya maruthi: hanuman; (var) maruthiraya, maruti pavan: the wind god rama: name of the seventh incarnation of lord vishnu, son of dasharatha and kausalya; (var) ram sai: sa + aai = divine mother sharan: surrender; (var) sharana, sharanagata, sharanagatha, sharanagatham, sharanam sri: honorific title of respect; another name of goddess lakshmi; wealth, majesty, splendour, intellect, fortune; (var) thiru (tamil)</t>
  </si>
  <si>
    <t>debug_jaya_ho_jaya_ho_anjaneya.html</t>
  </si>
  <si>
    <t>https://youtu.be/yfIWrw9219g https://youtu.be/8Z7GO5cj1RI</t>
  </si>
  <si>
    <t>https://sairhythms.sathyasai.org/song/jaya-ho-jaya-ho-gopalana</t>
  </si>
  <si>
    <t>Jaya Ho Jaya Ho Gopalana</t>
  </si>
  <si>
    <t>Victory to Lord Krishna who fosters cowherds, victory to the one whom man is a part of, victory to the one who uplifts humanity and the one who is faultless and pure.</t>
  </si>
  <si>
    <t>Jaya Ho Jaya Ho Gopalana
Jaya Ho Jaya Ho Narayana
Jaya Ho Jaya Ho Janardhana
Jaya Ho Jaya Ho Niranjana</t>
  </si>
  <si>
    <t>jaya-ho-jaya-ho-gopalana.mp3</t>
  </si>
  <si>
    <t>https://dl.radiosai.org/RADIO_SAI_BHAJAN_CLASSROOM_411_JAYA_HO_JAYA_HO_GOPALANA.mp3</t>
  </si>
  <si>
    <t>Song Glossary gopal: name of krishna which means protector of the cowherd; (var) gopala, gopalana, gopalam ho: you are; (alternative) so be it janardhana: one who protects the people - refers to lord vishnu jaya: victory; (var) jayam, jayatu narayana: lord vishnu; (var) narayan, narayanam, narayanaya niranjan: without any black spot. i.e. always pure. nir+anjan=without collirium (kaajal – which is always black); (var) niranjana, niranjani (f)</t>
  </si>
  <si>
    <t>debug_jaya_ho_jaya_ho_gopalana.html</t>
  </si>
  <si>
    <t>https://sairhythms.sathyasai.org/song/jaya-ho-jaya-ho-lingeshwara</t>
  </si>
  <si>
    <t>Jaya Ho Jaya Ho Lingeshwara</t>
  </si>
  <si>
    <t>Victory be to Sayeeshwara, who is in the Form of a Linga (denotes without beginning or end), the One who has conquered Death and the One who resides in Parthi</t>
  </si>
  <si>
    <t>Jaya Ho Jaya Ho Lingeshwara
Jaya Ho Jaya Ho Partheeshwara
Jaya Ho Jaya Ho Mruthyunjaya
Jaya Ho Jaya Ho Sayeeshwara</t>
  </si>
  <si>
    <t>jaya-ho-jaya-ho-lingeshwara.mp3</t>
  </si>
  <si>
    <t>Song Glossary ho: you are; (alternative) so be it jaya: victory; (var) jayam, jayatu lingeshwara: lord of the lingam (sacred stone in the form of an ellipse); (var) lingeshwaraya mruthyu: death partheeshwara: one who is lord of parthi (sathya sai baba); (var) partheesha, partheeshwaraya sayeesha: sai + esha = lord sai; (var) sayeesham, sayeeshwara, sayeeshwaram, sayeeshwari (f), sayeeshwaraya, saishwari (f),</t>
  </si>
  <si>
    <t>debug_jaya_ho_jaya_ho_lingeshwara.html</t>
  </si>
  <si>
    <t>https://sairhythms.sathyasai.org/song/jaya-ho-jaya-ho-mooshika</t>
  </si>
  <si>
    <t>Victory to the son of Shiva and Parvathi who moves on a mouse and the one who is offered the first prayers. Let us surrender to the one who removes obstacles and grants us spiritual powers.</t>
  </si>
  <si>
    <t>Jaya Ho Jaya Ho Mooshika Vahana
Hey Shiva Nandana Prathama Vandana
Parvathi Tanaya Siddhi Vinayaka
Sharanam Sharanam Vighna Haranam [ Hey Shiva Nandana ]</t>
  </si>
  <si>
    <t>jaya-ho-jaya-ho-mooshika.mp3</t>
  </si>
  <si>
    <t>Song Glossary harana: to remove/destroy; (var) haranam, haari - one who destroys hey: a heartfelt callout, usually followed by a name or description like 'hey rama', or 'hey merciful lord' ho: you are; (alternative) so be it jaya: victory; (var) jayam, jayatu mooshika: mouse - the vehicle of lord ganesha nanda: foster father of lord krishna parvathi: consort of lord shiva prathama: first sharan: surrender; (var) sharana, sharanagata, sharanagatha, sharanagatham, sharanam shiva: lord shiva - one of the trinity who is the destroyer - the name shiva means auspiciousness; (var) shiv, shivaya, shivaraj, shivaraja, shivarajam, shivom, shivani (f) - of shiva siddhi: accomplishment, superhuman power tanaya: son; (var) tanayam, tanaye, tanayey vahana: vehicle; (var) vahini - one who rides the vehicle (feminine) vandana: worship, obeisance, salutation; (var) vandanam vighna: obstacle vinayaka: one without a master - refers to lord ganesha</t>
  </si>
  <si>
    <t>debug_jaya_ho_jaya_ho_mooshika.html</t>
  </si>
  <si>
    <t>https://sairhythms.sathyasai.org/song/jaya-ho-nataraj</t>
  </si>
  <si>
    <t>Jaya Ho Nataraj</t>
  </si>
  <si>
    <t>Victory to the Lord of dance, Lord Shiva, who holds Mother Ganges in His matted locks, the one who has the third eye of wisdom. Protect me, O Lord, the one who destroyed the three cities created by the demons and the one who holds the poison in His throat.</t>
  </si>
  <si>
    <t>Jaya Ho Nataraj (2)
Gangadhara Shambho Hey Nataraj
Phaala Lochana Paahi Murari
Haalaahala Dhara Hey Tripurari
Jaya Ho Nataraj</t>
  </si>
  <si>
    <t>jaya-ho-nataraj.mp3</t>
  </si>
  <si>
    <t>P D1 S+ N2 S+ R1+ S+In the Key of C:G G# C+ B C+ C#+ C+</t>
  </si>
  <si>
    <t>Shirdi Sai Shankara Parthi Vihari</t>
  </si>
  <si>
    <t>Song Glossary dhara: bear, carry, earth, one who wears; (var) dhari, dharana, dharam, dharey, dharini (f) gangadhara: one who bears the holy river ganga – lord shiva; (var) gangadharaya, gangadhari haalaahala: the poison emitted during the churning of the ocean which was swallowed by shiva hey: a heartfelt callout, usually followed by a name or description like 'hey rama', or 'hey merciful lord' ho: you are; (alternative) so be it jaya: victory; (var) jayam, jayatu lochana: eye; (var) lochani (feminine) – one with such eyes; (var) vilochana murare: one who killed the demon ‘mura’ – lord krishna; (var) murari, murarey nataraj: king of dance - refers to lord shiva who is the source of cosmic energy; (var) nataraja paahi: protect; (var) pahi phaala: forehead; top part of hair shambho: one who is goodness personified - refers to lord shiva; (var) shambhu tripurari: destroyer of the three demons of tripura i.e. lord shiva</t>
  </si>
  <si>
    <t>debug_jaya_ho_nataraj.html</t>
  </si>
  <si>
    <t>https://sairhythms.sathyasai.org/song/jaya-ho-sai-ram-jaya</t>
  </si>
  <si>
    <t>Jaya Ho Sai Ram Jaya</t>
  </si>
  <si>
    <t>Glory to Sai Ram who is an ocean of compassion and Lord of Parthi. He had incarnated as Lord Ram in the Treta age and Shyam in the Dwapara age, has come down as Sai in this Kali age. Oh Lord! You are worshipped by people of all faiths.</t>
  </si>
  <si>
    <t>Jaya Ho Sai Ram Jaya Ho Sai Ram
Karuna Sindhu Ram Sai Parthi Pureeshwara Ram [ Jaya Ho Sai Ram ... ]
Treta Yug Mey Ram Sai Dwapara Yug Mey Shyam
Ram Tum Hi Rehman Sai Sab Ka Hey Bhagawan
Kali Yug Ke Avatar Sai Parthi Pureeshwara Ram</t>
  </si>
  <si>
    <t>jaya-ho-sai-ram-jaya.mp3</t>
  </si>
  <si>
    <t>Song Glossary avatar: incarnation; (var) avatara, avataram, avatari, avathaar, avathari, avatarini(f) bhagawan: god; (var) bhagwan, bhagavaan, bhagavan, bhagawantha, bhagawathey dwapara: one of the four ‘yugas’ in which lord krishna incarnated hai: is, are; (var) hi; hain - we are hey: a heartfelt callout, usually followed by a name or description like 'hey rama', or 'hey merciful lord' ho: you are; (alternative) so be it jaya: victory; (var) jayam, jayatu ka: belonging to kali: current era; one among the four eras of kritha, treta, dwapara and kali karuna: compassion; (var) karunya, karunamaya - full of compassion, karunamayi (f), karunantha, karunakara - embodiment of compassion ke: of or belonging to pureeshwara: lord of a place or city; (var) purishwara, pureeshwari, purishwari (f) puttaparthi: birthplace of bhagawan sri sathya sai baba; (var) parti, parthi, parthipuri rama: name of the seventh incarnation of lord vishnu, son of dasharatha and kausalya; (var) ram rehman: the merciful or compassione one sab: all, everybody or everything sai: sa + aai = divine mother sham: dark hued, a reference to lord krishna; evening time; (var) shyam, shyama, shyamala sindhu: ocean; (var) sindho treta: name of an eon or age tum: you, thou; (var) tu, tuj; tubhyam, tumhey - to you; tujhey, tujko - for you; yuga: one of the divisions of time. there are four yugas, known as krita, treta, dvapara and kali (the current age); (var) yug, yugamuna (telugu)</t>
  </si>
  <si>
    <t>debug_jaya_ho_sai_ram_jaya.html</t>
  </si>
  <si>
    <t>https://sairhythms.sathyasai.org/song/jaya-jagadambe-gowri-mata</t>
  </si>
  <si>
    <t>Jaya Jagadambe Gowri Mata</t>
  </si>
  <si>
    <t>Hail Gowri the Universal Mother, who swallows time and resurrects the world is presently Sai Mata who dwells in Parthi.</t>
  </si>
  <si>
    <t>Jaya Jagadambe Gowri Mata
Gowri Mata Sai Mata [ Jaya Jagadambe ... ]
Kaala Vinashini Jagadodharini
Parthi Nivasini Sai Mata</t>
  </si>
  <si>
    <t>Song Glossary gowri: another name of goddess parvathi jagadamba: mother of the world; (var) jagadambe, jagadambige jagadodhara: one who liberates the world; (var) jagadoddhara, jagadoddharini (f), jagadodhaara, jagadodharaka, jagadodharana, jagadodharanam, jagadodharini (f) jaya: victory; (var) jayam, jayatu kaala: time mata: mother; (var) matey nivasi: dweller, resident; (var) nivasini (f), nivasitha puttaparthi: birthplace of bhagawan sri sathya sai baba; (var) parti, parthi, parthipuri sai: sa + aai = divine mother vinashana: one who destroys or removes; (var) vinashini (f)</t>
  </si>
  <si>
    <t>debug_jaya_jagadambe_gowri_mata.html</t>
  </si>
  <si>
    <t>https://sairhythms.sathyasai.org/song/jaya-jagadeesha-harey-jaya-govinda</t>
  </si>
  <si>
    <t>Jaya Jagadeesha Harey Jaya Govinda</t>
  </si>
  <si>
    <t>Glory to the Lord of the Universe, Govinda, Gopala who is the personification of Eternal Bliss. He is Lord Shiva who holds the Trident and has made the Mountains of Arunachala as His Abode. Lord Sai is the embodiment of Narayana, Mother Bharati who gives Knowledge and Mother Annapurna who provides food for everyone.</t>
  </si>
  <si>
    <t>Jaya Jagadeesha Harey Jaya Govinda Harey
Nithyananda Brahmananda Jaya Gopala Harey
Arunachala Shiva Om Trishoola Dhari Shivom
Hari Narayana Om Sai Narayana Om
Jaya Devi Bharati Vidya Dayini Annapoorna Mata Om
Sathya Sai Baba, O Avatar, Lord I want You and need You
Lord be with me, constantly lead me into Your infinite Love
Open my inner eyes dear Lord, so I can see God in all
Always guide my head and hands, Sai please transform my heart
Fill my life with songs divine, brightly shine with love and with peaceful sound of Om
Yume ni Made Mita Puttaparthi ni Kimashita
Ai no Kami, Sai Baba ga Orareru Tokoro
Rinne no Kusari wo Tachi Kiru Tame ni
Osazuke Kudasai Anata no Ai wo, Jiai no Chikara wo</t>
  </si>
  <si>
    <t>jaya-jagadeesha-harey-jaya-govinda.mp3</t>
  </si>
  <si>
    <t>S S S S S R2 R2 G2 ~ G2 P P D2 P G2 S R2In the Key of C:C C C C C D D E ~ E G G A G E C D</t>
  </si>
  <si>
    <t>Song Glossary annapoorna: goddess of food; (var) annapoorne, annapoorneshwari arunachala: holy hill at tiruvannamalai in tamil nadu where a famous shiva temple is located; (var) arunagiri bharati: one of the names of goddess saraswathi brahmananda: supreme bliss; (var) brahmanandam dayini: one who gives (feminine); (var) pradayini, vidayini devi: goddess dhara: bear, carry, earth, one who wears; (var) dhari, dharana, dharam, dharey, dharini (f) gopal: name of krishna which means protector of the cowherd; (var) gopala, gopalana, gopalam govinda: name of krishna which means cowherd; (var) govindam hari: name of lord vishnu; (var) hare, harey jagadeesha: lord of the world; (var) jagadeeshwara, jagadeeshwaraya jaya: victory; (var) jayam, jayatu mata: mother; (var) matey narayana: lord vishnu; (var) narayan, narayanam, narayanaya nithyananda: always in bliss; (var) nithyanandam om: Omkara has no form. It is the manifestation of Brahman (God) as sound. It is present in all creation. It is effulgent. It is in all speech. Read More: Significance of Om sai: sa + aai = divine mother shiva: lord shiva - one of the trinity who is the destroyer - the name shiva means auspiciousness; (var) shiv, shivaya, shivaraj, shivaraja, shivarajam, shivom, shivani (f) - of shiva trishoola: trident weapon, frequently held by gods such as lord shiva and goddess durga; (var) trishula, shoola vidya: knowledge</t>
  </si>
  <si>
    <t>debug_jaya_jagadeesha_harey_jaya_govinda.html</t>
  </si>
  <si>
    <t>jaya-jagadeesha-harey-jaya-govinda_1.mp3</t>
  </si>
  <si>
    <t>https://sairhythms.sathyasai.org/song/jaya-jagadeesha-harey-murare</t>
  </si>
  <si>
    <t>Jaya Jagadeesha Harey Murare</t>
  </si>
  <si>
    <t>Victory to the Lord of the Universe, Lord Krishna, who is the inner motivator of all, who wears a garland of jungle flowers and who annihilated demon Mura.</t>
  </si>
  <si>
    <t>Jaya Jagadeesha Harey Murarey
Jaya Jagannatha Janardhana [ Jaya Jagadeesha ... ]
Jaya Vanamali Jaya Giridhari
Jaya Jaya Sri Hari Sai Murari</t>
  </si>
  <si>
    <t>Song Glossary giridhar: one who lifted the mountain - refers to lord krishna who lifted the govardhana peak; (var) giridhara, giridhari hari: name of lord vishnu; (var) hare, harey jagadeesha: lord of the world; (var) jagadeeshwara, jagadeeshwaraya jagannatha: lord of the world janardhana: one who protects the people - refers to lord vishnu jaya: victory; (var) jayam, jayatu murare: one who killed the demon ‘mura’ – lord krishna; (var) murari, murarey sai: sa + aai = divine mother sri: honorific title of respect; another name of goddess lakshmi; wealth, majesty, splendour, intellect, fortune; (var) thiru (tamil) vanamali: one who wears a garland of forest flowers</t>
  </si>
  <si>
    <t>debug_jaya_jagadeesha_harey_murare.html</t>
  </si>
  <si>
    <t>https://sairhythms.sathyasai.org/song/jaya-jagadeesha-harey-prabhuvara</t>
  </si>
  <si>
    <t>Sing the glory of the Sovereign Lord of the Universe, Shiva, the benevolent one. Lord Shankara bears the crescent moon on His head, is the Lord of Mount Kailasa, imperceptible to the senses and the consort of Mother Bhavani (Parvathi).</t>
  </si>
  <si>
    <t>Jaya Jagadeesha Harey Prabhuvara
Hara Hara Shambho Jagadeka Vibho [ Jai Jagadeesha ... ]
Chandrashekara Kailasadhipathey
Bhaava Gochara Bhavani Shankara</t>
  </si>
  <si>
    <t>jaya-jagadeesha-harey-prabhuvara.mp3</t>
  </si>
  <si>
    <t>Song Glossary bhaav: feeling, emotion; (var) bhaava bhavani: goddess parvathi chandrashekara: one who has the moon on his head, refers to lord shiva; (var) chandrashekaraya gochara: that which is seen hara: another name of lord shiva which means “to destroy”; (var) haraya hari: name of lord vishnu; (var) hare, harey jagadeesha: lord of the world; (var) jagadeeshwara, jagadeeshwaraya jagadeka: one and only of the world jai: victory kailasadhipathey: lord of kailasa; (var) kailasanath, kaileshwara prabhuvara: lord who grants shambho: one who is goodness personified - refers to lord shiva; (var) shambhu shankara: name of lord shiva, one who bestows auspiciousness; (var) shankar, shankaraya, shankaram vibho: omnipresent, powerful</t>
  </si>
  <si>
    <t>debug_jaya_jagadeesha_harey_prabhuvara.html</t>
  </si>
  <si>
    <t>https://www.youtube.com/watch?v=iF2q-Z1XqUU</t>
  </si>
  <si>
    <t>https://sairhythms.sathyasai.org/song/jaya-jagadeesha-jaya-paramesha-0</t>
  </si>
  <si>
    <t>Victory to Lord Shiva who is the Supreme Lord. He is the origin of all that is auspicious and the one who is blue throated. He is the Lord of the Lords, the most compassionate one. Glory to the one who bears the crescent moon on His head.</t>
  </si>
  <si>
    <t>Jaya Jagadeesha Jaya Paramesha
Neelakanta Sadashiva
Om Hari Om
Hari Om Sai Om
Devadi Deva Deena Dayala
Chandrashekara Shambho (2) [ Neelakanta Sadashiva ]</t>
  </si>
  <si>
    <t>jaya-jagadeesha-jaya-paramesha-0.mp3</t>
  </si>
  <si>
    <t>Song Glossary chandrashekara: one who has the moon on his head, refers to lord shiva; (var) chandrashekaraya dayal: compassionate one: (var) dayala, dayalam, dayalana, dayalo, dayalu, dayaludey, dayalane (tamil), dayakari (f), dayalakari (f) deen: downtrodden; (var) deena, deenan deva: god; (var) dev, devo, devam devadi: primordial god; (var) devadideva, devadhi, devadidevaya hari: name of lord vishnu; (var) hare, harey jagadeesha: lord of the world; (var) jagadeeshwara, jagadeeshwaraya jaya: victory; (var) jayam, jayatu neelakanta: blue-throated, refers to lord shiva whose throat became blue after he drank the poison haalahala; (var) neelagriva, neelakantaya, neelakanteshwara om: Omkara has no form. It is the manifestation of Brahman (God) as sound. It is present in all creation. It is effulgent. It is in all speech. Read More: Significance of Om paramesha: supreme god; (var) parameshwara, parameshwaraya, parameshwari (feminine) sadashiva: always happy or prosperous; (var) sadashivey, sadashivom sai: sa + aai = divine mother shambho: one who is goodness personified - refers to lord shiva; (var) shambhu</t>
  </si>
  <si>
    <t>debug_jaya_jagadeesha_jaya_paramesha.html</t>
  </si>
  <si>
    <t>https://sairhythms.sathyasai.org/song/jaya-jagadeesha-jaya-paramesha</t>
  </si>
  <si>
    <t>Jaya Jagadeesha Jaya Paramesha (Sindhu Bhairavi / Bhairavi)</t>
  </si>
  <si>
    <t>Victory to the Sovereign Lord and Lord of the Universe Esha (Shiva) who Himself is Keshava and Sai.</t>
  </si>
  <si>
    <t>Jaya Jagadeesha Jaya Paramesha
Jaya Jagadeesha Harey Jaya Jaya Sai Harey
Keshava Roopa Sai Shareera Jaya Jagadeesha Harey
Jaya Jagadeesha Harey Jaya Jaya Sai Harey (2)</t>
  </si>
  <si>
    <t>jaya-jagadeesha-jaya-paramesha.mp3</t>
  </si>
  <si>
    <t>Song Glossary hari: name of lord vishnu; (var) hare, harey jagadeesha: lord of the world; (var) jagadeeshwara, jagadeeshwaraya jaya: victory; (var) jayam, jayatu keshava: refers to lord krishna who vanquished the demon keshi; also means the one with beautiful, long hair; (var) keshavam paramesha: supreme god; (var) parameshwara, parameshwaraya, parameshwari (feminine) roopa: figure, embodiment; (var) roopam, roopini (f) sai: sa + aai = divine mother shareera: body</t>
  </si>
  <si>
    <t>https://sairhythms.sathyasai.org/song/jaya-jagadeeshwara-paahi-maam-dehi</t>
  </si>
  <si>
    <t>Jaya Jagadeeshwara Paahi Maam Dehi</t>
  </si>
  <si>
    <t>Protect me Oh Lord of the Universe, Shankara, who has smeared Vibhuti (Sacred ash) on His Body and who is the Lord of the immortals.</t>
  </si>
  <si>
    <t>Jaya Jagadeeshwara Paahi Maam Dehi Maam
Anga Vibhuti Harey Shiva Shankara
Amaradeeshwara Hara Hara Shankara</t>
  </si>
  <si>
    <t>Song Glossary amara: immortal anga: the body, a limb of the body, part of a body dehi: the one who resides in the body – the lord hara: another name of lord shiva which means “to destroy”; (var) haraya hari: name of lord vishnu; (var) hare, harey jagadeesha: lord of the world; (var) jagadeeshwara, jagadeeshwaraya jaya: victory; (var) jayam, jayatu maam: for me paahi: protect; (var) pahi shankara: name of lord shiva, one who bestows auspiciousness; (var) shankar, shankaraya, shankaram shiva: lord shiva - one of the trinity who is the destroyer - the name shiva means auspiciousness; (var) shiv, shivaya, shivaraj, shivaraja, shivarajam, shivom, shivani (f) - of shiva vibhuti: might, power, greatness, superhuman power, sacred ash; (var) vibhuthi</t>
  </si>
  <si>
    <t>debug_jaya_jagadeeshwara_paahi_maam_dehi.html</t>
  </si>
  <si>
    <t>https://sairhythms.sathyasai.org/song/jaya-jagadeeshwari-akhilandeshwari</t>
  </si>
  <si>
    <t>Jaya Jagadeeshwari Akhilandeshwari</t>
  </si>
  <si>
    <t>Victory to the Mother of the Universe, Mother Sai, the resident of Puttaparthi and the bestower of wishes. O Mother Sai, kindly protect me.</t>
  </si>
  <si>
    <t>Jaya Jagadeeshwari Akhilandeshwari
Parthi Pureeshwari Palaya Maam
Jaya Bhuvaneshwari Raja Rajeshwari
Vara Dayini Amba Palaya Maam</t>
  </si>
  <si>
    <t>Vaidehi Priya Vaikunta Rama</t>
  </si>
  <si>
    <t>Song Glossary akhilandeshwara: god of the entire universe; (var) akhilandeshwari (f) amba: mother parvathi; (var) ambe, ambey, ambika bhuvaneshwari: goddess of the world dayini: one who gives (feminine); (var) pradayini, vidayini jagadeeshwari: lord of the world (feminine); jagad = world, eshwari = master / goddess; (var) jagadishwari jaya: victory; (var) jayam, jayatu maam: for me pala: to care, protect or sustain; (var) palana, palaya, palam, palan pureesha: lord of a place or city; (var) puradheeshwara, pureeshaya, pureeshwara, pureeshwari (f), puradheeshwari (f) puttaparthi: birthplace of bhagawan sri sathya sai baba; (var) parti, parthi, parthipuri raja: king, emperor; (var) raya, rajadhi raja – king of kings rajeshwari: lord of kings (feminine) vara: (1) boon, gift, (2) desired, (3) bridegroom, (4) most respected, best, excellent; (var) varam - tamil</t>
  </si>
  <si>
    <t>debug_jaya_jagadeeshwari_akhilandeshwari.html</t>
  </si>
  <si>
    <t>https://sairhythms.sathyasai.org/song/jaya-jagadeeshwari-jaya-parameshwari</t>
  </si>
  <si>
    <t>Jaya Jagadeeshwari Jaya Parameshwari</t>
  </si>
  <si>
    <t>Victory to the Mother of the Universe, Lord Sai, the resident of Puttaparthi who is supremely powerful.</t>
  </si>
  <si>
    <t>Jaya Jagadeeshwari Jaya Parameshwari
Jaya Partheeshwari Jaya Bhuvaneshwari
Jaya Shaktheeshwari Raja Rajeshwari
Jaya Ma Jaya Ma Vijaya Sayeeshwari</t>
  </si>
  <si>
    <t>Song Glossary bhuvaneshwari: goddess of the world jagadeeshwari: lord of the world (feminine); jagad = world, eshwari = master / goddess; (var) jagadishwari jaya: victory; (var) jayam, jayatu ma: mother; (var) maayi, maiya, mayi paramesha: supreme god; (var) parameshwara, parameshwaraya, parameshwari (feminine) partheeshwari: goddess of puttaparthi; (var) parthiswari raja: king, emperor; (var) raya, rajadhi raja – king of kings rajeshwari: lord of kings (feminine) sayeeshwara: lord sai; (var) saishwara; saishwari, sayeeshwari (feminine) shaktheeshwari: goddess of strength vijaya: victorious, victory; (var) vijayee</t>
  </si>
  <si>
    <t>debug_jaya_jagadeeshwari_jaya_parameshwari.html</t>
  </si>
  <si>
    <t>Jaya Jagat Janani Ma</t>
  </si>
  <si>
    <t>https://sairhythms.sathyasai.org/song/jaya-jagat-janani-jagadambe</t>
  </si>
  <si>
    <t>Jaya Jagat Janani Jagadambe</t>
  </si>
  <si>
    <t>Salutations to the Mother of the Universe, Mother Bhavani, the divine consort of Lord Shiva, and to Mother Vaishnavi.</t>
  </si>
  <si>
    <t>Jaya Jagat Janani Jagadambe
Mata Bhavani Mata Ambe (2) [ Jaya Jagat ... ]
Jai Jai Jai Jai Jai Jagadambe
Jai Jai Jai Jai Jai Mata Ambe
Vaishnavi Mata Mata Ambe
Mata Ambe (3)</t>
  </si>
  <si>
    <t>Song Glossary amba: mother parvathi; (var) ambe, ambey, ambika bhavani: goddess parvathi jagadamba: mother of the world; (var) jagadambe, jagadambige jagat: world; (var) jagath, jagatha, jag, jaga jai: victory janani: mother jaya: victory; (var) jayam, jayatu mata: mother; (var) matey vaishnavi: sister of lord vishnu, an incarnation of shakti</t>
  </si>
  <si>
    <t>debug_jaya_jagat_janani_jagadambe.html</t>
  </si>
  <si>
    <t>https://youtu.be/zRDx0aHeSwc https://youtu.be/5t7St2wE0O0</t>
  </si>
  <si>
    <t>https://sairhythms.sathyasai.org/song/jaya-jagat-janani-jagadeeshwari</t>
  </si>
  <si>
    <t>Jaya Jagat Janani Jagadeeshwari</t>
  </si>
  <si>
    <t>Hail the Universal Sovereign Mother Sathya Sai Bhuvaneshwari, who dwells in Parthi, the Goddess of innumerable Galaxies that exist, an Exponent of all Ten Texts (4 Vedas and the 6 Scriptures) who confers Liberation and negates the vicious cycle of Birth and Death.</t>
  </si>
  <si>
    <t>Jaya Jagat Janani Jagadeeshwari
Parthipuri Parameshwari
Anantha Koti Brahmanda Nayaki
Dasha Maha Vidya Veda Vilasini
Mukthi Pradayini Bhava Bhaya Haarini
Sathya Sai Bhuvaneshwari</t>
  </si>
  <si>
    <t>Song Glossary anantha: infinite, endless; (var) ananth, anantham, ananthaya bhava: being, becoming, birth, world bhaya: fear bhuvaneshwari: goddess of the world brahma: one of the trinity who is the creator, it also refers to the supreme lord - brahman; (var) brahmam dasha: the number ten dayini: one who gives (feminine); (var) pradayini, vidayini haarini: one who removes/destroys (f); (var) harini, harnevali jagadeeshwari: lord of the world (feminine); jagad = world, eshwari = master / goddess; (var) jagadishwari jagat: world; (var) jagath, jagatha, jag, jaga janani: mother jaya: victory; (var) jayam, jayatu koti: a crore maha: great; (var) mahaan - one who is great mukthi: liberation nayaka: master or leader (masculine); nayaki (feminine); (var) nayaga (tamil) paramesha: supreme god; (var) parameshwara, parameshwaraya, parameshwari (feminine) puttaparthi: birthplace of bhagawan sri sathya sai baba; (var) parti, parthi, parthipuri sai: sa + aai = divine mother sathya: truth, short form of sathyanarayana – the childhood name of sri sathya sai baba; (var) sathyam veda: sacred text, the scripture of the hindus said to have been directly revealed by the supreme-being, brahman vidya: knowledge vilasa: one who is adept at or enjoys as a sport or play (var) vilasini (f)</t>
  </si>
  <si>
    <t>debug_jaya_jagat_janani_jagadeeshwari.html</t>
  </si>
  <si>
    <t>https://sairhythms.sathyasai.org/song/jaya-jagat-janani-jagat-palini</t>
  </si>
  <si>
    <t>Jaya Jagat Janani Jagat palini</t>
  </si>
  <si>
    <t>Salutations to the Mother Sai Bhavani, who is ever compassionate, the one who destroys sins, One who dwells in Parthi and worshipped by sages and Holy men.</t>
  </si>
  <si>
    <t>Jaya Jagat Janani Jagat Palini
Sai Bhavani Ma (Sathya)
Paapa Vinashini Parthi Nivasini
Suramuni Vandini Ma (3) [ Sai Bhavani Ma ]</t>
  </si>
  <si>
    <t>Song Glossary bhavani: goddess parvathi jagat: world; (var) jagath, jagatha, jag, jaga janani: mother jaya: victory; (var) jayam, jayatu ma: mother; (var) maayi, maiya, mayi nivasi: dweller, resident; (var) nivasini (f), nivasitha paapa: sin palini: to foster and protect (feminine) puttaparthi: birthplace of bhagawan sri sathya sai baba; (var) parti, parthi, parthipuri sai: sa + aai = divine mother sathya: truth, short form of sathyanarayana – the childhood name of sri sathya sai baba; (var) sathyam suramuni: noble people and sages vandini: to praise or honour vinashana: one who destroys or removes; (var) vinashini (f)</t>
  </si>
  <si>
    <t>debug_jaya_jagat_janani_jagat_palini.html</t>
  </si>
  <si>
    <t>https://youtu.be/LaKjKXDuCi0</t>
  </si>
  <si>
    <t>https://sairhythms.sathyasai.org/song/jaya-jagat-janani-ma</t>
  </si>
  <si>
    <t>Victory to Mother Sai, the One who confers all that is Auspicious, Supreme, the one who is also known as Amba Bhavani.</t>
  </si>
  <si>
    <t>Jaya Jagat Janani Ma
Jaya Ma Jaya Ma Jaya Ma
Sai Shiva Shankari Sai Parameshwari
Ambe Bhavani Ma (Jagad)</t>
  </si>
  <si>
    <t>Song Glossary amba: mother parvathi; (var) ambe, ambey, ambika bhavani: goddess parvathi jagat: world; (var) jagath, jagatha, jag, jaga janani: mother jaya: victory; (var) jayam, jayatu ma: mother; (var) maayi, maiya, mayi paramesha: supreme god; (var) parameshwara, parameshwaraya, parameshwari (feminine) sai: sa + aai = divine mother shankari: goddess parvathi shiva: lord shiva - one of the trinity who is the destroyer - the name shiva means auspiciousness; (var) shiv, shivaya, shivaraj, shivaraja, shivarajam, shivom, shivani (f) - of shiva</t>
  </si>
  <si>
    <t>debug_jaya_jagat_janani_ma.html</t>
  </si>
  <si>
    <t>https://youtu.be/_1wqmvhXb_s https://youtu.be/Ow0CIusRS4k https://youtu.be/vEtxq_Z9Z0c</t>
  </si>
  <si>
    <t>https://sairhythms.sathyasai.org/song/jaya-jagat-janani-ma-devi</t>
  </si>
  <si>
    <t>Neelachala Prabhu Neela Madhava</t>
  </si>
  <si>
    <t>Jaya Jagat Janani Ma Devi</t>
  </si>
  <si>
    <t>Glory to the Mother of Universe Sathya Sai, who is the Personification of Lord Shiva and Shakthi, who sustains the Three worlds and confers Liberation.</t>
  </si>
  <si>
    <t>Jaya Jagat Janani Ma Devi Sai Ma Sathya Sai Ma
Shiva Shakthi Roopini Ma Sai Ma
Tribhuvana Palini Ma Sai Ma [ Shiva Shakthi ]
Moksha Pradayini Ma Janani Sai Ma Sathya Sai Ma
Janani Ma ( Sai ) Janani Ma (2)</t>
  </si>
  <si>
    <t>Song Glossary dayini: one who gives (feminine); (var) pradayini, vidayini devi: goddess jagat: world; (var) jagath, jagatha, jag, jaga janani: mother jaya: victory; (var) jayam, jayatu ma: mother; (var) maayi, maiya, mayi moksha: liberation, moha+kshaya - destruction of attachment palini: to foster and protect (feminine) sai: sa + aai = divine mother sathya: truth, short form of sathyanarayana – the childhood name of sri sathya sai baba; (var) sathyam shakthi: power, primordial goddess, another name of mother parvathi shiva: lord shiva - one of the trinity who is the destroyer - the name shiva means auspiciousness; (var) shiv, shivaya, shivaraj, shivaraja, shivarajam, shivom, shivani (f) - of shiva swaroopa: figure, embodiment; (var) swarupa, swaroopam, swaroopanin (tamil); roopini, swaroopini, svarupini (feminine) tribhuvana: three worlds - tri (three) and bhuvana (world)</t>
  </si>
  <si>
    <t>debug_jaya_jagat_janani_ma_devi.html</t>
  </si>
  <si>
    <t>https://sairhythms.sathyasai.org/song/jaya-jagat-janani-ma-jaya</t>
  </si>
  <si>
    <t>Jaya Jagat Janani Ma Jaya</t>
  </si>
  <si>
    <t>Victory to Mother Sathya Sai the sustainer the Universe, who is the Supreme Goddess also known as Bhavani and Shankari, the consort of Lord Shiva.</t>
  </si>
  <si>
    <t>Jaya Jagat Janani Ma Jaya Ma
Ma Jaya Ma [ Jaya Jagat ... ]
Jagadodharini Ma Jaya Ma
Hey Shiva Shankari Hey Parameshwari
Sai Bhavani Ma Jaya Ma [ Jagadodharini Ma ... ]</t>
  </si>
  <si>
    <t>Song Glossary bhavani: goddess parvathi hey: a heartfelt callout, usually followed by a name or description like 'hey rama', or 'hey merciful lord' jagadodhara: one who liberates the world; (var) jagadoddhara, jagadoddharini (f), jagadodhaara, jagadodharaka, jagadodharana, jagadodharanam, jagadodharini (f) jagat: world; (var) jagath, jagatha, jag, jaga janani: mother jaya: victory; (var) jayam, jayatu ma: mother; (var) maayi, maiya, mayi paramesha: supreme god; (var) parameshwara, parameshwaraya, parameshwari (feminine) sai: sa + aai = divine mother shankari: goddess parvathi shiva: lord shiva - one of the trinity who is the destroyer - the name shiva means auspiciousness; (var) shiv, shivaya, shivaraj, shivaraja, shivarajam, shivom, shivani (f) - of shiva</t>
  </si>
  <si>
    <t>debug_jaya_jagat_janani_ma_jaya.html</t>
  </si>
  <si>
    <t>https://sairhythms.sathyasai.org/song/jaya-jagat-janani-mata</t>
  </si>
  <si>
    <t>Jaya Jagat Janani Mata</t>
  </si>
  <si>
    <t>Victory to Mother Sai, the Mother of the Universe, who holds the Trident and dwells in Parthi. She is dressed in white and is glorified as Amba, Bhavani and Durga. She is the very personification of Divine Energy.</t>
  </si>
  <si>
    <t>Jaya Jagat Janani Mata
Parthi Nivasini Trishoola Dharini [ Jaya Jagat ... ]
Shwetambarini Ambe Bhavani
Shakthi Roopa Durga Mata (2) [ Parthi Nivasini ... ]</t>
  </si>
  <si>
    <t>Song Glossary amba: mother parvathi; (var) ambe, ambey, ambika bhavani: goddess parvathi dhara: bear, carry, earth, one who wears; (var) dhari, dharana, dharam, dharey, dharini (f) durga: goddess who destroyed the demon mahishasura; (var) durge, durgeshwari jagat: world; (var) jagath, jagatha, jag, jaga janani: mother jaya: victory; (var) jayam, jayatu mata: mother; (var) matey nivasi: dweller, resident; (var) nivasini (f), nivasitha puttaparthi: birthplace of bhagawan sri sathya sai baba; (var) parti, parthi, parthipuri roopa: figure, embodiment; (var) roopam, roopini (f) shakthi: power, primordial goddess, another name of mother parvathi shwetambara: one who is draped in white, shweta - white; (var) shwetambari, shwetambarini (f) trishoola: trident weapon, frequently held by gods such as lord shiva and goddess durga; (var) trishula, shoola</t>
  </si>
  <si>
    <t>debug_jaya_jagat_janani_mata.html</t>
  </si>
  <si>
    <t>https://sairhythms.sathyasai.org/song/jaya-jagat-janani-sayeeshwari</t>
  </si>
  <si>
    <t>Jaya Jagat Janani Sayeeshwari</t>
  </si>
  <si>
    <t>Victory to Mother Sai, Goddess of the universe. She is verily Saraswathi, Goddess of learning, the one who holds the Veena and the Holy scriptures. Victory to the Goddess of wealth, Lakshmi, the consort of Lord Madhusudhana (Krishna). Mother Sai is the very embodiment of the Primordial sound 'Om' and the sounds 'Hreem' and 'Sreem'.</t>
  </si>
  <si>
    <t>Jaya Jagat Janani Sayeeshwari
Jaya Jagat Janani Sarveshwari
Veena Pusthaka Dharini Janani
Jaya Jaya Hey Madhusudhani
Omkara Roopini Hreemkara Roopini
Sreemkara Roopini Janani
Omkara Roopini Janani
Janani Janani Janani</t>
  </si>
  <si>
    <t>Song Glossary dhara: bear, carry, earth, one who wears; (var) dhari, dharana, dharam, dharey, dharini (f) hey: a heartfelt callout, usually followed by a name or description like 'hey rama', or 'hey merciful lord' hreemkara: the sound of the mono syllable 'hreem' that is chanted to invoke divine energy jagat: world; (var) jagath, jagatha, jag, jaga janani: mother jaya: victory; (var) jayam, jayatu madhusudhani: consort of madhusudana (lord krishna) - goddess lakshmi omkaara: form of om; (var) omkara, omkaraya - one who is the form of om pusthaka: book sarvesha: lord of everybody; (var) sarveshwara, sarveshwaram, sarveshwari (f) sayeesha: sai + esha = lord sai; (var) sayeesham, sayeeshwara, sayeeshwaram, sayeeshwari (f), sayeeshwaraya, saishwari (f), sreemkara: the sound of the mono syllable 'sreem', the holy sound of goddess lakshmi; (var) shreem swaroopa: figure, embodiment; (var) swarupa, swaroopam, swaroopanin (tamil); roopini, swaroopini, svarupini (feminine) veena: musical instrument esp. played by goddess saraswathi, the goddess of knowledge</t>
  </si>
  <si>
    <t>debug_jaya_jagat_janani_sayeeshwari.html</t>
  </si>
  <si>
    <t>https://youtu.be/k6CuQ9VAQcY</t>
  </si>
  <si>
    <t>https://sairhythms.sathyasai.org/song/jaya-janardhana-krishna-radhika</t>
  </si>
  <si>
    <t>Jaya Janardhana Krishna Radhika</t>
  </si>
  <si>
    <t>Victory be to the Krishna, who is the consort of Radhika. Krishna is also called Janardhana, son of Nanda, consort of Rukmini. As Lord Narayana, His vehicle is Garuda. Protect us oh Krishna who is also known by various names such as Keshava, Mukunda, Suresha, Mahesha, Sridhara, and Govinda. Master of Guruvayur, and Vaikunta, please protect us.</t>
  </si>
  <si>
    <t>Jaya Janardhana Krishna Radhika Pathey
Nanda Nandana Krishna Rukmini Pathey
Garuda Vahana Krishna Gopika Pathey
Saranu Mohana Krishna Prabho Sadgate
Paahi Keshava Krishna Paahi Madhava
Paahi Mukunda Krishna Paahi Govinda
Paahi Suresha Krishna Paahi Mahesha
Paahi Sri Vishnu Krishna Paahi Vaikunta
Paahi Paresha Krishna Paahi Maam Prabho
Paahi Pavana Krishna Raksha Maam Vibho
Paahi Sridhara Krishna Paahi Maam Prabho
Guruvayur Pathey Krishna Paahi Maam Vibho</t>
  </si>
  <si>
    <t>Song Glossary garuda: king of all the birds-used by lord vishnu as his vehicle gopi: the women of brindavana who had completely surrendered to lord krishna; (var) gopika govinda: name of krishna which means cowherd; (var) govindam guruvayur: a famous vishnu temple in kerala; name of the lord is guruvayurappa janardhana: one who protects the people - refers to lord vishnu jaya: victory; (var) jayam, jayatu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mahesha: greatest lord - refers to lord shiva; (var) mahesham maam: for me mohana: attractive, beautiful, enchanting; (var) mohanam, mohini (f) - also refers to an incarnation of lord vishnu mukunda: refers to krishna, the one who grants liberation nanda: foster father of lord krishna nandana: son, also the name of a forest; (var) nandan, nandanam paahi: protect; (var) pahi paresha: supreme being, highest lord pathey: master, lord, husband; (var) pathi, pathayey pathi: master, husband; (var) pathayey pavana: sacred, also means one who protects or provides refuge; (var) pavanam, paavana; pavani (f) prabhu: lord, master; (var) prabho radha: one of the gopikas and the beloved of lord krishna; (var) radhe, radhey, radhika raksha: protect; (var) rakshaya rukmini: consort of lord vishnu sadgate: good fortune sri: honorific title of respect; another name of goddess lakshmi; wealth, majesty, splendour, intellect, fortune; (var) thiru (tamil) sridhara: lord vishnu – one who has wealth or fortune sureshwara: lord of all demi gods; (var) suresha, suresham, sureshwaram vahana: vehicle; (var) vahini - one who rides the vehicle (feminine) vaikunta: the abode of lord vishnu vibho: omnipresent, powerful vishnu: lord vishnu, one of the trinity who is the preserver</t>
  </si>
  <si>
    <t>debug_jaya_janardhana_krishna_radhika.html</t>
  </si>
  <si>
    <t>https://sairhythms.sathyasai.org/song/jaya-jaya-ananda-amrutha-varshini</t>
  </si>
  <si>
    <t>Jaya Jaya Ananda Amrutha Varshini (Amruthavarshini)</t>
  </si>
  <si>
    <t>Protect me, O Mother Sai, the dweller at Parthi who confers Grace and Bliss in a downpour. Confer Your Grace O Amba, the daughter of Himalaya mountain.</t>
  </si>
  <si>
    <t>Jaya Jaya Ananda Amrutha Varshini
Parthi Nivasini Palaya Maam
Jaya Jaya Hey Himadri Suthey
Palaya Maam Amba Rakshaya Maam</t>
  </si>
  <si>
    <t>Song Glossary amba: mother parvathi; (var) ambe, ambey, ambika amrutha: nectar which gives immortality; also means sweet and soft, melodious or nectarine anand: bliss; (var) ananda, anandam, anando hey: a heartfelt callout, usually followed by a name or description like 'hey rama', or 'hey merciful lord' himagiri: mount kailasa jaya: victory; (var) jayam, jayatu maam: for me nivasi: dweller, resident; (var) nivasini (f), nivasitha pala: to care, protect or sustain; (var) palana, palaya, palam, palan puttaparthi: birthplace of bhagawan sri sathya sai baba; (var) parti, parthi, parthipuri raksha: protect; (var) rakshaya sutha: son; (var) sutham, suthaya - one who is the son of, suthaney (tamil) varshini: one who showers</t>
  </si>
  <si>
    <t>debug_jaya_jaya_ananda_amrutha_varshini.html</t>
  </si>
  <si>
    <t>https://sairhythms.sathyasai.org/song/jaya-jaya-ananda-amrutha-varshini-0</t>
  </si>
  <si>
    <t>Jaya Jaya Ananda Amrutha Varshini (Sindhu Bhairavi / Bhairavi)</t>
  </si>
  <si>
    <t>Sing the Glory of the Divine Mother who sheds Love in the form of a downpour. Protect me the Queen of Goddesses. You are the incarnation of the three energy principles, the Eternal and is verily Mother Sai who dwells in Parthi.</t>
  </si>
  <si>
    <t>Jaya Jaya Ananda Amrutha Varshini
Raja Rajeshwari Rakshaya Maam
Durga Saraswathi Lakshmi Narayani
Brahma Sanathani Palaya Maam
Parthi Nivasini Rakshaya Maam</t>
  </si>
  <si>
    <t>Song Glossary amrutha: nectar which gives immortality; also means sweet and soft, melodious or nectarine anand: bliss; (var) ananda, anandam, anando brahma: one of the trinity who is the creator, it also refers to the supreme lord - brahman; (var) brahmam durga: goddess who destroyed the demon mahishasura; (var) durge, durgeshwari jaya: victory; (var) jayam, jayatu lakshmi: goddess of wealth, the consort of lord vishnu maam: for me narayani: goddess of wealth, lakshmi, the consort of narayana nivasi: dweller, resident; (var) nivasini (f), nivasitha pala: to care, protect or sustain; (var) palana, palaya, palam, palan puttaparthi: birthplace of bhagawan sri sathya sai baba; (var) parti, parthi, parthipuri raja: king, emperor; (var) raya, rajadhi raja – king of kings rajeshwari: lord of kings (feminine) raksha: protect; (var) rakshaya sanathana: perpetual, constant, eternal, permanent; (var) sanathani (f), sanatana, sanathanaya saraswathi: goddess of learning and consort of brahma</t>
  </si>
  <si>
    <t>Rama Krishna Govinda Narayana Keshava</t>
  </si>
  <si>
    <t>https://sairhythms.sathyasai.org/song/jaya-jaya-deva-jagadeesha-deva</t>
  </si>
  <si>
    <t>Oh Lord Sai, You are the ocean of compassion. You are verily the lotus-eyed Narayana whose abode is that of the ocean of milk, and Krishna whose complexion is deep blue. Oh Sai Mahadeva, You are the lover of the music of Veda and the one who loves all religions equally.</t>
  </si>
  <si>
    <t>Jaya Jaya Deva Jagadeesha Deva
Daya Sagara Sai Deva [ Jaya Jaya Deva ... ]
Neeraja Nayana Ksheerabdhi Shayana
Neela Megha Shyama
Saama Gaana Priya Sarva Dharma Priya Sathya Sai Mahadeva</t>
  </si>
  <si>
    <t>jaya-jaya-deva-jagadeesha-deva.mp3</t>
  </si>
  <si>
    <t>Song Glossary daya: compassion deva: god; (var) dev, devo, devam dharma: righteousness, also refers to way of life or religion gaan: song, music; (var) gaana jagadeesha: lord of the world; (var) jagadeeshwara, jagadeeshwaraya jaya: victory; (var) jayam, jayatu ksheerabdhi: ocean of milk mahadeva: lord of the lords - refers to lord shiva megha: cloud, dense, thick nayan: eye; (var) nayana, nayanon, nayanom, nayanabhi neela: blue neeraja: lotus priya: dear; (var) priyey, priyakara, priyakari (f) sagar: ocean; (var) sagara, sagaram, sagari (feminine) sai: sa + aai = divine mother saama: refers to the musical saama veda, one of the four vedas sarva: all; (var) sarvam sathya: truth, short form of sathyanarayana – the childhood name of sri sathya sai baba; (var) sathyam sham: dark hued, a reference to lord krishna; evening time; (var) shyam, shyama, shyamala shayana: sleep</t>
  </si>
  <si>
    <t>debug_jaya_jaya_deva_jagadeesha_deva.html</t>
  </si>
  <si>
    <t>https://sairhythms.sathyasai.org/song/jaya-jaya-devi-ambe-bhavani</t>
  </si>
  <si>
    <t>Jaya Jaya Devi Ambe Bhavani</t>
  </si>
  <si>
    <t>Victory to Mother Amba Bhavani the personification of Durga, Lakshmi and Saraswathi and Narayani. She is verily Mother Sai, who dwells in Parthi, confers freedom from fear and the one who bears the three worlds.</t>
  </si>
  <si>
    <t>Jaya Jaya Devi Ambe Bhavani
Durga Saraswathi Lakshmi Narayani [ Jaya Jaya Devi ... ]
Abhaya Pradayini Tribhuvana Dharini
Parthi Nivasini Sai Janani</t>
  </si>
  <si>
    <t>Song Glossary abhaya: protection amba: mother parvathi; (var) ambe, ambey, ambika bhavani: goddess parvathi dayini: one who gives (feminine); (var) pradayini, vidayini devi: goddess dhara: bear, carry, earth, one who wears; (var) dhari, dharana, dharam, dharey, dharini (f) durga: goddess who destroyed the demon mahishasura; (var) durge, durgeshwari janani: mother jaya: victory; (var) jayam, jayatu lakshmi: goddess of wealth, the consort of lord vishnu narayani: goddess of wealth, lakshmi, the consort of narayana nivasi: dweller, resident; (var) nivasini (f), nivasitha puttaparthi: birthplace of bhagawan sri sathya sai baba; (var) parti, parthi, parthipuri sai: sa + aai = divine mother saraswathi: goddess of learning and consort of brahma tribhuvana: three worlds - tri (three) and bhuvana (world)</t>
  </si>
  <si>
    <t>debug_jaya_jaya_devi_ambe_bhavani.html</t>
  </si>
  <si>
    <t>https://sairhythms.sathyasai.org/song/jaya-jaya-devi-girija-mata</t>
  </si>
  <si>
    <t>Praises be to the Universal Mother Girija, the embodiment of the Primordial Sound Om. She is the one who has eight arms and the one who bears the universe. She is the one who resides in the heart of Lord Shiva.</t>
  </si>
  <si>
    <t>Jaya Jaya Devi Girija Mata
Jaya Jagadambe Pranava Swaroopini
Ashtabhujankita Akhila Dharini
Jaya Yogeshwara Hrudaya Nivasini</t>
  </si>
  <si>
    <t>jaya-jaya-devi-girija-mata.mp3</t>
  </si>
  <si>
    <t>https://media.radiosai.org/journals/Vol_06/01SEP08/10-bhajans.htm</t>
  </si>
  <si>
    <t>Song Glossary akhila: complete, entire, whole; (var) akhilam ashtabhujankita: one who has 8 shoulders devi: goddess dhara: bear, carry, earth, one who wears; (var) dhari, dharana, dharam, dharey, dharini (f) girija: goddess parvathi, daughter of the king of mountains hrudaya: heart jagadamba: mother of the world; (var) jagadambe, jagadambige jaya: victory; (var) jayam, jayatu mata: mother; (var) matey nivasi: dweller, resident; (var) nivasini (f), nivasitha pranava: the primordial sound ‘om’ swaroopa: figure, embodiment; (var) swarupa, swaroopam, swaroopanin (tamil); roopini, swaroopini, svarupini (feminine) yogeshwara: refers to lord shiva who is master of spiritual seekers of highest order; (var) yogeshwaraya, yogendra, yogeshwari (feminine)</t>
  </si>
  <si>
    <t>debug_jaya_jaya_devi_girija_mata.html</t>
  </si>
  <si>
    <t>https://sairhythms.sathyasai.org/song/jaya-jaya-gajanana-gananatha</t>
  </si>
  <si>
    <t>Jaya Jaya Gajanana Gananatha</t>
  </si>
  <si>
    <t>Sing the praises of the elephant-faced Lord, the Leader of the demigods (Ganas), son of Gowri, who confers intelligence and spiritual powers.</t>
  </si>
  <si>
    <t>Jaya Jaya Gajanana Gananatha
Gowri Nandana Hey Gananatha [ Jaya Jaya ... ]
Buddhi Pradayaka Hey Gananatha
Siddhi Vinayaka Hey Gananatha
Jaya Gananatha Sai Gananatha (4)</t>
  </si>
  <si>
    <t>jaya-jaya-gajanana-gananatha.mp3</t>
  </si>
  <si>
    <t>P D1 P D1 M2 P M2 G2 R1 G2 M2 D1 PIn the Key of C:G G# G G# F# G F# E C# E F# G# G</t>
  </si>
  <si>
    <t>https://dl.radiosai.org/Radio_Sai_Bhajan_Classroom_104_Jaya_Jaya_Gajanana_Gananatha.mp3</t>
  </si>
  <si>
    <t>Song Glossary buddhi: intellect gajamukha: elephant-faced one, refers to lord ganesh; (var) gajamukham, gajanana, gajananam, gajavadana, gajavadanam gananatha: lord of ganas (lord shiva's army) - refers to lord ganesha; (var) gananatham, ganesha, ganeshwara gowri: another name of goddess parvathi hey: a heartfelt callout, usually followed by a name or description like 'hey rama', or 'hey merciful lord' jaya: victory; (var) jayam, jayatu nandana: son, also the name of a forest; (var) nandan, nandanam pradayaka: bestower sai: sa + aai = divine mother siddhi: accomplishment, superhuman power vinayaka: one without a master - refers to lord ganesha</t>
  </si>
  <si>
    <t>debug_jaya_jaya_gajanana_gananatha.html</t>
  </si>
  <si>
    <t>https://sairhythms.sathyasai.org/song/jaya-jaya-gananatha-deva-shambho</t>
  </si>
  <si>
    <t>Jaya Jaya Gananatha Deva Shambho</t>
  </si>
  <si>
    <t>Glory to the son of Shambho, leader of Shiva's troops and the Lord of Parthi. Glory to the refuge of the Forlorn, the First Lord, who grants protection from fear.</t>
  </si>
  <si>
    <t>Jaya Jaya Gananatha Deva Shambho Kumara
Jaya Jaya Partheesha Prabho Sai Ganesha
Jaya Jaya Hey Adi Deva Deena Sharanya
Jaya Jaya Hey Abhaya Daata Parthi Ganesha</t>
  </si>
  <si>
    <t>Song Glossary abhaya: protection adi: beginning, commencement, first in time daata: one who gives; (var) datha, daatha, daatri - one that gives deen: downtrodden; (var) deena, deenan deva: god; (var) dev, devo, devam gananatha: lord of ganas (lord shiva's army) - refers to lord ganesha; (var) gananatham, ganesha, ganeshwara ganesha: lord of the ganas, name of the elephant faced god; (var) ganesh hey: a heartfelt callout, usually followed by a name or description like 'hey rama', or 'hey merciful lord' jaya: victory; (var) jayam, jayatu kumara: son, young boy, lord subrahmanya partheeshwara: one who is lord of parthi (sathya sai baba); (var) partheesha, partheeshwaraya prabhu: lord, master; (var) prabho puttaparthi: birthplace of bhagawan sri sathya sai baba; (var) parti, parthi, parthipuri sai: sa + aai = divine mother shambho: one who is goodness personified - refers to lord shiva; (var) shambhu sharan: surrender; (var) sharana, sharanagata, sharanagatha, sharanagatham, sharanam</t>
  </si>
  <si>
    <t>debug_jaya_jaya_gananatha_deva_shambho.html</t>
  </si>
  <si>
    <t>https://sairhythms.sathyasai.org/song/jaya-jaya-gangadhara-shankara</t>
  </si>
  <si>
    <t>Jaya Jaya Gangadhara Shankara</t>
  </si>
  <si>
    <t>Sing the Glory of the one who holds Mother Ganges on His head, Lord Shiva, the beloved of Mother Gowri. Lord Sai, the Lord of Parthi is verily Lord Shiva whose half body is adorned by Mother Girija and who nourishes the world, grants welfare and has a sacred history.</t>
  </si>
  <si>
    <t>Jaya Jaya Gangadhara Shankara
Jaya Jaya Gowri Vara Shankara [ Jaya Jaya Gangadhara ... ]
Ardha Shareera Alankruta Girija
Parthi Pureeshwara Pavana Charitha
Palita Bhuvana Aashritha Phalada</t>
  </si>
  <si>
    <t>Song Glossary alankruta: adorned, decorated; (var) alankrita, alankrutha, alankrutha ardha: half, middle; (var) adhi bhuvana: world; (var) bhuvan charitha: character; (var) charita, charithey, charitham gangadhara: one who bears the holy river ganga – lord shiva; (var) gangadharaya, gangadhari girija: goddess parvathi, daughter of the king of mountains gowri: another name of goddess parvathi jaya: victory; (var) jayam, jayatu palita: fostered pavana: sacred, also means one who protects or provides refuge; (var) pavanam, paavana; pavani (f) phala: result or fruit of our actions pureeshwara: lord of a place or city; (var) purishwara, pureeshwari, purishwari (f) puttaparthi: birthplace of bhagawan sri sathya sai baba; (var) parti, parthi, parthipuri shankara: name of lord shiva, one who bestows auspiciousness; (var) shankar, shankaraya, shankaram shareera: body shritha: those who worship or surrender to god; (var) aashritha vara: (1) boon, gift, (2) desired, (3) bridegroom, (4) most respected, best, excellent; (var) varam - tamil</t>
  </si>
  <si>
    <t>debug_jaya_jaya_gangadhara_shankara.html</t>
  </si>
  <si>
    <t>https://sairhythms.sathyasai.org/song/jaya-jaya-girija-bala-gajanana</t>
  </si>
  <si>
    <t>Jaya Jaya Girija Bala Gajanana</t>
  </si>
  <si>
    <t>Victory to Lord Ganesha, son of Girija (Mother Parvathi) and Lord Shankara. We surrender at Your feet, O the elephant-faced Lord. You are the supremely pure one who removes obstacles in the spiritual path and are served by brother Lord Sharavana (Subrahmanya).</t>
  </si>
  <si>
    <t>Jaya Jaya Girija Bala Gajanana
Jaya Shiva Shankara Parvathi Nandana [ Jaya Jaya Girija ... ]
Vighna Vinashaka Vimala Gajanana
Sharavana Sevitha Sumukha Gajanana
Tava Pada Sharanam Sharanam Gajanana
Joyful praise to Ganesha, we yield to Your power
You remove our obstacles, smooth ways to Sai Baba [ Joyful praise … ]
We are thankful to You, Ganesha for Your kindness
Selfless service such as this, clearing path to Lord Sathya
Together we yield to You, bow to You Ganesha (Gajanana)</t>
  </si>
  <si>
    <t>jaya-jaya-girija-bala-gajanana.mp3</t>
  </si>
  <si>
    <t>Song Glossary bala: child, son; (var) bal, balana, balagan (tamil), baalam gajamukha: elephant-faced one, refers to lord ganesh; (var) gajamukham, gajanana, gajananam, gajavadana, gajavadanam girija: goddess parvathi, daughter of the king of mountains jaya: victory; (var) jayam, jayatu nandana: son, also the name of a forest; (var) nandan, nandanam paada: feet; (var) pada, padam, paadam - tamil parvathi: consort of lord shiva sevitha: one who is worshipped shankara: name of lord shiva, one who bestows auspiciousness; (var) shankar, shankaraya, shankaram sharan: surrender; (var) sharana, sharanagata, sharanagatha, sharanagatham, sharanam sharavana: another name of lord subrahmanya since he appeared in a forest of shara (bamboo) shiva: lord shiva - one of the trinity who is the destroyer - the name shiva means auspiciousness; (var) shiv, shivaya, shivaraj, shivaraja, shivarajam, shivom, shivani (f) - of shiva sumukha: divine face, handsome tava: your vighna: obstacle vimala: pure, unsullied; (var) vimale, vimaley (f) vinasha: one who destroys or removes; (var) vinashaka, vinashana, vinashini (f), vinasham;</t>
  </si>
  <si>
    <t>debug_jaya_jaya_girija_bala_gajanana.html</t>
  </si>
  <si>
    <t>https://sairhythms.sathyasai.org/song/jaya-jaya-govinda-jaya-nandalala</t>
  </si>
  <si>
    <t>Jaya Jaya Govinda Jaya Nandalala</t>
  </si>
  <si>
    <t>Victory to Lord Govinda (Krishna), the son of Nanda, and who is dear to Radha. Victory to the one who did the celestial dance with the Gopis (Raasa Leela), who nurtures the three worlds and who is compassionate towards the helpless. Lord Gopala is a friend to His devotees and is the Lord of devotees Surdas and Meera.</t>
  </si>
  <si>
    <t>Jaya Jaya Govinda Jaya Nandalala
Radha Lola Raasa Vilola
Tribhuvana Paripala Deena Dayala [ Jaya Jaya Govinda ... ]
Surdas Prabhu Karuna Sagara
Meera Ke Prabhu Giridhara Naagara
Bhaktha Sakha Bhagawan Gopala</t>
  </si>
  <si>
    <t>jaya-jaya-govinda-jaya-nandalala.mp3</t>
  </si>
  <si>
    <t>Song Glossary bhagawan: god; (var) bhagwan, bhagavaan, bhagavan, bhagawantha, bhagawathey bhaktha: devotee; (var) bhakthudu (telugu), bhakthargal (tamil) dayal: compassionate one: (var) dayala, dayalam, dayalana, dayalo, dayalu, dayaludey, dayalane (tamil), dayakari (f), dayalakari (f) deen: downtrodden; (var) deena, deenan giridhar: one who lifted the mountain - refers to lord krishna who lifted the govardhana peak; (var) giridhara, giridhari gopal: name of krishna which means protector of the cowherd; (var) gopala, gopalana, gopalam govinda: name of krishna which means cowherd; (var) govindam jaya: victory; (var) jayam, jayatu karuna: compassion; (var) karunya, karunamaya - full of compassion, karunamayi (f), karunantha, karunakara - embodiment of compassion ke: of or belonging to lola: longing or desirous of meera: one of the greatest women saints and devotee of lord krishna who sang the glory of the lord through songs and bhajans naagara: clever, polite, town-born nanda: foster father of lord krishna paripala: to protect; (var) paripalaka, paripalaya, paripalana, paripalita prabhu: lord, master; (var) prabho raasa: the dance in which lord krishna multiplied his form to dance with all the gopikas at the same time radha: one of the gopikas and the beloved of lord krishna; (var) radhe, radhey, radhika sagar: ocean; (var) sagara, sagaram, sagari (feminine) sakha: friend; (var) sakhi (feminine) surdas: 15th century saint, poet and musician, deeply devoted to lord krishna tribhuvana: three worlds - tri (three) and bhuvana (world) vilola: one who is in atmic bliss; (var) vilolana, viloley</t>
  </si>
  <si>
    <t>debug_jaya_jaya_govinda_jaya_nandalala.html</t>
  </si>
  <si>
    <t>https://sairhythms.sathyasai.org/song/jaya-jaya-govinda-narayana</t>
  </si>
  <si>
    <t>Prostrations to Lord Narayana, who incarnated as Govinda (Krishna), who is the Lord of Mathura and the one who lifted the Mandara mountain and played soulful music with His Flute.</t>
  </si>
  <si>
    <t>Jaya Jaya Govinda Narayana
Jaya Hari Govinda Narayana [ Jaya Jaya ... ]
Mathuradhipathey Mandara Giridhara
Murali Manohara Narayana
Narayana Namo (Sai) Narayana (3)</t>
  </si>
  <si>
    <t>jaya-jaya-govinda-narayana.mp3</t>
  </si>
  <si>
    <t>Song Glossary giridhar: one who lifted the mountain - refers to lord krishna who lifted the govardhana peak; (var) giridhara, giridhari govinda: name of krishna which means cowherd; (var) govindam hari: name of lord vishnu; (var) hare, harey jaya: victory; (var) jayam, jayatu mandara: name of a mountain, a type of flower manohar: pleasing, beautiful, charming; (var) manohara, manoharam, manohari (f) mathura: holy city associated with lord krishna murali: flute namo: to offer salutations narayana: lord vishnu; (var) narayan, narayanam, narayanaya sai: sa + aai = divine mother</t>
  </si>
  <si>
    <t>debug_jaya_jaya_govinda_narayana.html</t>
  </si>
  <si>
    <t>https://sairhythms.sathyasai.org/song/jaya-jaya-hey-jagadeesha-mahesha</t>
  </si>
  <si>
    <t>Victory to the Universal Lord Mahesha (Shiva), who dwells at Mountain Kailasa and who is the beloved Lord of Mother Gowri (Parvathi). He is the protector of the destitute and is none other than Lord Sai.</t>
  </si>
  <si>
    <t>Jaya Jaya Hey Jagadeesha Mahesha
Jaya Jaya Hey Kailasa Vasa [ Jaya Jaya Hey Jagadeesha ... ]
Jaya Jaya Jaya Shiva Sai Mahesha
Jaya Hey Shambho Sai Natha
Jaya Jaya Jaya Hey Anatha Natha</t>
  </si>
  <si>
    <t>jaya-jaya-hey-jagadeesha-mahesha.mp3</t>
  </si>
  <si>
    <t>Song Glossary anath: destitute; (var) anatha hey: a heartfelt callout, usually followed by a name or description like 'hey rama', or 'hey merciful lord' jagadeesha: lord of the world; (var) jagadeeshwara, jagadeeshwaraya jaya: victory; (var) jayam, jayatu kailasa: the abode of lord shiva mahesha: greatest lord - refers to lord shiva; (var) mahesham natha: lord or master; (var) nath, nathaya, natham, nada (tamil), nadanukku (tamil) - to the lord, nathudey (telugu) sai: sa + aai = divine mother shambho: one who is goodness personified - refers to lord shiva; (var) shambhu shiva: lord shiva - one of the trinity who is the destroyer - the name shiva means auspiciousness; (var) shiv, shivaya, shivaraj, shivaraja, shivarajam, shivom, shivani (f) - of shiva vasa: one who dwells or resides in; (var) vasaya, vaasam</t>
  </si>
  <si>
    <t>debug_jaya_jaya_hey_jagadeesha_mahesha.html</t>
  </si>
  <si>
    <t>https://youtu.be/a3POQJeSFWQ</t>
  </si>
  <si>
    <t>https://sairhythms.sathyasai.org/song/jaya-jaya-jaya-devi-narayani</t>
  </si>
  <si>
    <t>Jaya Jaya Jaya Devi Narayani</t>
  </si>
  <si>
    <t>Sing the glory of Mother Narayani, who removes the fear of birth and death, destroys sorrow and fosters the world. She is the Goddess of the Universe and confers welfare to all.</t>
  </si>
  <si>
    <t>Jaya Jaya Jaya Devi Narayani
Janana Marana Bhaya Harini [ Jaya Jaya ... ]
Dukha Vinashini Jagat Paripalini
Jaya Jaya Jaya Devi Jagat Janani
Jagat Janani Shubha Karini
Jaya Jaya Jaya Devi Jagat Janani</t>
  </si>
  <si>
    <t>Song Glossary bhaya: fear devi: goddess dukh: sorrow; (var) dukha haarini: one who removes/destroys (f); (var) harini, harnevali jagat: world; (var) jagath, jagatha, jag, jaga janam: birth; (var) janama, janana janani: mother jaya: victory; (var) jayam, jayatu kaarini: doer, responsible for (f); (var) karini maran: death; (var) marana narayani: goddess of wealth, lakshmi, the consort of narayana paripalini: goddess who protects shubh: good, auspicious, pleasant; (var) shubha, shubham; shubhakari, shubankari - goddess who bestows auspiciousness vinashana: one who destroys or removes; (var) vinashini (f)</t>
  </si>
  <si>
    <t>debug_jaya_jaya_jaya_devi_narayani.html</t>
  </si>
  <si>
    <t>https://sairhythms.sathyasai.org/song/jaya-jaya-jaya-gananatha</t>
  </si>
  <si>
    <t>Jaya Jaya Jaya Gananatha</t>
  </si>
  <si>
    <t>Victory to the Lord of the Ganas, Lord Ganesha, the son of Lord Shiva and Mother Parvathi.</t>
  </si>
  <si>
    <t>Jaya Jaya Jaya Gananatha
Jaya Gananatha Sri Gananatha
Heramba Gananatha Natha
Hey Shiva Nandana Parvathi Nandana
Jaya Jaya Jaya Gananatha Natha</t>
  </si>
  <si>
    <t>jaya-jaya-jaya-gananatha.mp3</t>
  </si>
  <si>
    <t>Song Glossary gananatha: lord of ganas (lord shiva's army) - refers to lord ganesha; (var) gananatham, ganesha, ganeshwara hey: a heartfelt callout, usually followed by a name or description like 'hey rama', or 'hey merciful lord' heramba: a form of lord ganesha, pictured as having five heads and riding a lion, also means protector of the weak jaya: victory; (var) jayam, jayatu nandana: son, also the name of a forest; (var) nandan, nandanam natha: lord or master; (var) nath, nathaya, natham, nada (tamil), nadanukku (tamil) - to the lord, nathudey (telugu) parvathi: consort of lord shiva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t>
  </si>
  <si>
    <t>debug_jaya_jaya_jaya_gananatha.html</t>
  </si>
  <si>
    <t>https://sairhythms.sathyasai.org/song/jaya-jaya-jaya-hey-gajanana-0</t>
  </si>
  <si>
    <t>Glory to the elephant-faced Lord Ganesha, the son of Mother Parvathi and Lord Shiva, and the one who is offered the foremost prayers.</t>
  </si>
  <si>
    <t>Jaya Jaya Jaya Hey Gajanana
Gajanana Hey Gajavadana [ Jaya Jaya Jaya Hey ... ]
Parvathi Nandana Gajanana
Pashupathi Tanaya Gajanana
Adi Poojya Deva Gajanana</t>
  </si>
  <si>
    <t>jaya-jaya-jaya-hey-gajanana-0.mp3</t>
  </si>
  <si>
    <t>Song Glossary adi: beginning, commencement, first in time deva: god; (var) dev, devo, devam gajamukha: elephant-faced one, refers to lord ganesh; (var) gajamukham, gajanana, gajananam, gajavadana, gajavadanam hey: a heartfelt callout, usually followed by a name or description like 'hey rama', or 'hey merciful lord' jaya: victory; (var) jayam, jayatu nandana: son, also the name of a forest; (var) nandan, nandanam parvathi: consort of lord shiva pashupathi: the lord of all animals esp. lord shiva; (var) pashupathey poojita: deserving worship; (var) poojya, supoojita tanaya: son; (var) tanayam, tanaye, tanayey</t>
  </si>
  <si>
    <t>debug_jaya_jaya_jaya_hey_gajanana.html</t>
  </si>
  <si>
    <t>https://youtu.be/Wz7eA_nVMOk https://youtu.be/Vyt2W4aZTm0 https://youtu.be/tj6kLAaZ9k8</t>
  </si>
  <si>
    <t>https://sairhythms.sathyasai.org/song/jaya-jaya-jaya-hey-gajanana</t>
  </si>
  <si>
    <t>Jaya Jaya Jaya Hey Gajanana (Mohanam/Bhoop)</t>
  </si>
  <si>
    <t>Victory to the elephant-faced Lord Ganesha, the son of Parvathi and the blue-throated Shiva and the one who confers grace on His devotees continuously.</t>
  </si>
  <si>
    <t>Jaya Jaya Jaya Hey Gajanana
Parvathi Nandana Shubhanana [ Jaya Jaya ... ]
Neelakanta Sutha Gajanana
Nithya Shubhanga Gajanana</t>
  </si>
  <si>
    <t>https://dl.radiosai.org/RADIO_SAI_BHAJAN_CLASSROOM_410_JAYA_JAYA_JAYA_HE_GAJANANA.mp3</t>
  </si>
  <si>
    <t>Song Glossary gajamukha: elephant-faced one, refers to lord ganesh; (var) gajamukham, gajanana, gajananam, gajavadana, gajavadanam hey: a heartfelt callout, usually followed by a name or description like 'hey rama', or 'hey merciful lord' jaya: victory; (var) jayam, jayatu nandana: son, also the name of a forest; (var) nandan, nandanam neelakanta: blue-throated, refers to lord shiva whose throat became blue after he drank the poison haalahala; (var) neelagriva, neelakantaya, neelakanteshwara nithya: daily, always parvathi: consort of lord shiva shubhanga: pleasing body sutha: son; (var) sutham, suthaya - one who is the son of, suthaney (tamil)</t>
  </si>
  <si>
    <t>https://youtu.be/XWnf0n-Od9g</t>
  </si>
  <si>
    <t>https://sairhythms.sathyasai.org/song/jaya-jaya-jaya-hey-madhusudhana</t>
  </si>
  <si>
    <t>Jaya Jaya Jaya Hey Madhusudhana</t>
  </si>
  <si>
    <t>Glory be to Lord Krishna, the one who vanquished the demon Madhu. Glory to the charmer who moves about in Brindavan. Praise the one who dwells in Shirdi and Parthi as Lord Sai. Repeat the names of Radhey Shyam and Sairam.</t>
  </si>
  <si>
    <t>Jaya Jaya Jaya Hey Madhusudhana
Jaya Brindavana Mana Mohana [ Jaya Jaya ... ]
Sundara Sai Shirdi (Parthi) Vihari
Radhey Shyam Radhey Shyam Radhey Shyam Radhey Shyam
Sai Ram Sai Ram Sai Ram Sai Ram [ Radhey Shyam ... ]</t>
  </si>
  <si>
    <t>jaya-jaya-jaya-hey-madhusudhana.mp3</t>
  </si>
  <si>
    <t>Song Glossary brindavana: garden of tulsi plants, abode of krishna and sathya sai; (var) brindavan hey: a heartfelt callout, usually followed by a name or description like 'hey rama', or 'hey merciful lord' jaya: victory; (var) jayam, jayatu madhusudhana: slayer of the demon madhu - lord krishna mana: mind; (var) man, mano mohana: attractive, beautiful, enchanting; (var) mohanam, mohini (f) - also refers to an incarnation of lord vishnu puttaparthi: birthplace of bhagawan sri sathya sai baba; (var) parti, parthi, parthipuri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shirdi: holy abode of the first incarnation of sai baba; (var) shirdipuri sundara: beautiful; (var) sundarakara, sundaraya, sundari (f), soundari (f), sundaram - beauty vihara: one who resides; (var) viharana, vihari, viharini (f)</t>
  </si>
  <si>
    <t>debug_jaya_jaya_jaya_hey_madhusudhana.html</t>
  </si>
  <si>
    <t>https://sairhythms.sathyasai.org/song/jaya-jaya-jaya-hey-sri</t>
  </si>
  <si>
    <t>Jaya Jaya Jaya Hey Sri</t>
  </si>
  <si>
    <t>Let us sing in praise of our sacred Preceptor Sathya Sai, the embodiment of Truth. He is the indweller and the Creator of the Universe who grants Liberation.</t>
  </si>
  <si>
    <t>Jaya Jaya Jaya Hey Sri Guru Natha
Jaya Jaya Jaya Hey Sadguru Natha
Sadguru Natha Sadguru (Sri Sai) Natha
Sathya Swaroopa Shiva Guru Natha
Antaryami Vishwa Vidhata
Mukthi Pradatha Sai Guru Natha</t>
  </si>
  <si>
    <t>jaya-jaya-jaya-hey-sri.mp3</t>
  </si>
  <si>
    <t>Madhura Madhura Sai Naama</t>
  </si>
  <si>
    <t>Song Glossary antaryami: indweller guru: preceptor; (var) guruvara – belonging to the guru / guru’s hey: a heartfelt callout, usually followed by a name or description like 'hey rama', or 'hey merciful lord' jaya: victory; (var) jayam, jayatu mukthi: liberation natha: lord or master; (var) nath, nathaya, natham, nada (tamil), nadanukku (tamil) - to the lord, nathudey (telugu) pradatha: bestower; (var) pradayi, pradatham, pradayini (f) sadguru: true teacher/mentor/preceptor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swaroopa: figure, embodiment; (var) swarupa, swaroopam, swaroopanin (tamil); roopini, swaroopini, svarupini (feminine) vidhata: one who bestows or sustains; (var) vidhayaka vishwa: world; (var) vishwam</t>
  </si>
  <si>
    <t>debug_jaya_jaya_jaya_hey_sri.html</t>
  </si>
  <si>
    <t>https://sairhythms.sathyasai.org/song/jaya-jaya-jaya-ho-sai</t>
  </si>
  <si>
    <t>Jaya Jaya Jaya Ho Sai</t>
  </si>
  <si>
    <t>Glory to our Universal Lord Sayeeshwara who dwells in Shirdi and Parthi.</t>
  </si>
  <si>
    <t>Jaya Jaya Jaya Ho Sai Natha
Jaya Jaya Jaya Ho Jagannatha [ Jaya Jaya ... ]
Jaya Jaya Jaya Ho Shirdi Pureeshwara
Jaya Jaya Jaya Ho Parthi Pureeshwara
Jaya Jaya Jaya Ho Sathya Sayeeshwara
Jaya Jaya Jaya Ho Jagadeeshwara
Jaya Jaya Jaya Ho Sayeeshwara</t>
  </si>
  <si>
    <t>Song Glossary ho: you are; (alternative) so be it jagadeesha: lord of the world; (var) jagadeeshwara, jagadeeshwaraya jagan: the world jaya: victory; (var) jayam, jayatu natha: lord or master; (var) nath, nathaya, natham, nada (tamil), nadanukku (tamil) - to the lord, nathudey (telugu) pureeshwara: lord of a place or city; (var) purishwara, pureeshwari, purishwari (f) puttaparthi: birthplace of bhagawan sri sathya sai baba; (var) parti, parthi, parthipuri sai: sa + aai = divine mother sathya: truth, short form of sathyanarayana – the childhood name of sri sathya sai baba; (var) sathyam sayeesha: sai + esha = lord sai; (var) sayeesham, sayeeshwara, sayeeshwaram, sayeeshwari (f), sayeeshwaraya, saishwari (f), shirdi: holy abode of the first incarnation of sai baba; (var) shirdipuri</t>
  </si>
  <si>
    <t>debug_jaya_jaya_jaya_ho_sai.html</t>
  </si>
  <si>
    <t>https://sairhythms.sathyasai.org/song/jaya-jaya-jaya-jaga-vandini</t>
  </si>
  <si>
    <t>Jaya Jaya Jaya Jaga Vandini</t>
  </si>
  <si>
    <t>Salutations to the Divine Mother who is adored by the entire Universe, the indweller and embodiment of Supreme Energy, the one whom the four Vedas describe and the consort of Lord Shiva. She confers liberation and is known by many names such as Bhavani, Srikari, Shankari and Sambhavi.</t>
  </si>
  <si>
    <t>Jaya Jaya Jaya Jaga Vandini Ma
Jaya Paramesha Hrudvasini Ma [ Jaya Jaya ... ]
Adi Shakthi Parabrahma Swaroopini
Jagat Janani Chathur Veda Vilasini
Samba Vinodini Mata Bhavani
Sambhavi Shankari Moksha Pradayini
Jaya Jaya Jaya Jaga Vandini Ma
Jaya Paramesha Hrudvasini Ma [ Jaya Jaya ... ]
Adi Shakthi Parabrahma Swaroopini
Jagat Janani Chathur Veda Vilasini
Samba Vinodini Mata Bhavani
Srikari Shankari Moksha Pradayini</t>
  </si>
  <si>
    <t>Song Glossary adi: beginning, commencement, first in time bhavani: goddess parvathi chathur: the number four dayini: one who gives (feminine); (var) pradayini, vidayini hrudvasini: resider of our heart (feminine) jagat: world; (var) jagath, jagatha, jag, jaga janani: mother jaya: victory; (var) jayam, jayatu ma: mother; (var) maayi, maiya, mayi mata: mother; (var) matey moksha: liberation, moha+kshaya - destruction of attachment parabrahma: supreme spirit; (var) brahmapara paramesha: supreme god; (var) parameshwara, parameshwaraya, parameshwari (feminine) samba: sa + amba - one who is with amba (parvathi) - refers to lord shiva sambhavi: goddess parvathi shakthi: power, primordial goddess, another name of mother parvathi shankari: goddess parvathi srikara: giving good fortune, bestowing prosperity; (var) sree karaa, srikari (f) swaroopa: figure, embodiment; (var) swarupa, swaroopam, swaroopanin (tamil); roopini, swaroopini, svarupini (feminine) vandini: to praise or honour veda: sacred text, the scripture of the hindus said to have been directly revealed by the supreme-being, brahman vilasa: one who is adept at or enjoys as a sport or play (var) vilasini (f) vinodini: one who delights in various activities like playing flute, singing etc.; (var) vinodana</t>
  </si>
  <si>
    <t>debug_jaya_jaya_jaya_jaga_vandini.html</t>
  </si>
  <si>
    <t>https://youtu.be/2DaUd1KozUY https://youtu.be/gGOQ1a75vMo</t>
  </si>
  <si>
    <t>https://sairhythms.sathyasai.org/song/jaya-jaya-jaya-jaya-ma</t>
  </si>
  <si>
    <t>Jaya Jaya Jaya Jaya Ma</t>
  </si>
  <si>
    <t>We offer our obeisance to our Universal Mother who confers all that is sublime and auspicious. The Uplifter, the Administrator and the Mother of the Universe that is Parvathi, is also Mother Sai.</t>
  </si>
  <si>
    <t>Jaya Jaya Jaya Jaya Ma
Jagat Janani Shubha Karini [ (Ma) Jaya Jaya ... ]
Jagadodharini Sai Ma
Jagat Paripalini Parvathi Ma
Jagat Janani Shubha Karini</t>
  </si>
  <si>
    <t>jaya-jaya-jaya-jaya-ma.mp3</t>
  </si>
  <si>
    <t>Song Glossary jagadodhara: one who liberates the world; (var) jagadoddhara, jagadoddharini (f), jagadodhaara, jagadodharaka, jagadodharana, jagadodharanam, jagadodharini (f) jagat: world; (var) jagath, jagatha, jag, jaga janani: mother jaya: victory; (var) jayam, jayatu kaarini: doer, responsible for (f); (var) karini ma: mother; (var) maayi, maiya, mayi paripalini: goddess who protects parvathi: consort of lord shiva sai: sa + aai = divine mother shubh: good, auspicious, pleasant; (var) shubha, shubham; shubhakari, shubankari - goddess who bestows auspiciousness</t>
  </si>
  <si>
    <t>debug_jaya_jaya_jaya_jaya_ma.html</t>
  </si>
  <si>
    <t>https://sairhythms.sathyasai.org/song/jaya-jaya-jaya-ma-jaya</t>
  </si>
  <si>
    <t>Jaya Jaya Jaya Ma Jaya</t>
  </si>
  <si>
    <t>Let us sing in Glory of Mother Sai, who negates the fear of the cycle of birth and death. The consort of Maheshwara, has a Beautiful smiling countenance, the One who charms Mahadeva and offsets the effects of Illusion.</t>
  </si>
  <si>
    <t>Jaya Jaya Jaya Ma Jaya Sai Ma
Janana Marana Bhaya Harini Ma [ Jaya Jaya ... ]
Sundara Vadani Suhaasini Ma
Mangala Karini Maheshwari Ma
Mahadeva Mana Mohini Ma
Maya Nashini Sri Sai Ma</t>
  </si>
  <si>
    <t>Song Glossary bhaya: fear haarini: one who removes/destroys (f); (var) harini, harnevali janam: birth; (var) janama, janana jaya: victory; (var) jayam, jayatu kaarini: doer, responsible for (f); (var) karini ma: mother; (var) maayi, maiya, mayi mahadev: lord of the lords - refers to lord shiva maheshwari: goddess parvathi - consort of shiva mana: mind; (var) man, mano mangal: auspicious; (var) mangala maran: death; (var) marana maya: illusion mohana: attractive, beautiful, enchanting; (var) mohanam, mohini (f) - also refers to an incarnation of lord vishnu sai: sa + aai = divine mother sri: honorific title of respect; another name of goddess lakshmi; wealth, majesty, splendour, intellect, fortune; (var) thiru (tamil) suhaasini: one with a beautiful smile (feminine); (var) haasini sundara: beautiful; (var) sundarakara, sundaraya, sundari (f), soundari (f), sundaram - beauty vadana: face; (var) vadanam, vadani (f) vinashana: one who destroys or removes; (var) vinashini (f)</t>
  </si>
  <si>
    <t>debug_jaya_jaya_jaya_ma_jaya.html</t>
  </si>
  <si>
    <t>https://sairhythms.sathyasai.org/song/jaya-jaya-krishna-yadu-nandana</t>
  </si>
  <si>
    <t>Jaya Jaya Krishna Yadu Nandana</t>
  </si>
  <si>
    <t>Victory to Lord Krishna of Yadu lineage, the shining star of Brindavan, the one who charms the mind. He is none other than our Sai Gopala.</t>
  </si>
  <si>
    <t>Jaya Jaya Krishna Yadu Nandana
Jaya Jaya Brindavana Chandana [ Jaya Jaya ... ]
Jaya Jaya Krishna Mana Mohana
Jaya Jaya Sai Gopalana (2)</t>
  </si>
  <si>
    <t>jaya-jaya-krishna-yadu-nandana.mp3</t>
  </si>
  <si>
    <t>G2 R2 G2 R2 S S n2 d2 p d2 d2 R2 S SIn the Key of C:E D E D C C B A G A A D C C</t>
  </si>
  <si>
    <t>Song Glossary brindavana: garden of tulsi plants, abode of krishna and sathya sai; (var) brindavan chandana: sandalwood, that which cools, pleasing gopal: name of krishna which means protector of the cowherd; (var) gopala, gopalana, gopalam jaya: victory; (var) jayam, jayatu krishna: name of the eighth incarnation of lord vishnu, son of devaki and vasudeva mana: mind; (var) man, mano mohana: attractive, beautiful, enchanting; (var) mohanam, mohini (f) - also refers to an incarnation of lord vishnu nandana: son, also the name of a forest; (var) nandan, nandanam sai: sa + aai = divine mother yadu: name of the dynasty in which lord krishna was born; (var) yaduvara, yadukula</t>
  </si>
  <si>
    <t>debug_jaya_jaya_krishna_yadu_nandana.html</t>
  </si>
  <si>
    <t>https://youtu.be/WL20WPseq5g</t>
  </si>
  <si>
    <t>https://sairhythms.sathyasai.org/song/jaya-jaya-mangala-sai-namo</t>
  </si>
  <si>
    <t>Jaya Jaya Mangala Sai Namo</t>
  </si>
  <si>
    <t>Prostrations to Lord Sai, the Lord of Parthi, the embodiment of Shiva and Shakthi (Matter and Energy) who also dwells at Shaila Mountains.</t>
  </si>
  <si>
    <t>Jaya Jaya Mangala Sai Namo
Jaya Partheeshwara Sai Namo [ Jaya Jaya ... ]
Shiva Shaktheeshwara Sai Namo
Sri Shaileshwara Sai Namo</t>
  </si>
  <si>
    <t>jaya-jaya-mangala-sai-namo.mp3</t>
  </si>
  <si>
    <t>Sai Prem Dey Shanthi Dey</t>
  </si>
  <si>
    <t>Song Glossary jaya: victory; (var) jayam, jayatu mangal: auspicious; (var) mangala namo: to offer salutations partheeshwara: one who is lord of parthi (sathya sai baba); (var) partheesha, partheeshwaraya sai: sa + aai = divine mother shaileshwara: lord of the mountains, lord shiva; (var) shaileshwari – parvati shaktheeshwara: lord of shakti (strength or parvathi)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t>
  </si>
  <si>
    <t>debug_jaya_jaya_mangala_sai_namo.html</t>
  </si>
  <si>
    <t>https://youtu.be/siLw-12j9LE</t>
  </si>
  <si>
    <t>https://sairhythms.sathyasai.org/song/jaya-jaya-mohana-murali-gopala</t>
  </si>
  <si>
    <t>Jaya Jaya Mohana Murali Gopala</t>
  </si>
  <si>
    <t>Chant the names of the charming Gopala who plays on the Flute, the lad of Brindavan who surprised everyone by lifting the Mountain on His little finger. Sing in Praise of Madhava of the complexion of deep blue clouds and dear Lord of Meera.</t>
  </si>
  <si>
    <t>Jaya Jaya Mohana Murali Gopala
Jaya Giridhara Brindavana Bala [ Jaya Jaya Mohana ... ]
Jaya Hey Madhava Ghana Ghana Neela (2)
Jaya Meera Prabhu Radhey Gopala</t>
  </si>
  <si>
    <t>jaya-jaya-mohana-murali-gopala.mp3</t>
  </si>
  <si>
    <t>Song Glossary bala: child, son; (var) bal, balana, balagan (tamil), baalam brindavana: garden of tulsi plants, abode of krishna and sathya sai; (var) brindavan ghana: thick; also refers to the sound of a bell; (var) ghanana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jaya: victory; (var) jayam, jayatu madhava: name of krishna which means very sweet like madhu-honey; (var) madhavam, madhavaya meera: one of the greatest women saints and devotee of lord krishna who sang the glory of the lord through songs and bhajans mohana: attractive, beautiful, enchanting; (var) mohanam, mohini (f) - also refers to an incarnation of lord vishnu murali: flute neela: blue prabhu: lord, master; (var) prabho radha: one of the gopikas and the beloved of lord krishna; (var) radhe, radhey, radhika</t>
  </si>
  <si>
    <t>debug_jaya_jaya_mohana_murali_gopala.html</t>
  </si>
  <si>
    <t>https://youtu.be/qErDOYKTs60</t>
  </si>
  <si>
    <t>Shiva Shankara Parvathi Ramana</t>
  </si>
  <si>
    <t>https://sairhythms.sathyasai.org/song/jaya-jaya-muruga</t>
  </si>
  <si>
    <t>Jaya Jaya Muruga</t>
  </si>
  <si>
    <t>Victory to Lord Muruga who is worshipped by many names - Kanda, Kumara and Karthikeya. Victory to the son of Lord Shiva and Mother Gowri (Parvathi). Victory to the brother of Lord Ganesha. O the six-faced one who wields the Vel, please protect us. Salutations to Thee, O Lord Karthikeya who has incarnated as Lord Sai.</t>
  </si>
  <si>
    <t>Jaya Jaya Muruga Kanda Kumara
Hara Hara Shambho Gowri Tanaya
Ganapathi Anuja Karthikeya
Palaya Palaya Shanmukha Vela
Sharanam Sharanam Gowri Tanaya
Sharanam Sharanam Karthikeya
Sharanam Sharanam Sri Sai Natha</t>
  </si>
  <si>
    <t>jaya-jaya-muruga.mp3</t>
  </si>
  <si>
    <t>Lowest Note: d1 / G# (lower octave)Highest Note: G2 / E (higher octave)* Western notes are in the Key of C</t>
  </si>
  <si>
    <t>Song Glossary anuja: younger sibling gananayaka: leader of his group - refers to lord ganesha; (var) gananayakam, ganapathey, ganapathi, ganapathim, ganapati, ganapatim gowri: another name of goddess parvathi hara: another name of lord shiva which means “to destroy”; (var) haraya jaya: victory; (var) jayam, jayatu kanda: another name of lord subrahmanya karthikeya: lord subrahmanya; (var) kartikeya kumara: son, young boy, lord subrahmanya muruga: another name of lord subrahmanya natha: lord or master; (var) nath, nathaya, natham, nada (tamil), nadanukku (tamil) - to the lord, nathudey (telugu) pala: to care, protect or sustain; (var) palana, palaya, palam, palan sai: sa + aai = divine mother shambho: one who is goodness personified - refers to lord shiva; (var) shambhu shanmukha: lord with six faces - refers to lord subrahmanya, son of shiva; (var) shanmuga sharan: surrender; (var) sharana, sharanagata, sharanagatha, sharanagatham, sharanam sri: honorific title of respect; another name of goddess lakshmi; wealth, majesty, splendour, intellect, fortune; (var) thiru (tamil) tanaya: son; (var) tanayam, tanaye, tanayey vela: one wielding the vel or spear - lord subrahmanya; (var) velan, velava</t>
  </si>
  <si>
    <t>debug_jaya_jaya_muruga.html</t>
  </si>
  <si>
    <t>https://youtu.be/0schQAy4vso</t>
  </si>
  <si>
    <t>https://sairhythms.sathyasai.org/song/jaya-jaya-pavana-kumara</t>
  </si>
  <si>
    <t>Jaya Jaya Pavana Kumara</t>
  </si>
  <si>
    <t>Victory to the valorous Lord Hanuman, the son of Wind God. Victory to the one who liberates us from wordly afflictions.</t>
  </si>
  <si>
    <t>Jaya Jaya Pavana Kumara
Jaya Jaya Hanumantha Veera
Sankata Mochana Vayu Kumara
Jai Jai Jai Jai Hanumantha Veera
Sankata Mochana Vayu Kumara</t>
  </si>
  <si>
    <t>Song Glossary jai: victory jaya: victory; (var) jayam, jayatu hanuman: the monkey god who served lord rama; (var) hanumantha, anjaneya - son of anjana kumara: son, young boy, lord subrahmanya mochana: liberation pavan: the wind god sankata: distress vayu: god of wind veera: courageous person; (var) veeram</t>
  </si>
  <si>
    <t>debug_jaya_jaya_pavana_kumara.html</t>
  </si>
  <si>
    <t>https://youtu.be/FC_bVZ3DhIk https://youtu.be/ttmZuTHo7q4</t>
  </si>
  <si>
    <t>https://sairhythms.sathyasai.org/song/jaya-jaya-raghu-nandana-jaya</t>
  </si>
  <si>
    <t>Extol the lotus-eyed son of Raghu clan, Lord Rama, the very life of Mother Janaki, the sustainer of Universe and protector of those who surrender to Him. He is the king of kings who is the source of delight to the Universe. He is verily Lord Sai who is worshipped by all.</t>
  </si>
  <si>
    <t>Jaya Jaya Raghu Nandana Jaya Janaki Jeevana
Sharanagatha Palana Jaya Jagadodharana [ Jaya Jaya ... ]
Rajeeva Dala Lochana Jaya Jagadanandana
Rajadhi Raja Ramachandra Sai Jaga Vandana</t>
  </si>
  <si>
    <t>jaya-jaya-raghu-nandana-jaya.mp3</t>
  </si>
  <si>
    <t>G1 M1 D2 N1 S+ S+ D2 S+ N1 D2 M1 ~ M1 M1 G1 M1 R2 n1 R2 S SIn the Key of C:E♭ F A B♭ C+ C+ A C+ B♭ A F ~ F F E♭ F D B♭ D C C</t>
  </si>
  <si>
    <t>Song Glossary dala: petal jagadanandana: one who grants bliss to the entire world jagadodhara: one who liberates the world; (var) jagadoddhara, jagadoddharini (f), jagadodhaara, jagadodharaka, jagadodharana, jagadodharanam, jagadodharini (f) jagat: world; (var) jagath, jagatha, jag, jaga janaki: daughter of king ‘janaka’ i.e. sita – consort of lord rama jaya: victory; (var) jayam, jayatu jeevan: life; (var) jeevana lochana: eye; (var) lochani (feminine) – one with such eyes; (var) vilochana nandana: son, also the name of a forest; (var) nandan, nandanam pala: to care, protect or sustain; (var) palana, palaya, palam, palan raghu: the king ‘raghu’ who formed the ‘raghu’ dynasty in which lord rama was born raja: king, emperor; (var) raya, rajadhi raja – king of kings rajeeva: a blue lotus ramachandra: lord rama effulgent like the full moon (chandra) sai: sa + aai = divine mother sharan: surrender; (var) sharana, sharanagata, sharanagatha, sharanagatham, sharanam vandana: worship, obeisance, salutation; (var) vandanam</t>
  </si>
  <si>
    <t>debug_jaya_jaya_raghu_nandana_jaya.html</t>
  </si>
  <si>
    <t>https://www.youtube.com/watch?v=b5kVg8C1ObQ</t>
  </si>
  <si>
    <t>jaya-jaya-raghu-nandana-jaya_1.mp3</t>
  </si>
  <si>
    <t>https://sairhythms.sathyasai.org/song/jaya-jaya-raghuvara-sri-rama</t>
  </si>
  <si>
    <t>Jaya Jaya Raghuvara Sri Rama</t>
  </si>
  <si>
    <t>Victory to Lord Rama who belongs to the Raghu dynasty, who is adored by both Lord Shiva and Brahma (the God of Creation). Glory to the Supreme Lord Rama who is beyond Time and who is the beloved of Mother Janaki.</t>
  </si>
  <si>
    <t>Jaya Jaya Raghuvara Sri Rama
Hara Brahmarchitha Prarthitha Rama
Kaalaathmaka Parameshwara Rama
Janani Janaki Manobhi Rama (2)</t>
  </si>
  <si>
    <t>Asavari Todi</t>
  </si>
  <si>
    <t>Song Glossary brahmarchitha: one who is worshipped by brahma, lord rama hara: another name of lord shiva which means “to destroy”; (var) haraya janaki: daughter of king ‘janaka’ i.e. sita – consort of lord rama janani: mother jaya: victory; (var) jayam, jayatu kaalathmaka: depending on time or destiny manobhi: of the mind paramesha: supreme god; (var) parameshwara, parameshwaraya, parameshwari (feminine) prarthitha: worthy of prayer raghuvara: rama’s birth is boon to raghu clan rama: name of the seventh incarnation of lord vishnu, son of dasharatha and kausalya; (var) ram sri: honorific title of respect; another name of goddess lakshmi; wealth, majesty, splendour, intellect, fortune; (var) thiru (tamil)</t>
  </si>
  <si>
    <t>debug_jaya_jaya_raghuvara_sri_rama.html</t>
  </si>
  <si>
    <t>https://sairhythms.sathyasai.org/song/jaya-jaya-ram-jagadabhi-ram</t>
  </si>
  <si>
    <t>Jaya Jaya Ram Jagadabhi Ram</t>
  </si>
  <si>
    <t>Sing the glory of Lord Rama, the friend of the afflicted and the Lord of the World. Victory to Lord Rama who rooted out demonic forces from the face of the Earth, who is blemishless and extremely compassionate.</t>
  </si>
  <si>
    <t>Jaya Jaya Ram Jagadabhi Ram
Deena Bandhu Sai Ram (Hey)
Jai Jai Ram Jaya Ram Sai Ram
Danava Bhanjana Dayamaya
Dayamaya Krupamaya
Alakha Niranjana Asura Nikhandana
Deena Bandhu Sai Ram (Hey) [ Jai Jai Ram ... ]</t>
  </si>
  <si>
    <t>jaya-jaya-ram-jagadabhi-ram.mp3</t>
  </si>
  <si>
    <t>Song Glossary alakh: that which is not seen – that god who is without attributes and cannot be seen; (var) alakha asura: demon bandhava: relative; (var) bandhu, bandho; bandham - relationship bhanjana: one who destroys; (var) bhanjani (f) danava: demon dayamayi: full of compassion; (var) dayamaya deen: downtrodden; (var) deena, deenan hey: a heartfelt callout, usually followed by a name or description like 'hey rama', or 'hey merciful lord' jagadabhi: belonging to the entire world; (alt) master of the world jai: victory jaya: victory; (var) jayam, jayatu krupalu: compassionate one; (var) krupala, krupakara, krupakari (f); krupamaya, krupamayi (f) - full of compassion nikhandana: destroy niranjan: without any black spot. i.e. always pure. nir+anjan=without collirium (kaajal – which is always black); (var) niranjana, niranjani (f) rama: name of the seventh incarnation of lord vishnu, son of dasharatha and kausalya; (var) ram sai: sa + aai = divine mother</t>
  </si>
  <si>
    <t>debug_jaya_jaya_ram_jagadabhi_ram.html</t>
  </si>
  <si>
    <t>https://youtu.be/N8-EHHpm6T8</t>
  </si>
  <si>
    <t>https://sairhythms.sathyasai.org/song/jaya-jaya-ram-jaya-megha</t>
  </si>
  <si>
    <t>Jaya Jaya Ram Jaya Megha</t>
  </si>
  <si>
    <t>Victory to Lord Rama, the one who is deep blue in complexion, the son of Dasharatha and the uprooter of the demonic clan. He is the consort of Mother Janaki, the Lord of the world and is worshipped by the sages.</t>
  </si>
  <si>
    <t>Jaya Jaya Ram Jaya Megha Shyam
Dasharatha Nandana Danava Bheema
Jagadabhi Ram Janaki Ram
Suramuni Vanditha Sundara Ram</t>
  </si>
  <si>
    <t>Song Glossary bheema: one with matchless valor danava: demon dasharatha: king of ayodhya and the father of lord rama jagadabhi: belonging to the entire world; (alt) master of the world janaki: daughter of king ‘janaka’ i.e. sita – consort of lord rama jaya: victory; (var) jayam, jayatu megha: cloud, dense, thick nandana: son, also the name of a forest; (var) nandan, nandanam rama: name of the seventh incarnation of lord vishnu, son of dasharatha and kausalya; (var) ram sham: dark hued, a reference to lord krishna; evening time; (var) shyam, shyama, shyamala sundara: beautiful; (var) sundarakara, sundaraya, sundari (f), soundari (f), sundaram - beauty suramuni: noble people and sages vanditha: one who is worshipped; (var) vandita, vanditham, vandithaya</t>
  </si>
  <si>
    <t>debug_jaya_jaya_ram_jaya_megha.html</t>
  </si>
  <si>
    <t>https://sairhythms.sathyasai.org/song/jaya-jaya-ram-jaya-raghu</t>
  </si>
  <si>
    <t>Jaya Jaya Ram Jaya Raghu</t>
  </si>
  <si>
    <t>Glory to Lord Rama, Scion of the Solar race, who is the consort and the very life of Mother Sita, who has come presently in the form of Lord Sathya Sai.</t>
  </si>
  <si>
    <t>Jaya Jaya Ram Jaya Raghu Ram Ravikulabdhi Soma
Sita Ram Sri Raghu Ram Sathya Sai Bhagawan [ Jaya Jaya Ram ... ]
Sita Kantha Ram Jaya Janaki Jeevana Ram</t>
  </si>
  <si>
    <t>Song Glossary bhagawan: god; (var) bhagwan, bhagavaan, bhagavan, bhagawantha, bhagawathey janaki: daughter of king ‘janaka’ i.e. sita – consort of lord rama jaya: victory; (var) jayam, jayatu jeevan: life; (var) jeevana kantha: beloved raghu: the king ‘raghu’ who formed the ‘raghu’ dynasty in which lord rama was born rama: name of the seventh incarnation of lord vishnu, son of dasharatha and kausalya; (var) ram ravikulabdhi: ocean of solar dynasty sai: sa + aai = divine mother sathya: truth, short form of sathyanarayana – the childhood name of sri sathya sai baba; (var) sathyam sita: consort of rama, 7th avatar of lord vishnu; (var) siya soma: moon; name of a plant or its juice; nectar sri: honorific title of respect; another name of goddess lakshmi; wealth, majesty, splendour, intellect, fortune; (var) thiru (tamil)</t>
  </si>
  <si>
    <t>debug_jaya_jaya_ram_jaya_raghu.html</t>
  </si>
  <si>
    <t>https://sairhythms.sathyasai.org/song/jaya-jaya-rama-harey</t>
  </si>
  <si>
    <t>Jaya Jaya Rama Harey</t>
  </si>
  <si>
    <t>Victory to Lord Rama of Raghu lineage and Lord Sai who is verily Lord Rama, the protector of the downtrodden. Glory to Lord Sai, Lord of Puttaparthi.</t>
  </si>
  <si>
    <t>Jaya Jaya Rama Harey Jaya Jaya Sai Harey (2)
Patitha Pavana Rama Harey Jaya Jaya Rama Harey
Parthi Pureeshwara Rama Harey Jaya Jaya Sai Harey
Jai Jai Ram Jai Raghu Ram Jai Jai Sai Ram (2)
Parthi Pureeshwara Sai Ram (2)</t>
  </si>
  <si>
    <t>Song Glossary hari: name of lord vishnu; (var) hare, harey jaya: victory; (var) jayam, jayatu jai: victory patitha: downtrodden, helpless pavana: sacred, also means one who protects or provides refuge; (var) pavanam, paavana; pavani (f) pureesha: lord of a place or city; (var) puradheeshwara, pureeshaya, pureeshwara, pureeshwari (f), puradheeshwari (f) puttaparthi: birthplace of bhagawan sri sathya sai baba; (var) parti, parthi, parthipuri raghu: the king ‘raghu’ who formed the ‘raghu’ dynasty in which lord rama was born rama: name of the seventh incarnation of lord vishnu, son of dasharatha and kausalya; (var) ram sai: sa + aai = divine mother</t>
  </si>
  <si>
    <t>debug_jaya_jaya_rama_harey.html</t>
  </si>
  <si>
    <t>https://youtu.be/_KS0_uXYtTE</t>
  </si>
  <si>
    <t>https://sairhythms.sathyasai.org/song/jaya-jaya-rama-janaki-rama</t>
  </si>
  <si>
    <t>Jaya Jaya Rama Janaki Rama (Vakulabharanam / Basant Mukhari)</t>
  </si>
  <si>
    <t>Always remember the name of the son of Kausalya, Lord Rama, who is the beloved of Mother Janaki and who belongs to the Raghu dynasty. Lord Rama's name liberates us from the cycle of birth and death. He fulfills the desires of devotees. He is all mercy for the hapless and got Ahalya liberated from the curse.</t>
  </si>
  <si>
    <t>Jaya Jaya Rama Janaki Rama
Sri Raghu Nandana Rama Rama
Kausalyatmaja Taraka Naama
Sada Smarami Rama
Parthi Pureeshwara Sri Sai Rama
Shritha Jana Palita Rama Rama
Ahalyodharaka Deena Dayaghana
Sada Smarami Rama</t>
  </si>
  <si>
    <t>Song Glossary ahalyodharaka: one who liberated ahalya of her curse i.e. lord rama; (var) ahalyodhara dayaghana: full of compassion deen: downtrodden; (var) deena, deenan jana: people; (var) jano, janon, janonke (of people), janoon, janara janaki: daughter of king ‘janaka’ i.e. sita – consort of lord rama jaya: victory; (var) jayam, jayatu kausalyatmaja: son of kausalya naam: name; (var) naama, naamam nandana: son, also the name of a forest; (var) nandan, nandanam palita: fostered pureeshwara: lord of a place or city; (var) purishwara, pureeshwari, purishwari (f) puttaparthi: birthplace of bhagawan sri sathya sai baba; (var) parti, parthi, parthipuri raghu: the king ‘raghu’ who formed the ‘raghu’ dynasty in which lord rama was born rama: name of the seventh incarnation of lord vishnu, son of dasharatha and kausalya; (var) ram sada: always sai: sa + aai = divine mother shritha: those who worship or surrender to god; (var) aashritha smaran: constant remembrance; (var) smaranam, smarami - remember sri: honorific title of respect; another name of goddess lakshmi; wealth, majesty, splendour, intellect, fortune; (var) thiru (tamil) taraka: one who liberates or one that liberates; (var) tarakam</t>
  </si>
  <si>
    <t>debug_jaya_jaya_rama_janaki_rama.html</t>
  </si>
  <si>
    <t>https://sairhythms.sathyasai.org/song/jaya-jaya-rama-janaki-rama-0</t>
  </si>
  <si>
    <t>Praise be to Lord Rama, the consort of Mother Janaki (Sita) and the Crown Jewel of Raghu dynasty. Chant the Holy name of Rama that liberates one from the cycle of birth and death and which is a source of delight for the sages and saints. Glory to Lord Rama, the wielder of the Kodanda bow and the vanquisher of the demonic race.</t>
  </si>
  <si>
    <t>Jaya Jaya Rama Janaki Rama
Raghukula Bhooshana Raja Rama [ Jaya Jaya ... ]
Tapasa Ranjana Taraka Naama
Danava Bhanjana Kodanda Rama</t>
  </si>
  <si>
    <t>jaya-jaya-rama-janaki-rama-0.mp3</t>
  </si>
  <si>
    <t>Song Glossary bhanjana: one who destroys; (var) bhanjani (f) bhooshana: ornament, decoration, jewel; being so decorated; (var) bhushana, vibhushana, vibhushani (f), bhooshani (f) danava: demon janaki: daughter of king ‘janaka’ i.e. sita – consort of lord rama jaya: victory; (var) jayam, jayatu kodanda: the name of rama’s bow naam: name; (var) naama, naamam raghu: the king ‘raghu’ who formed the ‘raghu’ dynasty in which lord rama was born raja: king, emperor; (var) raya, rajadhi raja – king of kings rama: name of the seventh incarnation of lord vishnu, son of dasharatha and kausalya; (var) ram ranjana: pleasing, entertaining tapasa: ascetic taraka: one who liberates or one that liberates; (var) tarakam</t>
  </si>
  <si>
    <t>https://youtu.be/qbgyuAi_35Q</t>
  </si>
  <si>
    <t>https://sairhythms.sathyasai.org/song/jaya-jaya-rama-jaya-raghu-0</t>
  </si>
  <si>
    <t>Lord Rama was the descendant of the Raghu clan, the son of Dasharatha, who confers Bliss and fearlessness. Rama was the most handsome of all the three worlds, beloved of Mother Sita, annihilator of the Demon clan and emancipator of the downtrodden.</t>
  </si>
  <si>
    <t>Jaya Jaya Rama Jaya Raghu Rama Dasharatha Nandana Raja Rama
Abhaya Pradayaka Ananda Dayaka
Tribhuvana Mohana Sita Rama
Danava Bhanjana Deenodharana
Prema Sagara Sai Rama</t>
  </si>
  <si>
    <t>jaya-jaya-rama-jaya-raghu-0.mp3</t>
  </si>
  <si>
    <t>Song Glossary abhaya: protection anand: bliss; (var) ananda, anandam, anando bhanjana: one who destroys; (var) bhanjani (f) danava: demon dasharatha: king of ayodhya and the father of lord rama dayaka: one who gives; (var) dayakam, dayiney, dayaki (f) deenodharana: liberator of the downtrodden jaya: victory; (var) jayam, jayatu mohana: attractive, beautiful, enchanting; (var) mohanam, mohini (f) - also refers to an incarnation of lord vishnu nandana: son, also the name of a forest; (var) nandan, nandanam pradayaka: bestower prema: love; (var) prem; also the name of the third sai avatar, prema sai raghu: the king ‘raghu’ who formed the ‘raghu’ dynasty in which lord rama was born raja: king, emperor; (var) raya, rajadhi raja – king of kings rama: name of the seventh incarnation of lord vishnu, son of dasharatha and kausalya; (var) ram sagar: ocean; (var) sagara, sagaram, sagari (feminine) sai: sa + aai = divine mother sita: consort of rama, 7th avatar of lord vishnu; (var) siya tribhuvana: three worlds - tri (three) and bhuvana (world)</t>
  </si>
  <si>
    <t>debug_jaya_jaya_rama_jaya_raghu.html</t>
  </si>
  <si>
    <t>https://www.youtube.com/watch?v=KmmK-Vhbiu0</t>
  </si>
  <si>
    <t>https://sairhythms.sathyasai.org/song/jaya-jaya-rama-jaya-raghu</t>
  </si>
  <si>
    <t>Jaya Jaya Rama Jaya Raghu (Abhogi)</t>
  </si>
  <si>
    <t>Rama is the friend of the forlorn and takes care of His devotees. He is lotus eyed, the occean of compassion and is verily Lord Sathya Sai who is Ocean of Supreme Love.</t>
  </si>
  <si>
    <t>Jaya Jaya Rama Jaya Raghu Rama (3)
Deena Bandho Sathya Sai Ram
Bhaktha Samrakshaka Dayabhi Ram
Pankaja Lochana Nayanabhi Ram
Daya Sagara Karuna Sagara
Deena Bandho Sathya Sai Ram
Daya Sagara Sai Ram
Karuna Sagara Sai Ram
Prema Sagara Sai Ram
Deena Bandho Sathya Sai Ram</t>
  </si>
  <si>
    <t>Abhogi</t>
  </si>
  <si>
    <t>Song Glossary bandhava: relative; (var) bandhu, bandho; bandham - relationship bhaktha: devotee; (var) bhakthudu (telugu), bhakthargal (tamil) daya: compassion dayabhi: compassionate one; (var) dayakara deen: downtrodden; (var) deena, deenan jaya: victory; (var) jayam, jayatu karuna: compassion; (var) karunya, karunamaya - full of compassion, karunamayi (f), karunantha, karunakara - embodiment of compassion lochana: eye; (var) lochani (feminine) – one with such eyes; (var) vilochana nayan: eye; (var) nayana, nayanon, nayanom, nayanabhi pankaja: lotus; (var) pankajam prema: love; (var) prem; also the name of the third sai avatar, prema sai raghu: the king ‘raghu’ who formed the ‘raghu’ dynasty in which lord rama was born rama: name of the seventh incarnation of lord vishnu, son of dasharatha and kausalya; (var) ram sagar: ocean; (var) sagara, sagaram, sagari (feminine) sai: sa + aai = divine mother samraksha: protect; (var) samrakshana, samrakshaka - protector, samrakshini (f) sathya: truth, short form of sathyanarayana – the childhood name of sri sathya sai baba; (var) sathyam</t>
  </si>
  <si>
    <t>https://sairhythms.sathyasai.org/song/jaya-jaya-rama-krishna-hari</t>
  </si>
  <si>
    <t>Jaya Jaya Rama Krishna Hari</t>
  </si>
  <si>
    <t>Chant the names of Rama of Ayodhya, Krishna of Dwaraka, Hari, Vittala and Sai of Shirdi and Sathya Sai of Parthi.</t>
  </si>
  <si>
    <t>Jaya Jaya Rama Krishna Hari
Sai Rama Krishna Hari [ Jaya Jaya ... ]
Ayodhya Rama Krishna Hari
Dwaraka Krishna Rama Hari
Shirdi Rama Krishna Hari
Parthi Krishna Rama Hari
Sathya Sai Narayana Krishna (Vittala) Hari</t>
  </si>
  <si>
    <t>Song Glossary ayodhya: the town ruled by king dasharatha and lord rama; (var) avadh, awaadh, avadhpuri dwaraka: the town in which lord krishna ruled as a king hari: name of lord vishnu; (var) hare, harey jaya: victory; (var) jayam, jayatu krishna: name of the eighth incarnation of lord vishnu, son of devaki and vasudeva narayana: lord vishnu; (var) narayan, narayanam, narayanaya puttaparthi: birthplace of bhagawan sri sathya sai baba; (var) parti, parthi, parthipuri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 vittala: the presiding deity at pandarpur who is a manifestation of lord vishnu and lord krishna; (var) vittaley</t>
  </si>
  <si>
    <t>debug_jaya_jaya_rama_krishna_hari.html</t>
  </si>
  <si>
    <t>https://sairhythms.sathyasai.org/song/jaya-jaya-rama-sita-rama</t>
  </si>
  <si>
    <t>Jaya Jaya Rama Sita Rama</t>
  </si>
  <si>
    <t>Victory to the consort of Sita, Lord Rama of Raghu clan, who releases all from bondage, who is the indweller, the jewel of Solar dynasty, the one wielding the Kodanda bow and the one who wiped out the demonic clan.</t>
  </si>
  <si>
    <t>Jaya Jaya Rama Sita Rama
Bandha Vimochana Jaya Raghu Rama [ Jaya Jaya ... ]
Ravikula Mandana Atma Rama
Asura Nikhandana Kodanda Rama</t>
  </si>
  <si>
    <t>Vittala Bhajo Sai Vittala Bhajo</t>
  </si>
  <si>
    <t>Song Glossary asura: demon atma: soul bandha: attachment; (var) bandhan, bandhana jaya: victory; (var) jayam, jayatu kodanda: the name of rama’s bow mandana: jewel nikhandana: destroy raghu: the king ‘raghu’ who formed the ‘raghu’ dynasty in which lord rama was born rama: name of the seventh incarnation of lord vishnu, son of dasharatha and kausalya; (var) ram ravikula: solar dynasty sita: consort of rama, 7th avatar of lord vishnu; (var) siya vimochana: one who liberates; (var) vimochani (f), mochani (f), vimochanam</t>
  </si>
  <si>
    <t>debug_jaya_jaya_rama_sita_rama.html</t>
  </si>
  <si>
    <t>https://sairhythms.sathyasai.org/song/jaya-jaya-sadguru-sai-sadashiva</t>
  </si>
  <si>
    <t>Jaya Jaya Sadguru Sai Sadashiva</t>
  </si>
  <si>
    <t>Let us bow down in reverence to the Sacred Preceptor Sai Sadashiva, the one who confers auspiciousness, Mahadeva, the blue-throated one, who has smeared Sacred Ash all over His Body and Maheshwara, who is none other than Sai, the Lord of Parthi.</t>
  </si>
  <si>
    <t>Jaya Jaya Sadguru Sai Sadashiva
Hara Hara Shankara Shambho Mahadeva [ Jaya Jaya ... ]
Neelakanta Sai Bhasma Vibhushitha [ Hara Hara ... ]
Jaya Jaya Sadguru Sai Sadashiva
Hara Hara Shankara Shambho Mahadeva [ Jaya Jaya ... ]
Neelakanta Sai Bhasma Vibhushitha [ Hara Hara ... ]
Parthi Pureeshwara Sai Maheshwara [ Hara Hara ... ]</t>
  </si>
  <si>
    <t>jaya-jaya-sadguru-sai-sadashiva.mp3 jaya-jaya-sadguru-sai-sadashiva_1.mp3</t>
  </si>
  <si>
    <t>https://dl.radiosai.org/RADIO_SAI_BHAJAN_CLASSROOM_405_JAI_JAI_SADGURU_SAI_SADASHIV.mp3</t>
  </si>
  <si>
    <t>Song Glossary bhasma: sacred ash hara: another name of lord shiva which means “to destroy”; (var) haraya jaya: victory; (var) jayam, jayatu mahadeva: lord of the lords - refers to lord shiva maheshwara: greatest lord - refers to lord shiva neelakanta: blue-throated, refers to lord shiva whose throat became blue after he drank the poison haalahala; (var) neelagriva, neelakantaya, neelakanteshwara pureeshwara: lord of a place or city; (var) purishwara, pureeshwari, purishwari (f) puttaparthi: birthplace of bhagawan sri sathya sai baba; (var) parti, parthi, parthipuri sadashiva: always happy or prosperous; (var) sadashivey, sadashivom sadguru: true teacher/mentor/preceptor sai: sa + aai = divine mother shambho: one who is goodness personified - refers to lord shiva; (var) shambhu shankara: name of lord shiva, one who bestows auspiciousness; (var) shankar, shankaraya, shankaram vibhushitha: decorated or adorned</t>
  </si>
  <si>
    <t>debug_jaya_jaya_sadguru_sai_sadashiva.html</t>
  </si>
  <si>
    <t>https://sairhythms.sathyasai.org/song/jaya-jaya-sai-mahesha</t>
  </si>
  <si>
    <t>Jaya Jaya Sai Mahesha</t>
  </si>
  <si>
    <t>Victory to Sai Mahesha, Gangadhara consort of Mother Gowri, Sadashiva the consort of Mother Amba and the Lord of Linga whose abode is Parthi.</t>
  </si>
  <si>
    <t>Jaya Jaya Sai Mahesha
Jaya Jaya Gowri Gangadhara
Jaya Jaya Samba Sadashiva
Jaya Jaya Parthi Lingeshwara</t>
  </si>
  <si>
    <t>Song Glossary ganga: the sacred river ganges worshipped as goddess ganga; (var) gangey gowri: another name of goddess parvathi jaya: victory; (var) jayam, jayatu lingeshwara: lord of the lingam (sacred stone in the form of an ellipse); (var) lingeshwaraya mahesha: greatest lord - refers to lord shiva; (var) mahesham puttaparthi: birthplace of bhagawan sri sathya sai baba; (var) parti, parthi, parthipuri sadashiva: always happy or prosperous; (var) sadashivey, sadashivom sai: sa + aai = divine mother samba: sa + amba - one who is with amba (parvathi) - refers to lord shiva</t>
  </si>
  <si>
    <t>debug_jaya_jaya_sai_mahesha.html</t>
  </si>
  <si>
    <t>https://sairhythms.sathyasai.org/song/jaya-jaya-sai-namo-jaya</t>
  </si>
  <si>
    <t>Jaya Jaya Sai Namo Jaya</t>
  </si>
  <si>
    <t>Victory to Lord Sai who confers all that is auspicious. Victory to Govinda, Gopala (names of Lord Krishna) and Mahadeva (Lord Shiva). Salutations to the one who grants freedom from fear and who is the Lord of the Universe. Prostrations to the Supreme consciousness who is the Lord of Shirdi and Parthi.</t>
  </si>
  <si>
    <t>Jaya Jaya Sai Namo Jaya Shubha Dayi Namo
Jaya Govinda Jaya Gopala Jaya Mahadeva Namo [ Jaya Jaya Sai ... ]
Abhaya Pradatha Vishwa Vidhata
Jagadodhara Namo
Jaya Shirdeesha Jaya Partheesha Jaya Paramesha Namo</t>
  </si>
  <si>
    <t>jaya-jaya-sai-namo-jaya.mp3</t>
  </si>
  <si>
    <t>Song Glossary abhaya: protection dayi: one who gives gopal: name of krishna which means protector of the cowherd; (var) gopala, gopalana, gopalam govinda: name of krishna which means cowherd; (var) govindam jagadodhara: one who liberates the world; (var) jagadoddhara, jagadoddharini (f), jagadodhaara, jagadodharaka, jagadodharana, jagadodharanam, jagadodharini (f) jaya: victory; (var) jayam, jayatu mahadeva: lord of the lords - refers to lord shiva namo: to offer salutations paramesha: supreme god; (var) parameshwara, parameshwaraya, parameshwari (feminine) partheeshwara: one who is lord of parthi (sathya sai baba); (var) partheesha, partheeshwaraya pradatha: bestower; (var) pradayi, pradatham, pradayini (f) sai: sa + aai = divine mother shirdeesha: lord of shirdi; (var) shirdeeshwara, shirdeeshwaraya shubh: good, auspicious, pleasant; (var) shubha, shubham; shubhakari, shubankari - goddess who bestows auspiciousness vidhata: one who bestows or sustains; (var) vidhayaka vishwa: world; (var) vishwam</t>
  </si>
  <si>
    <t>debug_jaya_jaya_sai_namo_jaya.html</t>
  </si>
  <si>
    <t>https://youtu.be/3C1NutYmIbQ?si=yu5NOJ1Wkar1RnQe https://youtu.be/Ul41rFYRPTo?si=B-_PMDe21cyt4-Kk</t>
  </si>
  <si>
    <t>https://sairhythms.sathyasai.org/song/jaya-jaya-shankara-hara-hara</t>
  </si>
  <si>
    <t>Jaya Jaya Shankara Hara Hara</t>
  </si>
  <si>
    <t>Victory to Lord Shiva who is known by the names Shankara, Mahadeva and Sadashiva. Chant the mantra 'Hara Om'. Glory to the one who is the Primary Source of everything and who relishes to be in Bliss.</t>
  </si>
  <si>
    <t>Jaya Jaya Shankara Hara Hara Shankara
Jaya Jaya Shankara Mahadeva
Hara Om Hara Om Hara Om Hara Om
Hara Om Hara Om Sadashiva
Adi Kaarana Ananda Lola</t>
  </si>
  <si>
    <t>Song Glossary adi: beginning, commencement, first in time anand: bliss; (var) ananda, anandam, anando hara: another name of lord shiva which means “to destroy”; (var) haraya jaya: victory; (var) jayam, jayatu kaarana: cause, reason; (var) kaaraka, kaaranaya - one who is the cause of creation lola: longing or desirous of mahadeva: lord of the lords - refers to lord shiva om: Omkara has no form. It is the manifestation of Brahman (God) as sound. It is present in all creation. It is effulgent. It is in all speech. Read More: Significance of Om sadashiva: always happy or prosperous; (var) sadashivey, sadashivom shankara: name of lord shiva, one who bestows auspiciousness; (var) shankar, shankaraya, shankaram</t>
  </si>
  <si>
    <t>debug_jaya_jaya_shankara_hara_hara.html</t>
  </si>
  <si>
    <t>https://youtu.be/UWWxQN0nWIc?si=FjQeGoKIVnexKFwi</t>
  </si>
  <si>
    <t>https://sairhythms.sathyasai.org/song/jaya-jaya-shankara-jaya-abhayankara</t>
  </si>
  <si>
    <t>Jaya Jaya Shankara Jaya Abhayankara</t>
  </si>
  <si>
    <t>Victory to Lord Shankara (Shiva), the consort of Parvathi and the one who protects us from fear. He is responsible for creation, sustenance and destruction of the Universe, the one who has won over death, the Lord of the Ganaas, the Lord of Uma, the one who holds Mother Ganges on His head and the Lord of the Universe. He is none other than Lord Sai.</t>
  </si>
  <si>
    <t>Jaya Jaya Shankara Jaya Abhayankara
Parvathi Shankara Sri Sai Shankara
Srishti Sthithi Laya Karana Karana
Mruthyunjaya Gananayaka Nayaka
Uma Pathey Shiva Shankara Shankara
Gangadhara Jagadeeshwara Eshwara</t>
  </si>
  <si>
    <t>Song Glossary abhayankara: one who protects by removing all fear; (var) abhayankari (f) eshwar: lord, one of the various names of lord shiva; (var) eshwara gananayaka: leader of his group - refers to lord ganesha; (var) gananayakam, ganapathey, ganapathi, ganapathim, ganapati, ganapatim gangadhara: one who bears the holy river ganga – lord shiva; (var) gangadharaya, gangadhari jagadeesha: lord of the world; (var) jagadeeshwara, jagadeeshwaraya jaya: victory; (var) jayam, jayatu kaarana: cause, reason; (var) kaaraka, kaaranaya - one who is the cause of creation laya: to merge, beat of music mruthyunjaya: one who has conquered death - refers to lord shiva; (var) mruthyunjayaya nayaka: master or leader (masculine); nayaki (feminine); (var) nayaga (tamil) parvathi: consort of lord shiva pathey: master, lord, husband; (var) pathi, pathayey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srishti: creation sthithi: plight uma: goddess parvathi; (var) umaiyaval - tamil</t>
  </si>
  <si>
    <t>debug_jaya_jaya_shankara_jaya_abhayankara.html</t>
  </si>
  <si>
    <t>https://sairhythms.sathyasai.org/song/jaya-jaya-shankara-samba-shiva</t>
  </si>
  <si>
    <t>Jaya Jaya Shankara Samba Shiva</t>
  </si>
  <si>
    <t>Victory to Lord Shankara (Shiva), consort of Amba (Parvathi). Victory to the one who bears the three worlds, who holds the Holy Ganges on His head, who dwells in Kailasa and who has smeared Holy Ash all over His body. He is verily Lord Sai, the resident of Parthi.</t>
  </si>
  <si>
    <t>Jaya Jaya Shankara Samba Shiva
Tribhuvana Dharaka Maheshwara [ Jaya Jaya ... ]
Gangadhari Kailasa Vasi
Vibhuti Sundara Parthi Nivasi</t>
  </si>
  <si>
    <t>Song Glossary dhara: bear, carry, earth, one who wears; (var) dhari, dharana, dharam, dharey, dharini (f) gangadhara: one who bears the holy river ganga – lord shiva; (var) gangadharaya, gangadhari jaya: victory; (var) jayam, jayatu kailasa: the abode of lord shiva maheshwara: greatest lord - refers to lord shiva nivasi: dweller, resident; (var) nivasini (f), nivasitha puttaparthi: birthplace of bhagawan sri sathya sai baba; (var) parti, parthi, parthipuri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tribhuvana: three worlds - tri (three) and bhuvana (world) vasi: one who dwells or resides in; (var) vasini (f) vibhuti: might, power, greatness, superhuman power, sacred ash; (var) vibhuthi</t>
  </si>
  <si>
    <t>debug_jaya_jaya_shankara_samba_shiva.html</t>
  </si>
  <si>
    <t>https://sairhythms.sathyasai.org/song/jaya-jaya-shankari-jaya-parameshwari</t>
  </si>
  <si>
    <t>Victory to Mother Shankari (Parvathi), Goddess of the Universe, who is besmeared with Vibhuti (Holy Ash). She has presently incarnated in Parthi as Lord Sai.</t>
  </si>
  <si>
    <t>Jaya Jaya Shankari Jaya Parameshwari
Jaya Shiva Shankari Ma
Jaya Vishweshwari Jaya Sarveshwari
Vibhuti Sundari Ma
Jaya Ma Jaya Ma
Puttaparthi Pureeshwari Ma [ Vibhuti ... ]</t>
  </si>
  <si>
    <t>jaya-jaya-shankari-jaya-parameshwari.mp3</t>
  </si>
  <si>
    <t>Vittala Hari Vittala</t>
  </si>
  <si>
    <t>Song Glossary jaya: victory; (var) jayam, jayatu ma: mother; (var) maayi, maiya, mayi paramesha: supreme god; (var) parameshwara, parameshwaraya, parameshwari (feminine) pureeshwara: lord of a place or city; (var) purishwara, pureeshwari, purishwari (f) puttaparthi: birthplace of bhagawan sri sathya sai baba; (var) parti, parthi, parthipuri sarvesha: lord of everybody; (var) sarveshwara, sarveshwaram, sarveshwari (f) shankari: goddess parvathi shiva: lord shiva - one of the trinity who is the destroyer - the name shiva means auspiciousness; (var) shiv, shivaya, shivaraj, shivaraja, shivarajam, shivom, shivani (f) - of shiva sundara: beautiful; (var) sundarakara, sundaraya, sundari (f), soundari (f), sundaram - beauty vibhuti: might, power, greatness, superhuman power, sacred ash; (var) vibhuthi vishweshwari: lord of the universe (feminine)</t>
  </si>
  <si>
    <t>debug_jaya_jaya_shankari_jaya_parameshwari.html</t>
  </si>
  <si>
    <t>https://sairhythms.sathyasai.org/song/jaya-jaya-vani-pranamamyaham</t>
  </si>
  <si>
    <t>Jaya Jaya Vani Pranamamyaham</t>
  </si>
  <si>
    <t>Prostrations to Goddess of Knowledge Vani, Mother of Vedas and of soft speech. She destroys fear of cycle of Births, bestows protection and Liberation, dwells in Parthi.</t>
  </si>
  <si>
    <t>Jaya Jaya Vani Pranamamyaham
Manjula Bhaashini Veda Vilasini [ Jaya Jaya ... ]
Bhava Bhaya Nashini Abhaya Pradayini
Parthi Nivasini Mukthi Pradayini</t>
  </si>
  <si>
    <t>Song Glossary abhaya: protection bhaashi: one who speaks; (var) bhaashini (f) bhava: being, becoming, birth, world bhaya: fear dayini: one who gives (feminine); (var) pradayini, vidayini jaya: victory; (var) jayam, jayatu manjula: pleasing, beautiful, charming mukthi: liberation nivasi: dweller, resident; (var) nivasini (f), nivasitha pranamamyaham: i bow or surrender to you puttaparthi: birthplace of bhagawan sri sathya sai baba; (var) parti, parthi, parthipuri vani: speech, goddess of speech (refers to goddess saraswati) veda: sacred text, the scripture of the hindus said to have been directly revealed by the supreme-being, brahman vilasa: one who is adept at or enjoys as a sport or play (var) vilasini (f) vinashana: one who destroys or removes; (var) vinashini (f)</t>
  </si>
  <si>
    <t>debug_jaya_jaya_vani_pranamamyaham.html</t>
  </si>
  <si>
    <t>https://sairhythms.sathyasai.org/song/jaya-kailasa-pathey-shiva-shankara</t>
  </si>
  <si>
    <t>Glory to the Lord of Kailasa Mountains, Lord Shiva, who is Shiva and Shakthi (Parvathi). Glory to Lord Sai, the Lord of Parthi who is the very embodiment of Lord Shiva. Salutations to the Lord of Shaila mountains, who is full of compassion, who has the Trident and who holds Mother Ganges in His matted locks. Salutations to Lord Sai who creates the Lingam (symbol of infinite proportions).</t>
  </si>
  <si>
    <t>Jaya Kailasa Pathey Shiva Shankara
Samba Sadashiva Shambho
Partheeshwara Sai Shiva Shambho
Shaileshwara Karunamaya Shankara
Lingodhbhavakara Shiva Shambho
Trishoola Jatadhara Gangadhari
Haalaahala Dhara Shambho
Samba Sadashiva Shambho [ Partheeshwara Sai ... ]
Partheeshwara Sai Shiva Shambho (2)</t>
  </si>
  <si>
    <t>jaya-kailasa-pathey-shiva-shankara.mp3</t>
  </si>
  <si>
    <t>Song Glossary dhara: bear, carry, earth, one who wears; (var) dhari, dharana, dharam, dharey, dharini (f) gangadhara: one who bears the holy river ganga – lord shiva; (var) gangadharaya, gangadhari haalaahala: the poison emitted during the churning of the ocean which was swallowed by shiva jatadhara: one who wears locks of matted hair – shiva; (var) jatadhari jaya: victory; (var) jayam, jayatu kailasa: the abode of lord shiva karuna: compassion; (var) karunya, karunamaya - full of compassion, karunamayi (f), karunantha, karunakara - embodiment of compassion lingodbhava: one who created linga - refers to lord sathya sai baba who created and took out lingas from his stomach during the shivarathri festival; (var) lingodhbhava, lingodhbhavakara partheeshwara: one who is lord of parthi (sathya sai baba); (var) partheesha, partheeshwaraya pathey: master, lord, husband; (var) pathi, pathayey sadashiva: always happy or prosperous; (var) sadashivey, sadashivom sai: sa + aai = divine mother samba: sa + amba - one who is with amba (parvathi) - refers to lord shiva shaileshwara: lord of the mountains, lord shiva; (var) shaileshwari – parvati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trishoola: trident weapon, frequently held by gods such as lord shiva and goddess durga; (var) trishula, shoola</t>
  </si>
  <si>
    <t>debug_jaya_kailasa_pathey_shiva_shankara.html</t>
  </si>
  <si>
    <t>https://youtu.be/3eBcNVM8gVk https://youtu.be/9qxlqVq0Lzk</t>
  </si>
  <si>
    <t>https://sairhythms.sathyasai.org/song/jaya-kali-ma-kali</t>
  </si>
  <si>
    <t>Jaya Kali Ma Kali</t>
  </si>
  <si>
    <t>Jaya Kali Ma Kali Jaya Kali Ma, Kali Ma
Thou art My Lord in Mother Form
My blue Jewel, Kali Ma
Jaya Kali Ma Kali Jaya Kali Ma, Kali Ma
Loving Your aspect dissolves all fear
And to Your children, You are so dear
My blue Jewel, Kali Ma
Mother, Mother
My blue Jewel, Kali Ma
I'm so weary, Kali Ma
My feet are worn, Kali Ma
And I am longing, Kali Ma
For reunion, Kali Ma
With My blue Jewel Kali Ma
So take me home, Kali Ma
To My blue Jewel, Kali Ma
Mother, Mother
My blue Jewel, Kali Ma
Jaya Kali Ma Kali Jaya Kali Ma, Kali Ma
My blue Jewel (3X)</t>
  </si>
  <si>
    <t>debug_jaya_kali_ma_kali.html</t>
  </si>
  <si>
    <t>https://sairhythms.sathyasai.org/song/jaya-kausalya-nandana-ram-paramananda</t>
  </si>
  <si>
    <t>Glory to the son of Kausalya, One of Supreme Bliss, who dwells in Shirdi and Prashanthi Nilayam in Parthi. The Name 'Ram' is supremely Auspicious and He is the beloved of Mother Vaidehi (Sita).</t>
  </si>
  <si>
    <t>Jaya Kausalya Nandana Ram Paramananda Ananda Ram
Jaya Shirdeesha Partheesha Ram Jaya Prashanthi Sayeesha Ram [ Jaya Kausalya ... ]
Mangala Pavana Naam Jaya Sundara Vaidehi Ram
Sundara Sayeesha Ram ( Jaya )</t>
  </si>
  <si>
    <t>jaya-kausalya-nandana-ram-paramananda.mp3</t>
  </si>
  <si>
    <t>Song Glossary anand: bliss; (var) ananda, anandam, anando jaya: victory; (var) jayam, jayatu kausalya: mother of lord rama mangal: auspicious; (var) mangala naam: name; (var) naama, naamam nandana: son, also the name of a forest; (var) nandan, nandanam paramananda: supreme bliss; (var) paramanandam partheeshwara: one who is lord of parthi (sathya sai baba); (var) partheesha, partheeshwaraya pavana: sacred, also means one who protects or provides refuge; (var) pavanam, paavana; pavani (f) prashanthi: supreme peace; (var) prashantha; also refers to prashanthi nilayam at puttaparthi rama: name of the seventh incarnation of lord vishnu, son of dasharatha and kausalya; (var) ram sayeesha: sai + esha = lord sai; (var) sayeesham, sayeeshwara, sayeeshwaram, sayeeshwari (f), sayeeshwaraya, saishwari (f), shirdeesha: lord of shirdi; (var) shirdeeshwara, shirdeeshwaraya sundara: beautiful; (var) sundarakara, sundaraya, sundari (f), soundari (f), sundaram - beauty vaidehi: daughter of the king of videha, refers to sita - consort of lord rama</t>
  </si>
  <si>
    <t>debug_jaya_kausalya_nandana_ram_paramananda.html</t>
  </si>
  <si>
    <t>https://sairhythms.sathyasai.org/song/jaya-krishna-kunja-vihari</t>
  </si>
  <si>
    <t>Victory to Lord Krishna, the one who moves about through thick shrubs, on the banks of Yamuna river, the one who dwells in the hearts of Radha and the Gopis and with whom He performed the celestial dance. Victory to Lord Sai who dwells in Parthi.</t>
  </si>
  <si>
    <t>Jaya Krishna Kunja Vihari
Jaya Radha Hrudaya Vihari
Jaya Yamuna Teera Vihari
Jaya Gopi Ke Hrudaya Vihari
Jaya Madhava Raasa Vihari
Jaya Sai Parthi Vihari</t>
  </si>
  <si>
    <t>jaya-krishna-kunja-vihari.mp3</t>
  </si>
  <si>
    <t>Song Glossary gopi: the women of brindavana who had completely surrendered to lord krishna; (var) gopika hrudaya: heart jaya: victory; (var) jayam, jayatu ke: of or belonging to krishna: name of the eighth incarnation of lord vishnu, son of devaki and vasudeva kunja: a place overgrown with plants or creepers, a bower madhava: name of krishna which means very sweet like madhu-honey; (var) madhavam, madhavaya puttaparthi: birthplace of bhagawan sri sathya sai baba; (var) parti, parthi, parthipuri raasa: the dance in which lord krishna multiplied his form to dance with all the gopikas at the same time radha: one of the gopikas and the beloved of lord krishna; (var) radhe, radhey, radhika sai: sa + aai = divine mother teera: bank, shore vihara: one who resides; (var) viharana, vihari, viharini (f) yamuna: holy river flowing on the banks of mathura and brindavan, sites associated with lord krishna's advent</t>
  </si>
  <si>
    <t>debug_jaya_krishna_kunja_vihari.html</t>
  </si>
  <si>
    <t>https://youtu.be/t7Yqw82mvME</t>
  </si>
  <si>
    <t>Partheeshwara Sathya Sayeeshwara</t>
  </si>
  <si>
    <t>https://sairhythms.sathyasai.org/song/jaya-krishna-madhusudhana-jaya-radha</t>
  </si>
  <si>
    <t>Jaya Krishna Madhusudhana Jaya Radha</t>
  </si>
  <si>
    <t>Victory to Lord Krishna, the one who vanquished the demon Madhu and who charms Radha. He is Lord Narayana's incarnattion who moved about in Brindavan and held aloft the Govardhana mountain. That very Lord has incarnated as Lord Sai who now dwells in Parthi.</t>
  </si>
  <si>
    <t>Jaya Krishna Madhusudhana Jaya Radha Mana Mohana
Brindavana Sanchari Govardhana Giridhari
Jaya Parthi Vihari Sai Narayana
Narayana Sai Narayana</t>
  </si>
  <si>
    <t>Song Glossary brindavana: garden of tulsi plants, abode of krishna and sathya sai; (var) brindavan giridhar: one who lifted the mountain - refers to lord krishna who lifted the govardhana peak; (var) giridhara, giridhari govardhana: the name of the hillock that was lifted by lord krishna jaya: victory; (var) jayam, jayatu krishna: name of the eighth incarnation of lord vishnu, son of devaki and vasudeva madhusudhana: slayer of the demon madhu - lord krishna mana: mind; (var) man, mano mohana: attractive, beautiful, enchanting; (var) mohanam, mohini (f) - also refers to an incarnation of lord vishnu narayana: lord vishnu; (var) narayan, narayanam, narayanaya puttaparthi: birthplace of bhagawan sri sathya sai baba; (var) parti, parthi, parthipuri radha: one of the gopikas and the beloved of lord krishna; (var) radhe, radhey, radhika sai: sa + aai = divine mother sanchari: one who wanders; (var) sanchara, sancharam vihara: one who resides; (var) viharana, vihari, viharini (f)</t>
  </si>
  <si>
    <t>debug_jaya_krishna_madhusudhana_jaya_radha.html</t>
  </si>
  <si>
    <t>https://sairhythms.sathyasai.org/song/jaya-krishna-mukunda-murarey</t>
  </si>
  <si>
    <t>Jaya Krishna Mukunda Murarey</t>
  </si>
  <si>
    <t>Victory to Krishna, Mukunda, Govinda, Madhava, Murarey, the One who moves about in Brindavan and entices the Mind, the Valorous, is the Lord of Meera's Devotion.</t>
  </si>
  <si>
    <t>Jaya Krishna Mukunda Murarey
Jaya Govinda Brinda Vihari [ Jaya Krishna ... ]
Mana Mohana Madhava Shourie
Hara Meera Prabho Giridhari</t>
  </si>
  <si>
    <t>Song Glossary brinda: short form of brindavan, a garden of tulsi plants giridhar: one who lifted the mountain - refers to lord krishna who lifted the govardhana peak; (var) giridhara, giridhari govinda: name of krishna which means cowherd; (var) govindam hara: another name of lord shiva which means “to destroy”; (var) haraya jaya: victory; (var) jayam, jayatu krishna: name of the eighth incarnation of lord vishnu, son of devaki and vasudeva madhava: name of krishna which means very sweet like madhu-honey; (var) madhavam, madhavaya mana: mind; (var) man, mano meera: one of the greatest women saints and devotee of lord krishna who sang the glory of the lord through songs and bhajans mohana: attractive, beautiful, enchanting; (var) mohanam, mohini (f) - also refers to an incarnation of lord vishnu mukunda: refers to krishna, the one who grants liberation murare: one who killed the demon ‘mura’ – lord krishna; (var) murari, murarey prabhu: lord, master; (var) prabho shourie: one with long hair, usually refers to lord krishna vihara: one who resides; (var) viharana, vihari, viharini (f)</t>
  </si>
  <si>
    <t>debug_jaya_krishna_mukunda_murarey.html</t>
  </si>
  <si>
    <t>https://sairhythms.sathyasai.org/song/jaya-lambodhara-paahi-maam</t>
  </si>
  <si>
    <t>Protect me O Lord Ganesha, the one with a big belly and the son of Universal Mother Amba. Protect me, for I have surrendered to You. O the ocean of Mercy, give me true devotion to Thee, O Lord of Shiva's forces who looks after my welfare.</t>
  </si>
  <si>
    <t>Jaya Lambodhara Paahi Maam
Jagadamba Sutha Raksha Maam [ Jaya Lambodhara ... ]
Sharanagatha Raksha Maam
Hey Karuna Nidhey Paahi Maam
Sri Gananatha Samraksha Maam
Nija Bhakthi Mudam Dehi Maam</t>
  </si>
  <si>
    <t>jaya-lambodhara-paahi-maam.mp3</t>
  </si>
  <si>
    <t>Khamas</t>
  </si>
  <si>
    <t>P S+ N1 P M1 G2 G2 S G2 M1 PIn the Key of C:G C+ B♭ G F E E C E F G</t>
  </si>
  <si>
    <t>Song Glossary bhakthi: devotion dehi: the one who resides in the body – the lord gananatha: lord of ganas (lord shiva's army) - refers to lord ganesha; (var) gananatham, ganesha, ganeshwara hey: a heartfelt callout, usually followed by a name or description like 'hey rama', or 'hey merciful lord' jagadamba: mother of the world; (var) jagadambe, jagadambige jaya: victory; (var) jayam, jayatu karuna: compassion; (var) karunya, karunamaya - full of compassion, karunamayi (f), karunantha, karunakara - embodiment of compassion lambodhara: one having big stomach – lord ganesha maam: for me mudam: joy, happiness nidhey: treasure house; (var) nidhe nija: truly paahi: protect; (var) pahi raksha: protect; (var) rakshaya samraksha: protect; (var) samrakshana, samrakshaka - protector, samrakshini (f) sharan: surrender; (var) sharana, sharanagata, sharanagatha, sharanagatham, sharanam sri: honorific title of respect; another name of goddess lakshmi; wealth, majesty, splendour, intellect, fortune; (var) thiru (tamil) sutha: son; (var) sutham, suthaya - one who is the son of, suthaney (tamil)</t>
  </si>
  <si>
    <t>debug_jaya_lambodhara_paahi_maam.html</t>
  </si>
  <si>
    <t>https://youtu.be/3QWUgNv19JY?si=AGErbGSivNMgLyMy https://youtu.be/LiTkBwbpIBI?si=C739wMKstfI4-odZ</t>
  </si>
  <si>
    <t>jaya-lambodhara-paahi-maam_1.mp3</t>
  </si>
  <si>
    <t>https://sairhythms.sathyasai.org/song/jaya-ma-anandamayi-janani</t>
  </si>
  <si>
    <t>Jaya Ma Anandamayi Janani</t>
  </si>
  <si>
    <t>Victory to Thee, O Mother Sai, You are Bliss personified. Bless us all dear Mother, You bestow auspiciousness and Supreme Love on Your devotees.</t>
  </si>
  <si>
    <t>Jaya Ma Anandamayi Janani
Sab Ko Krupa Karo Janani
Bhaktha Janon Ke Mangala Karini
Mangala Karo Janani (Ma)
Tum Ho Prema Dayini (Ma) [ Sab Ko Krupa ... ]</t>
  </si>
  <si>
    <t>jaya-ma-anandamayi-janani.mp3</t>
  </si>
  <si>
    <t>https://media.radiosai.org/journals/Vol_06/01FEB08/10-bhajans.htm#anchor2</t>
  </si>
  <si>
    <t>Song Glossary anandamayi: one who is full of joy; (var) anandamaya (masculine) bhaktha: devotee; (var) bhakthudu (telugu), bhakthargal (tamil) dayini: one who gives (feminine); (var) pradayini, vidayini ho: you are; (alternative) so be it jana: people; (var) jano, janon, janonke (of people), janoon, janara janani: mother jaya: victory; (var) jayam, jayatu kaarini: doer, responsible for (f); (var) karini karo: do; make it happen; (var) kar; kiya - did; karomi, karey - let us do ke: of or belonging to krupa: compassion; (var) kripa ma: mother; (var) maayi, maiya, mayi mangal: auspicious; (var) mangala prema: love; (var) prem; also the name of the third sai avatar, prema sai sabko: to everyone; (var) sabka - belonging to everyone tum: you, thou; (var) tu, tuj; tubhyam, tumhey - to you; tujhey, tujko - for you;</t>
  </si>
  <si>
    <t>debug_jaya_ma_anandamayi_janani.html</t>
  </si>
  <si>
    <t>https://youtu.be/odTzK6z4qOc https://youtu.be/XljiK1vb-bE</t>
  </si>
  <si>
    <t>https://sairhythms.sathyasai.org/song/jaya-ma-devi</t>
  </si>
  <si>
    <t>Jaya Ma Devi</t>
  </si>
  <si>
    <t>Glory to the Divine Mother! Surrender to the Divine Mother, who revels in the expression of music. She bestows bliss upon Her devotees, as she has supreme power.</t>
  </si>
  <si>
    <t>Jaya Ma Devi
Sharanam Dehi
Gaana Vinodini Gowri Manohari
Ananda Dayini Ma
Adi Parashakthi Ma
Mata Rani Mata Rani Mata Rani Ambe Ma
Jai Jai Ma Jai Jai Ma
Ambe Ma Jai Jai Ma
Gowri Ma Jai Jai Ma
Jai Jai Ma Jai Jai Ma (4)</t>
  </si>
  <si>
    <t>jaya-ma-devi.mp3</t>
  </si>
  <si>
    <t>Song Glossary adi: beginning, commencement, first in time amba: mother parvathi; (var) ambe, ambey, ambika anand: bliss; (var) ananda, anandam, anando bhavani: goddess parvathi dayini: one who gives (feminine); (var) pradayini, vidayini dehi: the one who resides in the body – the lord devi: goddess gaan: song, music; (var) gaana gowri: another name of goddess parvathi jai: victory jaya: victory; (var) jayam, jayatu ma: mother; (var) maayi, maiya, mayi mata: mother; (var) matey manohar: pleasing, beautiful, charming; (var) manohara, manoharam, manohari (f) parashakthi: the supreme power rani: queen; (var) raani sharan: surrender; (var) sharana, sharanagata, sharanagatha, sharanagatham, sharanam vinodini: one who delights in various activities like playing flute, singing etc.; (var) vinodana</t>
  </si>
  <si>
    <t>debug_jaya_ma_devi.html</t>
  </si>
  <si>
    <t>https://sairhythms.sathyasai.org/song/jaya-ma-jagan-ma-sathya</t>
  </si>
  <si>
    <t>Jaya Ma Jagan Ma Sathya</t>
  </si>
  <si>
    <t>Bless everyone Oh Universal Mother and Redeemer of the Universe. You are Mother Santoshi who destroys sorrow and grant permanent Bliss.</t>
  </si>
  <si>
    <t>Jaya Ma Jagan Ma Sathya Sai Ma
Jagadodharini Prem Sai Ma [ Jaya Ma ... ]
Sankata Harini Santoshi Ma
Shashwata Ananda Dayini Ma
Jaya Ma Jaya Ma
Jaya Jagat Janani Ma
Jaya Ma Jaya Ma [ Jaya Jagat ]</t>
  </si>
  <si>
    <t>Song Glossary anand: bliss; (var) ananda, anandam, anando dayini: one who gives (feminine); (var) pradayini, vidayini haarini: one who removes/destroys (f); (var) harini, harnevali jagadodhara: one who liberates the world; (var) jagadoddhara, jagadoddharini (f), jagadodhaara, jagadodharaka, jagadodharana, jagadodharanam, jagadodharini (f) jagan: the world jagat: world; (var) jagath, jagatha, jag, jaga janani: mother jaya: victory; (var) jayam, jayatu ma: mother; (var) maayi, maiya, mayi prema: love; (var) prem; also the name of the third sai avatar, prema sai sai: sa + aai = divine mother sankata: distress santoshi: a form of goddess; (var) santoshi sathya: truth, short form of sathyanarayana – the childhood name of sri sathya sai baba; (var) sathyam shashwata: permanent</t>
  </si>
  <si>
    <t>debug_jaya_ma_jagan_ma_sathya.html</t>
  </si>
  <si>
    <t>https://sairhythms.sathyasai.org/song/jaya-ma-jaya-ma</t>
  </si>
  <si>
    <t>Jaya Ma Jaya Ma</t>
  </si>
  <si>
    <t>Hail Praises on Mother who is Shankari at Shirdi and Eshwari at Parthi. Victory to the Universal Mother who is Shiva and Shakthi in One.</t>
  </si>
  <si>
    <t>Jaya Ma Jaya Ma
Jaya Shirdi Shankari Ma
Jaya Parthi Eshwari Ma
Shiva Shakthi Sai Ma
Jagat Janani Jaya Jaya Ma</t>
  </si>
  <si>
    <t>Song Glossary eshwar: lord, one of the various names of lord shiva; (var) eshwara jagat: world; (var) jagath, jagatha, jag, jaga janani: mother jaya: victory; (var) jayam, jayatu ma: mother; (var) maayi, maiya, mayi puttaparthi: birthplace of bhagawan sri sathya sai baba; (var) parti, parthi, parthipuri sai: sa + aai = divine mother shakthi: power, primordial goddess, another name of mother parvathi shankari: goddess parvathi shirdi: holy abode of the first incarnation of sai baba; (var) shirdipuri shiva: lord shiva - one of the trinity who is the destroyer - the name shiva means auspiciousness; (var) shiv, shivaya, shivaraj, shivaraja, shivarajam, shivom, shivani (f) - of shiva</t>
  </si>
  <si>
    <t>debug_jaya_ma_jaya_ma.html</t>
  </si>
  <si>
    <t>https://sairhythms.sathyasai.org/song/jaya-ma-jaya-ma-daya</t>
  </si>
  <si>
    <t>Jaya Ma Jaya Ma Daya</t>
  </si>
  <si>
    <t>Glory to Mother who confers Love and Peace and grants Liberation. Shower your mercy on us Oh Mother of the Universe.</t>
  </si>
  <si>
    <t>Jaya Ma Jaya Ma Daya Karo Sai Ma
Krupa Karo Sai Ma (Sab Ko)
Mukthi Pradayini Prema Pradayini Shanthi Pradayini Ma
Janani Ma Janani Jagat Janani Sai Ma
Daya Karo Sai Ma Jaya Ma [ (Sab Ko) Krupa ]</t>
  </si>
  <si>
    <t>jaya-ma-jaya-ma-daya.mp3</t>
  </si>
  <si>
    <t>https://media.radiosai.org/journals/Vol_04/01NOV06/bhajans.htm</t>
  </si>
  <si>
    <t>Song Glossary daya: compassion dayini: one who gives (feminine); (var) pradayini, vidayini jagat: world; (var) jagath, jagatha, jag, jaga janani: mother jaya: victory; (var) jayam, jayatu karo: do; make it happen; (var) kar; kiya - did; karomi, karey - let us do krupa: compassion; (var) kripa ma: mother; (var) maayi, maiya, mayi mukthi: liberation prema: love; (var) prem; also the name of the third sai avatar, prema sai sab: all, everybody or everything sai: sa + aai = divine mother shanthi: peace</t>
  </si>
  <si>
    <t>debug_jaya_ma_jaya_ma_daya.html</t>
  </si>
  <si>
    <t>https://www.youtube.com/watch?v=AHv5Ijc6uiQ</t>
  </si>
  <si>
    <t>https://sairhythms.sathyasai.org/song/jaya-ma-jaya-ma-jagadeeshwari</t>
  </si>
  <si>
    <t>Jaya Ma Jaya Ma Jagadeeshwari</t>
  </si>
  <si>
    <t>Victory to Mother Sai who is the Goddess of the Universe. She is the Supreme One and is known as Mother Sayeeshwari.</t>
  </si>
  <si>
    <t>Jaya Ma Jaya Ma Jagadeeshwari Sai Ma
Jagadeeshwari Maheshwari Sayeeshwari Sai Ma
Jaya Ma Jaya Ma, Jagadeeshwari Sai Ma
Jagadeeshwari Maheshwari Sayeeshwari Sai Ma (2)</t>
  </si>
  <si>
    <t>jaya-ma-jaya-ma-jagadeeshwari.mp3</t>
  </si>
  <si>
    <t>https://media.radiosai.org/journals/vol_11/01JUN13/bhajan_tutor-Jaya-Maa-Jagadeeshwari-Sai-Maa.htm</t>
  </si>
  <si>
    <t>Song Glossary jagadeeshwari: lord of the world (feminine); jagad = world, eshwari = master / goddess; (var) jagadishwari jaya: victory; (var) jayam, jayatu ma: mother; (var) maayi, maiya, mayi maheshwari: goddess parvathi - consort of shiva sai: sa + aai = divine mother sayeesha: sai + esha = lord sai; (var) sayeesham, sayeeshwara, sayeeshwaram, sayeeshwari (f), sayeeshwaraya, saishwari (f),</t>
  </si>
  <si>
    <t>debug_jaya_ma_jaya_ma_jagadeeshwari.html</t>
  </si>
  <si>
    <t>https://youtu.be/UPdpzKCtFLY</t>
  </si>
  <si>
    <t>https://sairhythms.sathyasai.org/song/jaya-ma-jaya-ma-jaya</t>
  </si>
  <si>
    <t>Sri Sai Rama Sundara Naama</t>
  </si>
  <si>
    <t>Jaya Ma Jaya Ma Jaya (Shubha Pantuvarali / Miyan ki Todi)</t>
  </si>
  <si>
    <t>Praises be to Mother Sai who is the very personification of Supreme Love and Bliss, the One of Compassion and Mercy.</t>
  </si>
  <si>
    <t>Jaya Ma Jaya Ma Jaya Jaya Jaya Ma
Prema Sai Ma Ananda Sai Ma
Krupa Sai Ma Tum Hi Daya Sai Ma</t>
  </si>
  <si>
    <t>Song Glossary anand: bliss; (var) ananda, anandam, anando daya: compassion hai: is, are; (var) hi; hain - we are jaya: victory; (var) jayam, jayatu krupa: compassion; (var) kripa ma: mother; (var) maayi, maiya, mayi prema: love; (var) prem; also the name of the third sai avatar, prema sai sai: sa + aai = divine mother tum: you, thou; (var) tu, tuj; tubhyam, tumhey - to you; tujhey, tujko - for you;</t>
  </si>
  <si>
    <t>debug_jaya_ma_jaya_ma_jaya.html</t>
  </si>
  <si>
    <t>https://sairhythms.sathyasai.org/song/jaya-ma-jaya-ma-jaya-0</t>
  </si>
  <si>
    <t>Jaya Ma Jaya Ma Jaya (Chakravakam / Ahir Bhairav)</t>
  </si>
  <si>
    <t>O Mother Sathya Sai, You are verily Mother Saraswathi who rejoices in soulful music set to proper tune. You are ever a source of delight to Lord Shiva and the destroyer of the cycle of births.</t>
  </si>
  <si>
    <t>Jaya Ma Jaya Ma Jaya Ma
Sunaada Vinodini Ma [ Jaya Ma ... ]
Sathya Sai Saraswathi Ma
Sunaada Vinodini Ma [ Jaya Ma ... ]
Sadashiva Ranjani Ma
Sada Bhava Bhanjani Ma
Jaya Ma Jaya Ma [ Sunaada Vinodini ... ]</t>
  </si>
  <si>
    <t>Song Glossary bhanjana: one who destroys; (var) bhanjani (f) bhava: being, becoming, birth, world jaya: victory; (var) jayam, jayatu ma: mother; (var) maayi, maiya, mayi ranjani: she who pleases sada: always sadashiva: always happy or prosperous; (var) sadashivey, sadashivom sai: sa + aai = divine mother saraswathi: goddess of learning and consort of brahma sathya: truth, short form of sathyanarayana – the childhood name of sri sathya sai baba; (var) sathyam sunaada: divine sound, pleasant sounding vinodini: one who delights in various activities like playing flute, singing etc.; (var) vinodana</t>
  </si>
  <si>
    <t>https://sairhythms.sathyasai.org/song/jaya-mana-mohana-krishna-murari</t>
  </si>
  <si>
    <t>Victory to the enchanter of our minds, Lord Krishna, the vanquisher of demon Mura. Victory to the one who removes the blemishes of Kali age and the one whose abode was Brindavana. Victory to the one who held aloft the Govardhana mountain to protect devotees from torrential rain. Victory to the resident of Parthi, Lord Sai. O Lord, I surrender to You. You are the most compassionate one who is kith and kin to the downtrodden. Victory to Thee, O Lord of Parthi, You are verily Lord Krishna.</t>
  </si>
  <si>
    <t>Jaya Mana Mohana Krishna Murari
Jaya Brindavana Kalimala Haari [ Jaya Mana Mohana ... ]
Jaya Jaya Giridhara Parthi Vihari
Deena Bandhu Karunakar Sharan Tumhari
Jaya Partheeshwara Sai Giridhari</t>
  </si>
  <si>
    <t>jaya-mana-mohana-krishna-murari.mp3</t>
  </si>
  <si>
    <t>S S D2 D2 D2 P M1 M1 G2 G2 M1 G2 R1 SIn the Key of C:C C A A A G F F E E F E C# C</t>
  </si>
  <si>
    <t>Song Glossary bandhava: relative; (var) bandhu, bandho; bandham - relationship brindavana: garden of tulsi plants, abode of krishna and sathya sai; (var) brindavan deen: downtrodden; (var) deena, deenan giridhar: one who lifted the mountain - refers to lord krishna who lifted the govardhana peak; (var) giridhara, giridhari harana: to remove/destroy; (var) haranam, haari - one who destroys jaya: victory; (var) jayam, jayatu kalimala: impurities karuna: compassion; (var) karunya, karunamaya - full of compassion, karunamayi (f), karunantha, karunakara - embodiment of compassion krishna: name of the eighth incarnation of lord vishnu, son of devaki and vasudeva mana: mind; (var) man, mano mohana: attractive, beautiful, enchanting; (var) mohanam, mohini (f) - also refers to an incarnation of lord vishnu murare: one who killed the demon ‘mura’ – lord krishna; (var) murari, murarey partheeshwara: one who is lord of parthi (sathya sai baba); (var) partheesha, partheeshwaraya puttaparthi: birthplace of bhagawan sri sathya sai baba; (var) parti, parthi, parthipuri sai: sa + aai = divine mother sharan: surrender; (var) sharana, sharanagata, sharanagatha, sharanagatham, sharanam tumhara: your, thy; (var) tumhare, tumharey, tumhari vihara: one who resides; (var) viharana, vihari, viharini (f)</t>
  </si>
  <si>
    <t>debug_jaya_mana_mohana_krishna_murari.html</t>
  </si>
  <si>
    <t>https://sairhythms.sathyasai.org/song/jaya-mana-mohana-muralidhar-mohana-murali</t>
  </si>
  <si>
    <t>Jaya Mana Mohana Muralidhar Mohana Murali</t>
  </si>
  <si>
    <t>Praise be to Lord Krishna who has bewitched our minds with the music of His flute. He destroys all evil and is the resident of Brindavan.</t>
  </si>
  <si>
    <t>Jaya Mana Mohana Muralidhar Mohana Murali Mohana Murali Mohana Madhusudhana Murali
Jaya Mana Mohana Megha Shyama
Jaya Madhusudhana Muraliwala
Jaya Brindavana Giridhara Bala
Mohana Madhusudhana Murali (3)</t>
  </si>
  <si>
    <t>jaya-mana-mohana-muralidhar-mohana-murali.mp3</t>
  </si>
  <si>
    <t>Song Glossary bala: child, son; (var) bal, balana, balagan (tamil), baalam brindavana: garden of tulsi plants, abode of krishna and sathya sai; (var) brindavan giridhar: one who lifted the mountain - refers to lord krishna who lifted the govardhana peak; (var) giridhara, giridhari jaya: victory; (var) jayam, jayatu madhusudhana: slayer of the demon madhu - lord krishna mana: mind; (var) man, mano megha: cloud, dense, thick mohana: attractive, beautiful, enchanting; (var) mohanam, mohini (f) - also refers to an incarnation of lord vishnu murali: flute muralidhara: one who carries the flute - lord krishna; (var) muralidhari muraliwala: one who has the flute; (var) muraliwale sham: dark hued, a reference to lord krishna; evening time; (var) shyam, shyama, shyamala</t>
  </si>
  <si>
    <t>debug_jaya_mana_mohana_muralidhar_mohana_murali.html</t>
  </si>
  <si>
    <t>https://sairhythms.sathyasai.org/song/jaya-maruti-jaya-maruti-jaya</t>
  </si>
  <si>
    <t>Jaya Maruti Jaya Maruti Jaya</t>
  </si>
  <si>
    <t>Victory to Maruti to the messenger of Rama, son of Wind God, Supreme Being and the One who confers Auspiciousness.</t>
  </si>
  <si>
    <t>Jaya Maruti Jaya Maruti Jaya Rama Dootha
Jaya Maruti Jaya Maruti Jaya Vayu Putra
Jaya Maruti Jaya Maruti Jaya Mangala Daata
Jaya Maruti Jaya Maruti Jaya Mahanubhava</t>
  </si>
  <si>
    <t>Song Glossary daata: one who gives; (var) datha, daatha, daatri - one that gives dootha: ambassador, messenger; (var) doota jaya: victory; (var) jayam, jayatu mahanubhava: great person, highly experienced mangal: auspicious; (var) mangala maruthi: hanuman; (var) maruthiraya, maruti putra: son rama: name of the seventh incarnation of lord vishnu, son of dasharatha and kausalya; (var) ram vayu: god of wind</t>
  </si>
  <si>
    <t>debug_jaya_maruti_jaya_maruti_jaya.html</t>
  </si>
  <si>
    <t>https://sairhythms.sathyasai.org/song/jaya-meera-prabho-giridhari</t>
  </si>
  <si>
    <t>Jaya Meera Prabho Giridhari</t>
  </si>
  <si>
    <t>Victory to the Lord of Meera, Lord Govinda, Gopala (names of Krishna), who held the Govardhana mountain high and the one who plays the Flute. He is verily sweetness and Bliss personified and is none other than Lord Sai.</t>
  </si>
  <si>
    <t>Jaya Meera Prabho Giridhari
Jaya Govinda Gopala Krishna Murari
Madhura Madhura Muralidhari
Ananda Ananda Sai Murari</t>
  </si>
  <si>
    <t>Song Glossary anand: bliss; (var) ananda, anandam, anando giridhar: one who lifted the mountain - refers to lord krishna who lifted the govardhana peak; (var) giridhara, giridhari gopal: name of krishna which means protector of the cowherd; (var) gopala, gopalana, gopalam govinda: name of krishna which means cowherd; (var) govindam jaya: victory; (var) jayam, jayatu krishna: name of the eighth incarnation of lord vishnu, son of devaki and vasudeva madhura: sweet; (var) madhuram meera: one of the greatest women saints and devotee of lord krishna who sang the glory of the lord through songs and bhajans muralidhara: one who carries the flute - lord krishna; (var) muralidhari murare: one who killed the demon ‘mura’ – lord krishna; (var) murari, murarey prabhu: lord, master; (var) prabho sai: sa + aai = divine mother</t>
  </si>
  <si>
    <t>debug_jaya_meera_prabho_giridhari.html</t>
  </si>
  <si>
    <t>https://sairhythms.sathyasai.org/song/jaya-murali-madhava-shourie</t>
  </si>
  <si>
    <t>Jaya Murali Madhava Shourie</t>
  </si>
  <si>
    <t>Chant the different names of the Lord Krishna, Madhava the valorous one, Murali with the Flute in His Hand, Pandari Natha the Lord of Pandharpur. He is Vittala, the Supreme Consciousness and the highly sacred one and Lord of Purandara and Ranganatha, the indweller of the Heart.</t>
  </si>
  <si>
    <t>Jaya Murali Madhava Shourie
Parama Pavana Pandari Natha
Paramatma Hey Purandara Vittala
Sri Ranga (Sai) Natha Hrudayanta Ranga</t>
  </si>
  <si>
    <t>~ Abheri / Bhimpalas</t>
  </si>
  <si>
    <t>https://dl.radiosai.org/RADIO_SAI_BHAJAN_CLASSROOM_394_JAYA_MURALI_MADHAVA.mp3</t>
  </si>
  <si>
    <t>Song Glossary hey: a heartfelt callout, usually followed by a name or description like 'hey rama', or 'hey merciful lord' hrudayanta: innermost heart jaya: victory; (var) jayam, jayatu madhava: name of krishna which means very sweet like madhu-honey; (var) madhavam, madhavaya murali: flute natha: lord or master; (var) nath, nathaya, natham, nada (tamil), nadanukku (tamil) - to the lord, nathudey (telugu) pandari: place where the temple of vittala situated parama: supreme, principal, chief, best, highest; (var) param, paramam paramatma: supreme lord or highest soul; (var) paraman - tamil; paramatmaja - supreme lord who is born on earth (an incarnation) pavana: sacred, also means one who protects or provides refuge; (var) pavanam, paavana; pavani (f) purandara: another name of lord vishnu, indweller; (var) purandari (f) ranga: lord vittala or panduranga - a form of lord krishna; also the name of lord narayana in srirangam, tamilnadu; (var) ranganath, ranganatha sai: sa + aai = divine mother shourie: one with long hair, usually refers to lord krishna sri: honorific title of respect; another name of goddess lakshmi; wealth, majesty, splendour, intellect, fortune; (var) thiru (tamil) vittala: the presiding deity at pandarpur who is a manifestation of lord vishnu and lord krishna; (var) vittaley</t>
  </si>
  <si>
    <t>debug_jaya_murali_madhava_shourie.html</t>
  </si>
  <si>
    <t>https://youtu.be/DW62QtBhJ-Y https://youtu.be/XmkWEww8v7Y</t>
  </si>
  <si>
    <t>https://sairhythms.sathyasai.org/song/jaya-nandalala-jai-jai-gopala-0</t>
  </si>
  <si>
    <t>Jaya Nandalala Jai Jai Gopala (Shankarabharanam / Bilawal)</t>
  </si>
  <si>
    <t>Chant the name of Gopala, the son of Nanda, who performed the Celestial dance with Radha and other Gopis, delights in playing lilting tunes with the Flute and motivator of Sages and Saints.</t>
  </si>
  <si>
    <t>Jaya Nandalala Jai Jai Gopala
Raasa Vilola Radhey Gopala [ Jaya Nandalala ... ]
Murali Lola Munijana Pala
Gopi Lola Gopala Bala</t>
  </si>
  <si>
    <t>Song Glossary bala: child, son; (var) bal, balana, balagan (tamil), baalam gopal: name of krishna which means protector of the cowherd; (var) gopala, gopalana, gopalam gopi: the women of brindavana who had completely surrendered to lord krishna; (var) gopika jai: victory jaya: victory; (var) jayam, jayatu lola: longing or desirous of munijana: all the saints murali: flute nanda: foster father of lord krishna pala: to care, protect or sustain; (var) palana, palaya, palam, palan raasa: the dance in which lord krishna multiplied his form to dance with all the gopikas at the same time radha: one of the gopikas and the beloved of lord krishna; (var) radhe, radhey, radhika vilola: one who is in atmic bliss; (var) vilolana, viloley</t>
  </si>
  <si>
    <t>debug_jaya_nandalala_jai_jai_gopala.html</t>
  </si>
  <si>
    <t>https://sairhythms.sathyasai.org/song/jaya-nandalala-jai-jai-gopala</t>
  </si>
  <si>
    <t>Jaya Nandalala Jai Jai Gopala (Sindhu Bhairavi / Bhairavi)</t>
  </si>
  <si>
    <t>Praise be to Lord Gopala (Krishna), the son of Nanda and the most charming one who moves about in Brindavan. Lord Sai, the Lord of Parthi has a captivating form and is verily Lord Krishna.</t>
  </si>
  <si>
    <t>Jaya Nandalala Jai Jai Gopala
Mohana Moorat Sai Gopala [ Jaya Nandalala ... ]
Jaya Brindavana Madana Gopala
Jaya Partheeshwara Sai Nandalala [ Mohana Moorat ... ]</t>
  </si>
  <si>
    <t>jaya-nandalala-jai-jai-gopala.mp3</t>
  </si>
  <si>
    <t>Song Glossary brindavana: garden of tulsi plants, abode of krishna and sathya sai; (var) brindavan gopal: name of krishna which means protector of the cowherd; (var) gopala, gopalana, gopalam jai: victory jaya: victory; (var) jayam, jayatu madana: charming mohana: attractive, beautiful, enchanting; (var) mohanam, mohini (f) - also refers to an incarnation of lord vishnu moorat: idol, figure nandalala: son of nanda; (var) nandalal partheeshwara: one who is lord of parthi (sathya sai baba); (var) partheesha, partheeshwaraya sai: sa + aai = divine mother</t>
  </si>
  <si>
    <t>https://sairhythms.sathyasai.org/song/jaya-nandalala-jaya-nandalala</t>
  </si>
  <si>
    <t>Jaya Nandalala Jaya Nandalala</t>
  </si>
  <si>
    <t>Victory to Lord Krishna, the son of Nanda and the consort of Radha, who danced the celestial dance with the Gopis. Lord Gopala who holds the flute in His hand, is worshipped by the entire Universe and He is the origin of Vedas and Upanishads.</t>
  </si>
  <si>
    <t>Jaya Nandalala Jaya Nandalala
Gopi Lola Gokula Bala [ Jaya Nandalala ... ]
Vishwa Vanditha Vijaya Gopala
Veda Vedantha Venu Gopala
Radha Vallabha Raasa Vilola</t>
  </si>
  <si>
    <t>jaya-nandalala-jaya-nandalala.mp3</t>
  </si>
  <si>
    <t>Song Glossary bala: child, son; (var) bal, balana, balagan (tamil), baalam gokula: the place where krishna was fostered gopal: name of krishna which means protector of the cowherd; (var) gopala, gopalana, gopalam gopi: the women of brindavana who had completely surrendered to lord krishna; (var) gopika jaya: victory; (var) jayam, jayatu lola: longing or desirous of nandalala: son of nanda; (var) nandalal radha: one of the gopikas and the beloved of lord krishna; (var) radhe, radhey, radhika raasa: the dance in which lord krishna multiplied his form to dance with all the gopikas at the same time vallabha: beloved, husband; (var) vallabham, vallabhaya, vallabhey vanditha: one who is worshipped; (var) vandita, vanditham, vandithaya veda: sacred text, the scripture of the hindus said to have been directly revealed by the supreme-being, brahman vedantha: summary (or end goal) of the vedas (the holy scriptures) venu: flute vijaya: victorious, victory; (var) vijayee vilola: one who is in atmic bliss; (var) vilolana, viloley vishwa: world; (var) vishwam</t>
  </si>
  <si>
    <t>debug_jaya_nandalala_jaya_nandalala.html</t>
  </si>
  <si>
    <t>https://sairhythms.sathyasai.org/song/jaya-narayana-jaya-hari-om-0</t>
  </si>
  <si>
    <t>Victory to Lord Narayana (Hari) who is worshipped by even the Lord of creation Brahma and the Lord of dissolution Shiva. Chant the holy names of Lord Narayana and Lord Sai that destroys sins.</t>
  </si>
  <si>
    <t>Jaya Narayana Jaya Hari Om
Sai Narayana Jaya Hari Om [ Jaya Narayana ... ]
Brahma Shivaarchita Jaya Hari Om
Paapa Vinashaka Jaya Hari Om
Jaya Hari Om (Om) Jaya Hari Om</t>
  </si>
  <si>
    <t>jaya-narayana-jaya-hari-om-0.mp3</t>
  </si>
  <si>
    <t>Song Glossary brahma: one of the trinity who is the creator, it also refers to the supreme lord - brahman; (var) brahmam hari: name of lord vishnu; (var) hare, harey jaya: victory; (var) jayam, jayatu narayana: lord vishnu; (var) narayan, narayanam, narayanaya om: Omkara has no form. It is the manifestation of Brahman (God) as sound. It is present in all creation. It is effulgent. It is in all speech. Read More: Significance of Om paapa: sin sai: sa + aai = divine mother shivaarchitha: worshipped by shiva vinasha: one who destroys or removes; (var) vinashaka, vinashana, vinashini (f), vinasham;</t>
  </si>
  <si>
    <t>debug_jaya_narayana_jaya_hari_om.html</t>
  </si>
  <si>
    <t>https://youtu.be/zeKnk4sleKo https://youtu.be/zkikJvZ6GG8</t>
  </si>
  <si>
    <t>https://sairhythms.sathyasai.org/song/jaya-narayana-jaya-hari-om</t>
  </si>
  <si>
    <t>Jaya Narayana Jaya Hari Om (Natabhairavi)</t>
  </si>
  <si>
    <t>Victory to Lord Narayana also hailed as Lord Hari. Chant the powerful mantra "Hari Om". Victory to Lord Sai, the Supreme Soul who is none other than Lord Hari.</t>
  </si>
  <si>
    <t>Jaya Narayana Jaya Hari Om
Hari Om Hari Om Hari Om Sai Om [ Jaya Narayana ... ]
Paramatma Jaya Hari Om
Parabrahma Sai Hari Om
Hari Om Hari Om Jaya (Sai) Hari Om</t>
  </si>
  <si>
    <t>Song Glossary hari: name of lord vishnu; (var) hare, harey jaya: victory; (var) jayam, jayatu narayana: lord vishnu; (var) narayan, narayanam, narayanaya om: Omkara has no form. It is the manifestation of Brahman (God) as sound. It is present in all creation. It is effulgent. It is in all speech. Read More: Significance of Om parabrahma: supreme spirit; (var) brahmapara paramatma: supreme lord or highest soul; (var) paraman - tamil; paramatmaja - supreme lord who is born on earth (an incarnation) sai: sa + aai = divine mother</t>
  </si>
  <si>
    <t>https://youtu.be/BCJ68cUOj08</t>
  </si>
  <si>
    <t>https://sairhythms.sathyasai.org/song/jaya-narayana-sadguru-deva</t>
  </si>
  <si>
    <t>Jaya Narayana Sadguru Deva</t>
  </si>
  <si>
    <t>Victory to the Divine Preceptor Sai who is none other than Lord Narayana and Lord Mahadeva. Glory to the one who delights in soulful music and dance. O Lord Sai, You are both the Form and Formless divinity and the Incarnation of God in its Totality. You are the Lord of Parthi.</t>
  </si>
  <si>
    <t>Jaya Narayana Sadguru Deva
Gayana Narthana Priya Mahadeva (Sai Deva) [ Jaya Narayana ... ]
Nirakara Saakara Tum Hi Ho
Poorna Brahma Avatara Tum Hi Ho
Parthi Pureeshwara Sai Mahadeva</t>
  </si>
  <si>
    <t>https://dl.radiosai.org/RADIO_SAI_BHAJAN_CLASSROOM_330_JAYA_NARAYAN_SADGURU_DEVA.mp3</t>
  </si>
  <si>
    <t>Song Glossary avatar: incarnation; (var) avatara, avataram, avatari, avathaar, avathari, avatarini(f) brahma: one of the trinity who is the creator, it also refers to the supreme lord - brahman; (var) brahmam deva: god; (var) dev, devo, devam gayana: singing hai: is, are; (var) hi; hain - we are ho: you are; (alternative) so be it jaya: victory; (var) jayam, jayatu mahadeva: lord of the lords - refers to lord shiva narayana: lord vishnu; (var) narayan, narayanam, narayanaya narthana: dance; (var) narthanam nirakara: formless; (var) nirakari poorna: complete, full; pooran karo - to fulfill; (var) pooran, poorana, poorani, poorneshri (f) priya: dear; (var) priyey, priyakara, priyakari (f) pureesha: lord of a place or city; (var) puradheeshwara, pureeshaya, pureeshwara, pureeshwari (f), puradheeshwari (f) puttaparthi: birthplace of bhagawan sri sathya sai baba; (var) parti, parthi, parthipuri saakara: manifested physical form sadguru: true teacher/mentor/preceptor sai: sa + aai = divine mother tum: you, thou; (var) tu, tuj; tubhyam, tumhey - to you; tujhey, tujko - for you;</t>
  </si>
  <si>
    <t>debug_jaya_narayana_sadguru_deva.html</t>
  </si>
  <si>
    <t>https://youtu.be/JvEfiILMZ_E https://youtu.be/3fTveZxtZz0</t>
  </si>
  <si>
    <t>https://sairhythms.sathyasai.org/song/jaya-narayana-sathya-narayana</t>
  </si>
  <si>
    <t>Jaya Narayana Sathya Narayana</t>
  </si>
  <si>
    <t>Victory to Lord Krishna also known as Keshava, Madhava, Govinda, Mukunda. Glory to Lord Krishna who is Lord Narayana. Lord Sathya Sai is none other than Lord Krishna.</t>
  </si>
  <si>
    <t>Jaya Narayana Sathya Narayana
Keshava Madhava Hari Narayana [ Jaya Narayana ... ]
Sri Krishna Govinda Sai Narayana
Mukunda Madhava Sathya Narayana</t>
  </si>
  <si>
    <t>https://www.raagabox.com/search/?mid=1009476</t>
  </si>
  <si>
    <t>Song Glossary govinda: name of krishna which means cowherd; (var) govindam hari: name of lord vishnu; (var) hare, harey jaya: victory; (var) jayam, jayatu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mukunda: refers to krishna, the one who grants liberation narayana: lord vishnu; (var) narayan, narayanam, narayanaya sai: sa + aai = divine mother sathya: truth, short form of sathyanarayana – the childhood name of sri sathya sai baba; (var) sathyam sri: honorific title of respect; another name of goddess lakshmi; wealth, majesty, splendour, intellect, fortune; (var) thiru (tamil)</t>
  </si>
  <si>
    <t>debug_jaya_narayana_sathya_narayana.html</t>
  </si>
  <si>
    <t>https://sairhythms.sathyasai.org/song/jaya-narayani-durga-lakshmi</t>
  </si>
  <si>
    <t>Jaya Narayani Durga Lakshmi</t>
  </si>
  <si>
    <t>Victory to Mother Goddess Durga, mother of the Universe, and to Lord Sai of Shirdi and Parthi; to the consort of Vishnu who loves lotus flowers.</t>
  </si>
  <si>
    <t>Jaya Narayani Durga Lakshmi
Jaya Jagadambe Ambe Bhavani
Jaya Jaya Shirdi Sai Bhavani
Kamale Kamini Hari Narayani
Parthi Nivasini Sai Narayani</t>
  </si>
  <si>
    <t>Song Glossary amba: mother parvathi; (var) ambe, ambey, ambika bhava: being, becoming, birth, world durga: goddess who destroyed the demon mahishasura; (var) durge, durgeshwari hari: name of lord vishnu; (var) hare, harey jagadamba: mother of the world; (var) jagadambe, jagadambige jaya: victory; (var) jayam, jayatu kamale: goddess lakshmi; (var) kamaley, kamaleshwari kamini: beautiful woman lakshmi: goddess of wealth, the consort of lord vishnu narayani: goddess of wealth, lakshmi, the consort of narayana nivasi: dweller, resident; (var) nivasini (f), nivasitha puttaparthi: birthplace of bhagawan sri sathya sai baba; (var) parti, parthi, parthipuri sai: sa + aai = divine mother shirdi: holy abode of the first incarnation of sai baba; (var) shirdipuri</t>
  </si>
  <si>
    <t>debug_jaya_narayani_durga_lakshmi.html</t>
  </si>
  <si>
    <t>https://sairhythms.sathyasai.org/song/jaya-pandari-natha-panduranga</t>
  </si>
  <si>
    <t>Jaya Pandari Natha Panduranga</t>
  </si>
  <si>
    <t>Victory to Lord Panduranga, the Lord of Pandari, the one who blessed Pundalika. Victory to the Lord of Parthi, Lord Sai, whose very name is sacred and who resides at Prashanthi Nilayam. Protect us O Lord Vittala, the consort of Rakhumayi. O Lord, You are Lord Srinivasa (Vishnu) in whom Mother Lakshmi (Sri) resides. You are the protector of Your devotees. You are ever blissful in Your beautiful form at Pandari. Victory to Thee who is none other than Lord Sai whose abode is Parthi.</t>
  </si>
  <si>
    <t>Jaya Pandari Natha Panduranga Pundalika Varada
Jaya Parthi Pureesha Pavana Naama Prashanthi Sayeesha
Jaya Vittala Vittala Paahi Jaya Vithoba Rakhumayi
Sri Nikethana Srinivasa Shritha Jana Paripala
Paramanda Vigraha Ananda Lola Pandari Pura Vasa
Jaya Parthipuri Vasa [ Jaya Vittala ... ]</t>
  </si>
  <si>
    <t>jaya-pandari-natha-panduranga.mp3</t>
  </si>
  <si>
    <t>Song Glossary anand: bliss; (var) ananda, anandam, anando jana: people; (var) jano, janon, janonke (of people), janoon, janara jaya: victory; (var) jayam, jayatu lola: longing or desirous of naam: name; (var) naama, naamam natha: lord or master; (var) nath, nathaya, natham, nada (tamil), nadanukku (tamil) - to the lord, nathudey (telugu) niketana: a house, an abode paahi: protect; (var) pahi pandari: place where the temple of vittala situated panduranga: lord vittala, krishna paramananda: supreme bliss; (var) paramanandam paripala: to protect; (var) paripalaka, paripalaya, paripalana, paripalita pavana: sacred, also means one who protects or provides refuge; (var) pavanam, paavana; pavani (f) prashanthi: supreme peace; (var) prashantha; also refers to prashanthi nilayam at puttaparthi pundarika: one of the devotees of lord vittala; (var) pundalika pura: city pureesha: lord of a place or city; (var) puradheeshwara, pureeshaya, pureeshwara, pureeshwari (f), puradheeshwari (f) puttaparthi: birthplace of bhagawan sri sathya sai baba; (var) parti, parthi, parthipuri rakumayi: consort of vittala sayeesha: sai + esha = lord sai; (var) sayeesham, sayeeshwara, sayeeshwaram, sayeeshwari (f), sayeeshwaraya, saishwari (f), shritha: those who worship or surrender to god; (var) aashritha sri: honorific title of respect; another name of goddess lakshmi; wealth, majesty, splendour, intellect, fortune; (var) thiru (tamil) srinivasa: a name of lord vishnu – one who resides in the heart of sri varada: a wish or boon; one who bestows a boon; (var) varadayaka, varadayakam, varadayini (f), varadey, varana vasa: one who dwells or resides in; (var) vasaya, vaasam vigraha: idol, statue vithoba: another name for lord vittala vittala: the presiding deity at pandarpur who is a manifestation of lord vishnu and lord krishna; (var) vittaley</t>
  </si>
  <si>
    <t>debug_jaya_pandari_natha_panduranga.html</t>
  </si>
  <si>
    <t>https://youtu.be/5L_wNKOMWsc</t>
  </si>
  <si>
    <t>https://sairhythms.sathyasai.org/song/jaya-panduranga-jaya-vittala</t>
  </si>
  <si>
    <t>Jaya Panduranga Jaya Vittala</t>
  </si>
  <si>
    <t>Victory to Lord Vittala, the one standing on a brick, the redeemer of the Universe, Lord of Pandharpur, the Indweller and the one who is supremely compassionate.</t>
  </si>
  <si>
    <t>Jaya Panduranga Jaya Vittala
Jagadodhara Hari Vittala
Pandari Natha Jaya Hari Vittala
Purandara Vittala Parama Dayala</t>
  </si>
  <si>
    <t>jaya-panduranga-jaya-vittala.mp3</t>
  </si>
  <si>
    <t>Song Glossary dayal: compassionate one: (var) dayala, dayalam, dayalana, dayalo, dayalu, dayaludey, dayalane (tamil), dayakari (f), dayalakari (f) hari: name of lord vishnu; (var) hare, harey jagadodhara: one who liberates the world; (var) jagadoddhara, jagadoddharini (f), jagadodhaara, jagadodharaka, jagadodharana, jagadodharanam, jagadodharini (f) jaya: victory; (var) jayam, jayatu natha: lord or master; (var) nath, nathaya, natham, nada (tamil), nadanukku (tamil) - to the lord, nathudey (telugu) pandari: place where the temple of vittala situated panduranga: lord vittala, krishna parama: supreme, principal, chief, best, highest; (var) param, paramam purandara: another name of lord vishnu, indweller; (var) purandari (f) vittala: the presiding deity at pandarpur who is a manifestation of lord vishnu and lord krishna; (var) vittaley</t>
  </si>
  <si>
    <t>debug_jaya_panduranga_jaya_vittala.html</t>
  </si>
  <si>
    <t>source: https://media.radiosai.org/journals/vol_16/01JUL18/Sai-Bhajans-Karaoke-Volume-7.htmReference Track4.5 Pancham / F#Gents Pitch Karaoke Tracks4.5 Pancham / F# (reference)4 Pancham / F (half note lower)3 Pancham / E (one note lower)Ladies Pitch Karaoke Tracks1.5 Pancham / C# (reference)1 Pancham / C (half note lower)7 Pancham / B (one note lower)</t>
  </si>
  <si>
    <t>https://sairhythms.sathyasai.org/song/jaya-panduranga-prabho-vittala</t>
  </si>
  <si>
    <t>Victory to Lord Panduranga Vittala, the Lord of Pandharpur, the liberator of the world. Lord Ranga dwells in the heart of His consort, Mother Lakshmi. He is auspiousness personified and is the most compassionate one. He bestows benevolence and compassion on the destitute. Chant the name of Panduranga Vittala.</t>
  </si>
  <si>
    <t>Jaya Panduranga Prabho Vittala
Jagadodhara Hari Vittala
Panduranga Vittala Pandari Natha Vittala
Sri Ramani Hrudayanta Ranga
Mangala Kara Karunanta Ranga
Aashritha Deena Janavana Ranga
Jagadodhara Hari Vittala [ Panduranga Vittala ... ]
Panduranga Vittala Pandari Natha Vittala (4)
Ranga Vittala Pandu Ranga Vittala
Sri Ramani Hrudayanta Ranga
Mangala Kara Karunanta Ranga
Ashritha Deena Janavana Ranga
Jagadodhara Hari Vittala
[Ranga Vittala Panduranga Vittala]</t>
  </si>
  <si>
    <t>jaya-panduranga-prabho-vittala.mp3</t>
  </si>
  <si>
    <t>S P P P P D1 N1 D1 P M1 G1 M1 P M1 G1 R1 SIn the Key of C:C G G G G G# B♭ G# G F E♭ F G F E♭ C# C</t>
  </si>
  <si>
    <t>golden voice lead-music sheet-music</t>
  </si>
  <si>
    <t>Song Glossary deen: downtrodden; (var) deena, deenan hari: name of lord vishnu; (var) hare, harey hrudayanta: innermost heart jagadodhara: one who liberates the world; (var) jagadoddhara, jagadoddharini (f), jagadodhaara, jagadodharaka, jagadodharana, jagadodharanam, jagadodharini (f) janavana: protector of people; (var) janavani (feminine) jaya: victory; (var) jayam, jayatu karuna: compassion; (var) karunya, karunamaya - full of compassion, karunamayi (f), karunantha, karunakara - embodiment of compassion mangalakara: one who does welfare or good; (var) mangalakari natha: lord or master; (var) nath, nathaya, natham, nada (tamil), nadanukku (tamil) - to the lord, nathudey (telugu) pandari: place where the temple of vittala situated panduranga: lord vittala, krishna prabhu: lord, master; (var) prabho ramaneeya: charming, beautiful; (var) ramani ranga: lord vittala or panduranga - a form of lord krishna; also the name of lord narayana in srirangam, tamilnadu; (var) ranganath, ranganatha shritha: those who worship or surrender to god; (var) aashritha sri: honorific title of respect; another name of goddess lakshmi; wealth, majesty, splendour, intellect, fortune; (var) thiru (tamil) vittala: the presiding deity at pandarpur who is a manifestation of lord vishnu and lord krishna; (var) vittaley</t>
  </si>
  <si>
    <t>debug_jaya_panduranga_prabho_vittala.html</t>
  </si>
  <si>
    <t>https://youtu.be/KO7g-yPEpfw</t>
  </si>
  <si>
    <t>jaya-panduranga-prabho-vittala_1.mp3</t>
  </si>
  <si>
    <t>https://sairhythms.sathyasai.org/song/jaya-partheesha-jaya-paramesha</t>
  </si>
  <si>
    <t>Jaya Partheesha Jaya Paramesha (Mohanam / Bhoop)</t>
  </si>
  <si>
    <t>Victory to Lord Shiva, Lord of Gowri, who bears Mother Ganges in His matted locks, who is the personification of Supreme Consciousness, who is Sai Shankara, the Lord of Parthi. O Lord, I sing Your praises and seek Your protection.</t>
  </si>
  <si>
    <t>Jaya Partheesha Jaya Paramesha
Jaya Gowreesha Jaya Gangadhara
Jatadhara Jaya Sai Shankara
Vijayee Bhava Tava Sharanam Dehi
Sharanam Dehi</t>
  </si>
  <si>
    <t>jaya-partheesha-jaya-paramesha.mp3</t>
  </si>
  <si>
    <t>Song Glossary bhava: being, becoming, birth, world dehi: the one who resides in the body – the lord gangadhara: one who bears the holy river ganga – lord shiva; (var) gangadharaya, gangadhari gowrinath: lord shiva - lord of gowri; (var) gowrinatha, gowreesha, gowreeshwara jatadhara: one who wears locks of matted hair – shiva; (var) jatadhari jaya: victory; (var) jayam, jayatu paramesha: supreme god; (var) parameshwara, parameshwaraya, parameshwari (feminine) partheeshwara: one who is lord of parthi (sathya sai baba); (var) partheesha, partheeshwaraya sai: sa + aai = divine mother shankara: name of lord shiva, one who bestows auspiciousness; (var) shankar, shankaraya, shankaram sharan: surrender; (var) sharana, sharanagata, sharanagatha, sharanagatham, sharanam tava: your vijaya: victorious, victory; (var) vijayee</t>
  </si>
  <si>
    <t>debug_jaya_partheesha_jaya_paramesha.html</t>
  </si>
  <si>
    <t>https://sairhythms.sathyasai.org/song/jaya-partheesha-jaya-paramesha-0</t>
  </si>
  <si>
    <t>Victory to the Lord of Parthi, Lord Sathya Sai, the Supreme Lord. Salutations to the one who gives protection and Divine Love. Salutations to the ocean of compassion, Lord Sai</t>
  </si>
  <si>
    <t>Jaya Partheesha Jaya Paramesha
Jaya Sayeesha Namo
Abhaya Pradatha Prema Pradatha
Jaya Sayeesha Namo
Karuna Sagara Hey Paramesha
Jaya Sayeesha Namo</t>
  </si>
  <si>
    <t>jaya-partheesha-jaya-paramesha-0.mp3</t>
  </si>
  <si>
    <t>G2 M1 D2 N2 S+ N2 D2 M1 ~ G2 G2 R2 S n2 S G2In the Key of C:E F A B C+ B A F ~ E E D C B C E</t>
  </si>
  <si>
    <t>https://dl.radiosai.org/RADIO_SAI_BHAJAN_CLASSROOM_425_JAYA_PARTISHA_JAYA_PARAMESHA.mp3</t>
  </si>
  <si>
    <t>Song Glossary abhaya: protection hey: a heartfelt callout, usually followed by a name or description like 'hey rama', or 'hey merciful lord' jaya: victory; (var) jayam, jayatu karuna: compassion; (var) karunya, karunamaya - full of compassion, karunamayi (f), karunantha, karunakara - embodiment of compassion namo: to offer salutations paramesha: supreme god; (var) parameshwara, parameshwaraya, parameshwari (feminine) partheeshwara: one who is lord of parthi (sathya sai baba); (var) partheesha, partheeshwaraya pradatha: bestower; (var) pradayi, pradatham, pradayini (f) prema: love; (var) prem; also the name of the third sai avatar, prema sai sagar: ocean; (var) sagara, sagaram, sagari (feminine) sayeesha: sai + esha = lord sai; (var) sayeesham, sayeeshwara, sayeeshwaram, sayeeshwari (f), sayeeshwaraya, saishwari (f),</t>
  </si>
  <si>
    <t>https://sairhythms.sathyasai.org/song/jaya-partheeshwari-jaya-parameshwari-jaya</t>
  </si>
  <si>
    <t>Jaya Partheeshwari Jaya Parameshwari Jaya</t>
  </si>
  <si>
    <t>Glory to the Supreme Mother of all, Mother Sai, who confers benevolence and Liberation and who dwells in Parthi. Mother Sai frees us from fear and grants Bliss. She is the Mother of the Universe and the very personification of Bliss.</t>
  </si>
  <si>
    <t>Jaya Partheeshwari Jaya Parameshwari Jaya Sarveshwari Mata
Mangala Dayini Moksha Pradayini Parthi Pureeshwari Mata [ Jaya Partheeshwari ... ]
Abhaya Pradayini Sai Ma
Ananda Dayini Sai Ma
Akhilandeshwari Sai Ma
Ananda Roopini Mata</t>
  </si>
  <si>
    <t>Song Glossary abhaya: protection akhilandeshwara: god of the entire universe; (var) akhilandeshwari (f) anand: bliss; (var) ananda, anandam, anando dayini: one who gives (feminine); (var) pradayini, vidayini jaya: victory; (var) jayam, jayatu ma: mother; (var) maayi, maiya, mayi mangal: auspicious; (var) mangala mata: mother; (var) matey moksha: liberation, moha+kshaya - destruction of attachment paramesha: supreme god; (var) parameshwara, parameshwaraya, parameshwari (feminine) partheeshwari: goddess of puttaparthi; (var) parthiswari pureeshwara: lord of a place or city; (var) purishwara, pureeshwari, purishwari (f) puttaparthi: birthplace of bhagawan sri sathya sai baba; (var) parti, parthi, parthipuri sai: sa + aai = divine mother sarvesha: lord of everybody; (var) sarveshwara, sarveshwaram, sarveshwari (f) swaroopa: figure, embodiment; (var) swarupa, swaroopam, swaroopanin (tamil); roopini, swaroopini, svarupini (feminine)</t>
  </si>
  <si>
    <t>debug_jaya_partheeshwari_jaya_parameshwari_jaya.html</t>
  </si>
  <si>
    <t>https://sairhythms.sathyasai.org/song/jaya-radha-madhava-jaya</t>
  </si>
  <si>
    <t>Jaya Radha Madhava Jaya</t>
  </si>
  <si>
    <t>Praise be to Lord Krishna and Radha, who reside in the gardens of Brindavana. Victory to the one who is adored by the Gopis. Victory to the one who granted a boon to the Govardhana mountain and held it on His little finger. Glory to the son of Mother Yashoda and who is endearing to the people of Brindavana. Victory to the one who resides on the banks of the river Yamuna. Chant the names of Rama and Krishna.</t>
  </si>
  <si>
    <t>Jaya Radha Madhava Jaya Kunja Vihari
Jaya Gopijana Vallabha Jaya Girivara Dhari [ Jaya Radha ... ]
Yashoda Nandana Vraja Jana Ranjana (2)
Yamuna Teera Vihari
Hare Rama Hare Rama Rama Rama Hare Hare</t>
  </si>
  <si>
    <t>Song Glossary dhara: bear, carry, earth, one who wears; (var) dhari, dharana, dharam, dharey, dharini (f) giri: mountain or hill gopi: the women of brindavana who had completely surrendered to lord krishna; (var) gopika hari: name of lord vishnu; (var) hare, harey jana: people; (var) jano, janon, janonke (of people), janoon, janara jaya: victory; (var) jayam, jayatu krishna: name of the eighth incarnation of lord vishnu, son of devaki and vasudeva kunja: a place overgrown with plants or creepers, a bower madhava: name of krishna which means very sweet like madhu-honey; (var) madhavam, madhavaya nandana: son, also the name of a forest; (var) nandan, nandanam radha: one of the gopikas and the beloved of lord krishna; (var) radhe, radhey, radhika rama: name of the seventh incarnation of lord vishnu, son of dasharatha and kausalya; (var) ram ranjana: pleasing, entertaining teera: bank, shore vallabha: beloved, husband; (var) vallabham, vallabhaya, vallabhey vara: (1) boon, gift, (2) desired, (3) bridegroom, (4) most respected, best, excellent; (var) varam - tamil vihara: one who resides; (var) viharana, vihari, viharini (f) vraja: playground of lord krishna's divine sports i.e., brindavana yamuna: holy river flowing on the banks of mathura and brindavan, sites associated with lord krishna's advent yashoda: foster mother of lord krishna; (var) yashode</t>
  </si>
  <si>
    <t>debug_jaya_radha_madhava_jaya.html</t>
  </si>
  <si>
    <t>https://youtu.be/b0r0hxwBR-Q</t>
  </si>
  <si>
    <t>https://sairhythms.sathyasai.org/song/jaya-radha-manohara-nandalala</t>
  </si>
  <si>
    <t>Jaya Radha Manohara Nandalala</t>
  </si>
  <si>
    <t>Victory to the son of Nanda, Lord Krishna, the charmer of Radha, who delights in sacred music. Gopala the dark colored, slayer of demon Mura, takes care of Gopis and is verily Sai of Parthi.</t>
  </si>
  <si>
    <t>Jaya Radha Manohara Nandalala
Jaya Geeta Vinodana Shubha Lola
Jaya Shyama Murari Goparipala (3)
Jaya Sai Murari Parthi Gopala</t>
  </si>
  <si>
    <t>Song Glossary geet: song; (var) geetam, geetham gopal: name of krishna which means protector of the cowherd; (var) gopala, gopalana, gopalam goparipala: protector of cows jaya: victory; (var) jayam, jayatu lola: longing or desirous of manohar: pleasing, beautiful, charming; (var) manohara, manoharam, manohari (f) murare: one who killed the demon ‘mura’ – lord krishna; (var) murari, murarey nandalala: son of nanda; (var) nandalal puttaparthi: birthplace of bhagawan sri sathya sai baba; (var) parti, parthi, parthipuri radha: one of the gopikas and the beloved of lord krishna; (var) radhe, radhey, radhika sai: sa + aai = divine mother sham: dark hued, a reference to lord krishna; evening time; (var) shyam, shyama, shyamala shubh: good, auspicious, pleasant; (var) shubha, shubham; shubhakari, shubankari - goddess who bestows auspiciousness vinodini: one who delights in various activities like playing flute, singing etc.; (var) vinodana</t>
  </si>
  <si>
    <t>debug_jaya_radha_manohara_nandalala.html</t>
  </si>
  <si>
    <t>https://sairhythms.sathyasai.org/song/jaya-raghu-nandana-jaya-jaya</t>
  </si>
  <si>
    <t>Jaya Raghu Nandana Jaya Jaya</t>
  </si>
  <si>
    <t>Victory to Rama whose consort is Janaki, the Mother of Universe. Victory to the one who is ever new and fresh, the one who is of deep blue complexion, the Lord of Bhadrachala (pilgrim city in Andhra Pradesh) who destroys the cycle of Birth.</t>
  </si>
  <si>
    <t>Jaya Raghu Nandana Jaya Jaya Rama
Jaya Jagat Janani Janaki Rama [ Jaya Raghu Nandana ... ]
Nava Nava Komala Megha Shyama
Bhava Harana Bhadrachala Rama</t>
  </si>
  <si>
    <t>jaya-raghu-nandana-jaya-jaya.mp3</t>
  </si>
  <si>
    <t>R2 G2 R2 S S R2 S d2 ~ S S R2 S G2 G2In the Key of C:D E D C C D C A ~ C C D C E E</t>
  </si>
  <si>
    <t>https://dl.radiosai.org/RADIO_SAI_BHAJAN_CLASSROOM_491_JAYA_RAGHUNANDANA_JAYA_JAYA_RAMA.mp3</t>
  </si>
  <si>
    <t>Song Glossary bhadrachala: a place having a famous rama temple bhava: being, becoming, birth, world harana: to remove/destroy; (var) haranam, haari - one who destroys jagat: world; (var) jagath, jagatha, jag, jaga janaki: daughter of king ‘janaka’ i.e. sita – consort of lord rama janani: mother jaya: victory; (var) jayam, jayatu komala: soft, beautiful, pleasant megha: cloud, dense, thick nandana: son, also the name of a forest; (var) nandan, nandanam nava: nine, also means new raghu: the king ‘raghu’ who formed the ‘raghu’ dynasty in which lord rama was born rama: name of the seventh incarnation of lord vishnu, son of dasharatha and kausalya; (var) ram sham: dark hued, a reference to lord krishna; evening time; (var) shyam, shyama, shyamala</t>
  </si>
  <si>
    <t>debug_jaya_raghu_nandana_jaya_jaya.html</t>
  </si>
  <si>
    <t>https://sairhythms.sathyasai.org/song/jaya-raghu-nandana-jaya-siya-ram</t>
  </si>
  <si>
    <t>Jaya Raghu Nandana Jaya Siya Ram</t>
  </si>
  <si>
    <t>Victory to Lord Rama who belongs to the Raghu clan and who is the consort of Mother Janaki and who redeems devotees. Lord Krishna (Shyam) always has a smiling countenance and is also the Lord of Meera and the one who held high Mountain Mandara to protect tribesmen from the wrath of torrential rain. He is our own Sai Rama of untainted reputation.</t>
  </si>
  <si>
    <t>Jaya Raghu Nandana Jaya Siya Ram
Jaya Jaya Ram Jaya Sai Ram [ Jaya Raghu Nandana ... ]
Janaki Vallabha Sita Ram
Bhaktha Uddharana Sai Ram [ Jaya Raghu Nandana ... ]
Mayi Meera Prabhu Radhey Shyam
Mandara Giridhari Hey Ghana Shyam
Mandasmitha Mukha Radhey Shyam
Mahima Avatara Sai Ram
Jaya Raghu Nandana Jaya Sita Ram
Jaya Jaya Ram Jaya Sai Ram [ Jaya Raghu Nandana ... ]
Janaki Vallabha Sita Ram
Bhaktha Uddharana Sai Ram [ Jaya Raghu Nandana ... ]
Mayi Meera Prabhu Radhey Shyam
Mandara Giridhari Hey Ghana Shyam
Mandasmitha Mukha Radhey Shyam
Mahima Avatara Sai Ram</t>
  </si>
  <si>
    <t>jaya-raghu-nandana-jaya-siya-ram.mp3</t>
  </si>
  <si>
    <t>Song Glossary avatar: incarnation; (var) avatara, avataram, avatari, avathaar, avathari, avatarini(f) bhaktha: devotee; (var) bhakthudu (telugu), bhakthargal (tamil) ghana: thick; also refers to the sound of a bell; (var) ghanana giridhar: one who lifted the mountain - refers to lord krishna who lifted the govardhana peak; (var) giridhara, giridhari hey: a heartfelt callout, usually followed by a name or description like 'hey rama', or 'hey merciful lord' janaki: daughter of king ‘janaka’ i.e. sita – consort of lord rama jaya: victory; (var) jayam, jayatu ma: mother; (var) maayi, maiya, mayi mahima: glory manda: gentle mandara: name of a mountain, a type of flower meera: one of the greatest women saints and devotee of lord krishna who sang the glory of the lord through songs and bhajans mukha: face; (var) mukh nandana: son, also the name of a forest; (var) nandan, nandanam prabhu: lord, master; (var) prabho radha: one of the gopikas and the beloved of lord krishna; (var) radhe, radhey, radhika raghu: the king ‘raghu’ who formed the ‘raghu’ dynasty in which lord rama was born rama: name of the seventh incarnation of lord vishnu, son of dasharatha and kausalya; (var) ram sai: sa + aai = divine mother sham: dark hued, a reference to lord krishna; evening time; (var) shyam, shyama, shyamala sita: consort of rama, 7th avatar of lord vishnu; (var) siya smitha: smile uddhara: liberator, redeemer, uplifter; (var) uddharaka, uddharana, uddharam vallabha: beloved, husband; (var) vallabham, vallabhaya, vallabhey</t>
  </si>
  <si>
    <t>debug_jaya_raghu_nandana_jaya_siya_ram.html</t>
  </si>
  <si>
    <t>https://sairhythms.sathyasai.org/song/jaya-rama-harey-jaya-krishna</t>
  </si>
  <si>
    <t>Jaya Rama Harey Jaya Krishna</t>
  </si>
  <si>
    <t>Sing in Praise of Rama, Krishna the dark colored One who moves about in Brindavan, Sai Baba otherwise known as Sai Rama who dwells in Parthi.</t>
  </si>
  <si>
    <t>Jaya Rama Harey Jaya Krishna Harey Parthi Puri Sai Ram
Jaya Sai Harey Jaya Baba Harey Jaya Brindavana Ghana Shyam
Jaya Rama Harey Jaya Krishna Harey Parthi Puri Sai Ram [ Jaya Sai Harey ]</t>
  </si>
  <si>
    <t>Song Glossary baba: lord sai baba - the divine father brinda: short form of brindavan, a garden of tulsi plants ghana: thick; also refers to the sound of a bell; (var) ghanana hari: name of lord vishnu; (var) hare, harey jaya: victory; (var) jayam, jayatu krishna: name of the eighth incarnation of lord vishnu, son of devaki and vasudeva puri: a holy site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t>
  </si>
  <si>
    <t>debug_jaya_rama_harey_jaya_krishna.html</t>
  </si>
  <si>
    <t>https://sairhythms.sathyasai.org/song/jaya-rama-harey-jaya-rama</t>
  </si>
  <si>
    <t>Sing the Glory of Rama whose consort is Mother Sita, Krishna whose consort is Radha and Sai who is also known as Sai Baba.</t>
  </si>
  <si>
    <t>Jaya Rama Harey Jaya Rama Harey Jaya Sita Rama Harey
Jaya Krishna Harey Jaya Krishna Harey Jaya Radha Krishna Harey
Jaya Sai Harey Jaya Sai Harey Jaya Sai Baba Harey</t>
  </si>
  <si>
    <t>jaya-rama-harey-jaya-rama.mp3</t>
  </si>
  <si>
    <t>https://media.radiosai.org/journals/Vol_06/01JAN08/10-bhajans.htm#anchor2</t>
  </si>
  <si>
    <t>Song Glossary baba: lord sai baba - the divine father hari: name of lord vishnu; (var) hare, harey jaya: victory; (var) jayam, jayatu krishna: name of the eighth incarnation of lord vishnu, son of devaki and vasudeva radha: one of the gopikas and the beloved of lord krishna; (var) radhe, radhey, radhika rama: name of the seventh incarnation of lord vishnu, son of dasharatha and kausalya; (var) ram sai: sa + aai = divine mother sita: consort of rama, 7th avatar of lord vishnu; (var) siya</t>
  </si>
  <si>
    <t>debug_jaya_rama_harey_jaya_rama.html</t>
  </si>
  <si>
    <t>https://sairhythms.sathyasai.org/song/jaya-rama-janaki-rama</t>
  </si>
  <si>
    <t>Victory to Lord Rama of Raghu clan, whose consort is Janaki, also known as Sita. Lord Rama has incarnated in this age as Sai Rama.</t>
  </si>
  <si>
    <t>Jaya Rama Janaki Rama
Jaya Rama Sai Rama
Jaya Rama Sri Raghu Rama
Jaya Rama Sai Rama
Jaya Rama Sita Rama
Jaya Rama Sai Rama</t>
  </si>
  <si>
    <t>jaya-rama-janaki-rama.mp3</t>
  </si>
  <si>
    <t>https://dl.radiosai.org/RADIO_SAI_BHAJAN_CLASSROOM_473_JAYA_RAM_JANAKI_RAMA.mp3</t>
  </si>
  <si>
    <t>Song Glossary janaki: daughter of king ‘janaka’ i.e. sita – consort of lord rama jaya: victory; (var) jayam, jayatu raghu: the king ‘raghu’ who formed the ‘raghu’ dynasty in which lord rama was born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t>
  </si>
  <si>
    <t>debug_jaya_rama_janaki_rama.html</t>
  </si>
  <si>
    <t>https://youtu.be/AbgP2NKshfg</t>
  </si>
  <si>
    <t>https://sairhythms.sathyasai.org/song/jaya-rama-mohana-ram</t>
  </si>
  <si>
    <t>Jaya Rama Mohana Ram</t>
  </si>
  <si>
    <t>Victory to the enchanting Lord Rama of Raghu dynasty whose consort is Sita (Janaki). Victory to Lord Sai who is none other than Lord Rama.</t>
  </si>
  <si>
    <t>Jaya Rama Mohana Ram
Jaya Rama Sri Raghu Ram
Jaya Rama Sai Ram [ Jaya Rama Mohana ... ]
Jaya Rama Sita Ram
Jaya Rama Janaki Ram
Jaya Ram Sai Ram</t>
  </si>
  <si>
    <t>Song Glossary janaki: daughter of king ‘janaka’ i.e. sita – consort of lord rama jaya: victory; (var) jayam, jayatu mohana: attractive, beautiful, enchanting; (var) mohanam, mohini (f) - also refers to an incarnation of lord vishnu raghu: the king ‘raghu’ who formed the ‘raghu’ dynasty in which lord rama was born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t>
  </si>
  <si>
    <t>debug_jaya_rama_mohana_ram.html</t>
  </si>
  <si>
    <t>https://vimeo.com/141168571</t>
  </si>
  <si>
    <t>https://sairhythms.sathyasai.org/song/jaya-rama-raghu-rama</t>
  </si>
  <si>
    <t>Victory to the lotus-eyed Lord Rama, the mighty and valorous yet so tender natured, the reputed one who is the crown jewel of the Raghu clan.</t>
  </si>
  <si>
    <t>Jaya Rama Raghu Rama
Ranadheera Sukumara [ Jaya Rama ... ]
Raghupathi Raghava Raja Rama
Rajeeva Lochana Rama Rama</t>
  </si>
  <si>
    <t>jaya-rama-raghu-rama.mp3</t>
  </si>
  <si>
    <t>https://dl.radiosai.org/RADIO_SAI_BHAJAN_CLASSROOM_433_JAYA_RAMA_RAGHURAMA.mp3</t>
  </si>
  <si>
    <t>Song Glossary jaya: victory; (var) jayam, jayatu lochana: eye; (var) lochani (feminine) – one with such eyes; (var) vilochana raghava: lord rama who hails from raghu clan raghu: the king ‘raghu’ who formed the ‘raghu’ dynasty in which lord rama was born raghupathey: lord of raghu clan; (var) raghupathi raja: king, emperor; (var) raya, rajadhi raja – king of kings rajeeva: a blue lotus rama: name of the seventh incarnation of lord vishnu, son of dasharatha and kausalya; (var) ram ranadheera: one who is courageous in battle sukumara: very tender or delicate</t>
  </si>
  <si>
    <t>debug_jaya_rama_raghu_rama.html</t>
  </si>
  <si>
    <t>https://youtu.be/KV0v5Y4gCFU</t>
  </si>
  <si>
    <t>https://sairhythms.sathyasai.org/song/jaya-rama-rama-rama-harey</t>
  </si>
  <si>
    <t>Jaya Rama Rama Rama Harey</t>
  </si>
  <si>
    <t>Repeat the name of Rama, Lord of the Raghu dynasty and Shyama the Dark complexioned Lord who has compelling looks.</t>
  </si>
  <si>
    <t>Jaya Rama Rama Rama Harey
Ghana Shyama Shyama Shyama Harey
Raghupathi Raghava Rama Harey
Ghana Shyama Sundara Sai Krishna Harey
Rama Harey Krishna Harey</t>
  </si>
  <si>
    <t>Song Glossary ghana: thick; also refers to the sound of a bell; (var) ghanana hari: name of lord vishnu; (var) hare, harey jaya: victory; (var) jayam, jayatu krishna: name of the eighth incarnation of lord vishnu, son of devaki and vasudeva raghava: lord rama who hails from raghu clan raghu: the king ‘raghu’ who formed the ‘raghu’ dynasty in which lord rama was born rama: name of the seventh incarnation of lord vishnu, son of dasharatha and kausalya; (var) ram sai: sa + aai = divine mother sham: dark hued, a reference to lord krishna; evening time; (var) shyam, shyama, shyamala sundara: beautiful; (var) sundarakara, sundaraya, sundari (f), soundari (f), sundaram - beauty</t>
  </si>
  <si>
    <t>debug_jaya_rama_rama_rama_harey.html</t>
  </si>
  <si>
    <t>https://sairhythms.sathyasai.org/song/jaya-ranga-panduranga</t>
  </si>
  <si>
    <t>Jaya Ranga Panduranga</t>
  </si>
  <si>
    <t>Victory to Panduranga, the Lord of Pandharpur. Victory to Sai, the Supreme Divinity who is the Lord of Shirdi and Parthi.</t>
  </si>
  <si>
    <t>Jaya Ranga Panduranga
Sri Ranga Pandareesha
Sai Ranga Pandareesha
Jaya Shirdeesha Jaya Partheesha
Pavana Purusha Jaya Sayeesha</t>
  </si>
  <si>
    <t>Song Glossary jaya: victory; (var) jayam, jayatu pandareesha: lord of pandari - vittala panduranga: lord vittala, krishna partheeshwara: one who is lord of parthi (sathya sai baba); (var) partheesha, partheeshwaraya pavana: sacred, also means one who protects or provides refuge; (var) pavanam, paavana; pavani (f) purusha: mankind, a man, a supreme being, soul; (var) purusham ranga: lord vittala or panduranga - a form of lord krishna; also the name of lord narayana in srirangam, tamilnadu; (var) ranganath, ranganatha sai: sa + aai = divine mother sayeesha: sai + esha = lord sai; (var) sayeesham, sayeeshwara, sayeeshwaram, sayeeshwari (f), sayeeshwaraya, saishwari (f), shirdeesha: lord of shirdi; (var) shirdeeshwara, shirdeeshwaraya sri: honorific title of respect; another name of goddess lakshmi; wealth, majesty, splendour, intellect, fortune; (var) thiru (tamil)</t>
  </si>
  <si>
    <t>debug_jaya_ranga_panduranga.html</t>
  </si>
  <si>
    <t>https://youtu.be/vEMXRDUgWd4</t>
  </si>
  <si>
    <t>https://sairhythms.sathyasai.org/song/jaya-sadguru-sai-ram-jaya</t>
  </si>
  <si>
    <t>Jaya Sadguru Sai Ram Jaya</t>
  </si>
  <si>
    <t>Victory to the Sacred preceptor Sai Ram and Sai Mahadeva. Victory to Ram who has incarnated as the Lord of Parthi and Shyam who had incarnated as the Lord of Shirdi. Glory to the Sacred Preceptor Sai Ram and Sai Mahadeva who wears a red robe.</t>
  </si>
  <si>
    <t>Jaya Sadguru Sai Ram Jaya Sai Mahadeva
Jaya Parthi Puri Ke Ram Jaya Shirdi Puri Ke Shyam
Lohitambara Dhara Parthi Pureeshwara
Jaya Sadguru Sai Ram
Jaya Sai Mahadeva</t>
  </si>
  <si>
    <t>Song Glossary dhara: bear, carry, earth, one who wears; (var) dhari, dharana, dharam, dharey, dharini (f) jaya: victory; (var) jayam, jayatu ke: of or belonging to lohitambara: wearing reddish, copper colored clothes mahadev: lord of the lords - refers to lord shiva puri: a holy site pureeshwara: lord of a place or city; (var) purishwara, pureeshwari, purishwari (f) puttaparthi: birthplace of bhagawan sri sathya sai baba; (var) parti, parthi, parthipuri rama: name of the seventh incarnation of lord vishnu, son of dasharatha and kausalya; (var) ram sadguru: true teacher/mentor/preceptor sai: sa + aai = divine mother sham: dark hued, a reference to lord krishna; evening time; (var) shyam, shyama, shyamala shirdi: holy abode of the first incarnation of sai baba; (var) shirdipuri</t>
  </si>
  <si>
    <t>debug_jaya_sadguru_sai_ram_jaya.html</t>
  </si>
  <si>
    <t>https://sairhythms.sathyasai.org/song/jaya-sai-gopala-jaya-nandalala</t>
  </si>
  <si>
    <t>Jaya Sai Gopala Jaya Nandalala</t>
  </si>
  <si>
    <t>This song extols the virtues of Lord Sai Krishna as the one who enchants and steals the hearts of devotees who love Him.</t>
  </si>
  <si>
    <t>Jaya Sai Gopala Jaya Nandalala
Madhusudhana Krishna Jaya Mana Mohana
Shyamala Komala Jaya Parthi Krishna [ Jaya Sai ... ]
Hrudaya Vihara Hey Chitha Chora
Hey Chitha Chora Hey Chitha Chora
Bhakthon Ke Pyaarey Krishna Pyaarey Bala Sai Krishna</t>
  </si>
  <si>
    <t>jaya-sai-gopala-jaya-nandalala.mp3</t>
  </si>
  <si>
    <t>Song Glossary bala: child, son; (var) bal, balana, balagan (tamil), baalam bhakthon: devotees; (var) bhakto, bhaktho chitha: consciousness, mind; (var) chit chora: thief; (var) choram gopal: name of krishna which means protector of the cowherd; (var) gopala, gopalana, gopalam hey: a heartfelt callout, usually followed by a name or description like 'hey rama', or 'hey merciful lord' hrudaya: heart jaya: victory; (var) jayam, jayatu ke: of or belonging to komala: soft, beautiful, pleasant krishna: name of the eighth incarnation of lord vishnu, son of devaki and vasudeva madhusudhana: slayer of the demon madhu - lord krishna mana: mind; (var) man, mano mohana: attractive, beautiful, enchanting; (var) mohanam, mohini (f) - also refers to an incarnation of lord vishnu nandalala: son of nanda; (var) nandalal puttaparthi: birthplace of bhagawan sri sathya sai baba; (var) parti, parthi, parthipuri pyaara: loving; (var) pyaarey, pyaari (f); pyaar - love sai: sa + aai = divine mother sham: dark hued, a reference to lord krishna; evening time; (var) shyam, shyama, shyamala vihara: one who resides; (var) viharana, vihari, viharini (f)</t>
  </si>
  <si>
    <t>debug_jaya_sai_gopala_jaya_nandalala.html</t>
  </si>
  <si>
    <t>https://sairhythms.sathyasai.org/song/jaya-sai-guru-deva-sai</t>
  </si>
  <si>
    <t>There is no salvation without Your Service, O Preceptor Sai. Grace me with Your advice. You are the embodiment of Truth, my Mother, Father and Preceptor.</t>
  </si>
  <si>
    <t>Jaya Sai Guru Deva Sai Guru Deva
Guru Seva Bina Nirvana Nahin Jaya Sai Guru Deva [ Jaya Sai ... ]
Tum Hi Ho Mata Pitha Tum Hi Ho Sai Guru Deva
Sathya Swaroopa Raaha Dikhao Sai Guru Deva [ Guru Seva ... ]
Jaya Sai Guru Deva Sai Guru Deva
Kokoro wo Komete Otsukae Shimasu Sai Guru Deva [ Jaya Sai... ]
Anata wa Haha, Anata wa Chichi Sai Guru Deva
Sathya Swaroopa Omamori Kudasai Sai Guru Deva [ Kokoro... ]</t>
  </si>
  <si>
    <t>jaya-sai-guru-deva-sai.mp3</t>
  </si>
  <si>
    <t>Song Glossary bina: without deva: god; (var) dev, devo, devam dikhao: show; (var) dikhakar - having shown; dikhladiya - have shown guru: preceptor; (var) guruvara – belonging to the guru / guru’s hai: is, are; (var) hi; hain - we are ho: you are; (alternative) so be it jaya: victory; (var) jayam, jayatu mata: mother; (var) matey nahin: no, not; (var) nahi nirvana: liberation, salvation pitha: father raaha: direction, way sai: sa + aai = divine mother sathya: truth, short form of sathyanarayana – the childhood name of sri sathya sai baba; (var) sathyam seva: service swaroopa: figure, embodiment; (var) swarupa, swaroopam, swaroopanin (tamil); roopini, swaroopini, svarupini (feminine) tum: you, thou; (var) tu, tuj; tubhyam, tumhey - to you; tujhey, tujko - for you;</t>
  </si>
  <si>
    <t>debug_jaya_sai_guru_deva_sai.html</t>
  </si>
  <si>
    <t>source: https://media.radiosai.org/journals/vol_16/01JUL18/Sai-Bhajans-Karaoke-Volume-7.htmReference Track1.5 Pancham / C#Gents Pitch Karaoke Tracks1.5 Pancham / C# (reference)1 Pancham / C (half note lower)7 Pancham / B (one note lower)Ladies Pitch Karaoke Tracks5 Pancham / G (reference)4.5 Pancham / F# (half note lower)4 Pancham / F (one note lower)</t>
  </si>
  <si>
    <t>https://sairhythms.sathyasai.org/song/jaya-sai-guru-deva-sai-0</t>
  </si>
  <si>
    <t>Jaya Sai Guru Deva Sai (~ Minor (Abheri / Bhimpalas))</t>
  </si>
  <si>
    <t>Victory to divine Preceptor Sai. O Lord, we serve You intently from the bottom of our hearts. You are our mother, father and Guru. O Lord, the embodiment of Truth, please protect us.</t>
  </si>
  <si>
    <t>Jaya Sai Guru Deva Sai Guru Deva
Kokoro wo Komete Otsukae Shimasu Sai Guru Deva [ Jaya Sai... ]
Anata wa Haha, Anata wa Chichi Sai Guru Deva
Sathya Swaroopa Omamori Kudasai Sai Guru Deva [ Kokoro... ]
Jaya Sai Guru Deva Sai Guru Deva
Guru Seva Bina Nirvana Nahin Jaya Sai Guru Deva [ Jaya Sai ... ]
Tum Hi Ho Mata Pitha Tum Hi Ho Sai Guru Deva
Sathya Swaroopa Raaha Dikhao Sai Guru Deva [ Guru Seva ... ]</t>
  </si>
  <si>
    <t>~ Minor (Abheri / Bhimpalas)</t>
  </si>
  <si>
    <t>Song Glossary deva: god; (var) dev, devo, devam guru: preceptor; (var) guruvara – belonging to the guru / guru’s jaya: victory; (var) jayam, jayatu sai: sa + aai = divine mother sathya: truth, short form of sathyanarayana – the childhood name of sri sathya sai baba; (var) sathyam</t>
  </si>
  <si>
    <t>https://youtu.be/tHpHKI4MYo8</t>
  </si>
  <si>
    <t>https://sairhythms.sathyasai.org/song/jaya-sai-maharaj-dayalu</t>
  </si>
  <si>
    <t>Jaya Sai Maharaj Dayalu</t>
  </si>
  <si>
    <t>Glory to Lord Sai, the compassionate one of Puttaparthi; to Lord Sai Shiva, the beautiful dancer and creator of the life force.</t>
  </si>
  <si>
    <t>Jaya Sai Maharaj Dayalu
Jaya Shiva Shankara Parthi Pureeshwara ( Jaya Sai ... )
Pranavakara Sundara Sundara
Natana Manohara Nata Shiva Shankara
Puttapartheeshwara Daya Krupalu</t>
  </si>
  <si>
    <t>Song Glossary daya: compassion dayal: compassionate one: (var) dayala, dayalam, dayalana, dayalo, dayalu, dayaludey, dayalane (tamil), dayakari (f), dayalakari (f) jaya: victory; (var) jayam, jayatu krupa: compassion; (var) kripa maharaj: king manohar: pleasing, beautiful, charming; (var) manohara, manoharam, manohari (f) nata: to bow the head or surrender as in ‘natajana’, dancer or actor as in ‘natavara’ natana: acting, dancing; (var) natanam partheeshwara: one who is lord of parthi (sathya sai baba); (var) partheesha, partheeshwaraya pranava: the primordial sound ‘om’ puttapartheeshwara: lord of puttaparthi; (var) puttapartheeshwari (f)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t>
  </si>
  <si>
    <t>debug_jaya_sai_maharaj_dayalu.html</t>
  </si>
  <si>
    <t>https://sairhythms.sathyasai.org/song/jaya-sai-mohana-shyam</t>
  </si>
  <si>
    <t>Jaya Sai Mohana Shyam</t>
  </si>
  <si>
    <t>Glory to the enchanting, dark-skinned Sai Krishna! He is all auspiciousness, the Lord of creation and the remover of obstacles. Glory to the sacred name of Sai, who is the bastion of peace, and who is Love itself.</t>
  </si>
  <si>
    <t>Jaya Sai Mohana Shyam
Jaya Sai Mangala Dham
Sai Madhava Sai Keshava
Sai Premamaya Bhagawan [ Jaya Sai Mohana ... ]
Jaya Sai Pavana Naam
Jaya Sai Shanthi Nidhan [ Sai Madhava ... ]</t>
  </si>
  <si>
    <t>Song Glossary bhagawan: god; (var) bhagwan, bhagavaan, bhagavan, bhagawantha, bhagawathey dhama: house, residence, light, lustre, splendor; (var) dham, dhamam, dhaam, dhaama jaya: victory; (var) jayam, jayatu keshava: refers to lord krishna who vanquished the demon keshi; also means the one with beautiful, long hair; (var) keshavam madhava: name of krishna which means very sweet like madhu-honey; (var) madhavam, madhavaya mangal: auspicious; (var) mangala mohana: attractive, beautiful, enchanting; (var) mohanam, mohini (f) - also refers to an incarnation of lord vishnu naam: name; (var) naama, naamam nidhan: treasure house pavana: sacred, also means one who protects or provides refuge; (var) pavanam, paavana; pavani (f) premamayi: embodiment of love (feminine); (var) premamaya - full of love sai: sa + aai = divine mother sham: dark hued, a reference to lord krishna; evening time; (var) shyam, shyama, shyamala shanthi: peace</t>
  </si>
  <si>
    <t>debug_jaya_sai_mohana_shyam.html</t>
  </si>
  <si>
    <t>https://youtu.be/amKzuBMd8wk</t>
  </si>
  <si>
    <t>https://sairhythms.sathyasai.org/song/jaya-sai-ram-sathya-sai</t>
  </si>
  <si>
    <t>Jaya Sai Ram Sathya Sai</t>
  </si>
  <si>
    <t>Victory to Lord Sathya Sai who is verily Lord Rama and Ghanashyam (Krishna). He embodies all names and forms of divinity. He is worshipped by all religions. He is the resident of Puttaparthi as well as our hearts.</t>
  </si>
  <si>
    <t>Jaya Sai Ram Sathya Sai Ram
Jaya Sai Shyam Sai Ghana Shyam [ Jaya Sai Ram ... ]
Ram Rahim Terey Hi Naam
Buddha Mahavir Nanak Naam
Sab Dharmon Mey Sai Ghana Shyam
Hrudaya (Parthi) Nivasi Sai Ghana Shyam</t>
  </si>
  <si>
    <t>Song Glossary buddha: founder of buddhism and one of the major ten incarnations of god; also an enlightened person dharmon: religions ghana: thick; also refers to the sound of a bell; (var) ghanana hai: is, are; (var) hi; hain - we are hrudaya: heart jaya: victory; (var) jayam, jayatu mahavira: lord mahavira – the founder of jainism, also, a very courageous person; (var) mahavir mey: in naam: name; (var) naama, naamam nanak: saint of sikh religion, guru nanak nivasi: dweller, resident; (var) nivasini (f), nivasitha puttaparthi: birthplace of bhagawan sri sathya sai baba; (var) parti, parthi, parthipuri rahim: merciful lord rama: name of the seventh incarnation of lord vishnu, son of dasharatha and kausalya; (var) ram sab: all, everybody or everything sai: sa + aai = divine mother sathya: truth, short form of sathyanarayana – the childhood name of sri sathya sai baba; (var) sathyam sham: dark hued, a reference to lord krishna; evening time; (var) shyam, shyama, shyamala tera: yours; (var) terey, teri, tero (your)</t>
  </si>
  <si>
    <t>debug_jaya_sai_ram_sathya_sai.html</t>
  </si>
  <si>
    <t>https://youtu.be/DarqRHp-z7c</t>
  </si>
  <si>
    <t>https://sairhythms.sathyasai.org/song/jaya-sai-rama-jaya-raghu</t>
  </si>
  <si>
    <t>Sing the glory of Lord Sai and the scion of Raghu Clan, Lord Rama. Sai Rama is a champion of the downtrodden, the incarnation of Supreme Love and is the embodiment of Peace.</t>
  </si>
  <si>
    <t>Jaya Sai Rama Jaya Raghu Rama
Hey Jaya Sai Rama Jaya Raghu Rama [ Jaya Sai ... ]
Dukhiyon Ke Daata Sai Rama
Premavatara Sai Rama
Shantha Swaroopa Sai Rama [ Hey Jaya ... ]</t>
  </si>
  <si>
    <t>jaya-sai-rama-jaya-raghu.mp3</t>
  </si>
  <si>
    <t>~ Dwijavanti / Jaijaivanti</t>
  </si>
  <si>
    <t>https://dl.radiosai.org/RADIO_SAI_BHAJAN_CLASSROOM_185_JAI_SAIRAMA_JAI_RAGHURAMA.mp3</t>
  </si>
  <si>
    <t>Song Glossary avatar: incarnation; (var) avatara, avataram, avatari, avathaar, avathari, avatarini(f) daata: one who gives; (var) datha, daatha, daatri - one that gives dukhiya: one who is in sorrow; (var) dukhiyan, duhiyara, dukhiyon (plural) hey: a heartfelt callout, usually followed by a name or description like 'hey rama', or 'hey merciful lord' jaya: victory; (var) jayam, jayatu ke: of or belonging to premavatara: incarnation of love raghu: the king ‘raghu’ who formed the ‘raghu’ dynasty in which lord rama was born rama: name of the seventh incarnation of lord vishnu, son of dasharatha and kausalya; (var) ram sai: sa + aai = divine mother shantha: peaceful swaroopa: figure, embodiment; (var) swarupa, swaroopam, swaroopanin (tamil); roopini, swaroopini, svarupini (feminine)</t>
  </si>
  <si>
    <t>debug_jaya_sai_rama_jaya_raghu.html</t>
  </si>
  <si>
    <t>https://www.youtube.com/watch?v=o9qyxjfo9Hw</t>
  </si>
  <si>
    <t>https://sairhythms.sathyasai.org/song/jaya-sai-shankara-jaya-abhayankara</t>
  </si>
  <si>
    <t>Jaya Sai Shankara Jaya Abhayankara</t>
  </si>
  <si>
    <t>Glory to Lord Sai who is verily Lord Shankara (Shiva) who bestows freedom from fear, the one whose other half is 'Amba' (Parvathi). He is also known as Hara, He holds the river Ganga and crescent moon on His head and sits on tiger skin.</t>
  </si>
  <si>
    <t>Jaya Sai Shankara Jaya Abhayankara
Samba Sadashiva Shiva Hara Hey Shiva Hara Hey Shiva Hara Hey [ Jaya Sai ... ]
Jaya Gangadhara Jaya Bimbadhara
Vyagrambara Dhara Shiva Hara Hey Shiva Hara Hey Shiva Hara Hey</t>
  </si>
  <si>
    <t>jaya-sai-shankara-jaya-abhayankara.mp3</t>
  </si>
  <si>
    <t>~ Hindolam / Malkauns</t>
  </si>
  <si>
    <t>https://dl.radiosai.org/Radio_Sai_Bhajan_Classroom_141_Jaya_Sai_Shankara_Jaya_Abhayankara.mp3</t>
  </si>
  <si>
    <t>Song Glossary abhayankara: one who protects by removing all fear; (var) abhayankari (f) bimbadhara: one who has the crescent moon - refers to lord shiva; (var) bimbadhari (f) - refers to mother parvathi dhara: bear, carry, earth, one who wears; (var) dhari, dharana, dharam, dharey, dharini (f) gangadhara: one who bears the holy river ganga – lord shiva; (var) gangadharaya, gangadhari hara: another name of lord shiva which means “to destroy”; (var) haraya hey: a heartfelt callout, usually followed by a name or description like 'hey rama', or 'hey merciful lord' jaya: victory; (var) jayam, jayatu sadashiva: always happy or prosperous; (var) sadashivey, sadashivom sai: sa + aai = divine mother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 vyagrambara: one who wears the tiger skin as his cloth – lord shiva</t>
  </si>
  <si>
    <t>debug_jaya_sai_shankara_jaya_abhayankara.html</t>
  </si>
  <si>
    <t>https://youtu.be/j5_nQVIK2Kc</t>
  </si>
  <si>
    <t>https://sairhythms.sathyasai.org/song/jaya-sayeesha-jaya-sayeesha</t>
  </si>
  <si>
    <t>Victory to Lord Sai, who is verily Lord Krishna incarnated again on Earth, who is the charioteer of the Spiritual Heart and dwells at Prashanthi Nilayam in Parthi.</t>
  </si>
  <si>
    <t>Jaya Sayeesha Jaya Sayeesha
Radha Madhava Jaya Partheesha [ Jaya Sayeesha ... ]
Hrudaya Sarathi Sai Kanhaiya
Radhey Govinda Prashanthi Nilaya</t>
  </si>
  <si>
    <t>jaya-sayeesha-jaya-sayeesha.mp3</t>
  </si>
  <si>
    <t>Song Glossary govinda: name of krishna which means cowherd; (var) govindam hrudaya: heart jaya: victory; (var) jayam, jayatu kanha: krishna; (var) kanhaiya, kanhaiyya, kanhayi, kannan (tamil) madhava: name of krishna which means very sweet like madhu-honey; (var) madhavam, madhavaya nilaya: house; (var) nilayey partheeshwara: one who is lord of parthi (sathya sai baba); (var) partheesha, partheeshwaraya prashanthi: supreme peace; (var) prashantha; also refers to prashanthi nilayam at puttaparthi radha: one of the gopikas and the beloved of lord krishna; (var) radhe, radhey, radhika sai: sa + aai = divine mother sarathi: charioteer sayeesha: sai + esha = lord sai; (var) sayeesham, sayeeshwara, sayeeshwaram, sayeeshwari (f), sayeeshwaraya, saishwari (f),</t>
  </si>
  <si>
    <t>debug_jaya_sayeesha_jaya_sayeesha.html</t>
  </si>
  <si>
    <t>https://sairhythms.sathyasai.org/song/jaya-shankara-bhaava-gochara-shiva</t>
  </si>
  <si>
    <t>Jaya Shankara Bhaava Gochara Shiva</t>
  </si>
  <si>
    <t>Glory to Shankara who is beyond senses, Lord of Chidambaram (Holy place in India), personified as Omkara, the Supreme Brahman, the Lord of Parthi who removes sin and uplifts the world.</t>
  </si>
  <si>
    <t>Jaya Shankara Bhaava Gochara Shiva Chidambara Omkara
Parthi Vihara Paapa Vidhura
Jagadodhara Brahmapara (3)</t>
  </si>
  <si>
    <t>jaya-shankara-bhaava-gochara-shiva.mp3</t>
  </si>
  <si>
    <t>Song Glossary bhaav: feeling, emotion; (var) bhaava chidambaresha: lord shiva, the lord of chidambara – chith(consciousness)+ambara(sky) i.e. the sky of consciousness which is the ultimate aim one should attain according to all the vedas and scriptures; (var) chidambara; chidambaram - place in tamil nadu where the temple of lord nataraja is located gochara: that which is seen jagadodhara: one who liberates the world; (var) jagadoddhara, jagadoddharini (f), jagadodhaara, jagadodharaka, jagadodharana, jagadodharanam, jagadodharini (f) jaya: victory; (var) jayam, jayatu om: Omkara has no form. It is the manifestation of Brahman (God) as sound. It is present in all creation. It is effulgent. It is in all speech. Read More: Significance of Om paapa: sin parabrahma: supreme spirit; (var) brahmapara puttaparthi: birthplace of bhagawan sri sathya sai baba; (var) parti, parthi, parthipuri shankara: name of lord shiva, one who bestows auspiciousness; (var) shankar, shankaraya, shankaram shiva: lord shiva - one of the trinity who is the destroyer - the name shiva means auspiciousness; (var) shiv, shivaya, shivaraj, shivaraja, shivarajam, shivom, shivani (f) - of shiva vidhura: remove, absolve; (var) viduram, viduri, vidhurini (feminine) vihara: one who resides; (var) viharana, vihari, viharini (f)</t>
  </si>
  <si>
    <t>debug_jaya_shankara_bhaava_gochara_shiva.html</t>
  </si>
  <si>
    <t>https://sairhythms.sathyasai.org/song/jaya-shiva-shankara-kailasa-vasi</t>
  </si>
  <si>
    <t>Jaya Shiva Shankara Kailasa Vasi</t>
  </si>
  <si>
    <t>Victory to Shiva Shankara who has His Abode at Kailasa, Ramachandra at Ayodhya, Sri Krishna at Dwaraka, Ramakrishna at Dakshineshwar and to the One who dwells at Shirdi and Puttaparthi.</t>
  </si>
  <si>
    <t>Jaya Shiva Shankara Kailasa Vasi
Jaya Jaya Ramachandra Ayodhya Vasi [ Jaya Shiva ... ]
Jaya Jaya Sri Krishna Dwaraka Vasi
Jaya Jaya Ram Krishna Dakshina Vasi
Jaya Jaya Jaya Jaya Shirdi Nivasi
Jaya Jaya Jaya Puttaparthi Nivasi</t>
  </si>
  <si>
    <t>Song Glossary ayodhya: the town ruled by king dasharatha and lord rama; (var) avadh, awaadh, avadhpuri dakshina: south or southern, also refers to an offering dwaraka: the town in which lord krishna ruled as a king jaya: victory; (var) jayam, jayatu kailasa: the abode of lord shiva krishna: name of the eighth incarnation of lord vishnu, son of devaki and vasudeva nivasi: dweller, resident; (var) nivasini (f), nivasitha puttaparthi: birthplace of bhagawan sri sathya sai baba; (var) parti, parthi, parthipuri rama: name of the seventh incarnation of lord vishnu, son of dasharatha and kausalya; (var) ram ramachandra: lord rama effulgent like the full moon (chandra)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vasi: one who dwells or resides in; (var) vasini (f)</t>
  </si>
  <si>
    <t>debug_jaya_shiva_shankara_kailasa_vasi.html</t>
  </si>
  <si>
    <t>https://sairhythms.sathyasai.org/song/jaya-sri-ganesha-vighna-nasha</t>
  </si>
  <si>
    <t>Glory to the Lord of Ganaas, Ganesha, the destroyer of obstacles, who has the head of an elephant, who confers scholarship, intelligence and power. Glory to the son of Universal Mother (Parvathi). Glory to the one who is single tusked, compassionate and who bestows auspiciousness. I bow to Thee who is the highest.</t>
  </si>
  <si>
    <t>Jaya Sri Ganesha Vighna Nasha Gajanana
Vidya Buddhi Sarva Siddhi Suranjana [ Jaya Sri ... ]
Jaya Heramba Sri Jagadamba Nandana
Eka Dantha Dayavantha Shubhanana
Mangala Dayaka Sri Vinayaka Vandana</t>
  </si>
  <si>
    <t>jaya-sri-ganesha-vighna-nasha.mp3</t>
  </si>
  <si>
    <t>S+ S+ S+ N2 S+ N1 P ~ P M1 P G1 M1 P N1 D2 N2 S+In the Key of C:C+ C+ C+ B C+ B♭ G ~ G F G E♭ F G B♭ A B C+</t>
  </si>
  <si>
    <t>Song Glossary buddhi: intellect dantha: tooth or tusk as in ekadantha - the single-tusked one (refers to lord ganesha) dayaka: one who gives; (var) dayakam, dayiney, dayaki (f) dayavantha: compassionate one eka: one gajamukha: elephant-faced one, refers to lord ganesh; (var) gajamukham, gajanana, gajananam, gajavadana, gajavadanam ganesha: lord of the ganas, name of the elephant faced god; (var) ganesh heramba: a form of lord ganesha, pictured as having five heads and riding a lion, also means protector of the weak jagadamba: mother of the world; (var) jagadambe, jagadambige jaya: victory; (var) jayam, jayatu mangal: auspicious; (var) mangala nandana: son, also the name of a forest; (var) nandan, nandanam nasha: destruction sarva: all; (var) sarvam shubhanana: pleasant face siddhi: accomplishment, superhuman power sri: honorific title of respect; another name of goddess lakshmi; wealth, majesty, splendour, intellect, fortune; (var) thiru (tamil) suranjana: pleasing vandana: worship, obeisance, salutation; (var) vandanam vidya: knowledge vighna: obstacle vinayaka: one without a master - refers to lord ganesha</t>
  </si>
  <si>
    <t>debug_jaya_sri_ganesha_vighna_nasha.html</t>
  </si>
  <si>
    <t>https://youtu.be/pqgGpCGcyT0</t>
  </si>
  <si>
    <t>https://sairhythms.sathyasai.org/song/jaya-sri-madhava-jaya-radhe</t>
  </si>
  <si>
    <t>Jaya Sri Madhava Jaya Radhe</t>
  </si>
  <si>
    <t>Salutations to Radha's Lord, Govinda(Krishna), the charming flute-player and slayer of demon Mura. He is an ocean of love and the kinsman and Lord of those who are less fortunate.</t>
  </si>
  <si>
    <t>Jaya Sri Madhava Jaya Radhey Govinda
Mukunda Murahara Murali Govinda
Aao Jaya Murali Govinda
Deena Bandhu Deena Nath Radhey Govinda
Prema Sindhu Prema Natha Sai Govinda</t>
  </si>
  <si>
    <t>Song Glossary aao: welcome bandhava: relative; (var) bandhu, bandho; bandham - relationship deen: downtrodden; (var) deena, deenan govinda: name of krishna which means cowherd; (var) govindam jaya: victory; (var) jayam, jayatu madhava: name of krishna which means very sweet like madhu-honey; (var) madhavam, madhavaya mukunda: refers to krishna, the one who grants liberation murahara: one who killed the demon ‘mura’ – krishna; (var) murahari murali: flute natha: lord or master; (var) nath, nathaya, natham, nada (tamil), nadanukku (tamil) - to the lord, nathudey (telugu) prema: love; (var) prem; also the name of the third sai avatar, prema sai radha: one of the gopikas and the beloved of lord krishna; (var) radhe, radhey, radhika sai: sa + aai = divine mother sindhu: ocean; (var) sindho sri: honorific title of respect; another name of goddess lakshmi; wealth, majesty, splendour, intellect, fortune; (var) thiru (tamil)</t>
  </si>
  <si>
    <t>debug_jaya_sri_madhava_jaya_radhe.html</t>
  </si>
  <si>
    <t>https://sairhythms.sathyasai.org/song/jaya-sri-radhey-jaya-nanda-nandana</t>
  </si>
  <si>
    <t>Jaya Sri Radhey Jaya Nanda Nandana</t>
  </si>
  <si>
    <t>Victory to Lord Krishna, the Lord of Radha and the son of Nanda of the Yadu clan. Victory to the Lord Panduranga (Vittala) of Pandharpur.</t>
  </si>
  <si>
    <t>Jaya Sri Radhey Jaya Nanda Nandana
Jaya Sri Radhey Jaya Yadu Nandana
Vittala Hari Vittala Panduranga Vittala
Vittala Hari Vittala Pandhari Natha Vittala
Vittala Vittala Vittala Panduranga Vittala
Vittala Vittala Vittala Pandhari Natha Vittala</t>
  </si>
  <si>
    <t>https://dl.radiosai.org/RADIO_SAI_BHAJAN_CLASSROOM_460_JAI_SHRI_RADHE_JAI.mp3</t>
  </si>
  <si>
    <t>Song Glossary hari: name of lord vishnu; (var) hare, harey jaya: victory; (var) jayam, jayatu nanda: foster father of lord krishna nandana: son, also the name of a forest; (var) nandan, nandanam natha: lord or master; (var) nath, nathaya, natham, nada (tamil), nadanukku (tamil) - to the lord, nathudey (telugu) pandari: place where the temple of vittala situated panduranga: lord vittala, krishna radha: one of the gopikas and the beloved of lord krishna; (var) radhe, radhey, radhika sri: honorific title of respect; another name of goddess lakshmi; wealth, majesty, splendour, intellect, fortune; (var) thiru (tamil) vittala: the presiding deity at pandarpur who is a manifestation of lord vishnu and lord krishna; (var) vittaley yadu: name of the dynasty in which lord krishna was born; (var) yaduvara, yadukula</t>
  </si>
  <si>
    <t>debug_jaya_sri_radhey_jaya_nanda_nandana.html</t>
  </si>
  <si>
    <t>https://youtu.be/iNd521m7cdI</t>
  </si>
  <si>
    <t>https://sairhythms.sathyasai.org/song/jaya-vallabha-gananayaka</t>
  </si>
  <si>
    <t>Jaya Vallabha Gananayaka</t>
  </si>
  <si>
    <t>Glory to the Lord of Ganaas, Lord Ganesha, the brother of Guha (Lord Subrahmanya). Glory to the son of Eshwari (Parvathi) who bestows auspiciousness. Salutations to the one who confers boons, who is none other than Sai, the Lord of Parthi.</t>
  </si>
  <si>
    <t>Jaya Vallabha Gananayaka
Jaya Guha Sodara Shubha Daata
Jaya Hey Eshwari Nandana
Jaya Vara Dayaka Namostuthey
Jaya Partheeshwara Namostuthey</t>
  </si>
  <si>
    <t>jaya-vallabha-gananayaka.mp3</t>
  </si>
  <si>
    <t>https://dl.radiosai.org/RADIO_SAI_BHAJAN_CLASSROOM_429_JAYA_VALLABHA_GANANAYAKA.mp3</t>
  </si>
  <si>
    <t>Song Glossary daata: one who gives; (var) datha, daatha, daatri - one that gives dayaka: one who gives; (var) dayakam, dayiney, dayaki (f) eshwari: consort of eshwara, refers to goddess parvathi gananayaka: leader of his group - refers to lord ganesha; (var) gananayakam, ganapathey, ganapathi, ganapathim, ganapati, ganapatim guha: lord subrahmanya, also the name of the boatsman in whose boat lord rama travelled hey: a heartfelt callout, usually followed by a name or description like 'hey rama', or 'hey merciful lord' jaya: victory; (var) jayam, jayatu namostuthey: to offer salutations; (var) namasthey nandana: son, also the name of a forest; (var) nandan, nandanam partheeshwara: one who is lord of parthi (sathya sai baba); (var) partheesha, partheeshwaraya shubh: good, auspicious, pleasant; (var) shubha, shubham; shubhakari, shubankari - goddess who bestows auspiciousness sodara: brother vallabha: beloved, husband; (var) vallabham, vallabhaya, vallabhey vara: (1) boon, gift, (2) desired, (3) bridegroom, (4) most respected, best, excellent; (var) varam - tamil</t>
  </si>
  <si>
    <t>debug_jaya_vallabha_gananayaka.html</t>
  </si>
  <si>
    <t>https://sairhythms.sathyasai.org/song/jaya-vijayee-bhava-jaya-vijayee</t>
  </si>
  <si>
    <t>Jaya Vijayee Bhava Jaya Vijayee</t>
  </si>
  <si>
    <t>Victory to the Lord Hanuman, the one who removes the fear of repetitive Births. The son of Pavana and Anjana is blemishless and is of extraordinary strength.</t>
  </si>
  <si>
    <t>Jaya Vijayee Bhava Jaya Vijayee Bhava
Bhava Bhaya Nasha Hanumantha
Pavana Kumara Paavana Veera
Ati Balavantha Hanumantha
Anjani Putra Veeranjaneya
Niranjana Vijayee Bhava (Bolo) (2)</t>
  </si>
  <si>
    <t>jaya-vijayee-bhava-jaya-vijayee.mp3</t>
  </si>
  <si>
    <t>Song Glossary anjana: mother of hanuman; (var) anjani ati: extremely, very balavanta: one who has immense physical strength or power; (var) balavana bhava: being, becoming, birth, world bhaya: fear bolo: chant, tell; (var) bol, boley - tells, boloon - i say hanuman: the monkey god who served lord rama; (var) hanumantha, anjaneya - son of anjana jaya: victory; (var) jayam, jayatu kumara: son, young boy, lord subrahmanya nasha: destruction niranjan: without any black spot. i.e. always pure. nir+anjan=without collirium (kaajal – which is always black); (var) niranjana, niranjani (f) pavan: the wind god pavana: sacred, also means one who protects or provides refuge; (var) pavanam, paavana; pavani (f) putra: son vanara: monkey veera: courageous person; (var) veeram vijaya: victorious, victory; (var) vijayee</t>
  </si>
  <si>
    <t>debug_jaya_vijayee_bhava_jaya_vijayee.html</t>
  </si>
  <si>
    <t>https://sairhythms.sathyasai.org/song/jaya-vijayee-bhava-parthi-pureeshwara</t>
  </si>
  <si>
    <t>Jaya Vijayee Bhava Parthi Pureeshwara</t>
  </si>
  <si>
    <t>Victory to Lord Sai, who dwells at Parthi who has utmost compassion for His devotees. He is the Protector of the whole Universe and the motivator for His followers.</t>
  </si>
  <si>
    <t>Jaya Vijayee Bhava Parthi Pureeshwara
Jaya Bhakthashraya Krupa Maya
Jaya Jaya Jaya Sarva Jagat Rakshaka
Jaya Jaya Jaya Janardhana
Jaya Jaya Jaya Sayeeshwara</t>
  </si>
  <si>
    <t>Song Glossary ashraya: provide refuge, help, support bhaktha: devotee; (var) bhakthudu (telugu), bhakthargal (tamil) bhava: being, becoming, birth, world jagat: world; (var) jagath, jagatha, jag, jaga janardhana: one who protects the people - refers to lord vishnu jaya: victory; (var) jayam, jayatu krupa: compassion; (var) kripa maya: illusion pureeshwara: lord of a place or city; (var) purishwara, pureeshwari, purishwari (f) puttaparthi: birthplace of bhagawan sri sathya sai baba; (var) parti, parthi, parthipuri raksha: protect; (var) rakshaya sarva: all; (var) sarvam sayeesha: sai + esha = lord sai; (var) sayeesham, sayeeshwara, sayeeshwaram, sayeeshwari (f), sayeeshwaraya, saishwari (f), vijaya: victorious, victory; (var) vijayee</t>
  </si>
  <si>
    <t>debug_jaya_vijayee_bhava_parthi_pureeshwara.html</t>
  </si>
  <si>
    <t>https://sairhythms.sathyasai.org/song/jaya-vittala-vittala-vittala-jaya</t>
  </si>
  <si>
    <t>Jaya Vittala Vittala Vittala Jaya</t>
  </si>
  <si>
    <t>Chant incessantly the name of Vittala. Victory to Lord Panduranga, the one standing on a brick.</t>
  </si>
  <si>
    <t>Jaya Vittala Vittala Vittala Jaya Vittala Panduranga
Jaya Vittala Panduranga (3)</t>
  </si>
  <si>
    <t>Song Glossary jaya: victory; (var) jayam, jayatu panduranga: lord vittala, krishna vittala: the presiding deity at pandarpur who is a manifestation of lord vishnu and lord krishna; (var) vittaley</t>
  </si>
  <si>
    <t>debug_jaya_vittala_vittala_vittala_jaya.html</t>
  </si>
  <si>
    <t>https://youtu.be/ZLrwH1x5G5g</t>
  </si>
  <si>
    <t>https://sairhythms.sathyasai.org/song/jayatu-jayatu-rama</t>
  </si>
  <si>
    <t>Jayatu Jayatu Rama</t>
  </si>
  <si>
    <t>Victory to Lord Rama, consort of Mother Janaki, the one who destroys the fear of birth and death, the Emperor of the Raghu dynasty.</t>
  </si>
  <si>
    <t>Jayatu Jayatu Rama
Janani Janaki Rama
Janana Marana Bhaya Klesha Vinashaka
Raghupathi Sita Rama Rama Ramethi Rama</t>
  </si>
  <si>
    <t>jayatu-jayatu-rama.mp3</t>
  </si>
  <si>
    <t>https://dl.radiosai.org/RADIO_SAI_BHAJAN_CLASSROOM_381_JAYATU_JAYATU_RAMA.mp3</t>
  </si>
  <si>
    <t>Song Glossary bhaya: fear janaki: daughter of king ‘janaka’ i.e. sita – consort of lord rama janam: birth; (var) janama, janana janani: mother jaya: victory; (var) jayam, jayatu klesha: pain, suffering maran: death; (var) marana raghupathey: lord of raghu clan; (var) raghupathi rama: name of the seventh incarnation of lord vishnu, son of dasharatha and kausalya; (var) ram ramethi: one who delights (rama) sita: consort of rama, 7th avatar of lord vishnu; (var) siya vinasha: one who destroys or removes; (var) vinashaka, vinashana, vinashini (f), vinasham;</t>
  </si>
  <si>
    <t>debug_jayatu_jayatu_rama.html</t>
  </si>
  <si>
    <t>https://www.youtube.com/watch?v=YpzNzNuJOrk</t>
  </si>
  <si>
    <t>https://sairhythms.sathyasai.org/song/jayatu-shiva-natana-shiva</t>
  </si>
  <si>
    <t>Jayatu Shiva Natana Shiva</t>
  </si>
  <si>
    <t>Sing the glories of the Lord of Dance, Lord Shiva, the Universal and Sovereign Lord. Shiva has the Sacred Ash smeared all over His body, the Crescent Moon on His forehead, has brown-colored eyes, charms Mother Ganges and holds the Bow (Pinaka) in His hand. Lord Sai is none other than Lord Shiva.</t>
  </si>
  <si>
    <t>Jayatu Shiva Natana Shiva
Jaya Jagadeesha Mahesha Shiva [ Jayatu Shiva ... ]
Bhasma Vibhushitha Phaala Shashidhara
Pingala Lochana Ganga Mohana
Pinaka Vaibhava Sai Shankara</t>
  </si>
  <si>
    <t>jayatu-shiva-natana-shiva.mp3</t>
  </si>
  <si>
    <t>Song Glossary bhasma: sacred ash ganga: the sacred river ganges worshipped as goddess ganga; (var) gangey jagadeesha: lord of the world; (var) jagadeeshwara, jagadeeshwaraya jaya: victory; (var) jayam, jayatu lochana: eye; (var) lochani (feminine) – one with such eyes; (var) vilochana mahesha: greatest lord - refers to lord shiva; (var) mahesham mohana: attractive, beautiful, enchanting; (var) mohanam, mohini (f) - also refers to an incarnation of lord vishnu natana: acting, dancing; (var) natanam phaala: forehead; top part of hair pinaka: lord shiva’s bow pingala: brown, reddish brown color sai: sa + aai = divine mother shankara: name of lord shiva, one who bestows auspiciousness; (var) shankar, shankaraya, shankaram shashi: moon shiva: lord shiva - one of the trinity who is the destroyer - the name shiva means auspiciousness; (var) shiv, shivaya, shivaraj, shivaraja, shivarajam, shivom, shivani (f) - of shiva vaibhava: grandeur; (var) baibhava vibhushitha: decorated or adorned</t>
  </si>
  <si>
    <t>debug_jayatu_shiva_natana_shiva.html</t>
  </si>
  <si>
    <t>https://sairhythms.sathyasai.org/song/jayatu-shiva-shiva-janaki-rama</t>
  </si>
  <si>
    <t>Jayatu Shiva Shiva Janaki Rama</t>
  </si>
  <si>
    <t>Chant the Glory of Lord Shiva, Janaki Rama, Raghu Nandana, Radhey Shyam. Shed your Ego and Chant Hari's Name, which destroys our Sin and helps us to cross the cycle of Births.</t>
  </si>
  <si>
    <t>Jayatu Shiva Shiva Janaki Rama
Jaya Raghu Nandana Radhey Shyama
Tyaga Karo Abhimaan
Dhyan Karo Hari Naam [ Jayatu Shiva ... ]
Taraka Naama Smaranam
Tapatraya Samharanam</t>
  </si>
  <si>
    <t>Song Glossary abhimaan: pride dhyan: meditation; (var) dhyana, dhyanam, dhyanamey hari: name of lord vishnu; (var) hare, harey janaki: daughter of king ‘janaka’ i.e. sita – consort of lord rama jaya: victory; (var) jayam, jayatu karo: do; make it happen; (var) kar; kiya - did; karomi, karey - let us do naam: name; (var) naama, naamam nanda: foster father of lord krishna radha: one of the gopikas and the beloved of lord krishna; (var) radhe, radhey, radhika raghu: the king ‘raghu’ who formed the ‘raghu’ dynasty in which lord rama was born rama: name of the seventh incarnation of lord vishnu, son of dasharatha and kausalya; (var) ram samhaara: to destroy; (var) samhaaraka, samharanam, samhari - one who destroys, samhaarini (f) sham: dark hued, a reference to lord krishna; evening time; (var) shyam, shyama, shyamala shiva: lord shiva - one of the trinity who is the destroyer - the name shiva means auspiciousness; (var) shiv, shivaya, shivaraj, shivaraja, shivarajam, shivom, shivani (f) - of shiva smaran: constant remembrance; (var) smaranam, smarami - remember tapatraya: three sins taraka: one who liberates or one that liberates; (var) tarakam tyaga: sacrifice</t>
  </si>
  <si>
    <t>debug_jayatu_shiva_shiva_janaki_rama.html</t>
  </si>
  <si>
    <t>https://sairhythms.sathyasai.org/song/jayatu-vittala-jaya-vittala</t>
  </si>
  <si>
    <t>Jayatu Vittala Jaya Vittala</t>
  </si>
  <si>
    <t>Sing the Glory of Vittala, Ranga Vittala and His consort Rakumayi continuously.</t>
  </si>
  <si>
    <t>Jayatu Vittala Jaya Vittala
Rakumayi Vittala Ranga Vittala [ Jayatu Vittala ... ]
Jayatu Vittala Jaya Vittala [ Rakumayi Vittala ]</t>
  </si>
  <si>
    <t>Song Glossary jaya: victory; (var) jayam, jayatu rakumayi: consort of vittala ranga: lord vittala or panduranga - a form of lord krishna; also the name of lord narayana in srirangam, tamilnadu; (var) ranganath, ranganatha vittala: the presiding deity at pandarpur who is a manifestation of lord vishnu and lord krishna; (var) vittaley</t>
  </si>
  <si>
    <t>debug_jayatu_vittala_jaya_vittala.html</t>
  </si>
  <si>
    <t>https://sairhythms.sathyasai.org/song/jeevan-jyothi-jalao-kanhaiya</t>
  </si>
  <si>
    <t>Jeevan Jyothi Jalao Kanhaiya</t>
  </si>
  <si>
    <t>Light the Lamp of my Life, O Young Krishna, I owe everything to You. O Lord, accept me into Your fold and bless me with Your Grace. You are none other than Lord Sai, the refuge of the forlorn.</t>
  </si>
  <si>
    <t>Jeevan Jyothi Jalao Kanhaiya
Jo Kuch Mera Sab Hai Tera [ Jeevan Jyothi ... ]
Daya Karo Mujhey Hey Sai Shyama
Sharan Lagalo Mujhey Krishna Kanhaiya
Hey Anatha Natha Sri Sai Natha</t>
  </si>
  <si>
    <t>jeevan-jyothi-jalao-kanhaiya.mp3</t>
  </si>
  <si>
    <t>Song Glossary anath: destitute; (var) anatha daya: compassion hai: is, are; (var) hi; hain - we are hey: a heartfelt callout, usually followed by a name or description like 'hey rama', or 'hey merciful lord' jalao: to light or burn; (var) jalavo; jalavun - i will light jeevan: life; (var) jeevana jo: whoever jyothi: divine light; (var) jyoth, jyotir kanha: krishna; (var) kanhaiya, kanhaiyya, kanhayi, kannan (tamil) karo: do; make it happen; (var) kar; kiya - did; karomi, karey - let us do krishna: name of the eighth incarnation of lord vishnu, son of devaki and vasudeva kuch: some lagalo: accept; provide refuge mera: my, mine; (var) mere, merey, meri, mero mujhe: for me; (var) mujhey, mohey natha: lord or master; (var) nath, nathaya, natham, nada (tamil), nadanukku (tamil) - to the lord, nathudey (telugu) sab: all, everybody or everything sai: sa + aai = divine mother sham: dark hued, a reference to lord krishna; evening time; (var) shyam, shyama, shyamala sharan: surrender; (var) sharana, sharanagata, sharanagatha, sharanagatham, sharanam sri: honorific title of respect; another name of goddess lakshmi; wealth, majesty, splendour, intellect, fortune; (var) thiru (tamil) tera: yours; (var) terey, teri, tero (your)</t>
  </si>
  <si>
    <t>debug_jeevan_jyothi_jalao_kanhaiya.html</t>
  </si>
  <si>
    <t>https://sairhythms.sathyasai.org/song/jeevan-jyothi-tum-ho-sai</t>
  </si>
  <si>
    <t>You are the Lamp of Life O Lord Sai, light in us the lamp of Love. Enlighten our life so we may cross the dark crevices of this turbulent world.</t>
  </si>
  <si>
    <t>Jeevan Jyothi Tum Ho Sai
Prem Ki Jyothi Jalao Sai Prem Ki Jyothi Jalao
Jeevan Ke In Andhiyaron Mey Sai Deep Jalao
Sai Deep Jalao Sathya Sai Deep Jalao [ Prem Ki Jyothi ... ]</t>
  </si>
  <si>
    <t>jeevan-jyothi-tum-ho-sai.mp3</t>
  </si>
  <si>
    <t>Lowest Note: g1 / E♭ (lower octave)Highest Note: S / C (higher octave)* Western notes are in the Key of C</t>
  </si>
  <si>
    <t>Song Glossary andhera: darkness; (var) andhiyaron deep: lamp, light; (var) deepa ho: you are; (alternative) so be it jalao: to light or burn; (var) jalavo; jalavun - i will light jeevan: life; (var) jeevana jyothi: divine light; (var) jyoth, jyotir ke: of or belonging to mey: in prema: love; (var) prem; also the name of the third sai avatar, prema sai sai: sa + aai = divine mother sathya: truth, short form of sathyanarayana – the childhood name of sri sathya sai baba; (var) sathyam tum: you, thou; (var) tu, tuj; tubhyam, tumhey - to you; tujhey, tujko - for you;</t>
  </si>
  <si>
    <t>debug_jeevan_jyothi_tum_ho_sai.html</t>
  </si>
  <si>
    <t>Reference Track4.5 Pancham / F#Gents Pitch Karaoke Tracks4.5 Pancham / F# (reference)</t>
  </si>
  <si>
    <t>https://sairhythms.sathyasai.org/song/jeevan-ki-naiya-mori-paar</t>
  </si>
  <si>
    <t>Jeevan Ki Naiya Mori Paar</t>
  </si>
  <si>
    <t>O Lord Sai, help me to reach the other end through the boat of Life, O the Lord of Parthi. O Sai Bhagawan, protect me, for You are verily the Ocean of Supreme Love, the refuge of the forlorn and the deserted.</t>
  </si>
  <si>
    <t>Jeevan Ki Naiya Mori Paar Karo Sai Nath
Sai Nath Sai Nath Parthi Puri Sai Nath
Prem Sudha Sagar Tum Sai Bhagawan
Deena Bandhu Deena Sakha Sai Bhagawan
Madath Karo Raksha Karo Sai Natha Hey [ Sai Nath ... ]</t>
  </si>
  <si>
    <t>Song Glossary bandhava: relative; (var) bandhu, bandho; bandham - relationship bhagawan: god; (var) bhagwan, bhagavaan, bhagavan, bhagawantha, bhagawathey deen: downtrodden; (var) deena, deenan hey: a heartfelt callout, usually followed by a name or description like 'hey rama', or 'hey merciful lord' jeevan: life; (var) jeevana karo: do; make it happen; (var) kar; kiya - did; karomi, karey - let us do madath: help or assistance morey: mine; (var) mori naiya: boat; (var) naava natha: lord or master; (var) nath, nathaya, natham, nada (tamil), nadanukku (tamil) - to the lord, nathudey (telugu) paar: to cross prema: love; (var) prem; also the name of the third sai avatar, prema sai puttaparthi: birthplace of bhagawan sri sathya sai baba; (var) parti, parthi, parthipuri raksha: protect; (var) rakshaya sagar: ocean; (var) sagara, sagaram, sagari (feminine) sai: sa + aai = divine mother sakha: friend; (var) sakhi (feminine) sudha: stream, spring tum: you, thou; (var) tu, tuj; tubhyam, tumhey - to you; tujhey, tujko - for you;</t>
  </si>
  <si>
    <t>debug_jeevan_ki_naiya_mori_paar.html</t>
  </si>
  <si>
    <t>https://sairhythms.sathyasai.org/song/jesus-christ-jesus-christ</t>
  </si>
  <si>
    <t>Jesus Christ, Jesus Christ</t>
  </si>
  <si>
    <t>Jesus Christ, Jesus Christ, Jesus Christ, whoa Jesus Christ (4)
Sathya Sai, Sathya Sai, Sathya Sai, whoa Sathya Sai (4)</t>
  </si>
  <si>
    <t>jesus-christ-jesus-christ.mp3</t>
  </si>
  <si>
    <t>Jesus, Sai</t>
  </si>
  <si>
    <t>debug_jesus_christ_jesus_christ.html</t>
  </si>
  <si>
    <t>https://sairhythms.sathyasai.org/song/jesus-said</t>
  </si>
  <si>
    <t>Jesus said</t>
  </si>
  <si>
    <t>Jesus said, “He who sent me will come again” (2x)
Sai, Sai, Sathya Sai Baba, Baba, Baba (2x)
Baba Baba, Sathya Sai Baba, Baba, Baba (2x)
Sathya, Sathya, Sathya Sai Baba, Baba, Baba (2x)
Sai, Sai, Sathya Sai Baba, Baba, Baba (2x)
Baba Baba, Sathya Sai Baba, Baba, Baba (2x)
Sathya, Sathya, Sathya Sai Baba, Baba, Baba (4x)</t>
  </si>
  <si>
    <t>jesus-said.mp3</t>
  </si>
  <si>
    <t>Lowest Note: D1 / G#Highest Note: G1 / E♭ (higher octave)* Western notes are in the Key of C</t>
  </si>
  <si>
    <t>debug_jesus_said.html</t>
  </si>
  <si>
    <t>https://sairhythms.sathyasai.org/song/jesus-jesus-son-lord</t>
  </si>
  <si>
    <t>Jesus, Jesus, Son of the Lord</t>
  </si>
  <si>
    <t>Jesus, Jesus, Son of the Lord
Jesus, Jesus, dear Son of God
Let me call your Name, let man cry in shame
That the love You taught, my Lord, is lost again
Love was Your Life, love was Your call
Love was the reason why You gave Your life, my Lord
Love God and most of all, those who hate you, love them all
Love your neighbor as yourself was Your Call</t>
  </si>
  <si>
    <t>debug_jesus_jesus_son_of_the_lord.html</t>
  </si>
  <si>
    <t>https://sairhythms.sathyasai.org/song/jhulana-jhulaye-brij-bala</t>
  </si>
  <si>
    <t>Jhulana Jhulaye Brij Bala</t>
  </si>
  <si>
    <t>Rock the swing gently, my dear Sai Krishna, the sweet child of Brij and the son of Nanda. O Sai Krishna, accept our salutations while You rock in the golden cardle, draped in silk.</t>
  </si>
  <si>
    <t>Jhulana Jhulaye Brij Bala
Jhule Nandalala Jhule Sai Bala [ Jhulana Jhulaye ... ]
Resham Ki Dori Sone Ka Palna
Arathi Utarey Sai Bala [ Jhule Nandala ... ]
Swing the cradle of the child of Brij
The beloved Son of Nanda is swinging in the cradle
The cradle of gold has a string of silk
Sing the Arathi to Nandalala
Who swings happily in His cradle</t>
  </si>
  <si>
    <t>Song Glossary arathi: waving of flame in front of the lord; (var) arati, aarathi, harathi bala: child, son; (var) bal, balana, balagan (tamil), baalam brija: region where lord krishna's advent took place; (var) brij dori: string jhulana: cradle; (var) jhula jhule: to swing; (var) jhuley, jhulaye, jhulave ka: belonging to ki: of or belonging to nandalala: son of nanda; (var) nandalal palna: cradle resham: silk sai: sa + aai = divine mother sona: gold; (var) sone utaro: may you take; (var) utharo, utarey; utarun - may I take</t>
  </si>
  <si>
    <t>debug_jhulana_jhulaye_brij_bala.html</t>
  </si>
  <si>
    <t>https://youtu.be/5ljO2xvgteg</t>
  </si>
  <si>
    <t>https://sairhythms.sathyasai.org/song/jhulana-jhule-sai-gopala</t>
  </si>
  <si>
    <t>Jhulana Jhule Sai Gopala</t>
  </si>
  <si>
    <t>Oh Gopala, rock in the swing of my heart, the mischievous son of Nanda. Govinda, the dark-complexioned boy of Gokul who held the Govardhana mountain high, has the Flute in His hand and a bewitching smile on His face.</t>
  </si>
  <si>
    <t>Jhulana Jhule Sai Gopala
Krishna Natavara Nandalala [ Jhulana Jhule ... ]
Govinda Giridhara Gokula Bala
Shyama Manohara Muraliwala
Shobhita Sundara Prem Hindola</t>
  </si>
  <si>
    <t>jhulana-jhule-sai-gopala.mp3</t>
  </si>
  <si>
    <t>Song Glossary bala: child, son; (var) bal, balana, balagan (tamil), baalam giridhar: one who lifted the mountain - refers to lord krishna who lifted the govardhana peak; (var) giridhara, giridhari gokula: the place where krishna was fostered gopal: name of krishna which means protector of the cowherd; (var) gopala, gopalana, gopalam govinda: name of krishna which means cowherd; (var) govindam hindola: swing jhulana: cradle; (var) jhula krishna: name of the eighth incarnation of lord vishnu, son of devaki and vasudeva manohar: pleasing, beautiful, charming; (var) manohara, manoharam, manohari (f) muraliwala: one who has the flute; (var) muraliwale nandalala: son of nanda; (var) nandalal natavara: supreme dancer/actor referred esp. to lord krishna prema: love; (var) prem; also the name of the third sai avatar, prema sai sai: sa + aai = divine mother sham: dark hued, a reference to lord krishna; evening time; (var) shyam, shyama, shyamala shobhita: ornamented or decorated with sundara: beautiful; (var) sundarakara, sundaraya, sundari (f), soundari (f), sundaram - beauty</t>
  </si>
  <si>
    <t>debug_jhulana_jhule_sai_gopala.html</t>
  </si>
  <si>
    <t>https://sairhythms.sathyasai.org/song/jhulana-jhule-sai-jhulana-jhule</t>
  </si>
  <si>
    <t>Jhulana Jhule Sai Jhulana Jhule</t>
  </si>
  <si>
    <t>Ride the swing, O Lord Sai; You are truth, righteousness, peace, and love, and You personify the unity of all faiths.</t>
  </si>
  <si>
    <t>Jhulana Jhule Sai Jhulana Jhule
Jhulana Jhule ( Sai ) Jhulana Jhule [ Jhulana Jhule ... ]
Sathya Dharma Shanthi Prema Jhulana Jhule
Sarva Dharma Aikya Roopa Jhulana Jhule [ Jhulana Jhule ... ]</t>
  </si>
  <si>
    <t>Song Glossary aikya: unite, join, merge dharma: righteousness, also refers to way of life or religion jhulana: cradle; (var) jhula prema: love; (var) prem; also the name of the third sai avatar, prema sai roopa: figure, embodiment; (var) roopam, roopini (f) sai: sa + aai = divine mother sarva: all; (var) sarvam sathya: truth, short form of sathyanarayana – the childhood name of sri sathya sai baba; (var) sathyam shanthi: peace</t>
  </si>
  <si>
    <t>debug_jhulana_jhule_sai_jhulana_jhule.html</t>
  </si>
  <si>
    <t>https://sairhythms.sathyasai.org/song/jhulana-jhule-sai-jhulana-jhule-0</t>
  </si>
  <si>
    <t>Jhulana Jhule Sai Jhulana Jhule (Kapi)</t>
  </si>
  <si>
    <t>Rock the Swing of My Heart Oh son of Nanda who is Bliss Supreme, Oh Madhava who draws everyone's Mind, Oh Sai Narayana.</t>
  </si>
  <si>
    <t>Jhulana Jhule Sai Jhulana Jhule (2)
Nandana Nandana Ananda Chandana
Madhava Mana Mohana Sai Narayana</t>
  </si>
  <si>
    <t>Song Glossary anand: bliss; (var) ananda, anandam, anando chand: moon; (var) chandra jhulana: cradle; (var) jhula madhava: name of krishna which means very sweet like madhu-honey; (var) madhavam, madhavaya mana: mind; (var) man, mano mohana: attractive, beautiful, enchanting; (var) mohanam, mohini (f) - also refers to an incarnation of lord vishnu nanda: foster father of lord krishna narayana: lord vishnu; (var) narayan, narayanam, narayanaya sai: sa + aai = divine mother</t>
  </si>
  <si>
    <t>https://sairhythms.sathyasai.org/song/jhulana-mey-jhule-merey-sai</t>
  </si>
  <si>
    <t>Jhulana Mey Jhule Merey Sai</t>
  </si>
  <si>
    <t>Rock the swing gently, my Sai who is verily Lord Krishna, the darling son of Nanda; You are the boy from Gokul, who plays the flute, likes to perform the folk dance, Raasa, and You enchant Radha's mind.</t>
  </si>
  <si>
    <t>Jhulana Mey Jhule Merey Sai Nandalala
Sai Nandalala Jai Jai Gopala [ Jhulana Mey ... ]
Murali Lola Gokula Bala
Radha Manohara Raasa Vilola
Jhulana Mey Jhule Merey Sai Nandalala
Dheere Dheere Hauley Hauley</t>
  </si>
  <si>
    <t>Song Glossary bala: child, son; (var) bal, balana, balagan (tamil), baalam dheere: slowly gokula: the place where krishna was fostered gopal: name of krishna which means protector of the cowherd; (var) gopala, gopalana, gopalam hauley: slowly jai: victory jhulana: cradle; (var) jhula lola: longing or desirous of manohar: pleasing, beautiful, charming; (var) manohara, manoharam, manohari (f) mera: my, mine; (var) mere, merey, meri, mero murali: flute nandalala: son of nanda; (var) nandalal raasa: the dance in which lord krishna multiplied his form to dance with all the gopikas at the same time radha: one of the gopikas and the beloved of lord krishna; (var) radhe, radhey, radhika sai: sa + aai = divine mother vilola: one who is in atmic bliss; (var) vilolana, viloley</t>
  </si>
  <si>
    <t>debug_jhulana_mey_jhule_merey_sai.html</t>
  </si>
  <si>
    <t>https://sairhythms.sathyasai.org/song/jhulana-mey-jhule-merey-sai-nandalala</t>
  </si>
  <si>
    <t>Jhulana Mey Jhule Merey Sai Nandalala</t>
  </si>
  <si>
    <t>O young, Lord Sai, swing my Lord. Mother Eshwaramma rocks Your cradle gently. She seats You on her lap and tells You Your own story. She tells You the stories of Lord Hari. Listen to Your own story, O Lord Sai while You rock gently on the cradle.</t>
  </si>
  <si>
    <t>Jhulana Mey Jhule Merey Sai Nandalala
Jhulana Jhule Jhulana Jhule [ Jhulana Mey Jhule ... ]
Ma Eshwaramma Jhulana Jhulave
Godi Mey Bittake Kahani Sunaye
Hari Katha Choti Sai Ram Ko Sunaye
Apni Hi Katha Suno Sai Nandalala
Jhulana Mey Jhule Sai Bala Gopala</t>
  </si>
  <si>
    <t>Song Glossary apna: our; (var) apni, apney bala: child, son; (var) bal, balana, balagan (tamil), baalam bittake: seated choti: little, young; (var) chota eshwaramba: mother of sri sathya sai baba; (var) eswaramma, eshwaramma, eshwari godi: lap gopal: name of krishna which means protector of the cowherd; (var) gopala, gopalana, gopalam hai: is, are; (var) hi; hain - we are hari: name of lord vishnu; (var) hare, harey jhulana: cradle; (var) jhula jhule: to swing; (var) jhuley, jhulaye, jhulave kahani: story katha: story ko: for ma: mother; (var) maayi, maiya, mayi mera: my, mine; (var) mere, merey, meri, mero mey: in nandalala: son of nanda; (var) nandalal rama: name of the seventh incarnation of lord vishnu, son of dasharatha and kausalya; (var) ram sai: sa + aai = divine mother sunao: make (us) listen; (var) sunaye - made someone listen suno: listen</t>
  </si>
  <si>
    <t>debug_jhulana_mey_jhule_merey_sai_nandalala.html</t>
  </si>
  <si>
    <t>https://youtu.be/PIBAwe3poXI</t>
  </si>
  <si>
    <t>https://sairhythms.sathyasai.org/song/jhule-merey-sai-jhule-mere-baba</t>
  </si>
  <si>
    <t>Jhule Merey Sai Jhule Mere Baba</t>
  </si>
  <si>
    <t>Rock gently in the golden swing draped in silk, O my Lord Sai, You are the Lord of Shirdi and Parthi.</t>
  </si>
  <si>
    <t>Jhule Merey Sai Jhule Merey Baba
Jhulana Jhulaye Merey Sai (Baba) (2)
Resham Ki Dori Sone Ka Palana [ Jhulana Jhulaye ... ]
Shirdi Ke Sai Parthi Ke Baba [ Jhulana Jhulaye ... ]</t>
  </si>
  <si>
    <t>jhule-merey-sai-jhule-mere-baba.mp3</t>
  </si>
  <si>
    <t>Song Glossary baba: lord sai baba - the divine father dori: string jhulana: cradle; (var) jhula jhule: to swing; (var) jhuley, jhulaye, jhulave ka: belonging to ke: of or belonging to ki: of or belonging to mera: my, mine; (var) mere, merey, meri, mero palna: cradle puttaparthi: birthplace of bhagawan sri sathya sai baba; (var) parti, parthi, parthipuri resham: silk sai: sa + aai = divine mother shirdi: holy abode of the first incarnation of sai baba; (var) shirdipuri sona: gold; (var) sone</t>
  </si>
  <si>
    <t>debug_jhule_merey_sai_jhule_mere_baba.html</t>
  </si>
  <si>
    <t>https://sairhythms.sathyasai.org/song/jhule-mey-jhule-merey-sai</t>
  </si>
  <si>
    <t>Jhule Mey Jhule Merey Sai</t>
  </si>
  <si>
    <t>Rock the swing of our heart to the tune of this song, O Lord Sathya Sai, the son of Eshwaramba. May Lord Sai be in our minds and in our hearts. Victory to Sai Ram.</t>
  </si>
  <si>
    <t>Jhule Mey Jhule Merey Sai Ram
Sathya Sai Ram Merey Bhagawan [ Jhulana Jhule ... ]
Eshwaramba Nandana Jaya Jaya Ram
Man Mandir Mey Jhule Sai Ram [ Sathya Sai ... ]</t>
  </si>
  <si>
    <t>Song Glossary bhagawan: god; (var) bhagwan, bhagavaan, bhagavan, bhagawantha, bhagawathey bolo: chant, tell; (var) bol, boley - tells, boloon - i say eshwaramba: mother of sri sathya sai baba; (var) eswaramma, eshwaramma, eshwari hey: a heartfelt callout, usually followed by a name or description like 'hey rama', or 'hey merciful lord' jai: victory jhulana: cradle; (var) jhula mana: mind; (var) man, mano mandir: temple; (var) mandira mera: my, mine; (var) mere, merey, meri, mero mey: in nandana: son, also the name of a forest; (var) nandan, nandanam rama: name of the seventh incarnation of lord vishnu, son of dasharatha and kausalya; (var) ram sai: sa + aai = divine mother sathya: truth, short form of sathyanarayana – the childhood name of sri sathya sai baba; (var) sathyam</t>
  </si>
  <si>
    <t>debug_jhule_mey_jhule_merey_sai.html</t>
  </si>
  <si>
    <t>https://sairhythms.sathyasai.org/song/jingle-bells</t>
  </si>
  <si>
    <t>Jingle Bells</t>
  </si>
  <si>
    <t>1. Dashing Through The Snow
In A One-horse Open Sleigh
O'er The Fields We Go
Laughing All The Way
Bells On Bobtail Ring
Making Spirits Bright
What Fun It Is To Ride And Sing
A Sleighing Song Tonight!
Jingle All The Way.
Oh! What Fun It Is To Ride
In A One-horse Open Sleigh.
Jingle Bells, Jingle Bells,
Jingle All The Way;
Oh! What Fun It Is To Ride
In A One-horse Open Sleigh.
I Thought I'd Take A Ride
And Soon, Miss Fanny Bright
Was Seated By My Side,
The Horse Was Lean And Lank
Misfortune Seemed His Lot
He Got Into A Drifted Bank
And Then We Got Upset.
Jingle All The Way.
Oh! What Fun It Is To Ride
In A One-horse Open Sleigh.
Jingle Bells, Jingle Bells,
Jingle All The Way;
Oh! What Fun It Is To Ride
In A One-horse Open Sleigh</t>
  </si>
  <si>
    <t>jingle-bells.mp3</t>
  </si>
  <si>
    <t>debug_jingle_bells.html</t>
  </si>
  <si>
    <t>https://sairhythms.sathyasai.org/song/jo-bhi-hari-ka-bhajan</t>
  </si>
  <si>
    <t>Jo Bhi Hari Ka Bhajan</t>
  </si>
  <si>
    <t>Those who chant the name of Hari alone reach the position of Brahman (Lord of Universe). Those who chant the name of Sai is sure to cross the cycle of birth and death.</t>
  </si>
  <si>
    <t>Jo Bhi Hari Ka Bhajan Karey
Woh Hi Brahma Hari Pad Paavey
Sai Nath Jo Bhajana Karey
Bhava Sagar Se Paar Karey</t>
  </si>
  <si>
    <t>Song Glossary bhajan: prayerful song; (var) bhajana, bhajanalu (telugu), bhajanon - plural bhava: being, becoming, birth, world bhi: also brahma: one of the trinity who is the creator, it also refers to the supreme lord - brahman; (var) brahmam hai: is, are; (var) hi; hain - we are hari: name of lord vishnu; (var) hare, harey jo: whoever ka: belonging to karo: do; make it happen; (var) kar; kiya - did; karomi, karey - let us do natha: lord or master; (var) nath, nathaya, natham, nada (tamil), nadanukku (tamil) - to the lord, nathudey (telugu) paada: feet; (var) pada, padam, paadam - tamil paar: to cross paavey: obtain, reach; (var) paayey, paaya, paoon - i will obtain sagar: ocean; (var) sagara, sagaram, sagari (feminine) sai: sa + aai = divine mother se: from, with woh: he, those, that; (var) wo, wohi</t>
  </si>
  <si>
    <t>debug_jo_bhi_hari_ka_bhajan.html</t>
  </si>
  <si>
    <t>https://sairhythms.sathyasai.org/song/joota-jatadhara-gangadhari</t>
  </si>
  <si>
    <t>Joota Jatadhara Gangadhari</t>
  </si>
  <si>
    <t>Prostrations to Shiva who has Ganges on His matted Locks of Hair on His Head and consort of Gowri.</t>
  </si>
  <si>
    <t>Joota Jatadhara Gangadhari
Shivaya Namah Shiva Om
Shiva Shiva Om Hara Hara Om [ Shivaya Namah ]
Gangadhara Gowri Shiva
Shivaya Namah Shiva Om</t>
  </si>
  <si>
    <t>https://raagabox.com/search/?mid=1008101</t>
  </si>
  <si>
    <t>Song Glossary ganga: the sacred river ganges worshipped as goddess ganga; (var) gangey gowri: another name of goddess parvathi hara: another name of lord shiva which means “to destroy”; (var) haraya jatadhara: one who wears locks of matted hair – shiva; (var) jatadhari joota: matted hair namah: offer salutations; not mine; (var) namaya om: Omkara has no form. It is the manifestation of Brahman (God) as sound. It is present in all creation. It is effulgent. It is in all speech. Read More: Significance of Om shiva: lord shiva - one of the trinity who is the destroyer - the name shiva means auspiciousness; (var) shiv, shivaya, shivaraj, shivaraja, shivarajam, shivom, shivani (f) - of shiva</t>
  </si>
  <si>
    <t>debug_joota_jatadhara_gangadhari.html</t>
  </si>
  <si>
    <t>https://sairhythms.sathyasai.org/song/joy-world</t>
  </si>
  <si>
    <t>Joy To The World</t>
  </si>
  <si>
    <t>1. Joy To The World, The Lord Has Come!
Let Earth Receive Her King;
Let Every Heart Prepare Him Room,
And Heaven And Nature Sing,
And Heaven And Nature Sing,
And Heaven, And Heaven, And Nature Sing.
Let Men Their Songs Employ;
While Fields And Floods, Rocks, Hills And Plains
Repeat The Sounding Joy,
Repeat The Sounding Joy,
Repeat, Repeat, The Sounding Joy.
Nor Thorns Infest The Ground;
He Comes To Make His Blessings Flow
Far As The Curse Is Found,
Far As The Curse Is Found,
Far As, Far As, The Curse Is Found.
And Makes The Nations Prove
The Glories Of His Righteousness,
And Wonders Of His Love,
And Wonders Of His Love,
And Wonders, Wonders, Of His Love</t>
  </si>
  <si>
    <t>joy-world.mp3</t>
  </si>
  <si>
    <t>debug_joy_to_the_world.html</t>
  </si>
  <si>
    <t>https://sairhythms.sathyasai.org/song/joyful-joyful-we-adore-thee</t>
  </si>
  <si>
    <t>Joyful Joyful We Adore Thee</t>
  </si>
  <si>
    <t>Joyful, joyful we adore Thee, God of Glory, Lord of Love;
Hearts unfold like flowers before Thee, opening to the sun above.
Melt the clouds of sin and sadness; drive the dark of doubt away;
Giver of immortal gladness, fill us with the light of day.
Thou art giving and forgiving, ever blessing, ever blest;
Well-spring of the joy of living, ocean depth of happy rest.
Thou our Father, Christ our brother, all who live in love are Thine
Teach us how to love each other, lift us to the joy divine.</t>
  </si>
  <si>
    <t>joyful-joyful-we-adore-thee.mp3</t>
  </si>
  <si>
    <t>debug_joyful_joyful_we_adore_thee.html</t>
  </si>
  <si>
    <t>https://sairhythms.sathyasai.org/song/joyful-praise-ganesha</t>
  </si>
  <si>
    <t>Joyful Praise To Ganesha</t>
  </si>
  <si>
    <t>Joyful praise to Ganesha, we yield to Your power
You remove our obstacles, smooth ways to Sai Baba [ Joyful praise … ]
We are thankful to You, Ganesha for Your kindness
Selfless service such as this, clearing path to Lord Sathya
Together we yield to You, bow to You Ganesha (Gajanana)
Jaya Jaya Girija Bala Gajanana
Jaya Shiva Shankara Parvathi Nandana [ Jaya Jaya Girija ... ]
Vighna Vinashaka Vimala Gajanana
Sharavana Sevitha Sumukha Gajanana
Tava Pada Sharanam Sharanam Gajanana</t>
  </si>
  <si>
    <t>joyful-praise-ganesha.mp3</t>
  </si>
  <si>
    <t>Song Glossary baba: lord sai baba - the divine father gajamukha: elephant-faced one, refers to lord ganesh; (var) gajamukham, gajanana, gajananam, gajavadana, gajavadanam ganesha: lord of the ganas, name of the elephant faced god; (var) ganesh sai: sa + aai = divine mother sathya: truth, short form of sathyanarayana – the childhood name of sri sathya sai baba; (var) sathyam</t>
  </si>
  <si>
    <t>debug_joyful_praise_to_ganesha.html</t>
  </si>
  <si>
    <t>https://sairhythms.sathyasai.org/song/just-baba</t>
  </si>
  <si>
    <t>Just Baba</t>
  </si>
  <si>
    <t>Just Baba
Any name you call it doesn’t matter at all
That He opens your heart, and there He is installed
Anywhere you pray it doesn’t matter at all
It must come from your heart or not at all
Anything you ask it doesn’t matter at all
He raised palms unto your palms, but your needs will be absolved
The laws of nature of cause, effect, the duality of white or black
You pray to Him to transcend these forms, how will you sacrifice to correct your thoughts
No matter where your life will lead you to He will always be with you, just He and you
Just Baba and you</t>
  </si>
  <si>
    <t>just-baba.mp3</t>
  </si>
  <si>
    <t>Song Glossary baba: lord sai baba - the divine father bhagawan: god; (var) bhagwan, bhagavaan, bhagavan, bhagawantha, bhagawathey sai: sa + aai = divine mother swami: lord; (var) swaminatha, swamiye, swamiyey, swamy</t>
  </si>
  <si>
    <t>debug_just_baba.html</t>
  </si>
  <si>
    <t>https://sairhythms.sathyasai.org/song/jyothi-prakasha-prema-pradatha-sai</t>
  </si>
  <si>
    <t>Jyothi Prakasha Prema Pradatha Sai</t>
  </si>
  <si>
    <t>Salutations to the Lord of Lords, Sai, who is verily the effulgence of Divine Light and the bestower of Divine Love. Salutations to Lord Sai, the destroyer of miseries and the one who enthralls His devotees. Salutations to Lord Sai who uplifts the entire universe and from whom the Vedas originated. Salutations to Lord Sai, the source of the primordial sound Om and the liberator of the downtrodden.</t>
  </si>
  <si>
    <t>Jyothi Prakasha Prema Pradatha Sai Mahadeva Namo Sai Mahadeva Namo
Deena Dukha Bhanjana Bhaktha Niranjana Sai Mahadeva Namo Sai Mahadeva Namo
Jagadoddharana Veda Narayana Sai Mahadeva Namo Sai Mahadeva Namo
Pranavakaara Patithoddhara Sai Mahadeva Namo
Sai Mahadeva Namo Sai Mahadeva Namo</t>
  </si>
  <si>
    <t>jyothi-prakasha-prema-pradatha-sai.mp3</t>
  </si>
  <si>
    <t>Song Glossary bhaktha: devotee; (var) bhakthudu (telugu), bhakthargal (tamil) bhanjana: one who destroys; (var) bhanjani (f) deen: downtrodden; (var) deena, deenan dukh: sorrow; (var) dukha jagadodhara: one who liberates the world; (var) jagadoddhara, jagadoddharini (f), jagadodhaara, jagadodharaka, jagadodharana, jagadodharanam, jagadodharini (f) jyothi: divine light; (var) jyoth, jyotir mahadeva: lord of the lords - refers to lord shiva namo: to offer salutations narayana: lord vishnu; (var) narayan, narayanam, narayanaya niranjan: without any black spot. i.e. always pure. nir+anjan=without collirium (kaajal – which is always black); (var) niranjana, niranjani (f) patithodhara: the liberator of the downtrodden; (var) patithodharana, patithodharini (f) pradatha: bestower; (var) pradayi, pradatham, pradayini (f) prakasha: light, effulgence; (var) prakashini (feminine) pranavakaara: embodiment or personification of om; (var) pranavakaari, omkaara, pranavakaram, pranavakaaraaya prema: love; (var) prem; also the name of the third sai avatar, prema sai sai: sa + aai = divine mother veda: sacred text, the scripture of the hindus said to have been directly revealed by the supreme-being, brahman</t>
  </si>
  <si>
    <t>debug_jyothi_prakasha_prema_pradatha_sai.html</t>
  </si>
  <si>
    <t>https://sairhythms.sathyasai.org/song/kaalatheethaya-siddhi-roopaya-yogeshwaraya-namo</t>
  </si>
  <si>
    <t>We bow to the Lord of Yogis, Lord Sai who is beyond time and who is the embodiment of supreme power. We bow to Lord Sai, the provider of the world, the one who has the Universe as His form, who is verily Lord Shiva and the embodiment of Om.</t>
  </si>
  <si>
    <t>Kaalatheethaya Siddhi Roopaya Yogeshwaraya Namo
Jagat Vitaya Vishwa Roopaya
(Sathya) Sayeeshwaraya Namo
Om Namah Shivaya Shivaya Namah Om (5)
Kaalatheethaya Siddhi Roopaya Yogeshwaraya Namo
Jagat Hithaya Vishwa Roopaya
(Sathya) Sayeeshwaraya Namo
Om Namah Shivaya Shivaya Namah Om (5)
Sanze no Toki wo Koete Michibiku Yuga no Kami Sai Baba
Uchuu ni Amaneku Mugen no Hikari wa
(Sathya) Sai Shiva no Miwaza
Om Namah Shivaya Shivaya Namah Om (5)</t>
  </si>
  <si>
    <t>kaalatheethaya-siddhi-roopaya-yogeshwaraya-namo_1.mp3 kaalatheethaya-siddhi-roopaya-yogeshwaraya-namo.mp3</t>
  </si>
  <si>
    <t>Song Glossary hithaya: benefactor, provider jagat: world; (var) jagath, jagatha, jag, jaga namah: offer salutations; not mine; (var) namaya namo: to offer salutations om: Omkara has no form. It is the manifestation of Brahman (God) as sound. It is present in all creation. It is effulgent. It is in all speech. Read More: Significance of Om roopa: figure, embodiment; (var) roopam, roopini (f) sayeesha: sai + esha = lord sai; (var) sayeesham, sayeeshwara, sayeeshwaram, sayeeshwari (f), sayeeshwaraya, saishwari (f), shiva: lord shiva - one of the trinity who is the destroyer - the name shiva means auspiciousness; (var) shiv, shivaya, shivaraj, shivaraja, shivarajam, shivom, shivani (f) - of shiva siddhi: accomplishment, superhuman power vishwa: world; (var) vishwam vitaya: that which permeates through the universe yogeshwara: refers to lord shiva who is master of spiritual seekers of highest order; (var) yogeshwaraya, yogendra, yogeshwari (feminine)</t>
  </si>
  <si>
    <t>debug_kaalatheethaya_siddhi_roopaya_yogeshwaraya_namo.html</t>
  </si>
  <si>
    <t>kaalatheethaya-siddhi-roopaya-yogeshwaraya-namo_2.mp3</t>
  </si>
  <si>
    <t>https://sairhythms.sathyasai.org/song/kaali-kaali-maha-kaali-kapalini</t>
  </si>
  <si>
    <t>Salutations to Mother Kaali, the dark complexioned, ferocious, wearing a garland of skulls. She is Durga Bhavani the destroyer of evil. She is the Lord of Emperors also known as Maheshwari, Gowri, Lakshmi and Narayani the bestower of Auspiciousness.</t>
  </si>
  <si>
    <t>Kaali Kaali Maha Kaali Kapalini
Durga Durga Devi Durga Bhavani
Mangala Gowri Mata Maheshwari
Raja Rajeshwari Lakshmi ( Sai ) Narayani</t>
  </si>
  <si>
    <t>kaali-kaali-maha-kaali-kapalini.mp3</t>
  </si>
  <si>
    <t>Song Glossary bhava: being, becoming, birth, world devi: goddess durga: goddess who destroyed the demon mahishasura; (var) durge, durgeshwari gowri: another name of goddess parvathi kaali: one of the fearful forms of goddess; (var) kaalikey kapalini: wearer of skulls esp. goddess kaali lakshmi: goddess of wealth, the consort of lord vishnu maha: great; (var) mahaan - one who is great maheshwari: goddess parvathi - consort of shiva mangal: auspicious; (var) mangala mata: mother; (var) matey narayani: goddess of wealth, lakshmi, the consort of narayana raja: king, emperor; (var) raya, rajadhi raja – king of kings rajeshwari: lord of kings (feminine) sai: sa + aai = divine mother</t>
  </si>
  <si>
    <t>debug_kaali_kaali_maha_kaali_kapalini.html</t>
  </si>
  <si>
    <t>https://sairhythms.sathyasai.org/song/kaali-kapalini-jagat-janani</t>
  </si>
  <si>
    <t>Kaali Kapalini Jagat Janani</t>
  </si>
  <si>
    <t>Glory to the Mother of the Universe, Mother Kaali, who wears a garland of Skulls. Glory to Goddess Lakshmi, the consort of Lord Narayana,. Glory to the Guardian of the Three worlds, the one who bears three eyes and is the eternal one. Glory to the Universal Mother Sai who has Her abode in Parthi.</t>
  </si>
  <si>
    <t>Kaali Kapalini Jagat Janani
Lakshmi Narayani Jagat Janani
Parthi Nivasini Jagat Janani
Triloka Palini Jagat Janani
Trinetra Dharini Jagat Janani
Brahma Sanathani Jagat Janani
Jayatu Sai Janani Janani</t>
  </si>
  <si>
    <t>Song Glossary brahma: one of the trinity who is the creator, it also refers to the supreme lord - brahman; (var) brahmam dhara: bear, carry, earth, one who wears; (var) dhari, dharana, dharam, dharey, dharini (f) jagat: world; (var) jagath, jagatha, jag, jaga janani: mother jaya: victory; (var) jayam, jayatu kaali: one of the fearful forms of goddess; (var) kaalikey kapalini: wearer of skulls esp. goddess kaali lakshmi: goddess of wealth, the consort of lord vishnu narayani: goddess of wealth, lakshmi, the consort of narayana nivasi: dweller, resident; (var) nivasini (f), nivasitha palini: to foster and protect (feminine) puttaparthi: birthplace of bhagawan sri sathya sai baba; (var) parti, parthi, parthipuri sai: sa + aai = divine mother sanathana: perpetual, constant, eternal, permanent; (var) sanathani (f), sanatana, sanathanaya triloka: the three worlds, refers to sky, earth, and the sub-terrain below the ocean trinetra: three-eyed one, refers to lord shiva</t>
  </si>
  <si>
    <t>debug_kaali_kapalini_jagat_janani.html</t>
  </si>
  <si>
    <t>https://sairhythms.sathyasai.org/song/kab-logey-khabar-morey-ram</t>
  </si>
  <si>
    <t>Kab Logey Khabar Morey Ram</t>
  </si>
  <si>
    <t>When will you take notice of me Oh Lord Ram? Let me merge in you Oh dark complexioned Shyam. Chant repeatedly the name of Lord Sai Ram, Ghana Shyam.</t>
  </si>
  <si>
    <t>Kab Logey Khabar Morey Ram
Mujhey Apna Banalo Ghana Shyam
Sai Ram Sai Ram
Ghana Shyam Ghana Shyam
Sai Ram Ram Ram Sai Ram [ Ghana Shyam ]</t>
  </si>
  <si>
    <t>kab-logey-khabar-morey-ram.mp3</t>
  </si>
  <si>
    <t>Song Glossary apna: our; (var) apni, apney ban: to make; (var) banalo, banao - make; banakar - having made, banaloon - will make mine ghana: thick; also refers to the sound of a bell; (var) ghanana kab: when khabar: news logey: take morey: mine; (var) mori mujhe: for me; (var) mujhey, mohey rama: name of the seventh incarnation of lord vishnu, son of dasharatha and kausalya; (var) ram sai: sa + aai = divine mother sham: dark hued, a reference to lord krishna; evening time; (var) shyam, shyama, shyamala</t>
  </si>
  <si>
    <t>debug_kab_logey_khabar_morey_ram.html</t>
  </si>
  <si>
    <t>https://sairhythms.sathyasai.org/song/kagari-naki-ai-hikari</t>
  </si>
  <si>
    <t>Kagari naki Ai to Hikari</t>
  </si>
  <si>
    <t>O Sai, You are the Lord who gives us love and light without end. You guide us down the right path. Whether You are called Buddha or Krishna, You are the one being who always helps us with the power of love. Kind Mother Sai, Your light and love are endlessly brilliant.</t>
  </si>
  <si>
    <t>Kagari naki Ai to Hikari wo Warera ni Atae Tamou
Michibiki tamae Watashi no Sai Rama
Buddha Krishna Subete no Kamisama Warera wo Sukui Tamou
Tada Hitotsu no Ai no Chikara de
Sri Sathya Sai Ai no Hikari yo Towa ni Kagayaki Tamou
Yasashiki Haha yo Watashi no Sai Rama
Sai Hamara Hum Sai Ke Aisa Prem Hamara
Sai Ram Hamara Sai Ram Hamara
Sathya Sai Hai Naam Tumhara Shirdi Sai Avatara [ Sai Ram ... ]
Hindu Muslim Sikh Isai Sab Ka Palanhaara [ Sai Ram ... ]</t>
  </si>
  <si>
    <t>Song Glossary buddha: founder of buddhism and one of the major ten incarnations of god; also an enlightened person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t>
  </si>
  <si>
    <t>debug_kagari_naki_ai_to_hikari.html</t>
  </si>
  <si>
    <t>https://youtu.be/rFukG1QDWGM</t>
  </si>
  <si>
    <t>https://sairhythms.sathyasai.org/song/kagirinai-omoi-wa-haruka-naru</t>
  </si>
  <si>
    <t>Kagirinai Omoi wa Haruka Naru</t>
  </si>
  <si>
    <t>O Lord Sai, for a long time I have been filled with these endless thoughts of You. They come straight from You. I offer You these pure prayers so that You may protect me and shine Your light of kindness on me.</t>
  </si>
  <si>
    <t>Kagirinai Omoi wa Haruka Naru Shirabe
Inori wo Sasagetsutsu Kiyoraka ni Mawaru
Warera wo Mamori Terasu Kono Yasashisa yo
Afure Kuru Takanari wa Anata no Moto e</t>
  </si>
  <si>
    <t>debug_kagirinai_omoi_wa_haruka_naru.html</t>
  </si>
  <si>
    <t>https://youtu.be/B_SuJ-48d1Y</t>
  </si>
  <si>
    <t>https://sairhythms.sathyasai.org/song/kahan-main-dhoondoon-hey-bhagawan</t>
  </si>
  <si>
    <t>Kahan Main Dhoondoon Hey Bhagawan</t>
  </si>
  <si>
    <t>Where shall I search for You, Oh Sai Bhagawan? Grant us Your Divine Darshan. The Lord is not only found in the deities of temples, mosques or holy places but also within our hearts. Grant us Your Darshan Oh Sai Bhagawan.</t>
  </si>
  <si>
    <t>Kahan Main Dhoondoon Hey Bhagawan
Darshan Do Darshan Do
Darsha Dikhao Merey Sai Bhagawan
Kahin Mandir Mey Kahin Masjid Mey
Apna Hrudaya Mey Hai Bhagawan
Kahin Teerath Mey Kahin Moorat Mey
Parthi Puri Ke Prabhu Sai Bhagawan
Darshan Do Darshan Do [ Darsha Dikhao ... ]</t>
  </si>
  <si>
    <t>Song Glossary apna: our; (var) apni, apney bhagawan: god; (var) bhagwan, bhagavaan, bhagavan, bhagawantha, bhagawathey darshan: to appear, to see; (var) darshana, darshanam, darsha - to show dhoondoon: (may i) search dikhao: show; (var) dikhakar - having shown; dikhladiya - have shown do: give, grant; also refers to the number two hai: is, are; (var) hi; hain - we are hey: a heartfelt callout, usually followed by a name or description like 'hey rama', or 'hey merciful lord' hrudaya: heart kahan: where kahin: anywhere, wherever ke: of or belonging to mandir: temple; (var) mandira masjid: mosque mera: my, mine; (var) mere, merey, meri, mero moorat: idol, figure prabhu: lord, master; (var) prabho puttaparthi: birthplace of bhagawan sri sathya sai baba; (var) parti, parthi, parthipuri sai: sa + aai = divine mother teertha: holy place; (var) teerath</t>
  </si>
  <si>
    <t>debug_kahan_main_dhoondoon_hey_bhagawan.html</t>
  </si>
  <si>
    <t>https://youtu.be/saJn_LbEvWo</t>
  </si>
  <si>
    <t>https://sairhythms.sathyasai.org/song/kailasa-nathaya-namah-om</t>
  </si>
  <si>
    <t>Kailasa Nathaya Namah Om</t>
  </si>
  <si>
    <t>Salutations to Lord Sai, Lord of Puttaparthi, who is verily Lord Shiva, the Lord of Kailasa and Lord Narayana, the resident of Vaikunta.</t>
  </si>
  <si>
    <t>Kailasa Nathaya Namah Om
Vaikunta Vasaya Namah Om
Parthi Pureeshaya Namah Om
Sri Sai Devaya Namah Om</t>
  </si>
  <si>
    <t>kailasa-nathaya-namah-om.mp3</t>
  </si>
  <si>
    <t>P P P M1 G2 S G2 M1 PIn the Key of C:G G G F E C E F G</t>
  </si>
  <si>
    <t>Song Glossary devaya: for the lord kailasa: the abode of lord shiva namah: offer salutations; not mine; (var) namaya natha: lord or master; (var) nath, nathaya, natham, nada (tamil), nadanukku (tamil) - to the lord, nathudey (telugu) om: Omkara has no form. It is the manifestation of Brahman (God) as sound. It is present in all creation. It is effulgent. It is in all speech. Read More: Significance of Om pureesha: lord of a place or city; (var) puradheeshwara, pureeshaya, pureeshwara, pureeshwari (f), puradheeshwari (f) puttaparthi: birthplace of bhagawan sri sathya sai baba; (var) parti, parthi, parthipuri sai: sa + aai = divine mother sri: honorific title of respect; another name of goddess lakshmi; wealth, majesty, splendour, intellect, fortune; (var) thiru (tamil) vaikunta: the abode of lord vishnu vasa: one who dwells or resides in; (var) vasaya, vaasam</t>
  </si>
  <si>
    <t>debug_kailasa_nathaya_namah_om.html</t>
  </si>
  <si>
    <t>https://sairhythms.sathyasai.org/song/kailasa-pathey-bhagawan-shankara</t>
  </si>
  <si>
    <t>Kailasa Pathey Bhagawan Shankara</t>
  </si>
  <si>
    <t>Shankara is the Lord of Kailasa. Sri Rama belongs to Raghu lineage and is the Lord of Ayodhya. Krishna the supreme actor is the Lord of Mathura and Sai Shankara is the Lord of Parthi.</t>
  </si>
  <si>
    <t>Kailasa Pathey Bhagawan Shankara
Ayodhya Pathi Sri Rama Raghuvara
Mathura Pathey Sri Krishna Natavara
Parthi Pathey Sai Ram Shankara</t>
  </si>
  <si>
    <t>kailasa-pathey-bhagawan-shankara.mp3</t>
  </si>
  <si>
    <t>Song Glossary ayodhya: the town ruled by king dasharatha and lord rama; (var) avadh, awaadh, avadhpuri bhagawan: god; (var) bhagwan, bhagavaan, bhagavan, bhagawantha, bhagawathey kailasa: the abode of lord shiva krishna: name of the eighth incarnation of lord vishnu, son of devaki and vasudeva mathura: holy city associated with lord krishna natavara: supreme dancer/actor referred esp. to lord krishna pathey: master, lord, husband; (var) pathi, pathayey pathi: master, husband; (var) pathayey puttaparthi: birthplace of bhagawan sri sathya sai baba; (var) parti, parthi, parthipuri raghu: the king ‘raghu’ who formed the ‘raghu’ dynasty in which lord rama was born rama: name of the seventh incarnation of lord vishnu, son of dasharatha and kausalya; (var) ram sai: sa + aai = divine mother shankara: name of lord shiva, one who bestows auspiciousness; (var) shankar, shankaraya, shankaram sri: honorific title of respect; another name of goddess lakshmi; wealth, majesty, splendour, intellect, fortune; (var) thiru (tamil)</t>
  </si>
  <si>
    <t>debug_kailasa_pathey_bhagawan_shankara.html</t>
  </si>
  <si>
    <t>https://sairhythms.sathyasai.org/song/kailasa-pathey-karuna-nidhey</t>
  </si>
  <si>
    <t>Kailasa Pathey Karuna Nidhey</t>
  </si>
  <si>
    <t>I surrender to the Lord of Kailasa (Lord Shiva) who is an Ocean of compassion. Glory to the one who holds the river Ganges on His matted locks and who is the consort of Mother Girija (Parvathi). Surrender to Lord Sai, who is verily Lord Shiva, the origin of all that is auspicious,</t>
  </si>
  <si>
    <t>Kailasa Pathey Karuna Nidhey
Karuna Nidhey Sharanam Prabho [ Kailasa Pathey ... ]
Ganga Jatadhara Girija Pathey
Shambho Shankara Sai Prabho</t>
  </si>
  <si>
    <t>Lowest Note: g1 / E♭ (lower octave)Highest Note: G1 / E♭ (higher octave)* Western notes are in the Key of C</t>
  </si>
  <si>
    <t>Song Glossary ganga: the sacred river ganges worshipped as goddess ganga; (var) gangey girija: goddess parvathi, daughter of the king of mountains jatadhara: one who wears locks of matted hair – shiva; (var) jatadhari kailasa: the abode of lord shiva karuna: compassion; (var) karunya, karunamaya - full of compassion, karunamayi (f), karunantha, karunakara - embodiment of compassion nidhey: treasure house; (var) nidhe pathey: master, lord, husband; (var) pathi, pathayey prabhu: lord, master; (var) prabho sai: sa + aai = divine mother shambho: one who is goodness personified - refers to lord shiva; (var) shambhu shankara: name of lord shiva, one who bestows auspiciousness; (var) shankar, shankaraya, shankaram sharan: surrender; (var) sharana, sharanagata, sharanagatha, sharanagatham, sharanam</t>
  </si>
  <si>
    <t>debug_kailasa_pathey_karuna_nidhey.html</t>
  </si>
  <si>
    <t>https://youtu.be/i_0JWj4UczI?t=917</t>
  </si>
  <si>
    <t>https://sairhythms.sathyasai.org/song/kailasa-pathey-mahadeva-shambho</t>
  </si>
  <si>
    <t>Kailasa Pathey Mahadeva Shambho</t>
  </si>
  <si>
    <t>Praise be to Lord Shiva, the Lord of Lords, the dweller of Mount Kailasa and the bestower of auspiciousness. Chant the mantra 'Om Nama Shivaya' repeatedly. Shankara who is also Lord Sai bestows welfare, the destroyer of Tripura and who negates the fear of rebirth, the one who causes the final delusion.</t>
  </si>
  <si>
    <t>Kailasa Pathey Mahadeva Shambho
Hari Om Namah Shivaya (2)
Hey Shiva Shankara Sai Shankara Om Namah Shivaya
Hey Tripurari Bhava Bhaya Haari Om Namah Shivaya
Hey Pralayankara Hara Hara Shankara Om Namah Shivaya
Om Namah Shivaya Sai Om Namah Shivaya (2)
Shivaya Namah Om Namah Shivaya</t>
  </si>
  <si>
    <t>kailasa-pathey-mahadeva-shambho.mp3</t>
  </si>
  <si>
    <t>Lowest Note: d1 / G# (lower octave)Highest Note: M1 / F* Western notes are in the Key of C</t>
  </si>
  <si>
    <t>Song Glossary bhava: being, becoming, birth, world bhaya: fear hara: another name of lord shiva which means “to destroy”; (var) haraya harana: to remove/destroy; (var) haranam, haari - one who destroys hari: name of lord vishnu; (var) hare, harey hey: a heartfelt callout, usually followed by a name or description like 'hey rama', or 'hey merciful lord' kailasa: the abode of lord shiva mahadeva: lord of the lords - refers to lord shiva namah: offer salutations; not mine; (var) namaya om: Omkara has no form. It is the manifestation of Brahman (God) as sound. It is present in all creation. It is effulgent. It is in all speech. Read More: Significance of Om pathey: master, lord, husband; (var) pathi, pathayey pralayankara: god of destruction; (var) pralayankari (f)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tripurari: destroyer of the three demons of tripura i.e. lord shiva</t>
  </si>
  <si>
    <t>debug_kailasa_pathey_mahadeva_shambho.html</t>
  </si>
  <si>
    <t>https://sairhythms.sathyasai.org/song/kailasa-pathey-sai-karuna-nidhey</t>
  </si>
  <si>
    <t>Kailasa Pathey Sai Karuna Nidhey</t>
  </si>
  <si>
    <t>Chant the name of Lord Shiva, the Lord of Kailasa who is the ocean of compassion. He is the consort of Mother Parvathi and is the Lord of Animals. Lord Sai of Shirdi and Parthi is verily Lord Shiva, the one who has Ganges on His head and is the consort of Gowri. Lord Sathya Sai is the Supreme Lord of the Universe.</t>
  </si>
  <si>
    <t>Kailasa Pathey Sai Karuna Nidhey
Parvathi Pathey Pashupathey [ Kailasa Pathey ... ]
Shambho Shankara Shirdi (Parthi) Pathey
Ganga Jatadhara Gowri Pathey
Sathya Sai Paramesha Pathey (Sri)
Kailasa Pathey Sai Karuna Nidhey
Parvathi Pathey Pashupathey [ Kailasa Pathey ... ]
Shambho Shankara Shirdi (Parthi) Pathey
Chandrakala Dhara Gowri Pathey
Sathya Sai Shiva Vishwa Pathey (Sri)</t>
  </si>
  <si>
    <t>P S+ N1 P M1 G1 G1 G1 M1 R2 n1 SIn the Key of C:G C+ B♭ G F E♭ E♭ E♭ F D B♭ C</t>
  </si>
  <si>
    <t>Song Glossary chandrakala: crescent moon on the day before or after the new moon dhara: bear, carry, earth, one who wears; (var) dhari, dharana, dharam, dharey, dharini (f) ganga: the sacred river ganges worshipped as goddess ganga; (var) gangey gowri: another name of goddess parvathi jatadhara: one who wears locks of matted hair – shiva; (var) jatadhari kailasa: the abode of lord shiva karuna: compassion; (var) karunya, karunamaya - full of compassion, karunamayi (f), karunantha, karunakara - embodiment of compassion nidhey: treasure house; (var) nidhe paramesha: supreme god; (var) parameshwara, parameshwaraya, parameshwari (feminine) parvathi: consort of lord shiva pashupathi: the lord of all animals esp. lord shiva; (var) pashupathey pathey: master, lord, husband; (var) pathi, pathayey puttaparthi: birthplace of bhagawan sri sathya sai baba; (var) parti, parthi, parthipuri sai: sa + aai = divine mother sathya: truth, short form of sathyanarayana – the childhood name of sri sathya sai baba; (var) sathyam shambho: one who is goodness personified - refers to lord shiva; (var) shambhu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vishwa: world; (var) vishwam</t>
  </si>
  <si>
    <t>debug_kailasa_pathey_sai_karuna_nidhey.html</t>
  </si>
  <si>
    <t>https://sairhythms.sathyasai.org/song/kailasa-vasa-gangadhara</t>
  </si>
  <si>
    <t>Kailasa Vasa Gangadhara</t>
  </si>
  <si>
    <t>Glory to Lord Shiva who holds the holy river Ganges and who dwells in Kailasa in the Himalayan ranges, whose consort is Amba (Parvathi) and who performs the celestial dance of Bliss. The Lord of Universe is served by His sons Ganapathi and Sharavana. The blue-eyed Lord Shiva is the consort of Uma, resides in the Shaila Mountains and is the Lord of dance.</t>
  </si>
  <si>
    <t>Kailasa Vasa Gangadhara
Ananda Tandava Sadashiva
Himagiri Vasa Samba Shiva [ Kailasa Vasa ... ]
Ganapathi Sevitha Hey Jagadeesha
Sharavana Sevitha Hey Paramesha
Shaila Girishwara Uma Maheshwara
Neela Lochana Natana Natesha [ Ananda Tandava ... ]</t>
  </si>
  <si>
    <t>kailasa-vasa-gangadhara.mp3</t>
  </si>
  <si>
    <t>Song Glossary anand: bliss; (var) ananda, anandam, anando gananayaka: leader of his group - refers to lord ganesha; (var) gananayakam, ganapathey, ganapathi, ganapathim, ganapati, ganapatim gangadhara: one who bears the holy river ganga – lord shiva; (var) gangadharaya, gangadhari girisha: lord of the mountains hey: a heartfelt callout, usually followed by a name or description like 'hey rama', or 'hey merciful lord' himagiri: mount kailasa jagadeesha: lord of the world; (var) jagadeeshwara, jagadeeshwaraya kailasa: the abode of lord shiva lochana: eye; (var) lochani (feminine) – one with such eyes; (var) vilochana maheshwara: greatest lord - refers to lord shiva natana: acting, dancing; (var) natanam natesha: lord of dancing/acting neela: blue paramesha: supreme god; (var) parameshwara, parameshwaraya, parameshwari (feminine) sadashiva: always happy or prosperous; (var) sadashivey, sadashivom samba: sa + amba - one who is with amba (parvathi) - refers to lord shiva sevitha: one who is worshipped shaila: hill or mountain sharavana: another name of lord subrahmanya since he appeared in a forest of shara (bamboo) shiva: lord shiva - one of the trinity who is the destroyer - the name shiva means auspiciousness; (var) shiv, shivaya, shivaraj, shivaraja, shivarajam, shivom, shivani (f) - of shiva tandava: the celestial dance of shiva; (var) tandavaya - one who dances the tandava uma: goddess parvathi; (var) umaiyaval - tamil vasa: one who dwells or resides in; (var) vasaya, vaasam</t>
  </si>
  <si>
    <t>debug_kailasa_vasa_gangadhara.html</t>
  </si>
  <si>
    <t>https://sairhythms.sathyasai.org/song/kailasa-vasa-shiva-shankara</t>
  </si>
  <si>
    <t>Kailasa Vasa Shiva Shankara</t>
  </si>
  <si>
    <t>Lord Shiva, Lord of Chidambaram, the resident of Kailasa and of the golden (grandiose) assembly of the Universe, is the embodiment of Shiva-Shakti (energy). He represents the energy (lingam), with neither a beginning nor an end that pervades the entire universe.</t>
  </si>
  <si>
    <t>Kailasa Vasa Shiva Shankara
Kanaka Sabesha Nateshwara
Akasha Lingam Digambara
Shivakami Sundara Chidambara
Shiva Shakthi Roopa Vishwambara</t>
  </si>
  <si>
    <t>Song Glossary akasha: sky, clouds chidambaresha: lord shiva, the lord of chidambara – chith(consciousness)+ambara(sky) i.e. the sky of consciousness which is the ultimate aim one should attain according to all the vedas and scriptures; (var) chidambara; chidambaram - place in tamil nadu where the temple of lord nataraja is located digambara: one who does not wear any clothes, one who has relinquished everything esp. lord shiva, dik (direction) + ambara (cloth) - the directions are his only cloth; (var) digambaresha kailasa: the abode of lord shiva kanaka: gold, golden kanaka-sabesha: lord of the golden castle, refers to lord shiva linga: special type of elliptical stone worshipped by devotees esp. shiva-linga nataneshwara: lord of dancing/acting; (var) nateshwara roopa: figure, embodiment; (var) roopam, roopini (f) shakthi: power, primordial goddess, another name of mother parvathi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vasa: one who dwells or resides in; (var) vasaya, vaasam vishwambara: the one who pervades the entire universe</t>
  </si>
  <si>
    <t>debug_kailasa_vasa_shiva_shankara.html</t>
  </si>
  <si>
    <t>https://sairhythms.sathyasai.org/song/kala-roopini-kadambari</t>
  </si>
  <si>
    <t>Kala Roopini Kadambari</t>
  </si>
  <si>
    <t>Kadambari is the personification of Fine arts, Narayani is the personification of Sound, Sayeeshwari is the embodiment of Truth and righteousness, Maheshwari is the embodiment of Auspiciousness.</t>
  </si>
  <si>
    <t>Kala Roopini Kadambari
Naada Roopini Narayani
Sathya Dharma Roopini Sayeeshwari
Mangala Roopini Maheshwari (Sarva)
Kadambari Narayani (Amba)
Sayeeshwari Maheshwari (Sathya)</t>
  </si>
  <si>
    <t>Song Glossary amba: mother parvathi; (var) ambe, ambey, ambika dharma: righteousness, also refers to way of life or religion kadambari: goddess adorned with flowers of the kaadamba tree kala: beauty, art maheshwari: goddess parvathi - consort of shiva mangal: auspicious; (var) mangala naada: sound; (var) ninaada, naad, naadam narayani: goddess of wealth, lakshmi, the consort of narayana sarva: all; (var) sarvam sathya: truth, short form of sathyanarayana – the childhood name of sri sathya sai baba; (var) sathyam sayeesha: sai + esha = lord sai; (var) sayeesham, sayeeshwara, sayeeshwaram, sayeeshwari (f), sayeeshwaraya, saishwari (f), swaroopa: figure, embodiment; (var) swarupa, swaroopam, swaroopanin (tamil); roopini, swaroopini, svarupini (feminine)</t>
  </si>
  <si>
    <t>debug_kala_roopini_kadambari.html</t>
  </si>
  <si>
    <t>https://sairhythms.sathyasai.org/song/kalavathi-amba-saraswathi</t>
  </si>
  <si>
    <t>Kalavathi Amba Saraswathi</t>
  </si>
  <si>
    <t>Salutations to Mother Saraswathi the mother of all arts. She is also the Mother of Vedas, Brahman in the form of sound. Saraswathi is the mother of all knowledge and has bliss as her form, residing at Parthi.</t>
  </si>
  <si>
    <t>Kalavathi Amba Saraswathi
Naada Brahmamayi Vedavathi
Ananda Roopini Vidyavathi
Veda Brahmamayi Sai Bhagawathi
Parthi Pureeshwari Amba Saraswathi [ Naada Brahma ]</t>
  </si>
  <si>
    <t>Song Glossary amba: mother parvathi; (var) ambe, ambey, ambika anand: bliss; (var) ananda, anandam, anando bhagawathi: goddess brahma: one of the trinity who is the creator, it also refers to the supreme lord - brahman; (var) brahmam kalavathi: goddess saraswathi – well versed in arts naada: sound; (var) ninaada, naad, naadam pureeshwara: lord of a place or city; (var) purishwara, pureeshwari, purishwari (f) puttaparthi: birthplace of bhagawan sri sathya sai baba; (var) parti, parthi, parthipuri sai: sa + aai = divine mother saraswathi: goddess of learning and consort of brahma swaroopa: figure, embodiment; (var) swarupa, swaroopam, swaroopanin (tamil); roopini, swaroopini, svarupini (feminine) veda: sacred text, the scripture of the hindus said to have been directly revealed by the supreme-being, brahman vedavathi: one who is endowed with vedic (scripture) knowledge (feminine) vidya: knowledge</t>
  </si>
  <si>
    <t>debug_kalavathi_amba_saraswathi.html</t>
  </si>
  <si>
    <t>https://youtu.be/xdOYIiKLKdw</t>
  </si>
  <si>
    <t>https://sairhythms.sathyasai.org/song/kalavathi-kali-kapalini</t>
  </si>
  <si>
    <t>Kalavathi Kali Kapalini</t>
  </si>
  <si>
    <t>Worship Mother Kali, who destroys evil and wears a garland of skulls; Worship Mother Saraswathi, Goddess of knowledge and wisdom, from whom the Vedas emanated; Worship the Supreme Mother Gowri, who confers auspiciousness and is the savior of the Universe.</t>
  </si>
  <si>
    <t>Kalavathi Kali Kapalini
Devi Saraswathi Veda Narayani [ Kalavathi Kali ... ]
Mangala Gowri Mata Maheshwari
Jagadodharini Durga Bhavani</t>
  </si>
  <si>
    <t>kalavathi-kali-kapalini.mp3</t>
  </si>
  <si>
    <t>https://dl.radiosai.org/RADIO_SAI_BHAJAN_CLASSROOM_471_KALAVATI_KALI_KAPALINI.mp3</t>
  </si>
  <si>
    <t>Song Glossary bhavani: goddess parvathi devi: goddess durga: goddess who destroyed the demon mahishasura; (var) durge, durgeshwari gowri: another name of goddess parvathi jagadodhara: one who liberates the world; (var) jagadoddhara, jagadoddharini (f), jagadodhaara, jagadodharaka, jagadodharana, jagadodharanam, jagadodharini (f) kalavathi: goddess saraswathi – well versed in arts kali: current era; one among the four eras of kritha, treta, dwapara and kali kapalini: wearer of skulls esp. goddess kaali maheshwari: goddess parvathi - consort of shiva mangal: auspicious; (var) mangala mata: mother; (var) matey narayani: goddess of wealth, lakshmi, the consort of narayana saraswathi: goddess of learning and consort of brahma veda: sacred text, the scripture of the hindus said to have been directly revealed by the supreme-being, brahman</t>
  </si>
  <si>
    <t>debug_kalavathi_kali_kapalini.html</t>
  </si>
  <si>
    <t>https://sairhythms.sathyasai.org/song/kali-yug-ke-avatar-ho</t>
  </si>
  <si>
    <t>Kali Yug Ke Avatar Ho</t>
  </si>
  <si>
    <t>Blessed be Mother Eswaramma, the mother of Lord Sai. O Lord of this Kali age, You are none other than Brahma, Vishnu and Parameshwara (Shiva). O Lord, drive away the miseries of the downtrodden. Chant the name Sai Ram.</t>
  </si>
  <si>
    <t>Kali Yug Ke Avatar Ho Sai Baba
Dhanya Ho Dhanya Ho Dhanya Ho Eswaramma
Sai Brahma Sai Vishnu
Sai Hey Parameshwara
Dukhiyon Ke Dukh Door Karo Tum
Sai Hey Parameshwara
Bolo Ram Sai Ram Sai Ram Sai Ram [ Dhanya Ho ... ]</t>
  </si>
  <si>
    <t>Song Glossary avatar: incarnation; (var) avatara, avataram, avatari, avathaar, avathari, avatarini(f) baba: lord sai baba - the divine father bolo: chant, tell; (var) bol, boley - tells, boloon - i say brahma: one of the trinity who is the creator, it also refers to the supreme lord - brahman; (var) brahmam dhanya: blessed door: remove, far dukh: sorrow; (var) dukha eshwaramba: mother of sri sathya sai baba; (var) eswaramma, eshwaramma, eshwari hey: a heartfelt callout, usually followed by a name or description like 'hey rama', or 'hey merciful lord' ho: you are; (alternative) so be it kali: current era; one among the four eras of kritha, treta, dwapara and kali karo: do; make it happen; (var) kar; kiya - did; karomi, karey - let us do ke: of or belonging to paramesha: supreme god; (var) parameshwara, parameshwaraya, parameshwari (feminine) rama: name of the seventh incarnation of lord vishnu, son of dasharatha and kausalya; (var) ram sai: sa + aai = divine mother tum: you, thou; (var) tu, tuj; tubhyam, tumhey - to you; tujhey, tujko - for you; vishnu: lord vishnu, one of the trinity who is the preserver yuga: one of the divisions of time. there are four yugas, known as krita, treta, dvapara and kali (the current age); (var) yug, yugamuna (telugu)</t>
  </si>
  <si>
    <t>debug_kali_yug_ke_avatar_ho.html</t>
  </si>
  <si>
    <t>https://sairhythms.sathyasai.org/song/kali-yug-ke-avatara-sai</t>
  </si>
  <si>
    <t>Kali Yug Ke Avatara Sai</t>
  </si>
  <si>
    <t>Oh Lord Sai, You are the incarnation of this Kali age, please listen to my appeal. Oh Lord of Compassion, the bestower of Love, the kin of Your devotees, the needy and the downtrodden, You are Eternal.</t>
  </si>
  <si>
    <t>Kali Yug Ke Avatara Sai Baba
Araj Suno Parthi Baba [ Kali Yug Ke ... ]
Daya Ke Sagara Sai Baba
Karunamaya Sai Prema Pradatha
Deena Janon Ke Sai Baba
Bhaktha Janon Ke Sai Baba
Sathya Sanathana Sai Baba</t>
  </si>
  <si>
    <t>kali-yug-ke-avatara-sai.mp3</t>
  </si>
  <si>
    <t>Song Glossary araj: prayer avatar: incarnation; (var) avatara, avataram, avatari, avathaar, avathari, avatarini(f) baba: lord sai baba - the divine father bhaktha: devotee; (var) bhakthudu (telugu), bhakthargal (tamil) daya: compassion deen: downtrodden; (var) deena, deenan jana: people; (var) jano, janon, janonke (of people), janoon, janara kali: current era; one among the four eras of kritha, treta, dwapara and kali karuna: compassion; (var) karunya, karunamaya - full of compassion, karunamayi (f), karunantha, karunakara - embodiment of compassion ke: of or belonging to pradatha: bestower; (var) pradayi, pradatham, pradayini (f) prema: love; (var) prem; also the name of the third sai avatar, prema sai puttaparthi: birthplace of bhagawan sri sathya sai baba; (var) parti, parthi, parthipuri sagar: ocean; (var) sagara, sagaram, sagari (feminine) sai: sa + aai = divine mother sanathana: perpetual, constant, eternal, permanent; (var) sanathani (f), sanatana, sanathanaya sathya: truth, short form of sathyanarayana – the childhood name of sri sathya sai baba; (var) sathyam suno: listen yuga: one of the divisions of time. there are four yugas, known as krita, treta, dvapara and kali (the current age); (var) yug, yugamuna (telugu)</t>
  </si>
  <si>
    <t>debug_kali_yug_ke_avatara_sai.html</t>
  </si>
  <si>
    <t>https://sairhythms.sathyasai.org/song/kali-yuga-avatara-sai-bhagawan</t>
  </si>
  <si>
    <t>Kali Yuga Avatara Sai Bhagawan</t>
  </si>
  <si>
    <t>Sing the Glory of Lord Sai, the Incarnation of the Kali Age, son of Mother Eshwaramba, the indweller of every being, the ocean of compassion, the very life of the underprivileged and the Lord of Puttaparthi.</t>
  </si>
  <si>
    <t>Kali Yuga Avatara Sai Bhagawan
Krupa Nidhey Deenon Ke Pran [ Kali Yuga Avatara ... ]
Eshwaramba Nandana Sai Bhagawan
Antaryami Sai Bhagawan
Karuna Sindhu Sai Bhagawan
Parthi Pureeshwara Sai Bhagawan</t>
  </si>
  <si>
    <t>kali-yuga-avatara-sai-bhagawan.mp3</t>
  </si>
  <si>
    <t>Song Glossary antaryami: indweller avatar: incarnation; (var) avatara, avataram, avatari, avathaar, avathari, avatarini(f) bhagawan: god; (var) bhagwan, bhagavaan, bhagavan, bhagawantha, bhagawathey deenon: of the downtrodden eshwaramba: mother of sri sathya sai baba; (var) eswaramma, eshwaramma, eshwari kali: current era; one among the four eras of kritha, treta, dwapara and kali karuna: compassion; (var) karunya, karunamaya - full of compassion, karunamayi (f), karunantha, karunakara - embodiment of compassion ke: of or belonging to krupa: compassion; (var) kripa nandana: son, also the name of a forest; (var) nandan, nandanam nidhey: treasure house; (var) nidhe pran: vital force, life; (var) prana, praana pureeshwara: lord of a place or city; (var) purishwara, pureeshwari, purishwari (f) puttaparthi: birthplace of bhagawan sri sathya sai baba; (var) parti, parthi, parthipuri sai: sa + aai = divine mother sindhu: ocean; (var) sindho yuga: one of the divisions of time. there are four yugas, known as krita, treta, dvapara and kali (the current age); (var) yug, yugamuna (telugu)</t>
  </si>
  <si>
    <t>debug_kali_yuga_avatara_sai_bhagawan.html</t>
  </si>
  <si>
    <t>https://sairhythms.sathyasai.org/song/kalimala-bhanjana-kodanda-rama</t>
  </si>
  <si>
    <t>Kalimala Bhanjana Kodanda Rama</t>
  </si>
  <si>
    <t>The bow wielding Rama who destroys the evil effects of the Kali age, is compassionate and grants liberation. Lord Rama who loves sages has an elusive form of a human being whose name is sweet, enchanting and confers Auspiciousness. The emancipator of the downtrodden, the cosmic consciousness is presently dwelling at Parthi.</t>
  </si>
  <si>
    <t>Kalimala Bhanjana Kodanda Rama
Karunanta Ranga Kaivalya Dhama [ Kalimala Bhanjana ... ]
Maya Manusha Munijana Prema
Madhura Manohara Mangala Naama
Parthi Pureesha Prabhu Paramatma
Patitha Pavana Pattabhi Rama</t>
  </si>
  <si>
    <t>kalimala-bhanjana-kodanda-rama.mp3</t>
  </si>
  <si>
    <t>Bhavapriya</t>
  </si>
  <si>
    <t>Song Glossary bhanjana: one who destroys; (var) bhanjani (f) dhama: house, residence, light, lustre, splendor; (var) dham, dhamam, dhaam, dhaama kaivalya: final emancipation or moksha kalimala: impurities karuna: compassion; (var) karunya, karunamaya - full of compassion, karunamayi (f), karunantha, karunakara - embodiment of compassion kodanda: the name of rama’s bow madhura: sweet; (var) madhuram mangal: auspicious; (var) mangala manohar: pleasing, beautiful, charming; (var) manohara, manoharam, manohari (f) manusha: human maya: illusion munijana: all the saints naam: name; (var) naama, naamam paramatma: supreme lord or highest soul; (var) paraman - tamil; paramatmaja - supreme lord who is born on earth (an incarnation) patitha: downtrodden, helpless pattabhi: anointed, crowned, coronated pavana: sacred, also means one who protects or provides refuge; (var) pavanam, paavana; pavani (f) prabhu: lord, master; (var) prabho prema: love; (var) prem; also the name of the third sai avatar, prema sai pureesha: lord of a place or city; (var) puradheeshwara, pureeshaya, pureeshwara, pureeshwari (f), puradheeshwari (f) puttaparthi: birthplace of bhagawan sri sathya sai baba; (var) parti, parthi, parthipuri rama: name of the seventh incarnation of lord vishnu, son of dasharatha and kausalya; (var) ram ranga: lord vittala or panduranga - a form of lord krishna; also the name of lord narayana in srirangam, tamilnadu; (var) ranganath, ranganatha</t>
  </si>
  <si>
    <t>debug_kalimala_bhanjana_kodanda_rama.html</t>
  </si>
  <si>
    <t>https://sairhythms.sathyasai.org/song/kaliyuga-ni-korareta-sai-baba</t>
  </si>
  <si>
    <t>Kaliyuga ni Korareta Sai Baba</t>
  </si>
  <si>
    <t>O Lord Sai Baba, You have come in the Kali age to bless everyone with good fortune. You guide us all so that we may become one with You. We devote everything to You my Lord.</t>
  </si>
  <si>
    <t>Kaliyuga ni Korareta Sai Baba
Sekai no Minna no Sachi no tame
Sai Baba Anata wa Subete wo Michibiite Kureta
Itsudemo Watashi wa Anata to Hitotsu
Subete wo Anata ni Sasagemasu</t>
  </si>
  <si>
    <t>Song Glossary baba: lord sai baba - the divine father kaliyuga: the present 'kali' age sai: sa + aai = divine mother</t>
  </si>
  <si>
    <t>debug_kaliyuga_ni_korareta_sai_baba.html</t>
  </si>
  <si>
    <t>https://youtu.be/abb2noEb1es</t>
  </si>
  <si>
    <t>https://sairhythms.sathyasai.org/song/kaliyuga-no-jidai-ni-aranami</t>
  </si>
  <si>
    <t>Kaliyuga no Jidai ni Aranami</t>
  </si>
  <si>
    <t>Cross through the raging waters of this Kali age. Chant the beautiful name of the Lord and advance forward. My soul resounds with the name Sai Ram and spreads from earth to heaven.</t>
  </si>
  <si>
    <t>Kaliyuga no Jidai ni Aranami Koete
Izaya Susumeyo Kami no Mina Tonaete
Om Sai Ram Kono Tamashii ni
Kono Amatsuchi ni Hibiki Watare Kami no Mina
Om Sai Ram (Sai Ram) Om Sai Ram</t>
  </si>
  <si>
    <t>Song Glossary kaliyuga: the present 'kali' age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t>
  </si>
  <si>
    <t>debug_kaliyuga_no_jidai_ni_aranami.html</t>
  </si>
  <si>
    <t>https://youtu.be/HTCP5msNNvs</t>
  </si>
  <si>
    <t>https://sairhythms.sathyasai.org/song/kaliyuga-no-jidai-ni-korareta</t>
  </si>
  <si>
    <t>Kaliyuga no Jidai ni Korareta</t>
  </si>
  <si>
    <t>You are the reincarnation that has come to us in the Kali age. You are the reincarnation of truth, happiness, and love. You have come to wipe away all our pain, worries and grief. Your descent to Earth has given us truth and righteousness.</t>
  </si>
  <si>
    <t>Kaliyuga no Jidai ni Korareta Kami no Keshin
Shinri no Gonge Shiawase no Kami Ai no Keshin
Kurushimi Nayami Kanashimi Nageku Subete no Mono no tame
Shinri to Dharma wo Toki Gokourin Nasareta
Nirupama Guna Sadana Charana Neeraja Dala Nayana
Kashayambara Vesha Dharana Kali Yuga Avatara
Nithya Ranjana Nirmala Charitha Nirupama Yogendra
Maha Teja Nataraja Viraja Asha Paasha Nasha Esha</t>
  </si>
  <si>
    <t>Song Glossary dharma: righteousness, also refers to way of life or religion kaliyuga: the present 'kali' age</t>
  </si>
  <si>
    <t>debug_kaliyuga_no_jidai_ni_korareta.html</t>
  </si>
  <si>
    <t>https://youtu.be/0P0uRbG66eg</t>
  </si>
  <si>
    <t>https://sairhythms.sathyasai.org/song/kalyana-krishna-kamaneeya-krishna</t>
  </si>
  <si>
    <t>We bow to the enchanting form of Krishna born to redeem the world of its negative afflictions, who subdued the poisonous serpent Kalinga by dancing on it. Krishna lifted the Govardhan mountains to protect the devotees from the wrath of Indra, has captured the hearts of Gopis, the slayer of demon Mura. Our Salutations to the One who adorns the Tulasi garland and the Yellow cloth.</t>
  </si>
  <si>
    <t>Kalyana Krishna Kamaneeya Krishna
Kalinga Narthana Sri Krishna
Govardhana Giridhari Murari Gopi Mana Sanchari
Murari Gopi Mana Sanchari
Brindavan Ke Tulasi Mala
Peetambara Dhari Murari</t>
  </si>
  <si>
    <t>kalyana-krishna-kamaneeya-krishna.mp3</t>
  </si>
  <si>
    <t>Song Glossary brinda: short form of brindavan, a garden of tulsi plants dhara: bear, carry, earth, one who wears; (var) dhari, dharana, dharam, dharey, dharini (f) giridhar: one who lifted the mountain - refers to lord krishna who lifted the govardhana peak; (var) giridhara, giridhari gopi: the women of brindavana who had completely surrendered to lord krishna; (var) gopika kalinga: name of the serpent tamed by lord krishna; (var) kaliya kalyan: welfare; (var) kalyana, kalyani - goddess who bestows auspiciousness and welfare kamaneeya: that which is pleasing to the eye, beautiful ke: of or belonging to krishna: name of the eighth incarnation of lord vishnu, son of devaki and vasudeva mala: garland mana: mind; (var) man, mano murare: one who killed the demon ‘mura’ – lord krishna; (var) murari, murarey narthana: dance; (var) narthanam peetambara: yellow or golden colored cloth esp. worn by lord krishna sanchari: one who wanders; (var) sanchara, sancharam sri: honorific title of respect; another name of goddess lakshmi; wealth, majesty, splendour, intellect, fortune; (var) thiru (tamil) tulasi: a sacred plant the petals of which are used in worship esp. for lord vishnu</t>
  </si>
  <si>
    <t>debug_kalyana_krishna_kamaneeya_krishna.html</t>
  </si>
  <si>
    <t>https://sairhythms.sathyasai.org/song/kalyana-rama-ananda-rama</t>
  </si>
  <si>
    <t>Kalyana Rama Ananda Rama</t>
  </si>
  <si>
    <t>Salutations to Lord Rama, who confers bliss and causes the welfare of the world. Salutations to Lord Rama the incarnation and Sathya Sai Rama who has come down with all the facets of an incarnation.</t>
  </si>
  <si>
    <t>Kalyana Rama Ananda Rama
Rama Sri Rama Jaya Rama [ Kalyana Rama ... ]
Avatara Sai Avatara Rama
Poorna Avatara Sathya Sai Rama</t>
  </si>
  <si>
    <t>kalyana-rama-ananda-rama.mp3</t>
  </si>
  <si>
    <t>Song Glossary anand: bliss; (var) ananda, anandam, anando avatar: incarnation; (var) avatara, avataram, avatari, avathaar, avathari, avatarini(f) jaya: victory; (var) jayam, jayatu kalyan: welfare; (var) kalyana, kalyani - goddess who bestows auspiciousness and welfare poorna: complete, full; pooran karo - to fulfill; (var) pooran, poorana, poorani, poorneshri (f)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t>
  </si>
  <si>
    <t>debug_kalyana_rama_ananda_rama.html</t>
  </si>
  <si>
    <t>https://sairhythms.sathyasai.org/song/kalyana-ranga-kamaneeya-ranga</t>
  </si>
  <si>
    <t>Kalyana Ranga Kamaneeya Ranga</t>
  </si>
  <si>
    <t>Glory to Lord Ranga (Panduranga/Narayana), the one who bestows welfare, one of Everlasting Bliss, of compassion, Lord of Rakumayi. He is verily Lord Sai, who dwells at Shirdi and Parthi.</t>
  </si>
  <si>
    <t>Kalyana Ranga Kamaneeya Ranga
Ananda Ranga Sadananda Ranga
Hrudayanta Ranga Karunanta Ranga
Rakumayi Ranga Sayeesha Ranga
Shirdeesha Ranga Partheesha Ranga [ Ananda Ranga ... ]</t>
  </si>
  <si>
    <t>kalyana-ranga-kamaneeya-ranga.mp3</t>
  </si>
  <si>
    <t>Song Glossary anand: bliss; (var) ananda, anandam, anando hrudayanta: innermost heart kalyan: welfare; (var) kalyana, kalyani - goddess who bestows auspiciousness and welfare kamaneeya: that which is pleasing to the eye, beautiful karuna: compassion; (var) karunya, karunamaya - full of compassion, karunamayi (f), karunantha, karunakara - embodiment of compassion partheeshwara: one who is lord of parthi (sathya sai baba); (var) partheesha, partheeshwaraya rakumayi: consort of vittala ranga: lord vittala or panduranga - a form of lord krishna; also the name of lord narayana in srirangam, tamilnadu; (var) ranganath, ranganatha sadana: home, seat, dwelling, residence; (var) sadanam, sadani (feminine) sayeesha: sai + esha = lord sai; (var) sayeesham, sayeeshwara, sayeeshwaram, sayeeshwari (f), sayeeshwaraya, saishwari (f), shirdeesha: lord of shirdi; (var) shirdeeshwara, shirdeeshwaraya</t>
  </si>
  <si>
    <t>debug_kalyana_ranga_kamaneeya_ranga.html</t>
  </si>
  <si>
    <t>https://youtu.be/CXb9wISUU1Y https://youtu.be/9mEx4IymDY0</t>
  </si>
  <si>
    <t>https://sairhythms.sathyasai.org/song/kamakshi-kalyani-kadambari</t>
  </si>
  <si>
    <t>Kamakshi Kalyani Kadambari</t>
  </si>
  <si>
    <t>This song extols Goddess Parvathi who is known by several names.</t>
  </si>
  <si>
    <t>Kamakshi Kalyani Kadambari
Katyayani Gowri Kanakambari
Vagesri Nithyeshwari Panchakshari
Vamesri Poorneshri Parameshwari [ Kamakshi Kalyani ... ]
Maadhasthi Matangi Maheshwari
Jagadamba Bhagawathi Rageshwari (Sayeeshwari)</t>
  </si>
  <si>
    <t>Song Glossary bhagawathi: goddess gowri: another name of goddess parvathi jagadamba: mother of the world; (var) jagadambe, jagadambige kadambari: goddess adorned with flowers of the kaadamba tree kalyan: welfare; (var) kalyana, kalyani - goddess who bestows auspiciousness and welfare kamakshi: lotus-eyed, refers to goddess parvathi at the holy city of kancheepuram kanakambara: a flower, clad in gold; (var) kanakambari (feminine) katyayani: another name of goddess parvathi maheshwari: goddess parvathi - consort of shiva matangi: she is the tantrik form of saraswati, she is madurai meenakshi and also a form of kali nithyeshwari: eternal existence of goddess panchakshari: five lettered mantra paramesha: supreme god; (var) parameshwara, parameshwaraya, parameshwari (feminine) poorna: complete, full; pooran karo - to fulfill; (var) pooran, poorana, poorani, poorneshri (f) rageshwari: goddess of melodious music sayeesha: sai + esha = lord sai; (var) sayeesham, sayeeshwara, sayeeshwaram, sayeeshwari (f), sayeeshwaraya, saishwari (f), vageshwari: goddess of speech; (var) vagesri vamesri: a name of goddess parvathi; one with a pleasant countenance</t>
  </si>
  <si>
    <t>debug_kamakshi_kalyani_kadambari.html</t>
  </si>
  <si>
    <t>https://sairhythms.sathyasai.org/song/kamala-manohari-shiva-sai-shankari</t>
  </si>
  <si>
    <t>Kamala Manohari Shiva Sai Shankari</t>
  </si>
  <si>
    <t>Salutations to the enchanting form of Mother Parvathi, the consort of Lord Shankara, seated on the Lotus, Mother Kaali adorning the garland made of skulls and wild flowers. Victory to Mother Katyayani, Mother Saraswathi also known as Bharati and Mother Kamakshi, the presiding deity at Kanchi.</t>
  </si>
  <si>
    <t>Kamala Manohari Shiva Sai Shankari
Kaali Kapalini Kadambari [ Kamala Manohari ... ]
Jaya Katyayani Bhagawathi Bharati
Kanchi Nivasini Kamakshi Sundari
Kamala Manohari Shiva Sai Shankari
Kaali Kapalini Kadambari [ Kamala Manohari ... ]
Jaya Katyayani Parama Krupakari
Kanchi Nivasini Kamakshi Sundari
Parthi Nivasini Parvathi (Sathya Sai) Sundari</t>
  </si>
  <si>
    <t>Song Glossary bhagawathi: goddess bharati: one of the names of goddess saraswathi jaya: victory; (var) jayam, jayatu kaali: one of the fearful forms of goddess; (var) kaalikey kadambari: goddess adorned with flowers of the kaadamba tree kamakshi: lotus-eyed, refers to goddess parvathi at the holy city of kancheepuram kamala: lotus kanchi: a holy place; (var) kanchipuri kapalini: wearer of skulls esp. goddess kaali katyayani: another name of goddess parvathi krupalu: compassionate one; (var) krupala, krupakara, krupakari (f); krupamaya, krupamayi (f) - full of compassion manohar: pleasing, beautiful, charming; (var) manohara, manoharam, manohari (f) nivasi: dweller, resident; (var) nivasini (f), nivasitha parama: supreme, principal, chief, best, highest; (var) param, paramam puttaparthi: birthplace of bhagawan sri sathya sai baba; (var) parti, parthi, parthipuri parvathi: consort of lord shiva sai: sa + aai = divine mother shankari: goddess parvathi shiva: lord shiva - one of the trinity who is the destroyer - the name shiva means auspiciousness; (var) shiv, shivaya, shivaraj, shivaraja, shivarajam, shivom, shivani (f) - of shiva sundara: beautiful; (var) sundarakara, sundaraya, sundari (f), soundari (f), sundaram - beauty</t>
  </si>
  <si>
    <t>debug_kamala_manohari_shiva_sai_shankari.html</t>
  </si>
  <si>
    <t>https://sairhythms.sathyasai.org/song/kamala-nayana-bhagawan</t>
  </si>
  <si>
    <t>Salutations to the lotus-eyed Lord Sathya Sai who dwells at Parthi, who is the refuge of the forlorn, emancipator of the downtrodden. He is the same as Lord Rama, the Lord of Mother Sita.</t>
  </si>
  <si>
    <t>Kamala Nayana Bhagawan
Sathya Sai Bhagawan
Hey Deena Janon Ke Pran
Hey Patitha Pavana Sita Ram
Parthi Pureeshwara Sri Sai Ram
Sri Sai Ram Jaya Jaya Ram
Parthi Pureeshwara Sri Sai Ram [ Hey Deena ... ]
Warera no Sai Bhagawan
Sathya Sai Bhagawan
Shikou no Ai no Kami (Sai) [ Warera no ... ]
Shinri no Keshin Sai Rama
Puttaparthi ni Owasu Sai Bhagawan
Jai Sai Ram, Jai Sai Ram
Puttaparthi ni Owasu Sai Bhagawan
Shikou no Ai no Kami (Sai)</t>
  </si>
  <si>
    <t>kamala-nayana-bhagawan.mp3</t>
  </si>
  <si>
    <t>https://dl.radiosai.org/RADIO_SAI_BHAJAN_CLASSROOM_424_HE_KAMAL_NAYAN_BHAGVAN.mp3</t>
  </si>
  <si>
    <t>vintage multi-lingual sheet-music tutorial</t>
  </si>
  <si>
    <t>Song Glossary bhagawan: god; (var) bhagwan, bhagavaan, bhagavan, bhagawantha, bhagawathey deen: downtrodden; (var) deena, deenan hey: a heartfelt callout, usually followed by a name or description like 'hey rama', or 'hey merciful lord' jana: people; (var) jano, janon, janonke (of people), janoon, janara jaya: victory; (var) jayam, jayatu kamala: lotus ke: of or belonging to nayan: eye; (var) nayana, nayanon, nayanom, nayanabhi patitha: downtrodden, helpless pavana: sacred, also means one who protects or provides refuge; (var) pavanam, paavana; pavani (f) pran: vital force, life; (var) prana, praana pureeshwara: lord of a place or city; (var) purishwara, pureeshwari, purishwari (f) puttaparthi: birthplace of bhagawan sri sathya sai baba; (var) parti, parthi, parthipuri rama: name of the seventh incarnation of lord vishnu, son of dasharatha and kausalya; (var) ram sai: sa + aai = divine mother sathya: truth, short form of sathyanarayana – the childhood name of sri sathya sai baba; (var) sathyam sita: consort of rama, 7th avatar of lord vishnu; (var) siya sri: honorific title of respect; another name of goddess lakshmi; wealth, majesty, splendour, intellect, fortune; (var) thiru (tamil)</t>
  </si>
  <si>
    <t>debug_kamala_nayana_bhagawan.html</t>
  </si>
  <si>
    <t>https://sairhythms.sathyasai.org/song/kamala-nayana-narayana</t>
  </si>
  <si>
    <t>Glory to Lord Narayana, the lotus-eyed one who reclines on the Ocean of Milk, the one who is dark-hued like the rain cloud, the one who has Vaikunta as His abode. He is verily Lord Sai whose abode is Prashanthi Nilayam at Puttaparthi.</t>
  </si>
  <si>
    <t>Kamala Nayana Narayana
Ksheerabdhi Shayana Narayana
Megha Varna Hari Narayana
Vaikunta Vasa Narayana
Prasanthi Vasa Narayana</t>
  </si>
  <si>
    <t>S+ S+ S+ N2 S+ N2 P M2 G2 M2 P M2 PIn the Key of C:C+ C+ C+ B C+ B G F# E F# G F# G</t>
  </si>
  <si>
    <t>Song Glossary hari: name of lord vishnu; (var) hare, harey kamala: lotus ksheerabdhi: ocean of milk megha: cloud, dense, thick narayana: lord vishnu; (var) narayan, narayanam, narayanaya nayan: eye; (var) nayana, nayanon, nayanom, nayanabhi prashanthi: supreme peace; (var) prashantha; also refers to prashanthi nilayam at puttaparthi shayana: sleep vaikunta: the abode of lord vishnu varna: colour; (var) vanna, vannam (tamil) vasa: one who dwells or resides in; (var) vasaya, vaasam</t>
  </si>
  <si>
    <t>debug_kamala_nayana_narayana.html</t>
  </si>
  <si>
    <t>https://youtu.be/g5I7MLVKQBk</t>
  </si>
  <si>
    <t>https://sairhythms.sathyasai.org/song/kamala-nayana-prabhu-kamala-pathey</t>
  </si>
  <si>
    <t>Our salutations to the lotus-eyed Lord who is the consort of Kamala (Goddess Lakshmi). The Lord who is the enchanter of Kamala, seated on the lotus from whose navel arises the lotus of creation, is Lord Narayana, the Lord of Kamala (Goddess Kamala).</t>
  </si>
  <si>
    <t>Kamala Nayana Prabhu Kamala Pathey
Kamalasana Prabhu Kamala Kantha [ Kamala Nayana ... ]
Kamalanabha Prabhu Kamala Ramana
Kamaleshwara Prabhu Kamala Natha</t>
  </si>
  <si>
    <t>kamala-nayana-prabhu-kamala-pathey.mp3 kamala-nayana-prabhu-kamala-pathey_1.mp3</t>
  </si>
  <si>
    <t>Maru Bihag</t>
  </si>
  <si>
    <t>https://dl.radiosai.org/RADIO_SAI_BHAJAN_CLASSROOM_463_KAMAL_NAYAN_PRABHU.mp3</t>
  </si>
  <si>
    <t>Song Glossary kamala: lotus kamalasana: seated on lotus kamalanabha: lord vishnu from whose navel lotus has sprouted kamalesha: consort of lakshmi - vishnu; (var) kamaleshwara kantha: beloved natha: lord or master; (var) nath, nathaya, natham, nada (tamil), nadanukku (tamil) - to the lord, nathudey (telugu) nayan: eye; (var) nayana, nayanon, nayanom, nayanabhi pathey: master, lord, husband; (var) pathi, pathayey prabhu: lord, master; (var) prabho ramana: beloved; also the name of a saint</t>
  </si>
  <si>
    <t>debug_kamala_nayana_prabhu_kamala_pathey.html</t>
  </si>
  <si>
    <t>This Raga is mentioned as Maru Bihag based on the overall feel. The notes in Maru Bihag are similar to Yaman Kalyan and hence this song can be classified under either Raga.</t>
  </si>
  <si>
    <t>https://sairhythms.sathyasai.org/song/kamala-nayana-ram-vimala-charana</t>
  </si>
  <si>
    <t>Kamala Nayana Ram Vimala Charana</t>
  </si>
  <si>
    <t>We offer our salutations to Lord Rama, the lotus-eyed one, whose feet are pure and blemishless. He is the uplifter of the underprivileged, the remover of sins and the very life of Mother Janaki. Lord Rama is the King of Ayodhya and confers Bliss, is the son of King Dasharatha and the one who vanquished the ten-headed Ravana.</t>
  </si>
  <si>
    <t>Kamala Nayana Ram Vimala Charana Ram
Kamala Nayana Vimala Charana Patitha Pavana Ram
Patitha Pavana Ram Janaki Jeevana Ram
Patitha Pavana Janaki Jeevana Paapa Vimochana Ram
Ayodhya Vasi Ram Ananda Chandha Ram
Ayodhya Vasi Ananda Chandha Patitha Pavana Ram
Dasharatha Nandana Ram Dasha Mukha Mardhana Ram
Dasharatha Nandana Dasha Mukha Mardhana Patitha Pavana Ram</t>
  </si>
  <si>
    <t>Song Glossary anand: bliss; (var) ananda, anandam, anando ayodhya: the town ruled by king dasharatha and lord rama; (var) avadh, awaadh, avadhpuri chandha: appearance; pleasing; beautiful (kannada) charan: feet; (var) charana, charanam, charanon dasharatha: king of ayodhya and the father of lord rama dashamukha: having ten heads, refers to ravana janaki: daughter of king ‘janaka’ i.e. sita – consort of lord rama jeevan: life; (var) jeevana kamala: lotus mardana: destroyer, one who vanquishes; (var) mardhana nandana: son, also the name of a forest; (var) nandan, nandanam nayan: eye; (var) nayana, nayanon, nayanom, nayanabhi paapa: sin patitha: downtrodden, helpless pavana: sacred, also means one who protects or provides refuge; (var) pavanam, paavana; pavani (f) rama: name of the seventh incarnation of lord vishnu, son of dasharatha and kausalya; (var) ram vasi: one who dwells or resides in; (var) vasini (f) vimala: pure, unsullied; (var) vimale, vimaley (f) vimochana: one who liberates; (var) vimochani (f), mochani (f), vimochanam</t>
  </si>
  <si>
    <t>debug_kamala_nayana_ram_vimala_charana.html</t>
  </si>
  <si>
    <t>https://youtu.be/psri5s-rQS4?t=364</t>
  </si>
  <si>
    <t>https://sairhythms.sathyasai.org/song/kamala-nayana-sai-ranga</t>
  </si>
  <si>
    <t>Kamala Nayana Sai Ranga</t>
  </si>
  <si>
    <t>O Lord Sai with lotus-petal shaped eyes, You are the bestower of happiness and auspiciousness for all. You are verily Lord Krishna, the beloved of Radha. O Supreme Father, You are our only support. O Lord, may we incessantly contemplate on You and offer obeisance to You.</t>
  </si>
  <si>
    <t>Kamala Nayana Sai Ranga
Sab Sukh Daata Sai Bhagya Vidhata Sai
Radha Ramana Sai Ranga [ Kamala Nayana ... ]
Parama Pitha Hamey Sahara Do Prabhu
Kar Chintana (Vandana) Sai Ranga</t>
  </si>
  <si>
    <t>kamala-nayana-sai-ranga.mp3</t>
  </si>
  <si>
    <t>D1 P G1 S R2 R2 G1 N1 D1 PIn the Key of C:G# G E♭ C D D E♭ B♭ G# G</t>
  </si>
  <si>
    <t>Song Glossary bhagya: auspiciousness chintana: thinking process, contemplation; (var) chintaney (in telugu) daata: one who gives; (var) datha, daatha, daatri - one that gives do: give, grant; also refers to the number two humko: for us; (var) hamey kamala: lotus karo: do; make it happen; (var) kar; kiya - did; karomi, karey - let us do nayan: eye; (var) nayana, nayanon, nayanom, nayanabhi parama: supreme, principal, chief, best, highest; (var) param, paramam pitha: father prabhu: lord, master; (var) prabho radha: one of the gopikas and the beloved of lord krishna; (var) radhe, radhey, radhika ramana: beloved; also the name of a saint ranga: lord vittala or panduranga - a form of lord krishna; also the name of lord narayana in srirangam, tamilnadu; (var) ranganath, ranganatha sab: all, everybody or everything sahara: support; (var) saharey sai: sa + aai = divine mother sukha: happiness; (var) sukh vandana: worship, obeisance, salutation; (var) vandanam vidhata: one who bestows or sustains; (var) vidhayaka</t>
  </si>
  <si>
    <t>debug_kamala_nayana_sai_ranga.html</t>
  </si>
  <si>
    <t>https://sairhythms.sathyasai.org/song/kamala-nayana-sri-rama</t>
  </si>
  <si>
    <t>Kamala Nayana Sri Rama</t>
  </si>
  <si>
    <t>Our salutations to Lord Rama the lotus eyed one, destroyer of the evil effects of Kali age, the compassionate who has a compelling form, who wields the bow.</t>
  </si>
  <si>
    <t>Kamala Nayana Sri Rama
Karuna Sindho Sita Rama [ Kamala Nayana ... ]
Kalimala Bhanjana Rama Rama
Rama Rama (2) [ Kalimala ]
Karunya Lavanya Kodanda Rama</t>
  </si>
  <si>
    <t>Song Glossary bhanjana: one who destroys; (var) bhanjani (f) kalimala: impurities kamala: lotus karuna: compassion; (var) karunya, karunamaya - full of compassion, karunamayi (f), karunantha, karunakara - embodiment of compassion kodanda: the name of rama’s bow lavanya: enchanting, beautiful nayan: eye; (var) nayana, nayanon, nayanom, nayanabhi rama: name of the seventh incarnation of lord vishnu, son of dasharatha and kausalya; (var) ram sindhu: ocean; (var) sindho sita: consort of rama, 7th avatar of lord vishnu; (var) siya sri: honorific title of respect; another name of goddess lakshmi; wealth, majesty, splendour, intellect, fortune; (var) thiru (tamil)</t>
  </si>
  <si>
    <t>debug_kamala_nayana_sri_rama.html</t>
  </si>
  <si>
    <t>https://sairhythms.sathyasai.org/song/kamala-nayana-sri-sai-jaya</t>
  </si>
  <si>
    <t>Kamala Nayana Sri Sai Jaya</t>
  </si>
  <si>
    <t>Victory to Sri Sai whose eyes resembles the lotus. Victory to compassionate Narayana, Rama the beloved of Raghu clan, Shyama (Krishna) the jewel of Yadu clan, the Supreme Lord who is in the human form and Lord of Meera.</t>
  </si>
  <si>
    <t>Kamala Nayana Sri Sai Jaya Jaya
Karunakara Narayana Jaya Jaya
Sri Raghu Nandana Rama Jaya Jaya
Yadu Kula Bhooshana Shyama Jaya Jaya
Esha Manusha Vesha Jaya Jaya
Meera Ke Prabhu Natha Jaya Jaya</t>
  </si>
  <si>
    <t>Song Glossary bhooshana: ornament, decoration, jewel; being so decorated; (var) bhushana, vibhushana, vibhushani (f), bhooshani (f) esha: lord jaya: victory; (var) jayam, jayatu kamala: lotus karuna: compassion; (var) karunya, karunamaya - full of compassion, karunamayi (f), karunantha, karunakara - embodiment of compassion ke: of or belonging to kula: clan, lineage, dynasty manusha: human meera: one of the greatest women saints and devotee of lord krishna who sang the glory of the lord through songs and bhajans nanda: foster father of lord krishna narayana: lord vishnu; (var) narayan, narayanam, narayanaya natha: lord or master; (var) nath, nathaya, natham, nada (tamil), nadanukku (tamil) - to the lord, nathudey (telugu) nayan: eye; (var) nayana, nayanon, nayanom, nayanabhi prabhu: lord, master; (var) prabho raghu: the king ‘raghu’ who formed the ‘raghu’ dynasty in which lord rama was born rama: name of the seventh incarnation of lord vishnu, son of dasharatha and kausalya; (var) ram sai: sa + aai = divine mother sham: dark hued, a reference to lord krishna; evening time; (var) shyam, shyama, shyamala sri: honorific title of respect; another name of goddess lakshmi; wealth, majesty, splendour, intellect, fortune; (var) thiru (tamil) vesha: dress; (var) veshadhari - one who wears different costumes or attires yadu: name of the dynasty in which lord krishna was born; (var) yaduvara, yadukula</t>
  </si>
  <si>
    <t>debug_kamala_nayana_sri_sai_jaya.html</t>
  </si>
  <si>
    <t>https://sairhythms.sathyasai.org/song/kamala-netra-sayeeshwara</t>
  </si>
  <si>
    <t>Salutations to Sayeeshwara the Lotus eyed One who confers Liberation, whose complexion is that of thick clouds in the sky, guards against fear and embodiment of Peace.</t>
  </si>
  <si>
    <t>Kamala Netra Sayeeshwara
Kaivalya Teja Sureshwara [ Kamala Netra ... ]
Megha Shyama Ghana Gagana Shareera
Shantha Brahmamaya Abhayakara
Megha Shyama Ghana Gagana Shareera [ Shantha Brahmamaya ]</t>
  </si>
  <si>
    <t>kamala-netra-sayeeshwara.mp3</t>
  </si>
  <si>
    <t>Song Glossary abhaya: protection brahma: one of the trinity who is the creator, it also refers to the supreme lord - brahman; (var) brahmam gagan: sky; (var) gagana ghana: thick; also refers to the sound of a bell; (var) ghanana kaivalya: final emancipation or moksha kamala: lotus megha: cloud, dense, thick netra: eyes; (var) netram sayeesha: sai + esha = lord sai; (var) sayeesham, sayeeshwara, sayeeshwaram, sayeeshwari (f), sayeeshwaraya, saishwari (f), sham: dark hued, a reference to lord krishna; evening time; (var) shyam, shyama, shyamala shantha: peaceful shareera: body sureshwara: lord of all demi gods; (var) suresha, suresham, sureshwaram teja: effulgence, one who is full of effulgence; (var) tejo, tejomaya, tejomayi (feminine)</t>
  </si>
  <si>
    <t>debug_kamala_netra_sayeeshwara.html</t>
  </si>
  <si>
    <t>https://sairhythms.sathyasai.org/song/kami-no-ai-ga-sekai</t>
  </si>
  <si>
    <t>Kami no Ai ga Sekai</t>
  </si>
  <si>
    <t>God's love fills the entire world and binds everything together. Swami, You dwell within everything with the same light that is within us. You shine beautifully in all life. God is one, everything is one.</t>
  </si>
  <si>
    <t>Kami no Ai ga Sekai ni Michite
Mienai Kizuna wo Tokiakasu Deshou
Subete ni Yadoru Onaji Hikari
A Utsukushiku Kagayaku Inochi
God is One, Subete wa Hitotsu
God is Love, Love is God</t>
  </si>
  <si>
    <t>debug_kami_no_ai_ga_sekai.html</t>
  </si>
  <si>
    <t>https://youtu.be/Yy2wyYILWmM</t>
  </si>
  <si>
    <t>https://sairhythms.sathyasai.org/song/kami-no-ai-no-naka</t>
  </si>
  <si>
    <t>Kami no Ai no Naka</t>
  </si>
  <si>
    <t>Living with the joy of God's love in your heart eliminates fear and grief. So let us bow down at God's beautiful feet. Let us dedicate everything to Him. Let us praise Sathya Sai's beautiful name.</t>
  </si>
  <si>
    <t>Kami no Ai no Naka de Ikiru Yorokobi
Osore mo Urei mo Naku Mikokoro no mamani
Miashi wo Agameyou
Subete wo Sasageyou
Kami no Mina wo Tataeyou
Sai no Mina wo (Sathya)
Jaya Sai Baba
Sathya Sai Baba
Harey Harey</t>
  </si>
  <si>
    <t>Song Glossary baba: lord sai baba - the divine father hari: name of lord vishnu; (var) hare, harey jaya: victory; (var) jayam, jayatu sai: sa + aai = divine mother sathya: truth, short form of sathyanarayana – the childhood name of sri sathya sai baba; (var) sathyam</t>
  </si>
  <si>
    <t>debug_kami_no_ai_no_naka.html</t>
  </si>
  <si>
    <t>https://youtu.be/DUdB1xuWRjU</t>
  </si>
  <si>
    <t>https://sairhythms.sathyasai.org/song/kami-no-ai-wa-sai</t>
  </si>
  <si>
    <t>Kami no Ai wa Sai</t>
  </si>
  <si>
    <t>O Lord Sai, Your love is like the love of a mother. You present Your precious love to us, suffering children. You eliminate the illusion from this world so that we may journey towards You. You give us guidance with Your kind love that spreads through our hearts. Mother Sai, You live within all things in the universe.</t>
  </si>
  <si>
    <t>Kami no Ai wa Sai Haha no Ai
Kurushimu Kora wo Sukui Tamou Toutoki Ai
Kono Yo no Hito no Mayoi wo Nozoki Kami no Moto eto
A Michibiki Tamou Ai no Yasashisa Kokoro ni Shimiru
Subete no Mono ni Yadori Tamou Hahanaru Kami yo
Sathya Swaroopini Ma Sai Prema Swaroopini Ma
Ananda Dayini Hrudaya Viharini Parthi Nivasini Ma (Param)
Vighna Vinashini Bhava Bhaya Harini Kaali Kapalini Ma
Hey Tribhuvana Palini Mangala Karini Moksha Pradayini Ma [ Ananda ... ]</t>
  </si>
  <si>
    <t>debug_kami_no_ai_wa_sai.html</t>
  </si>
  <si>
    <t>https://youtu.be/obmm926Via4</t>
  </si>
  <si>
    <t>https://sairhythms.sathyasai.org/song/kami-no-mina-hibikase</t>
  </si>
  <si>
    <t>Kami no Mina Hibikase</t>
  </si>
  <si>
    <t>Chant the Lord's beautiful name and become one with His light. Dance on Mother Earth and listen to the peaceful sounds.</t>
  </si>
  <si>
    <t>Kami no Mina Hibikase
Hikari to Narite
Hahanaru Daichi ni
Mau Yasuragi no Oto</t>
  </si>
  <si>
    <t>Minor (Shuddha Dhanyasi)</t>
  </si>
  <si>
    <t>debug_kami_no_mina_hibikase.html</t>
  </si>
  <si>
    <t>https://youtu.be/U1tAt9juJNM</t>
  </si>
  <si>
    <t>https://sairhythms.sathyasai.org/song/kami-no-mina-wa-kogane</t>
  </si>
  <si>
    <t>Kami no Mina wa Kogane</t>
  </si>
  <si>
    <t>Lord, Your beautiful name is like the sounds from a flute of gold. You listen to our suffering and help us. Let us all listen for the beautiful sounds of our Lord Krishna.</t>
  </si>
  <si>
    <t>Kami no Mina wa Kogane no Fue
Kurushimu Warera no Kibou no Oto Iro
Minna de Shizukani Mimi wo Sumasou
Krishna Radha Radha Krishna
Madhura Madhura Murali Ghana Shyama
Mathuradhipathey Radhey Shyama
Surdas Prabhu Hey Giridhari
Meera Ke Prabhu Hrudaya Vihari</t>
  </si>
  <si>
    <t>Lowest Note: d2 / A (lower octave)Highest Note: D1 / G#* Western notes are in the Key of C</t>
  </si>
  <si>
    <t>Song Glossary krishna: name of the eighth incarnation of lord vishnu, son of devaki and vasudeva radha: one of the gopikas and the beloved of lord krishna; (var) radhe, radhey, radhika</t>
  </si>
  <si>
    <t>debug_kami_no_mina_wa_kogane.html</t>
  </si>
  <si>
    <t>https://youtu.be/Dj7JsFzbEb0</t>
  </si>
  <si>
    <t>https://sairhythms.sathyasai.org/song/kami-no-mina-wo-tonaeyou</t>
  </si>
  <si>
    <t>Kami no Mina wo Tonaeyou</t>
  </si>
  <si>
    <t>Chant the beautiful names of Lord Rama, Krishna and Sathya Sai Baba from the bottom of your heart.</t>
  </si>
  <si>
    <t>Kami no Mina wo Tonaeyou
Kokoro wo Komete Tonaeyou
Harey Sai Krishna Harey Sai Rama
Baba Baba Sai Baba
Baba Baba Sathya Sai Baba</t>
  </si>
  <si>
    <t>Song Glossary baba: lord sai baba - the divine father hari: name of lord vishnu; (var) hare, harey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t>
  </si>
  <si>
    <t>debug_kami_no_mina_wo_tonaeyou.html</t>
  </si>
  <si>
    <t>https://youtu.be/JqEmPAy9PD8</t>
  </si>
  <si>
    <t>https://sairhythms.sathyasai.org/song/kaminaru-itoshii-sai-no-ai</t>
  </si>
  <si>
    <t>Kaminaru Itoshii Sai no Ai</t>
  </si>
  <si>
    <t>Surround yourself with the divine love of Sai. Everything melts away in this love and overflowing joy. I will surround myself with this gentle love. I sing out to Sai Krishna with this true love in my heart.</t>
  </si>
  <si>
    <t>Kaminaru Itoshii Sai no Ai ni Tsutsumare
Afureru Kanki ni Subete wa Ai ni Tokekomu [ Kaminaru Itoshii... ]
Yasashiku Watashi wo Tsutsumu Ai no Naka de
Ainaru Shinri wo Utaou yo Sai Krishna e
Ravikula Mandana Rajeeva Lochana Raghava
Vasudeva Nandana Bandha Vimochana Keshava [ Ravikula Mandana ... ]
Karuna Niketana Krishna Janardhana Yadava
Sri Madhusudhana Murali Mohana Madhava</t>
  </si>
  <si>
    <t>Song Glossary krishna: name of the eighth incarnation of lord vishnu, son of devaki and vasudeva sai: sa + aai = divine mother</t>
  </si>
  <si>
    <t>debug_kaminaru_itoshii_sai_no_ai.html</t>
  </si>
  <si>
    <t>https://youtu.be/VidYfJkXy9k</t>
  </si>
  <si>
    <t>https://sairhythms.sathyasai.org/song/kamisama-kamisama</t>
  </si>
  <si>
    <t>Kamisama Kamisama</t>
  </si>
  <si>
    <t>Oh Lord within my heart, please watch over and guide us with the light of Your endless love.</t>
  </si>
  <si>
    <t>Kamisama Kamisama, Haato no Uchinaru Kamisama
Kagirinai Ai no Hikari de, Miteshite Kudasaii Kamisama
Harey Krishna Harey Krishna Krishna Krishna Harey Harey
Harey Rama Harey Rama Rama Rama Harey Harey
Harey Krishna Harey Krishna Krishna Krishna Harey Harey
Harey Rama Harey Rama Rama Rama Harey Harey
Like The Sunlight, Like The Moon Bright, Always Always I Am With You
Like The Ocean, Like The River, Always I Am Flowing Towards You
Like The Sky Above, So Is Divine Love, Always Always Surrounding You
Like The Earth So Fair, Like The Birds Of The Air Always I Am Caring For You</t>
  </si>
  <si>
    <t>debug_kamisama_kamisama.html</t>
  </si>
  <si>
    <t>https://youtu.be/culSiing_H4</t>
  </si>
  <si>
    <t>https://sairhythms.sathyasai.org/song/kamisama-sai-baba-subete-no</t>
  </si>
  <si>
    <t>Kamisama Sai Baba, Subete no</t>
  </si>
  <si>
    <t>Lord Sai Baba, You are the Lord of everything. My wish is for You to enter my heart. Please hear me, my dear Lord. Please use me as Your instrument my Lord, for I am suffering. This is my wish to You, Sai Baba.</t>
  </si>
  <si>
    <t>Kamisama Sai Baba, Subete no Kamisama
Haato no Owasu Kamisama Douzo Negai wo
Okiki Kudasai Watashi no Kamisama
Kurushimu Hito no Tameni Watashi wo Otsukai Kudasai
Sore ga Watashi no Negai Sai Baba
Devi Bhavani Ma Jaya Sai Bhavani Ma
Daya Karo Sai Ma Krupa Karo Sai Ma
Jaya Ma Jaya Ma Jaya Devi Bhavani Ma
Jaya Parthi Nivasini Ma Jaya Sai Bhavani Ma</t>
  </si>
  <si>
    <t>debug_kamisama_sai_baba_subete_no.html</t>
  </si>
  <si>
    <t>https://youtu.be/LsLtKZ6lZMA</t>
  </si>
  <si>
    <t>https://sairhythms.sathyasai.org/song/kanaka-sabesha-kailasa-shiva</t>
  </si>
  <si>
    <t>Kanaka Sabesha Kailasa Shiva</t>
  </si>
  <si>
    <t>The Lord of Kailasa mountains, One who holds the Ganges on His Head, delight of Mother Gowri. Protect me O Lord the One who confers Wisdom, whose dance is thrilling, is the Lord of Parthi.</t>
  </si>
  <si>
    <t>Kanaka Sabesha Kailasa Shiva
Gangadhara Hara Gowri Manohara [ Kanaka Sabesha ... ]
Gnana Pradayaka Samba Shiva
Narthana Sundara Natana Manohara
Paahi Prabho Maam Parthi Pureeshwara</t>
  </si>
  <si>
    <t>Song Glossary ganga: the sacred river ganges worshipped as goddess ganga; (var) gangey gnana: wisdom; (var) gyaan, gnaan, gnan, gnanam gowri: another name of goddess parvathi hara: another name of lord shiva which means “to destroy”; (var) haraya kailasa: the abode of lord shiva kanaka: gold, golden kanaka-sabesha: lord of the golden castle, refers to lord shiva maam: for me manohar: pleasing, beautiful, charming; (var) manohara, manoharam, manohari (f) narthana: dance; (var) narthanam natana: acting, dancing; (var) natanam paahi: protect; (var) pahi prabhu: lord, master; (var) prabho pradayaka: bestower pureeshwara: lord of a place or city; (var) purishwara, pureeshwari, purishwari (f) puttaparthi: birthplace of bhagawan sri sathya sai baba; (var) parti, parthi, parthipuri samba: sa + amba - one who is with amba (parvathi) - refers to lord shiva shiva: lord shiva - one of the trinity who is the destroyer - the name shiva means auspiciousness; (var) shiv, shivaya, shivaraj, shivaraja, shivarajam, shivom, shivani (f) - of shiva sundara: beautiful; (var) sundarakara, sundaraya, sundari (f), soundari (f), sundaram - beauty</t>
  </si>
  <si>
    <t>debug_kanaka_sabesha_kailasa_shiva.html</t>
  </si>
  <si>
    <t>https://sairhythms.sathyasai.org/song/kanaka-wai-wai</t>
  </si>
  <si>
    <t>Kanaka Wai Wai</t>
  </si>
  <si>
    <t>Kanaka Wai Wai
(In the travels of Jesus)
I halawai aku ai
(He met)
Me ke kanaka opio hanohano
(A prominent young man)
Kaulana e ka wai wai
(Known for his great wealth)
(Said the youth)
E ku’u haku mai ka’i
(My good Lord)
He aha ho’i ka’u e hana aku ai
(What must I do)
I loa’a e ke ola mau?
(To have life eternal?)
(Give…give away)
I kou mau wai wai
(All your possessions)
Huli a hahai mai ia’u
(Turn and follow Me)
I loa’a e ke ola mau (ia oe)
(Then you will have eternal life)</t>
  </si>
  <si>
    <t>kanaka-wai-wai.mp3</t>
  </si>
  <si>
    <t>debug_kanaka_wai_wai.html</t>
  </si>
  <si>
    <t>https://sairhythms.sathyasai.org/song/kanarazu-yukute-wo</t>
  </si>
  <si>
    <t>Kanarazu Yukute wo</t>
  </si>
  <si>
    <t>Lord Ganapathi (Ganesha), with Your infinite power, You watch over and guide us along the right path. Let us all worship His divine feet.</t>
  </si>
  <si>
    <t>Kanarazu Yukute wo Hagemashi Mimamoru Ganapathi
Miashi wo Agameyo (Minna Agameyo)
Chikara ni Michita Ganapathi
Gowri Ganesh Uma Ganesh
Parvathi Nandana Sri Ganesh
Sharanam Ganesh Sharanam Ganesh
Shiva Nandana Ganapathi Ganesh
Dancing Ganesh, Playful Ganesh,
Dance with me, Play with me, be my Ganesh,
Be my Ganesh, be my Ganesh,
Teach me how to dance with my fears, Ganesh</t>
  </si>
  <si>
    <t>Song Glossary gananayaka: leader of his group - refers to lord ganesha; (var) gananayakam, ganapathey, ganapathi, ganapathim, ganapati, ganapatim</t>
  </si>
  <si>
    <t>debug_kanarazu_yukute_wo.html</t>
  </si>
  <si>
    <t>https://youtu.be/ml2bvuj_UWU</t>
  </si>
  <si>
    <t>https://sairhythms.sathyasai.org/song/kanashii-koto-ga-attara-kokoro</t>
  </si>
  <si>
    <t>Kanashii Koto ga Attara Kokoro</t>
  </si>
  <si>
    <t>If something sad happens, chant His name from the bottom of your heart. The loving flame within our hearts burns and says these words. If you ever are worried about something, come with a smile and chant His name from the bottom of your heart.</t>
  </si>
  <si>
    <t>Kanashii Koto ga Attara Kokoro no Naka de Tonaeyou
Kokoro ni Ai no Hi Tomosu Kotoba Sore wa
Sugite Shimatta Koto wo Kuyokuyo Kangaeru nara
Ashita wa Egao de Aru youni Tonaeyou Sore wa</t>
  </si>
  <si>
    <t>debug_kanashii_koto_ga_attara_kokoro.html</t>
  </si>
  <si>
    <t>https://youtu.be/WzpqswBMkzI</t>
  </si>
  <si>
    <t>https://sairhythms.sathyasai.org/song/kanda-kumara-kadirvela</t>
  </si>
  <si>
    <t>Kanda Kumara Kadirvela</t>
  </si>
  <si>
    <t>O Lord Skanda, the compassionate Lord Subrahmanya, son of Lord Shiva and the nephew of Lord Vishnu, please come to bless us, riding on the divine peacock, O beautiful one.</t>
  </si>
  <si>
    <t>Kanda Kumara Kadirvela
Karunakarane Shiva Bala
Varuvai Arulvai Azhaga Muruga
Mayon Maruga Mayil Vaganane
Varuvai Muruga Muruga Muruga
Arulvai Muruga Muruga Muruga
Azhaga Muruga Muruga Muruga</t>
  </si>
  <si>
    <t>kanda-kumara-kadirvela.mp3</t>
  </si>
  <si>
    <t>Song Glossary arul: grace, blessings; (var) arulvai, arul purivai - grant blessings azhaga: the beautiful one bala: child, son; (var) bal, balana, balagan (tamil), baalam kadirvela: a name of lord muruga, one who shines bright and holds a spear as weapon kanda: another name of lord subrahmanya karuna: compassion; (var) karunya, karunamaya - full of compassion, karunamayi (f), karunantha, karunakara - embodiment of compassion kumara: son, young boy, lord subrahmanya maruga: nephew, generally refers to lord subrahmanya mayil: peacock mayon: lord vishnu muruga: another name of lord subrahmanya shiva: lord shiva - one of the trinity who is the destroyer - the name shiva means auspiciousness; (var) shiv, shivaya, shivaraj, shivaraja, shivarajam, shivom, shivani (f) - of shiva vaganane: one with the vehicle of varum: to come; (var) varuvai, varuvaye - come</t>
  </si>
  <si>
    <t>debug_kanda_kumara_kadirvela.html</t>
  </si>
  <si>
    <t>https://sairhythms.sathyasai.org/song/kanda-kumara-vadivela</t>
  </si>
  <si>
    <t>Kanda Kumara Vadivela</t>
  </si>
  <si>
    <t>Chant the names Kanda, Kumara and Karthikeya which are the names of Lord Subrahmanya, the son of Shiva and Gowri. He is an Ocean of Compassion and friend of the forlorn who is verily Lord Sai.</t>
  </si>
  <si>
    <t>Kanda Kumara Vadivela
Gowri Putra Vadivela [ Kanda Kumara ... ]
Karthikeya Karuna Sagara
Deena Sharanya Vadivela
Sri Sai Natha Vadivela
Skanda Muruga Vadivela
Gowri Putra Vadivela
Karthikeya Karuna Sagara
Deena Sharanya Vadivela
Sri (Sathya) Sai Natha Vadivela</t>
  </si>
  <si>
    <t>kanda-kumara-vadivela.mp3</t>
  </si>
  <si>
    <t>S+ N2 D2 ~ N2 D2 M2 G2 ~ G2 M2 D2 N2 S+In the Key of C:C+ B A ~ B A F# E ~ E F# A B C+</t>
  </si>
  <si>
    <t>Song Glossary deen: downtrodden; (var) deena, deenan gowri: another name of goddess parvathi kanda: another name of lord subrahmanya karthikeya: lord subrahmanya; (var) kartikeya karuna: compassion; (var) karunya, karunamaya - full of compassion, karunamayi (f), karunantha, karunakara - embodiment of compassion kumara: son, young boy, lord subrahmanya muruga: another name of lord subrahmanya natha: lord or master; (var) nath, nathaya, natham, nada (tamil), nadanukku (tamil) - to the lord, nathudey (telugu) putra: son sagar: ocean; (var) sagara, sagaram, sagari (feminine) sai: sa + aai = divine mother sharanya: to whom one surrenders skanda: lord subrahmanya, son of lord shiva sri: honorific title of respect; another name of goddess lakshmi; wealth, majesty, splendour, intellect, fortune; (var) thiru (tamil) vadivela: one of the several names of lord subrahmanya - one who wields the vel; (var) vadivelava</t>
  </si>
  <si>
    <t>debug_kanda_kumara_vadivela.html</t>
  </si>
  <si>
    <t>https://youtu.be/q2RkrLz5UyY</t>
  </si>
  <si>
    <t>https://sairhythms.sathyasai.org/song/kanda-va-va-kadamba-va</t>
  </si>
  <si>
    <t>Kanda Va Va Kadamba Va</t>
  </si>
  <si>
    <t>Please come to us, O Lord Kanda, Kadamba, Muruga, Vela (various names of Lord Subrahmanya), Welcome O beautiful son of Lord Siva and Sakthi (Parvathi), who vanquished the demon Soorapadman. Welcome O Lord Shanmukha residing in the Holy abode of Thanigai (Thirutthani) and Thiruchendur. You are none other than Lord Sai residing in Puttaparthi. You are the one who emerged as six beautiful children from the Holy spark of Lord Siva's third eye. O Lord of Prashanthi, please protect us.</t>
  </si>
  <si>
    <t>Kanda Va Va Kadamba Va Va
Muruga Va Va Vela Va Va
Shiva Shakthi Bala Singara Vela
Sooranai Vadham Seidha Subrahmanya Va Va [ Kanda Va Va ... ]
Thanigai Kumara Thiruchendur Vela
Parthi Vasa Sai Muruga
Sharavana Bhava Guhane Shanmuga Va Va
Katharulvai Ni Prashanthi Muruga</t>
  </si>
  <si>
    <t>kanda-va-va-kadamba-va.mp4</t>
  </si>
  <si>
    <t>Song Glossary bala: child, son; (var) bal, balana, balagan (tamil), baalam bhava: being, becoming, birth, world guha: lord subrahmanya, also the name of the boatsman in whose boat lord rama travelled kadamba: another name of lord subramanya kanda: another name of lord subrahmanya katharulvai: protect and bless; (var) kathunirkkum - one who protects kumara: son, young boy, lord subrahmanya muruga: another name of lord subrahmanya ni: you (tamil), your (telugu) prashanthi: supreme peace; (var) prashantha; also refers to prashanthi nilayam at puttaparthi puttaparthi: birthplace of bhagawan sri sathya sai baba; (var) parti, parthi, parthipuri sai: sa + aai = divine mother sharavana: another name of lord subrahmanya since he appeared in a forest of shara (bamboo) seiyya: to do; (var) seidha - did, seivadu - that which is done; seidom, seidome - we did / shall do shakthi: power, primordial goddess, another name of mother parvathi shanmukha: lord with six faces - refers to lord subrahmanya, son of shiva; (var) shanmuga shiva: lord shiva - one of the trinity who is the destroyer - the name shiva means auspiciousness; (var) shiv, shivaya, shivaraj, shivaraja, shivarajam, shivom, shivani (f) - of shiva singara: beautiful, pleasant sooran: soorapadman - a demon slayed by lord subramanya; (var) soora subrahmanya: son of lord shiva and brother of lord ganesha, commander-in-chief of the army of the gods; (var) subramanya, subramanyam thanigai: another name of thirutthani - one of the six holy abodes of lord subramanya thiruchendur: one of the six abodes of lord subramanya in tamil nadu va: come vadham: to vanquish vasa: one who dwells or resides in; (var) vasaya, vaasam vela: one wielding the vel or spear - lord subrahmanya; (var) velan, velava</t>
  </si>
  <si>
    <t>debug_kanda_va_va_kadamba_va.html</t>
  </si>
  <si>
    <t>This song is sung in the same tune as "Govinda Bolo Gopala Bolo".</t>
  </si>
  <si>
    <t>https://sairhythms.sathyasai.org/song/kanha-kanhaiya-bansi-adhariya-brindavana</t>
  </si>
  <si>
    <t>Lord Krishna also known as Kanha and Kanhaiya performed the Raasa Leela dance in Brindavan. With the flute on His lips, He is the boy of Gokula who enchants everybody's mind, the son of Nanda and the delight of Radha. He is the one who stole butter and is none other than Lord Sai of Parthi.</t>
  </si>
  <si>
    <t>Kanha Kanhaiya Bansi Adhariya Brindavana Ghana Raasa Rachaiya
Gokula Nandana Hey Chitha Mohana
Radha Manohara Shyama
Manasa Chora Nanda Kishora
Parthi Vihara Sai Gopala Sai Gopala</t>
  </si>
  <si>
    <t>Song Glossary adhar: lips; (var) adhariya bansi: flute brindavana: garden of tulsi plants, abode of krishna and sathya sai; (var) brindavan chitha: consciousness, mind; (var) chit chora: thief; (var) choram ghana: thick; also refers to the sound of a bell; (var) ghanana gokula: the place where krishna was fostered gopal: name of krishna which means protector of the cowherd; (var) gopala, gopalana, gopalam hey: a heartfelt callout, usually followed by a name or description like 'hey rama', or 'hey merciful lord' kanha: krishna; (var) kanhaiya, kanhaiyya, kanhayi, kannan (tamil) kishora: son manasa: mind manohar: pleasing, beautiful, charming; (var) manohara, manoharam, manohari (f) mohana: attractive, beautiful, enchanting; (var) mohanam, mohini (f) - also refers to an incarnation of lord vishnu nanda: foster father of lord krishna nandana: son, also the name of a forest; (var) nandan, nandanam puttaparthi: birthplace of bhagawan sri sathya sai baba; (var) parti, parthi, parthipuri raasa: the dance in which lord krishna multiplied his form to dance with all the gopikas at the same time rachaiya: set to work the divine dance; (var) rachaye - danced radha: one of the gopikas and the beloved of lord krishna; (var) radhe, radhey, radhika sai: sa + aai = divine mother sham: dark hued, a reference to lord krishna; evening time; (var) shyam, shyama, shyamala vihara: one who resides; (var) viharana, vihari, viharini (f)</t>
  </si>
  <si>
    <t>debug_kanha_kanhaiya_bansi_adhariya_brindavana.html</t>
  </si>
  <si>
    <t>https://youtu.be/LieNbDOQDCM https://youtu.be/29LZM0PkwyY</t>
  </si>
  <si>
    <t>https://sairhythms.sathyasai.org/song/kanhaiya-teri-bansi-bajey-merey</t>
  </si>
  <si>
    <t>Kanhaiya Teri Bansi Bajey Merey</t>
  </si>
  <si>
    <t>Play Your enchanting flute, dear Lord Krishna, while I chant Your name everyday. O Lord Gopala (Krishna), the beloved son of Nanda, You are Govinda, the protector of cows and verily Sai Krishna and Sai Rama.</t>
  </si>
  <si>
    <t>Kanhaiya Teri Bansi Bajey Merey Lal
Nis Din Mein Bhajoon Tero Naam [ Kanhaiya Teri ... ]
Hey Nandalala Gopala
Gopala Gopala
Govinda Govinda Govinda Gopala
Sai Krishna Sai Ram</t>
  </si>
  <si>
    <t>kanhaiya-teri-bansi-bajey-merey.mp3</t>
  </si>
  <si>
    <t>Song Glossary bansi: flute bajao: play (an instrument); (var) bajaa, bajey, baajey, bajaayey, bajavat, bajaavey, bajaiyya bhaja: worship, chant the name or sing the praises of the lord; (var) bhajoon - I worship; bhajey - let us worship din: day gopal: name of krishna which means protector of the cowherd; (var) gopala, gopalana, gopalam govinda: name of krishna which means cowherd; (var) govindam hey: a heartfelt callout, usually followed by a name or description like 'hey rama', or 'hey merciful lord' kanha: krishna; (var) kanhaiya, kanhaiyya, kanhayi, kannan (tamil) krishna: name of the eighth incarnation of lord vishnu, son of devaki and vasudeva lal: son, child, dear one; (var) lala mein: i; (var) mei, mai, main, maine - i have mera: my, mine; (var) mere, merey, meri, mero naam: name; (var) naama, naamam nandalala: son of nanda; (var) nandalal nis: every rama: name of the seventh incarnation of lord vishnu, son of dasharatha and kausalya; (var) ram sai: sa + aai = divine mother tera: yours; (var) terey, teri, tero (your)</t>
  </si>
  <si>
    <t>debug_kanhaiya_teri_bansi_bajey_merey.html</t>
  </si>
  <si>
    <t>https://youtu.be/mA6Ff4LLLRM</t>
  </si>
  <si>
    <t>https://sairhythms.sathyasai.org/song/kari-mukha-varada-maam-paahi</t>
  </si>
  <si>
    <t>Kari Mukha Varada Maam Paahi</t>
  </si>
  <si>
    <t>O elephant-faced Lord Ganesha, the bestower of boons who has many names - Gajamukha, Gananatha (God of Demigods) and Lambodhara. please protect me.</t>
  </si>
  <si>
    <t>Kari Mukha Varada Maam Paahi
Gajamukha Natha Maam Paahi
Gajanana Maam Paahi
Gananatha Maam Paahi
Lambodhara Maam Paahi (Jaya)</t>
  </si>
  <si>
    <t>Song Glossary gajamukha: elephant-faced one, refers to lord ganesh; (var) gajamukham, gajanana, gajananam, gajavadana, gajavadanam gananatha: lord of ganas (lord shiva's army) - refers to lord ganesha; (var) gananatham, ganesha, ganeshwara jaya: victory; (var) jayam, jayatu kari: suffix to an adjective, one who bestows, (with long i) refers to an elephant lambodhara: one having big stomach – lord ganesha maam: for me mukha: face; (var) mukh natha: lord or master; (var) nath, nathaya, natham, nada (tamil), nadanukku (tamil) - to the lord, nathudey (telugu) paahi: protect; (var) pahi varada: a wish or boon; one who bestows a boon; (var) varadayaka, varadayakam, varadayini (f), varadey, varana</t>
  </si>
  <si>
    <t>debug_kari_mukha_varada_maam_paahi.html</t>
  </si>
  <si>
    <t>https://sairhythms.sathyasai.org/song/karthikeya-karunakara</t>
  </si>
  <si>
    <t>Karthikeya Karunakara</t>
  </si>
  <si>
    <t>I surrender to You O Lord Karthikeya, the compassionate one, the son of Mother Gowri. You are the one who destroys the cycle of Birth and death and is a source of delight for Pashupathi (Lord Shiva).</t>
  </si>
  <si>
    <t>Karthikeya Karunakara
Sharanam Sharanam Sayeeshwara [ Karthikeya ... ]
Gowri Nandana Bhava Bhaya Bhanjana
Pashupathi Ranjana Parathpara</t>
  </si>
  <si>
    <t>Song Glossary bhanjana: one who destroys; (var) bhanjani (f) bhava: being, becoming, birth, world bhaya: fear gowri: another name of goddess parvathi karthikeya: lord subrahmanya; (var) kartikeya karuna: compassion; (var) karunya, karunamaya - full of compassion, karunamayi (f), karunantha, karunakara - embodiment of compassion nandana: son, also the name of a forest; (var) nandan, nandanam parathpara: the supreme being pashupathi: the lord of all animals esp. lord shiva; (var) pashupathey ranjana: pleasing, entertaining sayeesha: sai + esha = lord sai; (var) sayeesham, sayeeshwara, sayeeshwaram, sayeeshwari (f), sayeeshwaraya, saishwari (f), sharan: surrender; (var) sharana, sharanagata, sharanagatha, sharanagatham, sharanam</t>
  </si>
  <si>
    <t>debug_karthikeya_karunakara.html</t>
  </si>
  <si>
    <t>https://youtu.be/rdK-5e2swxQ</t>
  </si>
  <si>
    <t>https://sairhythms.sathyasai.org/song/karuna-jalathey-daasharathey</t>
  </si>
  <si>
    <t>Karuna Jalathey Daasharathey</t>
  </si>
  <si>
    <t>Glory to Lord Rama, the son of Dasharatha and the scion of Raghu dynasty, has a pleasing form and is an ocean of compassion. He is the Lord of Mother Sita, the one who fulfills the desires of His devotees and is a paragon of virtues.</t>
  </si>
  <si>
    <t>Karuna Jalathey Daasharathey
Kamaneeyanana Krupa Nidhey
Sri Raghu Nandana Sita Pathey
Shritha Jana Palana Suguna Nidhey
Daasharathey Daya Nidhey</t>
  </si>
  <si>
    <t>Nadanamakriya</t>
  </si>
  <si>
    <t>Song Glossary daasharathey: son of king dasharatha i.e. lord rama daya: compassion jaladharam: ocean; (var) jaladhey, jaladhi jana: people; (var) jano, janon, janonke (of people), janoon, janara kamaneeya: that which is pleasing to the eye, beautiful karuna: compassion; (var) karunya, karunamaya - full of compassion, karunamayi (f), karunantha, karunakara - embodiment of compassion krupa: compassion; (var) kripa nandana: son, also the name of a forest; (var) nandan, nandanam nidhey: treasure house; (var) nidhe pala: to care, protect or sustain; (var) palana, palaya, palam, palan pathey: master, lord, husband; (var) pathi, pathayey raghu: the king ‘raghu’ who formed the ‘raghu’ dynasty in which lord rama was born shritha: those who worship or surrender to god; (var) aashritha sita: consort of rama, 7th avatar of lord vishnu; (var) siya sri: honorific title of respect; another name of goddess lakshmi; wealth, majesty, splendour, intellect, fortune; (var) thiru (tamil) suguna: good qualities; (var) sugunabhi - one with good qualities</t>
  </si>
  <si>
    <t>debug_karuna_jalathey_daasharathey.html</t>
  </si>
  <si>
    <t>https://sairhythms.sathyasai.org/song/karuna-karo-sai-dev</t>
  </si>
  <si>
    <t>Karuna Karo Sai Dev</t>
  </si>
  <si>
    <t>Victory be to You O Lord Sathya Sai. Show mercy and let Your benedictions be upon us. You are verily our Mother and the embodiment of Energy, Love and Compassion.</t>
  </si>
  <si>
    <t>Karuna Karo Sai Dev
Kalyana Karo Sai Dev
Sri Guru Jaya Guru Sathya Sai Dev [ Karuna Karo ... ]
Tum Matrumayi Sai Dev
Tum Shakthimayi Sai Dev
Tum Premamayi Sai Dev
Tum Krupamayi Sai Dev [ Sri Guru... ]</t>
  </si>
  <si>
    <t>Song Glossary deva: god; (var) dev, devo, devam guru: preceptor; (var) guruvara – belonging to the guru / guru’s jaya: victory; (var) jayam, jayatu kalyan: welfare; (var) kalyana, kalyani - goddess who bestows auspiciousness and welfare karo: do; make it happen; (var) kar; kiya - did; karomi, karey - let us do karuna: compassion; (var) karunya, karunamaya - full of compassion, karunamayi (f), karunantha, karunakara - embodiment of compassion krupa: compassion; (var) kripa matru: mother mayi: personification of, exhibiting characteristics of premamayi: embodiment of love (feminine); (var) premamaya - full of love sai: sa + aai = divine mother sathya: truth, short form of sathyanarayana – the childhood name of sri sathya sai baba; (var) sathyam shakthi: power, primordial goddess, another name of mother parvathi sri: honorific title of respect; another name of goddess lakshmi; wealth, majesty, splendour, intellect, fortune; (var) thiru (tamil) tum: you, thou; (var) tu, tuj; tubhyam, tumhey - to you; tujhey, tujko - for you;</t>
  </si>
  <si>
    <t>debug_karuna_karo_sai_dev.html</t>
  </si>
  <si>
    <t>https://youtu.be/ATCv6GdXM4s</t>
  </si>
  <si>
    <t>https://sairhythms.sathyasai.org/song/karuna-nidhey-bhagawan</t>
  </si>
  <si>
    <t>Karuna Nidhey Bhagawan</t>
  </si>
  <si>
    <t>Glory to the enchanting Lord Gopala (Krishna), the Lord of Meera. He moves about in Brindavan and is extremely compassionate. Lord Sai who is verily Krishna, is an ocean of Mercy and His abode is at Puttaparthi.</t>
  </si>
  <si>
    <t>Karuna Nidhey Bhagawan
Gopala Brindavana Sai Bhagawan
Mana Mohana Madhava Sai Bhagawan [ Karuna Nidhey ... ]
Meera Ke Prabhu Giridhara Bala
Parama Dayala Sai Krupala
Parthi Puri Bhagawan [ Mana Mohana ... ]
Karuna Nidhey Bhagawan (3)</t>
  </si>
  <si>
    <t>karuna-nidhey-bhagawan.mp3</t>
  </si>
  <si>
    <t>Song Glossary bala: child, son; (var) bal, balana, balagan (tamil), baalam bhagawan: god; (var) bhagwan, bhagavaan, bhagavan, bhagawantha, bhagawathey brindavana: garden of tulsi plants, abode of krishna and sathya sai; (var) brindavan dayal: compassionate one: (var) dayala, dayalam, dayalana, dayalo, dayalu, dayaludey, dayalane (tamil), dayakari (f), dayalakari (f) giridhar: one who lifted the mountain - refers to lord krishna who lifted the govardhana peak; (var) giridhara, giridhari gopal: name of krishna which means protector of the cowherd; (var) gopala, gopalana, gopalam karuna: compassion; (var) karunya, karunamaya - full of compassion, karunamayi (f), karunantha, karunakara - embodiment of compassion ke: of or belonging to krupalu: compassionate one; (var) krupala, krupakara, krupakari (f); krupamaya, krupamayi (f) - full of compassion madhava: name of krishna which means very sweet like madhu-honey; (var) madhavam, madhavaya mana: mind; (var) man, mano meera: one of the greatest women saints and devotee of lord krishna who sang the glory of the lord through songs and bhajans mohana: attractive, beautiful, enchanting; (var) mohanam, mohini (f) - also refers to an incarnation of lord vishnu nidhey: treasure house; (var) nidhe parama: supreme, principal, chief, best, highest; (var) param, paramam prabhu: lord, master; (var) prabho puttaparthi: birthplace of bhagawan sri sathya sai baba; (var) parti, parthi, parthipuri sai: sa + aai = divine mother</t>
  </si>
  <si>
    <t>debug_karuna_nidhey_bhagawan.html</t>
  </si>
  <si>
    <t>https://sairhythms.sathyasai.org/song/karuna-nidhey-kamala-manohara</t>
  </si>
  <si>
    <t>Karuna Nidhey Kamala Manohara</t>
  </si>
  <si>
    <t>We adore you Hari the consort of Lakshmi. You are also Sai the compassionate bestower of boons. Your name and form are divine and effulgent. You are the Hari worshipped by all the three worlds.</t>
  </si>
  <si>
    <t>Karuna Nidhey Kamala Manohara
Karivarada Sai Karunya Natha [ Kamala ... ]
Tejonmaya Divya Naama Roopa
Naama Roopa Naama Roopa [ Tejonmaya ]
Tribhuvana Vanditha Hari Hara Roopa</t>
  </si>
  <si>
    <t>Song Glossary divya: divine; (var) divyam hara: another name of lord shiva which means “to destroy”; (var) haraya hari: name of lord vishnu; (var) hare, harey kamala: lotus karivarada: lord vishnu who bestowed a boon on the elephant king gajendra karuna: compassion; (var) karunya, karunamaya - full of compassion, karunamayi (f), karunantha, karunakara - embodiment of compassion manohar: pleasing, beautiful, charming; (var) manohara, manoharam, manohari (f) naam: name; (var) naama, naamam natha: lord or master; (var) nath, nathaya, natham, nada (tamil), nadanukku (tamil) - to the lord, nathudey (telugu) nidhey: treasure house; (var) nidhe roopa: figure, embodiment; (var) roopam, roopini (f) sai: sa + aai = divine mother tejonmaya: one who is full of effulgence tribhuvana: three worlds - tri (three) and bhuvana (world) vanditha: one who is worshipped; (var) vandita, vanditham, vandithaya</t>
  </si>
  <si>
    <t>debug_karuna_nidhey_kamala_manohara.html</t>
  </si>
  <si>
    <t>https://sairhythms.sathyasai.org/song/karuna-niketana-bhaktha-sakha-prabho</t>
  </si>
  <si>
    <t>Karuna Niketana Bhaktha Sakha Prabho</t>
  </si>
  <si>
    <t>O Lord Rama, the ever Compassionate one, the real friend of the devotee and destroyer of sorrow, I seek refuge in You. You move around the three worlds, ever pure, You are both the beginning and the end. You are the very embodiment of Love.</t>
  </si>
  <si>
    <t>Karuna Niketana Bhaktha Sakha Prabho
Sharan Mey Lo Bhagawan
Dukha Bhanjana Sri Ram
Tribhuvana Sanchari Jyothi Swaroopa
Nithya Niranjana Ram
Adi Ananth Hey Prema Swaroopa [ Dukha Bhanjana ... ]</t>
  </si>
  <si>
    <t>karuna-niketana-bhaktha-sakha-prabho.mp3</t>
  </si>
  <si>
    <t>Song Glossary adi: beginning, commencement, first in time anantha: infinite, endless; (var) ananth, anantham, ananthaya bhagawan: god; (var) bhagwan, bhagavaan, bhagavan, bhagawantha, bhagawathey bhaktha: devotee; (var) bhakthudu (telugu), bhakthargal (tamil) bhanjana: one who destroys; (var) bhanjani (f) dukh: sorrow; (var) dukha hey: a heartfelt callout, usually followed by a name or description like 'hey rama', or 'hey merciful lord' jyothi: divine light; (var) jyoth, jyotir karuna: compassion; (var) karunya, karunamaya - full of compassion, karunamayi (f), karunantha, karunakara - embodiment of compassion ley: take, accept; (var) lo, leylo niketana: a house, an abode niranjan: without any black spot. i.e. always pure. nir+anjan=without collirium (kaajal – which is always black); (var) niranjana, niranjani (f) nithya: daily, always prabhu: lord, master; (var) prabho prema: love; (var) prem; also the name of the third sai avatar, prema sai rama: name of the seventh incarnation of lord vishnu, son of dasharatha and kausalya; (var) ram sakha: friend; (var) sakhi (feminine) sanchari: one who wanders; (var) sanchara, sancharam sharan: surrender; (var) sharana, sharanagata, sharanagatha, sharanagatham, sharanam sri: honorific title of respect; another name of goddess lakshmi; wealth, majesty, splendour, intellect, fortune; (var) thiru (tamil) swaroopa: figure, embodiment; (var) swarupa, swaroopam, swaroopanin (tamil); roopini, swaroopini, svarupini (feminine) tribhuvana: three worlds - tri (three) and bhuvana (world)</t>
  </si>
  <si>
    <t>debug_karuna_niketana_bhaktha_sakha_prabho.html</t>
  </si>
  <si>
    <t>https://sairhythms.sathyasai.org/song/karuna-sadani-ma-sai-karuna</t>
  </si>
  <si>
    <t>Karuna Sadani Ma Sai Karuna</t>
  </si>
  <si>
    <t>Mother Sai is another name for absolute Compassion, is an enchanting Goddess of Wealth bedecked with Gold jewels. She confers benevolence, removes impurity and is an Incarnation of the present Kali age.</t>
  </si>
  <si>
    <t>Karuna Sadani Ma Sai Karuna Sagari Ma
Kanchana Abharani Ma Sai Karunya Roopini Ma
Kamala Manohari Ma Sai Kalyana Dayini Ma
Kalusha Vidhurini Ma Sai Kali Avatarini Ma
Kali Avatarini Ma</t>
  </si>
  <si>
    <t>https://raagabox.com/search/?mid=1006474</t>
  </si>
  <si>
    <t>Song Glossary abharani: she who is wearing the ornament avatar: incarnation; (var) avatara, avataram, avatari, avathaar, avathari, avatarini(f) dayini: one who gives (feminine); (var) pradayini, vidayini kali: current era; one among the four eras of kritha, treta, dwapara and kali kalusha: impurities kalyan: welfare; (var) kalyana, kalyani - goddess who bestows auspiciousness and welfare kamala: lotus kanchana: gold karuna: compassion; (var) karunya, karunamaya - full of compassion, karunamayi (f), karunantha, karunakara - embodiment of compassion ma: mother; (var) maayi, maiya, mayi manohar: pleasing, beautiful, charming; (var) manohara, manoharam, manohari (f) sadana: home, seat, dwelling, residence; (var) sadanam, sadani (feminine) sagar: ocean; (var) sagara, sagaram, sagari (feminine) sai: sa + aai = divine mother swaroopa: figure, embodiment; (var) swarupa, swaroopam, swaroopanin (tamil); roopini, swaroopini, svarupini (feminine) vidhura: remove, absolve; (var) viduram, viduri, vidhurini (feminine)</t>
  </si>
  <si>
    <t>debug_karuna_sadani_ma_sai_karuna.html</t>
  </si>
  <si>
    <t>https://sairhythms.sathyasai.org/song/karuna-sagara-hey-bhagawan-jagadeeshwara</t>
  </si>
  <si>
    <t>Karuna Sagara Hey Bhagawan Jagadeeshwara</t>
  </si>
  <si>
    <t>We adore You, Sai, the descent of Kali age who is refuge of devotees and uplifter of weak and meek. You are the Lord of universe and an ocean of compassion. You are Lord Gopala (Krishna) who revels in our hearts, the slayer of demon Madhu, the Lord of Meera, the resident of Dwaraka and as Sai, You are the resident of Parthi.</t>
  </si>
  <si>
    <t>Karuna Sagara Hey Bhagawan Jagadeeshwara Jagannatha
Parthi Pureeshwara Hey Parameshwara Hrudaya Vihari Gopala [ Karuna Sagara ... ]
Dwaraka Natha Sri Madhusudhana Meera Natha Gopala
Bhaktha Janashraya Deenodharana Sai Yuga Avatara</t>
  </si>
  <si>
    <t>Song Glossary avatar: incarnation; (var) avatara, avataram, avatari, avathaar, avathari, avatarini(f) bhagawan: god; (var) bhagwan, bhagavaan, bhagavan, bhagawantha, bhagawathey bhaktha: devotee; (var) bhakthudu (telugu), bhakthargal (tamil) deenodharana: liberator of the downtrodden dwaraka: the town in which lord krishna ruled as a king gopal: name of krishna which means protector of the cowherd; (var) gopala, gopalana, gopalam hey: a heartfelt callout, usually followed by a name or description like 'hey rama', or 'hey merciful lord' hrudaya: heart jagadeesha: lord of the world; (var) jagadeeshwara, jagadeeshwaraya jagannatha: lord of the world janashraya: one who provides succour to people karuna: compassion; (var) karunya, karunamaya - full of compassion, karunamayi (f), karunantha, karunakara - embodiment of compassion madhusudhana: slayer of the demon madhu - lord krishna meera: one of the greatest women saints and devotee of lord krishna who sang the glory of the lord through songs and bhajans natha: lord or master; (var) nath, nathaya, natham, nada (tamil), nadanukku (tamil) - to the lord, nathudey (telugu) paramesha: supreme god; (var) parameshwara, parameshwaraya, parameshwari (feminine) pureeshwara: lord of a place or city; (var) purishwara, pureeshwari, purishwari (f) puttaparthi: birthplace of bhagawan sri sathya sai baba; (var) parti, parthi, parthipuri sagar: ocean; (var) sagara, sagaram, sagari (feminine) sai: sa + aai = divine mother sri: honorific title of respect; another name of goddess lakshmi; wealth, majesty, splendour, intellect, fortune; (var) thiru (tamil) vihara: one who resides; (var) viharana, vihari, viharini (f) yuga: one of the divisions of time. there are four yugas, known as krita, treta, dvapara and kali (the current age); (var) yug, yugamuna (telugu)</t>
  </si>
  <si>
    <t>debug_karuna_sagara_hey_bhagawan_jagadeeshwara.html</t>
  </si>
  <si>
    <t>https://sairhythms.sathyasai.org/song/karuna-sagara-hey-nandalala</t>
  </si>
  <si>
    <t>Karuna Sagara Hey Nandalala</t>
  </si>
  <si>
    <t>Glory to the son of Nanda, Lord Krishna (Gopala), who is an ocean of mercy, plays lilting tunes with the Flute, dark-complexioned, the one who lifted the Govardhana mountain and the Lord of Meera.</t>
  </si>
  <si>
    <t>Karuna Sagara Hey Nandalala
Murali Manohara Shyama Gopala [ Karuna Sagara ... ]
Giridhara Naagara Sai Gopala
Meera Ke Prabhu Shyama Gopala
Karuna Sagara Hey Nandalala
Murali Manohara Shyama Gopala [ Karuna Sagara ... ]
Giridhara Naagara Sai Gopala
Sai Gopala Sai Gopala [ Giridhara Naagara ... ]
Meera Ke Prabhu Shyama Gopala</t>
  </si>
  <si>
    <t>karuna-sagara-hey-nandalala.mp3</t>
  </si>
  <si>
    <t>~ Chandrakauns</t>
  </si>
  <si>
    <t>Song Glossary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karuna: compassion; (var) karunya, karunamaya - full of compassion, karunamayi (f), karunantha, karunakara - embodiment of compassion ke: of or belonging to manohar: pleasing, beautiful, charming; (var) manohara, manoharam, manohari (f) meera: one of the greatest women saints and devotee of lord krishna who sang the glory of the lord through songs and bhajans murali: flute naagara: clever, polite, town-born nandalala: son of nanda; (var) nandalal prabhu: lord, master; (var) prabho sagar: ocean; (var) sagara, sagaram, sagari (feminine) sai: sa + aai = divine mother sham: dark hued, a reference to lord krishna; evening time; (var) shyam, shyama, shyamala</t>
  </si>
  <si>
    <t>debug_karuna_sagara_hey_nandalala.html</t>
  </si>
  <si>
    <t>https://sairhythms.sathyasai.org/song/karuna-sagara-krishna-murari-radhey</t>
  </si>
  <si>
    <t>Karuna Sagara Krishna Murari Radhey</t>
  </si>
  <si>
    <t>Chant the name of Radhey Govinda who is also Krishna, Murari the ocean of compassion. Victory to Radhey Govinda who has an Auspicious and captivating form. He has a blissful form, who holds the conch and wheel in His Hands. You are the Beloved of devotees and you are Sai the resident of Parthi.</t>
  </si>
  <si>
    <t>Karuna Sagara Krishna Murari Radhey Govinda
Madhava Mohana Mangala Roopa Radhey Govinda Jaya Radhey Gopala [ Karuna ]
Shankha Chakra Dhara Chinmaya Roopa Radhey Govinda Jaya Radhey Gopala
Bhaktha Jana Priya Parthi Pureeshwara Sai Govinda
Jaya Sai Govinda</t>
  </si>
  <si>
    <t>Song Glossary bhaktha: devotee; (var) bhakthudu (telugu), bhakthargal (tamil) chakra: the discus of lord vishnu, also the seven chakras present in the body through which the ‘kundalini’ shakthi ascends chinmaya: full of consciousness; (var) chinmayi (f) dhara: bear, carry, earth, one who wears; (var) dhari, dharana, dharam, dharey, dharini (f) gopal: name of krishna which means protector of the cowherd; (var) gopala, gopalana, gopalam govinda: name of krishna which means cowherd; (var) govindam jana: people; (var) jano, janon, janonke (of people), janoon, janara jaya: victory; (var) jayam, jayatu karuna: compassion; (var) karunya, karunamaya - full of compassion, karunamayi (f), karunantha, karunakara - embodiment of compassion krishna: name of the eighth incarnation of lord vishnu, son of devaki and vasudeva madhava: name of krishna which means very sweet like madhu-honey; (var) madhavam, madhavaya mangal: auspicious; (var) mangala mohana: attractive, beautiful, enchanting; (var) mohanam, mohini (f) - also refers to an incarnation of lord vishnu murare: one who killed the demon ‘mura’ – lord krishna; (var) murari, murarey priya: dear; (var) priyey, priyakara, priyakari (f) pureeshwara: lord of a place or city; (var) purishwara, pureeshwari, purishwari (f) puttaparthi: birthplace of bhagawan sri sathya sai baba; (var) parti, parthi, parthipuri radha: one of the gopikas and the beloved of lord krishna; (var) radhe, radhey, radhika roopa: figure, embodiment; (var) roopam, roopini (f) sagar: ocean; (var) sagara, sagaram, sagari (feminine) sai: sa + aai = divine mother shankha: conch</t>
  </si>
  <si>
    <t>debug_karuna_sagara_krishna_murari_radhey.html</t>
  </si>
  <si>
    <t>https://sairhythms.sathyasai.org/song/karuna-sagara-prema-swaroopa</t>
  </si>
  <si>
    <t>Karuna Sagara Prema Swaroopa</t>
  </si>
  <si>
    <t>Lord Sai is an embodiment of Love, the ocean of compassion who removes sin and destroys sorrow. Allah, Eshwar, Nanak and Jesus are all His names. He is highly compassionate towards the distressed and is the Lord of Parthi.</t>
  </si>
  <si>
    <t>Karuna Sagara Prema Swaroopa
Paapa Vimochana Ram
Dukha Bhanjana Sri Ram
Allah Eshwar Terey Naam
Nanak Yesu Terey Naam
Parthi Pureeshwara Deena Dayaghana [ Dukha Bhanjana ... ]</t>
  </si>
  <si>
    <t>karuna-sagara-prema-swaroopa.mp3</t>
  </si>
  <si>
    <t>Song Glossary allah: the all-compassionate god of islam religion bhanjana: one who destroys; (var) bhanjani (f) dayaghana: full of compassion deen: downtrodden; (var) deena, deenan dukh: sorrow; (var) dukha eshwar: lord, one of the various names of lord shiva; (var) eshwara karuna: compassion; (var) karunya, karunamaya - full of compassion, karunamayi (f), karunantha, karunakara - embodiment of compassion naam: name; (var) naama, naamam nanak: saint of sikh religion, guru nanak paapa: sin prema: love; (var) prem; also the name of the third sai avatar, prema sai pureeshwara: lord of a place or city; (var) purishwara, pureeshwari, purishwari (f) puttaparthi: birthplace of bhagawan sri sathya sai baba; (var) parti, parthi, parthipuri rama: name of the seventh incarnation of lord vishnu, son of dasharatha and kausalya; (var) ram sagar: ocean; (var) sagara, sagaram, sagari (feminine) sri: honorific title of respect; another name of goddess lakshmi; wealth, majesty, splendour, intellect, fortune; (var) thiru (tamil) swaroopa: figure, embodiment; (var) swarupa, swaroopam, swaroopanin (tamil); roopini, swaroopini, svarupini (feminine) tera: yours; (var) terey, teri, tero (your) vimochana: one who liberates; (var) vimochani (f), mochani (f), vimochanam yesu: jesus christ; (var) yeshu</t>
  </si>
  <si>
    <t>debug_karuna_sagara_prema_swaroopa.html</t>
  </si>
  <si>
    <t>https://sairhythms.sathyasai.org/song/karuna-samudra-sri-rama</t>
  </si>
  <si>
    <t>Karuna Samudra Sri Rama</t>
  </si>
  <si>
    <t>Oh Rama the son of Kausalya, you are verily the ocean of compassion. Oh Sai Rama, you love those who have surrendered to you and hence I thus surrender myself.</t>
  </si>
  <si>
    <t>Karuna Samudra Sri Rama
Kausalya Tanaya Sri Rama
Sharanagatha Priya Sai Rama
Sharanam Sharanam Sai Rama</t>
  </si>
  <si>
    <t>karuna-samudra-sri-rama.mp3</t>
  </si>
  <si>
    <t>Song Glossary karuna: compassion; (var) karunya, karunamaya - full of compassion, karunamayi (f), karunantha, karunakara - embodiment of compassion kausalya: mother of lord rama priya: dear; (var) priyey, priyakara, priyakari (f) rama: name of the seventh incarnation of lord vishnu, son of dasharatha and kausalya; (var) ram sai: sa + aai = divine mother samudra: ocean sharan: surrender; (var) sharana, sharanagata, sharanagatha, sharanagatham, sharanam sri: honorific title of respect; another name of goddess lakshmi; wealth, majesty, splendour, intellect, fortune; (var) thiru (tamil) tanaya: son; (var) tanayam, tanaye, tanayey</t>
  </si>
  <si>
    <t>debug_karuna_samudra_sri_rama.html</t>
  </si>
  <si>
    <t>https://sairhythms.sathyasai.org/song/karuna-sindho-shiva-shambho</t>
  </si>
  <si>
    <t>The eternally Auspicious Shiva with Mother Amba (Parvathi), is the same as Lord Sai, the lotus eyed, embodiment of compassion and is verily the Lord of the Kali age who destroys its evil effects. Chant 'Shiva Shambho' repeatedly.</t>
  </si>
  <si>
    <t>Karuna Sindho Shiva Shambho
Kamala Nayana Sai Shiva Shambho
Kali Yuga Deva Deena Bandho
Kalimala Bhanjana Sai Shambho
Shambho Shiva Shambho (3)</t>
  </si>
  <si>
    <t>Song Glossary bandhava: relative; (var) bandhu, bandho; bandham - relationship bhanjana: one who destroys; (var) bhanjani (f) deen: downtrodden; (var) deena, deenan deva: god; (var) dev, devo, devam kali: current era; one among the four eras of kritha, treta, dwapara and kali kalimala: impurities kamala: lotus karuna: compassion; (var) karunya, karunamaya - full of compassion, karunamayi (f), karunantha, karunakara - embodiment of compassion nayan: eye; (var) nayana, nayanon, nayanom, nayanabhi sai: sa + aai = divine mother shambho: one who is goodness personified - refers to lord shiva; (var) shambhu shiva: lord shiva - one of the trinity who is the destroyer - the name shiva means auspiciousness; (var) shiv, shivaya, shivaraj, shivaraja, shivarajam, shivom, shivani (f) - of shiva sindhu: ocean; (var) sindho yuga: one of the divisions of time. there are four yugas, known as krita, treta, dvapara and kali (the current age); (var) yug, yugamuna (telugu)</t>
  </si>
  <si>
    <t>debug_karuna_sindho_shiva_shambho.html</t>
  </si>
  <si>
    <t>https://sairhythms.sathyasai.org/song/karuna-sindhu-dasharatha-nandana-parthi</t>
  </si>
  <si>
    <t>Glory to the compassionate, lotus-eyed Lord Rama, the son of Dasharatha and the one who was served by Maruti (Hanuman). Lord Rama redeemed Ahalya of her curse. He is verily the Lord of Parthi, Lord Sai, the embodiment of Love who resides at Prashanthi Nilayam.</t>
  </si>
  <si>
    <t>Karuna Sindhu Dasharatha Nandana Parthi Pureeshwara Ram
Prema Swaroopa Prashanthi Niketana Maruti Sevitha Ram
Ahalyodharaka Rajeeva Lochana Raghukula Bhooshana Ram</t>
  </si>
  <si>
    <t>karuna-sindhu-dasharatha-nandana-parthi.mp3</t>
  </si>
  <si>
    <t>Song Glossary ahalyodharaka: one who liberated ahalya of her curse i.e. lord rama; (var) ahalyodhara bhooshana: ornament, decoration, jewel; being so decorated; (var) bhushana, vibhushana, vibhushani (f), bhooshani (f) dasharatha: king of ayodhya and the father of lord rama karuna: compassion; (var) karunya, karunamaya - full of compassion, karunamayi (f), karunantha, karunakara - embodiment of compassion lochana: eye; (var) lochani (feminine) – one with such eyes; (var) vilochana maruthi: hanuman; (var) maruthiraya, maruti nandana: son, also the name of a forest; (var) nandan, nandanam niketana: a house, an abode prashanthi: supreme peace; (var) prashantha; also refers to prashanthi nilayam at puttaparthi prema: love; (var) prem; also the name of the third sai avatar, prema sai pureeshwara: lord of a place or city; (var) purishwara, pureeshwari, purishwari (f) puttaparthi: birthplace of bhagawan sri sathya sai baba; (var) parti, parthi, parthipuri raghukula: the dynasty of king ‘raghu’ rajeeva: a blue lotus rama: name of the seventh incarnation of lord vishnu, son of dasharatha and kausalya; (var) ram sevitha: one who is worshipped sindhu: ocean; (var) sindho swaroopa: figure, embodiment; (var) swarupa, swaroopam, swaroopanin (tamil); roopini, swaroopini, svarupini (feminine)</t>
  </si>
  <si>
    <t>debug_karuna_sindhu_dasharatha_nandana_parthi.html</t>
  </si>
  <si>
    <t>https://sairhythms.sathyasai.org/song/karuna-sindhu-rama-kaivalya-shanthi</t>
  </si>
  <si>
    <t>Karuna Sindhu Rama Kaivalya Shanthi</t>
  </si>
  <si>
    <t>Lord Rama bestows liberation and is the abode of peace and compassion. O Lord, Your lotus eyes are highly sacred and blissful. You are the slayer of demons, protector of devotees who surrender to You.</t>
  </si>
  <si>
    <t>Karuna Sindhu Rama Kaivalya Shanthi Dhama
Neeraja Netra Parama Pavitra Paramananda Rama [ Karuna Sindhu ... ]
Dasharatha Nandana Rama Daya Sagara Rama
Danava Mardhana Rama Daasa Samrakshaka Rama [ Karuna Sindhu ... ]
Karuna Sindhu Rama Kaivalya Shanthi Dhama (2)</t>
  </si>
  <si>
    <t>Song Glossary daasa: servant; (var) daasi (feminine) danava: demon dasharatha: king of ayodhya and the father of lord rama daya: compassion dhama: house, residence, light, lustre, splendor; (var) dham, dhamam, dhaam, dhaama kaivalya: final emancipation or moksha karuna: compassion; (var) karunya, karunamaya - full of compassion, karunamayi (f), karunantha, karunakara - embodiment of compassion mardana: destroyer, one who vanquishes; (var) mardhana nandana: son, also the name of a forest; (var) nandan, nandanam neeraja: lotus netra: eyes; (var) netram parama: supreme, principal, chief, best, highest; (var) param, paramam paramananda: supreme bliss; (var) paramanandam pavitra: sacred; (var) pavitram rama: name of the seventh incarnation of lord vishnu, son of dasharatha and kausalya; (var) ram sagar: ocean; (var) sagara, sagaram, sagari (feminine) samraksha: protect; (var) samrakshana, samrakshaka - protector, samrakshini (f) shanthi: peace sindhu: ocean; (var) sindho</t>
  </si>
  <si>
    <t>debug_karuna_sindhu_rama_kaivalya_shanthi.html</t>
  </si>
  <si>
    <t>https://sairhythms.sathyasai.org/song/karuna-swaroopini-raja-rajeshwari</t>
  </si>
  <si>
    <t>Karuna Swaroopini Raja Rajeshwari</t>
  </si>
  <si>
    <t>Salutations to Mother Sai residing in Parthi, who is the embodiment of compassion, the one who is ruler of the three worlds, the one residing in everyone's hearts, the one who is the most beautiful in all the three worlds and the one who annihilated demons.</t>
  </si>
  <si>
    <t>Karuna Swaroopini Raja Rajeshwari
Tribhuvana Palini Parthi Pureeshwari
Hrudaya Nivasini Akhilandeshwari
Tripura Sundari Veena Vadini
Dasha Bhuja Dharini Asura Vinashini [ Tribhuvana Palini ... ]</t>
  </si>
  <si>
    <t>Song Glossary akhilandeshwara: god of the entire universe; (var) akhilandeshwari (f) asura: demon bhuja: arms, shoulders dasha: the number ten dhara: bear, carry, earth, one who wears; (var) dhari, dharana, dharam, dharey, dharini (f) hrudaya: heart karuna: compassion; (var) karunya, karunamaya - full of compassion, karunamayi (f), karunantha, karunakara - embodiment of compassion nivasi: dweller, resident; (var) nivasini (f), nivasitha palini: to foster and protect (feminine) pureeshwara: lord of a place or city; (var) purishwara, pureeshwari, purishwari (f) puttaparthi: birthplace of bhagawan sri sathya sai baba; (var) parti, parthi, parthipuri raja: king, emperor; (var) raya, rajadhi raja – king of kings rajeshwari: lord of kings (feminine) sundara: beautiful; (var) sundarakara, sundaraya, sundari (f), soundari (f), sundaram - beauty swaroopa: figure, embodiment; (var) swarupa, swaroopam, swaroopanin (tamil); roopini, swaroopini, svarupini (feminine) tribhuvana: three worlds - tri (three) and bhuvana (world) tripura: three worlds, three cities, name of a demon vadini: she who plays (music) veena: musical instrument esp. played by goddess saraswathi, the goddess of knowledge vinashana: one who destroys or removes; (var) vinashini (f)</t>
  </si>
  <si>
    <t>debug_karuna_swaroopini_raja_rajeshwari.html</t>
  </si>
  <si>
    <t>https://youtu.be/zlQraN6MAWY</t>
  </si>
  <si>
    <t>https://sairhythms.sathyasai.org/song/karunakara-narayana</t>
  </si>
  <si>
    <t>Karunakara Narayana</t>
  </si>
  <si>
    <t>I surrender myself at the Lotus Feet of Lord Narayana, the compassionate one. He is lotus-eyed, seated on a Lotus, the consort of Kamala (Goddess Lakshmi) and from whose Navel arises a Lotus of Creation.</t>
  </si>
  <si>
    <t>Karunakara Narayana
Kamala Charana Sharanam Sharanam [ Karunakara ... ]
Kamala Netra Kamalasana
Kamala Vallabha Kamala Nabha
Narayana Narayana Narayana Narayana (2)</t>
  </si>
  <si>
    <t>https://raagabox.com/search/?mid=1008121</t>
  </si>
  <si>
    <t>Song Glossary charan: feet; (var) charana, charanam, charanon kamala: lotus kamalanabha: lord vishnu from whose navel lotus has sprouted kamalasana: seated on lotus karuna: compassion; (var) karunya, karunamaya - full of compassion, karunamayi (f), karunantha, karunakara - embodiment of compassion nabha: navel; (var) nabhi narayana: lord vishnu; (var) narayan, narayanam, narayanaya netra: eyes; (var) netram sharan: surrender; (var) sharana, sharanagata, sharanagatha, sharanagatham, sharanam vallabha: beloved, husband; (var) vallabham, vallabhaya, vallabhey</t>
  </si>
  <si>
    <t>debug_karunakara_narayana.html</t>
  </si>
  <si>
    <t>https://sairhythms.sathyasai.org/song/karunalavala-hey-nandalala</t>
  </si>
  <si>
    <t>Karunalavala Hey Nandalala</t>
  </si>
  <si>
    <t>O Compassionate son of Nanda, Gopala (Krishna), residing in Brindavan, the enchanter of Gopis and the destroyer of demon Madhu, please come. O Lord Sai, please come, You are none other than Gopala.</t>
  </si>
  <si>
    <t>Karunalavala Hey Nandalala
Ravela Ravela Rave Gopala
Brindavana Bala Hey Gopi Lola
Mana Mohana Hey Shyama Gopala
Madhusudhana Hey Sai Gopala [ Ravela Ravela ... ]</t>
  </si>
  <si>
    <t>Song Glossary bala: child, son; (var) bal, balana, balagan (tamil), baalam brindavana: garden of tulsi plants, abode of krishna and sathya sai; (var) brindavan gopal: name of krishna which means protector of the cowherd; (var) gopala, gopalana, gopalam gopi: the women of brindavana who had completely surrendered to lord krishna; (var) gopika hey: a heartfelt callout, usually followed by a name or description like 'hey rama', or 'hey merciful lord' karuna: compassion; (var) karunya, karunamaya - full of compassion, karunamayi (f), karunantha, karunakara - embodiment of compassion lola: longing or desirous of madhusudhana: slayer of the demon madhu - lord krishna mana: mind; (var) man, mano mohana: attractive, beautiful, enchanting; (var) mohanam, mohini (f) - also refers to an incarnation of lord vishnu nandalala: son of nanda; (var) nandalal ravo: please come, welcome; (var) rave sai: sa + aai = divine mother sham: dark hued, a reference to lord krishna; evening time; (var) shyam, shyama, shyamala</t>
  </si>
  <si>
    <t>debug_karunalavala_hey_nandalala.html</t>
  </si>
  <si>
    <t>https://sairhythms.sathyasai.org/song/karunamaya-deva-krupamaya-deva</t>
  </si>
  <si>
    <t>Karunamaya Deva Krupamaya Deva</t>
  </si>
  <si>
    <t>We chant Your Glory, O compassionate Lord Hari. You are the most merciful one and the basis and support of my life.</t>
  </si>
  <si>
    <t>Karunamaya Deva Krupamaya Deva
Hari Om Hari Om
Hari Mera Jeevan Ka Sahara
Hari Mera Aadhaar
Krupamaya Deva
Karunamaya Deva Krupa Karo Deva
Hari Om Hari Om
Hari Mera Jeevan Ka Sahara
Hari Mera Aadhaar
Krupa Karo Deva</t>
  </si>
  <si>
    <t>karunamaya-deva-krupamaya-deva.mp3</t>
  </si>
  <si>
    <t>Song Glossary aadhaar: base, foundation, support; (var) aadhara deva: god; (var) dev, devo, devam hari: name of lord vishnu; (var) hare, harey jeevan: life; (var) jeevana ka: belonging to karo: do; make it happen; (var) kar; kiya - did; karomi, karey - let us do karuna: compassion; (var) karunya, karunamaya - full of compassion, karunamayi (f), karunantha, karunakara - embodiment of compassion krupa: compassion; (var) kripa mera: my, mine; (var) mere, merey, meri, mero om: Omkara has no form. It is the manifestation of Brahman (God) as sound. It is present in all creation. It is effulgent. It is in all speech. Read More: Significance of Om sahara: support; (var) saharey</t>
  </si>
  <si>
    <t>debug_karunamaya_deva_krupamaya_deva.html</t>
  </si>
  <si>
    <t>https://sairhythms.sathyasai.org/song/karunamaya-karthikeya</t>
  </si>
  <si>
    <t>Karunamaya Karthikeya</t>
  </si>
  <si>
    <t>Karthikeya is epitome of compassion and the One who grants Liberation. The dear son of Himavan's daughter, confers welfare here and hereafter, destroys the vicious cycle of Births. Oh son of Shambho, I surrender myself to thee.</t>
  </si>
  <si>
    <t>Karunamaya Karthikeya
Kaivalya Daata Sri Sai Natha [ Karunamaya ... ]
Himagiri Nandini Priya Kumara
Iha Para Sukha Dayi Bhava Bhaya Hara
Sharanagatha Priya Shanmukha Natha
Sharanam Sharanam Shambhu Kumara
Sharanam Sharanam Shambhu Kumara (3)</t>
  </si>
  <si>
    <t>karunamaya-karthikeya.mp3</t>
  </si>
  <si>
    <t>Song Glossary bhava: being, becoming, birth, world bhaya: fear daata: one who gives; (var) datha, daatha, daatri - one that gives dayi: one who gives hara: another name of lord shiva which means “to destroy”; (var) haraya himagiri: mount kailasa iha: wordly kaivalya: final emancipation or moksha karthikeya: lord subrahmanya; (var) kartikeya karuna: compassion; (var) karunya, karunamaya - full of compassion, karunamayi (f), karunantha, karunakara - embodiment of compassion kumara: son, young boy, lord subrahmanya nandi: the vehicle of shiva – bull natha: lord or master; (var) nath, nathaya, natham, nada (tamil), nadanukku (tamil) - to the lord, nathudey (telugu) para: different, another, distant, highest priya: dear; (var) priyey, priyakara, priyakari (f) sai: sa + aai = divine mother shambho: one who is goodness personified - refers to lord shiva; (var) shambhu shanmukha: lord with six faces - refers to lord subrahmanya, son of shiva; (var) shanmuga sharan: surrender; (var) sharana, sharanagata, sharanagatha, sharanagatham, sharanam sri: honorific title of respect; another name of goddess lakshmi; wealth, majesty, splendour, intellect, fortune; (var) thiru (tamil) sukha: happiness; (var) sukh</t>
  </si>
  <si>
    <t>debug_karunamaya_karthikeya.html</t>
  </si>
  <si>
    <t>https://sairhythms.sathyasai.org/song/karunamaya-sai-tero-naam</t>
  </si>
  <si>
    <t>Karunamaya Sai Tero Naam</t>
  </si>
  <si>
    <t>O Lord Sai, Your name is filled with compassion, love and purity. You are endowed with a beautiful form and You are easily pleased. You bestow spiritual success, O revered Lord Sai. We seek refuge in You, O true Guru.</t>
  </si>
  <si>
    <t>Karunamaya Sai Tero Naam
Premamaya Sai Pavana Naam
Sundara Roopa Sulabha Prasanna
Siddhi Pradatha Sri Sai Natha
Sharanam Sharanam Sadguru Deva</t>
  </si>
  <si>
    <t>karunamaya-sai-tero-naam.m4a</t>
  </si>
  <si>
    <t>~ Kalyani / Yaman</t>
  </si>
  <si>
    <t>Song Glossary deva: god; (var) dev, devo, devam karuna: compassion; (var) karunya, karunamaya - full of compassion, karunamayi (f), karunantha, karunakara - embodiment of compassion naam: name; (var) naama, naamam natha: lord or master; (var) nath, nathaya, natham, nada (tamil), nadanukku (tamil) - to the lord, nathudey (telugu) pavana: sacred, also means one who protects or provides refuge; (var) pavanam, paavana; pavani (f) pradatha: bestower; (var) pradayi, pradatham, pradayini (f) prasanna: happiness premamayi: embodiment of love (feminine); (var) premamaya - full of love roopa: figure, embodiment; (var) roopam, roopini (f) sadguru: true teacher/mentor/preceptor sai: sa + aai = divine mother sharan: surrender; (var) sharana, sharanagata, sharanagatha, sharanagatham, sharanam siddhi: accomplishment, superhuman power sri: honorific title of respect; another name of goddess lakshmi; wealth, majesty, splendour, intellect, fortune; (var) thiru (tamil) sulabha: easy (to obtain) sundara: beautiful; (var) sundarakara, sundaraya, sundari (f), soundari (f), sundaram - beauty tera: yours; (var) terey, teri, tero (your)</t>
  </si>
  <si>
    <t>debug_karunamaya_sai_tero_naam.html</t>
  </si>
  <si>
    <t>https://sairhythms.sathyasai.org/song/karunamayi-janani-ma</t>
  </si>
  <si>
    <t>Karunamayi Janani Ma</t>
  </si>
  <si>
    <t>Oh Mother Sai, You are the most compassionate one, personification of Love, the one residing in our hearts. Oh Mother, You enjoy music and are the protector of this world.</t>
  </si>
  <si>
    <t>Karunamayi Janani Ma
Hey Prema Swaroopini Ma [ Karunamayi Janani Ma]
Hrudaya Nivasini Sai Ma
Abhaya Pradayini Sai Ma
Gaana Vinodini Ma Sai Ma Sai Ma</t>
  </si>
  <si>
    <t>karunamayi-janani-ma.mp3</t>
  </si>
  <si>
    <t>Vachaspati</t>
  </si>
  <si>
    <t>Song Glossary abhaya: protection dayini: one who gives (feminine); (var) pradayini, vidayini gaan: song, music; (var) gaana hey: a heartfelt callout, usually followed by a name or description like 'hey rama', or 'hey merciful lord' hrudaya: heart janani: mother karuna: compassion; (var) karunya, karunamaya - full of compassion, karunamayi (f), karunantha, karunakara - embodiment of compassion ma: mother; (var) maayi, maiya, mayi nivasi: dweller, resident; (var) nivasini (f), nivasitha prema: love; (var) prem; also the name of the third sai avatar, prema sai sai: sa + aai = divine mother swaroopa: figure, embodiment; (var) swarupa, swaroopam, swaroopanin (tamil); roopini, swaroopini, svarupini (feminine) vinodini: one who delights in various activities like playing flute, singing etc.; (var) vinodana</t>
  </si>
  <si>
    <t>debug_karunamayi_janani_ma.html</t>
  </si>
  <si>
    <t>https://sairhythms.sathyasai.org/song/karunanta-ranga-kariraja-varada-kamalesha</t>
  </si>
  <si>
    <t>Karunanta Ranga Kariraja Varada Kamalesha</t>
  </si>
  <si>
    <t>Glory to the lotus-eyed and compassionate Lord Sai Rama, the one who saved the elephant king Gajendra, as Lord Narayana. He is the embodiment of Om and the Supreme Lord whose abode is Prashanthi Nilayam at Puttaparthi.</t>
  </si>
  <si>
    <t>Karunanta Ranga Kariraja Varada Kamalesha Sri Sai Rama
Omkara Rama Prashanthi Rama
Parabrahma Sathya Sai Rama
Kamalesha Sri Sai Rama</t>
  </si>
  <si>
    <t>karunanta-ranga-kariraja-varada-kamalesha.mp3</t>
  </si>
  <si>
    <t>Sai, Rama, Narayana</t>
  </si>
  <si>
    <t>p p d2 S R2 G1 R2 S d2In the Key of C:G G A C D E♭ D C A</t>
  </si>
  <si>
    <t>https://media.radiosai.org/journals/Vol_05/01OCT07/10-bhajans.htm#anchor1</t>
  </si>
  <si>
    <t>Song Glossary kamalesha: consort of lakshmi - vishnu; (var) kamaleshwara kariraja: kari=elephant, raja=king, king of elephants gajendra who was saved by lord vishnu karuna: compassion; (var) karunya, karunamaya - full of compassion, karunamayi (f), karunantha, karunakara - embodiment of compassion om: Omkara has no form. It is the manifestation of Brahman (God) as sound. It is present in all creation. It is effulgent. It is in all speech. Read More: Significance of Om parabrahma: supreme spirit; (var) brahmapara prashanthi: supreme peace; (var) prashantha; also refers to prashanthi nilayam at puttaparthi rama: name of the seventh incarnation of lord vishnu, son of dasharatha and kausalya; (var) ram ranga: lord vittala or panduranga - a form of lord krishna; also the name of lord narayana in srirangam, tamilnadu; (var) ranganath, ranganatha sai: sa + aai = divine mother sathya: truth, short form of sathyanarayana – the childhood name of sri sathya sai baba; (var) sathyam sri: honorific title of respect; another name of goddess lakshmi; wealth, majesty, splendour, intellect, fortune; (var) thiru (tamil) varada: a wish or boon; one who bestows a boon; (var) varadayaka, varadayakam, varadayini (f), varadey, varana</t>
  </si>
  <si>
    <t>debug_karunanta_ranga_kariraja_varada_kamalesha.html</t>
  </si>
  <si>
    <t>https://sairhythms.sathyasai.org/song/karunya-roopa-sri-sai-deva</t>
  </si>
  <si>
    <t>Karunya Roopa Sri Sai Deva</t>
  </si>
  <si>
    <t>Oh Lord! You are Our Divine preceptor Shri Sathya Sai, the embodiment of love and compassion, the One with a captivating form. You are a treat to the eyes Oh Lord of Lords.</t>
  </si>
  <si>
    <t>Karunya Roopa Sri Sai Deva
Jaya Deva Prabhu Deva
Nayana Manohara Sai Sundara
Devadi Deva Sri Sathya Sai Deva
Guru Deva Sai Deva</t>
  </si>
  <si>
    <t>Song Glossary deva: god; (var) dev, devo, devam devadi: primordial god; (var) devadideva, devadhi, devadidevaya guru: preceptor; (var) guruvara – belonging to the guru / guru’s jaya: victory; (var) jayam, jayatu karuna: compassion; (var) karunya, karunamaya - full of compassion, karunamayi (f), karunantha, karunakara - embodiment of compassion manohar: pleasing, beautiful, charming; (var) manohara, manoharam, manohari (f) nayan: eye; (var) nayana, nayanon, nayanom, nayanabhi prabhu: lord, master; (var) prabho roopa: figure, embodiment; (var) roopam, roopini (f) sai: sa + aai = divine mother sathya: truth, short form of sathyanarayana – the childhood name of sri sathya sai baba; (var) sathyam sri: honorific title of respect; another name of goddess lakshmi; wealth, majesty, splendour, intellect, fortune; (var) thiru (tamil) sundara: beautiful; (var) sundarakara, sundaraya, sundari (f), soundari (f), sundaram - beauty</t>
  </si>
  <si>
    <t>debug_karunya_roopa_sri_sai_deva.html</t>
  </si>
  <si>
    <t>https://sairhythms.sathyasai.org/song/kashaya-vesha-dharana</t>
  </si>
  <si>
    <t>Kashaya Vesha Dharana</t>
  </si>
  <si>
    <t>Glory be to the incarnations of Kali Age, Shirdi Sai and Sathya Sai who has donned the ochre robe. Lord Krishna, the beloved of Radha and who resides in the gardens has reincarnated as Sai. Dwarakamayi was Shirdi Sai's abode while Sathya Sai has chosen the banks of Chitravathi.</t>
  </si>
  <si>
    <t>Kashaya Vesha Dharana
Kali Yuga Avatara Radha Ramana [ Kashaya Vesha ... ]
Kunja Vihari Sri Sathya Sai
Dwarakamayi Narayana
Chithravathi Teera Narayana Hari</t>
  </si>
  <si>
    <t>kashaya-vesha-dharana.mp3</t>
  </si>
  <si>
    <t>https://dl.radiosai.org/RADIO_SAI_BHAJAN_CLASSROOM_387_KASHAYA_VESHA_DHARANA.mp3</t>
  </si>
  <si>
    <t>Song Glossary avatar: incarnation; (var) avatara, avataram, avatari, avathaar, avathari, avatarini(f) chithravathi: the river on the banks of which puttaparthi is situated dhara: bear, carry, earth, one who wears; (var) dhari, dharana, dharam, dharey, dharini (f) dwarakamayi: the place where shirdi sai baba stayed hari: name of lord vishnu; (var) hare, harey kali: current era; one among the four eras of kritha, treta, dwapara and kali kashaya: ochre kunja: a place overgrown with plants or creepers, a bower narayana: lord vishnu; (var) narayan, narayanam, narayanaya radha: one of the gopikas and the beloved of lord krishna; (var) radhe, radhey, radhika ramana: beloved; also the name of a saint sai: sa + aai = divine mother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 teera: bank, shore vesha: dress; (var) veshadhari - one who wears different costumes or attires yuga: one of the divisions of time. there are four yugas, known as krita, treta, dvapara and kali (the current age); (var) yug, yugamuna (telugu)</t>
  </si>
  <si>
    <t>debug_kashaya_vesha_dharana.html</t>
  </si>
  <si>
    <t>The third line is also sung as "Shirdi Sai Sri Sathya Sai".</t>
  </si>
  <si>
    <t>https://sairhythms.sathyasai.org/song/kashi-pathey-varanasi-pathey</t>
  </si>
  <si>
    <t>Kashi Pathey Varanasi Pathey</t>
  </si>
  <si>
    <t>Salutations to the Lord of Kashi or Varanasi (Shiva) holding Ganges in the matted locked hair, the resident of Shirdi and presently Parthi as little Sai Krishna.</t>
  </si>
  <si>
    <t>Kashi Pathey Varanasi Pathey
Ganga Jata Joota Gowri Pathey
Shirdi Pathey Puttaparthi Pathey
Chinni Sai Krishna Shreya Pathey (2)</t>
  </si>
  <si>
    <t>Song Glossary chinni: small ganga: the sacred river ganges worshipped as goddess ganga; (var) gangey gowri: another name of goddess parvathi jata: lock of matted hair joota: matted hair kashi: a holy place; (var) kasi krishna: name of the eighth incarnation of lord vishnu, son of devaki and vasudeva pathey: master, lord, husband; (var) pathi, pathayey puttaparthi: birthplace of bhagawan sri sathya sai baba; (var) parti, parthi, parthipuri sai: sa + aai = divine mother shirdi: holy abode of the first incarnation of sai baba; (var) shirdipuri shreya: supreme, highest varanasi: holy city on the banks of river ganga</t>
  </si>
  <si>
    <t>debug_kashi_pathey_varanasi_pathey.html</t>
  </si>
  <si>
    <t>https://sairhythms.sathyasai.org/song/kasturi-ranga-kaveri-ranga-sri</t>
  </si>
  <si>
    <t>Kasturi Ranga Kaveri Ranga Sri</t>
  </si>
  <si>
    <t>Sing the name of Lord Ranga (Narayana) with the scented vermillion on His forehead who resides in Srirangam on the banks of river Kaveri. He is the most compassionate one who bestows welfare. He has Garuda as His chariot and reclines on the Celestial Serpent Adi Sesha.</t>
  </si>
  <si>
    <t>Kasturi Ranga Kaveri Ranga Sri Ranga Ranga Ranga
Kalyana Ranga Karunanta Ranga
Sri Ranga Ranga Ranga
Garuda Gamana Ranga Shesha Shayana Ranga
Sri Ranga Ranga Ranga</t>
  </si>
  <si>
    <t>kasturi-ranga-kaveri-ranga-sri.mp3</t>
  </si>
  <si>
    <t>Song Glossary gamana: to go, travel; walk, gait garuda: king of all the birds-used by lord vishnu as his vehicle kalyan: welfare; (var) kalyana, kalyani - goddess who bestows auspiciousness and welfare karuna: compassion; (var) karunya, karunamaya - full of compassion, karunamayi (f), karunantha, karunakara - embodiment of compassion kasturi: musk, the fragrance found in musk deer kaveri: a river ranga: lord vittala or panduranga - a form of lord krishna; also the name of lord narayana in srirangam, tamilnadu; (var) ranganath, ranganatha shayana: sleep shesha: the serpent adisesha on whom lord vishnu reclines; (var) sesha sri: honorific title of respect; another name of goddess lakshmi; wealth, majesty, splendour, intellect, fortune; (var) thiru (tamil)</t>
  </si>
  <si>
    <t>debug_kasturi_ranga_kaveri_ranga_sri.html</t>
  </si>
  <si>
    <t>https://sairhythms.sathyasai.org/song/kasturi-tilakam-narayanam</t>
  </si>
  <si>
    <t>Glory to the lotus-eyed Lord Narayana adorning the scented vermillion who is the presiding deity at Guruvayur. He is also the cowherd boy Krishna who has incarnated in this Kali age as Lord Sai.</t>
  </si>
  <si>
    <t>Kasturi Tilakam Narayanam
Kamala Nayanam Narayanam [ Kasturi ... ]
Guruvayur Pura Narayanam
Kali Yuga Avatara Narayanam
Govinda Govinda Narayanam (2)</t>
  </si>
  <si>
    <t>kasturi-tilakam-narayanam.mp3</t>
  </si>
  <si>
    <t>Song Glossary avatar: incarnation; (var) avatara, avataram, avatari, avathaar, avathari, avatarini(f) govinda: name of krishna which means cowherd; (var) govindam guruvayur: a famous vishnu temple in kerala; name of the lord is guruvayurappa kali: current era; one among the four eras of kritha, treta, dwapara and kali kamala: lotus kasturi: musk, the fragrance found in musk deer narayana: lord vishnu; (var) narayan, narayanam, narayanaya nayan: eye; (var) nayana, nayanon, nayanom, nayanabhi pura: city tilaka: the sacred mark put on the forehead; (var) tilakam yuga: one of the divisions of time. there are four yugas, known as krita, treta, dvapara and kali (the current age); (var) yug, yugamuna (telugu)</t>
  </si>
  <si>
    <t>debug_kasturi_tilakam_narayanam.html</t>
  </si>
  <si>
    <t>https://sairhythms.sathyasai.org/song/katate-ni-kin-no-murari</t>
  </si>
  <si>
    <t>Katate ni Kin no Murari</t>
  </si>
  <si>
    <t>O Lord Krishna, Your hands are like gold. With Your little finger alone, You lifted a mountain. You protect us from even the harshest rains. You are the eternal reincarnation of love, Krishna.</t>
  </si>
  <si>
    <t>Katate ni Kin no Murari
Koyubi de Yama wo Sasagete
Kibishiki Ame yori Ware wo Mamoru
Ai no Kimi Sri Krishna
Eien no Ai no Keshin yo
Radhey Shyama Hey Ghana Shyama
Radha Madhava Mangala Dhama [ Radhey Shyama ... ]
Jaya Jaya Jaya Hey Megha Shyama
Megha Shyama Megha Shyama [ Jaya Jaya ... ]
Jaya Jaya Jaya Brindavana Dhama</t>
  </si>
  <si>
    <t>Song Glossary krishna: name of the eighth incarnation of lord vishnu, son of devaki and vasudeva murare: one who killed the demon ‘mura’ – lord krishna; (var) murari, murarey sri: honorific title of respect; another name of goddess lakshmi; wealth, majesty, splendour, intellect, fortune; (var) thiru (tamil)</t>
  </si>
  <si>
    <t>debug_katate_ni_kin_no_murari.html</t>
  </si>
  <si>
    <t>https://youtu.be/suQXlu8vgKg</t>
  </si>
  <si>
    <t>https://sairhythms.sathyasai.org/song/katateni-kin-no-murali</t>
  </si>
  <si>
    <t>Katateni Kin no Murali</t>
  </si>
  <si>
    <t>Katateni Kin no Murali
Koyubi de Yama wo Sasagete
Kibishiki Ame yori Ware wo Mamoru
Ai no Kimi Sri Krishna
Eien no Ai no Keshin yo</t>
  </si>
  <si>
    <t>debug_katateni_kin_no_murali.html</t>
  </si>
  <si>
    <t>https://sairhythms.sathyasai.org/song/kausalya-nandana-vaidehi-mohana</t>
  </si>
  <si>
    <t>The lotus-eyed Lord Rama, son of Kausalya and enchanter of Vaidehi (Sita) is the incarnation of the Treta age. Salutations to the bow-wielding Rama who was worshipped by His brother Bharata. Lord Rama, the uprooter of the demon clan, now dwells at Parthi as Sai.</t>
  </si>
  <si>
    <t>Kausalya Nandana Vaidehi Mohana
Rajeeva Lochana Rama
Yuga Avatara Parameshwara Rama
Asura Nikhandana Kodanda Rama
Bharatarchita Sri Rama Parthi Pureeshwara Rama
Kausalya Nandana Vaidehi Mohana
Rajeeva Lochana Rama
Yuga Avatara Parameshwara Rama
Asura Nikhandana Kodanda Rama
Bharatagraja Sri Rama Parthi Pureeshwara Rama</t>
  </si>
  <si>
    <t>kausalya-nandana-vaidehi-mohana.mp3</t>
  </si>
  <si>
    <t>G2 M1 P M1 G2 R2 S G2 G2 G2 ~ G2 M1 N2 D2 D2 P M1 P M1 G2In the Key of C:E F G F E D C E E E ~ E F B A A G F G F E</t>
  </si>
  <si>
    <t>https://dl.radiosai.org/RADIO_SAI_BHAJAN_CLASSROOM_207_KAUSALYA_NANDANA.mp3</t>
  </si>
  <si>
    <t>Song Glossary asura: demon avatar: incarnation; (var) avatara, avataram, avatari, avathaar, avathari, avatarini(f) bharatarchita: one who is worshipped by bharata, lord rama bharatagraja: elder brother of bharata, refers to lord rama kausalya: mother of lord rama kodanda: the name of rama’s bow lochana: eye; (var) lochani (feminine) – one with such eyes; (var) vilochana mohana: attractive, beautiful, enchanting; (var) mohanam, mohini (f) - also refers to an incarnation of lord vishnu nandana: son, also the name of a forest; (var) nandan, nandanam nikhandana: destroy paramesha: supreme god; (var) parameshwara, parameshwaraya, parameshwari (feminine) pureeshwara: lord of a place or city; (var) purishwara, pureeshwari, purishwari (f) puttaparthi: birthplace of bhagawan sri sathya sai baba; (var) parti, parthi, parthipuri rajeeva: a blue lotus rama: name of the seventh incarnation of lord vishnu, son of dasharatha and kausalya; (var) ram sri: honorific title of respect; another name of goddess lakshmi; wealth, majesty, splendour, intellect, fortune; (var) thiru (tamil) vaidehi: daughter of the king of videha, refers to sita - consort of lord rama yuga: one of the divisions of time. there are four yugas, known as krita, treta, dvapara and kali (the current age); (var) yug, yugamuna (telugu)</t>
  </si>
  <si>
    <t>debug_kausalya_nandana_vaidehi_mohana.html</t>
  </si>
  <si>
    <t>https://sairhythms.sathyasai.org/song/kausalya-rama-karunya-dhama</t>
  </si>
  <si>
    <t>Kausalya Rama Karunya Dhama</t>
  </si>
  <si>
    <t>Oh Rama! the abode of compassion, You are the beloved of Kausalya, slayer of Ravana, redeemer of Ahalya from her curse. Victory to You Rama, who is served by Maruti (monkey God).</t>
  </si>
  <si>
    <t>Kausalya Rama Karunya Dhama
Ravana Mardhana Rama Sri Rama [ Kausalya ... ]
Ahalyodharaka Rama Sri Rama
Maruti Sevitha Rama Sri Rama
Sri Rama Jaya Rama Jaya Jaya Rama (3)</t>
  </si>
  <si>
    <t>Song Glossary ahalyodharaka: one who liberated ahalya of her curse i.e. lord rama; (var) ahalyodhara dhama: house, residence, light, lustre, splendor; (var) dham, dhamam, dhaam, dhaama jaya: victory; (var) jayam, jayatu karuna: compassion; (var) karunya, karunamaya - full of compassion, karunamayi (f), karunantha, karunakara - embodiment of compassion kausalya: mother of lord rama mardana: destroyer, one who vanquishes; (var) mardhana maruthi: hanuman; (var) maruthiraya, maruti rama: name of the seventh incarnation of lord vishnu, son of dasharatha and kausalya; (var) ram ravana: king of lanka sevitha: one who is worshipped sri: honorific title of respect; another name of goddess lakshmi; wealth, majesty, splendour, intellect, fortune; (var) thiru (tamil)</t>
  </si>
  <si>
    <t>debug_kausalya_rama_karunya_dhama.html</t>
  </si>
  <si>
    <t>https://sairhythms.sathyasai.org/song/kausalya-sutha-ram-rama-ram</t>
  </si>
  <si>
    <t>Kausalya Sutha Ram Rama Ram</t>
  </si>
  <si>
    <t>We adore You, Lord Rama, the son of Kausalya and Dasharatha. You are the annihilator of demons and the ten-headed demon Ravana. You are the ocean of compassion and kindness.</t>
  </si>
  <si>
    <t>Kausalya Sutha Ram Rama Ram
Dasharatha Nandana Danava Bhanjana Dasha Mukha Mardhana Ram [ Kausalya ... ]
Karuna Samudra Ram Rama Ram
Krupa Sagara Ram Rama Ram [ Dasharatha Nandana ... ]</t>
  </si>
  <si>
    <t>Song Glossary bhanjana: one who destroys; (var) bhanjani (f) danava: demon dasha: the number ten dasharatha: king of ayodhya and the father of lord rama karuna: compassion; (var) karunya, karunamaya - full of compassion, karunamayi (f), karunantha, karunakara - embodiment of compassion kausalya: mother of lord rama krupa: compassion; (var) kripa mardana: destroyer, one who vanquishes; (var) mardhana mukha: face; (var) mukh nandana: son, also the name of a forest; (var) nandan, nandanam rama: name of the seventh incarnation of lord vishnu, son of dasharatha and kausalya; (var) ram sagar: ocean; (var) sagara, sagaram, sagari (feminine) samudra: ocean sutha: son; (var) sutham, suthaya - one who is the son of, suthaney (tamil)</t>
  </si>
  <si>
    <t>debug_kausalya_sutha_ram_rama_ram.html</t>
  </si>
  <si>
    <t>https://sairhythms.sathyasai.org/song/kausalyatmaja-rama-charan</t>
  </si>
  <si>
    <t>Kausalyatmaja Rama Charan</t>
  </si>
  <si>
    <t>Worship the Holy Feet of Lord Rama, the son of Kausalya and the enchanter of Vaidehi (Sita). The Holy Feet of Lord Rama confers supreme peace, were worshipped by Maruti (Hanuman) and Bharata and liberated Ahalya from her curse. Sing the glory of the Holy Feet of Lord Sai Rama whose abode is Prashanthi Nilayam.</t>
  </si>
  <si>
    <t>Kausalyatmaja Rama Charan
Vaidehi Priya Rama Charan
Maruti Sevitha Rama Charan
Bharatarchita Sri Rama Charan
Ahalyodharaka Rama Charan
Prashanthi Niketana Rama Charan
Rama Charan Sada Bhajo</t>
  </si>
  <si>
    <t>kausalyatmaja-rama-charan.mp3</t>
  </si>
  <si>
    <t>Song Glossary ahalyodharaka: one who liberated ahalya of her curse i.e. lord rama; (var) ahalyodhara bhajo: (let us) worship, chant the name or sing the praises of the lord; (var) bhajarey, bhajey, bhajore, bhajorey, bhajeham bharatarchita: one who is worshipped by bharata, lord rama charan: feet; (var) charana, charanam, charanon kausalyatmaja: son of kausalya maruthi: hanuman; (var) maruthiraya, maruti niketana: a house, an abode prashanthi: supreme peace; (var) prashantha; also refers to prashanthi nilayam at puttaparthi priya: dear; (var) priyey, priyakara, priyakari (f) rama: name of the seventh incarnation of lord vishnu, son of dasharatha and kausalya; (var) ram sada: always sevitha: one who is worshipped sri: honorific title of respect; another name of goddess lakshmi; wealth, majesty, splendour, intellect, fortune; (var) thiru (tamil) vaidehi: daughter of the king of videha, refers to sita - consort of lord rama</t>
  </si>
  <si>
    <t>debug_kausalyatmaja_rama_charan.html</t>
  </si>
  <si>
    <t>https://sairhythms.sathyasai.org/song/keshava-madhava</t>
  </si>
  <si>
    <t>Keshava Madhava</t>
  </si>
  <si>
    <t>O mind, chant the name of Hari, Keshava, Madhava, Govinda and Gopala incessantly.</t>
  </si>
  <si>
    <t>Keshava Madhava
Govinda Gopala
Hari Bol Hari Bol Hari Hari Bol
Keshava Madhava Govinda Bol</t>
  </si>
  <si>
    <t>keshava-madhava.mp3</t>
  </si>
  <si>
    <t>Song Glossary bolo: chant, tell; (var) bol, boley - tells, boloon - i say gopal: name of krishna which means protector of the cowherd; (var) gopala, gopalana, gopalam govinda: name of krishna which means cowherd; (var) govindam hari: name of lord vishnu; (var) hare, harey keshava: refers to lord krishna who vanquished the demon keshi; also means the one with beautiful, long hair; (var) keshavam madhava: name of krishna which means very sweet like madhu-honey; (var) madhavam, madhavaya</t>
  </si>
  <si>
    <t>debug_keshava_madhava.html</t>
  </si>
  <si>
    <t>https://sairhythms.sathyasai.org/song/keshava-madhava-jaya-deva-madhusudhana</t>
  </si>
  <si>
    <t>Chant the various names of Lord Krishna (Keshava, Madhava, Madhusudhana), the one who has beautiful eyes like a lotus petal, the indweller, the one who is supremely enchanting and who has taken the deluding human form as a sport.</t>
  </si>
  <si>
    <t>Keshava Madhava Jaya Deva Madhusudhana
Netra Kamala Dala Athiva Manohara
Antaryami Prabhu Parameshwara
Maya Manusha Vesha Leeladhara (2)</t>
  </si>
  <si>
    <t>keshava-madhava-jaya-deva-madhusudhana.mp3</t>
  </si>
  <si>
    <t>Song Glossary antaryami: indweller athiva: extremely, very dala: petal deva: god; (var) dev, devo, devam jaya: victory; (var) jayam, jayatu kamala: lotus keshava: refers to lord krishna who vanquished the demon keshi; also means the one with beautiful, long hair; (var) keshavam leela: play, sport, entertainment; (var) leelamaya – full of sport madhava: name of krishna which means very sweet like madhu-honey; (var) madhavam, madhavaya madhusudhana: slayer of the demon madhu - lord krishna manohar: pleasing, beautiful, charming; (var) manohara, manoharam, manohari (f) manusha: human maya: illusion netra: eyes; (var) netram paramesha: supreme god; (var) parameshwara, parameshwaraya, parameshwari (feminine) prabhu: lord, master; (var) prabho vesha: dress; (var) veshadhari - one who wears different costumes or attires</t>
  </si>
  <si>
    <t>debug_keshava_madhava_jaya_deva_madhusudhana.html</t>
  </si>
  <si>
    <t>https://sairhythms.sathyasai.org/song/keshava-madhava-madhusudhana</t>
  </si>
  <si>
    <t>Keshava Madhava Madhusudhana</t>
  </si>
  <si>
    <t>Chant the various names of the same Lord Narayana: Keshava, Madhava, Madhusudhana, Sridhara, Janardhana, Achyutha, Govinda and Gopala. Victory to the Lord who has the most beautiful form holding the flute.</t>
  </si>
  <si>
    <t>Keshava Madhava Madhusudhana
Sridhara Sundara Narayana [ Keshava Madhava ... ]
Murali Manohara Janardhana
Achyutha Anantha Narayana (3)
Govinda Jai Jai Gopala Jai Jai (4)</t>
  </si>
  <si>
    <t>Song Glossary achyutha: one who does not lapse, firm, immovable, imperishable - refers to lord krishna; (var) achyutham, achyuthaya anantha: infinite, endless; (var) ananth, anantham, ananthaya gopal: name of krishna which means protector of the cowherd; (var) gopala, gopalana, gopalam govinda: name of krishna which means cowherd; (var) govindam jai: victory janardhana: one who protects the people - refers to lord vishnu keshava: refers to lord krishna who vanquished the demon keshi; also means the one with beautiful, long hair; (var) keshavam madhava: name of krishna which means very sweet like madhu-honey; (var) madhavam, madhavaya madhusudhana: slayer of the demon madhu - lord krishna manohar: pleasing, beautiful, charming; (var) manohara, manoharam, manohari (f) murali: flute narayana: lord vishnu; (var) narayan, narayanam, narayanaya sridhara: lord vishnu – one who has wealth or fortune sundara: beautiful; (var) sundarakara, sundaraya, sundari (f), soundari (f), sundaram - beauty</t>
  </si>
  <si>
    <t>debug_keshava_madhava_madhusudhana.html</t>
  </si>
  <si>
    <t>https://sairhythms.sathyasai.org/song/keshava-narayana-govinda-murari</t>
  </si>
  <si>
    <t>Keshava Narayana Govinda Murari</t>
  </si>
  <si>
    <t>Chant the names of Lord Krishna - Keshava, Narayana, Govinda, Murari, Madhava, Madhusudhana, Damodara and Shourie.</t>
  </si>
  <si>
    <t>Keshava Narayana Govinda Murari
Madhava Madhusudhana Damodara Shourie
Keshava Narayana Govinda Murari
Madhava Madhusudhana Damodara Shourie</t>
  </si>
  <si>
    <t>Song Glossary damodara: one who has a string or ornament tied round his stomach generally meaning krishna; (var) damodaram, damodhara govinda: name of krishna which means cowherd; (var) govindam keshava: refers to lord krishna who vanquished the demon keshi; also means the one with beautiful, long hair; (var) keshavam madhava: name of krishna which means very sweet like madhu-honey; (var) madhavam, madhavaya madhusudhana: slayer of the demon madhu - lord krishna murare: one who killed the demon ‘mura’ – lord krishna; (var) murari, murarey narayana: lord vishnu; (var) narayan, narayanam, narayanaya shourie: one with long hair, usually refers to lord krishna</t>
  </si>
  <si>
    <t>debug_keshava_narayana_govinda_murari.html</t>
  </si>
  <si>
    <t>https://sairhythms.sathyasai.org/song/khagapati-vahana-jagat-paripalana</t>
  </si>
  <si>
    <t>Khagapati Vahana Jagat Paripalana</t>
  </si>
  <si>
    <t>Our Salutations to you Oh Lord Narayana, you are the ruler of this Universe riding on Garuda (The king of Birds), the one who is praised by Vedas, the one who is supreme in virtues, Oh Lord Sathya Narayana.</t>
  </si>
  <si>
    <t>Khagapati Vahana Jagat Paripalana
Garuda Gamana Hari Narayana (2)
Nigamagama Nutha Nirupama Sannuta
Nirupama Guna Sathya Narayana (2)</t>
  </si>
  <si>
    <t>Song Glossary gamana: to go, travel; walk, gait garuda: king of all the birds-used by lord vishnu as his vehicle guna: qualities; (var) gun hari: name of lord vishnu; (var) hare, harey jagat: world; (var) jagath, jagatha, jag, jaga khagapat: lord of birds, refers to the garuda bird, the vehicle of lord vishnu narayana: lord vishnu; (var) narayan, narayanam, narayanaya nigamagama: vedas, scriptures nirupama: without any comparison i.e. one who is unique in himself and cannot be compared with anybody i.e. god nutha: praise, commend paripala: to protect; (var) paripalaka, paripalaya, paripalana, paripalita sannuta: praised by sathya: truth, short form of sathyanarayana – the childhood name of sri sathya sai baba; (var) sathyam vahana: vehicle; (var) vahini - one who rides the vehicle (feminine)</t>
  </si>
  <si>
    <t>debug_khagapati_vahana_jagat_paripalana.html</t>
  </si>
  <si>
    <t>https://sairhythms.sathyasai.org/song/kimi-no-hoka-ni-kami</t>
  </si>
  <si>
    <t>Kimi no Hoka ni Kami</t>
  </si>
  <si>
    <t>O Lord Sai, without You, there is nothing. You are my very life. You light the flame within my heart to dispel darkness. Your hope shines bright like the moon all for the purpose of eliminating our troubled cries.</t>
  </si>
  <si>
    <t>Kimi no Hoka ni Kami wa Nashi Kimi wa Waga Inochi
Kimi wa Waga Inochi Kimi wa Waga Inochi
Kokoro ni Tomoru Kibou no Hikari
Kuraki Yamiyo wo Terasu Tsuki
Kono Mazushiki Ko no Sakebi wo
Ukeire tamae Sai Ram Ukeire tamae
Terey Siwa Prabhu Koi Nahin Hai Tujko Mera Pranam
Tujko Mera Pranam O Sai Baba Tujko Mera Pranam
Murali Manohara Asha Na Todo
Dukh Bhanjana Mera Saath Na Chodo
Dwar Khada Hoon Mein Dukhiyara
Sun Ley Meri Pukar O Sai Baba Sun Ley Meri Pukar</t>
  </si>
  <si>
    <t>debug_kimi_no_hoka_ni_kami.html</t>
  </si>
  <si>
    <t>https://youtu.be/2ljpdISkcm8</t>
  </si>
  <si>
    <t>https://sairhythms.sathyasai.org/song/kiyoraka-de-yasashikute</t>
  </si>
  <si>
    <t>Kiyoraka de Yasashikute</t>
  </si>
  <si>
    <t>Beautiful Lord, You are Rama, Krishna, and Sai Baba. With eyes like lotus flowers, You purify our hearts.</t>
  </si>
  <si>
    <t>Kiyoraka de Yasashikute
Hasu no Hana noyou na Hitomi
Rama Krishna Sai Baba
A Utsukushii Kamisama yo
Warera no Kokoro Kiyome tamae [ Rama ... ]
Giridhari Lal Shyama Gopal
Natavara Lal Madana Gopal
Mathura Natha Krishna Gopal
Sri Madhusudhana Murali Gopal
Yashoda Ke Bal Nanda Gopal
Eshwaramba Priya Sai Gopal</t>
  </si>
  <si>
    <t xml:space="preserve"> </t>
  </si>
  <si>
    <t>debug_kiyoraka_de_yasashikute.html</t>
  </si>
  <si>
    <t>https://youtu.be/XSCXxA7zRuA</t>
  </si>
  <si>
    <t>https://sairhythms.sathyasai.org/song/kiyoraka-naru-kami-no-umi</t>
  </si>
  <si>
    <t>Kiyoraka Naru Kami no Umi</t>
  </si>
  <si>
    <t>O Lord, You sparkle as bright as the ocean. You cross over time itself to clear away the darkness. You do all of this to gratify our hearts. You are our Lord Ganapathi (Ganesha).</t>
  </si>
  <si>
    <t>Kiyoraka Naru Kami no Umi
Toki wo Koe Yami wo Nukete
Kono Mune wo Mitashi Tamae
Warera no Sai Ganapathi
Ganapathi Jai Jai Sai Ram</t>
  </si>
  <si>
    <t>Song Glossary gananayaka: leader of his group - refers to lord ganesha; (var) gananayakam, ganapathey, ganapathi, ganapathim, ganapati, ganapatim jai: victory rama: name of the seventh incarnation of lord vishnu, son of dasharatha and kausalya; (var) ram sai: sa + aai = divine mother</t>
  </si>
  <si>
    <t>debug_kiyoraka_naru_kami_no_umi.html</t>
  </si>
  <si>
    <t>https://youtu.be/XzWZA5ZyzLg</t>
  </si>
  <si>
    <t>https://sairhythms.sathyasai.org/song/know-lord-sweetness</t>
  </si>
  <si>
    <t>Know That The Lord Is Sweetness</t>
  </si>
  <si>
    <t>Know That The Lord Is Sweetness Itself
Everything Is A Sign Of His Grace
He is The Nearest, He is The Dearest, Born In The World Now ...
... As Sri Sathya Sai
Hold On To Him As Close As You Can
Knowing Him As An Intimate Friend</t>
  </si>
  <si>
    <t>know-lord-sweetness.mp3</t>
  </si>
  <si>
    <t>debug_know_that_the_lord_is_sweetness.html</t>
  </si>
  <si>
    <t>https://sairhythms.sathyasai.org/song/kodanda-ram-kalyana-ram</t>
  </si>
  <si>
    <t>Kodanda Ram Kalyana Ram</t>
  </si>
  <si>
    <t>Victory to Rama wielder of Kodanda (bow), bestower of auspiciousness. You are the life of Janaki (Sita). You are the blissful Rama of Ayodhya and at present Parthi as Shri Sai.</t>
  </si>
  <si>
    <t>Kodanda Ram Kalyana Ram
Janaki Ram Jaya Jaya Ram
Ananda Ram Ayodhya Ram
Parthi Pureeshwara Sri Sai Ram (2)</t>
  </si>
  <si>
    <t>Song Glossary anand: bliss; (var) ananda, anandam, anando ayodhya: the town ruled by king dasharatha and lord rama; (var) avadh, awaadh, avadhpuri janaki: daughter of king ‘janaka’ i.e. sita – consort of lord rama jaya: victory; (var) jayam, jayatu kalyan: welfare; (var) kalyana, kalyani - goddess who bestows auspiciousness and welfare kodanda: the name of rama’s bow pureeshwara: lord of a place or city; (var) purishwara, pureeshwari, purishwari (f) puttaparthi: birthplace of bhagawan sri sathya sai baba; (var) parti, parthi, parthipuri rama: name of the seventh incarnation of lord vishnu, son of dasharatha and kausalya; (var) ram sai: sa + aai = divine mother sri: honorific title of respect; another name of goddess lakshmi; wealth, majesty, splendour, intellect, fortune; (var) thiru (tamil)</t>
  </si>
  <si>
    <t>debug_kodanda_ram_kalyana_ram.html</t>
  </si>
  <si>
    <t>https://sairhythms.sathyasai.org/song/kodanda-rama-kalyana-rama-0</t>
  </si>
  <si>
    <t>Kodanda Rama Kalyana Rama (Mishra Keeravani)</t>
  </si>
  <si>
    <t>Glory be to Lord Sathya Sai who as Lord Rama destroys the challenges of this Kali Yuga (modern age) with His bow. He is served by Hanuman, and is the redeemer of Ahalya.</t>
  </si>
  <si>
    <t>Kodanda Rama Kalyana Rama
Sathya Sai Rama Saketa Rama
Kalimala Bhanjana Bhaktha Niranjana
Maruti Sevitha Mangala Naama
Ahalyodharaka Pavana Naama [ Sathya Sai ... ]</t>
  </si>
  <si>
    <t>kodanda-rama-kalyana-rama-0.mp3</t>
  </si>
  <si>
    <t>Song Glossary ahalyodharaka: one who liberated ahalya of her curse i.e. lord rama; (var) ahalyodhara bhaktha: devotee; (var) bhakthudu (telugu), bhakthargal (tamil) bhanjana: one who destroys; (var) bhanjani (f) kalimala: impurities kalyan: welfare; (var) kalyana, kalyani - goddess who bestows auspiciousness and welfare kodanda: the name of rama’s bow mangal: auspicious; (var) mangala maruthi: hanuman; (var) maruthiraya, maruti naam: name; (var) naama, naamam niranjan: without any black spot. i.e. always pure. nir+anjan=without collirium (kaajal – which is always black); (var) niranjana, niranjani (f) pavana: sacred, also means one who protects or provides refuge; (var) pavanam, paavana; pavani (f) rama: name of the seventh incarnation of lord vishnu, son of dasharatha and kausalya; (var) ram sai: sa + aai = divine mother saketa: name of the city of ayodhya sathya: truth, short form of sathyanarayana – the childhood name of sri sathya sai baba; (var) sathyam sevitha: one who is worshipped</t>
  </si>
  <si>
    <t>debug_kodanda_rama_kalyana_rama.html</t>
  </si>
  <si>
    <t>https://sairhythms.sathyasai.org/song/kodanda-rama-kalyana-rama</t>
  </si>
  <si>
    <t>Kodanda Rama Kalyana Rama (Shuddha Saveri / Durga)</t>
  </si>
  <si>
    <t>Victory to the bow wielding Rama, one who fosters, compassionate and charming and consort of Janaki is full of sacred attributes.</t>
  </si>
  <si>
    <t>Kodanda Rama Kalyana Rama
Janaki Rama Jaya Rama
Karunya Rama Lavanya Rama
Palita Sundara Sri Sai Rama</t>
  </si>
  <si>
    <t>Song Glossary janaki: daughter of king ‘janaka’ i.e. sita – consort of lord rama jaya: victory; (var) jayam, jayatu kalyan: welfare; (var) kalyana, kalyani - goddess who bestows auspiciousness and welfare karuna: compassion; (var) karunya, karunamaya - full of compassion, karunamayi (f), karunantha, karunakara - embodiment of compassion kodanda: the name of rama’s bow lavanya: enchanting, beautiful palita: fostered rama: name of the seventh incarnation of lord vishnu, son of dasharatha and kausalya; (var) ram sai: sa + aai = divine mother sri: honorific title of respect; another name of goddess lakshmi; wealth, majesty, splendour, intellect, fortune; (var) thiru (tamil) sundara: beautiful; (var) sundarakara, sundaraya, sundari (f), soundari (f), sundaram - beauty</t>
  </si>
  <si>
    <t>https://sairhythms.sathyasai.org/song/kodanda-rama-raghava</t>
  </si>
  <si>
    <t>Kodanda Rama Raghava</t>
  </si>
  <si>
    <t>Victory to Lord Rama, who was born in Raghu dynasty and who held the great Kodanda bow. He is the darling son of Dasharatha and the beloved of Mother Sita. Glory to Lord Krishna whose beauty is unparalleled. He is also known by different names Govinda, Madhava, Gopala, Keshava, Narasimha, Achuyta and Narayana.</t>
  </si>
  <si>
    <t>Kodanda Rama Raghava Jaya Kalyana Krishna Keshava
Govinda Madhava Gopala Keshava
Narasimha Achyutha Narayana
Dasharatha Nandana Sita Manohara Danava Samhara Daya Nidhey</t>
  </si>
  <si>
    <t>Rama, Krishna, Narayana</t>
  </si>
  <si>
    <t>https://dl.radiosai.org/RADIO_SAI_BHAJAN_CLASSROOM_485_KODANDA_RAMA.mp3</t>
  </si>
  <si>
    <t>Song Glossary achyutha: one who does not lapse, firm, immovable, imperishable - refers to lord krishna; (var) achyutham, achyuthaya danava: demon dasharatha: king of ayodhya and the father of lord rama daya: compassion jaya: victory; (var) jayam, jayatu gopal: name of krishna which means protector of the cowherd; (var) gopala, gopalana, gopalam govinda: name of krishna which means cowherd; (var) govindam kalyan: welfare; (var) kalyana, kalyani - goddess who bestows auspiciousness and welfare keshava: refers to lord krishna who vanquished the demon keshi; also means the one with beautiful, long hair; (var) keshavam kodanda: the name of rama’s bow krishna: name of the eighth incarnation of lord vishnu, son of devaki and vasudeva madhava: name of krishna which means very sweet like madhu-honey; (var) madhavam, madhavaya manohar: pleasing, beautiful, charming; (var) manohara, manoharam, manohari (f) nandana: son, also the name of a forest; (var) nandan, nandanam narahari: lord narasimha, the fourth incarnation of lord vishnu as half-human and half-lion for killing the demon hiranyakashipu; (var) naarasimha narayana: lord vishnu; (var) narayan, narayanam, narayanaya nidhey: treasure house; (var) nidhe raghava: lord rama who hails from raghu clan rama: name of the seventh incarnation of lord vishnu, son of dasharatha and kausalya; (var) ram samhaara: to destroy; (var) samhaaraka, samharanam, samhari - one who destroys, samhaarini (f) sita: consort of rama, 7th avatar of lord vishnu; (var) siya</t>
  </si>
  <si>
    <t>debug_kodanda_rama_raghava.html</t>
  </si>
  <si>
    <t>https://youtu.be/VghBQnxXKzo</t>
  </si>
  <si>
    <t>https://sairhythms.sathyasai.org/song/koham-soham-koham-soham</t>
  </si>
  <si>
    <t>Koham Soham, Koham Soham</t>
  </si>
  <si>
    <t>Koham Soham, Koham Soham
Who am I, I am He
I'm the Sun and the Moon and the Stars in the sky
I'm the Earth and the Sea and the Fire and the Wind
I am God
Om .... Om ....
Koham Soham, Koham Soham
Who am I, I am He
I'm not the stars 'n the earth 'n the sea
But the Aathma wisphers inside of me
Om .... Om ....</t>
  </si>
  <si>
    <t>debug_koham_soham_koham_soham.html</t>
  </si>
  <si>
    <t>https://sairhythms.sathyasai.org/song/koi-boley-hari-hari-koi</t>
  </si>
  <si>
    <t>Koi Boley Hari Hari Koi</t>
  </si>
  <si>
    <t>Some may call God as Hari while some others may call Ram. Some may say Durga Kaali but some others Sai Ma. If Hindus call Him Narayana, Muslims call Allah Bismillah and yet some others Nanak, Buddha and Mahavir. Saints, Sages and Fakirs (Muslim Saints) know that the One God is known by different names.</t>
  </si>
  <si>
    <t>Koi Boley Hari Hari Koi Boley Ram Ram
Koi Boley Durga Kaali Koi Boley Sai Ma
Koi Boley Narayana Allah Bismillah
Koi Boley Nanak Buddha Mahavira
Sadhu Sant Fakira Jaane Sab Hai Tero Naam
Bol Man Allah Malik Bol Man Sai Ram</t>
  </si>
  <si>
    <t>koi-boley-hari-hari-koi.mp3</t>
  </si>
  <si>
    <t>Song Glossary allah: the all-compassionate god of islam religion bismillah: in the name of god (arabic) bolo: chant, tell; (var) bol, boley - tells, boloon - i say buddha: founder of buddhism and one of the major ten incarnations of god; also an enlightened person durga: goddess who destroyed the demon mahishasura; (var) durge, durgeshwari fakir: saint; (var) fakira - plural hai: is, are; (var) hi; hain - we are hari: name of lord vishnu; (var) hare, harey jaanat: knowledge, omniscience; (var) jaane, jaante - to know kaali: one of the fearful forms of goddess; (var) kaalikey koi: somebody ma: mother; (var) maayi, maiya, mayi mahavira: lord mahavira – the founder of jainism, also, a very courageous person; (var) mahavir malik: lord mana: mind; (var) man, mano naam: name; (var) naama, naamam nanak: saint of sikh religion, guru nanak narayana: lord vishnu; (var) narayan, narayanam, narayanaya rama: name of the seventh incarnation of lord vishnu, son of dasharatha and kausalya; (var) ram sab: all, everybody or everything sadhu: saint sai: sa + aai = divine mother sant: saint tera: yours; (var) terey, teri, tero (your)</t>
  </si>
  <si>
    <t>debug_koi_boley_hari_hari_koi.html</t>
  </si>
  <si>
    <t>https://sairhythms.sathyasai.org/song/koi-kahey-tujhe-ram-koi</t>
  </si>
  <si>
    <t>Koi Kahey Tujhe Ram Koi</t>
  </si>
  <si>
    <t>People say You are Lord Rama, Shyam (Lord Krishna), Lord Jesus and some say Your name is Allah. O Lord Sai Baba, You are verily all the Gods and You reside in Puttaparthi.</t>
  </si>
  <si>
    <t>Koi Kahey Tujhe Ram Koi Kahey Tujhe Shyam
Koi Kahey Tujhe Yeshu Bhagawan
Koi Kahey Allah Tero Naam
Sai Baba Sai Baba Parthipuri Sai Baba</t>
  </si>
  <si>
    <t>Song Glossary allah: the all-compassionate god of islam religion baba: lord sai baba - the divine father bhagawan: god; (var) bhagwan, bhagavaan, bhagavan, bhagawantha, bhagawathey kahey: tells koi: somebody naam: name; (var) naama, naamam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 tera: yours; (var) terey, teri, tero (your) tum: you, thou; (var) tu, tuj; tubhyam, tumhey - to you; tujhey, tujko - for you; yesu: jesus christ; (var) yeshu</t>
  </si>
  <si>
    <t>debug_koi_kahey_tujhe_ram_koi.html</t>
  </si>
  <si>
    <t>https://sairhythms.sathyasai.org/song/kokoro-ni-ai-yorokobi</t>
  </si>
  <si>
    <t>Kokoro ni Ai to Yorokobi</t>
  </si>
  <si>
    <t>Let us fill our hearts with love and joy so that we may become one with God. Clear your hearts and steady its rippling waters. Let us become one with our Lord Sathya Sai.</t>
  </si>
  <si>
    <t>Kokoro ni Ai to Yorokobi Mitashi Kami to Hitotsu ni Narou
Sazanami Shizumete Kokoro wo Sumashi
Kami to Hitotsu ni Narou
Kami to Hitotsu ni Narou
Sai to Hitotsu ni Narou (Sathya)
Hey Shiva Shankara Namami Shankara Shiva Shankara Shambho
Hey Girija Pathi Bhavani Shankara
Shiva Shankara Shambho (3)</t>
  </si>
  <si>
    <t>debug_kokoro_ni_ai_to_yorokobi.html</t>
  </si>
  <si>
    <t>https://youtu.be/f--z2ZCcgZA</t>
  </si>
  <si>
    <t>https://sairhythms.sathyasai.org/song/kokoro-no-naka-ni-hi</t>
  </si>
  <si>
    <t>Kokoro no Naka ni Hi</t>
  </si>
  <si>
    <t>Let us light the formless flame of love within our hearts. All our pain and sadness vanishes before the power of this beautiful flame.</t>
  </si>
  <si>
    <t>Kokoro no Naka ni Hi wo Tomosou
Taeru Koto Naki Ai no Hi wo
Kurushimi mo Kanashimi mo
Chikara ni Kaeru Ai no Hi wo
Nandalala Yadu Nandalala
Brindavana Govinda Lala
Radha Lola Nandalala
Radha Madhava Nandalala (Jai)</t>
  </si>
  <si>
    <t>debug_kokoro_no_naka_ni_hi.html</t>
  </si>
  <si>
    <t>https://youtu.be/b6xPaTv3djQ</t>
  </si>
  <si>
    <t>https://sairhythms.sathyasai.org/song/kokoro-no-naka-ni-orareru</t>
  </si>
  <si>
    <t>Kokoro no Naka ni Orareru</t>
  </si>
  <si>
    <t>Sai Baba, who is within my heart, always guides me and protects me. Your love surrounds everything and shows us the truth.</t>
  </si>
  <si>
    <t>Kokoro no Naka ni Orareru Sai Baba, Itsumo Watashi o Mamori Michibiku
Anata no Ai wa Subete o Tsutsumi Shinri no Toto Saoshie Michibiku
Kokoro no Naka ni Orareru Sai Baba, Itsumo Watashi o Mamori Michibiku
Anata no Ai wa Subete o Tsutsumi Shinri no Toto Saoshie Michibiku
Hara Shiva Shankara Shashankha Shekara Hara Bham Hara Bham Bham Bham Bolo
Bhava Bhayankara Girija Shankara Dhimi Dhimi Dhimi Thaka Narthana Kelo
Hara Shiva Shankara Shashankha Shekara Hara Bham Hara Bham Bham Bham Bolo [ Bhava Bhayankara ... ]</t>
  </si>
  <si>
    <t>debug_kokoro_no_naka_ni_orareru.html</t>
  </si>
  <si>
    <t>https://www.youtube.com/watch?v=e-jkkpKeMzM</t>
  </si>
  <si>
    <t>https://sairhythms.sathyasai.org/song/kokoro-no-naka-no-ai</t>
  </si>
  <si>
    <t>Kokoro no Naka no Ai</t>
  </si>
  <si>
    <t>O Lord Sai Baba, Sai Narayana, You are the light of love and the love within my heart.</t>
  </si>
  <si>
    <t>Kokoro no Naka no Ai Kami
Sai Baba Sathya Sai Baba [ Kokoro ... ]
Watashi no Sai Narayana [ Kokoro ... ]
Uchinaru Hikari no Ai no Sai
Ai no Kami, Ai no Sai</t>
  </si>
  <si>
    <t>Song Glossary baba: lord sai baba - the divine father narayana: lord vishnu; (var) narayan, narayanam, narayanaya sai: sa + aai = divine mother sathya: truth, short form of sathyanarayana – the childhood name of sri sathya sai baba; (var) sathyam</t>
  </si>
  <si>
    <t>debug_kokoro_no_naka_no_ai.html</t>
  </si>
  <si>
    <t>https://youtu.be/EONjZKir-SM</t>
  </si>
  <si>
    <t>https://sairhythms.sathyasai.org/song/kokoro-shizuka-ni-sumasu-toki</t>
  </si>
  <si>
    <t>Kokoro Shizuka ni Sumasu Toki</t>
  </si>
  <si>
    <t>We clear our hearts with peace as it is suspended in Your smile. You always bring peace to our hearts with Your loving gaze Lord Sai Baba.</t>
  </si>
  <si>
    <t>Kokoro Shizuka ni Sumasu Toki, Anata no Egao ga Ukabimasu
Itsumo Kokoro ni Heian wo Motarasu Ai no Manazashi
Baba Baba Sai Baba, Baba Baba Sai Baba</t>
  </si>
  <si>
    <t>debug_kokoro_shizuka_ni_sumasu_toki.html</t>
  </si>
  <si>
    <t>https://youtu.be/fqFqGoKAVMk</t>
  </si>
  <si>
    <t>https://sairhythms.sathyasai.org/song/kokoro-shizukani-sumasutoki</t>
  </si>
  <si>
    <t>Kokoro Shizukani Sumasutoki</t>
  </si>
  <si>
    <t>Kokoro Shizukani Sumasutoki
Anatano Egaoga Ukabimasu
Itsumo Kokoroni Heiano Motarasu ai no Manazashi
Baba Baba Sai Baba
Baba Baba Sai Baba
Yozorano Gingano Mathatakimo
Kurayami Michibiku Hikaridesu
Anatano Oshiewa Hikaritonatte
Aino Sekaio Tsukurimasu
Baba Baba Sai Baba
Baba Baba Sai Baba
Rama Came, Krishna Came, Our Lord Has Come, His Name Is Sai
Give Us Peace And Grant Us Release
Baba,Baba, Sai Baba Baba,Baba,Sai Baba
One Of Mercy, Wisdom And Truth, Give Us Your Blessing, Lord Of Light
You Are Mother,Father And Friend [ Baba,Baba ... ]</t>
  </si>
  <si>
    <t>debug_kokoro_shizukani_sumasutoki.html</t>
  </si>
  <si>
    <t>https://sairhythms.sathyasai.org/song/kono-yo-no-subete-wa</t>
  </si>
  <si>
    <t>Kono Yo no Subete wa</t>
  </si>
  <si>
    <t>Everything in this world is of Swami's Love. Everything is enveloped in this love. We dance with this feeling of love. We are becoming one with You for that is why we were born.</t>
  </si>
  <si>
    <t>Kono Yo no Subete wa Swami no Ai ni
Tsutsumarete Iru Tsutsumarete Iru
Ima Ai wo Kanji Utai Odoru Sai Ram Sai Ram
Watashi tachi wa Hitotsu Natte Yuku
Sono tame ni Umareta no dakara</t>
  </si>
  <si>
    <t>debug_kono_yo_no_subete_wa.html</t>
  </si>
  <si>
    <t>https://youtu.be/fRjbKcnVEC0</t>
  </si>
  <si>
    <t>https://sairhythms.sathyasai.org/song/koti-pranam-shata-koti-pranam</t>
  </si>
  <si>
    <t>Many repeated salutations to You Lord Sai, the refuge of the forlorn. You were born as the son of Nanda and presently the incarnation of our age, Sai Gopala residing at Parthi.</t>
  </si>
  <si>
    <t>Koti Pranam Shata Koti Pranam
Hey Deena Natha Sai Ram (3)
Tum Ho Bhakthon Ke Yuga Avatar
Tum Ho Ananda Nanda Ke Lal
Parthi Puri Ke Sai Gopal [ Hey Deena Natha ... ]</t>
  </si>
  <si>
    <t>koti-pranam-shata-koti-pranam.mp3</t>
  </si>
  <si>
    <t>https://dl.radiosai.org/Radio_Sai_Bhajan_Classroom_044_Koti_Pranam_Shathah_Koti_Pranam.mp3</t>
  </si>
  <si>
    <t>Song Glossary anand: bliss; (var) ananda, anandam, anando avatar: incarnation; (var) avatara, avataram, avatari, avathaar, avathari, avatarini(f) bhakthon: devotees; (var) bhakto, bhaktho deen: downtrodden; (var) deena, deenan gopal: name of krishna which means protector of the cowherd; (var) gopala, gopalana, gopalam hey: a heartfelt callout, usually followed by a name or description like 'hey rama', or 'hey merciful lord' ho: you are; (alternative) so be it ke: of or belonging to koti: a crore lal: son, child, dear one; (var) lala nanda: foster father of lord krishna natha: lord or master; (var) nath, nathaya, natham, nada (tamil), nadanukku (tamil) - to the lord, nathudey (telugu) pranam: salutation; (var) pranama, pranamami puttaparthi: birthplace of bhagawan sri sathya sai baba; (var) parti, parthi, parthipuri rama: name of the seventh incarnation of lord vishnu, son of dasharatha and kausalya; (var) ram sai: sa + aai = divine mother shata: hundred tum: you, thou; (var) tu, tuj; tubhyam, tumhey - to you; tujhey, tujko - for you; yuga: one of the divisions of time. there are four yugas, known as krita, treta, dvapara and kali (the current age); (var) yug, yugamuna (telugu)</t>
  </si>
  <si>
    <t>debug_koti_pranam_shata_koti_pranam.html</t>
  </si>
  <si>
    <t>koti-pranam-shata-koti-pranam_1.mp3</t>
  </si>
  <si>
    <t>https://sairhythms.sathyasai.org/song/krishna-bhajo-krishna-bhajo-murali</t>
  </si>
  <si>
    <t>Sriraag, Triveni</t>
  </si>
  <si>
    <t>Chant the name of Lord Krishna, the one holding the flute, the consort of Radha, the dark-complexioned one who held aloft the Govardhan mountain and the one who moved about in the forest inhabited by demon Madhu.</t>
  </si>
  <si>
    <t>Krishna Bhajo Krishna Bhajo Murali Govinda Bhajo
Radhey Govinda Bhajo Radhey Gopala Bhajo [ Krishna Bhajo ... ]
Giridhari Shyama Bhajo Radhey Govinda Bhajo
Madhuvana Sanchari Shyama Gopala Bhajo (2)</t>
  </si>
  <si>
    <t>krishna-bhajo-krishna-bhajo-murali.mp3</t>
  </si>
  <si>
    <t>Song Glossary bhajo: (let us) worship, chant the name or sing the praises of the lord; (var) bhajarey, bhajey, bhajore, bhajorey, bhajeham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govinda: name of krishna which means cowherd; (var) govindam krishna: name of the eighth incarnation of lord vishnu, son of devaki and vasudeva madhuvana: forest inhabited by the demon ‘madhu’ murali: flute radha: one of the gopikas and the beloved of lord krishna; (var) radhe, radhey, radhika sanchari: one who wanders; (var) sanchara, sancharam sham: dark hued, a reference to lord krishna; evening time; (var) shyam, shyama, shyamala</t>
  </si>
  <si>
    <t>debug_krishna_bhajo_krishna_bhajo_murali.html</t>
  </si>
  <si>
    <t>https://sairhythms.sathyasai.org/song/krishna-bhajo-krishna-bhajo-murali-0</t>
  </si>
  <si>
    <t>Krishna Bhajo Krishna Bhajo Murali (Folk Tune)</t>
  </si>
  <si>
    <t>Chant the name of Lord Krishna who plays the enchanting flute, who fosters cows and people. He is Govinda with dark blue-complexion and the compassionate beloved of Radha. He is the son of Nanda and the stealer of butter.</t>
  </si>
  <si>
    <t>Krishna Bhajo Krishna Bhajo Murali Gopal
Radhey Govinda Bhajo Radhey Gopal
Nandatmaja Nanda Navaneetha Chora
Ghana Shyama Radha Karuna Kataksha [ Radhey Govinda ... ]</t>
  </si>
  <si>
    <t>Folk Tune</t>
  </si>
  <si>
    <t>Song Glossary bhajo: (let us) worship, chant the name or sing the praises of the lord; (var) bhajarey, bhajey, bhajore, bhajorey, bhajeham chora: thief; (var) choram ghana: thick; also refers to the sound of a bell; (var) ghanana gopal: name of krishna which means protector of the cowherd; (var) gopala, gopalana, gopalam govinda: name of krishna which means cowherd; (var) govindam karuna: compassion; (var) karunya, karunamaya - full of compassion, karunamayi (f), karunantha, karunakara - embodiment of compassion kataksha: glance, sight; (var) katakshi (feminine) krishna: name of the eighth incarnation of lord vishnu, son of devaki and vasudeva murali: flute nanda: foster father of lord krishna nandatmaja: son of nanda navaneetha: butter radha: one of the gopikas and the beloved of lord krishna; (var) radhe, radhey, radhika sham: dark hued, a reference to lord krishna; evening time; (var) shyam, shyama, shyamala</t>
  </si>
  <si>
    <t>https://sairhythms.sathyasai.org/song/krishna-gopal-krishna-gopal</t>
  </si>
  <si>
    <t>Krishna Gopal Krishna Gopal</t>
  </si>
  <si>
    <t>Grant me Your Vision, O Lord Krishna, the dark complexioned son of Nanda, the Lord of Meera and Radha. You are none other than Lord Sai, the Lord of Parthi.</t>
  </si>
  <si>
    <t>Krishna Gopal Krishna Gopal
Darshan Do Merey Sai Nandalal
Meera Ke Prabhu Giridhara Bal
Radha Madhava Shyama Gopal
Parthi Puri Ke Sai Gopal [ Darshana Do ... ]</t>
  </si>
  <si>
    <t>Song Glossary bala: child, son; (var) bal, balana, balagan (tamil), baalam darshan: to appear, to see; (var) darshana, darshanam, darsha - to show do: give, grant; also refers to the number two giridhar: one who lifted the mountain - refers to lord krishna who lifted the govardhana peak; (var) giridhara, giridhari gopal: name of krishna which means protector of the cowherd; (var) gopala, gopalana, gopalam ke: of or belonging to krishna: name of the eighth incarnation of lord vishnu, son of devaki and vasudeva madhava: name of krishna which means very sweet like madhu-honey; (var) madhavam, madhavaya meera: one of the greatest women saints and devotee of lord krishna who sang the glory of the lord through songs and bhajans mera: my, mine; (var) mere, merey, meri, mero nandalala: son of nanda; (var) nandalal prabhu: lord, master; (var) prabho puttaparthi: birthplace of bhagawan sri sathya sai baba; (var) parti, parthi, parthipuri radha: one of the gopikas and the beloved of lord krishna; (var) radhe, radhey, radhika sai: sa + aai = divine mother sham: dark hued, a reference to lord krishna; evening time; (var) shyam, shyama, shyamala</t>
  </si>
  <si>
    <t>debug_krishna_gopal_krishna_gopal.html</t>
  </si>
  <si>
    <t>https://sairhythms.sathyasai.org/song/krishna-gopala-yadu-nandana</t>
  </si>
  <si>
    <t>Krishna Gopala Yadu Nandana</t>
  </si>
  <si>
    <t>Sing the Glory of God by chanting His various names. Krishna, Gopala, Yadu Nandana, Ghana Shyama, Govinda, Ananda and Murari. Krishna delights in playing the Flute, is enchanting in form with a peacock plumage on His head and the chieftain of Gokul.</t>
  </si>
  <si>
    <t>Krishna Gopala Yadu Nandana
Venu Vilolana Mana Mohana [ Krishna Gopala ... ]
Mora Mukuta Gokula Ramana
Ghana Shyama Ananda Govinda
Krishna Murari Madhusudhana</t>
  </si>
  <si>
    <t>krishna-gopala-yadu-nandana.mp3</t>
  </si>
  <si>
    <t>G2 G2 M1 G2 R2 S n2 S G2 R2 SIn the Key of C:E E F E D C B C E D C</t>
  </si>
  <si>
    <t>Song Glossary anand: bliss; (var) ananda, anandam, anando ghana: thick; also refers to the sound of a bell; (var) ghanana gokula: the place where krishna was fostered gopal: name of krishna which means protector of the cowherd; (var) gopala, gopalana, gopalam govinda: name of krishna which means cowherd; (var) govindam krishna: name of the eighth incarnation of lord vishnu, son of devaki and vasudeva madhusudhana: slayer of the demon madhu - lord krishna mana: mind; (var) man, mano mohana: attractive, beautiful, enchanting; (var) mohanam, mohini (f) - also refers to an incarnation of lord vishnu mora: peacock mukuta: crown; (var) makuta; mukutadhara, mukutadhari - wearing a crown murare: one who killed the demon ‘mura’ – lord krishna; (var) murari, murarey nandana: son, also the name of a forest; (var) nandan, nandanam ramana: beloved; also the name of a saint sham: dark hued, a reference to lord krishna; evening time; (var) shyam, shyama, shyamala venu: flute vilola: one who is in atmic bliss; (var) vilolana, viloley yadu: name of the dynasty in which lord krishna was born; (var) yaduvara, yadukula</t>
  </si>
  <si>
    <t>debug_krishna_gopala_yadu_nandana.html</t>
  </si>
  <si>
    <t>https://sairhythms.sathyasai.org/song/krishna-hari-keshava-narayana</t>
  </si>
  <si>
    <t>Krishna Hari Keshava Narayana</t>
  </si>
  <si>
    <t>Chant the glorious names of Lord Krishna - Hari, Keshava, Narayana, Madhava, Madhusudhana (slayer of demon Madhu). Victory to the one with a charming form.</t>
  </si>
  <si>
    <t>Krishna Hari Keshava Narayana
Krishna Hari Madhava Narayana
Krishna Madhusudhana Narayana
Krishna Mana Mohana Narayana
Krishna Krishna Jai Jai Govinda Krishna Jai Jai (2)</t>
  </si>
  <si>
    <t>Song Glossary govinda: name of krishna which means cowherd; (var) govindam hari: name of lord vishnu; (var) hare, harey jai: victory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mana: mind; (var) man, mano mohana: attractive, beautiful, enchanting; (var) mohanam, mohini (f) - also refers to an incarnation of lord vishnu narayana: lord vishnu; (var) narayan, narayanam, narayanaya</t>
  </si>
  <si>
    <t>debug_krishna_hari_keshava_narayana.html</t>
  </si>
  <si>
    <t>https://sairhythms.sathyasai.org/song/krishna-mathura</t>
  </si>
  <si>
    <t>Krishna in Mathura</t>
  </si>
  <si>
    <t>Krishna in Mathura, Krishna in Dvaraka
Sri Hari Krishna I call Your name
Far away in Mathura, Far away in Dvaraka
Sri Hari Krishna I call Your name
Krishna Krishna Krishna Krishna
Why don’t You come to me, why don’t You answer me
Why don't You rescue me and ease my pain
Jai Jai Krishna, Jai Madhava
Here in my heart, Hridaya Krishna
Far away in Mathura, Far away in Dvaraka
Here in my heart, Hridaya Krishna</t>
  </si>
  <si>
    <t>debug_krishna_in_mathura.html</t>
  </si>
  <si>
    <t>https://sairhythms.sathyasai.org/song/krishna-kanhaiya-bansi-bajaiyya</t>
  </si>
  <si>
    <t>Krishna Kanhaiya Bansi Bajaiyya</t>
  </si>
  <si>
    <t>O Krishna, play the divine Flute, carry the boat of my life across to the other side. You are the son of Nanda, You are the one who played the Flute, lifted the Mountain and the Lord of Meera.</t>
  </si>
  <si>
    <t>Krishna Kanhaiya Bansi Bajaiyya
Paar Karo Merey Jeevana Naiya
Nanda Ji Ke Bala Murali Gopala
Meera Ke Prabhu Giridhara Bala [ Paar Karo ... ]</t>
  </si>
  <si>
    <t>Song Glossary bala: child, son; (var) bal, balana, balagan (tamil), baalam bansi: flute bajao: play (an instrument); (var) bajaa, bajey, baajey, bajaayey, bajavat, bajaavey, bajaiyya giridhar: one who lifted the mountain - refers to lord krishna who lifted the govardhana peak; (var) giridhara, giridhari gopal: name of krishna which means protector of the cowherd; (var) gopala, gopalana, gopalam jeevan: life; (var) jeevana ji: suffix word used with someone’s name for respect kanha: krishna; (var) kanhaiya, kanhaiyya, kanhayi, kannan (tamil) karo: do; make it happen; (var) kar; kiya - did; karomi, karey - let us do ke: of or belonging to krishna: name of the eighth incarnation of lord vishnu, son of devaki and vasudeva meera: one of the greatest women saints and devotee of lord krishna who sang the glory of the lord through songs and bhajans mera: my, mine; (var) mere, merey, meri, mero murali: flute naiya: boat; (var) naava nanda: foster father of lord krishna paar: to cross prabhu: lord, master; (var) prabho</t>
  </si>
  <si>
    <t>debug_krishna_kanhaiya_bansi_bajaiyya.html</t>
  </si>
  <si>
    <t>https://sairhythms.sathyasai.org/song/krishna-kanhaiya-krishna-kanhaiya-0</t>
  </si>
  <si>
    <t>Krishna Kanhaiya Krishna Kanhaiya (Maand)</t>
  </si>
  <si>
    <t>Chant the name of Krishna and Gopala son of Nanda, who stole butter. He is the Incarnation of Narayana, beloved of Gopis and who lifted Govardhana mountain on the finger tips.</t>
  </si>
  <si>
    <t>Krishna Kanhaiya Krishna Kanhaiya
Jaya Jaya Gopala Bhaiyya [ Krishna Kanhaiya ... ]
Nanda Kumara Navaneetha Chora
Narayana Avatara Sai [ Krishna Kanhaiya ... ]
Gopi Lola Gokula Bala
Govardhanodhara Krishna Gopala</t>
  </si>
  <si>
    <t>Song Glossary avatar: incarnation; (var) avatara, avataram, avatari, avathaar, avathari, avatarini(f) bala: child, son; (var) bal, balana, balagan (tamil), baalam bhai: brother; (var) bhaiya, bhaiyya chora: thief; (var) choram gokula: the place where krishna was fostered gopal: name of krishna which means protector of the cowherd; (var) gopala, gopalana, gopalam gopi: the women of brindavana who had completely surrendered to lord krishna; (var) gopika jaya: victory; (var) jayam, jayatu kanha: krishna; (var) kanhaiya, kanhaiyya, kanhayi, kannan (tamil) krishna: name of the eighth incarnation of lord vishnu, son of devaki and vasudeva kumara: son, young boy, lord subrahmanya lola: longing or desirous of nanda: foster father of lord krishna narayana: lord vishnu; (var) narayan, narayanam, narayanaya navaneetha: butter sai: sa + aai = divine mother</t>
  </si>
  <si>
    <t>debug_krishna_kanhaiya_krishna_kanhaiya.html</t>
  </si>
  <si>
    <t>https://sairhythms.sathyasai.org/song/krishna-kanhaiya-krishna-kanhaiya</t>
  </si>
  <si>
    <t>Glory to Lord Krishna who holds the flute, is the supreme actor, the beloved son of Nanda. He is the one who enacted the Raasa leela (Celestial dance) with Radha and Gopikas in Brindavan and the one who held the mountain high and slayed the demon Madhu. Lord Sai is none other than Lord Krishna.</t>
  </si>
  <si>
    <t>Krishna Kanhaiya Krishna Kanhaiya
Natavara Nanda Kumara Kanhaiya
Brindavan Ke Bansi Adhariya
Radha Manohara Raasa Rachaiya
Giridhara Naagara Shyama Kanhaiya
Sri Madhusudhana Sai Kanhaiya</t>
  </si>
  <si>
    <t>krishna-kanhaiya-krishna-kanhaiya.mp3</t>
  </si>
  <si>
    <t>Song Glossary adhar: lips; (var) adhariya bansi: flute brindavana: garden of tulsi plants, abode of krishna and sathya sai; (var) brindavan giridhar: one who lifted the mountain - refers to lord krishna who lifted the govardhana peak; (var) giridhara, giridhari kanha: krishna; (var) kanhaiya, kanhaiyya, kanhayi, kannan (tamil) ke: of or belonging to krishna: name of the eighth incarnation of lord vishnu, son of devaki and vasudeva kumara: son, young boy, lord subrahmanya madhusudhana: slayer of the demon madhu - lord krishna manohar: pleasing, beautiful, charming; (var) manohara, manoharam, manohari (f) naagara: clever, polite, town-born nanda: foster father of lord krishna natavara: supreme dancer/actor referred esp. to lord krishna raasa: the dance in which lord krishna multiplied his form to dance with all the gopikas at the same time rachaiya: set to work the divine dance; (var) rachaye - danced radha: one of the gopikas and the beloved of lord krishna; (var) radhe, radhey, radhika sai: sa + aai = divine mother sham: dark hued, a reference to lord krishna; evening time; (var) shyam, shyama, shyamala sri: honorific title of respect; another name of goddess lakshmi; wealth, majesty, splendour, intellect, fortune; (var) thiru (tamil)</t>
  </si>
  <si>
    <t>https://sairhythms.sathyasai.org/song/krishna-krishna-bala-krishna-nanda</t>
  </si>
  <si>
    <t>Krishna Krishna Bala Krishna Nanda</t>
  </si>
  <si>
    <t>Glory to Lord Krishna, the one who has the complexion of dark clouds, the one who stole butter and the merciful boy who lifted a mountain to protect His devotees. He likes to dance and play the flute. He is verily the beautiful Lord Narayana.</t>
  </si>
  <si>
    <t>Krishna Krishna Bala Krishna Nanda Nanda Gopi Krishna ...
... Govardhanodhari Gopalana
Navaneetha Chora Neela Megha Shyama
Karunakara Krishna Muralidhara
Madhusudhana Mohana Narayana Keshava
Natavaralal Giridhara Bal [ Karunakara Krishna ... ]</t>
  </si>
  <si>
    <t>Song Glossary bala: child, son; (var) bal, balana, balagan (tamil), baalam chora: thief; (var) choram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govardhanadhara: one who carried the govardhana hill; (var) govardhanadhari, govardhanoddhara, govardhanodhara, govardhanodhari karuna: compassion; (var) karunya, karunamaya - full of compassion, karunamayi (f), karunantha, karunakara - embodiment of compassion keshava: refers to lord krishna who vanquished the demon keshi; also means the one with beautiful, long hair; (var) keshavam krishna: name of the eighth incarnation of lord vishnu, son of devaki and vasudeva lal: son, child, dear one; (var) lala madhusudhana: slayer of the demon madhu - lord krishna megha: cloud, dense, thick mohana: attractive, beautiful, enchanting; (var) mohanam, mohini (f) - also refers to an incarnation of lord vishnu muralidhara: one who carries the flute - lord krishna; (var) muralidhari nanda: foster father of lord krishna narayana: lord vishnu; (var) narayan, narayanam, narayanaya natavara: supreme dancer/actor referred esp. to lord krishna navaneetha: butter neela: blue sham: dark hued, a reference to lord krishna; evening time; (var) shyam, shyama, shyamala</t>
  </si>
  <si>
    <t>debug_krishna_krishna_bala_krishna_nanda.html</t>
  </si>
  <si>
    <t>https://sairhythms.sathyasai.org/song/krishna-krishna-gopala-krishna</t>
  </si>
  <si>
    <t>Krishna Krishna Gopala Krishna</t>
  </si>
  <si>
    <t>Chant the glorious name Krishna whose other names are Govinda, Mukunda (one who liberates), Madhava (one who is having Lakshmi on the chest), beloved of Nanda of Gokula and embodiment of existence- awareness-bliss.</t>
  </si>
  <si>
    <t>Krishna Krishna Gopala Krishna
Mukunda Madhava Gopala Krishna [ Krishna Krishna ... ]
Nanda Ananda Gopala Krishna
Satchidananda Sri Sayeesha Krishna</t>
  </si>
  <si>
    <t>Song Glossary anand: bliss; (var) ananda, anandam, anando gopal: name of krishna which means protector of the cowherd; (var) gopala, gopalana, gopalam krishna: name of the eighth incarnation of lord vishnu, son of devaki and vasudeva madhava: name of krishna which means very sweet like madhu-honey; (var) madhavam, madhavaya mukunda: refers to krishna, the one who grants liberation nanda: foster father of lord krishna satchidananda: sat + chith + ananda = truth or being + consciousness + bliss; (var) satchitananda, satchidanandam sayeesha: sai + esha = lord sai; (var) sayeesham, sayeeshwara, sayeeshwaram, sayeeshwari (f), sayeeshwaraya, saishwari (f), sri: honorific title of respect; another name of goddess lakshmi; wealth, majesty, splendour, intellect, fortune; (var) thiru (tamil)</t>
  </si>
  <si>
    <t>debug_krishna_krishna_gopala_krishna.html</t>
  </si>
  <si>
    <t>https://sairhythms.sathyasai.org/song/krishna-krishna-govinda-krishna-gopala</t>
  </si>
  <si>
    <t>Glory to Lord Krishna, the son of Nanda and the one who is dear to His devotees and delights in music. He is Lotus eyed, with a charming countenance and is dear to Radha. He belongs to the Yadava clan, and is the son of Yashoda who has presently incarnated as Sathya Sai Krishna.</t>
  </si>
  <si>
    <t>Krishna Krishna Govinda Krishna Gopala Bala Krishna
Nanda Nandana Bhaktha Chandhana Gaana Lola Krishna
Sundara Vadana Saroja Nayana Radha Priya Krishna
Yadava Krishna Yashoda Krishna Sathya Sai Krishna</t>
  </si>
  <si>
    <t>krishna-krishna-govinda-krishna-gopala.mp3</t>
  </si>
  <si>
    <t>Song Glossary bala: child, son; (var) bal, balana, balagan (tamil), baalam bhaktha: devotee; (var) bhakthudu (telugu), bhakthargal (tamil) chandha: appearance; pleasing; beautiful (kannada) gaan: song, music; (var) gaana gopal: name of krishna which means protector of the cowherd; (var) gopala, gopalana, gopalam govinda: name of krishna which means cowherd; (var) govindam krishna: name of the eighth incarnation of lord vishnu, son of devaki and vasudeva lola: longing or desirous of nanda: foster father of lord krishna nandana: son, also the name of a forest; (var) nandan, nandanam nayan: eye; (var) nayana, nayanon, nayanom, nayanabhi priya: dear; (var) priyey, priyakara, priyakari (f) radha: one of the gopikas and the beloved of lord krishna; (var) radhe, radhey, radhika sai: sa + aai = divine mother saroja: lotus sathya: truth, short form of sathyanarayana – the childhood name of sri sathya sai baba; (var) sathyam sundara: beautiful; (var) sundarakara, sundaraya, sundari (f), soundari (f), sundaram - beauty vadana: face; (var) vadanam, vadani (f) yadava: one belonging to the yadu dynasty, refers to lord krishna yashoda: foster mother of lord krishna; (var) yashode</t>
  </si>
  <si>
    <t>debug_krishna_krishna_govinda_krishna_gopala.html</t>
  </si>
  <si>
    <t>https://sairhythms.sathyasai.org/song/krishna-krishna-govinda-narayana</t>
  </si>
  <si>
    <t>Chant the Name of Krishna, Govinda, Narayana, Sai Rama, Sai Shyama and Sai Krishna to the delight of everyone.</t>
  </si>
  <si>
    <t>Krishna Krishna Govinda Narayana
Krishna Rama Govinda Narayana
Sai Rama Govinda Sai Shyama Gopala
Sai Krishna Govinda Narayana (Harey)</t>
  </si>
  <si>
    <t>krishna-krishna-govinda-narayana.mp3</t>
  </si>
  <si>
    <t>Song Glossary gopal: name of krishna which means protector of the cowherd; (var) gopala, gopalana, gopalam govinda: name of krishna which means cowherd; (var) govindam hari: name of lord vishnu; (var) hare, harey krishna: name of the eighth incarnation of lord vishnu, son of devaki and vasudeva narayana: lord vishnu; (var) narayan, narayanam, narayanaya rama: name of the seventh incarnation of lord vishnu, son of dasharatha and kausalya; (var) ram sai: sa + aai = divine mother sham: dark hued, a reference to lord krishna; evening time; (var) shyam, shyama, shyamala</t>
  </si>
  <si>
    <t>debug_krishna_krishna_govinda_narayana.html</t>
  </si>
  <si>
    <t>https://sairhythms.sathyasai.org/song/krishna-krishna-jaya-gopi-ramana</t>
  </si>
  <si>
    <t>Krishna Krishna Jaya Gopi Ramana</t>
  </si>
  <si>
    <t>Glory to Lord Krishna, the Lord of the Gopis, the very life of His devotees and the one who is adored by Radha.</t>
  </si>
  <si>
    <t>Krishna Krishna Jaya Gopi Ramana
Bhaktha Vatsala Jeevana
Radha Madhava Mohana (3)</t>
  </si>
  <si>
    <t>Song Glossary bhaktha: devotee; (var) bhakthudu (telugu), bhakthargal (tamil) gopi: the women of brindavana who had completely surrendered to lord krishna; (var) gopika jaya: victory; (var) jayam, jayatu jeevan: life; (var) jeevana krishna: name of the eighth incarnation of lord vishnu, son of devaki and vasudeva madhava: name of krishna which means very sweet like madhu-honey; (var) madhavam, madhavaya mohana: attractive, beautiful, enchanting; (var) mohanam, mohini (f) - also refers to an incarnation of lord vishnu radha: one of the gopikas and the beloved of lord krishna; (var) radhe, radhey, radhika ramana: beloved; also the name of a saint vatsala: affectionate towards, fondly loving</t>
  </si>
  <si>
    <t>debug_krishna_krishna_jaya_gopi_ramana.html</t>
  </si>
  <si>
    <t>https://sairhythms.sathyasai.org/song/krishna-krishna-kagayaku-hitomi</t>
  </si>
  <si>
    <t>Krishna Krishna Kagayaku Hitomi</t>
  </si>
  <si>
    <t>Lord Krishna, Your shining gaze and sweet smile fill my heart. The sounds of Your flute resound within my heart. You are the light that shines turning everything into supreme bliss.</t>
  </si>
  <si>
    <t>Krishna Krishna Kagayaku Hitomi
Amai Hohoemi Kokoro wo Mitasu
Krishna Krishna Fue no Ne Hibiku
Kokoro no Naka no Ai no Kami
Anata no Ai ni Mitasareru Toki
Subete wa Hikari Shifuku ni Kawaru
Krishna Krishna Krishna Krishna
Subete wa Anata no Ai no Uchi ni</t>
  </si>
  <si>
    <t>Song Glossary krishna: name of the eighth incarnation of lord vishnu, son of devaki and vasudeva</t>
  </si>
  <si>
    <t>debug_krishna_krishna_kagayaku_hitomi.html</t>
  </si>
  <si>
    <t>https://youtu.be/Tyi5Ze-iA-w</t>
  </si>
  <si>
    <t>https://sairhythms.sathyasai.org/song/krishna-krishna-krishna-radhey-radhey</t>
  </si>
  <si>
    <t>Krishna Krishna Krishna Radhey Radhey</t>
  </si>
  <si>
    <t>Chant the various names of Lord Krishna namely Radhey, Govinda, Gopala, Narayana and Sai.</t>
  </si>
  <si>
    <t>Krishna Krishna Krishna Radhey Radhey Radhey Radhey Krishna
Govinda Gopala Krishna Narayana ( Sai ) (3)</t>
  </si>
  <si>
    <t>Song Glossary gopal: name of krishna which means protector of the cowherd; (var) gopala, gopalana, gopalam govinda: name of krishna which means cowherd; (var) govindam krishna: name of the eighth incarnation of lord vishnu, son of devaki and vasudeva narayana: lord vishnu; (var) narayan, narayanam, narayanaya radha: one of the gopikas and the beloved of lord krishna; (var) radhe, radhey, radhika sai: sa + aai = divine mother</t>
  </si>
  <si>
    <t>debug_krishna_krishna_krishna_radhey_radhey.html</t>
  </si>
  <si>
    <t>https://sairhythms.sathyasai.org/song/krishna-krishna-madhava-madhusudhana</t>
  </si>
  <si>
    <t>Krishna Krishna Madhava Madhusudhana</t>
  </si>
  <si>
    <t>Sing the glories of Lord Krishna (Madhava), the slayer of demon Madhu and who is of Yadava lineage. Glory to Lord Krishna who held aloft the Govardhana Hill with His little finger in order to save Gopis and Gopas. He is the redeemer of His devotees and destroys the fear of rebirth.</t>
  </si>
  <si>
    <t>Krishna Krishna Madhava Madhusudhana
Yadava Yadu Kula Yadu Nandana
Govardhanodhara Gopi Ramana
Bhaktha Janodhara Bhava Bhaya Harana</t>
  </si>
  <si>
    <t>Song Glossary bhaktha: devotee; (var) bhakthudu (telugu), bhakthargal (tamil) bhava: being, becoming, birth, world bhaya: fear gopi: the women of brindavana who had completely surrendered to lord krishna; (var) gopika harana: to remove/destroy; (var) haranam, haari - one who destroys janodhara: liberator of people krishna: name of the eighth incarnation of lord vishnu, son of devaki and vasudeva kula: clan, lineage, dynasty madhava: name of krishna which means very sweet like madhu-honey; (var) madhavam, madhavaya madhusudhana: slayer of the demon madhu - lord krishna nandana: son, also the name of a forest; (var) nandan, nandanam ramana: beloved; also the name of a saint yadava: one belonging to the yadu dynasty, refers to lord krishna yadu: name of the dynasty in which lord krishna was born; (var) yaduvara, yadukula</t>
  </si>
  <si>
    <t>debug_krishna_krishna_madhava_madhusudhana.html</t>
  </si>
  <si>
    <t>https://sairhythms.sathyasai.org/song/krishna-krishna-mana-mohana</t>
  </si>
  <si>
    <t>Krishna Krishna Mana Mohana</t>
  </si>
  <si>
    <t>O Lord Krishna of the Yadu clan, You have an enchanting form, You are the very life of Radha. You are the dark-complexioned one who slayed the demon Madhu.</t>
  </si>
  <si>
    <t>Krishna Krishna Mana Mohana
Chitha Chora Radha Jeevana
Megha Shyama Madhusudhana
Radha Kantha Yadu Nandana</t>
  </si>
  <si>
    <t>krishna-krishna-mana-mohana.mp3</t>
  </si>
  <si>
    <t>Song Glossary chitha: consciousness, mind; (var) chit chora: thief; (var) choram jeevan: life; (var) jeevana kantha: beloved krishna: name of the eighth incarnation of lord vishnu, son of devaki and vasudeva madhusudhana: slayer of the demon madhu - lord krishna mana: mind; (var) man, mano megha: cloud, dense, thick mohana: attractive, beautiful, enchanting; (var) mohanam, mohini (f) - also refers to an incarnation of lord vishnu nandana: son, also the name of a forest; (var) nandan, nandanam radha: one of the gopikas and the beloved of lord krishna; (var) radhe, radhey, radhika sham: dark hued, a reference to lord krishna; evening time; (var) shyam, shyama, shyamala yadu: name of the dynasty in which lord krishna was born; (var) yaduvara, yadukula</t>
  </si>
  <si>
    <t>debug_krishna_krishna_mana_mohana.html</t>
  </si>
  <si>
    <t>https://youtu.be/p-1xS8dv_QI</t>
  </si>
  <si>
    <t>https://sairhythms.sathyasai.org/song/krishna-krishna-mukunda-janardhana</t>
  </si>
  <si>
    <t>Chant the different names of the imperishable Lord Krishna - Mukunda, Janardhana, Govinda, Narayana and Hari who is verily Truth, Awareness and Bliss.</t>
  </si>
  <si>
    <t>Krishna Krishna Mukunda Janardhana
Krishna Govinda Narayana Hari
Achyuthananda Govinda Madhava (2)
Satchidananda Narayana Hari</t>
  </si>
  <si>
    <t>krishna-krishna-mukunda-janardhana.mp3</t>
  </si>
  <si>
    <t>Song Glossary achyutha: one who does not lapse, firm, immovable, imperishable - refers to lord krishna; (var) achyutham, achyuthaya govinda: name of krishna which means cowherd; (var) govindam hari: name of lord vishnu; (var) hare, harey janardhana: one who protects the people - refers to lord vishnu krishna: name of the eighth incarnation of lord vishnu, son of devaki and vasudeva madhava: name of krishna which means very sweet like madhu-honey; (var) madhavam, madhavaya mukunda: refers to krishna, the one who grants liberation narayana: lord vishnu; (var) narayan, narayanam, narayanaya satchidananda: sat + chith + ananda = truth or being + consciousness + bliss; (var) satchitananda, satchidanandam</t>
  </si>
  <si>
    <t>debug_krishna_krishna_mukunda_janardhana.html</t>
  </si>
  <si>
    <t>https://sairhythms.sathyasai.org/song/krishna-krishna-mukunda-murari</t>
  </si>
  <si>
    <t>Krishna Krishna Mukunda Murari</t>
  </si>
  <si>
    <t>Glory to Krishna, Mukunda and Murari, the One who lifted the Mountain for sake of Gopis. The Lord of Meera's devotion, one with the Flute, the dark colored charmer of Radha.</t>
  </si>
  <si>
    <t>Krishna Krishna Mukunda Murari
Gopi Gopi Jana Giridhari [ Krishna Krishna ... ]
Meera Ke Prabhu Muralidhari
Radha Mohana Shyama Murari [ Gopi Gopi Jana ]</t>
  </si>
  <si>
    <t>Song Glossary giridhar: one who lifted the mountain - refers to lord krishna who lifted the govardhana peak; (var) giridhara, giridhari gopi: the women of brindavana who had completely surrendered to lord krishna; (var) gopika jana: people; (var) jano, janon, janonke (of people), janoon, janara ke: of or belonging to krishna: name of the eighth incarnation of lord vishnu, son of devaki and vasudeva meera: one of the greatest women saints and devotee of lord krishna who sang the glory of the lord through songs and bhajans mohana: attractive, beautiful, enchanting; (var) mohanam, mohini (f) - also refers to an incarnation of lord vishnu mukunda: refers to krishna, the one who grants liberation murali: flute murare: one who killed the demon ‘mura’ – lord krishna; (var) murari, murarey prabhu: lord, master; (var) prabho radha: one of the gopikas and the beloved of lord krishna; (var) radhe, radhey, radhika sham: dark hued, a reference to lord krishna; evening time; (var) shyam, shyama, shyamala</t>
  </si>
  <si>
    <t>debug_krishna_krishna_mukunda_murari.html</t>
  </si>
  <si>
    <t>https://sairhythms.sathyasai.org/song/krishna-krishna-radha-krishna</t>
  </si>
  <si>
    <t>Chant the name of Lord Krishna, the one with flute with His consort Radha, the Charmer who slayed the demons Madhu and Mura.</t>
  </si>
  <si>
    <t>Krishna Krishna Radha Krishna
Govinda Gopala Venu Krishna
Mana Mohana Krishna Madhusudhana Krishna
Murari Krishna Mukunda Krishna</t>
  </si>
  <si>
    <t>G2 P M1 G2 M1 G2 R2 R2 G2 R2 G2 M1 G2 R2 SIn the Key of C:E G F E F E D D E D E F E D C</t>
  </si>
  <si>
    <t>https://dl.radiosai.org/RADIO_SAI_BHAJAN_CLASSROOM_388_KRISHNA_KRISHNA_RADHA.mp3</t>
  </si>
  <si>
    <t>Song Glossary gopal: name of krishna which means protector of the cowherd; (var) gopala, gopalana, gopalam govinda: name of krishna which means cowherd; (var) govindam krishna: name of the eighth incarnation of lord vishnu, son of devaki and vasudeva madhusudhana: slayer of the demon madhu - lord krishna mana: mind; (var) man, mano mohana: attractive, beautiful, enchanting; (var) mohanam, mohini (f) - also refers to an incarnation of lord vishnu mukunda: refers to krishna, the one who grants liberation murare: one who killed the demon ‘mura’ – lord krishna; (var) murari, murarey radha: one of the gopikas and the beloved of lord krishna; (var) radhe, radhey, radhika venu: flute</t>
  </si>
  <si>
    <t>debug_krishna_krishna_radha_krishna.html</t>
  </si>
  <si>
    <t>https://youtu.be/HtSRD6Z09uo</t>
  </si>
  <si>
    <t>https://sairhythms.sathyasai.org/song/krishna-krishna-radha-krishna-hey</t>
  </si>
  <si>
    <t>Krishna Krishna Radha Krishna Hey</t>
  </si>
  <si>
    <t>Worship Lord Krishna, the beloved of the Gopis of Gokula, the son of Nanda, and the stealer of butter (our hearts). Worship the lotus-eyed Lord Rama, the jewel of the Raghu dynasty, and the son of King Dasharatha. He is none other than Lord Sai.</t>
  </si>
  <si>
    <t>Krishna Krishna Radha Krishna Hey Gokula Bala
Hey Gopi Lola
Nanda Kumara Navanita Chora Hey Nandalala
Rama Rama Dasharatha Rama Hey Raja Rama
Hey Sai Rama
Raghukula Bhooshana Rajeeva Nayana Hey Sai Rama</t>
  </si>
  <si>
    <t>Song Glossary bala: child, son; (var) bal, balana, balagan (tamil), baalam bhooshana: ornament, decoration, jewel; being so decorated; (var) bhushana, vibhushana, vibhushani (f), bhooshani (f) chora: thief; (var) choram dasharatha: king of ayodhya and the father of lord rama gokula: the place where krishna was fostered gopi: the women of brindavana who had completely surrendered to lord krishna; (var) gopika hey: a heartfelt callout, usually followed by a name or description like 'hey rama', or 'hey merciful lord' krishna: name of the eighth incarnation of lord vishnu, son of devaki and vasudeva kula: clan, lineage, dynasty kumara: son, young boy, lord subrahmanya lola: longing or desirous of nanda: foster father of lord krishna nandalala: son of nanda; (var) nandalal navaneetha: butter nayan: eye; (var) nayana, nayanon, nayanom, nayanabhi radha: one of the gopikas and the beloved of lord krishna; (var) radhe, radhey, radhika raghukula: the dynasty of king ‘raghu’ raja: king, emperor; (var) raya, rajadhi raja – king of kings rajeeva: a blue lotus rama: name of the seventh incarnation of lord vishnu, son of dasharatha and kausalya; (var) ram sai: sa + aai = divine mother</t>
  </si>
  <si>
    <t>debug_krishna_krishna_radha_krishna_hey.html</t>
  </si>
  <si>
    <t>https://sairhythms.sathyasai.org/song/krishna-krishna-radhey-krishna</t>
  </si>
  <si>
    <t>Krishna Krishna Radhey Krishna</t>
  </si>
  <si>
    <t>Chant the name of Lord Krishna, to whom Radha came with other gopis, anklets tied to her feet, to perform the Raasa dance.</t>
  </si>
  <si>
    <t>Krishna Krishna Radhey Krishna
Radhey Krishna Radhey Krishna Radhey Radhey Radhey [ Krishna Krishna … ]
Baandhey Payaliya Radha Aayey
Nachey Sangh Sangh Krishna Kanhayi
Gopi Raasa Rachaye</t>
  </si>
  <si>
    <t>Song Glossary aayey: came; (var) aayi, aaya, aa gayen (have come) baandhi: tied; (var) baandhey gopi: the women of brindavana who had completely surrendered to lord krishna; (var) gopika kanha: krishna; (var) kanhaiya, kanhaiyya, kanhayi, kannan (tamil) krishna: name of the eighth incarnation of lord vishnu, son of devaki and vasudeva nach: dance, to dance; (var) nacho, nachey, nacherey, nachorey, nachata payal: ornament for ankles; (var) payaliya - plural raasa: the dance in which lord krishna multiplied his form to dance with all the gopikas at the same time rachaiya: set to work the divine dance; (var) rachaye - danced radha: one of the gopikas and the beloved of lord krishna; (var) radhe, radhey, radhika sangh: company, togetherness</t>
  </si>
  <si>
    <t>debug_krishna_krishna_radhey_krishna.html</t>
  </si>
  <si>
    <t>https://sairhythms.sathyasai.org/song/krishna-krishna-yaduvara-krishna</t>
  </si>
  <si>
    <t>Glory to Lord Krishna, born of Yadava clan, the dark complexioned one, the slayer of demons Madhu and Mura. He has an enchanting form with the flute.</t>
  </si>
  <si>
    <t>Krishna Krishna Yaduvara Krishna
Murahara Keshava Yadava Madhava [ Krishna Krishna ... ]
Murali Manohara Krishna Murari
Krishna Murari Shyama Murari [ Murahara Keshava ... ]</t>
  </si>
  <si>
    <t>krishna-krishna-yaduvara-krishna.mp3</t>
  </si>
  <si>
    <t>Song Glossary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manohar: pleasing, beautiful, charming; (var) manohara, manoharam, manohari (f) murahara: one who killed the demon ‘mura’ – krishna; (var) murahari murali: flute murare: one who killed the demon ‘mura’ – lord krishna; (var) murari, murarey sham: dark hued, a reference to lord krishna; evening time; (var) shyam, shyama, shyamala yadava: one belonging to the yadu dynasty, refers to lord krishna yadu: name of the dynasty in which lord krishna was born; (var) yaduvara, yadukula</t>
  </si>
  <si>
    <t>debug_krishna_krishna_yaduvara_krishna.html</t>
  </si>
  <si>
    <t>https://youtu.be/SbFYWcOXMt0?si=pppMuHnm1NDc9aGD https://youtu.be/nLKPk08Ox5I?si=juD5-Z8kR6viVKqy</t>
  </si>
  <si>
    <t>krishna-krishna-yaduvara-krishna_1.mp3</t>
  </si>
  <si>
    <t>https://sairhythms.sathyasai.org/song/krishna-madhava-madhava-krishna</t>
  </si>
  <si>
    <t>Krishna Madhava Madhava Krishna</t>
  </si>
  <si>
    <t>Oh Krishna, the dark complexioned son of Nanda, the one who moved about in Brindavan, the one who slayed the demon Madhu, please swing in our hearts. You are verily our Lord Sai.</t>
  </si>
  <si>
    <t>Krishna Madhava Madhava Krishna
Krishna Madhava Sai Harey
Brindavana Sanchari Shyama Gopala
Jaya Madhusudhana Jaya Nandalala
Jhulana Jhule Merey Sai Nandalala</t>
  </si>
  <si>
    <t>krishna-madhava-madhava-krishna.mp3</t>
  </si>
  <si>
    <t>Song Glossary brindavana: garden of tulsi plants, abode of krishna and sathya sai; (var) brindavan gopal: name of krishna which means protector of the cowherd; (var) gopala, gopalana, gopalam hari: name of lord vishnu; (var) hare, harey jaya: victory; (var) jayam, jayatu jhulana: cradle; (var) jhula jhule: to swing; (var) jhuley, jhulaye, jhulave krishna: name of the eighth incarnation of lord vishnu, son of devaki and vasudeva madhava: name of krishna which means very sweet like madhu-honey; (var) madhavam, madhavaya madhusudhana: slayer of the demon madhu - lord krishna mera: my, mine; (var) mere, merey, meri, mero nandalala: son of nanda; (var) nandalal sai: sa + aai = divine mother sanchari: one who wanders; (var) sanchara, sancharam sham: dark hued, a reference to lord krishna; evening time; (var) shyam, shyama, shyamala</t>
  </si>
  <si>
    <t>debug_krishna_madhava_madhava_krishna.html</t>
  </si>
  <si>
    <t>https://sairhythms.sathyasai.org/song/krishna-mukunda-govinda-giridhara</t>
  </si>
  <si>
    <t>Chant the names of Lord Krishna, Mukunda, Govinda, Giridhara, Murali, Narayana, Madhava, Hari, Murahara. Lord Sai is none other than Lord Krishna.</t>
  </si>
  <si>
    <t>Krishna Mukunda Govinda Giridhara
Murali Mohana Narayana
Parthi Purandara Narayana (2)
Madhava Sri Hari Mandara Giridhari
Govinda Murahara Narayana (Harey) [ Parthi Purandara ...) ]</t>
  </si>
  <si>
    <t>krishna-mukunda-govinda-giridhara.mp3 krishna-mukunda-govinda-giridhara_1.mp3</t>
  </si>
  <si>
    <t>N2 N2 N2 S+ S+ P S+ N1 P M1 G1 M1 P N2In the Key of C:B B B C+ C+ G C+ B♭ G F E♭ F G B</t>
  </si>
  <si>
    <t>Song Glossary giridhar: one who lifted the mountain - refers to lord krishna who lifted the govardhana peak; (var) giridhara, giridhari govinda: name of krishna which means cowherd; (var) govindam hari: name of lord vishnu; (var) hare, harey krishna: name of the eighth incarnation of lord vishnu, son of devaki and vasudeva madhava: name of krishna which means very sweet like madhu-honey; (var) madhavam, madhavaya mandara: name of a mountain, a type of flower mohana: attractive, beautiful, enchanting; (var) mohanam, mohini (f) - also refers to an incarnation of lord vishnu mukunda: refers to krishna, the one who grants liberation murahara: one who killed the demon ‘mura’ – krishna; (var) murahari murali: flute narayana: lord vishnu; (var) narayan, narayanam, narayanaya purandara: another name of lord vishnu, indweller; (var) purandari (f) puttaparthi: birthplace of bhagawan sri sathya sai baba; (var) parti, parthi, parthipuri sri: honorific title of respect; another name of goddess lakshmi; wealth, majesty, splendour, intellect, fortune; (var) thiru (tamil)</t>
  </si>
  <si>
    <t>debug_krishna_mukunda_govinda_giridhara.html</t>
  </si>
  <si>
    <t>https://sairhythms.sathyasai.org/song/krishna-murari-bhava-bhaya-haari</t>
  </si>
  <si>
    <t>Krishna Murari Bhava Bhaya Haari</t>
  </si>
  <si>
    <t>The slayer of demon Murari also destroys the fear of the cycle of birth and death, the resident of Parthi is the true friend of his devotees.</t>
  </si>
  <si>
    <t>Krishna Murari Bhava Bhaya Haari Hey Giridhari Gopal
Parthi Vihari Hrudaya Vihari Bhaktha Sakha Bhagawan
Bhaktha Sakha Bhagawan ( Sai ) (2)</t>
  </si>
  <si>
    <t>krishna-murari-bhava-bhaya-haari.mp3</t>
  </si>
  <si>
    <t>Song Glossary bhagawan: god; (var) bhagwan, bhagavaan, bhagavan, bhagawantha, bhagawathey bhaktha: devotee; (var) bhakthudu (telugu), bhakthargal (tamil) bhava: being, becoming, birth, world bhaya: fear giridhar: one who lifted the mountain - refers to lord krishna who lifted the govardhana peak; (var) giridhara, giridhari gopal: name of krishna which means protector of the cowherd; (var) gopala, gopalana, gopalam harana: to remove/destroy; (var) haranam, haari - one who destroys hey: a heartfelt callout, usually followed by a name or description like 'hey rama', or 'hey merciful lord' hrudaya: heart krishna: name of the eighth incarnation of lord vishnu, son of devaki and vasudeva murare: one who killed the demon ‘mura’ – lord krishna; (var) murari, murarey puttaparthi: birthplace of bhagawan sri sathya sai baba; (var) parti, parthi, parthipuri sai: sa + aai = divine mother sakha: friend; (var) sakhi (feminine) vihara: one who resides; (var) viharana, vihari, viharini (f)</t>
  </si>
  <si>
    <t>debug_krishna_murari_bhava_bhaya_haari.html</t>
  </si>
  <si>
    <t>https://sairhythms.sathyasai.org/song/krishna-murari-muralidhari-0</t>
  </si>
  <si>
    <t>Krishna Murari Muralidhari (Pahadi)</t>
  </si>
  <si>
    <t>Muralidhara is the one who holds the flute in his hands who performs Raasa leela with Radha, who moves around Gokula is the same Lord who has come as Sai Mukunda at Parthi.</t>
  </si>
  <si>
    <t>Krishna Murari Muralidhari
Radha Madhava Giridhari
Kunja Vihari Raasa Vihari
Gokula Brindavana Sanchari
Sai Mukunda Parthi Vihari
Radha Madhava Giridhari</t>
  </si>
  <si>
    <t>Song Glossary brinda: short form of brindavan, a garden of tulsi plants giridhar: one who lifted the mountain - refers to lord krishna who lifted the govardhana peak; (var) giridhara, giridhari gokula: the place where krishna was fostered krishna: name of the eighth incarnation of lord vishnu, son of devaki and vasudeva kunja: a place overgrown with plants or creepers, a bower madhava: name of krishna which means very sweet like madhu-honey; (var) madhavam, madhavaya mukunda: refers to krishna, the one who grants liberation murali: flute murare: one who killed the demon ‘mura’ – lord krishna; (var) murari, murarey puttaparthi: birthplace of bhagawan sri sathya sai baba; (var) parti, parthi, parthipuri raasa: the dance in which lord krishna multiplied his form to dance with all the gopikas at the same time radha: one of the gopikas and the beloved of lord krishna; (var) radhe, radhey, radhika sai: sa + aai = divine mother sanchari: one who wanders; (var) sanchara, sancharam vihara: one who resides; (var) viharana, vihari, viharini (f)</t>
  </si>
  <si>
    <t>debug_krishna_murari_muralidhari.html</t>
  </si>
  <si>
    <t>https://sairhythms.sathyasai.org/song/krishna-murari-muralidhari</t>
  </si>
  <si>
    <t>Krishna Murari Muralidhari (Shankarabharanam / Bilawal)</t>
  </si>
  <si>
    <t>Lord Krishna who holds the flute in hand, held the mountain high, is dear to the Gopikas. Krishna who is ever playful, resides in the hearts of beings, is Sai Murari residing at Parthi.</t>
  </si>
  <si>
    <t>Krishna Murari Muralidhari
Gopi Vallabha Giridhari
Hrudaya Vihari Leeladhari
Parthi Vihari Sai Murari</t>
  </si>
  <si>
    <t>Song Glossary giridhar: one who lifted the mountain - refers to lord krishna who lifted the govardhana peak; (var) giridhara, giridhari gopi: the women of brindavana who had completely surrendered to lord krishna; (var) gopika hrudaya: heart krishna: name of the eighth incarnation of lord vishnu, son of devaki and vasudeva leela: play, sport, entertainment; (var) leelamaya – full of sport murali: flute murare: one who killed the demon ‘mura’ – lord krishna; (var) murari, murarey puttaparthi: birthplace of bhagawan sri sathya sai baba; (var) parti, parthi, parthipuri sai: sa + aai = divine mother vallabha: beloved, husband; (var) vallabham, vallabhaya, vallabhey vihara: one who resides; (var) viharana, vihari, viharini (f)</t>
  </si>
  <si>
    <t>https://sairhythms.sathyasai.org/song/krishna-o-krishna-mujhey-darshan</t>
  </si>
  <si>
    <t>Krishna O Krishna Mujhey Darshan</t>
  </si>
  <si>
    <t>Hey Krishna! Please grant Your Divine vision (darshan) to me. O blue-complexioned Lord Krishna, the Destroyer of the demon Mura, You lifted the mountain and enchanted everyone with Your Flute music. O Lord Sathya Sai, You are my beloved Lord Krishna, please listen to my heart’s yearnings. Come O Krishna, please come now and grant me Your darshan; I am longing for Your Divine Presence.</t>
  </si>
  <si>
    <t>Krishna O Krishna Mujhey Darshan Do Krishna
Krishna Sai Krishna Mujhey Darshan Do Krishna [ Krishna O Krishna ... ]
Giridhari Murari Krishna Ghana Shyama Murari Krishna
Sri Krishna Krishna Krishna Ghana Shyama Murari Krishna
Ab Aajaavo Krishna Mujhey Darshan Do Krishna</t>
  </si>
  <si>
    <t>Song Glossary ab: now avo: come; (var) aajaa, aajaao, aajaavo darshan: to appear, to see; (var) darshana, darshanam, darsha - to show do: give, grant; also refers to the number two ghana: thick; also refers to the sound of a bell; (var) ghanana giridhar: one who lifted the mountain - refers to lord krishna who lifted the govardhana peak; (var) giridhara, giridhari krishna: name of the eighth incarnation of lord vishnu, son of devaki and vasudeva mujhe: for me; (var) mujhey, mohey murare: one who killed the demon ‘mura’ – lord krishna; (var) murari, murarey sai: sa + aai = divine mother sham: dark hued, a reference to lord krishna; evening time; (var) shyam, shyama, shyamala sri: honorific title of respect; another name of goddess lakshmi; wealth, majesty, splendour, intellect, fortune; (var) thiru (tamil)</t>
  </si>
  <si>
    <t>debug_krishna_o_krishna_mujhey_darshan.html</t>
  </si>
  <si>
    <t>https://youtu.be/-Cw1Mr3L6s4 https://youtu.be/PcHi0eZs8Vw</t>
  </si>
  <si>
    <t>https://sairhythms.sathyasai.org/song/krishna-radha-jaya-krishna-radha</t>
  </si>
  <si>
    <t>Krishna Radha Jaya Krishna Radha</t>
  </si>
  <si>
    <t>Chant the name of Krishna who is dear to Radha, the son of Nanda and the one who stole butter (worldly desires of devotees).</t>
  </si>
  <si>
    <t>Krishna Radha Jaya Krishna Radha
Nanda Gopa Bala Navaneetha Chora [ Krishna Radha ... ]
Krishna Radha Jaya Krishna Radha (3) [ Nanda Gopa ... ]</t>
  </si>
  <si>
    <t>https://raagabox.com/search/?mid=1010210</t>
  </si>
  <si>
    <t>https://dl.radiosai.org/RADIO_SAI_BHAJAN_CLASSROOM_409_KRISHNA_RADHA_JAI_KRISHNA_RADHA.mp3</t>
  </si>
  <si>
    <t>Song Glossary bala: child, son; (var) bal, balana, balagan (tamil), baalam chora: thief; (var) choram gopa: cowherd jaya: victory; (var) jayam, jayatu krishna: name of the eighth incarnation of lord vishnu, son of devaki and vasudeva nanda: foster father of lord krishna navaneetha: butter radha: one of the gopikas and the beloved of lord krishna; (var) radhe, radhey, radhika</t>
  </si>
  <si>
    <t>debug_krishna_radha_jaya_krishna_radha.html</t>
  </si>
  <si>
    <t>https://sairhythms.sathyasai.org/song/krishna-rama-govinda-gokula-nandana</t>
  </si>
  <si>
    <t>Chant the names of Lord Krishna, Rama and Govinda. Chant the name of Gopala, the charming child of Gokula and Brindavan. Gopala, the favourite of the Gopikas, and the one who slayed the demon Mura, is the same as our Sai.</t>
  </si>
  <si>
    <t>Krishna Rama Govinda Gokula Nandana Gopala
Rama Krishna Govinda Jaya Brindavana Gopala
Sai Krishna Govinda Parthi Pureeshwara Gopala
Gopala Sai Gopala
Gopi Manohara Gokula Bala Sai Murari</t>
  </si>
  <si>
    <t>krishna-rama-govinda-gokula-nandana.mp3</t>
  </si>
  <si>
    <t>Song Glossary bala: child, son; (var) bal, balana, balagan (tamil), baalam brindavana: garden of tulsi plants, abode of krishna and sathya sai; (var) brindavan gokula: the place where krishna was fostered gopal: name of krishna which means protector of the cowherd; (var) gopala, gopalana, gopalam gopi: the women of brindavana who had completely surrendered to lord krishna; (var) gopika govinda: name of krishna which means cowherd; (var) govindam jaya: victory; (var) jayam, jayatu krishna: name of the eighth incarnation of lord vishnu, son of devaki and vasudeva manohar: pleasing, beautiful, charming; (var) manohara, manoharam, manohari (f) murare: one who killed the demon ‘mura’ – lord krishna; (var) murari, murarey nandana: son, also the name of a forest; (var) nandan, nandanam pureeshwara: lord of a place or city; (var) purishwara, pureeshwari, purishwari (f)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 trayee: refers to trayee brindavan, the holy residence of lord sathya sai baba at whitefield, bangalore</t>
  </si>
  <si>
    <t>debug_krishna_rama_govinda_gokula_nandana.html</t>
  </si>
  <si>
    <t>https://sairhythms.sathyasai.org/song/krishna-rama-govinda-narayana</t>
  </si>
  <si>
    <t>Krishna Rama Govinda Narayana</t>
  </si>
  <si>
    <t>Glory to Lord Narayana, the one who resides in the heart of Nara (man) who is also Rama and Krishna, the one bearing the flute in His Hands and the slayer of demon Madhu.</t>
  </si>
  <si>
    <t>Krishna Rama Govinda Narayana
Madhava Keshava Hari Narayana [ Krishna Rama ... ]
Sri Venu Gopala Krishna
Madhava Madhusudhana Narayana</t>
  </si>
  <si>
    <t>krishna-rama-govinda-narayana.mp3</t>
  </si>
  <si>
    <t>https://media.radiosai.org/journals/vol_11/01NOV13/bhajan-tutor-Krishna-Rama-Govinda-Narayana.htm</t>
  </si>
  <si>
    <t>Song Glossary gopal: name of krishna which means protector of the cowherd; (var) gopala, gopalana, gopalam govinda: name of krishna which means cowherd; (var) govindam hari: name of lord vishnu; (var) hare, harey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narayana: lord vishnu; (var) narayan, narayanam, narayanaya rama: name of the seventh incarnation of lord vishnu, son of dasharatha and kausalya; (var) ram sri: honorific title of respect; another name of goddess lakshmi; wealth, majesty, splendour, intellect, fortune; (var) thiru (tamil) venu: flute</t>
  </si>
  <si>
    <t>debug_krishna_rama_govinda_narayana.html</t>
  </si>
  <si>
    <t>https://youtu.be/dmX02ziSBBs</t>
  </si>
  <si>
    <t>https://sairhythms.sathyasai.org/song/krishna-sri-hari-krishna</t>
  </si>
  <si>
    <t>Krishna Sri Hari Krishna</t>
  </si>
  <si>
    <t>Chant the Various names of the Lord, Krishna, Hari, Govinda, Gopala, Mukunda, of the son of Nanda and the One who steals butter and Sai Krishna.</t>
  </si>
  <si>
    <t>Krishna Sri Hari Krishna
Govinda Gopala Krishna Krishna
Nanda Mukunda Govinda Navaneetha Chora Gopala
Govinda Gopala Gokula Nandana Gopala
Krishna Sri Hari Krishna
Krishna Sri Sai Krishna</t>
  </si>
  <si>
    <t>krishna-sri-hari-krishna.mp3</t>
  </si>
  <si>
    <t>Song Glossary chora: thief; (var) choram gokula: the place where krishna was fostered gopal: name of krishna which means protector of the cowherd; (var) gopala, gopalana, gopalam govinda: name of krishna which means cowherd; (var) govindam hari: name of lord vishnu; (var) hare, harey krishna: name of the eighth incarnation of lord vishnu, son of devaki and vasudeva mukunda: refers to krishna, the one who grants liberation nanda: foster father of lord krishna nandana: son, also the name of a forest; (var) nandan, nandanam navaneetha: butter sai: sa + aai = divine mother sri: honorific title of respect; another name of goddess lakshmi; wealth, majesty, splendour, intellect, fortune; (var) thiru (tamil)</t>
  </si>
  <si>
    <t>debug_krishna_sri_hari_krishna.html</t>
  </si>
  <si>
    <t>https://youtu.be/VF2nJUHWsDE</t>
  </si>
  <si>
    <t>https://sairhythms.sathyasai.org/song/krishna-you-give-me</t>
  </si>
  <si>
    <t>Krishna You Give Me</t>
  </si>
  <si>
    <t>Krishna You give me, You give me the vision of God
Visions of divinity, visions of light within me
Fire of the mission, fire of purity within me, within me
Words of wisdom, words of love within me, within me
Teaching of service, teaching of visions within me, within me
Understanding of love, understanding of Atma within me, within me</t>
  </si>
  <si>
    <t>krishna-you-give-me.mp3</t>
  </si>
  <si>
    <t>Song Glossary atma: soul baba: lord sai baba - the divine father buddha: founder of buddhism and one of the major ten incarnations of god; also an enlightened person krishna: name of the eighth incarnation of lord vishnu, son of devaki and vasudeva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</si>
  <si>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debug_krishna_you_give_me.html</t>
  </si>
  <si>
    <t>https://sairhythms.sathyasai.org/song/krishna-krishna-dear-sai-krishna</t>
  </si>
  <si>
    <t>Krishna, Krishna, Dear Sai Krishna</t>
  </si>
  <si>
    <t>Krishna, Krishna, dear Sai Krishna
My love for You, my tears for You
Krishna, Krishna, dear Sai Krishna
Just like Your child I’ll cling to You
Krishna, Krishna, Harey, Harey
Harey Rama, Harey Rama
Rama, Rama, Harey, Harey
Make me Your flute on which You play
Krishna, Krishna, dear Sai Krishna
Help me realize You are in me [ Harey Krishna ... ]</t>
  </si>
  <si>
    <t>krishna-krishna-dear-sai-krishna.mp3</t>
  </si>
  <si>
    <t>debug_krishna_krishna_dear_sai_krishna.html</t>
  </si>
  <si>
    <t>https://sairhythms.sathyasai.org/song/krishna-my-lord-i-adore-thee</t>
  </si>
  <si>
    <t>Krishna, my lord, I adore Thee</t>
  </si>
  <si>
    <t>Krishna, my lord, I adore Thee
Song of your flute flows so sweetly
Blissfully dancing for me
Until I surrender completely (2x)
You're luring me away from every worldly joy
With such an ecstasy divine
With You I want to stay, enchanting, dark-skinned boy
Now that I know that You are mine (2x)
Krishna, my lord, come to me
Dance through the forest of my heart
Make me Your flute, breathe through me
That we may never be apart (2x)
Oh, make me straight and true along the path that You have shown
In all I think and do and say
Of hollowest bamboo, with no desires of my own
For any tune you wish to play (2x)
Krishna, my love, come to me [ Dance through ... never be apart ]</t>
  </si>
  <si>
    <t>krishna-my-lord-i-adore-thee.mp3</t>
  </si>
  <si>
    <t>debug_krishna_my_lord_i_adore_thee.html</t>
  </si>
  <si>
    <t>https://sairhythms.sathyasai.org/song/krishnam-vande-nanda-kumaram</t>
  </si>
  <si>
    <t>Krishnam Vande Nanda Kumaram (Sindhu Bhairavi / Bhairavi)</t>
  </si>
  <si>
    <t>I bow to the little Krishna, the son of Nanda and the consort of Radha and the one who stole butter. I bow to Lord Rama, the son of Dasharatha, consort of Sita and the shining star of Raghu dynasty.</t>
  </si>
  <si>
    <t>Krishnam Vande Nanda Kumaram
Radha Vallabha Navaneetha Choram
Ramam Vande Dasharatha Tanayam
Sita Vallabha Raghukula Tilakam</t>
  </si>
  <si>
    <t>krishnam-vande-nanda-kumaram.mp3</t>
  </si>
  <si>
    <t>Song Glossary chora: thief; (var) choram dasharatha: king of ayodhya and the father of lord rama krishna: name of the eighth incarnation of lord vishnu, son of devaki and vasudeva kumara: son, young boy, lord subrahmanya nanda: foster father of lord krishna navaneetha: butter radha: one of the gopikas and the beloved of lord krishna; (var) radhe, radhey, radhika raghukula: the dynasty of king ‘raghu’ rama: name of the seventh incarnation of lord vishnu, son of dasharatha and kausalya; (var) ram sita: consort of rama, 7th avatar of lord vishnu; (var) siya tanaya: son; (var) tanayam, tanaye, tanayey tilaka: the sacred mark put on the forehead; (var) tilakam vallabha: beloved, husband; (var) vallabham, vallabhaya, vallabhey vande: i salute, i bow</t>
  </si>
  <si>
    <t>debug_krishnam_vande_nanda_kumaram.html</t>
  </si>
  <si>
    <t>https://sairhythms.sathyasai.org/song/krishnam-vande-nanda-kumaram-0</t>
  </si>
  <si>
    <t>Krishnam Vande Nanda Kumaram (Hamir Kalyani / Kedar)</t>
  </si>
  <si>
    <t>I bow to the little Krishna, the son of Nanda, consort of Radha, the one who stole butter, who plays the flute and had a tender body, was the beloved guardian of Gopikas. I bow to Rama, the son of Dasharatha, consort of Sita and the crown of the Raghu dynasty.</t>
  </si>
  <si>
    <t>Krishnam Vande Nanda Kumaram
Radha Vallabha Navaneetha Choram
Ramam Vande Dasharatha Tanayam
Sita Vallabha Raghukula Tilakam
Muralidhara Sukumara Sharanam
Gopi Vallabha Nanda Kishoram</t>
  </si>
  <si>
    <t>Song Glossary chora: thief; (var) choram dasharatha: king of ayodhya and the father of lord rama gopi: the women of brindavana who had completely surrendered to lord krishna; (var) gopika kishora: son krishna: name of the eighth incarnation of lord vishnu, son of devaki and vasudeva kumara: son, young boy, lord subrahmanya muralidhara: one who carries the flute - lord krishna; (var) muralidhari nanda: foster father of lord krishna navaneetha: butter radha: one of the gopikas and the beloved of lord krishna; (var) radhe, radhey, radhika raghukula: the dynasty of king ‘raghu’ rama: name of the seventh incarnation of lord vishnu, son of dasharatha and kausalya; (var) ram sharan: surrender; (var) sharana, sharanagata, sharanagatha, sharanagatham, sharanam sita: consort of rama, 7th avatar of lord vishnu; (var) siya sukumara: very tender or delicate tanaya: son; (var) tanayam, tanaye, tanayey tilaka: the sacred mark put on the forehead; (var) tilakam vallabha: beloved, husband; (var) vallabham, vallabhaya, vallabhey vande: i salute, i bow</t>
  </si>
  <si>
    <t>https://sairhythms.sathyasai.org/song/krishnaya-charanam-krishnaya-charanam-krishnaya</t>
  </si>
  <si>
    <t>Krishnaya Charanam Krishnaya Charanam Krishnaya</t>
  </si>
  <si>
    <t>Many prostrations at the Feet of Lord Krishna and Lord Sai.</t>
  </si>
  <si>
    <t>Krishnaya Charanam Krishnaya Charanam Krishnaya Charanam Namo Namo
Krishnaya Charanam Namo Namo (2)
Sayeesha Charanam Sayeesha Charanam Sayeesha Charanam Namo Namo
Sayeesha Charanam Namo Namo (2)</t>
  </si>
  <si>
    <t>krishnaya-charanam-krishnaya-charanam-krishnaya.mp3</t>
  </si>
  <si>
    <t>Song Glossary charan: feet; (var) charana, charanam, charanon krishna: name of the eighth incarnation of lord vishnu, son of devaki and vasudeva namo: to offer salutations sayeesha: sai + esha = lord sai; (var) sayeesham, sayeeshwara, sayeeshwaram, sayeeshwari (f), sayeeshwaraya, saishwari (f),</t>
  </si>
  <si>
    <t>debug_krishnaya_charanam_krishnaya_charanam_krishnaya.html</t>
  </si>
  <si>
    <t>https://youtu.be/T5RlMUz5oIQ</t>
  </si>
  <si>
    <t>https://sairhythms.sathyasai.org/song/krupa-karo-hey-krupa-nidhey</t>
  </si>
  <si>
    <t>Krupa Karo Hey Krupa Nidhey</t>
  </si>
  <si>
    <t>Show mercy on us, Oh the ocean of compassion and the Lord of Parthi. Protect us by removing the sins committed by us, Oh the Lord of Dharmakshetra.</t>
  </si>
  <si>
    <t>Krupa Karo Hey Krupa Nidhey
Daya Karo Hey Daya Nidhey
Paapa Mitao Parthi Pathey
Raksha Karo Dharma Kshetra Pathey</t>
  </si>
  <si>
    <t>Song Glossary daya: compassion dharma: righteousness, also refers to way of life or religion hey: a heartfelt callout, usually followed by a name or description like 'hey rama', or 'hey merciful lord' karo: do; make it happen; (var) kar; kiya - did; karomi, karey - let us do krupa: compassion; (var) kripa kshetra: place mitey: will be erased; (var) mitao, mitavo - erase; mitakar - having erased nidhey: treasure house; (var) nidhe paapa: sin pathey: master, lord, husband; (var) pathi, pathayey puttaparthi: birthplace of bhagawan sri sathya sai baba; (var) parti, parthi, parthipuri raksha: protect; (var) rakshaya</t>
  </si>
  <si>
    <t>debug_krupa_karo_hey_krupa_nidhey.html</t>
  </si>
  <si>
    <t>https://sairhythms.sathyasai.org/song/krupa-karo-mujhey-sai-murari</t>
  </si>
  <si>
    <t>Krupa Karo Mujhey Sai Murari</t>
  </si>
  <si>
    <t>Show mercy on me O Lord Sai Murari, I feel depressed without Your vision. Grant me Your Vision, O Lord, You are the one who lifted the Govardhana Mountain. You are the Star of my Eyes.</t>
  </si>
  <si>
    <t>Krupa Karo Mujhey Sai Murari
Dukhiyan Hoon Main Darsha Bhikhari [ Krupa Karo ... ]
Tum Ho Merey Nayanon Ke Pyarey
Darshan Do Mujhey Prabhu Giridhari
Krupa Karo Mujhey Sai Murari</t>
  </si>
  <si>
    <t>krupa-karo-mujhey-sai-murari.mp3</t>
  </si>
  <si>
    <t>Song Glossary bhikhari: beggar darshan: to appear, to see; (var) darshana, darshanam, darsha - to show do: give, grant; also refers to the number two dukhiya: one who is in sorrow; (var) dukhiyan, duhiyara, dukhiyon (plural) giridhar: one who lifted the mountain - refers to lord krishna who lifted the govardhana peak; (var) giridhara, giridhari ho: you are; (alternative) so be it hoon: i am karo: do; make it happen; (var) kar; kiya - did; karomi, karey - let us do ke: of or belonging to krupa: compassion; (var) kripa mera: my, mine; (var) mere, merey, meri, mero mujhe: for me; (var) mujhey, mohey murare: one who killed the demon ‘mura’ – lord krishna; (var) murari, murarey nayan: eye; (var) nayana, nayanon, nayanom, nayanabhi prabhu: lord, master; (var) prabho sai: sa + aai = divine mother tum: you, thou; (var) tu, tuj; tubhyam, tumhey - to you; tujhey, tujko - for you;</t>
  </si>
  <si>
    <t>debug_krupa_karo_mujhey_sai_murari.html</t>
  </si>
  <si>
    <t>https://sairhythms.sathyasai.org/song/ksheerabdhi-shayana-narayana</t>
  </si>
  <si>
    <t>Ksheerabdhi Shayana Narayana</t>
  </si>
  <si>
    <t>Chant the Name Lord Narayana who reclines on the Ocean of Milk, consort of Sri Lakshmi and who Incarnated as Narasimha (half Man half Lion). Narayana who has Vaikunta as His Abode, is the charmer of Vaidehi, the One who takes complete care of those who have surrendered to Him.</t>
  </si>
  <si>
    <t>Ksheerabdhi Shayana Narayana
Sri Lakshmi Ramana Narayana
Narayana Hari Narayana
Narahari Roopa Narayana
Vaikunta Vasa Narayana
Vaidehi Mohana Narayana
Narayana Hari Narayana
Natajana Paripala Narayana</t>
  </si>
  <si>
    <t>ksheerabdhi-shayana-narayana.mp3</t>
  </si>
  <si>
    <t>Song Glossary hari: name of lord vishnu; (var) hare, harey ksheerabdhi: ocean of milk lakshmi: goddess of wealth, the consort of lord vishnu mohana: attractive, beautiful, enchanting; (var) mohanam, mohini (f) - also refers to an incarnation of lord vishnu narahari: lord narasimha, the fourth incarnation of lord vishnu as half-human and half-lion for killing the demon hiranyakashipu; (var) naarasimha narayana: lord vishnu; (var) narayan, narayanam, narayanaya natajana: people who bow paripala: to protect; (var) paripalaka, paripalaya, paripalana, paripalita ramana: beloved; also the name of a saint roopa: figure, embodiment; (var) roopam, roopini (f) shayana: sleep sri: honorific title of respect; another name of goddess lakshmi; wealth, majesty, splendour, intellect, fortune; (var) thiru (tamil) vaidehi: daughter of the king of videha, refers to sita - consort of lord rama vaikunta: the abode of lord vishnu vasa: one who dwells or resides in; (var) vasaya, vaasam</t>
  </si>
  <si>
    <t>debug_ksheerabdhi_shayana_narayana.html</t>
  </si>
  <si>
    <t>https://www.youtube.com/watch?v=4wrPfngD92o https://youtu.be/WwQsXhB970s</t>
  </si>
  <si>
    <t>ksheerabdhi-shayana-narayana_1.mp3</t>
  </si>
  <si>
    <t>https://sairhythms.sathyasai.org/song/kumbaya-my-lord-kumbaya-3</t>
  </si>
  <si>
    <t>Kumbaya My Lord Kumbaya (3)</t>
  </si>
  <si>
    <t>Kumbaya, My Lord Kumbaya (3)
O Lord, Kumbaya
Someoneis Singing, Lord, Kumbaya
Someoneis Praying, Lord, Kumbaya
Someoneis Sleeping, Lord, Kumbaya
Someoneis Happy, Lord, Kumbaya</t>
  </si>
  <si>
    <t>debug_kumbaya_my_lord_kumbaya_3.html</t>
  </si>
  <si>
    <t>https://youtu.be/1jjcxFGEysE</t>
  </si>
  <si>
    <t>https://sairhythms.sathyasai.org/song/kuzhaludhi-geetai-pozhiyum-deva</t>
  </si>
  <si>
    <t>Kuzhaludhi Geetai Pozhiyum Deva</t>
  </si>
  <si>
    <t>You are Lord Krishna, the flute-player who blessed us with the Gita, the one who entered the hearts of Gopis, and the Lord who graces Shirdi and Parthi.</t>
  </si>
  <si>
    <t>Kuzhaludhi Geetai Pozhiyum Deva
Gopiyar Ullam Pugundha Deva
Parthiyil Padam Vaittha Sai Krishna
Shirdi Krishna Parthi Krishna (2)</t>
  </si>
  <si>
    <t>kuzhaludhi-geetai-pozhiyum-deva.mp3</t>
  </si>
  <si>
    <t>Song Glossary deva: god; (var) dev, devo, devam geeta: bhagawad geeta, the sacred scripture containing the guidance of lord krishna to arjuna during the war; (var) geete, geetai (tamil) gopi: the women of brindavana who had completely surrendered to lord krishna; (var) gopika krishna: name of the eighth incarnation of lord vishnu, son of devaki and vasudeva kuzhaludhi: playing the flute paada: feet; (var) pada, padam, paadam - tamil pozhiyum: shower, bless; (var) pozhindhidu pugundha: enter, reside puttaparthi: birthplace of bhagawan sri sathya sai baba; (var) parti, parthi, parthipuri sai: sa + aai = divine mother shirdi: holy abode of the first incarnation of sai baba; (var) shirdipuri ullam: heart vaittha: to place, to keep</t>
  </si>
  <si>
    <t>debug_kuzhaludhi_geetai_pozhiyum_deva.html</t>
  </si>
  <si>
    <t>https://sairhythms.sathyasai.org/song/kya-karoon-mein-kya-karoon</t>
  </si>
  <si>
    <t>Kya Karoon Mein Kya Karoon</t>
  </si>
  <si>
    <t>What will I do, O Lord Sai of Shirdi, Lord of Parthi? Kindly have mercy on me. I have no one but You. While I sing Thy glory, please accept the auspicious waving of the flame.</t>
  </si>
  <si>
    <t>Kya Karoon Mein Kya Karoon
Koi Nahin Mera Terey Bina
Shirdi Vasa Hey Prabho
Parthi Vasa Daya Karo
Mangala Arathi Kab Logey
Mangala Guna Gaoon Mein</t>
  </si>
  <si>
    <t>Song Glossary arathi: waving of flame in front of the lord; (var) arati, aarathi, harathi bina: without daya: compassion gao: sing, let us sing; (var) gaave, gaoon, ganavaa, gaayorey, gaaya - sang guna: qualities; (var) gun hey: a heartfelt callout, usually followed by a name or description like 'hey rama', or 'hey merciful lord' kab: when karo: do; make it happen; (var) kar; kiya - did; karomi, karey - let us do karoon: i will do koi: somebody kya: what logey: take mangal: auspicious; (var) mangala mein: i; (var) mei, mai, main, maine - i have mera: my, mine; (var) mere, merey, meri, mero nahin: no, not; (var) nahi prabhu: lord, master; (var) prabho puttaparthi: birthplace of bhagawan sri sathya sai baba; (var) parti, parthi, parthipuri shirdi: holy abode of the first incarnation of sai baba; (var) shirdipuri tera: yours; (var) terey, teri, tero (your) vasa: one who dwells or resides in; (var) vasaya, vaasam</t>
  </si>
  <si>
    <t>debug_kya_karoon_mein_kya_karoon.html</t>
  </si>
  <si>
    <t>https://sairhythms.sathyasai.org/song/la-ilaha-il-allah</t>
  </si>
  <si>
    <t>La ilaha il-Allah</t>
  </si>
  <si>
    <t>There is nothing but God.</t>
  </si>
  <si>
    <t>La ilaha il-Allah Allah Allah (4x)</t>
  </si>
  <si>
    <t>debug_la_ilaha_il-allah.html</t>
  </si>
  <si>
    <t>https://sairhythms.sathyasai.org/song/lagaley-man-sai-bhajan-se</t>
  </si>
  <si>
    <t>Lagaley Man Sai Bhajan Se</t>
  </si>
  <si>
    <t>Chant the name of Lord Sai Ram, who is the real friend and kin, who will always be with you. Hook your mind to the loving Sai Bhajans. All your kith and kin, like, mother, father, children and spouse are just friends for few moments only.</t>
  </si>
  <si>
    <t>Lagaley Man Sai Bhajan Se Preet
Mata Pitha Sutha Bandhava Naari
Sab Do Din Ke Meet Samajh Man
Sai Bhajan Se Preet
Sai Prabho Nija Bandhu Tumharo
Sada Rahey Tero Meet Samajh Man
Bolo Ram Ghana Shyam
Sai Ram Sai Ram</t>
  </si>
  <si>
    <t>lagaley-man-sai-bhajan-se.mp3</t>
  </si>
  <si>
    <t>Song Glossary bandha: attachment; (var) bandhan, bandhana bandhava: relative; (var) bandhu, bandho; bandham - relationship bhajan: prayerful song; (var) bhajana, bhajanalu (telugu), bhajanon - plural bolo: chant, tell; (var) bol, boley - tells, boloon - i say din: day do: give, grant; also refers to the number two ghana: thick; also refers to the sound of a bell; (var) ghanana ke: of or belonging to lagaley: meditate mana: mind; (var) man, mano mata: mother; (var) matey naari: woman nija: truly pitha: father prabhu: lord, master; (var) prabho prema: love; (var) prem; also the name of the third sai avatar, prema sai raho: stay, remain; (var) rahjao, rehna; rahey, rahte - have been staying, rahenge - we will stay rama: name of the seventh incarnation of lord vishnu, son of dasharatha and kausalya; (var) ram sab: all, everybody or everything sada: always sai: sa + aai = divine mother samajh: understand se: from, with sham: dark hued, a reference to lord krishna; evening time; (var) shyam, shyama, shyamala sutha: son; (var) sutham, suthaya - one who is the son of, suthaney (tamil) tera: yours; (var) terey, teri, tero (your) tumhara: your, thy; (var) tumhare, tumharey, tumhari</t>
  </si>
  <si>
    <t>debug_lagaley_man_sai_bhajan_se.html</t>
  </si>
  <si>
    <t>https://sairhythms.sathyasai.org/song/lakshmi-saranga-dhara-sita-pathi</t>
  </si>
  <si>
    <t>Lakshmi Saranga Dhara Sita Pathi</t>
  </si>
  <si>
    <t>The valiant one of Raghu dynasty, Lord Rama, who holds the bow, is the Lord of Sita, the incarnation of Goddess Lakshmi. Chant the names of Govinda, the Lord of Radha and Panduranga, the Lord of Rakumayi. Lord Sathya Sai is none other than Lord Panduranga.</t>
  </si>
  <si>
    <t>Lakshmi Saranga Dhara Sita Pathi Raghuveera Radhey Govinda
Rakumayi Panduranga
Sathya Sai Panduranga</t>
  </si>
  <si>
    <t>Song Glossary dhara: bear, carry, earth, one who wears; (var) dhari, dharana, dharam, dharey, dharini (f) govinda: name of krishna which means cowherd; (var) govindam lakshmi: goddess of wealth, the consort of lord vishnu panduranga: lord vittala, krishna pathi: master, husband; (var) pathayey radha: one of the gopikas and the beloved of lord krishna; (var) radhe, radhey, radhika raghuveera: the valorous one of raghu clan - refers to lord rama rakumayi: consort of vittala sai: sa + aai = divine mother saranga: the bow of vishnu sathya: truth, short form of sathyanarayana – the childhood name of sri sathya sai baba; (var) sathyam sita: consort of rama, 7th avatar of lord vishnu; (var) siya</t>
  </si>
  <si>
    <t>debug_lakshmi_saranga_dhara_sita_pathi.html</t>
  </si>
  <si>
    <t>https://sairhythms.sathyasai.org/song/lambodhara-gananatha-gajanana</t>
  </si>
  <si>
    <t>Protect me Lord Ganesha, the Lord of Ganaas, who has an elephant head and is the big bellied son of Mother Parvathi and Lord Shiva. You are the one who embodies the sacred Om and who is verily Sai, the Lord of Parthi.</t>
  </si>
  <si>
    <t>Lambodhara Gananatha Gajanana
Parvathi Nandana Shubhanana
Pashupathi Tanaya Siddhi Vinayaka
Pranavakaara Shambho Nandana
Parthi Pureesha Paahi Gajanana
Hey Shiva Nandana Shubhanana</t>
  </si>
  <si>
    <t>lambodhara-gananatha-gajanana.mp3</t>
  </si>
  <si>
    <t>G2 G2 M1 G2 R2 S S R2 S n1 n1 S n1 d1 n1 d1 pIn the Key of C:E E F E D C C D C B♭ B♭ C B♭ G# B♭ G# G</t>
  </si>
  <si>
    <t>https://dl.radiosai.org/RADIO_SAI_BHAJAN_CLASSROOM_179_LAMBODHARA_GANANATH_GAJANANA.mp3</t>
  </si>
  <si>
    <t>lead-music instrumental tutorial sheet-music</t>
  </si>
  <si>
    <t>Song Glossary gajamukha: elephant-faced one, refers to lord ganesh; (var) gajamukham, gajanana, gajananam, gajavadana, gajavadanam gananatha: lord of ganas (lord shiva's army) - refers to lord ganesha; (var) gananatham, ganesha, ganeshwara hey: a heartfelt callout, usually followed by a name or description like 'hey rama', or 'hey merciful lord' lambodhara: one having big stomach – lord ganesha nandana: son, also the name of a forest; (var) nandan, nandanam paahi: protect; (var) pahi parvathi: consort of lord shiva pashupathi: the lord of all animals esp. lord shiva; (var) pashupathey pranavakaara: embodiment or personification of om; (var) pranavakaari, omkaara, pranavakaram, pranavakaaraaya pureesha: lord of a place or city; (var) puradheeshwara, pureeshaya, pureeshwara, pureeshwari (f), puradheeshwari (f) puttaparthi: birthplace of bhagawan sri sathya sai baba; (var) parti, parthi, parthipuri shambho: one who is goodness personified - refers to lord shiva; (var) shambhu shiva: lord shiva - one of the trinity who is the destroyer - the name shiva means auspiciousness; (var) shiv, shivaya, shivaraj, shivaraja, shivarajam, shivom, shivani (f) - of shiva shubhanana: pleasant face siddhi: accomplishment, superhuman power tanaya: son; (var) tanayam, tanaye, tanayey vinayaka: one without a master - refers to lord ganesha</t>
  </si>
  <si>
    <t>debug_lambodhara_gananatha_gajanana.html</t>
  </si>
  <si>
    <t>https://youtu.be/S834O7wirCs https://youtu.be/L_b-kS-OIRI</t>
  </si>
  <si>
    <t>https://sairhythms.sathyasai.org/song/lambodhara-hey-gowri-nandana</t>
  </si>
  <si>
    <t>Glory to Lord Vinayaka (Ganesha), the son of Gowri, the one who removes obstacles, destroys worry, grants spiritual powers, bestows auspiciousness and uproots the demon clan.</t>
  </si>
  <si>
    <t>Lambodhara Hey Gowri Nandana
Vighna Vinashaka Shubhanana
Siddhi Vinayaka Hey Dukha Bhanjana
Asura Vinashaka Shubhanana
Gowri Nandana Mooshika Vahana [ Vighna Vinashaka ... ]</t>
  </si>
  <si>
    <t>lambodhara-hey-gowri-nandana.mp3</t>
  </si>
  <si>
    <t>~ Hamsadhwani</t>
  </si>
  <si>
    <t>S+ N2 P G2 P P D2 P ~ G2 R2 G2 P G2 R2 R2 R2In the Key of C:C+ B G E G G A G ~ E D E G E D D D</t>
  </si>
  <si>
    <t>https://dl.radiosai.org/RADIO_SAI_BHAJAN_CLASSROOM_513_LAMBODARA_HEY_GOWRI_NANDANA.mp3</t>
  </si>
  <si>
    <t>Song Glossary asura: demon bhanjana: one who destroys; (var) bhanjani (f) dukh: sorrow; (var) dukha gowri: another name of goddess parvathi hey: a heartfelt callout, usually followed by a name or description like 'hey rama', or 'hey merciful lord' lambodhara: one having big stomach – lord ganesha mooshika: mouse - the vehicle of lord ganesha nandana: son, also the name of a forest; (var) nandan, nandanam shubhanana: pleasant face siddhi: accomplishment, superhuman power vahana: vehicle; (var) vahini - one who rides the vehicle (feminine) vighna: obstacle vinasha: one who destroys or removes; (var) vinashaka, vinashana, vinashini (f), vinasham; vinayaka: one without a master - refers to lord ganesha</t>
  </si>
  <si>
    <t>debug_lambodhara_hey_gowri_nandana.html</t>
  </si>
  <si>
    <t>https://sairhythms.sathyasai.org/song/lambodhara-hey-vighneshwara</t>
  </si>
  <si>
    <t>Sing the glory of Lord Ganesha who removes obstacles, the son of Shambho (Shiva) and Ambika (Parvathi) and who has a big stomach. He is the Lord of Yogis, the embodiment of Om, and is also known as Heramba. He is none other than Sai, the Lord of Shirdi and Parthi.</t>
  </si>
  <si>
    <t>Lambodhara Hey Vighneshwara
Shambhu Kumara Siddeshwara [ Lambodhara ... ]
Ambika Tanaya Omkareshwara
Heramba Sai Shirdeeshwara (Partheeshwara)</t>
  </si>
  <si>
    <t>lambodhara-hey-vighneshwara.mp3</t>
  </si>
  <si>
    <t>Song Glossary amba: mother parvathi; (var) ambe, ambey, ambika hey: a heartfelt callout, usually followed by a name or description like 'hey rama', or 'hey merciful lord' heramba: a form of lord ganesha, pictured as having five heads and riding a lion, also means protector of the weak kumara: son, young boy, lord subrahmanya lambodhara: one having big stomach – lord ganesha omkareshwara: lord shiva as the embodiment of om partheeshwara: one who is lord of parthi (sathya sai baba); (var) partheesha, partheeshwaraya sai: sa + aai = divine mother shambho: one who is goodness personified - refers to lord shiva; (var) shambhu shirdeesha: lord of shirdi; (var) shirdeeshwara, shirdeeshwaraya siddeshwara: lord of siddhi(various miraculous powers) tanaya: son; (var) tanayam, tanaye, tanayey vighnesha: lord of (victorious over) obstacles; (var) vighnesham, vighneshwara, vighneshwaram, vighneshwaraya</t>
  </si>
  <si>
    <t>debug_lambodhara_hey_vighneshwara.html</t>
  </si>
  <si>
    <t>https://www.youtube.com/watch?v=2mpzX1uvRLM</t>
  </si>
  <si>
    <t>https://sairhythms.sathyasai.org/song/lambodhara-hey-vinayaka</t>
  </si>
  <si>
    <t>Glory be to the Lord of the Ganas, Lord Ganesha, the remover of obstacles, son of Mother Parvathi and Lord Shiva, one who removes our impurities and bestows us with power and wisdom, the very embodiment of the Pranava (Om).</t>
  </si>
  <si>
    <t>Lambodhara Hey Vinayaka
Vighna Harana Girija Nandana
Shambhu Kumara Kalusha Vidhura
Siddhi Sadana Hey Gananatha
Pranavakaara Pashupathi Tanaya [ Vighna Harana ... ]</t>
  </si>
  <si>
    <t>https://dl.radiosai.org/RADIO_SAI_BHAJAN_CLASSROOM_464_LAMBODARA_HE_VINAYAKA.mp3</t>
  </si>
  <si>
    <t>Song Glossary gananatha: lord of ganas (lord shiva's army) - refers to lord ganesha; (var) gananatham, ganesha, ganeshwara girija: goddess parvathi, daughter of the king of mountains harana: to remove/destroy; (var) haranam, haari - one who destroys hey: a heartfelt callout, usually followed by a name or description like 'hey rama', or 'hey merciful lord' kalusha: impurities kumara: son, young boy, lord subrahmanya lambodhara: one having big stomach – lord ganesha nandana: son, also the name of a forest; (var) nandan, nandanam pashupathi: the lord of all animals esp. lord shiva; (var) pashupathey pranavakaara: embodiment or personification of om; (var) pranavakaari, omkaara, pranavakaram, pranavakaaraaya sadana: home, seat, dwelling, residence; (var) sadanam, sadani (feminine) shambho: one who is goodness personified - refers to lord shiva; (var) shambhu siddhi: accomplishment, superhuman power vidhura: remove, absolve; (var) viduram, viduri, vidhurini (feminine) vighna: obstacle vinayaka: one without a master - refers to lord ganesha tanaya: son; (var) tanayam, tanaye, tanayey</t>
  </si>
  <si>
    <t>debug_lambodhara_hey_vinayaka.html</t>
  </si>
  <si>
    <t>https://youtu.be/7UnBk6IElAw</t>
  </si>
  <si>
    <t>https://sairhythms.sathyasai.org/song/lambodhara-jaya-gajanana</t>
  </si>
  <si>
    <t>Victory to the elephant-headed and the big-bellied Lord Ganesha, the beloved son of Mother Parvathi. O Lord, You are the most compassionate one who removes the bondage and fear of birth and death. You are the very embodiment of the sacred Om. Please protect us, O Lord Ganesha.</t>
  </si>
  <si>
    <t>Lambodhara Jaya Gajanana
Parvathi Nandana Parama Daya Ghana [ Lambodhara ... ]
Bandha Vimochana Bhava Bhaya Bhanjana
Pranava Swaroopa Hey Shiva Nandana
Paahi Prabho Maam Paahi Gajanana</t>
  </si>
  <si>
    <t>lambodhara-jaya-gajanana.mp3</t>
  </si>
  <si>
    <t>n1 S R2 G1 S n1 d1 n1 n1 S S n1 R2 SIn the Key of C:B♭ C D E♭ C B♭ G# B♭ B♭ C C B♭ D C</t>
  </si>
  <si>
    <t>Song Glossary bandha: attachment; (var) bandhan, bandhana bhanjana: one who destroys; (var) bhanjani (f) bhava: being, becoming, birth, world bhaya: fear dayaghana: full of compassion gajamukha: elephant-faced one, refers to lord ganesh; (var) gajamukham, gajanana, gajananam, gajavadana, gajavadanam hey: a heartfelt callout, usually followed by a name or description like 'hey rama', or 'hey merciful lord' jaya: victory; (var) jayam, jayatu lambodhara: one having big stomach – lord ganesha maam: for me nandana: son, also the name of a forest; (var) nandan, nandanam paahi: protect; (var) pahi parama: supreme, principal, chief, best, highest; (var) param, paramam parvathi: consort of lord shiva prabhu: lord, master; (var) prabho pranava: the primordial sound ‘om’ shiva: lord shiva - one of the trinity who is the destroyer - the name shiva means auspiciousness; (var) shiv, shivaya, shivaraj, shivaraja, shivarajam, shivom, shivani (f) - of shiva swaroopa: figure, embodiment; (var) swarupa, swaroopam, swaroopanin (tamil); roopini, swaroopini, svarupini (feminine) vimochana: one who liberates; (var) vimochani (f), mochani (f), vimochanam</t>
  </si>
  <si>
    <t>debug_lambodhara_jaya_gajanana.html</t>
  </si>
  <si>
    <t>https://youtu.be/0sKjipkZUDE</t>
  </si>
  <si>
    <t>https://sairhythms.sathyasai.org/song/lambodhara-jaya-gowri-sutha</t>
  </si>
  <si>
    <t>Victory to Lord Ganesha, the big-bellied one, the Lord of the Ganas (Shiva's army) and the son of Mother Gowri (Parvathi). Victory to the elephant-faced Lord who adorns the crescent moon on His forehead and who has big ears like that of an elephant. Protect me Lord Sai, the Lord of Parthi. You are none other than Lord Ganesha.</t>
  </si>
  <si>
    <t>Lambodhara Jaya Gowri Sutha
Ganadhipa Jaya Gajanana [ Lambodhara ... ]
Phaalachandra Dhara Gaja Karneshwara
Partheeshwara Maam (Sayeeshwara Maam) Paahi Prabho</t>
  </si>
  <si>
    <t>lambodhara-jaya-gowri-sutha.mp3</t>
  </si>
  <si>
    <t>Song Glossary dhara: bear, carry, earth, one who wears; (var) dhari, dharana, dharam, dharey, dharini (f) gaja: elephant gajamukha: elephant-faced one, refers to lord ganesh; (var) gajamukham, gajanana, gajananam, gajavadana, gajavadanam ganadhipa: leader of ganas (lord shiva's army) - refers to lord ganesha gowri: another name of goddess parvathi jaya: victory; (var) jayam, jayatu karneshwara: lord with big ears lambodhara: one having big stomach – lord ganesha maam: for me paahi: protect; (var) pahi partheeshwara: one who is lord of parthi (sathya sai baba); (var) partheesha, partheeshwaraya phaalachandra: adorned with the moon on the forehead prabhu: lord, master; (var) prabho sayeesha: sai + esha = lord sai; (var) sayeesham, sayeeshwara, sayeeshwaram, sayeeshwari (f), sayeeshwaraya, saishwari (f), sutha: son; (var) sutham, suthaya - one who is the son of, suthaney (tamil)</t>
  </si>
  <si>
    <t>debug_lambodhara_jaya_gowri_sutha.html</t>
  </si>
  <si>
    <t>https://youtu.be/Uc38QW5VbqM</t>
  </si>
  <si>
    <t>https://sairhythms.sathyasai.org/song/lambodhara-jaya-mooshika-vahana</t>
  </si>
  <si>
    <t>Lambodhara Jaya Mooshika Vahana</t>
  </si>
  <si>
    <t>Glory to Lord Ganesha, the pot-bellied son of Lord Shiva, who removes the fear of our worldly existence and life's obstacles, and bestows successes. The son of Mother Gowri, Lord Ganesha, is supremely pure and merciful.</t>
  </si>
  <si>
    <t>Lambodhara Jaya Mooshika Vahana
Pashupathi Nandana Bhava Bhaya Bhanjana [ Lambodhara Jaya ... ]
Vighna Vinasha Vijaya Vijaya Gajanana
Hey Gananatha Gowri Nandana
Parama Niranjana Paahi Gajanana
Paahi Gajanana Parama Niranjana</t>
  </si>
  <si>
    <t>Song Glossary bhanjana: one who destroys; (var) bhanjani (f) bhava: being, becoming, birth, world bhaya: fear gajamukha: elephant-faced one, refers to lord ganesh; (var) gajamukham, gajanana, gajananam, gajavadana, gajavadanam gananatha: lord of ganas (lord shiva's army) - refers to lord ganesha; (var) gananatham, ganesha, ganeshwara gowri: another name of goddess parvathi jaya: victory; (var) jayam, jayatu lambodhara: one having big stomach – lord ganesha mooshika: mouse - the vehicle of lord ganesha nandana: son, also the name of a forest; (var) nandan, nandanam niranjan: without any black spot. i.e. always pure. nir+anjan=without collirium (kaajal – which is always black); (var) niranjana, niranjani (f) paahi: protect; (var) pahi parama: supreme, principal, chief, best, highest; (var) param, paramam pashupathi: the lord of all animals esp. lord shiva; (var) pashupathey vahana: vehicle; (var) vahini - one who rides the vehicle (feminine) vighna: obstacle vijaya: victorious, victory; (var) vijayee vinasha: one who destroys or removes; (var) vinashaka, vinashana, vinashini (f), vinasham;</t>
  </si>
  <si>
    <t>debug_lambodhara_jaya_mooshika_vahana.html</t>
  </si>
  <si>
    <t>https://sairhythms.sathyasai.org/song/lambodhara-shiva-gowri-sutha</t>
  </si>
  <si>
    <t>Lambodhara Shiva Gowri Sutha</t>
  </si>
  <si>
    <t>Chant the name of pot-bellied son of Lord Shiva and Mother Gowri, Lord Gajanana, who destroys the fears of worldly existence and bestows good fortune and auspiciousness.</t>
  </si>
  <si>
    <t>Lambodhara Shiva Gowri Sutha
He Shiva Nandana Bala Gajanana
Gajanana Shubanana [ Lambodhara Shiva ... ]
He Shiva Nandana Bhava Bhaya Bhanjana
Shambhu Kumara Gajanana (2)</t>
  </si>
  <si>
    <t>Song Glossary bala: child, son; (var) bal, balana, balagan (tamil), baalam bhanjana: one who destroys; (var) bhanjani (f) bhava: being, becoming, birth, world bhaya: fear gajamukha: elephant-faced one, refers to lord ganesh; (var) gajamukham, gajanana, gajananam, gajavadana, gajavadanam gowri: another name of goddess parvathi kumara: son, young boy, lord subrahmanya lambodhara: one having big stomach – lord ganesha nandana: son, also the name of a forest; (var) nandan, nandanam shambho: one who is goodness personified - refers to lord shiva; (var) shambhu shiva: lord shiva - one of the trinity who is the destroyer - the name shiva means auspiciousness; (var) shiv, shivaya, shivaraj, shivaraja, shivarajam, shivom, shivani (f) - of shiva shubhanana: pleasant face sutha: son; (var) sutham, suthaya - one who is the son of, suthaney (tamil)</t>
  </si>
  <si>
    <t>debug_lambodhara_shiva_gowri_sutha.html</t>
  </si>
  <si>
    <t>https://sairhythms.sathyasai.org/song/lamp-wisdom</t>
  </si>
  <si>
    <t>Lamp of Wisdom</t>
  </si>
  <si>
    <t>There is something deep inside of me,
That makes me want to know.
It's waiting there quite silently so one day I may grow.
It is the lamp of wisdom,
That's pure and shining bright,
That takes away the darkness,
Filling everything with light.</t>
  </si>
  <si>
    <t>lamp-wisdom.mp3</t>
  </si>
  <si>
    <t>debug_lamp_of_wisdom.html</t>
  </si>
  <si>
    <t>https://sairhythms.sathyasai.org/song/lavanya-roopa-lambodhara</t>
  </si>
  <si>
    <t>Lavanya Roopa Lambodhara</t>
  </si>
  <si>
    <t>Victory to Lord Ganesha, Lord of the Ganaas (Shiva's army), who has a charming form, a pleasant face, a big belly and who is the son of Shiva and Shankari (Parvathi). Protect me O Lord with a single tusk, the source of the Primordial sound and who is verily Lord Sai, the Lord of Parthi.</t>
  </si>
  <si>
    <t>Lavanya Roopa Lambodhara
Shambho Kumara Shankari Bala [ Lavanya Roopa ... ]
Pranavakaara Prasanna Roopa
Palaya Maam Prabhu Partheeshwara
Eka Dantha Jai Jai Ganesha</t>
  </si>
  <si>
    <t>Bahudari</t>
  </si>
  <si>
    <t>Song Glossary bala: child, son; (var) bal, balana, balagan (tamil), baalam dantha: tooth or tusk as in ekadantha - the single-tusked one (refers to lord ganesha) eka: one ganesha: lord of the ganas, name of the elephant faced god; (var) ganesh jai: victory kumara: son, young boy, lord subrahmanya lambodhara: one having big stomach – lord ganesha lavanya: enchanting, beautiful maam: for me pala: to care, protect or sustain; (var) palana, palaya, palam, palan partheeshwara: one who is lord of parthi (sathya sai baba); (var) partheesha, partheeshwaraya prabhu: lord, master; (var) prabho pranavakaara: embodiment or personification of om; (var) pranavakaari, omkaara, pranavakaram, pranavakaaraaya prasanna: happiness roopa: figure, embodiment; (var) roopam, roopini (f) shambho: one who is goodness personified - refers to lord shiva; (var) shambhu shankari: goddess parvathi</t>
  </si>
  <si>
    <t>debug_lavanya_roopa_lambodhara.html</t>
  </si>
  <si>
    <t>https://sairhythms.sathyasai.org/song/lead-kindly-light</t>
  </si>
  <si>
    <t>Lead kindly light</t>
  </si>
  <si>
    <t>Lead kindly light, lead me on
Through the dark night, to a bright dawn
Lead kindly light, lead me on
Lead me from unreal into the real
Lead me from darkness to divine light
Lead me from death to life eternal (2)
Lead me, guide me, Oh love divine
Asathoma Sadgamaya
Tamaso Maa Jyotir Gamaya
Mruthyor Maa Amrutham Gamaya
Hari Om, Hari Om, Om Sai Ram (2)
(2nd time to "Asathoma...")</t>
  </si>
  <si>
    <t>lead-kindly-light.mp3</t>
  </si>
  <si>
    <t>Song Glossary amruthamgamaya: fully embodied with nectarine body asathoma: lead me from untruth hari: name of lord vishnu; (var) hare, harey jyotirgamaya: towards light mruthyorma: lead me from death om: Omkara has no form. It is the manifestation of Brahman (God) as sound. It is present in all creation. It is effulgent. It is in all speech. Read More: Significance of Om rama: name of the seventh incarnation of lord vishnu, son of dasharatha and kausalya; (var) ram sadgamaya: going towards truth sai: sa + aai = divine mother thamasoma: lead me from darkness</t>
  </si>
  <si>
    <t>debug_lead_kindly_light.html</t>
  </si>
  <si>
    <t>https://sairhythms.sathyasai.org/song/lead-kindly-light-sathya-sai</t>
  </si>
  <si>
    <t>Lead kindly light Sathya Sai</t>
  </si>
  <si>
    <t>Lead kindly light Sathya Sai Baba (2)
You have come to fill our hearts, fill our hearts with love,
You have come to light the lamp, light the lamp of love
Guard me, O Lord, Sathya Sai Baba
You have come to show the way, lead me by the hand
You will always watch for me, however far I am
The universal light Sathya Sai Baba
Sathyam Shivam Sundaram, Sathya Sai Baba
Make the temple in your heart the place where He resides</t>
  </si>
  <si>
    <t>lead-kindly-light-sathya-sai.mp3</t>
  </si>
  <si>
    <t>Song Glossary baba: lord sai baba - the divine father sai: sa + aai = divine mother sathya: truth, short form of sathyanarayana – the childhood name of sri sathya sai baba; (var) sathyam shivam: goodness, auspiciousness sundara: beautiful; (var) sundarakara, sundaraya, sundari (f), soundari (f), sundaram - beauty</t>
  </si>
  <si>
    <t>debug_lead_kindly_light_sathya_sai.html</t>
  </si>
  <si>
    <t>https://sairhythms.sathyasai.org/song/leela-manusha-vesha</t>
  </si>
  <si>
    <t>Leela Manusha Vesha</t>
  </si>
  <si>
    <t>Lord Sai is the Lord in human form. He is Lord Shiva who swallowed the poison (to protect the devotees), the compassionate one with the third eye on His forehead, who performs the cosmic dance to the rhythm of the musical instruments. Lord Sai residing at Parthi is the embodiment of Lord Shiva.</t>
  </si>
  <si>
    <t>Leela Manusha Vesha ( Sai )
Haalaahala Dhara Sai Shiva [ Leela Manusha ... ]
Tala Mrudanga Damaru Ka Natha
Phaala Lochana Parama Dayaghana
Parthi Pureeshwara Sai Maheshwara</t>
  </si>
  <si>
    <t>Song Glossary damaru: musical instrument played esp. by lord shiva; (var) damaruka dayaghana: full of compassion dhara: bear, carry, earth, one who wears; (var) dhari, dharana, dharam, dharey, dharini (f) haalaahala: the poison emitted during the churning of the ocean which was swallowed by shiva ka: belonging to leela: play, sport, entertainment; (var) leelamaya – full of sport lochana: eye; (var) lochani (feminine) – one with such eyes; (var) vilochana maheshwara: greatest lord - refers to lord shiva manusha: human mrudanga: a percussion instrument; (var) mrudangam natha: lord or master; (var) nath, nathaya, natham, nada (tamil), nadanukku (tamil) - to the lord, nathudey (telugu) parama: supreme, principal, chief, best, highest; (var) param, paramam partheeshwara: one who is lord of parthi (sathya sai baba); (var) partheesha, partheeshwaraya phaala: forehead; top part of hair sai: sa + aai = divine mother shiva: lord shiva - one of the trinity who is the destroyer - the name shiva means auspiciousness; (var) shiv, shivaya, shivaraj, shivaraja, shivarajam, shivom, shivani (f) - of shiva tala: beat or rhythm, also refers to the cymbals; (var) taal vesha: dress; (var) veshadhari - one who wears different costumes or attires</t>
  </si>
  <si>
    <t>debug_leela_manusha_vesha.html</t>
  </si>
  <si>
    <t>https://sairhythms.sathyasai.org/song/let-god%E2%80%99s-peace-heal-earth</t>
  </si>
  <si>
    <t>Let God’s Peace Heal The Earth</t>
  </si>
  <si>
    <t>Let God’s peace (Let God’s peace) heal the earth
Let it fulfill His sacred birth
For the pure in heart will surely see
The Golden Age of Divinity
Let God’s peace heal the earth.
By His will it shall be done
For the world must live as one
Let God’s peace, let God’s peace heal the earth.
Let it fulfill His sacred birth
Heaven and earth and the angels sing
Praises to our highest King
Let God’s love heal the earth.
Let God’s love (Let God’s love)
Let the Lord’s love (Let the Lord’s love) heal the earth
By His will it shall be done
For the world must live as one
Let God’s love, let God’s love heal the earth.
Let it fulfill His sacred birth
For the Lord now walks in the form of man
Blessings pour from His sacred hands
Let God’s grace heal the earth.
Let God’s grace (Let God’s grace)
Let the Lord’s grace (Let the Lord’s grace) heal the earth
By His will it shall be done
For the world must live as one
Let God’s grace, let God’s grace heal the earth.
by His will, His mighty will…
(......., it shall be done,...... it shall be done...)
praises to our highest King,
The Lord now walks in the form of man,
blessings pour from His sacred hands)
sweet Lord, ...
Thy will be done!
(repeat)
Let God’s grace, let God’s grace heal the earth,
By His will it shall be done, for the world must live as one
Let God’s love, let God’s love heal the earth,
By His will it shall be done, for the world must live as one
Let God’s peace, let God’s peace heal the earth.</t>
  </si>
  <si>
    <t>let-god’s-peace-heal-earth.mp3</t>
  </si>
  <si>
    <t>debug_let_gods_peace_heal_the_earth.html</t>
  </si>
  <si>
    <t>https://sairhythms.sathyasai.org/song/let-me-be-one-all-beings</t>
  </si>
  <si>
    <t>Let Me Be One With All Beings</t>
  </si>
  <si>
    <t>God, let me be one with all beings
God, let me see all that’s divine
God, You fill my life with light, joy to all the heavens
Make me gold and shining bright, joy to all the world
God, let me see all that’s divine
God, You fill me with Your light, shine brightly upon me
Pour Your precious love on all, bring peace to the world
God, let me see all that’s divine</t>
  </si>
  <si>
    <t>let-me-be-one-all-beings.mp3</t>
  </si>
  <si>
    <t>debug_let_me_be_one_with_all_beings.html</t>
  </si>
  <si>
    <t>https://sairhythms.sathyasai.org/song/let-me-be-one-infinite-son</t>
  </si>
  <si>
    <t>Let me be one with the Infinite Son</t>
  </si>
  <si>
    <t>Let me be one with the Infinite Son, forever, forever, forever (3)
Lu wate leno leno Ma Ote, Hi ya no, Hi ya no, Hi ya no (3)</t>
  </si>
  <si>
    <t>let-me-be-one-infinite-son.mp3</t>
  </si>
  <si>
    <t>debug_let_me_be_one_with_the_infinite_son.html</t>
  </si>
  <si>
    <t>https://sairhythms.sathyasai.org/song/let-me-touch-your-feet</t>
  </si>
  <si>
    <t>Let me touch Your feet</t>
  </si>
  <si>
    <t>Let me touch Your feet, let me touch Your feet, Swami my Swami (2X)
Padnamaskar Padnamaskar
My beloved Lord, My beloved Lord
Let me touch Your feet, let me touch Your feet, Swami my Swami
You are everything, with your breath I sing
My beloved Lord, My beloved Lord
Let me touch Your feet, let me touch Your feet, Swami my Swami
It's for you I long as I sing this song
My beloved Lord, My beloved Lord
Let me touch Your feet, let me touch Your feet, Swami my Swami
Grant my highest goal, please receive my soul
My beloved Lord, My beloved Lord
Let me touch Your feet, let me touch Your feet, Swami my Swami
Padnamaskar, from near or far
My beloved Lord, My beloved Lord
Let me touch Your feet, let me touch Your feet, Swami my Swami</t>
  </si>
  <si>
    <t>debug_let_me_touch_your_feet.html</t>
  </si>
  <si>
    <t>https://sairhythms.sathyasai.org/song/let-my-life-be-your-message</t>
  </si>
  <si>
    <t>Let My Life Be Your Message</t>
  </si>
  <si>
    <t>Let my life be Your Message
Let my every moment be
A constant reminder that You are living as me
Let every second that I breathe
Be a respite ... yes, a final reprieve
From a life that’s live not for You, but for me
Let every day I wake
Be an offering to You, O Lord
That You’re the Path I will take
Is a big mistake ... it’s in total error
To live a life not for You but for me
That bein’ the Doer makes the trip so much slower
That given’ it all up leaves room for You
Well, I’m livin’ much better now that I’ve been listenin’
To a Voice inside that’ been gently whisperin’
Be Stil l … so I can come through
As the Grace of God flows free
Let everything that stands in The Way
Be purified in me
Let this life be a life that’s lived
From the Center of Me that can only give
A life that’s lived by You and not by me
Let every thought that I think
Be a promise to You that I’ll bring
An empty space for You to fill with Love
With Peace and Light as my sufficiency
I turn to You ...You’re all I need
To Live a life not for me but for You
That bein’ the Doer makes the trip so much slower
That given’ it all up leaves room for You
Well, I’m livin’ much better now that I’ve been listenin’
To a Voice inside that’s been gently whisperin’
Be Still … so I can come through</t>
  </si>
  <si>
    <t>let-my-life-be-your-message.mp3</t>
  </si>
  <si>
    <t>debug_let_my_life_be_your_message.html</t>
  </si>
  <si>
    <t>https://sairhythms.sathyasai.org/song/let-sun-shine</t>
  </si>
  <si>
    <t>Let the sun shine</t>
  </si>
  <si>
    <t>Let the sun shine bright in the sky
Let the sun shine bright in your life
Let the darkness in your life disappear with the Light
Let the sun shine bright in your life
Call the Name of the Lord every day
Let the Light of God show the way
When in darkness you do fall, remember the Lord
Let the Light of God light your day</t>
  </si>
  <si>
    <t>debug_let_the_sun_shine.html</t>
  </si>
  <si>
    <t>https://sairhythms.sathyasai.org/song/let-truth</t>
  </si>
  <si>
    <t>Let the Truth</t>
  </si>
  <si>
    <t>Let the Truth that we are one live in us and be revealed, In Sri Sathya Sai we pray
Give the earth Dharmic Leaders and let Your love heal the world, In Sri Sathya Sai we pray
Send Your peace, light and love to those suffering everywhere, In Sri Sathya Sai we pray
Hear this prayer to You Lord, from our hearts filled with hope, In Sri Sathya Sai we pray</t>
  </si>
  <si>
    <t>debug_let_the_truth.html</t>
  </si>
  <si>
    <t>https://sairhythms.sathyasai.org/song/let-there-be-peace-earth</t>
  </si>
  <si>
    <t>Let There Be Peace On Earth</t>
  </si>
  <si>
    <t>Let There Be Peace On Earth, And Let It Begin With Me
Let There Be Peace On Earth, The Peace That Was Meant To Be
With God As Our Father, Brothers All Are We
Let Me Walk With My Brother In Perfect Harmony
Let Peace Begin With Me, Let This Be The Moment Now
With Every Step I Take, Let This Be My Solemn Vow
To Take Each Moment And Live Each Moment In Peace Eternally
Let There Be Peace On Earth, And Let It Begin With Me</t>
  </si>
  <si>
    <t>let-there-be-peace-earth.mp3</t>
  </si>
  <si>
    <t>debug_let_there_be_peace_on_earth.html</t>
  </si>
  <si>
    <t>https://sairhythms.sathyasai.org/song/let-us-be-brave</t>
  </si>
  <si>
    <t>Let us be brave</t>
  </si>
  <si>
    <t>Let us be brave and courageous,
May we dare do what is right.
Let us fail not, Let us ail not,
Using all our strength and might.
Many obstacles in sight.
We must dare to, we must care to,
Go from darkness into light.</t>
  </si>
  <si>
    <t>let-us-be-brave.mp3</t>
  </si>
  <si>
    <t>debug_let_us_be_brave.html</t>
  </si>
  <si>
    <t>https://sairhythms.sathyasai.org/song/let-your-whole-life-be-song</t>
  </si>
  <si>
    <t>Let your whole life be a song</t>
  </si>
  <si>
    <t>Let your whole life be a song
Believe that God is everywhere at all times
And derive strength, comfort and joy
Singing in your heart - and in His presence - the glory of God
Let melody and harmony surge up from your hearts
And let all take delight in the love
That you express through that song</t>
  </si>
  <si>
    <t>let-your-whole-life-be-song.mp3</t>
  </si>
  <si>
    <t>debug_let_your_whole_life_be_a_song.html</t>
  </si>
  <si>
    <t>https://sairhythms.sathyasai.org/song/light-me-flame</t>
  </si>
  <si>
    <t>Light In Me A Flame</t>
  </si>
  <si>
    <t>Light In Me A Flame To Love You, My Lord
To Find You In Each Heart
Where Your Love Has Poured
Light In Me A Flame (2)
Light In Me A Flame To Know You, My Lord
To Hear Your Voice Within
To Know That We Are Akin
Light In Me A Flame (2)
Light In Me A Flame To Trust You, My Lord
To Give To You My Life
With All Of Its Strife
Light In Me A Flame (2)
Light In Me A Flame To Serve You, My Lord
To Give To Fellow Friends
The Kindness That You Send
Light In Me A Flame (2)
Light In Me A Flame To Worship You, My Lord
To Sing Your Wondrous Praise
Through All Of My Days
Light In Me A Flame (2)</t>
  </si>
  <si>
    <t>light-me-flame.mp3 light-me-flame_1.mp3</t>
  </si>
  <si>
    <t>debug_light_in_me_a_flame.html</t>
  </si>
  <si>
    <t>https://sairhythms.sathyasai.org/song/light-flame-eternal</t>
  </si>
  <si>
    <t>Light the Flame Eternal</t>
  </si>
  <si>
    <t>Light the flame eternal
In the temple within my heart
Light the flame eternal
Sai, the flame eternal
A thousand suns are but a spark of Your splendor
Awaken me from the depths of my slumber
Light the flame eternal
Sai, the flame eternal
Divine wisdom brightly shining dispel delusion forever
Light the flame eternal
Sai, the flame eternal
Akhanda Jyothi Jalao Sai Man Mandir Mey
Akhanda Jyothi Jalao
Koti Surya Sama Teja Swaroopa
Sai Tum Ho Divya Swaroopa
Akhanda Jyothi Jalao (2)
Divya Jyothi Gnana Jyothi Prema Jyothi Jalao
Akhanda Jyothi Jalao</t>
  </si>
  <si>
    <t>light-flame-eternal.mp3</t>
  </si>
  <si>
    <t>debug_light_the_flame_eternal.html</t>
  </si>
  <si>
    <t>https://sairhythms.sathyasai.org/song/light-lamp-love</t>
  </si>
  <si>
    <t>Light the lamp of Love</t>
  </si>
  <si>
    <t>Light the lamp of Love, within my heart dear Sai
Feel it with Your Love, divine, O let it shine
Like the lamp of Love, within my soul, dear one
Let it shine from me, dear Lord, pure bold and bright
I am in the light, the light resides within me
When I see You Lord, then I know, I am the light</t>
  </si>
  <si>
    <t>debug_light_the_lamp_of_love.html</t>
  </si>
  <si>
    <t>https://www.youtube.com/watch?v=nxqESFkLljU</t>
  </si>
  <si>
    <t>https://sairhythms.sathyasai.org/song/river</t>
  </si>
  <si>
    <t>Like the River</t>
  </si>
  <si>
    <t>Like the river to the sea
Like the river Sai and me
Sai and me
Sai and me
Like the river Sai and me
I’m the sunray and we are one
We are one
We are one
I’m the sunray and we are one
I am that leaf and God’s in me
God’s in me
God’s in me
I am that leaf and God’s in me
To the ocean goes once more
Goes once more
Goes once more
To the ocean goes once more
Just melts away then I’ve gone home
I’ve gone home
I’ve gone home
Just melts away then I’ve gone home
Like the river Sai and me
Sai and me
Sai and me
Like the river Sai and me</t>
  </si>
  <si>
    <t>river.mp3</t>
  </si>
  <si>
    <t>debug_like_the_river.html</t>
  </si>
  <si>
    <t>https://sairhythms.sathyasai.org/song/sunlight</t>
  </si>
  <si>
    <t>Like The Sunlight</t>
  </si>
  <si>
    <t>Like The Sunlight, Like The Moon Bright, Always Always I Am With You
Like The Ocean, Like The River, Always I Am Flowing Towards You
Like The Sky Above, So Is Divine Love, Always Always Surrounding You
Like The Earth So Fair, Like The Birds Of The Air Always I Am Caring For You
Harey Krishna Harey Krishna Krishna Krishna Harey Harey
Harey Rama Harey Rama Rama Rama Harey Harey
Harey Krishna Harey Krishna Krishna Krishna Harey Harey
Harey Rama Harey Rama Rama Rama Harey Harey
Kamisama Kamisama, Haato no Uchinaru Kamisama
Kagirinai Ai no Hikari de, Miteshite Kudasaii Kamisama</t>
  </si>
  <si>
    <t>sunlight.mp3 sunlight_1.mp3</t>
  </si>
  <si>
    <t>debug_like_the_sunlight.html</t>
  </si>
  <si>
    <t>https://sairhythms.sathyasai.org/song/lingashtakam</t>
  </si>
  <si>
    <t>Lingashtakam</t>
  </si>
  <si>
    <t>1. I bow before that Lingam, which is the eternal Shiva, Which is worshipped by Brahma, Vishnu and other Devas, Which is pure and resplendent. And which destroys sorrows of birth. 2. I bow before that Lingam, which is the eternal Shiva, Which is worshipped by great sages and devas, Which destroyed the god of love, Which showers mercy, And which destroyed the pride of Ravana. 3. I bow before that Lingam, which is the eternal Shiva, Which is anointed by perfumes, Which leads to growth of wisdom, And which is worshipped by sages, devas and asuras. 4. I bow before that Lingam, which is the eternal Shiva, Which is ornamented by gold and great jewels, Which shines with the snake being with it, And which destroyed the Yagna of Daksha. 5. I bow before that Lingam, which is the eternal Shiva, Which is adorned by sandal paste and saffron, Which wears the garland of lotus flowers, And which can destroy accumulated sins. 6. I bow before that Lingam, which is the eternal Shiva, Which is served by gods and other beings, Which is the doorway for devotion and good thought, And which shines like billions of Suns. 7. I bow before that Lingam, which is the eternal Shiva, Which is surrounded by eight petals, Which is the prime reason of all riches, And which destroys eight types of poverty. 8. I bow before that Lingam, which is the eternal Shiva, Which is worshipped by the teacher of gods, Which is worshipped by the best of gods, Which is always worshipped by the flowers, From the garden of Gods, Which is the eternal abode, And which is the ultimate truth. 9. Any one who chants the holy octet of the Lingam, In the holy presence of Lord Shiva, Would in the end reach the world of Shiva, And keep him company.</t>
  </si>
  <si>
    <t>1. Brahma Muraari Suraarchita Lingam
Nirmala Bhaashitha Shobhitha Lingam
Janmaja Dhukha Vinaashaka Lingam
Tatpranamaami Sadaashiva Lingam
Kaama Dahana Karunaakara Lingam
Raavana Darpa Vinaashaka Lingam
Tatpranamaami Sadaashiva Lingam
Buddhi Vivardhana Kaarana Lingam
Siddha Suraasura Vandhitha Lingam
Tatpranamaami Sadaashiva Lingam
Phanipati Veshtitha Shobitha Lingam
Daksha Suyajna Vinaashaka Lingam
Tatpranamaami Sadaashiva Lingam
Pankaja-Haara Sushobhitha Lingam
Sanchitha Paapa Vinaashaka Lingam
Tatpranamaami Sadaashiva Lingam
Bhavair Bhakhi Bhirevacha Lingam
Dinakara Koti Prabhaakara Lingam
Tatpranamaami Sadaashiva Lingam
Sarva Samud Bhava Kaarana Lingam
Ahshta Daridra Vinaashaka Lingam
Tatpranamaami Sadaashiva Lingam
Suravana Pushpa Sadaarchitha Lingam
Parama Padam Paramaatmaka Lingam
Tat Pranamaami Sadaashiva Lingam (3x)
Yah Pateth Shiva Sannidhau
Shivaloka Mavaapnoti
Shivena Saha Modatheh</t>
  </si>
  <si>
    <t>lingashtakam.mp3</t>
  </si>
  <si>
    <t>debug_lingashtakam.html</t>
  </si>
  <si>
    <t>https://youtu.be/-Xaaw3U4A-I</t>
  </si>
  <si>
    <t>https://sairhythms.sathyasai.org/song/lingodhbhavakara-lingeshwara</t>
  </si>
  <si>
    <t>Lingodhbhavakara Lingeshwara</t>
  </si>
  <si>
    <t>Protect us O Sai, the Lord of Parthi, You are Lingeshwara and the one who creates Lingam out of His own Self.</t>
  </si>
  <si>
    <t>Lingodhbhavakara Lingeshwara
Partheeshwara Maam Paahi Prabho
Paahi Prabho Maam Dehi Vibho
Lingodhbhavakara Lingeshwara
Partheeshwara Maam Paahi Prabho
Sayeeshwara Maam Dehi Vibho</t>
  </si>
  <si>
    <t>lingodhbhavakara-lingeshwara.mp3</t>
  </si>
  <si>
    <t>Lowest Note: d1 / G# (lower octave)Highest Note: M2 / F#* Western notes are in the Key of C</t>
  </si>
  <si>
    <t>https://dl.radiosai.org/RADIO_SAI_BHAJAN_CLASSROOM_440_LINGODBHAVAKARA_LINGESHWARA.mp3</t>
  </si>
  <si>
    <t>vintage instrumental sheet-music tutorial</t>
  </si>
  <si>
    <t>Song Glossary dehi: the one who resides in the body – the lord lingeshwara: lord of the lingam (sacred stone in the form of an ellipse); (var) lingeshwaraya lingodbhava: one who created linga - refers to lord sathya sai baba who created and took out lingas from his stomach during the shivarathri festival; (var) lingodhbhava, lingodhbhavakara maam: for me paahi: protect; (var) pahi partheeshwara: one who is lord of parthi (sathya sai baba); (var) partheesha, partheeshwaraya prabhu: lord, master; (var) prabho sayeesha: sai + esha = lord sai; (var) sayeesham, sayeeshwara, sayeeshwaram, sayeeshwari (f), sayeeshwaraya, saishwari (f), vibho: omnipresent, powerful</t>
  </si>
  <si>
    <t>debug_lingodhbhavakara_lingeshwara.html</t>
  </si>
  <si>
    <t>https://youtu.be/a99_P8EvKx0 https://youtu.be/lYA0Z7oL2Is</t>
  </si>
  <si>
    <t>lingodhbhavakara-lingeshwara_1.mp3</t>
  </si>
  <si>
    <t>https://sairhythms.sathyasai.org/song/lingodhbhavakara-sai-shivom-2</t>
  </si>
  <si>
    <t>Lingodhbhavakara Sai Shivom (2)</t>
  </si>
  <si>
    <t>Sing the Glory of Lord Sai who is none other than Lord Shiva supporting the Ganges. Lord Sai is the source of the Lingam (creative power). He is the Lord of the Universe, the personification of Love and the form of the Primeval Sound Om. Glory to the Supremely Sacred Lord Sai.</t>
  </si>
  <si>
    <t>Lingodhbhavakara Sai Shivom (2)
Gangadharaya Sai Shivom [ Lingodhbhavakara Sai ... ]
Prema Swaroopaya Bhuvaneshwaraya
Pranavakaaraaya Sai Shivom
Parameshwaraya Parama Pavitraya [ Gangadharaya Sai ... ]</t>
  </si>
  <si>
    <t>Song Glossary bhuvaneshwara: lord of the world; (var) bhuvanesha gangadhara: one who bears the holy river ganga – lord shiva; (var) gangadharaya, gangadhari lingodbhava: one who created linga - refers to lord sathya sai baba who created and took out lingas from his stomach during the shivarathri festival; (var) lingodhbhava, lingodhbhavakara parama: supreme, principal, chief, best, highest; (var) param, paramam paramesha: supreme god; (var) parameshwara, parameshwaraya, parameshwari (feminine) pavitra: sacred; (var) pavitram pranavakaara: embodiment or personification of om; (var) pranavakaari, omkaara, pranavakaram, pranavakaaraaya prema: love; (var) prem; also the name of the third sai avatar, prema sai sai: sa + aai = divine mother shiva: lord shiva - one of the trinity who is the destroyer - the name shiva means auspiciousness; (var) shiv, shivaya, shivaraj, shivaraja, shivarajam, shivom, shivani (f) - of shiva swaroopa: figure, embodiment; (var) swarupa, swaroopam, swaroopanin (tamil); roopini, swaroopini, svarupini (feminine)</t>
  </si>
  <si>
    <t>debug_lingodhbhavakara_sai_shivom_2.html</t>
  </si>
  <si>
    <t>https://sairhythms.sathyasai.org/song/listen-my-heart-voice</t>
  </si>
  <si>
    <t>Listen To My Heart Voice</t>
  </si>
  <si>
    <t>Listen To My Heart Voice Waiting For My Calling
Longing For My Hearing Loving And Endearing
Listen To My Heart Voice Never Ever Dying
Never Ever Judging Giving And Forgiving
Light In My Heart Light In My Soul
Love In My Heart Love In My Soul
I Am The Light I Am The Love
Listen To My Heart Voice Never Ever Worried
Never Ever Hurried Always Kind And Happy
Listen To My Heart Voice Let It Be My Sole Choice
Inner Light Enfolds Me Divinity's Within Me [ Light In My Heart ... I Am The Love ]</t>
  </si>
  <si>
    <t>listen-my-heart-voice.mp3</t>
  </si>
  <si>
    <t>debug_listen_to_my_heart_voice.html</t>
  </si>
  <si>
    <t>https://sairhythms.sathyasai.org/song/listen-my-hearts-song</t>
  </si>
  <si>
    <t>Listen To My Hearts Song</t>
  </si>
  <si>
    <t>Listen, Listen, Listen To My Hearts Song
I Will Never Forget You, I Will Never Forsake You
Hearken, Hearken, Hearken To Whisper Of My Soul [ I Will ... ]
Take Me, Take Me, Take Me, My Lord In Thy Love [ I Will ... ]</t>
  </si>
  <si>
    <t>debug_listen_to_my_hearts_song.html</t>
  </si>
  <si>
    <t>https://sairhythms.sathyasai.org/song/listen-listen</t>
  </si>
  <si>
    <t>Listen, Listen</t>
  </si>
  <si>
    <t>Listen, Listen
Listen to the beat of divinity
So Hum So Hum strumming as we breathe
The universal OM whistling through the trees
Listen, Listen
Krishna's flute playing on the breeze
Om Sai Ram crashing on the seas
Listen, Listen
Listen to the beat of divinity
Clap your hands let your hearts fly
Living in the rhythm of Sri Sathya Sai
Listen, Listen</t>
  </si>
  <si>
    <t>listen-listen.mp3</t>
  </si>
  <si>
    <t>debug_listen_listen.html</t>
  </si>
  <si>
    <t>https://sairhythms.sathyasai.org/song/lord-almighty-sai</t>
  </si>
  <si>
    <t>Lord Almighty Sai</t>
  </si>
  <si>
    <t>Lord Almighty, Lord Almighty, Lord Almighty Sai
Lord Almighty Sai
Won't You lift me, won't You lift me, won't You lift me high?
Won't You lift me high?
Take me home to Puttaparthi, let me see Your eyes
Let me see Your eyes
Let me see Your Light and let me feel Your Love inside
Let me feel Your Love inside</t>
  </si>
  <si>
    <t>debug_lord_almighty_sai.html</t>
  </si>
  <si>
    <t>https://sairhythms.sathyasai.org/song/lord-dear-god-pour-your-love</t>
  </si>
  <si>
    <t>Lord Dear God Pour Your Love</t>
  </si>
  <si>
    <t>Lord, Dear God, Pour Your Love Into My Heart
Pour Your Love From Today, Pour Your Love On The Way
From My Heart Let It Flow, Fill The World With Its Glow
Lord, Dear God, Pour Your Love Into My Heart (2)</t>
  </si>
  <si>
    <t>debug_lord_dear_god_pour_your_love.html</t>
  </si>
  <si>
    <t>https://youtu.be/7vwGrvWpFHM</t>
  </si>
  <si>
    <t>https://sairhythms.sathyasai.org/song/lord-god-protector-sathya-sai-baba</t>
  </si>
  <si>
    <t>Lord God protector Sathya Sai Baba</t>
  </si>
  <si>
    <t>Lord God protector Sathya Sai Baba
Remover of all obstacles that stand in our way
Lord God protector Sathya Sai Baba
Giver of prosperity, Easwaramma's son
Lord God protector Sathya Sai Baba
Bless us Sai Baba, guide us through each day
Lord God protector Sathya Sai Baba</t>
  </si>
  <si>
    <t>debug_lord_god_protector_sathya_sai_baba.html</t>
  </si>
  <si>
    <t>https://sairhythms.sathyasai.org/song/lord-god-within-my-heart</t>
  </si>
  <si>
    <t>Lord God Within My Heart</t>
  </si>
  <si>
    <t>Lord God Within My Heart, Lord God Within
Lord In The Form Of Man I Bow Within To Thee
Lord God Within My Heart, Lord God Within
Lord With Lotus Eyes, On The Sea Of Change Reclines
I Offer All To Thee, Lord God Within My Heart</t>
  </si>
  <si>
    <t>debug_lord_god_within_my_heart.html</t>
  </si>
  <si>
    <t>https://sairhythms.sathyasai.org/song/lord-i-am-thine</t>
  </si>
  <si>
    <t>Lord I Am Thine</t>
  </si>
  <si>
    <t>Lord I Am Thine I Am Thine I Am Thine
Lord I Am Thine I Am Thine
Be Thou Mine Oh Be Thou Mine (2)
I Am Thine I Am Thine</t>
  </si>
  <si>
    <t>lord-i-am-thine.mp3</t>
  </si>
  <si>
    <t>debug_lord_i_am_thine.html</t>
  </si>
  <si>
    <t>https://sairhythms.sathyasai.org/song/lord-i-yearn-your-love</t>
  </si>
  <si>
    <t>Lord I Yearn For Your Love</t>
  </si>
  <si>
    <t>Lord I Yearn For Your Love
To See Your Holiness Everywhere
To Love Each One As My Own
Every Breath I Take Will Lead Me Home
I See Your Shining Eyes In Every Face
In Every Smile Lord I Feel Your Grace
I Am You And You Are Me, Forever</t>
  </si>
  <si>
    <t>debug_lord_i_yearn_for_your_love.html</t>
  </si>
  <si>
    <t>https://youtu.be/5_1qS36BGJE?t=2297</t>
  </si>
  <si>
    <t>https://sairhythms.sathyasai.org/song/lord-jesus-son-god</t>
  </si>
  <si>
    <t>Lord Jesus, Son Of God</t>
  </si>
  <si>
    <t>Lord Jesus, son of God, son of God, You're the way and the light.
You're the way and the light, You're the love and the light,
When the world's in tears then the Lord appears,
You're the way and the light.</t>
  </si>
  <si>
    <t>lord-jesus-son-god.mp3</t>
  </si>
  <si>
    <t>debug_lord_jesus_son_of_god.html</t>
  </si>
  <si>
    <t>https://sairhythms.sathyasai.org/song/lord-krishna-guide-us-our-way</t>
  </si>
  <si>
    <t>Lord Krishna guide us on our way</t>
  </si>
  <si>
    <t>Lord Krishna guide us on our way
Let us be the flute on which You play
Play on us divine melody
That we may grasp Your Love Reality</t>
  </si>
  <si>
    <t>debug_lord_krishna_guide_us_on_our_way.html</t>
  </si>
  <si>
    <t>https://sairhythms.sathyasai.org/song/lord-all</t>
  </si>
  <si>
    <t>Lord of all</t>
  </si>
  <si>
    <t>Lord of all, Lord of us all
Rama Allah Harey Krishna Buddha Hara Shiva Jesus Sathya Sai
All names are Yours, beloved Sai
Your form is in my heart, Your name is on my lips
Shirdi Sathya Prema Baba, Shirdi Sathya Prema Baba</t>
  </si>
  <si>
    <t>debug_lord_of_all.html</t>
  </si>
  <si>
    <t>https://sairhythms.sathyasai.org/song/lord-all-worlds</t>
  </si>
  <si>
    <t>Lord of all the worlds</t>
  </si>
  <si>
    <t>Lord of all the worlds
Draw us to Your Heart
(Lord) Draw us to Your Heart
Through Your Grace we open our hearts
May we now receive You
We surrender all
As we breathe Your Light
And we feel Your loving heart
And receive Your Grace
And submit to this</t>
  </si>
  <si>
    <t>debug_lord_of_all_the_worlds.html</t>
  </si>
  <si>
    <t>https://sairhythms.sathyasai.org/song/lord-beauty-lord-mercy</t>
  </si>
  <si>
    <t>Lord of beauty, Lord of mercy</t>
  </si>
  <si>
    <t>Lord of beauty, Lord of mercy, Lord of gentle might
Thy Name is Truth, Sai (Sathya), Thy Form is Light
Lord of beauty, Lord of mercy, Lord of gentle might
Stay ever in my heart, ever in my sight
Endless Wonder, Lord of pure delight
Endless Wonder, Lord of gentle might
Stay within my heart, guide me through the night
Endless Wonder, Lord of pure delight
Sathya Sai Baba, Lord of pure delight</t>
  </si>
  <si>
    <t>debug_lord_of_beauty_lord_of_mercy.html</t>
  </si>
  <si>
    <t>https://sairhythms.sathyasai.org/song/lord-compassion</t>
  </si>
  <si>
    <t>Lord of Compassion</t>
  </si>
  <si>
    <t>Lord of Compassion, You sing this song now,
The world resounds with Your praises,
And Your Name is my Salvation
Your sweet Name is my Foundation
Sathya Sai, my Inspiration
You are the Geeta, You are Ramayana, You are the Vedas Incarnate
And Your Name is my Salvation
Your sweet Name is my Foundation
Sathya Sai, Sathya Sai
Sathya Dharma Shanthi Prema Ahimsa, these are the values You teach us
And Your Name is my Salvation
Your sweet Name is my Foundation
Sathya Sai, Sathya Sai
Ram Rahim Ko Bhajanewaale Terey Poojari Baba
Tera Naam Ek Sahara (3)
Tum Hi Ho Geeta Tum Hi Ramayan
Tum Hi Ho Veda Quran [ Tera Naam ... ]
Puttaparthi no Kamisama Watashi wa Kimashita
Sakura Saku Kuni Kara
Sai Ram Tonaete
Misugata Ukabete
Darshan no Retsu no Naka de Anata wo Machimasu
Ai no Kamisama
Sai Ram Tonaete
Misugata Ukabete</t>
  </si>
  <si>
    <t>lord-compassion.mp3</t>
  </si>
  <si>
    <t>Song Glossary ahimsa: non-violence dharma: righteousness, also refers to way of life or religion geeta: bhagawad geeta, the sacred scripture containing the guidance of lord krishna to arjuna during the war; (var) geete, geetai (tamil) prema: love; (var) prem; also the name of the third sai avatar, prema sai ramayan: epic (story of rama) sai: sa + aai = divine mother sathya: truth, short form of sathyanarayana – the childhood name of sri sathya sai baba; (var) sathyam shanthi: peace veda: sacred text, the scripture of the hindus said to have been directly revealed by the supreme-being, brahman</t>
  </si>
  <si>
    <t>debug_lord_of_compassion.html</t>
  </si>
  <si>
    <t>https://sairhythms.sathyasai.org/song/lord-heaven-and-lord-earth</t>
  </si>
  <si>
    <t>Lord of Heaven and Lord of Earth</t>
  </si>
  <si>
    <t>Lord of Heaven and Lord of Earth
Lord as man has taken birth
Sing with love, love in your hearts
Sing with love to our Lord Sathya Sai</t>
  </si>
  <si>
    <t>debug_lord_of_heaven_and_lord_of_earth.html</t>
  </si>
  <si>
    <t>https://sairhythms.sathyasai.org/song/lord-lords-sathya-sai</t>
  </si>
  <si>
    <t>Lord of Lords, Sathya Sai</t>
  </si>
  <si>
    <t>Lord of Lords, Sathya Sai
Lord of Lords, King of Kings (4x)
End the day with love, that’s the way to God
Sathya Sai, Sathya Sai, Sathya Sai, Sathya Sai
The golden hand, that blesses the world
End the day with love, that’s the way to God
End the day with love, that’s the way to God</t>
  </si>
  <si>
    <t>lord-lords-sathya-sai.mp3</t>
  </si>
  <si>
    <t>Lowest Note: P / GHighest Note: S / C (higher octave)* Western notes are in the Key of C</t>
  </si>
  <si>
    <t>debug_lord_of_lords_sathya_sai.html</t>
  </si>
  <si>
    <t>https://sairhythms.sathyasai.org/song/lord-mercy-lord-world</t>
  </si>
  <si>
    <t>Lord of Mercy Lord of the World</t>
  </si>
  <si>
    <t>Lord of Mercy Lord of the World
Infinite compassion loving all
Showering grace everywhere
Sai Ram Sai Ram Om Sai Baba
Saying that which cannot be said
Teaching that which cannot be taught
Knowing that which cannot be known
Sai Ram Sai Ram Om Sai Baba</t>
  </si>
  <si>
    <t>lord-mercy-lord-world.mp3</t>
  </si>
  <si>
    <t>Song Glossary baba: lord sai baba - the divine father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t>
  </si>
  <si>
    <t>debug_lord_of_mercy_lord_of_the_world.html</t>
  </si>
  <si>
    <t>https://sairhythms.sathyasai.org/song/lord-dance</t>
  </si>
  <si>
    <t>Lord of the dance</t>
  </si>
  <si>
    <t>Lord of the dance
You danced into Shirdi and we sat at Your feet
You cured our ills with Vibhuthi
You thrilled us with wonders and You showed us the way
And said You would return one day.
Dance dance where ever You may be
Sai is the Lord of the Dance and He
Bestows His grace so we may know the bliss
Of sharing in this dance of His
You dance into Parthi and You teach us to sing
You give us all there's nothing we can bring
You take our hearts and You fill our hands
We clasp Your feet to learn Your dance</t>
  </si>
  <si>
    <t>Song Glossary puttaparthi: birthplace of bhagawan sri sathya sai baba; (var) parti, parthi, parthipuri sai: sa + aai = divine mother shirdi: holy abode of the first incarnation of sai baba; (var) shirdipuri vibhuti: might, power, greatness, superhuman power, sacred ash; (var) vibhuthi</t>
  </si>
  <si>
    <t>debug_lord_of_the_dance.html</t>
  </si>
  <si>
    <t>https://sairhythms.sathyasai.org/song/lord-universe</t>
  </si>
  <si>
    <t>Lord Of The Universe</t>
  </si>
  <si>
    <t>Lord of the universe, Father divine
Mother of miracles, may Your love shine
We who adore You, worship Your name
Light of creation, heavenly flame.
Sings a song their very own
Every heart Your music flows through
Shall never be alone.
God of compassion, merciful One
All forgiving, faithful friend
Guide our footsteps once again.
For the source where we have come
We long to feel Your ocean
Sweet Lord, carry us home.
Long have we waited for Your precious sight
Prophets and sages let it be known
Every nation will kneel by Your throne.
On the earth and in the skies
Now we feel Your omnipresence
Your love before our eyes.</t>
  </si>
  <si>
    <t>lord-universe.mp3</t>
  </si>
  <si>
    <t>debug_lord_of_the_universe.html</t>
  </si>
  <si>
    <t>https://sairhythms.sathyasai.org/song/lord-sathya-sai-bhagawan</t>
  </si>
  <si>
    <t>Lord Sathya Sai Bhagawan</t>
  </si>
  <si>
    <t>Lord Sathya Sai Bhagawan Sathya Sai
Bless Us, Protect us, Sri Sathya Sai
Shirdi Sai Parthi Sai Prema Sai Jai Jai
Puttaparthi Sai Jai Jai Brindavan Sai Jai Jai
Ram Sai Krishna Sai Yesu Sai Jai Jai</t>
  </si>
  <si>
    <t>lord-sathya-sai-bhagawan.mp3</t>
  </si>
  <si>
    <t>Song Glossary bhagawan: god; (var) bhagwan, bhagavaan, bhagavan, bhagawantha, bhagawathey brindavana: garden of tulsi plants, abode of krishna and sathya sai; (var) brindavan jai: victory krishna: name of the eighth incarnation of lord vishnu, son of devaki and vasudeva puttaparthi: birthplace of bhagawan sri sathya sai baba; (var) parti, parthi, parthipuri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 yesu: jesus christ; (var) yeshu</t>
  </si>
  <si>
    <t>debug_lord_sathya_sai_bhagawan.html</t>
  </si>
  <si>
    <t>https://sairhythms.sathyasai.org/song/lord-sweet-lord</t>
  </si>
  <si>
    <t>Lord Sweet Lord</t>
  </si>
  <si>
    <t>Lord Sweet Lord ... Lord Sweet Lord
To You I surrender I dedicate my life
Tied to Your Splendor
You’re That which gives me life
You Are the Mystery that fills my heart with Love
To You I surrender I dedicate my life
Tied to Your Splendor
You’re That which gives me life
You Are the Mystery that fills my heart with Love
You Are The Ocean I dive in devotion
You Are the Mystery that fills my heart with Love
You Are the Mystery that fills my heart with Love</t>
  </si>
  <si>
    <t>lord-sweet-lord.mp3</t>
  </si>
  <si>
    <t>Lowest Note: g2 / E (lower octave)Highest Note: P / G* Western notes are in the Key of C</t>
  </si>
  <si>
    <t>debug_lord_sweet_lord.html</t>
  </si>
  <si>
    <t>https://sairhythms.sathyasai.org/song/lord-who-light</t>
  </si>
  <si>
    <t>Lord who is Light</t>
  </si>
  <si>
    <t>Lord who is Light, the ocean of Light
Lord who is Love, the fountain of Love
Compassionate Savior, Helper and Friend
Who leads me out of this darkness I am in
Bhagavaan Sri Sathya Sai Om
Star of heaven, Lord of all
Bhagavaan Sri Sathya Sai Om</t>
  </si>
  <si>
    <t>debug_lord_who_is_light.html</t>
  </si>
  <si>
    <t>https://sairhythms.sathyasai.org/song/lord-help-me-be-willing</t>
  </si>
  <si>
    <t>Lord, Help Me To Be Willing</t>
  </si>
  <si>
    <t>Lord, help me to be willing ... willing to be changed by You (2x)
Reveal Your Self to me, O One, that I might know The Truth
Give to me Your Grace, O God, for my way Home
And how willI know if I’m ready ... and how will I know unless I try ...
Willing to be changed by YOU!</t>
  </si>
  <si>
    <t>lord-help-me-be-willing.mp3</t>
  </si>
  <si>
    <t>debug_lord_help_me_to_be_willing.html</t>
  </si>
  <si>
    <t>https://sairhythms.sathyasai.org/song/lord-teach-me-love</t>
  </si>
  <si>
    <t>Lord, Teach Me To Love</t>
  </si>
  <si>
    <t>Lord, teach me to love my fellow man (4x)
Keep me from the jealousy, jealousy and envy (2x)
Grant us all we may need, let us love and cherish Thee (2x)
Make us pure and always see, so that we may become free (2x)
Keep our thoughts in harmony, words and deeds in unity (2x)
Sathya, Dharma, Shanthi, Prema, Ahimsa (2x)
Truth, Righteousness, Peace, Love, and Nonviolence
Sathya, Dharma, Shanthi, Prema, Ahimsa
Truth, Righteousness, Peace, Love, and Nonviolence (2x)</t>
  </si>
  <si>
    <t>lord-teach-me-love.mp3</t>
  </si>
  <si>
    <t>Song Glossary ahimsa: non-violence dharma: righteousness, also refers to way of life or religion prema: love; (var) prem; also the name of the third sai avatar, prema sai sathya: truth, short form of sathyanarayana – the childhood name of sri sathya sai baba; (var) sathyam shanthi: peace</t>
  </si>
  <si>
    <t>debug_lord_teach_me_to_love.html</t>
  </si>
  <si>
    <t>https://sairhythms.sathyasai.org/song/lord-you-are-here-again</t>
  </si>
  <si>
    <t>Lord, You Are Here Again</t>
  </si>
  <si>
    <t>Lord, You are here again - do I remember when?
Did my footsteps follow Yours, was my lamp held high?
Did You hear my cry of love? Krishna, Krishna, Krishna....
Free my soul to soar, in the light of the Lord, beloved Sathya Sai Avatar.
Did tears fall from my eyes, as I heard Your flute divine?
Did You hear my cry of love? Krishna, Krishna, Krishna....
My heart rings out, as I drink Your cup once more,</t>
  </si>
  <si>
    <t>lord-you-are-here-again.mp3</t>
  </si>
  <si>
    <t>Song Glossary avatar: incarnation; (var) avatara, avataram, avatari, avathaar, avathari, avatarini(f) gopi: the women of brindavana who had completely surrendered to lord krishna; (var) gopika krishna: name of the eighth incarnation of lord vishnu, son of devaki and vasudeva sai: sa + aai = divine mother sathya: truth, short form of sathyanarayana – the childhood name of sri sathya sai baba; (var) sathyam</t>
  </si>
  <si>
    <t>debug_lord_you_are_here_again.html</t>
  </si>
  <si>
    <t>https://sairhythms.sathyasai.org/song/lotus-blooming-my-heart</t>
  </si>
  <si>
    <t>Lotus blooming in my heart</t>
  </si>
  <si>
    <t>Lotus blooming in my heart
Flower of love, Baba's love
Waters flowing through the heart
Streams of love, Baba's love
Father, thank you for the heart
Made with love, Baba's love.</t>
  </si>
  <si>
    <t>debug_lotus_blooming_in_my_heart.html</t>
  </si>
  <si>
    <t>https://sairhythms.sathyasai.org/song/love-all-serve-all-1</t>
  </si>
  <si>
    <t>Love All Serve All (Major (Shankarabharanam / Bilawal))</t>
  </si>
  <si>
    <t>Love All Serve All
Unconditionally
There’s no favorites here in His creation
Loves us equally
And that love is my greatest inspiration
So I will love all, serve all
That is the way for me
Love all, serve all
That is the way to be
Deep in my heart of hearts
I hear a holy call
To love all, serve all
All throughout the day
Giving love to everyone He sees
In that divine way
So I’ll look for opportunities
(chorus)
Or nation you come from
No matter what your personality
So I’ll give everyone
All the love that is inside of me
[ Yes, I will love all, serve all ... ]</t>
  </si>
  <si>
    <t>love-all-serve-all-1.mp3</t>
  </si>
  <si>
    <t>debug_love_all_serve_all.html</t>
  </si>
  <si>
    <t>https://sairhythms.sathyasai.org/song/love-all-serve-all-0</t>
  </si>
  <si>
    <t>Love all Serve all (Major (Shankarabharanam / Bilawal))</t>
  </si>
  <si>
    <t>Love all Serve all
Listen to the Call of The Lord
Love all Serve all
Be willing to see The One in your fellowman
The Truth of life in all reality
To know right now that we are free
That’s The Way of The Lord
Listen to the Call of The Lord
Love all Serve all
Be willing to see The One in your fellowman
Life is filled with abundant surprise
Just waitin’ for us to recognize
That’s The Way of The Lord
Listen to the Call of The Lord
Love all Serve all
Be willing to see The One in your fellowman
The Light of God into everything
To let Him be the song we sing
That’s The Way of The Lord
Listen to the Call of The Lord
Love all Serve all
Be willing to see The One in your fellowman</t>
  </si>
  <si>
    <t>love-all-serve-all-0.mp3</t>
  </si>
  <si>
    <t>https://sairhythms.sathyasai.org/song/love-all-serve-all</t>
  </si>
  <si>
    <t>Love all serve all</t>
  </si>
  <si>
    <t>Love all serve all, listen to the call of the Lord
Love all serve all, this is the call of the Lord
If you love the lord, then you must love all
If you serve the lord, then you must serve all
Love all, serve all, listen to the call of the Lord
Love all, serve all, this is the call of the Lord
See no evil, hear no evil, speak no evil, says the Lord
Think no evil, do no evil, love all serve all, says the Lord</t>
  </si>
  <si>
    <t>https://sairhythms.sathyasai.org/song/love-all-fear-none</t>
  </si>
  <si>
    <t>Love All, Fear None</t>
  </si>
  <si>
    <t>Love all, fear none, for we are one,
We are children of the light, yes we are, children of the light.
We're the family of man, yes we are, the family of man.
We are one with the light, we are one in His sight.
We are children of the light, yes we are, children of the light.</t>
  </si>
  <si>
    <t>love-all-fear-none.mp3</t>
  </si>
  <si>
    <t>debug_love_all_fear_none.html</t>
  </si>
  <si>
    <t>https://sairhythms.sathyasai.org/song/love-my-heart</t>
  </si>
  <si>
    <t>Love In My Heart</t>
  </si>
  <si>
    <t>Love in my heart, love in my home, love in my life, Sai is Love
Sai is my heart, Sai is my home, Sai is my life, Sai my own
Love, love, love is God, live, live, live in Love (2x)
Allelujah, Allelu Allelujah, Alleluia, Allelujah (2x)
Allelujah, Alleujah (2x)
(next two lines sung in rounds)
Allelujah, Allelu Allelujah, Alleluia, Allelujah
Allelujah, Alleujah</t>
  </si>
  <si>
    <t>love-my-heart.mp3 love-my-heart_1.mp3</t>
  </si>
  <si>
    <t>debug_love_in_my_heart.html</t>
  </si>
  <si>
    <t>https://sairhythms.sathyasai.org/song/love-all</t>
  </si>
  <si>
    <t>Love Is All</t>
  </si>
  <si>
    <t>Love Is All
I am at one with my Lord Sai
I say I do remember You
You gave me stars, the sun, and moon
Love is all Sathya Sai Baba
This is our time, this is our fate
Our fears removed, our strength renewed
Our lives our love and peace and truth
Love is all Sathya Sai Baba
Long ago and now we’re always made from love
You drew us close to You, You took our hand in Yours
Gave us all we’ll need forever more
Love is all Sathya Sai Baba (2x)
The heart spring as the weakest part
Of our grace lifts us back to You
Swami make peace us brave and true
We’ll wear all our smiles for You (3x)
We’ll wear all our smiles for You (2x)
For You my Lord, for You
This is our time, this is our fate
Our fears removed, our strength renewed
Our lives our love and peace and truth
Love is all Sathya Sai Baba (2x)
Love is all</t>
  </si>
  <si>
    <t>love-all.mp3</t>
  </si>
  <si>
    <t>Song Glossary baba: lord sai baba - the divine father sai: sa + aai = divine mother sathya: truth, short form of sathyanarayana – the childhood name of sri sathya sai baba; (var) sathyam sri: honorific title of respect; another name of goddess lakshmi; wealth, majesty, splendour, intellect, fortune; (var) thiru (tamil) swami: lord; (var) swaminatha, swamiye, swamiyey, swamy</t>
  </si>
  <si>
    <t>debug_love_is_all.html</t>
  </si>
  <si>
    <t>https://sairhythms.sathyasai.org/song/love-all-i-see</t>
  </si>
  <si>
    <t>Love is all I see</t>
  </si>
  <si>
    <t>Love is all I see - Love is all I do
Love is all that's Me - Love is all that's You
Love is all I feel - Love is all I am
Sai Rama Rama Rama Ram - Om
Love is all I say - Love is all I know
Love is all I hear - Love is all I show [ Love is all I feel ... Om ]
Love is all My Heart - Love is all My Soul
Love is all I sing - Love is all I bring [ Love is all I feel ... Om ]</t>
  </si>
  <si>
    <t>love-all-i-see_1.mp3 love-all-i-see.mp3</t>
  </si>
  <si>
    <t>Song Glossary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t>
  </si>
  <si>
    <t>debug_love_is_all_i_see.html</t>
  </si>
  <si>
    <t>https://sairhythms.sathyasai.org/song/love-flowing-river</t>
  </si>
  <si>
    <t>Love is flowing like a river</t>
  </si>
  <si>
    <t>Love is flowing like a river flowing out from you and me
Flowing out into the desert setting all the captives free
Peace is flowing like a river...
Truth is flowing like a river...
Bliss is flowing like a river...
Halleluiah Halleluiah Halleluiah Halleluiah</t>
  </si>
  <si>
    <t>debug_love_is_flowing_like_a_river.html</t>
  </si>
  <si>
    <t>https://sairhythms.sathyasai.org/song/love-god</t>
  </si>
  <si>
    <t>Love is God (Harmonic Minor)</t>
  </si>
  <si>
    <t>Love, Love, Love, Love is God
Live, Live, Live, Live in Love
Expand your heart to encompass all
Live, Live, Live in Love
Your master is your heart
Your heart where God resides
God is in you, with you, above you around you and behind you
God is in you, with you, above you around you and behind you
Men: Love, Love is God
Women: Love, Love is God
Men: Live, Live in Love
Women: Live, Live in Love
Women:
Love, Love is God
Live, Live in Love
Love, Love is God
Live, Live in Love
(Until the END)
Men:
Loooove, Loooove is Gooood,
Liiiiiiiive, Liiiiiiiive in Love
Loooove, Loooove is Gooood,
Liiiiiiiive, Liiiiiiiive in Love
(Until the END)
God is in you, with you, above you around you and behind you (3x)</t>
  </si>
  <si>
    <t>debug_love_is_god.html</t>
  </si>
  <si>
    <t>https://sairhythms.sathyasai.org/song/love-god-0</t>
  </si>
  <si>
    <t>Love is God</t>
  </si>
  <si>
    <t>Love, Love, Love, Love is God
Live, Live, Live, Live in Love
Expand your heart to encompass all
Live, Live in Love
Your master is your heart
Your heart where God resides
God is in you, with you, above you around you and behind you
Love, Love, Love is God, Live, Live, Live in Love
God is in you, with you, above you around you and behind you</t>
  </si>
  <si>
    <t>https://sairhythms.sathyasai.org/song/love-god-god-love</t>
  </si>
  <si>
    <t>Love is God, God is Love</t>
  </si>
  <si>
    <t>Love is God, God is Love
Love all serve all says the Lord
He is good, so be good
Love all serve all says the Lord
Live in love, Love all beings
Love all serve all says the Lord</t>
  </si>
  <si>
    <t>debug_love_is_god_god_is_love.html</t>
  </si>
  <si>
    <t>https://sairhythms.sathyasai.org/song/love-his-form</t>
  </si>
  <si>
    <t>Love Is His Form</t>
  </si>
  <si>
    <t>Love Is His Form, Says Sai, Sai Baba Is Love, Divine Love
He Is In Our Every Breath, Sathya Sai Is Love, Divine Love
Love Is His Form, Says Sai, Sai Baba Is Love, Divine Love
Ram Rahim Krishna Karim
Zohrashtra Yeshu Nanak
Sing Any Name To Adore Him, Sai Baba Is Love, Divine Love</t>
  </si>
  <si>
    <t>Song Glossary baba: lord sai baba - the divine father karim: one of the 99 names of allah meaning ‘generous’ krishna: name of the eighth incarnation of lord vishnu, son of devaki and vasudeva nanak: saint of sikh religion, guru nanak rahim: merciful lord rama: name of the seventh incarnation of lord vishnu, son of dasharatha and kausalya; (var) ram sai: sa + aai = divine mother sathya: truth, short form of sathyanarayana – the childhood name of sri sathya sai baba; (var) sathyam yesu: jesus christ; (var) yeshu zohrashtra: founder of the zoroastrianism faith, zoroaster (zarathustra in persian)</t>
  </si>
  <si>
    <t>debug_love_is_his_form.html</t>
  </si>
  <si>
    <t>https://sairhythms.sathyasai.org/song/love-my-form</t>
  </si>
  <si>
    <t>Love Is My Form</t>
  </si>
  <si>
    <t>Love Is My Form, Truth Is My Breath, Bliss Is My Food
My Life Is My Message Expansion Is My Life
No Reason For Love, No Season For Love, No Birth, No Death
Prema Sathya Ananda, Dharma Shanthi Ananda
Shirdi Sai, Sathya Sai, Prema Sai Jai Jai
Shirdi Baba, Sathya Baba, Prema Baba Jai Jai
Sai wa Ai, Shinri wa Ibuki, Shifuku wa Ikiru Kate
Sono Iki Kata ga Tsutaeru Ai
Riyuu wa Naku, Toki ni Yorazu, Kawaranu Shin no Ai
Ai to Shinri no Shifuku wa, Dharma ga Shizukani Motarasu
Shirdi Sai, Sathya Sai, Prema Sai Subete
Tatae yo Shifuku he Michibiku Keshin</t>
  </si>
  <si>
    <t>golden voice karaoke multi-lingual sheet-music</t>
  </si>
  <si>
    <t>Song Glossary anand: bliss; (var) ananda, anandam, anando baba: lord sai baba - the divine father dharma: righteousness, also refers to way of life or religion jai: victory prema: love; (var) prem; also the name of the third sai avatar, prema sai sai: sa + aai = divine mother sathya: truth, short form of sathyanarayana – the childhood name of sri sathya sai baba; (var) sathyam shanthi: peace shirdi: holy abode of the first incarnation of sai baba; (var) shirdipuri</t>
  </si>
  <si>
    <t>debug_love_is_my_form.html</t>
  </si>
  <si>
    <t>Reference Track3 Pancham / E - UnisonLadies Pitch Karaoke Tracks3 Pancham / E (unison)</t>
  </si>
  <si>
    <t>love-my-form.mp3</t>
  </si>
  <si>
    <t>https://sairhythms.sathyasai.org/song/love-my-life</t>
  </si>
  <si>
    <t>Love is my life</t>
  </si>
  <si>
    <t>Love is my life … Love is my life
Love is all that I hear … no longer worry, doubt or fear
Love is my life … it is my life
Love is all that I see … for I AM … so fin-al-ly
Love is my life … it is my life
Love is everything that I touch … for Love is the thing that I love so much
Love is the thing that I love so much
Love is all that I feel … not illusion but just what’s real
Love is my life … it is my life
Love is what I AM here to share
For Love is God’s goodness embraced in His care
For Love is God’s goodness embraced in His care
Love is the song I’m here to sing … to bring Love’s Song into everything
Love is my life … it is my life
Love is my life … it is my life</t>
  </si>
  <si>
    <t>love-my-life.mp3</t>
  </si>
  <si>
    <t>debug_love_is_my_life.html</t>
  </si>
  <si>
    <t>https://sairhythms.sathyasai.org/song/love-my-song</t>
  </si>
  <si>
    <t>Love is my song</t>
  </si>
  <si>
    <t>Love is my song for Love is what I AM
Love is my song for Love is what I AM
Love is ever pouring..pouring and pouring [ Love is my song ... ]
Love is ever sharing..caring, self-forgetting [ Love is my song ... ]
Love is you and me..peaceful &amp; humble [ Love is my song ... ]</t>
  </si>
  <si>
    <t>love-my-song.mp3</t>
  </si>
  <si>
    <t>debug_love_is_my_song.html</t>
  </si>
  <si>
    <t>https://sairhythms.sathyasai.org/song/love-answer</t>
  </si>
  <si>
    <t>Love Is The Answer</t>
  </si>
  <si>
    <t>Love is the answer
Love is the key
Love is the healer
Love sets you free
For you to decide
No more hesitating
Your heart is your guide
His voice is deep inside [ Love is the answer ... ]
And know that He cares
He’s there right beside you
And hears every prayer
The Lord is everywhere [ Love is the answer ... ]
Rejoice side by side
The Lord of creation Is here to provide
No one will be denied
Set you free...
Set you free...
Love will set you free</t>
  </si>
  <si>
    <t>love-answer.mp3</t>
  </si>
  <si>
    <t>debug_love_is_the_answer.html</t>
  </si>
  <si>
    <t>https://sairhythms.sathyasai.org/song/love-way-love</t>
  </si>
  <si>
    <t>Love Is The Way Love</t>
  </si>
  <si>
    <t>Love Is The Way Love Is The Only Way
Love Is The Road Love Is A Golden Road
Follow The Road Love Is A Golden Road
Step By Step We'll Walk Toward The Lord (2)
Step By Step We'll Reach The Light</t>
  </si>
  <si>
    <t>love-way-love.mp3</t>
  </si>
  <si>
    <t>debug_love_is_the_way_love.html</t>
  </si>
  <si>
    <t>https://sairhythms.sathyasai.org/song/love-you-love-me</t>
  </si>
  <si>
    <t>Love is You, Love is Me</t>
  </si>
  <si>
    <t>Love is You - Love is Me
Love is We - together kindness and generosity
Sincerity together
Love Love Love - Love Love Love
Love is Light - Light within
Shining bright forever
Cleansing, everlasting - Glowing forever
Love is One - We are One
Everyone - together
Patience, inner happiness - Peacefulness together
Love is God - God is Love
We are Love - together
Giving and forgiving
Loving forever</t>
  </si>
  <si>
    <t>debug_love_is_you_love_is_me.html</t>
  </si>
  <si>
    <t>https://sairhythms.sathyasai.org/song/love-your-real-name</t>
  </si>
  <si>
    <t>Love is your real name</t>
  </si>
  <si>
    <t>Love is your real name
It looks like you, it looks like me
Big and small, short and tall
It’s where we live, eternal, no time
Sathya Sai is here to say
Love will take us all the way
Love and peace, ain’t it great
Love everyone and all will go well
it will take you to the promised land
we’re all the same, in and out
When we know, we win the game
All that’s true is unity
Light and heavy, we are all
Only one heart can be found
Where only joy is what you’ll meet
When we know, we win the game
Love will take us all the way, all the way, all the way</t>
  </si>
  <si>
    <t>love-your-real-name.mp3</t>
  </si>
  <si>
    <t>debug_love_is_your_real_name.html</t>
  </si>
  <si>
    <t>https://sairhythms.sathyasai.org/song/love-lifted-me</t>
  </si>
  <si>
    <t>Love Lifted Me</t>
  </si>
  <si>
    <t>Love lifted me
Tell the whole world to sing along
I’ll call it a Love song for you
And who knows I’m liable
To take a song from the Bible
And then when I’m through..I’ll just sing
When nothing else would do
Ya’ know that Love lifted me
But that’s hard to do
They’re searchin’ their minds ... tryin’ to find the one-of-a-kind way
That they could say somethin’ new … well I’ll just say …
When I was down and out
Ya’ know that Love lifted me
When nothing else would do
Ya’ know that Love lifted me
When nothing else would do
Ya’ know that Love lifted me</t>
  </si>
  <si>
    <t>love-lifted-me.mp3</t>
  </si>
  <si>
    <t>debug_love_lifted_me.html</t>
  </si>
  <si>
    <t>https://sairhythms.sathyasai.org/song/love-peace-righteousness-and-truth</t>
  </si>
  <si>
    <t>Love peace righteousness and truth</t>
  </si>
  <si>
    <t>Love, peace, righteousness and truth
Holy spirit dwelling in us all
Father in Heaven
Give us Your love
Father in Heaven
Give us Your peace
Love in every heart
Peace in every mind
Love here and now Sweet Jesus Christ, our Lord
Love here and now Sri Sathya Sai Baba</t>
  </si>
  <si>
    <t>debug_love_peace_righteousness_and_truth.html</t>
  </si>
  <si>
    <t>https://sairhythms.sathyasai.org/song/loving-kindness</t>
  </si>
  <si>
    <t>Loving Kindness</t>
  </si>
  <si>
    <t>We shall give to all we meet Loving Kindness,
Helping in the hour of need bringing light, peace and joy.
We are brothers, sisters all in loving kindness,
Sharing with our fellow men, we are one small world.</t>
  </si>
  <si>
    <t>loving-kindness.mp3</t>
  </si>
  <si>
    <t>debug_loving_kindness.html</t>
  </si>
  <si>
    <t>https://sairhythms.sathyasai.org/song/ma-daya-nidhe-shiva-shankari</t>
  </si>
  <si>
    <t>Ma Daya Nidhe Shiva Shankari</t>
  </si>
  <si>
    <t>Glory to the merciful Mother Shankari (Parvathi) who drapes Herself in white. Glory to Amba, the Mother of the Universe. She is the Lord of all and is verily Mother Sai of Parthi.</t>
  </si>
  <si>
    <t>Ma Daya Nidhey Shiva Shankari
Karunakari Kadambari [ Ma Daya ... ]
Maatheshwari Yogeshwari Jagadeeshwari Amba
Sayeeshwari Sarveshwari Shwetambari Amba (2)</t>
  </si>
  <si>
    <t>Song Glossary amba: mother parvathi; (var) ambe, ambey, ambika daya: compassion jagadeeshwari: lord of the world (feminine); jagad = world, eshwari = master / goddess; (var) jagadishwari kadambari: goddess adorned with flowers of the kaadamba tree karuna: compassion; (var) karunya, karunamaya - full of compassion, karunamayi (f), karunantha, karunakara - embodiment of compassion ma: mother; (var) maayi, maiya, mayi maatheshwari: mother maheshwari; goddess parvathi – consort of shiva nidhey: treasure house; (var) nidhe sayeeshwara: lord sai; (var) saishwara; saishwari, sayeeshwari (feminine) sarvesha: lord of everybody; (var) sarveshwara, sarveshwaram, sarveshwari (f) shankari: goddess parvathi shiva: lord shiva - one of the trinity who is the destroyer - the name shiva means auspiciousness; (var) shiv, shivaya, shivaraj, shivaraja, shivarajam, shivom, shivani (f) - of shiva shwetambara: one who is draped in white, shweta - white; (var) shwetambari, shwetambarini (f) yogeshwara: refers to lord shiva who is master of spiritual seekers of highest order; (var) yogeshwaraya, yogendra, yogeshwari (feminine)</t>
  </si>
  <si>
    <t>debug_ma_daya_nidhe_shiva_shankari.html</t>
  </si>
  <si>
    <t>https://sairhythms.sathyasai.org/song/ma-hey-ma</t>
  </si>
  <si>
    <t>Ma Hey Ma</t>
  </si>
  <si>
    <t>Sing the glory of Mother Sai, Mother of the Universe. She is the embodiment of Mother Saraswathi who plays on the Veena (a stringed instrument), Mother Lakshmi who sustains the world and Mother Parvathi, the Universal Mother.</t>
  </si>
  <si>
    <t>Ma Hey Ma (2)
Sai Mata Jagat Janani [ Ma Hey Ma ... ]
Veena Vadini Saraswathi Mata
Jagat Palini Lakshmi Mata
Ambe Bhavani Gowri Mata [ Sai Mata ... ]
Ma Hey Ma (2)
Sai Mata Jagat Janani [ Ma Hey Ma ... ]
Veena Vadini Saraswathi Mata
Jagat Palini Gowri Mata
Ambe Bhavani Lakshmi Mata [ Sai Mata ... ]</t>
  </si>
  <si>
    <t>Song Glossary amba: mother parvathi; (var) ambe, ambey, ambika bhavani: goddess parvathi gowri: another name of goddess parvathi hey: a heartfelt callout, usually followed by a name or description like 'hey rama', or 'hey merciful lord' jagat: world; (var) jagath, jagatha, jag, jaga janani: mother lakshmi: goddess of wealth, the consort of lord vishnu ma: mother; (var) maayi, maiya, mayi mata: mother; (var) matey palini: to foster and protect (feminine) sai: sa + aai = divine mother saraswathi: goddess of learning and consort of brahma vadini: she who plays (music) veena: musical instrument esp. played by goddess saraswathi, the goddess of knowledge</t>
  </si>
  <si>
    <t>debug_ma_hey_ma.html</t>
  </si>
  <si>
    <t>https://youtu.be/vDcCdNG0ul8 https://youtu.be/mJwNyv7kEFo</t>
  </si>
  <si>
    <t>https://sairhythms.sathyasai.org/song/ma-sai-my-precious-sai</t>
  </si>
  <si>
    <t>Ma Sai, My Precious Sai</t>
  </si>
  <si>
    <t>Ma Sai, my precious Sai
Ma Sai, O Sathya Sai [ Ma Sai, my ... ]
May this thread of love never break
Let me always be with You, Sathya Sai
You will never ever leave my heart
We will always belong to You, dearest Sai
Ma Sai, O Sathya Sai [ Ma Sai, Mana ... ]
Yeh Prem Ki Dori Toot Na Jaaye
Tera Sath Kabhi bhi Chod Na Jaaye
Door Dilse Kabhi Tum Ho Na Jaaye
Sada Rahenge Hum Terey Hi Sai</t>
  </si>
  <si>
    <t>Song Glossary baba: lord sai baba - the divine father bangaru: pure like gold bhi: also chodo: leave; (var) chod dil: heart; (var) dilon (plural) door: remove, far dori: string hai: is, are; (var) hi; hain - we are ho: you are; (alternative) so be it hum: we, us jaaye: leave, past, gone kabhi: sometimes, at different times ki: of or belonging to ma: mother; (var) maayi, maiya, mayi mana: mind; (var) man, mano na: no (hindi); my (telugu) prema: love; (var) prem; also the name of the third sai avatar, prema sai raho: stay, remain; (var) rahjao, rehna; rahey, rahte - have been staying, rahenge - we will stay saath: company, support sada: always sai: sa + aai = divine mother sathya: truth, short form of sathyanarayana – the childhood name of sri sathya sai baba; (var) sathyam se: from, with todo: break; (var) toot tera: yours; (var) terey, teri, tero (your) tum: you, thou; (var) tu, tuj; tubhyam, tumhey - to you; tujhey, tujko - for you; yeh: these</t>
  </si>
  <si>
    <t>debug_ma_sai_my_precious_sai.html</t>
  </si>
  <si>
    <t>https://youtu.be/dPAJgaSnJDo?si=BM2JwDEhKD9tKmMN</t>
  </si>
  <si>
    <t>https://sairhythms.sathyasai.org/song/ma-saraswathi-gnan-do</t>
  </si>
  <si>
    <t>Ma Saraswathi Gnan Do</t>
  </si>
  <si>
    <t>O Mother Sai, bless us with spiritual knowledge, education and intelligence. O Mother, You are the bestower of Love, Peace, Devotion and Liberation.</t>
  </si>
  <si>
    <t>Ma Saraswathi Gnan Do
Vidya Buddhi Daan Do [ Ma Saraswathi ... ]
Prema Dayini Shanthi Dayini
Bhakthi Mukthi Pradayini
Sai Mata Taar Do</t>
  </si>
  <si>
    <t>Song Glossary bhakthi: devotion buddhi: intellect daan: blessing, boon dayini: one who gives (feminine); (var) pradayini, vidayini do: give, grant; also refers to the number two gnana: wisdom; (var) gyaan, gnaan, gnan, gnanam ma: mother; (var) maayi, maiya, mayi mata: mother; (var) matey mukthi: liberation prema: love; (var) prem; also the name of the third sai avatar, prema sai sai: sa + aai = divine mother saraswathi: goddess of learning and consort of brahma shanthi: peace vidya: knowledge</t>
  </si>
  <si>
    <t>debug_ma_saraswathi_gnan_do.html</t>
  </si>
  <si>
    <t>https://sairhythms.sathyasai.org/song/maam-paahi-om-bhagawathi</t>
  </si>
  <si>
    <t>Maam Paahi Om Bhagawathi</t>
  </si>
  <si>
    <t>O Divine Mother, please protect us. You are Mother Saraswathi, the mother of learning and art. You are the embodiment of sound. You are the eternally Supreme Mother Sai, the remover of all worldly fears.</t>
  </si>
  <si>
    <t>Maam Paahi Om Bhagawathi
Sharada Ma Saraswathi [ Maam Paahi ... ]
Naada Narayani Brahma Sanathani
Bhava Bhaya Bhanjani Sai Maheshwari (2)</t>
  </si>
  <si>
    <t>Song Glossary bhagawathi: goddess bhanjana: one who destroys; (var) bhanjani (f) bhava: being, becoming, birth, world bhaya: fear brahma: one of the trinity who is the creator, it also refers to the supreme lord - brahman; (var) brahmam maam: for me ma: mother; (var) maayi, maiya, mayi maheshwari: goddess parvathi - consort of shiva naada: sound; (var) ninaada, naad, naadam narayani: goddess of wealth, lakshmi, the consort of narayana om: Omkara has no form. It is the manifestation of Brahman (God) as sound. It is present in all creation. It is effulgent. It is in all speech. Read More: Significance of Om paahi: protect; (var) pahi sai: sa + aai = divine mother sanathana: perpetual, constant, eternal, permanent; (var) sanathani (f), sanatana, sanathanaya saraswathi: goddess of learning and consort of brahma sharada: goddess saraswathi - one who is prayed to on the ninth day of sharad (winter); (var) sharadey</t>
  </si>
  <si>
    <t>debug_maam_paahi_om_bhagawathi.html</t>
  </si>
  <si>
    <t>https://youtu.be/9yQYg7NNjrU</t>
  </si>
  <si>
    <t>https://sairhythms.sathyasai.org/song/madhava-gopala</t>
  </si>
  <si>
    <t>Madhava Gopala (Shankarabharanam / Bilawal)</t>
  </si>
  <si>
    <t>Sing the glory of Lord Krishna, the dark complexioned son of Nanda and dear consort of Radha. With His enchanting form with the Flute in hand, He played in Brindavan. He held aloft the Govardhana mountain to protect His devotees. Victory be to Lord Hari and Govinda.</t>
  </si>
  <si>
    <t>Madhava Gopala
Nanda Nandana Ghana Shyama Gopala [ Madhava ... ]
Shyama Sundara Brindavana Lola
Murali Manohara Giridhara Bala
Jaya Hari Govinda Radhe Gopala (3)</t>
  </si>
  <si>
    <t>madhava-gopala.mp3</t>
  </si>
  <si>
    <t>Song Glossary bala: child, son; (var) bal, balana, balagan (tamil), baalam brindavana: garden of tulsi plants, abode of krishna and sathya sai; (var) brindavan ghana: thick; also refers to the sound of a bell; (var) ghanana gopal: name of krishna which means protector of the cowherd; (var) gopala, gopalana, gopalam govinda: name of krishna which means cowherd; (var) govindam hari: name of lord vishnu; (var) hare, harey jaya: victory; (var) jayam, jayatu lola: longing or desirous of madhava: name of krishna which means very sweet like madhu-honey; (var) madhavam, madhavaya manohar: pleasing, beautiful, charming; (var) manohara, manoharam, manohari (f) murali: flute nanda: foster father of lord krishna nandana: son, also the name of a forest; (var) nandan, nandanam pala: to care, protect or sustain; (var) palana, palaya, palam, palan radha: one of the gopikas and the beloved of lord krishna; (var) radhe, radhey, radhika sham: dark hued, a reference to lord krishna; evening time; (var) shyam, shyama, shyamala sundara: beautiful; (var) sundarakara, sundaraya, sundari (f), soundari (f), sundaram - beauty</t>
  </si>
  <si>
    <t>debug_madhava_gopala.html</t>
  </si>
  <si>
    <t>https://sairhythms.sathyasai.org/song/madhava-gopala-0</t>
  </si>
  <si>
    <t>Madhava Gopala (Abheri / Bhimpalas)</t>
  </si>
  <si>
    <t>Glory be to Lord Krishna, known by many names - Madhava, Gopala, Madhusudhana, Hari, Giridhara, Mukunda, Muralidhara, Sundara who has incarnated again as Lord Sai in Parthi.</t>
  </si>
  <si>
    <t>Madhava Gopala
Madhusudhana Hari Giridhara
Mukunda Madhava Parthi Vihara
Muralidhara Hari Sundara
Muralidhara Hari Sundara (2)</t>
  </si>
  <si>
    <t>Song Glossary giridhar: one who lifted the mountain - refers to lord krishna who lifted the govardhana peak; (var) giridhara, giridhari gopal: name of krishna which means protector of the cowherd; (var) gopala, gopalana, gopalam hari: name of lord vishnu; (var) hare, harey madhava: name of krishna which means very sweet like madhu-honey; (var) madhavam, madhavaya madhusudhana: slayer of the demon madhu - lord krishna mukunda: refers to krishna, the one who grants liberation muralidhara: one who carries the flute - lord krishna; (var) muralidhari puttaparthi: birthplace of bhagawan sri sathya sai baba; (var) parti, parthi, parthipuri sundara: beautiful; (var) sundarakara, sundaraya, sundari (f), soundari (f), sundaram - beauty vihara: one who resides; (var) viharana, vihari, viharini (f)</t>
  </si>
  <si>
    <t>https://sairhythms.sathyasai.org/song/madhava-gopala-mana-mohana-gopala</t>
  </si>
  <si>
    <t>Madhava Gopala Mana Mohana Gopala</t>
  </si>
  <si>
    <t>Glory to Lord Gopala (Krishna), the protector of cows who is hailed as Madhava. Glory to the enchanting son of Yashoda of the Yadu clan. Glory to the one who lifted the Govardana mountain to protect His devotees. The most beautiful Lord Sai is none other than Lord Gopala.</t>
  </si>
  <si>
    <t>Madhava Gopala Mana Mohana Gopala
Sai Mohana Gopala
Yashoda Ke Bala Yadu Nandana Gopala
Bala Gopala Hey Giridhara Gopala
Bala Gopala Giridhara Gopala
Sai Mohana Gopala</t>
  </si>
  <si>
    <t>Song Glossary bala: child, son; (var) bal, balana, balagan (tamil), baalam gopal: name of krishna which means protector of the cowherd; (var) gopala, gopalana, gopalam giridhar: one who lifted the mountain - refers to lord krishna who lifted the govardhana peak; (var) giridhara, giridhari hey: a heartfelt callout, usually followed by a name or description like 'hey rama', or 'hey merciful lord' ke: of or belonging to madhava: name of krishna which means very sweet like madhu-honey; (var) madhavam, madhavaya mana: mind; (var) man, mano mohana: attractive, beautiful, enchanting; (var) mohanam, mohini (f) - also refers to an incarnation of lord vishnu nandana: son, also the name of a forest; (var) nandan, nandanam sai: sa + aai = divine mother yadu: name of the dynasty in which lord krishna was born; (var) yaduvara, yadukula yashoda: foster mother of lord krishna; (var) yashode</t>
  </si>
  <si>
    <t>debug_madhava_gopala_mana_mohana_gopala.html</t>
  </si>
  <si>
    <t>https://youtu.be/C5XDK4wltLs</t>
  </si>
  <si>
    <t>https://sairhythms.sathyasai.org/song/madhava-harey-krishna-madhura-mohana</t>
  </si>
  <si>
    <t>Madhava Harey Krishna Madhura Mohana</t>
  </si>
  <si>
    <t>Sing the glory of Lord Krishna, the son of Devaki and the dear child of Gokula, who plays the flute and destroys our sins. He is the lotus-eyed lord who is the very life of Radha and the ever joyful lord of Gopis.</t>
  </si>
  <si>
    <t>Madhava Harey Krishna Madhura Mohana
Gokula Balana Devaki Nandana
Venu Vilolana Paapa Vinashana [ Madhava Harey ... ]
Radhika Jeevana Rajeeva Nayana
Nanda Sunandana Gopi Ramana [ Venu Vilolana ... ]</t>
  </si>
  <si>
    <t>madhava-harey-krishna-madhura-mohana.mp3</t>
  </si>
  <si>
    <t>Song Glossary bala: child, son; (var) bal, balana, balagan (tamil), baalam devaki: mother of lord krishna gokula: the place where krishna was fostered gopi: the women of brindavana who had completely surrendered to lord krishna; (var) gopika hari: name of lord vishnu; (var) hare, harey jeevan: life; (var) jeevana krishna: name of the eighth incarnation of lord vishnu, son of devaki and vasudeva madhava: name of krishna which means very sweet like madhu-honey; (var) madhavam, madhavaya madhura: sweet; (var) madhuram mohana: attractive, beautiful, enchanting; (var) mohanam, mohini (f) - also refers to an incarnation of lord vishnu nanda: foster father of lord krishna nandana: son, also the name of a forest; (var) nandan, nandanam nayan: eye; (var) nayana, nayanon, nayanom, nayanabhi paapa: sin radha: one of the gopikas and the beloved of lord krishna; (var) radhe, radhey, radhika rajeeva: a blue lotus ramana: beloved; also the name of a saint sunanda: divinely pleasing, delighting; (var) sunandana venu: flute vilola: one who is in atmic bliss; (var) vilolana, viloley vinasha: one who destroys or removes; (var) vinashaka, vinashana, vinashini (f), vinasham;</t>
  </si>
  <si>
    <t>debug_madhava_harey_krishna_madhura_mohana.html</t>
  </si>
  <si>
    <t>https://sairhythms.sathyasai.org/song/madhava-harey-madhusudhana-harey</t>
  </si>
  <si>
    <t>Madhava Harey Madhusudhana Harey</t>
  </si>
  <si>
    <t>Chant the different names of Lord Krishna, of Yadava lineage, Madhava, Madhusudhana, the charmer of the minds and hearts of devotees and the very embodiment of Truth, Awareness and Bliss.</t>
  </si>
  <si>
    <t>Madhava Harey Madhusudhana Harey
Yadava Harey Yadu Nandana Harey
Keshava Harey Radha Krishna Harey
Janardhana Mana Mohana Harey
Sai Satchidananda Harey</t>
  </si>
  <si>
    <t>madhava-harey-madhusudhana-harey.mp3</t>
  </si>
  <si>
    <t>https://dl.radiosai.org/RADIO_SAI_BHAJAN_CLASSROOM_465_MADHAVA_HARE_MADHUSUDANA_HARE.mp3</t>
  </si>
  <si>
    <t>Song Glossary hari: name of lord vishnu; (var) hare, harey janardhana: one who protects the people - refers to lord vishnu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mana: mind; (var) man, mano mohana: attractive, beautiful, enchanting; (var) mohanam, mohini (f) - also refers to an incarnation of lord vishnu nandana: son, also the name of a forest; (var) nandan, nandanam radha: one of the gopikas and the beloved of lord krishna; (var) radhe, radhey, radhika sai: sa + aai = divine mother satchidananda: sat + chith + ananda = truth or being + consciousness + bliss; (var) satchitananda, satchidanandam yadava: one belonging to the yadu dynasty, refers to lord krishna yadu: name of the dynasty in which lord krishna was born; (var) yaduvara, yadukula</t>
  </si>
  <si>
    <t>debug_madhava_harey_madhusudhana_harey.html</t>
  </si>
  <si>
    <t>https://sairhythms.sathyasai.org/song/madhava-jaya-keshava-jaya-govinda</t>
  </si>
  <si>
    <t>Madhava Jaya Keshava Jaya Govinda</t>
  </si>
  <si>
    <t>Victory to Sai Narayana, the incarnation of Madhava and Gopala. Glory to Sai, the Lord of Parthi and the Supreme being, the destroyer of evil and of the demon Mura.</t>
  </si>
  <si>
    <t>Madhava Jaya Keshava Jaya Govinda Sai Narayana
Govinda Sai Narayana
Gopala Sai Narayana [ Madhava Jaya ... ]
Kalimala Hari Sai Murari
Jaya Baba Jaya Narayana
Parthipurisha Pavana Purusha</t>
  </si>
  <si>
    <t>Song Glossary baba: lord sai baba - the divine father gopal: name of krishna which means protector of the cowherd; (var) gopala, gopalana, gopalam govinda: name of krishna which means cowherd; (var) govindam hari: name of lord vishnu; (var) hare, harey jaya: victory; (var) jayam, jayatu kalimala: impurities keshava: refers to lord krishna who vanquished the demon keshi; also means the one with beautiful, long hair; (var) keshavam madhava: name of krishna which means very sweet like madhu-honey; (var) madhavam, madhavaya murare: one who killed the demon ‘mura’ – lord krishna; (var) murari, murarey narayana: lord vishnu; (var) narayan, narayanam, narayanaya partheeshwara: one who is lord of parthi (sathya sai baba); (var) partheesha, partheeshwaraya pavana: sacred, also means one who protects or provides refuge; (var) pavanam, paavana; pavani (f) purusha: mankind, a man, a supreme being, soul; (var) purusham sai: sa + aai = divine mother</t>
  </si>
  <si>
    <t>debug_madhava_jaya_keshava_jaya_govinda.html</t>
  </si>
  <si>
    <t>https://sairhythms.sathyasai.org/song/madhava-keshava-narayana</t>
  </si>
  <si>
    <t>Madhava Keshava Narayana</t>
  </si>
  <si>
    <t>Glory to Lord Narayana, the one who reclines on the serpent Adi Sesha. Glory to the one who is also known as Madhava and Keshava. Glory to the remover of the fear of birth and death, the one who is wholly devoted to the promotion of Vedas and the Lord of the three worlds.</t>
  </si>
  <si>
    <t>Madhava Keshava Narayana
Sri Ramana Veda Parayana
Bhava Bhaya Harana Narayana
Tribhuvana Bharana Narayana (Hey)</t>
  </si>
  <si>
    <t>Song Glossary bharana: adorned with, one who bears bhava: being, becoming, birth, world bhaya: fear harana: to remove/destroy; (var) haranam, haari - one who destroys hey: a heartfelt callout, usually followed by a name or description like 'hey rama', or 'hey merciful lord' keshava: refers to lord krishna who vanquished the demon keshi; also means the one with beautiful, long hair; (var) keshavam madhava: name of krishna which means very sweet like madhu-honey; (var) madhavam, madhavaya narayana: lord vishnu; (var) narayan, narayanam, narayanaya parayana: recitation ramana: beloved; also the name of a saint sri: honorific title of respect; another name of goddess lakshmi; wealth, majesty, splendour, intellect, fortune; (var) thiru (tamil) tribhuvana: three worlds - tri (three) and bhuvana (world) veda: sacred text, the scripture of the hindus said to have been directly revealed by the supreme-being, brahman</t>
  </si>
  <si>
    <t>debug_madhava_keshava_narayana.html</t>
  </si>
  <si>
    <t>https://sairhythms.sathyasai.org/song/madhava-keshava-o-merey-atma</t>
  </si>
  <si>
    <t>Madhava Keshava O Merey Atma</t>
  </si>
  <si>
    <t>Lord Sai, You are my Lord with many names: Vishnu, Krishna and Rama. I take refuge in You Lord, please show me mercy and afford me Your protection.</t>
  </si>
  <si>
    <t>Madhava Keshava O Merey Atma Ram
Tum Ho Merey Bhagawan Baba Tum Ho Merey Bhagawan
Sharanam Harey Sai Ram
Daya Karo Daya Karo Daya Karo Bhagawan
Daya Karo Krupa Karo Raksha Karo Bhagawan</t>
  </si>
  <si>
    <t>Song Glossary atma: soul baba: lord sai baba - the divine father bhagawan: god; (var) bhagwan, bhagavaan, bhagavan, bhagawantha, bhagawathey daya: compassion hari: name of lord vishnu; (var) hare, harey ho: you are; (alternative) so be it karo: do; make it happen; (var) kar; kiya - did; karomi, karey - let us do keshava: refers to lord krishna who vanquished the demon keshi; also means the one with beautiful, long hair; (var) keshavam krupa: compassion; (var) kripa madhava: name of krishna which means very sweet like madhu-honey; (var) madhavam, madhavaya mera: my, mine; (var) mere, merey, meri, mero raksha: protect; (var) rakshaya rama: name of the seventh incarnation of lord vishnu, son of dasharatha and kausalya; (var) ram sai: sa + aai = divine mother sharan: surrender; (var) sharana, sharanagata, sharanagatha, sharanagatham, sharanam tum: you, thou; (var) tu, tuj; tubhyam, tumhey - to you; tujhey, tujko - for you;</t>
  </si>
  <si>
    <t>debug_madhava_keshava_o_merey_atma.html</t>
  </si>
  <si>
    <t>https://sairhythms.sathyasai.org/song/madhava-madhava</t>
  </si>
  <si>
    <t>Madhava Madhava</t>
  </si>
  <si>
    <t>Victory to Lord Krishna, the slayer of demon Madhu. Victory to the Lord of Mathura who is attractive to behold and who plays the flute. Victory to Lord Sai, the resident of the sacred land of Parthi who is verily Lord Madhava (Krishna).</t>
  </si>
  <si>
    <t>Madhava Madhava
Madhusudhana Hari Madhava
Mathuradhipathey Keshava [ Madhava ... ]
Mohana Murali Mukunda Madhava
Pavana Parthi Pura Hari Madhava
Jaya Jaya Jaya Hey Jaya Hari Madhava</t>
  </si>
  <si>
    <t>madhava-madhava.mp3</t>
  </si>
  <si>
    <t>Song Glossary hari: name of lord vishnu; (var) hare, harey hey: a heartfelt callout, usually followed by a name or description like 'hey rama', or 'hey merciful lord' jaya: victory; (var) jayam, jayatu keshava: refers to lord krishna who vanquished the demon keshi; also means the one with beautiful, long hair; (var) keshavam madhava: name of krishna which means very sweet like madhu-honey; (var) madhavam, madhavaya madhusudhana: slayer of the demon madhu - lord krishna mathuradhipathey: lord of mathura - lord krishna mohana: attractive, beautiful, enchanting; (var) mohanam, mohini (f) - also refers to an incarnation of lord vishnu mukunda: refers to krishna, the one who grants liberation murali: flute pavana: sacred, also means one who protects or provides refuge; (var) pavanam, paavana; pavani (f) pura: city puttaparthi: birthplace of bhagawan sri sathya sai baba; (var) parti, parthi, parthipuri</t>
  </si>
  <si>
    <t>debug_madhava_madhava.html</t>
  </si>
  <si>
    <t>https://sairhythms.sathyasai.org/song/madhava-madhusudhana-hey</t>
  </si>
  <si>
    <t>Madhava Madhusudhana (Hey)</t>
  </si>
  <si>
    <t>Praise be to Lord Krishna, the annihilator of demon Madhu, the ornament of Yadava Clan, son of Nanda and the one who enchants and nourishes the Universe.</t>
  </si>
  <si>
    <t>Madhava Madhusudhana (Hey)
Yadava Kula Bhooshana Harey Krishna [ (Hey) Madhava ... ]
Jagat Palana Jaganmohana Hey Nandana</t>
  </si>
  <si>
    <t>Song Glossary bhooshana: ornament, decoration, jewel; being so decorated; (var) bhushana, vibhushana, vibhushani (f), bhooshani (f) hari: name of lord vishnu; (var) hare, harey hey: a heartfelt callout, usually followed by a name or description like 'hey rama', or 'hey merciful lord' jaganmohana: one who enchants the world; (var) jaganmohini (f) jagat: world; (var) jagath, jagatha, jag, jaga krishna: name of the eighth incarnation of lord vishnu, son of devaki and vasudeva kula: clan, lineage, dynasty madhava: name of krishna which means very sweet like madhu-honey; (var) madhavam, madhavaya madhusudhana: slayer of the demon madhu - lord krishna nandana: son, also the name of a forest; (var) nandan, nandanam pala: to care, protect or sustain; (var) palana, palaya, palam, palan yadava: one belonging to the yadu dynasty, refers to lord krishna</t>
  </si>
  <si>
    <t>debug_madhava_madhusudhana_hey.html</t>
  </si>
  <si>
    <t>https://sairhythms.sathyasai.org/song/madhava-mohana-harey-harey</t>
  </si>
  <si>
    <t>Madhava Mohana Harey Harey</t>
  </si>
  <si>
    <t>Praise be to the sweet, bewitching Lord Sai Krishna. He dances with the sounds of His anklets. His flute enchants all.</t>
  </si>
  <si>
    <t>Madhava Mohana Harey Harey
Sai Krishna Harey Harey [ Madhava Mohana ... ]
Rhuma Jhuma Rhuma Jhuma Nachey Krishna
Payal Baajey Gopi Krishna
Bansi Bajaavey Radha Krishna
Aao Aao Krishna Krishna</t>
  </si>
  <si>
    <t>madhava-mohana-harey-harey.mp3</t>
  </si>
  <si>
    <t>Song Glossary aao: welcome bajao: play (an instrument); (var) bajaa, bajey, baajey, bajaayey, bajavat, bajaavey, bajaiyya bansi: flute gopi: the women of brindavana who had completely surrendered to lord krishna; (var) gopika hari: name of lord vishnu; (var) hare, harey krishna: name of the eighth incarnation of lord vishnu, son of devaki and vasudeva madhava: name of krishna which means very sweet like madhu-honey; (var) madhavam, madhavaya mohana: attractive, beautiful, enchanting; (var) mohanam, mohini (f) - also refers to an incarnation of lord vishnu nach: dance, to dance; (var) nacho, nachey, nacherey, nachorey, nachata payal: ornament for ankles; (var) payaliya - plural radha: one of the gopikas and the beloved of lord krishna; (var) radhe, radhey, radhika rhuma-jhuma: the description of the sound of anklets; (var) rhum-jhum, rhumaka-jhumaka sai: sa + aai = divine mother</t>
  </si>
  <si>
    <t>debug_madhava_mohana_harey_harey.html</t>
  </si>
  <si>
    <t>https://sairhythms.sathyasai.org/song/madhava-mohana-kunja-vihari</t>
  </si>
  <si>
    <t>Madhava Mohana Kunja Vihari</t>
  </si>
  <si>
    <t>Lord Sai of Parthi is the enchanting Krishna roaming in the gardens. He is the Lord of Mathura, the flute-player and the destroyer of demon Mura. Lord of Meera lifted the Govardhana mountain (to protect His devotees)</t>
  </si>
  <si>
    <t>Madhava Mohana Kunja Vihari
Mathuranatha Muralidhari [ Madhava Mohana ... ]
Meera Ke Prabhu He Giridhari
He Giridhari Shyama Murari [ Meera Ke ... ]
Parthi Pureeshwara Sai Murari</t>
  </si>
  <si>
    <t>Song Glossary giridhar: one who lifted the mountain - refers to lord krishna who lifted the govardhana peak; (var) giridhara, giridhari ke: of or belonging to kunja: a place overgrown with plants or creepers, a bower madhava: name of krishna which means very sweet like madhu-honey; (var) madhavam, madhavaya mathura: holy city associated with lord krishna meera: one of the greatest women saints and devotee of lord krishna who sang the glory of the lord through songs and bhajans mohana: attractive, beautiful, enchanting; (var) mohanam, mohini (f) - also refers to an incarnation of lord vishnu murali: flute murare: one who killed the demon ‘mura’ – lord krishna; (var) murari, murarey partheeshwara: one who is lord of parthi (sathya sai baba); (var) partheesha, partheeshwaraya prabhu: lord, master; (var) prabho sai: sa + aai = divine mother sham: dark hued, a reference to lord krishna; evening time; (var) shyam, shyama, shyamala vihara: one who resides; (var) viharana, vihari, viharini (f)</t>
  </si>
  <si>
    <t>debug_madhava_mohana_kunja_vihari.html</t>
  </si>
  <si>
    <t>https://sairhythms.sathyasai.org/song/madhava-mohana-muralidhara</t>
  </si>
  <si>
    <t>Madhava Mohana Muralidhara</t>
  </si>
  <si>
    <t>Oh Lord Narayana you have taken birth in the Yadava clan as the son of Nanda, one who steals the butter (of worldly desires) from the hearts of your devotees, holds the flute and charms everyone around.</t>
  </si>
  <si>
    <t>Madhava Mohana Muralidhara
Muralidhara Muralidhara [ Madhava Mohana ]
Yadava Sai Narayana
Nanda Mukunda Narayana
Navaneetha Chora Narayana [ Nanda Mukunda ]</t>
  </si>
  <si>
    <t>Song Glossary chora: thief; (var) choram madhava: name of krishna which means very sweet like madhu-honey; (var) madhavam, madhavaya mohana: attractive, beautiful, enchanting; (var) mohanam, mohini (f) - also refers to an incarnation of lord vishnu mukunda: refers to krishna, the one who grants liberation murali: flute nanda: foster father of lord krishna narayana: lord vishnu; (var) narayan, narayanam, narayanaya navaneetha: butter sai: sa + aai = divine mother yadava: one belonging to the yadu dynasty, refers to lord krishna</t>
  </si>
  <si>
    <t>debug_madhava_mohana_muralidhara.html</t>
  </si>
  <si>
    <t>https://sairhythms.sathyasai.org/song/madhava-mohana-murari</t>
  </si>
  <si>
    <t>Madhava Mohana Murari</t>
  </si>
  <si>
    <t>Glory to the sweet and enchanting Lord Krishna, the slayer of demon Madhu and the one who holds the flute. He held the Govardhana mountain aloft and grants Supreme Bliss. Lord Hari (Vishnu) is none other than Lord Sai.</t>
  </si>
  <si>
    <t>Madhava Mohana Murari
Madhusudhana Hey Muralidhara [ Madhava Mohana ... ]
Govinda Ananda Dayaka
Gopala Giridhari Sri Hari
Sri Hari Sai Sri Hari</t>
  </si>
  <si>
    <t>madhava-mohana-murari.mp3</t>
  </si>
  <si>
    <t>Song Glossary anand: bliss; (var) ananda, anandam, anando dayaka: one who gives; (var) dayakam, dayiney, dayaki (f) giridhar: one who lifted the mountain - refers to lord krishna who lifted the govardhana peak; (var) giridhara, giridhari gopal: name of krishna which means protector of the cowherd; (var) gopala, gopalana, gopalam govinda: name of krishna which means cowherd; (var) govindam hari: name of lord vishnu; (var) hare, harey hey: a heartfelt callout, usually followed by a name or description like 'hey rama', or 'hey merciful lord' madhava: name of krishna which means very sweet like madhu-honey; (var) madhavam, madhavaya madhusudhana: slayer of the demon madhu - lord krishna mohana: attractive, beautiful, enchanting; (var) mohanam, mohini (f) - also refers to an incarnation of lord vishnu muralidhara: one who carries the flute - lord krishna; (var) muralidhari murare: one who killed the demon ‘mura’ – lord krishna; (var) murari, murarey sai: sa + aai = divine mother sri: honorific title of respect; another name of goddess lakshmi; wealth, majesty, splendour, intellect, fortune; (var) thiru (tamil)</t>
  </si>
  <si>
    <t>debug_madhava_mohana_murari.html</t>
  </si>
  <si>
    <t>https://sairhythms.sathyasai.org/song/madhava-mohana-shyama-gopala</t>
  </si>
  <si>
    <t>Lord Gopala who had taken birth in the Dwapara age, Lord of Meera, son of Nanda has come again as Sai Gopala at Parthi.</t>
  </si>
  <si>
    <t>Madhava Mohana Shyama Gopala
Muralidhara Mukunda Gopala
Dwapara Yug Mey Krishna Gopala
Meera Ke Prabhu Giridhara Bala
Shyama Manohara Hey Nandalala
Parthi Pureeshwara Sai Gopala</t>
  </si>
  <si>
    <t>madhava-mohana-shyama-gopala.mp3</t>
  </si>
  <si>
    <t>Song Glossary bala: child, son; (var) bal, balana, balagan (tamil), baalam dwapara: one of the four ‘yugas’ in which lord krishna incarnated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ke: of or belonging to krishna: name of the eighth incarnation of lord vishnu, son of devaki and vasudeva madhava: name of krishna which means very sweet like madhu-honey; (var) madhavam, madhavaya manohar: pleasing, beautiful, charming; (var) manohara, manoharam, manohari (f) meera: one of the greatest women saints and devotee of lord krishna who sang the glory of the lord through songs and bhajans mohana: attractive, beautiful, enchanting; (var) mohanam, mohini (f) - also refers to an incarnation of lord vishnu mukunda: refers to krishna, the one who grants liberation murali: flute nanda: foster father of lord krishna prabhu: lord, master; (var) prabho pureeshwara: lord of a place or city; (var) purishwara, pureeshwari, purishwari (f) puttaparthi: birthplace of bhagawan sri sathya sai baba; (var) parti, parthi, parthipuri sai: sa + aai = divine mother sham: dark hued, a reference to lord krishna; evening time; (var) shyam, shyama, shyamala yuga: one of the divisions of time. there are four yugas, known as krita, treta, dvapara and kali (the current age); (var) yug, yugamuna (telugu)</t>
  </si>
  <si>
    <t>debug_madhava_mohana_shyama_gopala.html</t>
  </si>
  <si>
    <t>https://youtu.be/ALl-LuqyHbA</t>
  </si>
  <si>
    <t>https://sairhythms.sathyasai.org/song/madhava-mohana-shyama-murari</t>
  </si>
  <si>
    <t>Madhava Mohana Shyama Murari</t>
  </si>
  <si>
    <t>Chant the names of Krishna who is the consort of Radha and who is the indweller of the heart, He delights in playing the Flute and moves about in the forests of Madhu. Oh Lord Sai, You are none other than Krishna. I bow at Your feet, please accept me into Your fold.</t>
  </si>
  <si>
    <t>Madhava Mohana Shyama Murari
Radha Vallabha Hrudaya Vihari [ Madhava Mohana ... ]
Murali Vinodana Madhuvana Sanchari
Sai Murari Sai Murari
Sharan Mey Lelo Prabhu Charana Tumhari</t>
  </si>
  <si>
    <t>madhava-mohana-shyama-murari.mp3</t>
  </si>
  <si>
    <t>Song Glossary charan: feet; (var) charana, charanam, charanon hrudaya: heart lelo: please accept madhava: name of krishna which means very sweet like madhu-honey; (var) madhavam, madhavaya madhuvana: forest inhabited by the demon ‘madhu’ mey: in mohana: attractive, beautiful, enchanting; (var) mohanam, mohini (f) - also refers to an incarnation of lord vishnu murali: flute murare: one who killed the demon ‘mura’ – lord krishna; (var) murari, murarey prabhu: lord, master; (var) prabho radha: one of the gopikas and the beloved of lord krishna; (var) radhe, radhey, radhika sai: sa + aai = divine mother sanchari: one who wanders; (var) sanchara, sancharam sham: dark hued, a reference to lord krishna; evening time; (var) shyam, shyama, shyamala sharan: surrender; (var) sharana, sharanagata, sharanagatha, sharanagatham, sharanam tumhara: your, thy; (var) tumhare, tumharey, tumhari vallabha: beloved, husband; (var) vallabham, vallabhaya, vallabhey vihara: one who resides; (var) viharana, vihari, viharini (f) vinodini: one who delights in various activities like playing flute, singing etc.; (var) vinodana</t>
  </si>
  <si>
    <t>debug_madhava_mohana_shyama_murari.html</t>
  </si>
  <si>
    <t>https://www.youtube.com/watch?v=UxexQZBmeGg</t>
  </si>
  <si>
    <t>https://sairhythms.sathyasai.org/song/madhava-murahara-madhura-manohara-giridhara</t>
  </si>
  <si>
    <t>Madhava Murahara Madhura Manohara Giridhara</t>
  </si>
  <si>
    <t>Sing continuously the glories of Lord Krishna, the one who lifted the Govardhan Hill to protect His tribesmen from the wrath of Lord Indra in the form of downpour of rain. He is the son of Nanda, with a bewitching form, who moves about in Brindavan and who liberates His devotees. He loves playing the Flute and is the protector of sages. He is adorned with garlands of 'Kausthubha' jewel and pearls. He is the protector of cows and is dear to the Gopis. He resides in the heart of Radha. He is the one who stole butter (hearts) from the Gopis.</t>
  </si>
  <si>
    <t>Madhava Murahara Madhura Manohara Giridhara Gopala
Hey Giridhara Gopala Hey Giridhara Gopala Hey Giridhara Gopala
Nanda Kumara Navaneetha Chora Brindavana Sanchara
Bhakthoddhara Bala Gopala Giridhara Gopala [ Hey Giridhara Gopala ... ]
Murali Lola Munijana Pala Radha Hrudaya Vihara
Navaneetha Chora Nanda Kumara Giridhara Gopala [ Hey Giridhara Gopala ... ]
Madhava Murahara Madhura Manohara Giridhara Gopala
Hey Giridhara Gopala Hey Giridhara Gopala Hey Giridhara Gopala
Nanda Kumara Sundarakara Brindavana Sanchara
Murali Lola Munijana Pala Giridhara Gopala [ Hey Giridhara Gopala ... ]
Kaustubha Haara Mouktika Haara Radha Hrudaya Vihara
Bhakthodhara Bala Gopala Giridhara Gopala [ Hey Giridhara Gopala ... ]
Goparipala Gopilola Govardhanodhara
Nanda Kumara Navaneetha Chora Giridhara Gopala [ Hey Giridhara Gopala ... ]</t>
  </si>
  <si>
    <t>madhava-murahara-madhura-manohara-giridhara.mp3</t>
  </si>
  <si>
    <t>S R2 S n2 S R2 G1 G1 ~ S G1 G1 S S G1 M1 P ~ G1 M1 P M1 G1 R2 S n2 SIn the Key of C:C D C B C D E♭ E♭ ~ C E♭ E♭ C C E♭ F G ~ E♭ F G F E♭ D C B C</t>
  </si>
  <si>
    <t>golden voice lead-music instrumental sheet-music</t>
  </si>
  <si>
    <t>Song Glossary bala: child, son; (var) bal, balana, balagan (tamil), baalam bhakthoddhara: one who uplifts devotees; (var) bhakthoddhari, bhakthoddharana, bhaktoddharaka, bhakthoddharini (f) brindavana: garden of tulsi plants, abode of krishna and sathya sai; (var) brindavan chora: thief; (var) choram giridhar: one who lifted the mountain - refers to lord krishna who lifted the govardhana peak; (var) giridhara, giridhari gopal: name of krishna which means protector of the cowherd; (var) gopala, gopalana, gopalam goparipala: protector of cows gopilola: one who is held dear by the gopikas – lord krishna govardhanadhara: one who carried the govardhana hill; (var) govardhanadhari, govardhanoddhara, govardhanodhara, govardhanodhari haara: necklace hey: a heartfelt callout, usually followed by a name or description like 'hey rama', or 'hey merciful lord' hrudaya: heart jaya: victory; (var) jayam, jayatu kaustubha: name of the jewel worn by krishna kumara: son, young boy, lord subrahmanya lola: longing or desirous of madhava: name of krishna which means very sweet like madhu-honey; (var) madhavam, madhavaya madhura: sweet; (var) madhuram manohar: pleasing, beautiful, charming; (var) manohara, manoharam, manohari (f) mouktika: pearl munijana: all the saints murahara: one who killed the demon ‘mura’ – krishna; (var) murahari murali: flute nanda: foster father of lord krishna natha: lord or master; (var) nath, nathaya, natham, nada (tamil), nadanukku (tamil) - to the lord, nathudey (telugu) navaneetha: butter nivasa: residence, resident; (var) nivasini (f) pala: to care, protect or sustain; (var) palana, palaya, palam, palan puttaparthi: birthplace of bhagawan sri sathya sai baba; (var) parti, parthi, parthipuri radha: one of the gopikas and the beloved of lord krishna; (var) radhe, radhey, radhika sanchara: wander; (var) sancharam sundara: beautiful; (var) sundarakara, sundaraya, sundari (f), soundari (f), sundaram - beauty vihara: one who resides; (var) viharana, vihari, viharini (f)</t>
  </si>
  <si>
    <t>debug_madhava_murahara_madhura_manohara_giridhara.html</t>
  </si>
  <si>
    <t>madhava-murahara-madhura-manohara-giridhara_1.mp3</t>
  </si>
  <si>
    <t>madhava-murahara-madhura-manohara-giridhara_2.mp3</t>
  </si>
  <si>
    <t>https://sairhythms.sathyasai.org/song/madhava-murahara-murali-gopala</t>
  </si>
  <si>
    <t>Madhava Murahara Murali Gopala</t>
  </si>
  <si>
    <t>Victory to Govinda and Gopala (names of Lord Krishna), the one of unbounded compassion, dear to the forlorn and who is none other than Lord Sai, the life principle at Parthi.</t>
  </si>
  <si>
    <t>Madhava Murahara Murali Gopala
Jaya Govinda Jaya Gopala
Parthi Purandara Parama Daya Ghana
Deena Janavana Sai Gopala [ Jaya Govinda ... ]</t>
  </si>
  <si>
    <t>madhava-murahara-murali-gopala.mp3</t>
  </si>
  <si>
    <t>https://media.radiosai.org/journals/vol_09/01MAR11/12-bhajans.htm</t>
  </si>
  <si>
    <t>Song Glossary daya: compassion deen: downtrodden; (var) deena, deenan ghana: thick; also refers to the sound of a bell; (var) ghanana gopal: name of krishna which means protector of the cowherd; (var) gopala, gopalana, gopalam govinda: name of krishna which means cowherd; (var) govindam janavana: protector of people; (var) janavani (feminine) jaya: victory; (var) jayam, jayatu madhava: name of krishna which means very sweet like madhu-honey; (var) madhavam, madhavaya murahara: one who killed the demon ‘mura’ – krishna; (var) murahari murali: flute parama: supreme, principal, chief, best, highest; (var) param, paramam purandara: another name of lord vishnu, indweller; (var) purandari (f) puttaparthi: birthplace of bhagawan sri sathya sai baba; (var) parti, parthi, parthipuri sai: sa + aai = divine mother</t>
  </si>
  <si>
    <t>debug_madhava_murahara_murali_gopala.html</t>
  </si>
  <si>
    <t>https://www.youtube.com/watch?v=26CDBFnTklQ</t>
  </si>
  <si>
    <t>https://sairhythms.sathyasai.org/song/madhava-roopa-manusha-vesha</t>
  </si>
  <si>
    <t>Madhava Roopa Manusha Vesha</t>
  </si>
  <si>
    <t>Salutations to Lord Krishna (Madhava) who has taken a Human Form as Lord Sathya Sai. He is verily Lord Dattatreya, the embodiment of Dvinity and the Lord of Lords.</t>
  </si>
  <si>
    <t>Madhava Roopa Manusha Vesha
Sai Maharaj Sathya Sai Maharaj [ Madhava Roopa ... ]
Dattatreya Daiva Swaroopa
Devadi Deva Sai Maharaj</t>
  </si>
  <si>
    <t>Aarabhi</t>
  </si>
  <si>
    <t>Song Glossary daiva: god datta: lord dattatreya, the embodiment of the trinity - brahma, vishnu and shiva deva: god; (var) dev, devo, devam devadi: primordial god; (var) devadideva, devadhi, devadidevaya madhava: name of krishna which means very sweet like madhu-honey; (var) madhavam, madhavaya maharaj: king manusha: human roopa: figure, embodiment; (var) roopam, roopini (f) sai: sa + aai = divine mother sathya: truth, short form of sathyanarayana – the childhood name of sri sathya sai baba; (var) sathyam swaroopa: figure, embodiment; (var) swarupa, swaroopam, swaroopanin (tamil); roopini, swaroopini, svarupini (feminine) vesha: dress; (var) veshadhari - one who wears different costumes or attires</t>
  </si>
  <si>
    <t>debug_madhava_roopa_manusha_vesha.html</t>
  </si>
  <si>
    <t>https://youtu.be/psri5s-rQS4?t=235</t>
  </si>
  <si>
    <t>https://sairhythms.sathyasai.org/song/madhava-sodari-mangala-gowri</t>
  </si>
  <si>
    <t>Madhava Sodari Mangala Gowri</t>
  </si>
  <si>
    <t>Glory to the auspicious, radiant faced Mother Gowri (Parvathi), Vishnu's sister. She is the consort of Lord Shiva and protects all three worlds. Lord Sai is the embodiment of Shiva and Shakti.</t>
  </si>
  <si>
    <t>Madhava Sodari Mangala Gowri
Sundara Vadani Meena Lochani [ Madhava Sodari ... ]
Pashupathi Ranjani Parvathi Gowri
Tribhuvana Palini Devi Bhavani
Shiva Shakthi Roopini Sai Narayani</t>
  </si>
  <si>
    <t>Song Glossary bhavani: goddess parvathi devi: goddess gowri: another name of goddess parvathi lochana: eye; (var) lochani (feminine) – one with such eyes; (var) vilochana madhava: name of krishna which means very sweet like madhu-honey; (var) madhavam, madhavaya mangal: auspicious; (var) mangala meena: fish narayani: goddess of wealth, lakshmi, the consort of narayana palini: to foster and protect (feminine) parvathi: consort of lord shiva pashupathi: the lord of all animals esp. lord shiva; (var) pashupathey ranjani: she who pleases sai: sa + aai = divine mother shakthi: power, primordial goddess, another name of mother parvathi shiva: lord shiva - one of the trinity who is the destroyer - the name shiva means auspiciousness; (var) shiv, shivaya, shivaraj, shivaraja, shivarajam, shivom, shivani (f) - of shiva sodari: sister; (var) sodhari sundara: beautiful; (var) sundarakara, sundaraya, sundari (f), soundari (f), sundaram - beauty swaroopa: figure, embodiment; (var) swarupa, swaroopam, swaroopanin (tamil); roopini, swaroopini, svarupini (feminine) tribhuvana: three worlds - tri (three) and bhuvana (world) vadana: face; (var) vadanam, vadani (f)</t>
  </si>
  <si>
    <t>debug_madhava_sodari_mangala_gowri.html</t>
  </si>
  <si>
    <t>https://sairhythms.sathyasai.org/song/madhura-madhura-hey-muralidhari</t>
  </si>
  <si>
    <t>Madhura Madhura Hey Muralidhari</t>
  </si>
  <si>
    <t>Salutations to Lord Hari who incarnated as Lord Krishna, the sweet one with the flute who destroyed the demon Mura,, the one who gives bliss, the resident of every heart and who is verily Lord Sai, the resident of Parthi.</t>
  </si>
  <si>
    <t>Madhura Madhura Hey Muralidhari
Murahara Shourie Hey Giridhari
Parthi Vihari Hrudaya Vihari
Hari Hari Sri Hari Sai Murari</t>
  </si>
  <si>
    <t>madhura-madhura-hey-muralidhari.mp3</t>
  </si>
  <si>
    <t>Song Glossary giridhar: one who lifted the mountain - refers to lord krishna who lifted the govardhana peak; (var) giridhara, giridhari hari: name of lord vishnu; (var) hare, harey hey: a heartfelt callout, usually followed by a name or description like 'hey rama', or 'hey merciful lord' hrudaya: heart madhura: sweet; (var) madhuram murahara: one who killed the demon ‘mura’ – krishna; (var) murahari muralidhara: one who carries the flute - lord krishna; (var) muralidhari murare: one who killed the demon ‘mura’ – lord krishna; (var) murari, murarey puttaparthi: birthplace of bhagawan sri sathya sai baba; (var) parti, parthi, parthipuri sai: sa + aai = divine mother shourie: one with long hair, usually refers to lord krishna sri: honorific title of respect; another name of goddess lakshmi; wealth, majesty, splendour, intellect, fortune; (var) thiru (tamil) vihara: one who resides; (var) viharana, vihari, viharini (f)</t>
  </si>
  <si>
    <t>debug_madhura_madhura_hey_muralidhari.html</t>
  </si>
  <si>
    <t>https://sairhythms.sathyasai.org/song/madhura-madhura-murali-ghana-shyama</t>
  </si>
  <si>
    <t>Madhura Madhura Murali Ghana Shyama</t>
  </si>
  <si>
    <t>Glory to the dark-complexioned Krishna, Lord of Mathura, the one who resides in everyone's heart and the Lord of Surdas and Meera.</t>
  </si>
  <si>
    <t>Madhura Madhura Murali Ghana Shyama
Mathuradhipathey Radhey Shyama
Surdas Prabhu Hey Giridhari
Meera Ke Prabhu Hrudaya Vihari
Kami no Mina wa Kogane no Fue
Kurushimu Warera no Kibou no Oto Iro
Minna de Shizukani Mimi wo Sumasou
Krishna Radha Radha Krishna</t>
  </si>
  <si>
    <t>madhura-madhura-murali-ghana-shyama.mp3</t>
  </si>
  <si>
    <t>S d2 S R2 G1 G1 G1 G1 R2 G1 M1 G1 R2In the Key of C:C A C D E♭ E♭ E♭ E♭ D E♭ F E♭ D</t>
  </si>
  <si>
    <t>golden voice multi-lingual lead-music sheet-music</t>
  </si>
  <si>
    <t>Song Glossary ghana: thick; also refers to the sound of a bell; (var) ghanana giridhar: one who lifted the mountain - refers to lord krishna who lifted the govardhana peak; (var) giridhara, giridhari hey: a heartfelt callout, usually followed by a name or description like 'hey rama', or 'hey merciful lord' hrudaya: heart ke: of or belonging to madhura: sweet; (var) madhuram mathuradhipathey: lord of mathura - lord krishna meera: one of the greatest women saints and devotee of lord krishna who sang the glory of the lord through songs and bhajans murali: flute prabhu: lord, master; (var) prabho radha: one of the gopikas and the beloved of lord krishna; (var) radhe, radhey, radhika sham: dark hued, a reference to lord krishna; evening time; (var) shyam, shyama, shyamala surdas: 15th century saint, poet and musician, deeply devoted to lord krishna vihara: one who resides; (var) viharana, vihari, viharini (f)</t>
  </si>
  <si>
    <t>debug_madhura_madhura_murali_ghana_shyama.html</t>
  </si>
  <si>
    <t>madhura-madhura-murali-ghana-shyama_1.mp3</t>
  </si>
  <si>
    <t>https://sairhythms.sathyasai.org/song/madhura-madhura-muralidhara-madhava-madhusudhana</t>
  </si>
  <si>
    <t>Madhura Madhura Muralidhara Madhava Madhusudhana</t>
  </si>
  <si>
    <t>We surrender to You Sri Krishna, the one who slayed the demon Madhu, the one who is sweetness personified and a delightful Flutist. Lord Krishna, who has adorned a flower garland, is of blue complexion. He is the Successful charioteer of Partha (Arjuna) and the One who has taught Geeta (Bhagawad Geeta). Protect us O Sai Krishna.</t>
  </si>
  <si>
    <t>Madhura Madhura Muralidhara Madhava Madhusudhana Sri Krishna
Neela Bala Sri Krishna Vanamali Abharana Krishna
Vijaya Sarathi Krishna Venu Vilola Krishna
Geeta Bodhaka Krishna Parthasarathey Krishna
Sharanam Sharanam Sri Krishna Raksha Raksha Sai Krishna</t>
  </si>
  <si>
    <t>Song Glossary abharana: ornament bala: child, son; (var) bal, balana, balagan (tamil), baalam bodha: advice; (var) bodhaka - one who gives advice geeta: bhagawad geeta, the sacred scripture containing the guidance of lord krishna to arjuna during the war; (var) geete, geetai (tamil) krishna: name of the eighth incarnation of lord vishnu, son of devaki and vasudeva madhava: name of krishna which means very sweet like madhu-honey; (var) madhavam, madhavaya madhusudhana: slayer of the demon madhu - lord krishna murali: flute neela: blue parthasarathi: arjuna's charioteer (krishna); (var) parthasarathey raksha: protect; (var) rakshaya sai: sa + aai = divine mother sarathi: charioteer sharan: surrender; (var) sharana, sharanagata, sharanagatha, sharanagatham, sharanam sri: honorific title of respect; another name of goddess lakshmi; wealth, majesty, splendour, intellect, fortune; (var) thiru (tamil) vanamali: one who wears a garland of forest flowers venu: flute vijaya: victorious, victory; (var) vijayee vilola: one who is in atmic bliss; (var) vilolana, viloley</t>
  </si>
  <si>
    <t>debug_madhura_madhura_muralidhara_madhava_madhusudhana.html</t>
  </si>
  <si>
    <t>https://sairhythms.sathyasai.org/song/madhura-madhura-sai-naama</t>
  </si>
  <si>
    <t>Sing the glories of Lord Sai whose name, contemplation, song, teachings are all sweetness personified and His form is beauty personified. Victory to Lord Sai who is verily Lord Krishna.</t>
  </si>
  <si>
    <t>Madhura Madhura Sai Naama
Madhura Madhura Sai Dhyana [ Madhura Madhura ... ]
Madhura Madhura Sai Geeta
Madhura Madhura Sai Bodha
Sundara Sundara Sai Roopa
Jayatu Jayatu Sai Krishna</t>
  </si>
  <si>
    <t>madhura-madhura-sai-naama.mp3</t>
  </si>
  <si>
    <t>Song Glossary bodha: advice; (var) bodhaka - one who gives advice dhyan: meditation; (var) dhyana, dhyanam, dhyanamey geet: song; (var) geetam, geetham jaya: victory; (var) jayam, jayatu krishna: name of the eighth incarnation of lord vishnu, son of devaki and vasudeva madhura: sweet; (var) madhuram naam: name; (var) naama, naamam roopa: figure, embodiment; (var) roopam, roopini (f) sai: sa + aai = divine mother sundara: beautiful; (var) sundarakara, sundaraya, sundari (f), soundari (f), sundaram - beauty</t>
  </si>
  <si>
    <t>debug_madhura_madhura_sai_naama.html</t>
  </si>
  <si>
    <t>https://sairhythms.sathyasai.org/song/madhura-madhuram-sri-rama-naamam</t>
  </si>
  <si>
    <t>Madhura Madhuram Sri Rama Naamam</t>
  </si>
  <si>
    <t>Chant the name of Lord Rama which is sweetness personified. Songs on His glory are unforgettably sweet. Salutations to Lord Sai, Lord of Shirdi and Puttaparthi. The name of Sai and the name of Rama are the sweetest of all.</t>
  </si>
  <si>
    <t>Madhura Madhuram Sri Rama Naamam
Marapurani Madhura Geetam [ Madhura Madhuram ... ]
Om Namo Shirdeeshwaraya
Om Namo Partheeshwaraya
Shirdeesha Naamam Partheesha Naamam
Sri Rama Naamam Madhurathi Madhuram</t>
  </si>
  <si>
    <t>madhura-madhuram-sri-rama-naamam.mp3</t>
  </si>
  <si>
    <t>~ Mohanam / Bhoop</t>
  </si>
  <si>
    <t>Song Glossary geet: song; (var) geetam, geetham madhura: sweet; (var) madhuram naam: name; (var) naama, naamam namo: to offer salutations om: Omkara has no form. It is the manifestation of Brahman (God) as sound. It is present in all creation. It is effulgent. It is in all speech. Read More: Significance of Om partheeshwara: one who is lord of parthi (sathya sai baba); (var) partheesha, partheeshwaraya rama: name of the seventh incarnation of lord vishnu, son of dasharatha and kausalya; (var) ram shirdeesha: lord of shirdi; (var) shirdeeshwara, shirdeeshwaraya sri: honorific title of respect; another name of goddess lakshmi; wealth, majesty, splendour, intellect, fortune; (var) thiru (tamil)</t>
  </si>
  <si>
    <t>debug_madhura_madhuram_sri_rama_naamam.html</t>
  </si>
  <si>
    <t>https://sairhythms.sathyasai.org/song/madhura-manohara-madana-gopal</t>
  </si>
  <si>
    <t>Madhura Manohara Madana Gopal</t>
  </si>
  <si>
    <t>Sing the glory of Lord Gopal (Krishna) whose vision delights everyone, who is the essence of Sweetness, the one who delights Radha and the Lord with the Flute.</t>
  </si>
  <si>
    <t>Madhura Manohara Madana Gopal
Madhura Sudha Rasa Murali Gopal
Murali Gopal Murali Gopal
Radha Manohara Radhey Gopal</t>
  </si>
  <si>
    <t>Song Glossary gopal: name of krishna which means protector of the cowherd; (var) gopala, gopalana, gopalam madana: charming madhura: sweet; (var) madhuram manohar: pleasing, beautiful, charming; (var) manohara, manoharam, manohari (f) murali: flute radha: one of the gopikas and the beloved of lord krishna; (var) radhe, radhey, radhika rasa: sentiment, emotion; alternative: essence, gist; (var) rasam, rasane sudha: stream, spring</t>
  </si>
  <si>
    <t>debug_madhura_manohara_madana_gopal.html</t>
  </si>
  <si>
    <t>https://sairhythms.sathyasai.org/song/madhura-mohana-ghana-shyama-sundara</t>
  </si>
  <si>
    <t>Madhura Mohana Ghana Shyama Sundara</t>
  </si>
  <si>
    <t>Oh, sweet Lord Shyama (Krishna)! Oh, beautiful Lord Sai! You are the giver of bliss. You are the beautiful one. You are my Mother, Father, and Sibling. Forever You are my Friend, Guru, and God. This body is Yours, and so is this mind. You are present in every atom and every cell. What for are these hands when they are not worshipping You? What for is this body when it is not meditating upon You? What for are these eyes when they are not feasting on Your Divine form? What for is this birth when it forgets You and does not think of You? What for is this life and tongue when it is not chanting Your name daily?</t>
  </si>
  <si>
    <t>Madhura Mohana Ghana Shyama Sundara Sai
Ananda Pradayi Na Andala Rasivoyi (2)
Sakhudavu Guru Daivamu Mari Antha Neeve Ga
Neede Tanuvu Neede Manasu Antha Neede Ga
Anuvanuvuna Kanakanamuna Nindi Unna Sadaya Hrudaya (2) [ Madhura Mohana… ]
Ninne Dhyaninchaleni Ee Dehamelano
Kanu Vinduga Ninu Choodani Kannulelano
Ninne Marichi Ninthalanchani Janmamelano
Ninu Piluvani Ninu Thalavani Jihvamela Jeevamela (2) [ Madhura Mohana… ]</t>
  </si>
  <si>
    <t>Song Glossary anand: bliss; (var) ananda, anandam, anando ghana: thick; also refers to the sound of a bell; (var) ghanana guru: preceptor; (var) guruvara – belonging to the guru / guru’s hrudaya: heart madhura: sweet; (var) madhuram mata: mother; (var) matey mohana: attractive, beautiful, enchanting; (var) mohanam, mohini (f) - also refers to an incarnation of lord vishnu manasu: (telugu) mind pitha: father pradatha: bestower; (var) pradayi, pradatham, pradayini (f) sai: sa + aai = divine mother sham: dark hued, a reference to lord krishna; evening time; (var) shyam, shyama, shyamala sundara: beautiful; (var) sundarakara, sundaraya, sundari (f), soundari (f), sundaram - beauty</t>
  </si>
  <si>
    <t>debug_madhura_mohana_ghana_shyama_sundara.html</t>
  </si>
  <si>
    <t>https://youtu.be/-8n6ilxM5O0?si=6Nn1kn1DGiPir7bp https://youtu.be/xeHfHMSsb88?si=fPGTmI9kAEk_xiaN</t>
  </si>
  <si>
    <t>https://sairhythms.sathyasai.org/song/madhuram-madhuram-madhuram-ati</t>
  </si>
  <si>
    <t>Madhuram Madhuram Madhuram (Ati)</t>
  </si>
  <si>
    <t>The Lord is sweetness personified and hence everything about Him is sweet. His name, speech and thought. Service done to Him is sweet too.</t>
  </si>
  <si>
    <t>Madhuram Madhuram Madhuram (Ati)
Mangala Naamam Madhuram Madhuram
Madhava Naamam Madhuram ( Sai ) [ Ati Madhuram ... ]
Shravanam Madhuram Smaranam Madhuram
Sathyam Madhuram Sai Madhuram
Sarvam Madhuram Seva Madhuram [ ( Sai ) Madhava ... ]</t>
  </si>
  <si>
    <t>Song Glossary ati: extremely, very madhava: name of krishna which means very sweet like madhu-honey; (var) madhavam, madhavaya madhura: sweet; (var) madhuram mangal: auspicious; (var) mangala naam: name; (var) naama, naamam sai: sa + aai = divine mother sarva: all; (var) sarvam sathya: truth, short form of sathyanarayana – the childhood name of sri sathya sai baba; (var) sathyam seva: service shravan: listen; (var) shravanam smaran: constant remembrance; (var) smaranam, smarami - remember</t>
  </si>
  <si>
    <t>debug_madhuram_madhuram_madhuram_ati.html</t>
  </si>
  <si>
    <t>https://sairhythms.sathyasai.org/song/madhuram-sai-madhuram-madhuram</t>
  </si>
  <si>
    <t>Madhuram Sai Madhuram Madhuram</t>
  </si>
  <si>
    <t>Sai is Sweetness personified. His songs, discourses, name, meditation, chanting, gift of vision, touching His feet are all sweet.</t>
  </si>
  <si>
    <t>Madhuram Sai Madhuram Madhuram
Madhuram Sai Sarvam Madhuram [ Madhuram ... ]
Geetam Madhuram Shravanam Madhuram
Naamam Madhuram Smaranam Madhuram
Paadam Madhuram Dhyanam Madhuram
Sai Madhuram Darshana Madhuram (2)</t>
  </si>
  <si>
    <t>Song Glossary darshan: to appear, to see; (var) darshana, darshanam, darsha - to show dhyan: meditation; (var) dhyana, dhyanam, dhyanamey geet: song; (var) geetam, geetham madhura: sweet; (var) madhuram naam: name; (var) naama, naamam paada: feet; (var) pada, padam, paadam - tamil sai: sa + aai = divine mother sarva: all; (var) sarvam shravan: listen; (var) shravanam smaran: constant remembrance; (var) smaranam, smarami - remember</t>
  </si>
  <si>
    <t>debug_madhuram_sai_madhuram_madhuram.html</t>
  </si>
  <si>
    <t>https://sairhythms.sathyasai.org/song/madhusudhana-harey-madhava</t>
  </si>
  <si>
    <t>Chant the names of Lord Krishna - Madhusudhana, Madhava, Vasudeva, Janardhana, Hari, Keshava, Narayana and Govinda. Chant the names of the one who charms the Mind, the motivator of people, the sustainer of the Universe, the destroyer of sorrows, the one who is lotus-eyed and whose name itself is Bliss.</t>
  </si>
  <si>
    <t>Madhusudhana Harey Madhava
Sri Vasudeva (Sai Deva) Janardhana
Hari Keshava Narayana
Sri Hari Govinda Mana Mohana
Janardhana Jagat Palana
Deenavana Dukha Bhanjana
Aravinda Lochana Ananda Naam [ Sri Vasudeva ... ]</t>
  </si>
  <si>
    <t>madhusudhana-harey-madhava.mp3</t>
  </si>
  <si>
    <t>Song Glossary anand: bliss; (var) ananda, anandam, anando aravinda: lotus bhanjana: one who destroys; (var) bhanjani (f) deenavana: protector of the downtrodden deva: god; (var) dev, devo, devam dukh: sorrow; (var) dukha govinda: name of krishna which means cowherd; (var) govindam hari: name of lord vishnu; (var) hare, harey jagat: world; (var) jagath, jagatha, jag, jaga janardhana: one who protects the people - refers to lord vishnu keshava: refers to lord krishna who vanquished the demon keshi; also means the one with beautiful, long hair; (var) keshavam lochana: eye; (var) lochani (feminine) – one with such eyes; (var) vilochana madhava: name of krishna which means very sweet like madhu-honey; (var) madhavam, madhavaya madhusudhana: slayer of the demon madhu - lord krishna mana: mind; (var) man, mano mohana: attractive, beautiful, enchanting; (var) mohanam, mohini (f) - also refers to an incarnation of lord vishnu naam: name; (var) naama, naamam narayana: lord vishnu; (var) narayan, narayanam, narayanaya pala: to care, protect or sustain; (var) palana, palaya, palam, palan sai: sa + aai = divine mother sri: honorific title of respect; another name of goddess lakshmi; wealth, majesty, splendour, intellect, fortune; (var) thiru (tamil) vasudeva: lord krishna’s father, also refers to lord krishna himself</t>
  </si>
  <si>
    <t>debug_madhusudhana_harey_madhava.html</t>
  </si>
  <si>
    <t>https://sairhythms.sathyasai.org/song/madhusudhana-hey-muralidhara</t>
  </si>
  <si>
    <t>Madhusudhana, Muralidhara, Madhava, Keshava, Mana Mohana are different names of the same Lord Krishna, the incarnation of Lord Narayana. Lord Sai is verily Lord Narayana and is the bestower of Auspiciousness, jewel of the Earth and whose Holy Feet are worthy of obeisance.</t>
  </si>
  <si>
    <t>Madhusudhana Hey Muralidhara
Madhava Keshava Devadi Deva [ Madhusudhana Hey ... ]
Mana Mohana Hey Narayana
Narayana Sai Narayana [ Mana Mohana Hey ... ]
Bhuvana Bharana Vanditha Charana</t>
  </si>
  <si>
    <t>madhusudhana-hey-muralidhara.mp3</t>
  </si>
  <si>
    <t>Song Glossary bharana: adorned with, one who bears bhuvana: world; (var) bhuvan charan: feet; (var) charana, charanam, charanon deva: god; (var) dev, devo, devam devadi: primordial god; (var) devadideva, devadhi, devadidevaya hey: a heartfelt callout, usually followed by a name or description like 'hey rama', or 'hey merciful lord' keshava: refers to lord krishna who vanquished the demon keshi; also means the one with beautiful, long hair; (var) keshavam madhava: name of krishna which means very sweet like madhu-honey; (var) madhavam, madhavaya madhusudhana: slayer of the demon madhu - lord krishna mana: mind; (var) man, mano mohana: attractive, beautiful, enchanting; (var) mohanam, mohini (f) - also refers to an incarnation of lord vishnu murali: flute narayana: lord vishnu; (var) narayan, narayanam, narayanaya sai: sa + aai = divine mother vanditha: one who is worshipped; (var) vandita, vanditham, vandithaya</t>
  </si>
  <si>
    <t>debug_madhusudhana_hey_muralidhara.html</t>
  </si>
  <si>
    <t>https://sairhythms.sathyasai.org/song/madhusudhana-muralidhara</t>
  </si>
  <si>
    <t>Glory to Lord Krishna, the slayer of demon Madhu and the one who holds the flute. The child who lifted the Govardhan hill who is the very embodiment of sweetness, lures the minds of everyone. He is also Lord Ranga residing in our hearts and is verily Lord Sai residing at Parthi.</t>
  </si>
  <si>
    <t>Madhusudhana Muralidhara
Madhura Madhura Hey Giridhara Bala
Madhava Madhusudhana
Hrudayanta Ranga Sri Sai Ranga
Sri Ranga Ranga Puttaparthi Ranga [ Madhava ... ]
Anata he no Omoi wo Mune ni
Kami no Misugata wo Kokoro ni Daite
Hitome Aitakute
Watashi wa Koko ni Anata to Tomo ni
Utsukushii Kami Puttaparthi no Sai [ Hitome ... ]</t>
  </si>
  <si>
    <t>madhusudhana-muralidhara.mp3</t>
  </si>
  <si>
    <t>p p G2 R2 G2 ~ G2 P G2 S R2In the Key of C:G G E D E ~ E G E C D</t>
  </si>
  <si>
    <t>Song Glossary bala: child, son; (var) bal, balana, balagan (tamil), baalam giridhar: one who lifted the mountain - refers to lord krishna who lifted the govardhana peak; (var) giridhara, giridhari hey: a heartfelt callout, usually followed by a name or description like 'hey rama', or 'hey merciful lord' hrudayanta: innermost heart madhava: name of krishna which means very sweet like madhu-honey; (var) madhavam, madhavaya madhura: sweet; (var) madhuram madhusudhana: slayer of the demon madhu - lord krishna muralidhara: one who carries the flute - lord krishna; (var) muralidhari puttaparthi: birthplace of bhagawan sri sathya sai baba; (var) parti, parthi, parthipuri ranga: lord vittala or panduranga - a form of lord krishna; also the name of lord narayana in srirangam, tamilnadu; (var) ranganath, ranganatha sai: sa + aai = divine mother sri: honorific title of respect; another name of goddess lakshmi; wealth, majesty, splendour, intellect, fortune; (var) thiru (tamil)</t>
  </si>
  <si>
    <t>debug_madhusudhana_muralidhara.html</t>
  </si>
  <si>
    <t>https://sairhythms.sathyasai.org/song/madhuvan-ke-mohana-murali-bajaiyya</t>
  </si>
  <si>
    <t>Madhuvan Ke Mohana Murali Bajaiyya</t>
  </si>
  <si>
    <t>O adorable Lord Krishna, You are the son of Nanda, the brother of Balaram, the one who gives bliss and the enchanting one who dances with the Gopikas.</t>
  </si>
  <si>
    <t>Madhuvan Ke Mohana Murali Bajaiyya
Giridhari Nanda Kumara Kanhaiya
Ananda Dham Balaram Ji Ke Bhaiyya (2)
Giridhari Nanda Kumara Kanhaiya
Gopi Manohara Raasa Rachaiya
Giridhari Nanda Kumara Kanhaiya (2)
Giridhari Nanda Kumara Kanhaiya</t>
  </si>
  <si>
    <t>madhuvan-ke-mohana-murali-bajaiyya.mp3</t>
  </si>
  <si>
    <t>Song Glossary anand: bliss; (var) ananda, anandam, anando balaram: brother of krishna bhai: brother; (var) bhaiya, bhaiyya bajao: play (an instrument); (var) bajaa, bajey, baajey, bajaayey, bajavat, bajaavey, bajaiyya dhama: house, residence, light, lustre, splendor; (var) dham, dhamam, dhaam, dhaama giridhar: one who lifted the mountain - refers to lord krishna who lifted the govardhana peak; (var) giridhara, giridhari gopi: the women of brindavana who had completely surrendered to lord krishna; (var) gopika ji: suffix word used with someone’s name for respect kanha: krishna; (var) kanhaiya, kanhaiyya, kanhayi, kannan (tamil) ke: of or belonging to kumara: son, young boy, lord subrahmanya madhuvana: forest inhabited by the demon ‘madhu’ manohar: pleasing, beautiful, charming; (var) manohara, manoharam, manohari (f) mohana: attractive, beautiful, enchanting; (var) mohanam, mohini (f) - also refers to an incarnation of lord vishnu murali: flute nanda: foster father of lord krishna raasa: the dance in which lord krishna multiplied his form to dance with all the gopikas at the same time rachaiya: set to work the divine dance; (var) rachaye - danced</t>
  </si>
  <si>
    <t>debug_madhuvan_ke_mohana_murali_bajaiyya.html</t>
  </si>
  <si>
    <t>https://sairhythms.sathyasai.org/song/madhuvan-mey-sai-gopala</t>
  </si>
  <si>
    <t>Madhuvan Mey Sai Gopala</t>
  </si>
  <si>
    <t>Glory to Lord Sai who is verily Lord Krishna, the Lord of Mathura who moves about in the forest inhabited by demon Madhu. Glory to Lord Sai Baba of Shirdi and Parthi. Lord Sai's character and speech are nectarine. Glory to the one who is the very personification of sweetness.</t>
  </si>
  <si>
    <t>Madhuvan Mey Sai Gopala Harey
Mathura Ke Krishna Gopala Harey
Shirdi (Parthi) Ke Sai Baba Harey [ Madhuvan Mey ... ]
Madhuram Charitham Sai Charitham
Madhuram Vachanam Sai Vachanam
Mathuradipathey Akhilam Madhuram</t>
  </si>
  <si>
    <t>Song Glossary akhila: complete, entire, whole; (var) akhilam baba: lord sai baba - the divine father charitha: character; (var) charita, charithey, charitham gopal: name of krishna which means protector of the cowherd; (var) gopala, gopalana, gopalam hari: name of lord vishnu; (var) hare, harey ke: of or belonging to krishna: name of the eighth incarnation of lord vishnu, son of devaki and vasudeva madhura: sweet; (var) madhuram madhuvana: forest inhabited by the demon ‘madhu’ mey: in mathura: holy city associated with lord krishna mathuradhipathey: lord of mathura - lord krishna puttaparthi: birthplace of bhagawan sri sathya sai baba; (var) parti, parthi, parthipuri sai: sa + aai = divine mother shirdi: holy abode of the first incarnation of sai baba; (var) shirdipuri vachan: spoken word; (var) vachanam, vachana, vachanon</t>
  </si>
  <si>
    <t>debug_madhuvan_mey_sai_gopala.html</t>
  </si>
  <si>
    <t>https://youtu.be/wJj9Q5oKnWQ</t>
  </si>
  <si>
    <t>https://sairhythms.sathyasai.org/song/madhuvana-ke-muraliwala</t>
  </si>
  <si>
    <t>Madhuvana Ke Muraliwala</t>
  </si>
  <si>
    <t>Dance O Krishna, the son of Nanda; dance, the one who holds the flute, moving around the forest of demon Madhu. You are the beloved Gopala of Gopis. You are none other than lord Sai of Parthi.</t>
  </si>
  <si>
    <t>Madhuvana Ke Muraliwala
Nacho Nacho Nacho Nandalala
Nandalala Nandalala [ Nacho Nacho ... ]
Gopi Manohara Gopala Bala
Parthi Pureeshwara Hey Sai Natha [ Nacho Nacho ... ]
With Your flute You enchant all who hear You
Ever after they long to be near You
Dance, O dance on, O sweet little Krishna
Little Krishna, dearest Krishna
Dance, O dance on, O sweet Sai Krishna
You captured the hearts of the Gopas and Gopis
You're here once again charming all Your devotees
Dance, O dance on, O sweet Sai Krishna
Sai Krishna, Sai Krishna
Dance, O dance on, O sweet Sai Krishna</t>
  </si>
  <si>
    <t>madhuvana-ke-muraliwala.mp3</t>
  </si>
  <si>
    <t>Song Glossary bala: child, son; (var) bal, balana, balagan (tamil), baalam gopal: name of krishna which means protector of the cowherd; (var) gopala, gopalana, gopalam gopi: the women of brindavana who had completely surrendered to lord krishna; (var) gopika hey: a heartfelt callout, usually followed by a name or description like 'hey rama', or 'hey merciful lord' ke: of or belonging to madhuvana: forest inhabited by the demon ‘madhu’ manohar: pleasing, beautiful, charming; (var) manohara, manoharam, manohari (f) muraliwala: one who has the flute; (var) muraliwale nacho: telling somebody to dance nandalala: son of nanda; (var) nandalal natha: lord or master; (var) nath, nathaya, natham, nada (tamil), nadanukku (tamil) - to the lord, nathudey (telugu) pureeshwara: lord of a place or city; (var) purishwara, pureeshwari, purishwari (f) puttaparthi: birthplace of bhagawan sri sathya sai baba; (var) parti, parthi, parthipuri sai: sa + aai = divine mother</t>
  </si>
  <si>
    <t>debug_madhuvana_ke_muraliwala.html</t>
  </si>
  <si>
    <t>https://sairhythms.sathyasai.org/song/madhuvana-murali-guna-gao</t>
  </si>
  <si>
    <t>Madhuvana Murali Guna Gao</t>
  </si>
  <si>
    <t>Sing the glory of Lord Krishna, the one with the Flute, who moves about in the forest and who is the slayer of demon Madhu. Chant the name of Shyam, the beloved Radha and the Gopis of Brindavan. Chant the name of Lord Rama of the Raghu dynasty and Lord Shankara (Shiva) who charms Mother Gowri and the name of Lord Sathya Sai who resides in everyone's heart.</t>
  </si>
  <si>
    <t>Madhuvana Murali Guna Gao
Madhusudhana Hari Naam Japo [ Madhuvana Murali ... ]
Vraja Gopi Priya Radhey Shyam Naam
Raghupathi Raghava Raja Ram Naam
Hrudaya Vihari Sri Sathya Sai Ram
Gowri Manohara Shankara Naam Bhajo</t>
  </si>
  <si>
    <t>madhuvana-murali-guna-gao.mp3</t>
  </si>
  <si>
    <t>S S M1 M1 M1 M1 M1 G2 ~ P P M2 D2 PIn the Key of C:C C F F F F F E ~ G G F# A G</t>
  </si>
  <si>
    <t>Song Glossary bhajo: (let us) worship, chant the name or sing the praises of the lord; (var) bhajarey, bhajey, bhajore, bhajorey, bhajeham gao: sing, let us sing; (var) gaave, gaoon, ganavaa, gaayorey, gaaya - sang gopi: the women of brindavana who had completely surrendered to lord krishna; (var) gopika gowri: another name of goddess parvathi guna: qualities; (var) gun hari: name of lord vishnu; (var) hare, harey hrudaya: heart japo: to chant continuously; (var) japiye, japorey madhusudhana: slayer of the demon madhu - lord krishna madhuvana: forest inhabited by the demon ‘madhu’ manohar: pleasing, beautiful, charming; (var) manohara, manoharam, manohari (f) murali: flute naam: name; (var) naama, naamam priya: dear; (var) priyey, priyakara, priyakari (f) radha: one of the gopikas and the beloved of lord krishna; (var) radhe, radhey, radhika raghava: lord rama who hails from raghu clan raghupathey: lord of raghu clan; (var) raghupathi raja: king, emperor; (var) raya, rajadhi raja – king of kings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shankara: name of lord shiva, one who bestows auspiciousness; (var) shankar, shankaraya, shankaram sri: honorific title of respect; another name of goddess lakshmi; wealth, majesty, splendour, intellect, fortune; (var) thiru (tamil) vihara: one who resides; (var) viharana, vihari, viharini (f) vraja: playground of lord krishna's divine sports i.e., brindavana</t>
  </si>
  <si>
    <t>debug_madhuvana_murali_guna_gao.html</t>
  </si>
  <si>
    <t>https://sairhythms.sathyasai.org/song/madhuvana-murali-shyama-bhajo</t>
  </si>
  <si>
    <t>Madhuvana Murali Shyama Bhajo</t>
  </si>
  <si>
    <t>Sing the sweet name of Lord Krishna of enchanting beauty, consort of Radha and the one who moves about in Brindavan.</t>
  </si>
  <si>
    <t>Madhuvana Murali Shyama Bhajo
Madhura Manohara Krishna Bhajo
Radha Madhava Shyama Bhajo
Brindavana Gopala Bhajo</t>
  </si>
  <si>
    <t>Song Glossary bhajo: (let us) worship, chant the name or sing the praises of the lord; (var) bhajarey, bhajey, bhajore, bhajorey, bhajeham brindavana: garden of tulsi plants, abode of krishna and sathya sai; (var) brindavan gopal: name of krishna which means protector of the cowherd; (var) gopala, gopalana, gopalam krishna: name of the eighth incarnation of lord vishnu, son of devaki and vasudeva madhava: name of krishna which means very sweet like madhu-honey; (var) madhavam, madhavaya madhura: sweet; (var) madhuram madhuvana: forest inhabited by the demon ‘madhu’ manohar: pleasing, beautiful, charming; (var) manohara, manoharam, manohari (f) murali: flute radha: one of the gopikas and the beloved of lord krishna; (var) radhe, radhey, radhika sham: dark hued, a reference to lord krishna; evening time; (var) shyam, shyama, shyamala</t>
  </si>
  <si>
    <t>debug_madhuvana_murali_shyama_bhajo.html</t>
  </si>
  <si>
    <t>https://sairhythms.sathyasai.org/song/madhuvana-murali-shyama-murari</t>
  </si>
  <si>
    <t>O dear Lord Krishna who danced the Raasa leela (celestial dance), O dear child of Gokula who lifted the Govardhan mountain and the one who removes the fear of birth and death, salutations to Thee.</t>
  </si>
  <si>
    <t>Madhuvana Murali Shyama Murari
Savariya Morey Raasa Vihari
Gokula Nandana Hey Giridhari
Deenan Ke Tum Bhava Bhaya Haari (2)</t>
  </si>
  <si>
    <t>madhuvana-murali-shyama-murari.mp3</t>
  </si>
  <si>
    <t>Song Glossary bhava: being, becoming, birth, world bhaya: fear deen: downtrodden; (var) deena, deenan giridhar: one who lifted the mountain - refers to lord krishna who lifted the govardhana peak; (var) giridhara, giridhari gokula: the place where krishna was fostered harana: to remove/destroy; (var) haranam, haari - one who destroys hey: a heartfelt callout, usually followed by a name or description like 'hey rama', or 'hey merciful lord' ke: of or belonging to madhuvana: forest inhabited by the demon ‘madhu’ morey: mine; (var) mori murali: flute murare: one who killed the demon ‘mura’ – lord krishna; (var) murari, murarey nandana: son, also the name of a forest; (var) nandan, nandanam raasa: the dance in which lord krishna multiplied his form to dance with all the gopikas at the same time savari: beloved; (var) savariya sham: dark hued, a reference to lord krishna; evening time; (var) shyam, shyama, shyamala tum: you, thou; (var) tu, tuj; tubhyam, tumhey - to you; tujhey, tujko - for you; vihara: one who resides; (var) viharana, vihari, viharini (f)</t>
  </si>
  <si>
    <t>debug_madhuvana_murali_shyama_murari.html</t>
  </si>
  <si>
    <t>https://sairhythms.sathyasai.org/song/madhuvana-sanchari-shyama-murari</t>
  </si>
  <si>
    <t>Glory to You, Lord Krishna. You are the slayer of demon Mura and the one who moved about in the forest of demon Madhu to slay him. You have worn the feather of the Peacock on Your head and is the Lord of Mathura who lifted the Govardhana mountain.</t>
  </si>
  <si>
    <t>Madhuvana Sanchari Shyama Murari
Sri Madhusudhana Muralidhari [ Madhuvana Sanchari ... ]
Madhava Mohana Mayura Mukutadhara
Mathura Natha Prabhu (Sai) Giridhari</t>
  </si>
  <si>
    <t>madhuvana-sanchari-shyama-murari.mp3</t>
  </si>
  <si>
    <t>https://media.radiosai.org/journals/vol_12/01MAR14/Madhuvana-Sanchari-Shyama-Murari-radiosai-bhajan-tutor.htm</t>
  </si>
  <si>
    <t>golden voice sheet-music tutorial</t>
  </si>
  <si>
    <t>Song Glossary giridhar: one who lifted the mountain - refers to lord krishna who lifted the govardhana peak; (var) giridhara, giridhari madhava: name of krishna which means very sweet like madhu-honey; (var) madhavam, madhavaya madhusudhana: slayer of the demon madhu - lord krishna madhuvana: forest inhabited by the demon ‘madhu’ mathura: holy city associated with lord krishna mayura: peacock mohana: attractive, beautiful, enchanting; (var) mohanam, mohini (f) - also refers to an incarnation of lord vishnu mukuta: crown; (var) makuta; mukutadhara, mukutadhari - wearing a crown murali: flute murare: one who killed the demon ‘mura’ – lord krishna; (var) murari, murarey natha: lord or master; (var) nath, nathaya, natham, nada (tamil), nadanukku (tamil) - to the lord, nathudey (telugu) prabhu: lord, master; (var) prabho sai: sa + aai = divine mother sanchari: one who wanders; (var) sanchara, sancharam sham: dark hued, a reference to lord krishna; evening time; (var) shyam, shyama, shyamala sri: honorific title of respect; another name of goddess lakshmi; wealth, majesty, splendour, intellect, fortune; (var) thiru (tamil)</t>
  </si>
  <si>
    <t>debug_madhuvana_sanchari_shyama_murari.html</t>
  </si>
  <si>
    <t>madhuvana-sanchari-shyama-murari_1.mp3</t>
  </si>
  <si>
    <t>https://sairhythms.sathyasai.org/song/madura-puri-nilayey-meenakshi</t>
  </si>
  <si>
    <t>Goddess Meenakshi has Her Abode in Madurai while Kamakshi has Her Abode in Kancheepuram, Vishweshwari has Her Abode in Kashi and Sayeeshwari has Her Abode in Parthi.</t>
  </si>
  <si>
    <t>Madura Puri Nilayey Meenakshi
Kamakoti Nilayey Kamakshi [ Madura Puri ... ]
Kashi Puradheeshwari Vishweshwari
Parthi Puradheeshwari Sayeeshwari</t>
  </si>
  <si>
    <t>https://dl.radiosai.org/RADIO_SAI_BHAJAN_CLASSROOM_419_MADURAIPURI_NILAYE_MEENAKSHI.mp3</t>
  </si>
  <si>
    <t>Song Glossary kamakoti: the holy site in kancheepuram in south india kamakshi: lotus-eyed, refers to goddess parvathi at the holy city of kancheepuram kashi: a holy place; (var) kasi madurai: holy city in tamilnadu, the abode of goddess meenakshi; (var) madurapuri meenakshi: goddess parvathi at madurai temple nilaya: house; (var) nilayey pureesha: lord of a place or city; (var) puradheeshwara, pureeshaya, pureeshwara, pureeshwari (f), puradheeshwari (f) puttaparthi: birthplace of bhagawan sri sathya sai baba; (var) parti, parthi, parthipuri sayeesha: sai + esha = lord sai; (var) sayeesham, sayeeshwara, sayeeshwaram, sayeeshwari (f), sayeeshwaraya, saishwari (f), vishweshwari: lord of the universe (feminine)</t>
  </si>
  <si>
    <t>debug_madura_puri_nilayey_meenakshi.html</t>
  </si>
  <si>
    <t>https://www.youtube.com/watch?v=Kem6VC-XtZg</t>
  </si>
  <si>
    <t>https://sairhythms.sathyasai.org/song/mage-handa-ahenavado</t>
  </si>
  <si>
    <t>Mage Handa Ahenavado</t>
  </si>
  <si>
    <t>Mage Handa Ahenavado Oba Thrishula Deviyan Dho
Sai Oba Dakinavado, Mage Geethe Ahenavado
Dina Dina Gevi Yai, Mage Jeevithaya Sai Ama Maniyan Mage
Davasa Devi Yai Mage, Obe Name Sihi Kara Saminde
Nithara Devele, Obe Nama Sihikara Vandimi Obe Siripade</t>
  </si>
  <si>
    <t>debug_mage_handa_ahenavado.html</t>
  </si>
  <si>
    <t>https://sairhythms.sathyasai.org/song/maha-ganapathey-gajanana</t>
  </si>
  <si>
    <t>Maha Ganapathey Gajanana</t>
  </si>
  <si>
    <t>The dear son of Uma (Mother Parvathi) is the elephant-faced Lord Ganesha, the Lord of Ganaas (Shiva's army) whose feet are worshipped by everyone. Prostrations to You O Lord, the destroyer of cycle of birth and death.</t>
  </si>
  <si>
    <t>Maha Ganapathey Gajanana
Uma Maheshwara Priya Nandana [ Maha Ganapathey ... ]
Gananayaka Vanditha Charana
Tava Charanam Bhava Bhaya Harana [ Uma Maheshwara ... ]</t>
  </si>
  <si>
    <t>maha-ganapathey-gajanana.mp3</t>
  </si>
  <si>
    <t>Song Glossary bhava: being, becoming, birth, world bhaya: fear charan: feet; (var) charana, charanam, charanon gajamukha: elephant-faced one, refers to lord ganesh; (var) gajamukham, gajanana, gajananam, gajavadana, gajavadanam gananatha: lord of ganas (lord shiva's army) - refers to lord ganesha; (var) gananatham, ganesha, ganeshwara gananayaka: leader of his group - refers to lord ganesha; (var) gananayakam, ganapathey, ganapathi, ganapathim, ganapati, ganapatim harana: to remove/destroy; (var) haranam, haari - one who destroys maha: great; (var) mahaan - one who is great maheshwara: greatest lord - refers to lord shiva nandana: son, also the name of a forest; (var) nandan, nandanam priya: dear; (var) priyey, priyakara, priyakari (f) tava: your uma: goddess parvathi; (var) umaiyaval - tamil vanditha: one who is worshipped; (var) vandita, vanditham, vandithaya</t>
  </si>
  <si>
    <t>debug_maha_ganapathey_gajanana.html</t>
  </si>
  <si>
    <t>https://www.youtube.com/watch?v=rcJg2PEx_Dk</t>
  </si>
  <si>
    <t>https://sairhythms.sathyasai.org/song/maha-ganapathey-namostuthey-0</t>
  </si>
  <si>
    <t>Pranaams to the elephant-faced Lord of the Ganaas, who receives the first prayer, who is the giver of bliss, the embodiment of Pranava Om and destroyer of obstacles in the path of spiritual practices.</t>
  </si>
  <si>
    <t>Maha Ganapathey Namostuthey
Matanga Vadana Namostuthey [ Maha Ganapathey ... ]
Adi Poojita Gananatha
Ananda Dayaka Gananatha
Prathama Vandana Pranavakara
Vighneshwara Vinayaka</t>
  </si>
  <si>
    <t>maha-ganapathey-namostuthey-0.mp3</t>
  </si>
  <si>
    <t>G2 G2 P G2 R2 R2 S ~ G2 P N2 S+ N2In the Key of C:E E G E D D C ~ E G B C+ B</t>
  </si>
  <si>
    <t>Song Glossary adi: beginning, commencement, first in time anand: bliss; (var) ananda, anandam, anando dayaka: one who gives; (var) dayakam, dayiney, dayaki (f) gananatha: lord of ganas (lord shiva's army) - refers to lord ganesha; (var) gananatham, ganesha, ganeshwara maha: great; (var) mahaan - one who is great matanga: elephant namostuthey: to offer salutations; (var) namasthey poojita: deserving worship; (var) poojya, supoojita pranava: the primordial sound ‘om’ prathama: first vadana: face; (var) vadanam, vadani (f) vandana: worship, obeisance, salutation; (var) vandanam vighnesha: lord of (victorious over) obstacles; (var) vighnesham, vighneshwara, vighneshwaram, vighneshwaraya vinayaka: one without a master - refers to lord ganesha</t>
  </si>
  <si>
    <t>debug_maha_ganapathey_namostuthey.html</t>
  </si>
  <si>
    <t>maha-ganapathey-namostuthey-0_1.mp3</t>
  </si>
  <si>
    <t>https://sairhythms.sathyasai.org/song/maha-ganapathey-namostuthey</t>
  </si>
  <si>
    <t>Maha Ganapathey Namostuthey (Mohanam / Bhoop)</t>
  </si>
  <si>
    <t>Salutations to the great Lord of Ganaas, Ganesha, the elephant headed son of Parvathi, born of Himalaya mountains and the very embodiment of sacred syllable Om.</t>
  </si>
  <si>
    <t>Maha Ganapathey Namostuthey
Matanga Mukha Namostuthey [ Maha Ganapathey ... ]
Himadrija Sutha Namostuthey
Omkareshwara Namostuthey ( Sai )</t>
  </si>
  <si>
    <t>maha-ganapathey-namostuthey.mp3</t>
  </si>
  <si>
    <t>Song Glossary gananatha: lord of ganas (lord shiva's army) - refers to lord ganesha; (var) gananatham, ganesha, ganeshwara gananayaka: leader of his group - refers to lord ganesha; (var) gananayakam, ganapathey, ganapathi, ganapathim, ganapati, ganapatim himadrija: parvati maha: great; (var) mahaan - one who is great matanga: elephant mukha: face; (var) mukh namostuthey: to offer salutations; (var) namasthey omkareshwara: lord shiva as the embodiment of om sai: sa + aai = divine mother sutha: son; (var) sutham, suthaya - one who is the son of, suthaney (tamil)</t>
  </si>
  <si>
    <t>https://www.youtube.com/watch?v=sloJBbAi3tM</t>
  </si>
  <si>
    <t>https://sairhythms.sathyasai.org/song/mahadeva-maheshwara-sai-narayana</t>
  </si>
  <si>
    <t>Mahadeva Maheshwara Sai Narayana</t>
  </si>
  <si>
    <t>Glory to Lord Sai, the Lord of all worlds, the epitome of compassion, the destroyer of sin, skillful dancer and the Lord of Lords. He is verily Lord Shiva, Narayana, Allah, Mahavir and Yesu. He is the indweller and the Lord of Parthi.</t>
  </si>
  <si>
    <t>Mahadeva Maheshwara Sai Narayana
Natanagara Dukha Bhanjana Sai Narayana
Karunakara Akhileshwara Sai Narayana
Allah Ho Tum Mahavir Yesu Sai Narayana
Hrudayeshwara Partheeshwara Sai Narayana</t>
  </si>
  <si>
    <t>mahadeva-maheshwara-sai-narayana.mp3</t>
  </si>
  <si>
    <t>Song Glossary akhileshwara: lord of all life forms; (var) akhileshwari(f) allah: the all-compassionate god of islam religion bhanjana: one who destroys; (var) bhanjani (f) dukh: sorrow; (var) dukha ho: you are; (alternative) so be it hrudayeshwara: lord of the heart; (var) hrudayeshwari (f) karuna: compassion; (var) karunya, karunamaya - full of compassion, karunamayi (f), karunantha, karunakara - embodiment of compassion mahadeva: lord of the lords - refers to lord shiva mahavira: lord mahavira – the founder of jainism, also, a very courageous person; (var) mahavir maheshwara: greatest lord - refers to lord shiva narayana: lord vishnu; (var) narayan, narayanam, narayanaya natanagara: clever dancer/actor partheeshwara: one who is lord of parthi (sathya sai baba); (var) partheesha, partheeshwaraya sai: sa + aai = divine mother tum: you, thou; (var) tu, tuj; tubhyam, tumhey - to you; tujhey, tujko - for you; yesu: jesus christ; (var) yeshu</t>
  </si>
  <si>
    <t>debug_mahadeva_maheshwara_sai_narayana.html</t>
  </si>
  <si>
    <t>https://sairhythms.sathyasai.org/song/mahadeva-shiva-shambho-shankara</t>
  </si>
  <si>
    <t>Mahadeva Shiva Shambho Shankara</t>
  </si>
  <si>
    <t>Glory to Lord Shiva, the Lord of Lords, Sovereign Lord, with braided Hair on His Head, the destroyer of Ego and the conqueror of Death and the one who confers all that is Auspicious.</t>
  </si>
  <si>
    <t>Mahadeva Shiva Shambho Shankara
Maheshwara Shiva Shambho Shankara [ Mahadeva ... ]
Mouleeshwara Shiva Shambho Shankara
Madanaantaka Shiva Shambho Shankara
Mruthyunjaya Shiva Shambho Shankara</t>
  </si>
  <si>
    <t>mahadeva-shiva-shambho-shankara.mp3</t>
  </si>
  <si>
    <t>Song Glossary madanaanthaka: lord shiva – destroyer of ‘madana’ (cupid, desires, temptations) mahadeva: lord of the lords - refers to lord shiva maheshwara: greatest lord - refers to lord shiva mouleeshwara: foremost god mruthyunjaya: one who has conquered death - refers to lord shiva; (var) mruthyunjayaya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</si>
  <si>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debug_mahadeva_shiva_shambho_shankara.html</t>
  </si>
  <si>
    <t>https://sairhythms.sathyasai.org/song/mahishasura-mardhini-mama-taapa-vimochani</t>
  </si>
  <si>
    <t>Glory be to Goddess Parvathi, the slayer of Mahisha, the remover of sins, the sister of Lord Madhava, the bestower of auspiciousness and Saraswathi, the very embodiment of music. She is verily Lord Sathya Sai, the dweller at Parthi.</t>
  </si>
  <si>
    <t>Mahishasura Mardhini Mama Taapa Vimochani
Madhava Sodari Mangala Kaarini [ Mahishasura Mardhini ... ]
Puttapartheeshwari Sathya Sayeeshwari
Sangeeta Roopini Saraswathi Manohari</t>
  </si>
  <si>
    <t>mahishasura-mardhini-mama-taapa-vimochani.mp3</t>
  </si>
  <si>
    <t>Song Glossary kaarini: doer, responsible for (f); (var) karini madhava: name of krishna which means very sweet like madhu-honey; (var) madhavam, madhavaya mahishasura: the demon mahisha who took the form of a buffalo mama: mine mangal: auspicious; (var) mangala manohar: pleasing, beautiful, charming; (var) manohara, manoharam, manohari (f) mardini: destroyer, one who vanquishes (feminine); (var) mardhini, vimardini puttapartheeshwara: lord of puttaparthi; (var) puttapartheeshwari (f) sangeeta: song; (var) sangeet, sangeeth, sangeetha saraswathi: goddess of learning and consort of brahma sathya: truth, short form of sathyanarayana – the childhood name of sri sathya sai baba; (var) sathyam sayeesha: sai + esha = lord sai; (var) sayeesham, sayeeshwara, sayeeshwaram, sayeeshwari (f), sayeeshwaraya, saishwari (f), sodari: sister; (var) sodhari swaroopa: figure, embodiment; (var) swarupa, swaroopam, swaroopanin (tamil); roopini, swaroopini, svarupini (feminine) taapa: sins; (var) santaapa vimochana: one who liberates; (var) vimochani (f), mochani (f), vimochanam</t>
  </si>
  <si>
    <t>debug_mahishasura_mardhini_mama_taapa_vimochani.html</t>
  </si>
  <si>
    <t>https://sairhythms.sathyasai.org/song/make-home-love</t>
  </si>
  <si>
    <t>Make a home of Love</t>
  </si>
  <si>
    <t>Make a home of Love
Make a home of Love
Make the world a Happy Home of Love
Man must have this goal
Destroy the weeds of fear
Destroy the weeds of fear
Destroy the weeds of hatred and fear
Man must have this goal
You have to sow Love
You have to sow Love
You have to sow and grow Love
Man must have this goal</t>
  </si>
  <si>
    <t>debug_make_a_home_of_love.html</t>
  </si>
  <si>
    <t>https://sairhythms.sathyasai.org/song/make-me-instrument-peace</t>
  </si>
  <si>
    <t>Make me an instrument of peace</t>
  </si>
  <si>
    <t>Girls - Make me an instrument of peace (x2)
Boys - Instrument of peace (x2)
Girls - Make me an instrument of peace
All - Allelieu Allelieu Alleliua …
Girls - Make me an instrument of peace (x2)
Boys - Instrument of peace (x2)
Girls - Make me an instrument of peace (x2)
All - Allelieu Allelieu Alleliua …
Girls - Where there is Anger,
Boys - Let me sow Pardon,
Girls - Where there is Doubt,
Boys - Let me sow Faith,
Girls - Where there is Sadness,
Boys - Let me sow Joy,
Girls - Where there’s Despair,
All - Let me sow Ho……pe
Girls - Make me an instrument of peace (x2)
Boys - Instrument of peace (x2)
Girls - Make me an instrument of peace
All - Allelieu Allelieu Alleliua …
For it’s in giving that we receive,
and in forgiving that we are pardoned
Let me sow Love and seeds of Peace,
Let me sow Love and be with Thee …
Girls - Make me an instrument of peace (x2)
Boys - Instrument of peace (x2)
Girls - Make me an instrument of peace
All - Allelieu Allelieu Alleliua …
Slowly - Allelieu Allelieu Alleliua …</t>
  </si>
  <si>
    <t>make-me-instrument-peace.mp3</t>
  </si>
  <si>
    <t>debug_make_me_an_instrument_of_peace.html</t>
  </si>
  <si>
    <t>https://sairhythms.sathyasai.org/song/make-me-your-messenger</t>
  </si>
  <si>
    <t>Make Me Your Messenger</t>
  </si>
  <si>
    <t>Make Me Your Messenger
Take my soul that longs for Thee
Oh my Lord, make me Your messenger
That walks the earth completely free.
Sing through me Your sacred song
Oh my Lord, (Oh my Lord) make me Your messenger
For this heart’s where You belong.
May I feel my spirit wake
In everything I do
Let me always think of You
With every word I say
May I find a gentle way
To myself always be true
So Your love comes shining through.
Hear my prayer when I call Your name
Oh my Lord, (Oh my Lord) make me Your messenger
That spreads Your love like a mighty flame.
Let me teach what I’ve learned to all
When I’m blinded by the night
Help me trust my second sight
Lift me up on the wings of love
Like a hawk soaring high above
Let me hear Your voice so clear
When You whisper in my ear.
From the dawn to the setting sun
Oh my Lord, (Oh my Lord) make me Your messenger
For Your work is never done.
I have healed in a thousand ways
Now my mind is calm and still
To reflect Your precious will
Fill my heart with perfect peace
As my fears they are released
For Your love has touched my soul
Now I stand before you whole.
For my life is Your very own
May I love, (May I love) and serve as Your messenger
Till the day that You call me home
Till the day that You call me home
Till the day (Till the day) - 3x
that You call me home…
Call me home... (call me home) (6x)</t>
  </si>
  <si>
    <t>make-me-your-messenger.mp3</t>
  </si>
  <si>
    <t>debug_make_me_your_messenger.html</t>
  </si>
  <si>
    <t>https://sairhythms.sathyasai.org/song/make-no-man-stranger</t>
  </si>
  <si>
    <t>Make no man a stranger</t>
  </si>
  <si>
    <t>Make no man a stranger
Make everyone your own
Take heed of your brother
For we don’t travel alone
Embrace all that you see
Make no man a stranger
For there are no strangers in Me
Everything I see is created by God
Everyone I meet is imbued with God
Everywhere God is there
In everything my heart shall sing
For I know that I, too, Am truly God</t>
  </si>
  <si>
    <t>make-no-man-stranger.mp3</t>
  </si>
  <si>
    <t>debug_make_no_man_a_stranger.html</t>
  </si>
  <si>
    <t>https://sairhythms.sathyasai.org/song/make-your-life-rose</t>
  </si>
  <si>
    <t>Make your life a rose</t>
  </si>
  <si>
    <t>Make your life a rose that blooms silently
In the language of fragrance
Each petal is a good deed you've done throughout the day
When your heart is pure and your mind is silent
The voice of God can be heard
Then offer your roses to Him.</t>
  </si>
  <si>
    <t>debug_make_your_life_a_rose.html</t>
  </si>
  <si>
    <t>https://sairhythms.sathyasai.org/song/makhan-chora-radha-lola</t>
  </si>
  <si>
    <t>Makhan Chora Radha Lola</t>
  </si>
  <si>
    <t>Chant the name of dark-hued Lord Krishna, who is Radha’s beloved. He steals the butter of our ignorance and is the origin of the Vedas and Upanishads. Destroyer of demons like Mura and Madhu, He is charming and plays His egoless devotees like a hollow flute, bestowing good fortune. Victory to Lord Sai who is none other than Lord Krishna.</t>
  </si>
  <si>
    <t>Makhan Chora Radha Lola
Veda Vedantha Radha Kantha [ Makhana Chora ... ]
Mohana Madhusudhana Jaya Radha Ke Pyaarey
(Radha Ke Pyaarey Radha Ke Pyaarey)
Sridhara Muralidhara Jaya Sai Murare
Bhajo Radhey Shyama Bhajo Sai Shyama</t>
  </si>
  <si>
    <t>makhan-chora-radha-lola.mp3</t>
  </si>
  <si>
    <t>Song Glossary bhajo: (let us) worship, chant the name or sing the praises of the lord; (var) bhajarey, bhajey, bhajore, bhajorey, bhajeham chora: thief; (var) choram jaya: victory; (var) jayam, jayatu kantha: beloved ke: of or belonging to lola: longing or desirous of madhusudhana: slayer of the demon madhu - lord krishna makhan: butter; (var) makhana mohana: attractive, beautiful, enchanting; (var) mohanam, mohini (f) - also refers to an incarnation of lord vishnu muralidhara: one who carries the flute - lord krishna; (var) muralidhari murare: one who killed the demon ‘mura’ – lord krishna; (var) murari, murarey pyaara: loving; (var) pyaarey, pyaari (f); pyaar - love radha: one of the gopikas and the beloved of lord krishna; (var) radhe, radhey, radhika sai: sa + aai = divine mother sham: dark hued, a reference to lord krishna; evening time; (var) shyam, shyama, shyamala sridhara: lord vishnu – one who has wealth or fortune veda: sacred text, the scripture of the hindus said to have been directly revealed by the supreme-being, brahman vedantha: summary (or end goal) of the vedas (the holy scriptures)</t>
  </si>
  <si>
    <t>debug_makhan_chora_radha_lola.html</t>
  </si>
  <si>
    <t>https://sairhythms.sathyasai.org/song/man-ek-baar-hari-bol</t>
  </si>
  <si>
    <t>O Mind, chant the name of Lord Hari at least once. He is the Mother, Father, Preceptor and the one who bestows wisdom and who is the very embodiment of Awareness and Bliss and who is the redeemer of the downtrodden.</t>
  </si>
  <si>
    <t>Man Ek Baar Hari Bol
Hari Hari Bol Hari Bol [ Man Ek Baar ... ]
Hari Pitha Hari Mata
Hari Guru Gnana Daata
Chidananda Roopa Hari Patitha Pavana Man Ek Baar Hari Bol</t>
  </si>
  <si>
    <t>man-ek-baar-hari-bol.mp3</t>
  </si>
  <si>
    <t>Song Glossary baar-baar: again and again bolo: chant, tell; (var) bol, boley - tells, boloon - i say chidananda: bliss of the consciousness daata: one who gives; (var) datha, daatha, daatri - one that gives ek: one gnana: wisdom; (var) gyaan, gnaan, gnan, gnanam guru: preceptor; (var) guruvara – belonging to the guru / guru’s hari: name of lord vishnu; (var) hare, harey mana: mind; (var) man, mano mata: mother; (var) matey patitha: downtrodden, helpless pavana: sacred, also means one who protects or provides refuge; (var) pavanam, paavana; pavani (f) pitha: father roopa: figure, embodiment; (var) roopam, roopini (f)</t>
  </si>
  <si>
    <t>debug_man_ek_baar_hari_bol.html</t>
  </si>
  <si>
    <t>https://sairhythms.sathyasai.org/song/man-mandir-mey-aao-giridhari</t>
  </si>
  <si>
    <t>Man Mandir Mey Aao Giridhari</t>
  </si>
  <si>
    <t>O Lord Krishna, the one who lifted the Govardhana hill, please be seated in our minds, our eyes are shedding tears everyday because of separation from You. O Lord of Surdas, our eyes are pining to have Your Darshan.</t>
  </si>
  <si>
    <t>Man Mandir Mey Aao Giridhari
Nis Din Barsat Nayan Hamarey [ Man Mandir ... ]
Surdas Ke Shyama Murari
Akhiyan Terey Darsha Ke Pyaasi (2)</t>
  </si>
  <si>
    <t>man-mandir-mey-aao-giridhari.mp3</t>
  </si>
  <si>
    <t>Song Glossary aao: welcome akhiyan: eyes barsat: rain, showers; (var) barsath darshan: to appear, to see; (var) darshana, darshanam, darsha - to show din: day giridhar: one who lifted the mountain - refers to lord krishna who lifted the govardhana peak; (var) giridhara, giridhari hamarey: our; (var) hamara, hamari ke: of or belonging to mana: mind; (var) man, mano mandir: temple; (var) mandira murare: one who killed the demon ‘mura’ – lord krishna; (var) murari, murarey nayan: eye; (var) nayana, nayanon, nayanom, nayanabhi nis: every pyaas: thirst sham: dark hued, a reference to lord krishna; evening time; (var) shyam, shyama, shyamala surdas: 15th century saint, poet and musician, deeply devoted to lord krishna tera: yours; (var) terey, teri, tero (your)</t>
  </si>
  <si>
    <t>debug_man_mandir_mey_aao_giridhari.html</t>
  </si>
  <si>
    <t>https://youtu.be/Q555rupN7CM</t>
  </si>
  <si>
    <t>https://sairhythms.sathyasai.org/song/man-mandir-mey-aao-pyaarey</t>
  </si>
  <si>
    <t>Man Mandir Mey Aao Pyaarey</t>
  </si>
  <si>
    <t>O dear Sai, please come into the temple of our hearts. You are our only kin and friend. Our heart pines for You, O Lord, please come. Take our boats safely across this ocean of life, O Protector.</t>
  </si>
  <si>
    <t>Man Mandir Mey Aao Pyaarey Aao Sai Hamarey
Ek Tum Hi Ho Bandhu Sakharey
Aao Sai Hamarey
Man Ki Veena Tujhe Pukarey Aao Sai Hamarey
Bhava Sagar Mey Naiya Mori Paar Karo Rakhwarey</t>
  </si>
  <si>
    <t>Song Glossary aao: welcome bandhava: relative; (var) bandhu, bandho; bandham - relationship bhava: being, becoming, birth, world ek: one hai: is, are; (var) hi; hain - we are hamarey: our; (var) hamara, hamari ho: you are; (alternative) so be it karo: do; make it happen; (var) kar; kiya - did; karomi, karey - let us do ki: of or belonging to mana: mind; (var) man, mano mandir: temple; (var) mandira mey: in morey: mine; (var) mori naiya: boat; (var) naava paar: to cross pukar: to call, to plead; (var) pukara, pukarey pyaara: loving; (var) pyaarey, pyaari (f); pyaar - love rakhwaley: protector sagar: ocean; (var) sagara, sagaram, sagari (feminine) sai: sa + aai = divine mother sakha: friend; (var) sakhi (feminine) tum: you, thou; (var) tu, tuj; tubhyam, tumhey - to you; tujhey, tujko - for you; veena: musical instrument esp. played by goddess saraswathi, the goddess of knowledge</t>
  </si>
  <si>
    <t>debug_man_mandir_mey_aao_pyaarey.html</t>
  </si>
  <si>
    <t>https://youtu.be/DCmoxgvYh58</t>
  </si>
  <si>
    <t>https://sairhythms.sathyasai.org/song/man-mandir-mey-aao-sai</t>
  </si>
  <si>
    <t>Man Mandir Mey Aao Sai</t>
  </si>
  <si>
    <t>Come and grant me Your Vision in the altar of my mind, O Sai Bhagawan. Chant the name of Sai continuously. He is the Supreme Actor, who was the Lord of Meera.</t>
  </si>
  <si>
    <t>Man Mandir Mey Aao Sai
Sai Bhagawan Darsha Dikhao [ Man Mandir ... ]
Sada Nirantara Bhajo Sai Ram
Giridhara Naagara Natavara Shyam [ Sai Bhagawan ... ]</t>
  </si>
  <si>
    <t>man-mandir-mey-aao-sai.mp3</t>
  </si>
  <si>
    <t>Song Glossary aao: welcome bhagawan: god; (var) bhagwan, bhagavaan, bhagavan, bhagawantha, bhagawathey bhajo: (let us) worship, chant the name or sing the praises of the lord; (var) bhajarey, bhajey, bhajore, bhajorey, bhajeham darshan: to appear, to see; (var) darshana, darshanam, darsha - to show dikhao: show; (var) dikhakar - having shown; dikhladiya - have shown giridhar: one who lifted the mountain - refers to lord krishna who lifted the govardhana peak; (var) giridhara, giridhari mana: mind; (var) man, mano mandir: temple; (var) mandira naagara: clever, polite, town-born natavara: supreme dancer/actor referred esp. to lord krishna nirantara: all the time, always; (var) nirantharam rama: name of the seventh incarnation of lord vishnu, son of dasharatha and kausalya; (var) ram sada: always sai: sa + aai = divine mother sham: dark hued, a reference to lord krishna; evening time; (var) shyam, shyama, shyamala</t>
  </si>
  <si>
    <t>debug_man_mandir_mey_aao_sai.html</t>
  </si>
  <si>
    <t>https://sairhythms.sathyasai.org/song/man-mandir-mey-rajadhi-raja</t>
  </si>
  <si>
    <t>Man Mandir Mey Rajadhi Raja</t>
  </si>
  <si>
    <t>O Lord Sai, You are the king of kings enshrined in my heart, You are the Shiva Raja, the beloved of Mother Shivakami (Parvathi) and the master of dance.</t>
  </si>
  <si>
    <t>Man Mandir Mey Rajadhi Raja
Tum Ho Sai Maharaj
Narthana Sundara Nataraja
Shivakami Priya Shiva Raja [ Tum Ho Sai ... ]</t>
  </si>
  <si>
    <t>Song Glossary ho: you are; (alternative) so be it maharaj: king mana: mind; (var) man, mano mandir: temple; (var) mandira narthana: dance; (var) narthanam nataraj: king of dance - refers to lord shiva who is the source of cosmic energy; (var) nataraja priya: dear; (var) priyey, priyakara, priyakari (f) raja: king, emperor; (var) raya, rajadhi raja – king of kings sai: sa + aai = divine mother shiva: lord shiva - one of the trinity who is the destroyer - the name shiva means auspiciousness; (var) shiv, shivaya, shivaraj, shivaraja, shivarajam, shivom, shivani (f) - of shiva sundara: beautiful; (var) sundarakara, sundaraya, sundari (f), soundari (f), sundaram - beauty tum: you, thou; (var) tu, tuj; tubhyam, tumhey - to you; tujhey, tujko - for you;</t>
  </si>
  <si>
    <t>debug_man_mandir_mey_rajadhi_raja.html</t>
  </si>
  <si>
    <t>https://youtu.be/anD16divf2Q</t>
  </si>
  <si>
    <t>https://sairhythms.sathyasai.org/song/man-mandir-mey-sai-ram</t>
  </si>
  <si>
    <t>Man Mandir Mey Sai Ram</t>
  </si>
  <si>
    <t>The dark complexioned Lord Krishna, Radha's consort is the same as Lord Sathya Sai Ram dwelling in everyone's heart. O Lord, accept me in Your fold, O the refuge of the forlorn. May we be bonded with You in all our lives.</t>
  </si>
  <si>
    <t>Man Mandir Mey Sai Ram
Megha Shyam Radhey Shyam Sathya Sai Ram
Sri Ram Jaya Ram
Janam Janam Ka Tum Se Naata
Parthipuri Parameshwara Roopa
Deena Dayala Hey Jagannatha [ Parthipuri Parameshwara ... ]
Charan Mey Lelo Prabhu Sai Ram [ Megha Shyam ... ]</t>
  </si>
  <si>
    <t>man-mandir-mey-sai-ram.mp3 https://www.facebook.com/ISYNepal/videos/man-mandir-mey-sai-ram-sai-bhajan/2599167773710062/</t>
  </si>
  <si>
    <t>Song Glossary charan: feet; (var) charana, charanam, charanon dayal: compassionate one: (var) dayala, dayalam, dayalana, dayalo, dayalu, dayaludey, dayalane (tamil), dayakari (f), dayalakari (f) deen: downtrodden; (var) deena, deenan hey: a heartfelt callout, usually followed by a name or description like 'hey rama', or 'hey merciful lord' jagannatha: lord of the world janam: birth; (var) janama, janana jaya: victory; (var) jayam, jayatu ka: belonging to lelo: please accept mana: mind; (var) man, mano mandir: temple; (var) mandira megha: cloud, dense, thick mey: in naata: bond or relationship paramesha: supreme god; (var) parameshwara, parameshwaraya, parameshwari (feminine) prabhu: lord, master; (var) prabho puttaparthi: birthplace of bhagawan sri sathya sai baba; (var) parti, parthi, parthipuri radha: one of the gopikas and the beloved of lord krishna; (var) radhe, radhey, radhika rama: name of the seventh incarnation of lord vishnu, son of dasharatha and kausalya; (var) ram roopa: figure, embodiment; (var) roopam, roopini (f) sai: sa + aai = divine mother sathya: truth, short form of sathyanarayana – the childhood name of sri sathya sai baba; (var) sathyam se: from, with sham: dark hued, a reference to lord krishna; evening time; (var) shyam, shyama, shyamala sri: honorific title of respect; another name of goddess lakshmi; wealth, majesty, splendour, intellect, fortune; (var) thiru (tamil) tum: you, thou; (var) tu, tuj; tubhyam, tumhey - to you; tujhey, tujko - for you;</t>
  </si>
  <si>
    <t>debug_man_mandir_mey_sai_ram.html</t>
  </si>
  <si>
    <t>https://sairhythms.sathyasai.org/song/man-mey-merey-gopala-shyama</t>
  </si>
  <si>
    <t>Man Mey Merey Gopala Shyama</t>
  </si>
  <si>
    <t>O Lord Krishna, the dark-hued son of Nanda and Yashoda, You are enshrined in my heart. You are the star of Yadu clan, the beloved of Radha. You are the one who dances the Raasa Leela with the Gopikas in Brindavan.</t>
  </si>
  <si>
    <t>Man Mey Merey Gopala Shyama Radhey Nandalala
Shyama Gopala Sai Gopala
Brindavan Ke Nandalala Brindavan Ke Nandalala
Yashoda Tanaya Gopala
Yadu Kula Tilaka Gopala
Radha Lola Gopala
Raasa Vilola Gopala</t>
  </si>
  <si>
    <t>man-mey-merey-gopala-shyama.mp3</t>
  </si>
  <si>
    <t>Song Glossary brindavana: garden of tulsi plants, abode of krishna and sathya sai; (var) brindavan gopal: name of krishna which means protector of the cowherd; (var) gopala, gopalana, gopalam ke: of or belonging to kula: clan, lineage, dynasty lola: longing or desirous of mana: mind; (var) man, mano mera: my, mine; (var) mere, merey, meri, mero nandalala: son of nanda; (var) nandalal raasa: the dance in which lord krishna multiplied his form to dance with all the gopikas at the same time radha: one of the gopikas and the beloved of lord krishna; (var) radhe, radhey, radhika sai: sa + aai = divine mother sham: dark hued, a reference to lord krishna; evening time; (var) shyam, shyama, shyamala tanaya: son; (var) tanayam, tanaye, tanayey tilaka: the sacred mark put on the forehead; (var) tilakam vilola: one who is in atmic bliss; (var) vilolana, viloley yadu: name of the dynasty in which lord krishna was born; (var) yaduvara, yadukula yashoda: foster mother of lord krishna; (var) yashode</t>
  </si>
  <si>
    <t>debug_man_mey_merey_gopala_shyama.html</t>
  </si>
  <si>
    <t>https://youtu.be/U1IagEdI3co?si=Q-Qg2pLlA0BygAeT https://youtu.be/j0NJt3Sld44?si=PX2u1U-cmiDzlCMa</t>
  </si>
  <si>
    <t>https://sairhythms.sathyasai.org/song/man-mey-smarana-karo-sai</t>
  </si>
  <si>
    <t>Man Mey Smarana Karo Sai</t>
  </si>
  <si>
    <t>Constantly chant and remind yourself of the name of Lord Sai. Meditate on Lord Sai who is the Lord of the meek and fallen and who is Love itself.</t>
  </si>
  <si>
    <t>Man Mey Smarana Karo Sai Ram
Man Mey Japate Raho Sai Ram [ Man Mey ... ]
Ram Naam Mey Lele Raho Sab
Deena Dukhiyon Ke Ram Baba [ Man Mey ... ]</t>
  </si>
  <si>
    <t>Song Glossary baba: lord sai baba - the divine father deen: downtrodden; (var) deena, deenan dukhiya: one who is in sorrow; (var) dukhiyan, duhiyara, dukhiyon (plural) japo: to chant continuously; (var) japiye, japorey karo: do; make it happen; (var) kar; kiya - did; karomi, karey - let us do ke: of or belonging to ley: take, accept; (var) lo, leylo mana: mind; (var) man, mano mey: in naam: name; (var) naama, naamam raho: stay, remain; (var) rahjao, rehna; rahey, rahte - have been staying, rahenge - we will stay rama: name of the seventh incarnation of lord vishnu, son of dasharatha and kausalya; (var) ram sab: all, everybody or everything sai: sa + aai = divine mother smaran: constant remembrance; (var) smaranam, smarami - remember</t>
  </si>
  <si>
    <t>debug_man_mey_smarana_karo_sai.html</t>
  </si>
  <si>
    <t>https://sairhythms.sathyasai.org/song/mana-bangaru-parthi-baba</t>
  </si>
  <si>
    <t>Mana Bangaru Parthi Baba</t>
  </si>
  <si>
    <t>Our dearest Baba of Parthi, the indweller of all beings, has a charming face and a golden heart.</t>
  </si>
  <si>
    <t>Mana Bangaru Parthi Baba
Mana Shringara Vadana Sai [ Mana Bangaru ]
Antaryami Baba
Sarva Antaryami Sai (Mana)</t>
  </si>
  <si>
    <t>mana-bangaru-parthi-baba.mp3</t>
  </si>
  <si>
    <t>Song Glossary antaryami: indweller baba: lord sai baba - the divine father bangaru: pure like gold mana: mind; (var) man, mano puttaparthi: birthplace of bhagawan sri sathya sai baba; (var) parti, parthi, parthipuri sai: sa + aai = divine mother sarva: all; (var) sarvam shringara: beautification vadana: face; (var) vadanam, vadani (f)</t>
  </si>
  <si>
    <t>debug_mana_bangaru_parthi_baba.html</t>
  </si>
  <si>
    <t>https://sairhythms.sathyasai.org/song/mana-me-ram-tana-me</t>
  </si>
  <si>
    <t>Mana Me Ram Tana Me</t>
  </si>
  <si>
    <t>Lord Sai Ram, who pervades the mind, the body, and the dreams, is present in earth, water, and sky (omnipresent). He grants virtues like truth, righteousness, peace, and love. He confers good fortune and bliss.</t>
  </si>
  <si>
    <t>Mana Me Ram Tana Me Ram Aur Sapana Me Ram
Jai Me Ram Stal Me Ram Aur Gagan Me Ram
Bolo Bolo Prem Se Bolo Jaya Jaya Ram
Jaya Jaya Sai Ram Bolo Jaya Jaya Sai Ram (2)
Sathya Dharma Shanthi Prema Pradayaka Jaya Jaya Sai Ram
Bolo Bolo Prem Se Bolo Jaya Jaya Sai Ram [ Jaya Jaya ... ]
Anand Mangala Dayaka Sai Jaya Jaya Sai Ram
Bolo Bolo Prem Se Bolo Jaya Jaya Sai Ram [ Jaya Jaya ... ]</t>
  </si>
  <si>
    <t>Sai, Rama</t>
  </si>
  <si>
    <t>Song Glossary anand: bliss; (var) ananda, anandam, anando aur: and bolo: chant, tell; (var) bol, boley - tells, boloon - i say dayaka: one who gives; (var) dayakam, dayiney, dayaki (f) dharma: righteousness, also refers to way of life or religion gagan: sky; (var) gagana jai: victory jaya: victory; (var) jayam, jayatu mana: mind; (var) man, mano mangal: auspicious; (var) mangala pradayaka: bestower prema: love; (var) prem; also the name of the third sai avatar, prema sai rama: name of the seventh incarnation of lord vishnu, son of dasharatha and kausalya; (var) ram sai: sa + aai = divine mother sapana: dream sathya: truth, short form of sathyanarayana – the childhood name of sri sathya sai baba; (var) sathyam se: from, with shanthi: peace stal: place, spot, area tanaya: son; (var) tanayam, tanaye, tanayey</t>
  </si>
  <si>
    <t>debug_mana_me_ram_tana_me.html</t>
  </si>
  <si>
    <t>https://sairhythms.sathyasai.org/song/mana-mohana-ghana-shyama-gopala</t>
  </si>
  <si>
    <t>Mana Mohana Ghana Shyama Gopala</t>
  </si>
  <si>
    <t>Oh the Lord of Mathura, Gopala you lure the minds of human beings, the son of Nanda, you steal the butter of devotion from everybody's heart, Oh Sai Gopala the one dwelling at Parthi.</t>
  </si>
  <si>
    <t>Mana Mohana Ghana Shyama Gopala
Mathura Natha Venu Gopala [ Mana Mohana Ghana ... ]
Nanda Kishora Navaneetha Chora
Parthi Vihara Sai Gopala (2) [ Mathura Natha ]</t>
  </si>
  <si>
    <t>Song Glossary chora: thief; (var) choram ghana: thick; also refers to the sound of a bell; (var) ghanana gopal: name of krishna which means protector of the cowherd; (var) gopala, gopalana, gopalam kishora: son mana: mind; (var) man, mano mathura: holy city associated with lord krishna mohana: attractive, beautiful, enchanting; (var) mohanam, mohini (f) - also refers to an incarnation of lord vishnu nanda: foster father of lord krishna natha: lord or master; (var) nath, nathaya, natham, nada (tamil), nadanukku (tamil) - to the lord, nathudey (telugu) navaneetha: butter puttaparthi: birthplace of bhagawan sri sathya sai baba; (var) parti, parthi, parthipuri sai: sa + aai = divine mother sham: dark hued, a reference to lord krishna; evening time; (var) shyam, shyama, shyamala venu: flute vihara: one who resides; (var) viharana, vihari, viharini (f)</t>
  </si>
  <si>
    <t>debug_mana_mohana_ghana_shyama_gopala.html</t>
  </si>
  <si>
    <t>https://sairhythms.sathyasai.org/song/mana-mohana-giridhara-shyama-harey</t>
  </si>
  <si>
    <t>Mana Mohana Giridhara Shyama Harey</t>
  </si>
  <si>
    <t>Chant the names of Giridhara, Shyama, Krishna, Mukunda, Hari, Govinda and Sai Baba. Krishna lures the mind, has the complexion that of dark blue clouds.</t>
  </si>
  <si>
    <t>Mana Mohana Giridhara Shyama Harey
Shyama Harey Ghana Shyama Harey
Krishna Mukunda Ananda Chanda
Brindavana Ghana Shyama Mukunda
Sai Mukunda Hari Govinda [ Brindavana Ghana ]
Baba Harey Sai Baba Harey</t>
  </si>
  <si>
    <t>Song Glossary anand: bliss; (var) ananda, anandam, anando baba: lord sai baba - the divine father brinda: short form of brindavan, a garden of tulsi plants chand: moon; (var) chandra ghana: thick; also refers to the sound of a bell; (var) ghanana giridhar: one who lifted the mountain - refers to lord krishna who lifted the govardhana peak; (var) giridhara, giridhari govinda: name of krishna which means cowherd; (var) govindam hari: name of lord vishnu; (var) hare, harey krishna: name of the eighth incarnation of lord vishnu, son of devaki and vasudeva mana: mind; (var) man, mano mohana: attractive, beautiful, enchanting; (var) mohanam, mohini (f) - also refers to an incarnation of lord vishnu mukunda: refers to krishna, the one who grants liberation sai: sa + aai = divine mother sham: dark hued, a reference to lord krishna; evening time; (var) shyam, shyama, shyamala</t>
  </si>
  <si>
    <t>debug_mana_mohana_giridhara_shyama_harey.html</t>
  </si>
  <si>
    <t>https://sairhythms.sathyasai.org/song/mana-mohana-hey-giridhari-shyama</t>
  </si>
  <si>
    <t>Mana Mohana Hey Giridhari Shyama</t>
  </si>
  <si>
    <t>Krishna otherwise known as Shyama is the charmer of Minds, the one who held aloft the mountain, is the Lord of Mathura and ever Handsome. Krishna is an absolute pretender and has dubious ways, a treat to the eyes who is none other than Sri Sai Rama.</t>
  </si>
  <si>
    <t>Mana Mohana Hey Giridhari Shyama
Mathura Natha Sundara Shyama
Natavara Naagara Megha Shyama
Nayana Manohara Sri Sai Rama</t>
  </si>
  <si>
    <t>Song Glossary giridhar: one who lifted the mountain - refers to lord krishna who lifted the govardhana peak; (var) giridhara, giridhari hey: a heartfelt callout, usually followed by a name or description like 'hey rama', or 'hey merciful lord' mana: mind; (var) man, mano manohar: pleasing, beautiful, charming; (var) manohara, manoharam, manohari (f) mathura: holy city associated with lord krishna megha: cloud, dense, thick mohana: attractive, beautiful, enchanting; (var) mohanam, mohini (f) - also refers to an incarnation of lord vishnu naagara: clever, polite, town-born natavara: supreme dancer/actor referred esp. to lord krishna natha: lord or master; (var) nath, nathaya, natham, nada (tamil), nadanukku (tamil) - to the lord, nathudey (telugu) nayan: eye; (var) nayana, nayanon, nayanom, nayanabhi rama: name of the seventh incarnation of lord vishnu, son of dasharatha and kausalya; (var) ram sai: sa + aai = divine mother sham: dark hued, a reference to lord krishna; evening time; (var) shyam, shyama, shyamala sri: honorific title of respect; another name of goddess lakshmi; wealth, majesty, splendour, intellect, fortune; (var) thiru (tamil) sundara: beautiful; (var) sundarakara, sundaraya, sundari (f), soundari (f), sundaram - beauty</t>
  </si>
  <si>
    <t>debug_mana_mohana_hey_giridhari_shyama.html</t>
  </si>
  <si>
    <t>https://sairhythms.sathyasai.org/song/mana-mohana-hey-madhusudhana</t>
  </si>
  <si>
    <t>Mana Mohana Hey Madhusudhana</t>
  </si>
  <si>
    <t>Sing the glory of Lord Krishna, the cowherd boy who attracts and enchants the mind. He is the son of Nanda, the slayer of demon Madhu, is adored by Radha and is worshipped by the world.</t>
  </si>
  <si>
    <t>Mana Mohana Hey Madhusudhana
Mano Ramana Hey Nanda Nandana
Radha Ramana Hey Jaganmohana
Govinda Govinda Sai Jaga Vandana</t>
  </si>
  <si>
    <t>Song Glossary govinda: name of krishna which means cowherd; (var) govindam hey: a heartfelt callout, usually followed by a name or description like 'hey rama', or 'hey merciful lord' jaganmohana: one who enchants the world; (var) jaganmohini (f) jagavandana: worshipped by the world madhusudhana: slayer of the demon madhu - lord krishna mana: mind; (var) man, mano mohana: attractive, beautiful, enchanting; (var) mohanam, mohini (f) - also refers to an incarnation of lord vishnu nanda: foster father of lord krishna nandana: son, also the name of a forest; (var) nandan, nandanam radha: one of the gopikas and the beloved of lord krishna; (var) radhe, radhey, radhika ramana: beloved; also the name of a saint sai: sa + aai = divine mother</t>
  </si>
  <si>
    <t>debug_mana_mohana_hey_madhusudhana.html</t>
  </si>
  <si>
    <t>https://sairhythms.sathyasai.org/song/mana-mohana-krishna-kunja-vihari</t>
  </si>
  <si>
    <t>Mana Mohana Krishna Kunja Vihari</t>
  </si>
  <si>
    <t>O Lord Krishna, You are the charmer of our hearts, You reside in a garden (Kunja means creepers and vine, and here, it is a reference to Brindavan), You held aloft the Govardhana hill and You destroyed the demon Mura. O Madhava, You were born in the Yadava clan, and is verily Lord Vittala and Ranga and the one who has the beautiful complexion of dark rain bearing clouds.</t>
  </si>
  <si>
    <t>Mana Mohana Krishna Kunja Vihari
Yadava Madhava Ranga Vittala Murari [ Mana Mohana ... ]
Ghana Shyama Sundara Hey Giridhari
Yadava Madhava Ranga Vittala Murari</t>
  </si>
  <si>
    <t>G2 P N2 D2 N2 S+ N2 D2 P ~ M1 G2 R2 G2 M1 P PIn the Key of C:E G B A B C+ B A G ~ F E D E F G G</t>
  </si>
  <si>
    <t>Song Glossary ghana: thick; also refers to the sound of a bell; (var) ghanana giridhar: one who lifted the mountain - refers to lord krishna who lifted the govardhana peak; (var) giridhara, giridhari hey: a heartfelt callout, usually followed by a name or description like 'hey rama', or 'hey merciful lord' krishna: name of the eighth incarnation of lord vishnu, son of devaki and vasudeva kunja: a place overgrown with plants or creepers, a bower madhava: name of krishna which means very sweet like madhu-honey; (var) madhavam, madhavaya mana: mind; (var) man, mano mohana: attractive, beautiful, enchanting; (var) mohanam, mohini (f) - also refers to an incarnation of lord vishnu murare: one who killed the demon ‘mura’ – lord krishna; (var) murari, murarey ranga: lord vittala or panduranga - a form of lord krishna; also the name of lord narayana in srirangam, tamilnadu; (var) ranganath, ranganatha sham: dark hued, a reference to lord krishna; evening time; (var) shyam, shyama, shyamala sundara: beautiful; (var) sundarakara, sundaraya, sundari (f), soundari (f), sundaram - beauty vihara: one who resides; (var) viharana, vihari, viharini (f) vittala: the presiding deity at pandarpur who is a manifestation of lord vishnu and lord krishna; (var) vittaley yadava: one belonging to the yadu dynasty, refers to lord krishna</t>
  </si>
  <si>
    <t>debug_mana_mohana_krishna_kunja_vihari.html</t>
  </si>
  <si>
    <t>https://youtu.be/X3HbqIt_EYo https://youtu.be/77d84o0FoJc?t=3410</t>
  </si>
  <si>
    <t>https://sairhythms.sathyasai.org/song/mana-mohana-madhusudhana</t>
  </si>
  <si>
    <t>Mana Mohana Madhusudhana</t>
  </si>
  <si>
    <t>Glory to Lord Krishna who captures the minds of all, the slayer of demon Madhu. He is verily Lord Narayana, the origin of auspiciousness. He is the cowherd Gopala who lifted the mountain Govardhana to save the devotees.</t>
  </si>
  <si>
    <t>Mana Mohana Madhusudhana
Mangala Charana Narayana
Govardhanodhara Gopalana
Govinda Gopala Narayana (3) [ Mangala Charana ... ]</t>
  </si>
  <si>
    <t>Song Glossary charan: feet; (var) charana, charanam, charanon gopal: name of krishna which means protector of the cowherd; (var) gopala, gopalana, gopalam govardhanadhara: one who carried the govardhana hill; (var) govardhanadhari, govardhanoddhara, govardhanodhara, govardhanodhari govinda: name of krishna which means cowherd; (var) govindam madhusudhana: slayer of the demon madhu - lord krishna mana: mind; (var) man, mano mangal: auspicious; (var) mangala mohana: attractive, beautiful, enchanting; (var) mohanam, mohini (f) - also refers to an incarnation of lord vishnu narayana: lord vishnu; (var) narayan, narayanam, narayanaya</t>
  </si>
  <si>
    <t>debug_mana_mohana_madhusudhana.html</t>
  </si>
  <si>
    <t>https://sairhythms.sathyasai.org/song/mana-mohana-murali-gopal</t>
  </si>
  <si>
    <t>Mana Mohana Murali Gopal</t>
  </si>
  <si>
    <t>Glory to Lord Krishna, the beloved flutist and the protector of cows who enraptures the mind of His devotees. His complexion is that of dark rainclouds. Lord Sai is verily Lord Krishna.</t>
  </si>
  <si>
    <t>Mana Mohana Murali Gopal
Mana Mohana Shyama Gopal
Ghana Shyam Ghana Shyam Ghana Shyam Ghana Shyam [ Mana Mohana ... ]
Hey Giridhari Hrudaya Vihari Krishna Murari Gopal
Krishna Murari Gopal Sai Murari Gopal</t>
  </si>
  <si>
    <t>Song Glossary ghana: thick; also refers to the sound of a bell; (var) ghanana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hrudaya: heart krishna: name of the eighth incarnation of lord vishnu, son of devaki and vasudeva mana: mind; (var) man, mano mohana: attractive, beautiful, enchanting; (var) mohanam, mohini (f) - also refers to an incarnation of lord vishnu murali: flute murare: one who killed the demon ‘mura’ – lord krishna; (var) murari, murarey sai: sa + aai = divine mother sham: dark hued, a reference to lord krishna; evening time; (var) shyam, shyama, shyamala vihara: one who resides; (var) viharana, vihari, viharini (f)</t>
  </si>
  <si>
    <t>debug_mana_mohana_murali_gopal.html</t>
  </si>
  <si>
    <t>https://youtu.be/RPUlx5XM3kw</t>
  </si>
  <si>
    <t>https://sairhythms.sathyasai.org/song/mana-mohana-murali-gopala-jaya</t>
  </si>
  <si>
    <t>Mana Mohana Murali Gopala Jaya</t>
  </si>
  <si>
    <t>Gopala with the flute in His hands has a bewitching form, which lures the mind, one who lifted the Govardhan hill to save His devotees is also Lord Vittala of Pandharpur.</t>
  </si>
  <si>
    <t>Mana Mohana Murali Gopala Jaya Govinda Radhey Gopala
Pandari Natha Jaya Hari Vittala
Govardhana Giridhari Gopala</t>
  </si>
  <si>
    <t>mana-mohana-murali-gopala-jaya.mp3</t>
  </si>
  <si>
    <t>https://media.radiosai.org/journals/Vol_08/01MAR10/12-bhajans.htm</t>
  </si>
  <si>
    <t>Song Glossary giridhar: one who lifted the mountain - refers to lord krishna who lifted the govardhana peak; (var) giridhara, giridhari gopal: name of krishna which means protector of the cowherd; (var) gopala, gopalana, gopalam govardhana: the name of the hillock that was lifted by lord krishna govinda: name of krishna which means cowherd; (var) govindam hari: name of lord vishnu; (var) hare, harey jaya: victory; (var) jayam, jayatu mana: mind; (var) man, mano mohana: attractive, beautiful, enchanting; (var) mohanam, mohini (f) - also refers to an incarnation of lord vishnu murali: flute natha: lord or master; (var) nath, nathaya, natham, nada (tamil), nadanukku (tamil) - to the lord, nathudey (telugu) pandari: place where the temple of vittala situated radha: one of the gopikas and the beloved of lord krishna; (var) radhe, radhey, radhika vittala: the presiding deity at pandarpur who is a manifestation of lord vishnu and lord krishna; (var) vittaley</t>
  </si>
  <si>
    <t>debug_mana_mohana_murali_gopala_jaya.html</t>
  </si>
  <si>
    <t>https://sairhythms.sathyasai.org/song/mana-mohana-muralidhari</t>
  </si>
  <si>
    <t>Mana Mohana Muralidhari</t>
  </si>
  <si>
    <t>Chant the name of Lord Krishna, the one who attracts the mind, who holds the Flute and who is adored by Radha. Lord Krishna's complexion is that of dark thick clouds and He is the one who slayed the demon Madhu. Victory to Lord Sai who is verily Lord Krishna.</t>
  </si>
  <si>
    <t>Mana Mohana Muralidhari
Krishna Krishna
Radhey Radhey
Madhusudhana Madhava Shyama Harey
Ghana Shyam Ghana Shyam Jaya Sai Harey (2)</t>
  </si>
  <si>
    <t>Song Glossary ghana: thick; also refers to the sound of a bell; (var) ghanana hari: name of lord vishnu; (var) hare, harey jaya: victory; (var) jayam, jayatu krishna: name of the eighth incarnation of lord vishnu, son of devaki and vasudeva madhava: name of krishna which means very sweet like madhu-honey; (var) madhavam, madhavaya madhusudhana: slayer of the demon madhu - lord krishna mana: mind; (var) man, mano mohana: attractive, beautiful, enchanting; (var) mohanam, mohini (f) - also refers to an incarnation of lord vishnu muralidhara: one who carries the flute - lord krishna; (var) muralidhari radha: one of the gopikas and the beloved of lord krishna; (var) radhe, radhey, radhika sai: sa + aai = divine mother sham: dark hued, a reference to lord krishna; evening time; (var) shyam, shyama, shyamala</t>
  </si>
  <si>
    <t>debug_mana_mohana_muralidhari.html</t>
  </si>
  <si>
    <t>https://sairhythms.sathyasai.org/song/mana-mohana-muralidhari-jaya-radhey</t>
  </si>
  <si>
    <t>Mana Mohana Muralidhari Jaya Radhey</t>
  </si>
  <si>
    <t>Glory be to Lord Krishna (Govinda) who is a delight to the Mind, the player of Flute, who moves about on the banks of Yamuna river and Brindavan, and who is the Lord of Meera.</t>
  </si>
  <si>
    <t>Mana Mohana Muralidhari Jaya Radhey Govinda
Jaya Yamuna Teera Vihari Jaya Radhey Govinda
Jaya Brindavana Sanchari Jaya Radhey Govinda
Jaya Meera Prabhu Giridhari Jaya Radhey Govinda
Jaya Brindavana Sanchari Jaya Radhey Govinda [ Jaya Yamuna ... ]</t>
  </si>
  <si>
    <t>mana-mohana-muralidhari-jaya-radhey.mp3</t>
  </si>
  <si>
    <t>Song Glossary brindavana: garden of tulsi plants, abode of krishna and sathya sai; (var) brindavan giridhar: one who lifted the mountain - refers to lord krishna who lifted the govardhana peak; (var) giridhara, giridhari govinda: name of krishna which means cowherd; (var) govindam jaya: victory; (var) jayam, jayatu mana: mind; (var) man, mano meera: one of the greatest women saints and devotee of lord krishna who sang the glory of the lord through songs and bhajans mohana: attractive, beautiful, enchanting; (var) mohanam, mohini (f) - also refers to an incarnation of lord vishnu muralidhara: one who carries the flute - lord krishna; (var) muralidhari prabhu: lord, master; (var) prabho radha: one of the gopikas and the beloved of lord krishna; (var) radhe, radhey, radhika sanchari: one who wanders; (var) sanchara, sancharam teera: bank, shore vihara: one who resides; (var) viharana, vihari, viharini (f) yamuna: holy river flowing on the banks of mathura and brindavan, sites associated with lord krishna's advent</t>
  </si>
  <si>
    <t>debug_mana_mohana_muralidhari_jaya_radhey.html</t>
  </si>
  <si>
    <t>https://youtu.be/AMjIXWe4Pjk</t>
  </si>
  <si>
    <t>https://sairhythms.sathyasai.org/song/mana-mohana-nandalal</t>
  </si>
  <si>
    <t>Mana Mohana Nandalal</t>
  </si>
  <si>
    <t>O entrancing Lord Krishna, the son of Nanda, You are the slayer of the demon Madhu and the one who played in the bower of Brindavan. You steal our minds, O Lord, who spent His playful and precious childhood in Brindavan.</t>
  </si>
  <si>
    <t>Mana Mohana Nandalal
Mana Mohana Madhusudhana Brindavana Nandalal [ Mana Mohana ... ]
Mana Mohana Nandalal
Brindavana Nandalal [ Mana Mohana Madhusudhana ... ]
Utsukushiki Kokoro ni
Sumita mo Yasashiki Kami Itooshii Krishna
Sekai Chuu no Hito ni
Ai wo Ataeta mo
Sai Krishna Anata no Fue no Ne ni Nosete</t>
  </si>
  <si>
    <t>mana-mohana-nandalal.mp3</t>
  </si>
  <si>
    <t>https://media.radiosai.org/journals/Vol_06/01JAN08/10-bhajans.htm</t>
  </si>
  <si>
    <t>Song Glossary brindavana: garden of tulsi plants, abode of krishna and sathya sai; (var) brindavan madhusudhana: slayer of the demon madhu - lord krishna mana: mind; (var) man, mano mohana: attractive, beautiful, enchanting; (var) mohanam, mohini (f) - also refers to an incarnation of lord vishnu nandalala: son of nanda; (var) nandalal</t>
  </si>
  <si>
    <t>debug_mana_mohana_nandalal.html</t>
  </si>
  <si>
    <t>https://sairhythms.sathyasai.org/song/mana-mohana-shyama-murari</t>
  </si>
  <si>
    <t>Mana Mohana Shyama Murari</t>
  </si>
  <si>
    <t>Glory to Lord Krishna who charms the Mind, who held aloft the mountain high, who is of dark complexion, the indweller of the Heart and who moves about the thick bushes of Brindavan. Lord Sai is verily Krishna who loves music, plays the Flute, delights in playing with the Gopis and has a smiling face.</t>
  </si>
  <si>
    <t>Mana Mohana Shyama Murari
Hey Giridhari Hrudaya Vihari
Brindavana Sanchari [ Mana Mohana ... ]
Gaana Vilola Murali Gopala
Sundara Shyama Gopala
Gopi Lola Gokula Bala
Hasita Vadana Sai Gopala</t>
  </si>
  <si>
    <t>mana-mohana-shyama-murari.mp3</t>
  </si>
  <si>
    <t>Song Glossary bala: child, son; (var) bal, balana, balagan (tamil), baalam brindavana: garden of tulsi plants, abode of krishna and sathya sai; (var) brindavan gaan: song, music; (var) gaana giridhar: one who lifted the mountain - refers to lord krishna who lifted the govardhana peak; (var) giridhara, giridhari gokula: the place where krishna was fostered gopal: name of krishna which means protector of the cowherd; (var) gopala, gopalana, gopalam gopi: the women of brindavana who had completely surrendered to lord krishna; (var) gopika hasita: smiling; (var) haasa hey: a heartfelt callout, usually followed by a name or description like 'hey rama', or 'hey merciful lord' hrudaya: heart lola: longing or desirous of mana: mind; (var) man, mano mohana: attractive, beautiful, enchanting; (var) mohanam, mohini (f) - also refers to an incarnation of lord vishnu murali: flute murare: one who killed the demon ‘mura’ – lord krishna; (var) murari, murarey sai: sa + aai = divine mother sanchari: one who wanders; (var) sanchara, sancharam sham: dark hued, a reference to lord krishna; evening time; (var) shyam, shyama, shyamala sundara: beautiful; (var) sundarakara, sundaraya, sundari (f), soundari (f), sundaram - beauty vadana: face; (var) vadanam, vadani (f) vihara: one who resides; (var) viharana, vihari, viharini (f) vilola: one who is in atmic bliss; (var) vilolana, viloley</t>
  </si>
  <si>
    <t>debug_mana_mohana_shyama_murari.html</t>
  </si>
  <si>
    <t>https://sairhythms.sathyasai.org/song/manasa-bhajorey-guru-charanam</t>
  </si>
  <si>
    <t>O mind, adhere to the feet of the Guru by singing His glory and take refuge under His feet, which enables us to cross the unconquerable ocean of life. Glory be to the venerable Guru Sainath. Chant repeatedly 'Om Nama Shivaya', 'Arunachala Shiva'. Prostrations to Baba who is the embodiment of Om.</t>
  </si>
  <si>
    <t>Manasa Bhajorey Guru Charanam
Dusthara Bhava Sagara Taranam
Guru Maharaj Guru Jai Jai
Sai Natha Sadguru Jai Jai
Om Namah Shivaya Om Namah Shivaya Om Namah Shivaya Shivaya Namah Om
Arunachala Shiva Arunachala Shiva Arunachala Shiva Aruna Shivom
Omkaram Baba Omkaram Baba Omkaram Baba Om Namo Baba
Manasa Bhajorey Guru Charanam
Dusthara Bhava Sagara Taranam
Guru Maharaj Guru Jai Jai
Sai Natha Sadguru Jai Jai
Om Namah Shivaya Om Namah Shivaya Om Namah Shivaya Shivaya Namah Om
Arunachala Shiva Arunachala Shiva Arunachala Shiva Aruna Shivom
Omkaram Bhava Omkaram Bhava Omkaram Bhava Om Namo Baba
Worshipping in your mind at the Guru's Feet
Gives you the blessing to make your life complete
Banisher of darkness, praise to You
Sathya Sai, our Lord ever true
Praise to Shiva, Praise to Shiva, Praise to Shiva
Sai Shiva, praise to You
Lord of Protection, Lord of Protection, Lord of
Protection, Lord Sai, praise to You
You are Om, Baba, You are Om, Baba, You are
Om, Baba, You are the Form of Om
Worship in your mind the Feet of the Guru
For crossing the ocean of life is hard to do
Remover of all darkness, praise to Thee
Shiva Sai, Lord of Light, Shiva Sai
Praise to You, Shiva, Praise to You, Shiva,
Praise to You, Shiva
You light the pathway Home
Lord of the Mountain, Shiva,
Lord of the Mountain, Shiva,
Lord of the Mountain, Shiva,
You light the pathway Home
You are Om, Baba, You are Om, Baba,
You are Om, Baba, You are the Form of Om
Vol overgave kniel ik aan uw voeten neer
In mijn levensboot ben ik dan veilig Heer
Ere zij U God, koning van mijn hart
(Sathya) Sai Baba, alle glorie in aan U
Om ik buig voor Shiva, Om ik buig voor Shiva, Om ik buig voor Shivaya Shiva ik buig voor U
U doet mijn hart verwarmen, U doet mijn hart verwarmen, U doet mijn hart verwarmen, Heer Shiva dit komt door U
Baba ik zing uw Naam, Baba ik zing uw Naam, Baba ik zing uw Naam, ik zing uw Naam en buig voor U
Guru no Miashi wo Agamemasho
Eichi no Hikari ni Terasarete
Toutoki Guru Sai Baba
Ooi Naru Kami, Ooi Naru Kami, Ooi Naru Kami, Sai Baba
Kagiri Naki Ai no, Kagiri Naki Ai no, Kagiri Naki Ai no, Sai Baba
Michibiki Tamae, Michibiki Tamae, Michibiki Tamae, Sai Baba</t>
  </si>
  <si>
    <t>manasa-bhajorey-guru-charanam.mp3</t>
  </si>
  <si>
    <t>S S S S S S n2 R2 S n2 d2In the Key of C:C C C C C C B D C B A</t>
  </si>
  <si>
    <t>https://dl.radiosai.org/RADIO_SAI_BHAJAN_CLASSROOM_499_MANASA_BHAJARE_GURU_CHARANAM.mp3</t>
  </si>
  <si>
    <t>golden voice karaoke multi-lingual sheet-music lead-music instrumental tutorial</t>
  </si>
  <si>
    <t>Song Glossary aruna: sun, also refers to arunachala hill in tamil nadu arunachala: holy hill at tiruvannamalai in tamil nadu where a famous shiva temple is located; (var) arunagiri baba: lord sai baba - the divine father bhajo: (let us) worship, chant the name or sing the praises of the lord; (var) bhajarey, bhajey, bhajore, bhajorey, bhajeham bhava: being, becoming, birth, world charan: feet; (var) charana, charanam, charanon dusthara: difficult to be crossed, invincible guru: preceptor; (var) guruvara – belonging to the guru / guru’s jai: victory maharaj: king manasa: mind namah: offer salutations; not mine; (var) namaya namo: to offer salutations natha: lord or master; (var) nath, nathaya, natham, nada (tamil), nadanukku (tamil) - to the lord, nathudey (telugu) om: Omkara has no form. It is the manifestation of Brahman (God) as sound. It is present in all creation. It is effulgent. It is in all speech. Read More: Significance of Om sadguru: true teacher/mentor/preceptor sagar: ocean; (var) sagara, sagaram, sagari (feminine) sai: sa + aai = divine mother shiva: lord shiva - one of the trinity who is the destroyer - the name shiva means auspiciousness; (var) shiv, shivaya, shivaraj, shivaraja, shivarajam, shivom, shivani (f) - of shiva taarana: liberate; (var) taranam</t>
  </si>
  <si>
    <t>debug_manasa_bhajorey_guru_charanam.html</t>
  </si>
  <si>
    <t>source: https://media.radiosai.org/journals/vol_15/01JUL17/Sai-Bhajans-Karaoke.htmReference Track5 Pancham / GGents Pitch Karaoke Tracks5 Pancham / G (reference)4.5 Pancham / F# (half note lower)4 Pancham / F (one note lower)Ladies Pitch Karaoke Tracks1.5 Pancham / C# (reference)1 Pancham / C (half note lower)7 Pancham / B (one note lower)</t>
  </si>
  <si>
    <t>manasa-bhajorey-guru-charanam_1.mp3</t>
  </si>
  <si>
    <t>manasa-bhajorey-guru-charanam_2.mp3</t>
  </si>
  <si>
    <t>https://sairhythms.sathyasai.org/song/manasa-bhajorey-guru-charanam-0</t>
  </si>
  <si>
    <t>Manasa Bhajorey Guru Charanam (~ Shivaranjani)</t>
  </si>
  <si>
    <t>Oh Mind, sing the glory of Guru and adhere to the feet of Sathya Sai, the one seated in the pure heart, the one who is present in both animate and inanimate objects and helps us to cross the ocean of cycle of birth and death.</t>
  </si>
  <si>
    <t>Manasa Bhajorey Guru Charanam
Sai Charanam Pranamamyaham (Sathya) (2)
Nirmala Hrudaya Virajita Charanam
Sakala Charachara Vyapaka Charanam
Bhava Sagara Uddharaka Charanam [ (Sathya) Sai Charanam (2) ... ]</t>
  </si>
  <si>
    <t>manasa-bhajorey-guru-charanam-0.mp3</t>
  </si>
  <si>
    <t>G1+ G1+ G1+ R2+ R2+ G1+ R2+ R2+ S+ D2 S+ R2+In the Key of C:E♭+ E♭+ E♭+ D+ D+ E♭+ D+ D+ C+ A C+ D+</t>
  </si>
  <si>
    <t>Song Glossary bhajo: (let us) worship, chant the name or sing the praises of the lord; (var) bhajarey, bhajey, bhajore, bhajorey, bhajeham bhava: being, becoming, birth, world charachara: moveable and immovable, animate and inanimate charan: feet; (var) charana, charanam, charanon guru: preceptor; (var) guruvara – belonging to the guru / guru’s hrudaya: heart manasa: mind nirmala: without impurity, always clean, pure pranamamyaham: i bow or surrender to you sagar: ocean; (var) sagara, sagaram, sagari (feminine) sai: sa + aai = divine mother sakala: all sathya: truth, short form of sathyanarayana – the childhood name of sri sathya sai baba; (var) sathyam uddhara: liberator, redeemer, uplifter; (var) uddharaka, uddharana, uddharam virajita: illustrious, glorious vyapaka: one who is all-pervasive; (var) vyapi</t>
  </si>
  <si>
    <t>https://sairhythms.sathyasai.org/song/mandara-giridhara-madana-manohara</t>
  </si>
  <si>
    <t>Mandara Giridhara Madana Manohara</t>
  </si>
  <si>
    <t>Glory to Lord Krishna who lifted the Govardhana mountain, which was earlier known as Mandara mountains, to save the people from the wrath of Indra. Glory to the Lord of Meera and to the slayer of demon Madhu. Glory to the one who loves playing the flute.</t>
  </si>
  <si>
    <t>Mandara Giridhara Madana Manohara
Meera Ke Prabhu Giridhara Naagara
Giridhari Giridhari Govardhanadhara Giridhari (2)
Madhava Madhusudhana
Murali Gaana Vilola</t>
  </si>
  <si>
    <t>mandara-giridhara-madana-manohara.mp3</t>
  </si>
  <si>
    <t>Song Glossary gaan: song, music; (var) gaana giridhar: one who lifted the mountain - refers to lord krishna who lifted the govardhana peak; (var) giridhara, giridhari govardhanadhara: one who carried the govardhana hill; (var) govardhanadhari, govardhanoddhara, govardhanodhara, govardhanodhari ke: of or belonging to madana: charming madhava: name of krishna which means very sweet like madhu-honey; (var) madhavam, madhavaya madhusudhana: slayer of the demon madhu - lord krishna mandara: name of a mountain, a type of flower manohar: pleasing, beautiful, charming; (var) manohara, manoharam, manohari (f) meera: one of the greatest women saints and devotee of lord krishna who sang the glory of the lord through songs and bhajans murali: flute naagara: clever, polite, town-born prabhu: lord, master; (var) prabho vilola: one who is in atmic bliss; (var) vilolana, viloley</t>
  </si>
  <si>
    <t>debug_mandara_giridhara_madana_manohara.html</t>
  </si>
  <si>
    <t>https://sairhythms.sathyasai.org/song/mandara-mala-dhara-jaya-gowri</t>
  </si>
  <si>
    <t>Victory to Lord Shankara, the consort of Gowri, who adorns the garland of 'Mandara' flowers. Victory to the benevolent three-eyed one who wears the Ganga and the moon on His crown of hair. Victory to the God of Gods, Lord Shiva. He is none other than our Sathya Sai who is the embodiment of Truth, Righteousness, Peace and Love.</t>
  </si>
  <si>
    <t>Mandara Mala Dhara Jaya Gowri Shankara
Hara Hara Paahi Trinetra
Gangadhara Bimbadhara Chandramouli Shankara [ Mandara Mala Dhara ... ]
Vamadeva Mahadeva Shiva Shiva Shiva Shankara
Sathya Dharma Shanthi Prema Sathya Sai Shankara</t>
  </si>
  <si>
    <t>mandara-mala-dhara-jaya-gowri.mp3</t>
  </si>
  <si>
    <t>Song Glossary bimbadhara: one who has the crescent moon - refers to lord shiva; (var) bimbadhari (f) - refers to mother parvathi chandramouli: one who has moon on the head, refers to lord shiva dhara: bear, carry, earth, one who wears; (var) dhari, dharana, dharam, dharey, dharini (f) dharma: righteousness, also refers to way of life or religion gangadhara: one who bears the holy river ganga – lord shiva; (var) gangadharaya, gangadhari gowri: another name of goddess parvathi hara: another name of lord shiva which means “to destroy”; (var) haraya jaya: victory; (var) jayam, jayatu mahadeva: lord of the lords - refers to lord shiva mala: garland mandara: name of a mountain, a type of flower paahi: protect; (var) pahi prema: love; (var) prem; also the name of the third sai avatar, prema sai sai: sa + aai = divine mother sathya: truth, short form of sathyanarayana – the childhood name of sri sathya sai baba; (var) sathyam shankara: name of lord shiva, one who bestows auspiciousness; (var) shankar, shankaraya, shankaram shanthi: peace shiva: lord shiva - one of the trinity who is the destroyer - the name shiva means auspiciousness; (var) shiv, shivaya, shivaraj, shivaraja, shivarajam, shivom, shivani (f) - of shiva trinetra: three-eyed one, refers to lord shiva vamadeva: shiva</t>
  </si>
  <si>
    <t>debug_mandara_mala_dhara_jaya_gowri.html</t>
  </si>
  <si>
    <t>https://sairhythms.sathyasai.org/song/mandasmitha-mukha-madhura-bhashana-mahadeva</t>
  </si>
  <si>
    <t>Mandasmitha Mukha Madhura Bhashana Mahadeva</t>
  </si>
  <si>
    <t>Glory to the Lord of Lords, Lord Shiva who has a happy and smiling face, who speaks sweet words and bestows good fortune. He uses the bull for a conveyance and is portrayed and worshipped in the form of a graceful Linga. He is the one who burnt Manmata (God of Love) to ashes (for disturbing Lord Shiva during His penance).</t>
  </si>
  <si>
    <t>Mandasmitha Mukha Madhura Bhashana Mahadeva Shambho
Mangalalaya Manmata Nashana Mahadeva Shambho
Linga Manohara Nandi Vahana Mahadeva Shambho
Mahadeva Shambho Hara Hara Mahadeva Shambho (2)</t>
  </si>
  <si>
    <t>Song Glossary bhaashana: speech hara: another name of lord shiva which means “to destroy”; (var) haraya linga: special type of elliptical stone worshipped by devotees esp. shiva-linga madhura: sweet; (var) madhuram mahadeva: lord of the lords - refers to lord shiva manda: gentle mangal: auspicious; (var) mangala manmata: cupid, madana, lord of love manohar: pleasing, beautiful, charming; (var) manohara, manoharam, manohari (f) mukha: face; (var) mukh nandi: the vehicle of shiva – bull nashaka: one who destroys; (var) nashakam, nashana, nashanam, nashini (f) shambho: one who is goodness personified - refers to lord shiva; (var) shambhu smitha: smile vahana: vehicle; (var) vahini - one who rides the vehicle (feminine)</t>
  </si>
  <si>
    <t>debug_mandasmitha_mukha_madhura_bhashana_mahadeva.html</t>
  </si>
  <si>
    <t>https://sairhythms.sathyasai.org/song/mandir-mey-aao-madhava</t>
  </si>
  <si>
    <t>Mandir Mey Aao Madhava</t>
  </si>
  <si>
    <t>I invite You in the temple of my heart, O Madhava, Keshava (names of Lord Krishna), You are the primordial, infinite Sai, the indweller of my heart. You are the same as Lord Vitthala, the beloved of Radha and Rakumayi.</t>
  </si>
  <si>
    <t>Mandir Mey Aao Madhava
Madhava Keshava [ Mandir Mey ... ]
Adi Narayana Anantha Sai
Aao Aao Hrudaya Nivasi
Radha Lola Rakumayi Vittala
Ranga Panduranga Vittala
Vittala Vittala Parthi Ranga Vittala</t>
  </si>
  <si>
    <t>mandir-mey-aao-madhava.mp3</t>
  </si>
  <si>
    <t>Krishna, Sai, Vittala</t>
  </si>
  <si>
    <t>Lowest Note: g1 / E♭ (lower octave)Highest Note: D1 / G#* Western notes are in the Key of C</t>
  </si>
  <si>
    <t>Song Glossary aao: welcome adi: beginning, commencement, first in time anantha: infinite, endless; (var) ananth, anantham, ananthaya hrudaya: heart keshava: refers to lord krishna who vanquished the demon keshi; also means the one with beautiful, long hair; (var) keshavam lola: longing or desirous of madhava: name of krishna which means very sweet like madhu-honey; (var) madhavam, madhavaya mandir: temple; (var) mandira mey: in narayana: lord vishnu; (var) narayan, narayanam, narayanaya nivasi: dweller, resident; (var) nivasini (f), nivasitha panduranga: lord vittala, krishna puttaparthi: birthplace of bhagawan sri sathya sai baba; (var) parti, parthi, parthipuri radha: one of the gopikas and the beloved of lord krishna; (var) radhe, radhey, radhika rakumayi: consort of vittala ranga: lord vittala or panduranga - a form of lord krishna; also the name of lord narayana in srirangam, tamilnadu; (var) ranganath, ranganatha sai: sa + aai = divine mother vittala: the presiding deity at pandarpur who is a manifestation of lord vishnu and lord krishna; (var) vittaley</t>
  </si>
  <si>
    <t>debug_mandir_mey_aao_madhava.html</t>
  </si>
  <si>
    <t>https://sairhythms.sathyasai.org/song/mandir-mey-tum-ram-ho</t>
  </si>
  <si>
    <t>Mandir Mey Tum Ram Ho</t>
  </si>
  <si>
    <t>You are adored as Ram in the Temple, as the light of Mohammad in the mosque; You are Guru Nanak in the Gurudwara; In the temple of my mind, You are Sai. Chant the name of Ram, let us chant together 'Sai Ram'.</t>
  </si>
  <si>
    <t>Mandir Mey Tum Ram Ho Sai
Masjid Mey Noor Mohammad (Allah Ho Akbar)
Gurudware Mey Tum Guru Nanak
Man Mandir Mey Sai Sai
Bolo Ram Ek Hi Naam
Sab Mil Bolo Sai Ram
Bolo Ram Ek Hi Naam [ Sab Mil ... ]</t>
  </si>
  <si>
    <t>mandir-mey-tum-ram-ho.mp3</t>
  </si>
  <si>
    <t>https://media.radiosai.org/journals/Vol_04/01MAY06/bhajans.htm</t>
  </si>
  <si>
    <t>Song Glossary akbar: means ‘great’ in arabic and ‘allah hu akbar’ means ‘god is great’ allah: the all-compassionate god of islam religion bolo: chant, tell; (var) bol, boley - tells, boloon - i say ek: one guru: preceptor; (var) guruvara – belonging to the guru / guru’s gurudwara: place of worship for the sikhs which means the door of the guru; (var) gurudware hai: is, are; (var) hi; hain - we are ho: you are; (alternative) so be it mana: mind; (var) man, mano mandir: temple; (var) mandira masjid: mosque milo: meet mohammad: praised one or praiseworthy, the arab prophet, who, according to islam, was the last messenger of allah naam: name; (var) naama, naamam nanak: saint of sikh religion, guru nanak noor: light, splendor rama: name of the seventh incarnation of lord vishnu, son of dasharatha and kausalya; (var) ram sab: all, everybody or everything sai: sa + aai = divine mother tum: you, thou; (var) tu, tuj; tubhyam, tumhey - to you; tujhey, tujko - for you;</t>
  </si>
  <si>
    <t>debug_mandir_mey_tum_ram_ho.html</t>
  </si>
  <si>
    <t>https://sairhythms.sathyasai.org/song/mangala-charana-gajanana</t>
  </si>
  <si>
    <t>Salutations to the Lotus Feet of the benevolent and goodness bestowing elephant-faced Lord Ganesha. He is the provider of knowledge and intelligence, the son of Gowri (Parvathi).</t>
  </si>
  <si>
    <t>Mangala Charana Gajanana
Gajavadana Shubhanana [ Mangala Charana ... ]
Vidya Dayaka Buddhi Pradayaka
Gowri Tanaya Gajanana</t>
  </si>
  <si>
    <t>mangala-charana-gajanana.mp3</t>
  </si>
  <si>
    <t>https://dl.radiosai.org/RADIO_SAI_BHAJAN_CLASSROOM_279_MANGAL_CHARANA_GAJANANA.mp3</t>
  </si>
  <si>
    <t>Song Glossary buddhi: intellect charan: feet; (var) charana, charanam, charanon dayaka: one who gives; (var) dayakam, dayiney, dayaki (f) gajamukha: elephant-faced one, refers to lord ganesh; (var) gajamukham, gajanana, gajananam, gajavadana, gajavadanam gowri: another name of goddess parvathi mangal: auspicious; (var) mangala pradayaka: bestower shubhanana: pleasant face tanaya: son; (var) tanayam, tanaye, tanayey vidya: knowledge</t>
  </si>
  <si>
    <t>debug_mangala_charana_gajanana.html</t>
  </si>
  <si>
    <t>source: https://media.radiosai.org/journals/vol_16/01JUL18/Sai-Bhajans-Karaoke-Volume-7.htmReference Track5 Pancham / GGents Pitch Karaoke Tracks5 Pancham / G (reference)4.5 Pancham / F# (half note lower)4 Pancham / F (one note lower)Ladies Pitch Karaoke Tracks7 Pancham / B (reference)6.5 Pancham / A# (half note lower)6 Pancham / A (one note lower)</t>
  </si>
  <si>
    <t>https://sairhythms.sathyasai.org/song/mangala-charana-paahi-gajanana-siddhi</t>
  </si>
  <si>
    <t>Mangala Charana Paahi Gajanana Siddhi</t>
  </si>
  <si>
    <t>Praise be to Lord Ganesha, the granter of auspiciousness. His vehicle is the mouse. He removes the fears of the world. He is the son of Mother Parvathi. He grants spiritual prowess.</t>
  </si>
  <si>
    <t>Mangala Charana Paahi Gajanana Siddhi Vinayaka Deva
Parvathi Tanaya Sindura Vadana Siddhi Vinayaka Deva
Mooshika Vahana Shambho Nandana
Bhava Bhaya Haari Sathya Sanathana [ Parvathi Tanaya ... ]</t>
  </si>
  <si>
    <t>Song Glossary bhava: being, becoming, birth, world bhaya: fear charan: feet; (var) charana, charanam, charanon deva: god; (var) dev, devo, devam gajamukha: elephant-faced one, refers to lord ganesh; (var) gajamukham, gajanana, gajananam, gajavadana, gajavadanam harana: to remove/destroy; (var) haranam, haari - one who destroys mangal: auspicious; (var) mangala mooshika: mouse - the vehicle of lord ganesha nandana: son, also the name of a forest; (var) nandan, nandanam paahi: protect; (var) pahi parvathi: consort of lord shiva sanathana: perpetual, constant, eternal, permanent; (var) sanathani (f), sanatana, sanathanaya sathya: truth, short form of sathyanarayana – the childhood name of sri sathya sai baba; (var) sathyam shambho: one who is goodness personified - refers to lord shiva; (var) shambhu siddhi: accomplishment, superhuman power sindhura: elephant, also refers to the color vermillion tanaya: son; (var) tanayam, tanaye, tanayey vadana: face; (var) vadanam, vadani (f) vahana: vehicle; (var) vahini - one who rides the vehicle (feminine) vinayaka: one without a master - refers to lord ganesha</t>
  </si>
  <si>
    <t>debug_mangala_charana_paahi_gajanana_siddhi.html</t>
  </si>
  <si>
    <t>https://youtu.be/nH9BYEzVgXQ</t>
  </si>
  <si>
    <t>https://sairhythms.sathyasai.org/song/mangala-dayaka-hey-gananatha</t>
  </si>
  <si>
    <t>Glory to Lord Ganesha, the bestower of auspiciousness, Lord of the Ganaas, the very embodiment of Pranava (Omkar) and destroyer of obstacles. O the merciful, loving son of Lord Shiva, You are none other than the Lord of Parthi, Sai, the protector of the Universe.</t>
  </si>
  <si>
    <t>Mangala Dayaka Hey Gananatha
Pranava Swaroopa Vighna Vinasha
Hey Shiva Nandana Paahi Dayala
Parthi Pureeshwara Jagat Paripala [ Pranava Swaroopa ... ]</t>
  </si>
  <si>
    <t>mangala-dayaka-hey-gananatha.mp3</t>
  </si>
  <si>
    <t>S+ S+ R2+ S+ N1 D2 N1 ~ P D1 N1 D1 PIn the Key of C:C+ C+ D+ C+ B♭ A B♭ ~ G G# B♭ G# G</t>
  </si>
  <si>
    <t>Song Glossary dayaka: one who gives; (var) dayakam, dayiney, dayaki (f) dayal: compassionate one: (var) dayala, dayalam, dayalana, dayalo, dayalu, dayaludey, dayalane (tamil), dayakari (f), dayalakari (f) gananatha: lord of ganas (lord shiva's army) - refers to lord ganesha; (var) gananatham, ganesha, ganeshwara hey: a heartfelt callout, usually followed by a name or description like 'hey rama', or 'hey merciful lord' jagat: world; (var) jagath, jagatha, jag, jaga mangal: auspicious; (var) mangala nandana: son, also the name of a forest; (var) nandan, nandanam paahi: protect; (var) pahi paripala: to protect; (var) paripalaka, paripalaya, paripalana, paripalita pranava: the primordial sound ‘om’ pureeshwara: lord of a place or city; (var) purishwara, pureeshwari, purishwari (f) puttaparthi: birthplace of bhagawan sri sathya sai baba; (var) parti, parthi, parthipuri shiva: lord shiva - one of the trinity who is the destroyer - the name shiva means auspiciousness; (var) shiv, shivaya, shivaraj, shivaraja, shivarajam, shivom, shivani (f) - of shiva swaroopa: figure, embodiment; (var) swarupa, swaroopam, swaroopanin (tamil); roopini, swaroopini, svarupini (feminine) vighna: obstacle vinasha: one who destroys or removes; (var) vinashaka, vinashana, vinashini (f), vinasham;</t>
  </si>
  <si>
    <t>debug_mangala_dayaka_hey_gananatha.html</t>
  </si>
  <si>
    <t>https://sairhythms.sathyasai.org/song/mangala-dayaka-matanga-mukha</t>
  </si>
  <si>
    <t>Mangala Dayaka Matanga Mukha</t>
  </si>
  <si>
    <t>Victory to Lord Ganesha who bestows auspiciousness, who is the beloved son of Lord Shiva and Mother Gowri. Victory to the Lord of Ganaas (Shiva's army), provider of liberation who rides on the mouse (represents the temperamental mind).</t>
  </si>
  <si>
    <t>Mangala Dayaka Matanga Mukha Jaya Jaya Jaya Gananatha
Mahadeva Shiva Gowri Nandana Jaya Jaya Jaya Gananatha
Mooshika Vahana Mukthi Pradayaka Jaya Jaya Jaya Gananatha
Mahadeva Shiva Gowri Nandana Jaya Jaya Jaya Gananatha</t>
  </si>
  <si>
    <t>Rageshri</t>
  </si>
  <si>
    <t>Song Glossary dayaka: one who gives; (var) dayakam, dayiney, dayaki (f) gananatha: lord of ganas (lord shiva's army) - refers to lord ganesha; (var) gananatham, ganesha, ganeshwara gowri: another name of goddess parvathi jaya: victory; (var) jayam, jayatu mahadeva: lord of the lords - refers to lord shiva mangal: auspicious; (var) mangala matanga: elephant mooshika: mouse - the vehicle of lord ganesha mukha: face; (var) mukh mukthi: liberation nandana: son, also the name of a forest; (var) nandan, nandanam pradayaka: bestower shiva: lord shiva - one of the trinity who is the destroyer - the name shiva means auspiciousness; (var) shiv, shivaya, shivaraj, shivaraja, shivarajam, shivom, shivani (f) - of shiva vahana: vehicle; (var) vahini - one who rides the vehicle (feminine)</t>
  </si>
  <si>
    <t>debug_mangala_dayaka_matanga_mukha.html</t>
  </si>
  <si>
    <t>https://sairhythms.sathyasai.org/song/mangala-kaari-ganapathi-deva</t>
  </si>
  <si>
    <t>Mangala Kaari Ganapathi Deva</t>
  </si>
  <si>
    <t>Oh Lord Ganapathi, wearing yellow colored clothes, you are the one who is worshipped first, you bestow auspiciousness, you remove the obstacles in life and bestow eternal happiness, Oh Lord we offer our salutations.</t>
  </si>
  <si>
    <t>Mangala Kaari Ganapathi Deva
Sankata Haari Ganapathi Deva
Peetambara Dhari Ganapathi Deva
Sanatana Sukha Kaari Ganapathi Deva
Prathama Poojana Tum Ganapathi Deva
Naman Karey Hum Ganapathi Deva</t>
  </si>
  <si>
    <t>Song Glossary deva: god; (var) dev, devo, devam dhara: bear, carry, earth, one who wears; (var) dhari, dharana, dharam, dharey, dharini (f) gananayaka: leader of his group - refers to lord ganesha; (var) gananayakam, ganapathey, ganapathi, ganapathim, ganapati, ganapatim harana: to remove/destroy; (var) haranam, haari - one who destroys hum: we, us kaari: doer, responsible for karo: do; make it happen; (var) kar; kiya - did; karomi, karey - let us do mangal: auspicious; (var) mangala naman: to offer salutations; (var) namaskar, namaste, namasthey peetambara: yellow or golden colored cloth esp. worn by lord krishna pooja: worship; (var) poojana, poojey prathama: first sanathana: perpetual, constant, eternal, permanent; (var) sanathani (f), sanatana, sanathanaya sankata: distress sukha: happiness; (var) sukh tum: you, thou; (var) tu, tuj; tubhyam, tumhey - to you; tujhey, tujko - for you;</t>
  </si>
  <si>
    <t>debug_mangala_kaari_ganapathi_deva.html</t>
  </si>
  <si>
    <t>https://sairhythms.sathyasai.org/song/mangala-kaarini-jai-sai-ma</t>
  </si>
  <si>
    <t>Victory to Mother Sai who bestows auspiciousness and wealth, who is the destroyer of fear (worldly attachments) and who is the ruler of the three worlds.</t>
  </si>
  <si>
    <t>Mangala Kaarini Jai Sai Ma
Jai Sai Ma Jai Sai Ma [ Mangala Kaarini ... ]
Bhagya Pradayini Sai Ma
Bhava Bhaya Haarini Sai Ma
Tribhuvana Palini Jai Sai Ma
Mata Maheshwari Sai Ma
Jai Jai Jai Sai Ma (3)</t>
  </si>
  <si>
    <t>mangala-kaarini-jai-sai-ma.mp3</t>
  </si>
  <si>
    <t>Song Glossary bhagya: auspiciousness bhava: being, becoming, birth, world bhaya: fear dayini: one who gives (feminine); (var) pradayini, vidayini haarini: one who removes/destroys (f); (var) harini, harnevali jai: victory kaarini: doer, responsible for (f); (var) karini ma: mother; (var) maayi, maiya, mayi maheshwari: goddess parvathi - consort of shiva mangal: auspicious; (var) mangala mata: mother; (var) matey palini: to foster and protect (feminine) sai: sa + aai = divine mother tribhuvana: three worlds - tri (three) and bhuvana (world)</t>
  </si>
  <si>
    <t>debug_mangala_kaarini_jai_sai_ma.html</t>
  </si>
  <si>
    <t>https://sairhythms.sathyasai.org/song/mangala-kara-hey-santoshi-ma</t>
  </si>
  <si>
    <t>Mangala Kara Hey Santoshi Ma</t>
  </si>
  <si>
    <t>Glory to Mother Santoshi, the bestower of auspiciousness. O Mother Sai who is verily Mother Santoshi, please give Your vision. O the most beautiful one full of virtues, You bestow peace on the entire Universe.</t>
  </si>
  <si>
    <t>Mangala Kara Hey Santoshi Ma
Santoshi Mata Darshana Dey [ Mangala Kara ... ]
Sundara Roopini Suguna Manohari
Shanthi Pradayini Santoshi Ma (2)
Mangala Kara Hey Santoshi Ma
Sai Mata Darshana Deejo [ Mangala Kara ... ]
Sundara Roopini Suguna Manohari
Shanthi Pradayini Santoshi Ma (2)</t>
  </si>
  <si>
    <t>Song Glossary darshan: to appear, to see; (var) darshana, darshanam, darsha - to show dayini: one who gives (feminine); (var) pradayini, vidayini deejo: please give; (var) dedo dey: give hey: a heartfelt callout, usually followed by a name or description like 'hey rama', or 'hey merciful lord' ma: mother; (var) maayi, maiya, mayi mangalakara: one who does welfare or good; (var) mangalakari manohar: pleasing, beautiful, charming; (var) manohara, manoharam, manohari (f) mata: mother; (var) matey sai: sa + aai = divine mother santoshi: a form of goddess; (var) santoshi shanthi: peace suguna: good qualities; (var) sugunabhi - one with good qualities sundara: beautiful; (var) sundarakara, sundaraya, sundari (f), soundari (f), sundaram - beauty swaroopa: figure, embodiment; (var) swarupa, swaroopam, swaroopanin (tamil); roopini, swaroopini, svarupini (feminine)</t>
  </si>
  <si>
    <t>debug_mangala_kara_hey_santoshi_ma.html</t>
  </si>
  <si>
    <t>https://sairhythms.sathyasai.org/song/mangala-karini-mahalakshmi-shubha</t>
  </si>
  <si>
    <t>Mangala Karini Mahalakshmi (Shubha)</t>
  </si>
  <si>
    <t>Salutations to you Oh Goddess Mahalakshmi who bestows auspiciousness to all. You are also Parvathi, who destroys the obstacles in life. You bestow knowledge to all. Holding Veena (a stringed instrument) in hand you are embodiment of truth who reside in Parthi.</t>
  </si>
  <si>
    <t>Mangala Karini Mahalakshmi (Shubha)
Sankata Nashini Sri Shiva Shankari [ Mangala Karini ... ]
Vidya Dayini Veena Paani
Sathya Swaroopini Parthi Nivasini</t>
  </si>
  <si>
    <t>Song Glossary dayini: one who gives (feminine); (var) pradayini, vidayini kaarini: doer, responsible for (f); (var) karini mahalakshmi: consort of lord vishnu mangal: auspicious; (var) mangala nivasi: dweller, resident; (var) nivasini (f), nivasitha paani: hands puttaparthi: birthplace of bhagawan sri sathya sai baba; (var) parti, parthi, parthipuri sankata: distress sathya: truth, short form of sathyanarayana – the childhood name of sri sathya sai baba; (var) sathyam shankari: goddess parvathi shiva: lord shiva - one of the trinity who is the destroyer - the name shiva means auspiciousness; (var) shiv, shivaya, shivaraj, shivaraja, shivarajam, shivom, shivani (f) - of shiva shubh: good, auspicious, pleasant; (var) shubha, shubham; shubhakari, shubankari - goddess who bestows auspiciousness sri: honorific title of respect; another name of goddess lakshmi; wealth, majesty, splendour, intellect, fortune; (var) thiru (tamil) swaroopa: figure, embodiment; (var) swarupa, swaroopam, swaroopanin (tamil); roopini, swaroopini, svarupini (feminine) veena: musical instrument esp. played by goddess saraswathi, the goddess of knowledge vidya: knowledge vinashana: one who destroys or removes; (var) vinashini (f)</t>
  </si>
  <si>
    <t>debug_mangala_karini_mahalakshmi_shubha.html</t>
  </si>
  <si>
    <t>https://sairhythms.sathyasai.org/song/mangala-karini-sai-janani</t>
  </si>
  <si>
    <t>Mangala Karini Sai Janani (Bageshri)</t>
  </si>
  <si>
    <t>Oh Mother Sai, you bestow auspiciousness to one and all. You are the embodiment of Vedas, you are the lover of music and you are the Mother, Father and Preceptor to the entire humanity.</t>
  </si>
  <si>
    <t>Mangala Karini Sai Janani
Mata Maheshwari Veda Kalamayi
Raga Priyakari Bageshwari Ma
Jagat Janani Ma Jagat Janani Ma Jagat Janani Ma
Mata Pitha Guru Sai Janani</t>
  </si>
  <si>
    <t>Song Glossary bageshwari: goddess of prosperity guru: preceptor; (var) guruvara – belonging to the guru / guru’s jagat: world; (var) jagath, jagatha, jag, jaga janani: mother kaarini: doer, responsible for (f); (var) karini kalamayi: full of art or talent ma: mother; (var) maayi, maiya, mayi maheshwari: goddess parvathi - consort of shiva mangal: auspicious; (var) mangala mata: mother; (var) matey pitha: father priya: dear; (var) priyey, priyakara, priyakari (f) raga: melody sai: sa + aai = divine mother veda: sacred text, the scripture of the hindus said to have been directly revealed by the supreme-being, brahman</t>
  </si>
  <si>
    <t>debug_mangala_karini_sai_janani.html</t>
  </si>
  <si>
    <t>https://sairhythms.sathyasai.org/song/mangala-karini-sai-janani-0</t>
  </si>
  <si>
    <t>Mangala Karini Sai Janani</t>
  </si>
  <si>
    <t>Mother Sai blesses and removes all fears of worldly existence. She protects all of creation, bestows spiritual wisdom and is a picture of compassion.</t>
  </si>
  <si>
    <t>Mangala Karini Sai Janani
Bhuvanoddharini Bhava Bhaya Harini [ Mangala Karini ... ]
Gnana Dayini Karuna Roopini
Sai Janani Sri Sai Janani</t>
  </si>
  <si>
    <t>Song Glossary bhava: being, becoming, birth, world bhaya: fear bhuvanoddharini: caretaker, redeemer of the world (feminine); bhuvana = world, uddharini = redeemer dayini: one who gives (feminine); (var) pradayini, vidayini gnana: wisdom; (var) gyaan, gnaan, gnan, gnanam haarini: one who removes/destroys (f); (var) harini, harnevali janani: mother kaarini: doer, responsible for (f); (var) karini karuna: compassion; (var) karunya, karunamaya - full of compassion, karunamayi (f), karunantha, karunakara - embodiment of compassion mangal: auspicious; (var) mangala sai: sa + aai = divine mother sri: honorific title of respect; another name of goddess lakshmi; wealth, majesty, splendour, intellect, fortune; (var) thiru (tamil) swaroopa: figure, embodiment; (var) swarupa, swaroopam, swaroopanin (tamil); roopini, swaroopini, svarupini (feminine)</t>
  </si>
  <si>
    <t>https://sairhythms.sathyasai.org/song/mangala-murthy-maruti-raya-raghava</t>
  </si>
  <si>
    <t>Mangala Murthy Maruti Raya Raghava</t>
  </si>
  <si>
    <t>Victory to Hanuman, the embodiment of auspiciousness who is also known as Maruti Raya (King of Monkeys), who adores Lord Rama and is the son of Anjani and Vayu (Wind god). He is the one who removed the sorrow of Sita, the messenger of Rama and the one who bestows auspiciousness.</t>
  </si>
  <si>
    <t>Mangala Murthy Maruti Raya Raghava Priya Jaya Hanuman
Anjani Putra Anjaneya Vayu Kumara Jaya Hanuman
Sita Shoka Vinasha Kaaraka Rama Dootha Jaya Hanuman
Sakala Mangala Moola Kaarana Sarva Mangala Jaya Hanuman
Jai Jai Hanuman Jaya Hanuman Jai Jai Hanuman Jaya Hanuman (2)</t>
  </si>
  <si>
    <t>Song Glossary anjana: mother of hanuman; (var) anjani dootha: ambassador, messenger; (var) doota hanuman: the monkey god who served lord rama; (var) hanumantha, anjaneya - son of anjana jai: victory jaya: victory; (var) jayam, jayatu kaarana: cause, reason; (var) kaaraka, kaaranaya - one who is the cause of creation kumara: son, young boy, lord subrahmanya mangal: auspicious; (var) mangala maruthi: hanuman; (var) maruthiraya, maruti moola: origin, source, root murthy: idol, embodiment, personification priya: dear; (var) priyey, priyakara, priyakari (f) putra: son raghava: lord rama who hails from raghu clan raja: king, emperor; (var) raya, rajadhi raja – king of kings rama: name of the seventh incarnation of lord vishnu, son of dasharatha and kausalya; (var) ram sakala: all sarva: all; (var) sarvam shoka: sorrow sita: consort of rama, 7th avatar of lord vishnu; (var) siya vayu: god of wind vinasha: one who destroys or removes; (var) vinashaka, vinashana, vinashini (f), vinasham;</t>
  </si>
  <si>
    <t>debug_mangala_murthy_maruti_raya_raghava.html</t>
  </si>
  <si>
    <t>https://youtu.be/0SSQv9d2zuA</t>
  </si>
  <si>
    <t>https://sairhythms.sathyasai.org/song/mangala-naama-bhajorey-manuva</t>
  </si>
  <si>
    <t>Mangala Naama Bhajorey Manuva</t>
  </si>
  <si>
    <t>Oh Mind, Chant the auspicious name of the Lord Sai Ram, the Lord who was served by the mighty Hanuman and the Lord who was the glorious incarnation of this Age. Chant the name, which removes obstacles in life.</t>
  </si>
  <si>
    <t>Mangala Naama Bhajorey Manuva
Sankata Hara Sri Sai Ram
Sai Ram Sai Ram Sai Ram Sai Ram
Maruti Sevitha Manasa Ram
Mahima Avatara Sai Ram
Sai Ram Sai Ram</t>
  </si>
  <si>
    <t>Song Glossary avatar: incarnation; (var) avatara, avataram, avatari, avathaar, avathari, avatarini(f) bhajo: (let us) worship, chant the name or sing the praises of the lord; (var) bhajarey, bhajey, bhajore, bhajorey, bhajeham hara: another name of lord shiva which means “to destroy”; (var) haraya mahima: glory manasa: mind mangal: auspicious; (var) mangala manuva: mind maruthi: hanuman; (var) maruthiraya, maruti naam: name; (var) naama, naamam rama: name of the seventh incarnation of lord vishnu, son of dasharatha and kausalya; (var) ram sai: sa + aai = divine mother sankata: distress sevitha: one who is worshipped sri: honorific title of respect; another name of goddess lakshmi; wealth, majesty, splendour, intellect, fortune; (var) thiru (tamil)</t>
  </si>
  <si>
    <t>debug_mangala_naama_bhajorey_manuva.html</t>
  </si>
  <si>
    <t>https://sairhythms.sathyasai.org/song/mangala-nama-bhajo-mana-patitha</t>
  </si>
  <si>
    <t>Mangala Nama Bhajo Mana Patitha</t>
  </si>
  <si>
    <t>O Mind, chant the auspicious, purifying, and uplifting name of Lord Sathya Sai Baba who destroys sins and is the ultimate in mercy and peace.</t>
  </si>
  <si>
    <t>Mangala Nama Bhajo Mana Patitha Pavana
Sai Harey Shiva Sai Harey Sathya Sai Harey Shiva Sai Harey [ Mangala ... ]
Shantha Brahmamayi Parama Dayaghana
Sai Harey Shiva Sai Harey Sathya Sai Harey Shiva Sai Harey</t>
  </si>
  <si>
    <t>Song Glossary bhajo: (let us) worship, chant the name or sing the praises of the lord; (var) bhajarey, bhajey, bhajore, bhajorey, bhajeham brahmamaya: enveloped with the supreme spirit; (var) brahmamayi (f) dayaghana: full of compassion hari: name of lord vishnu; (var) hare, harey ma: mother; (var) maayi, maiya, mayi mana: mind; (var) man, mano mangal: auspicious; (var) mangala naam: name; (var) naama, naamam parama: supreme, principal, chief, best, highest; (var) param, paramam patitha: downtrodden, helpless pavana: sacred, also means one who protects or provides refuge; (var) pavanam, paavana; pavani (f) sai: sa + aai = divine mother sathya: truth, short form of sathyanarayana – the childhood name of sri sathya sai baba; (var) sathyam shantha: peaceful shiva: lord shiva - one of the trinity who is the destroyer - the name shiva means auspiciousness; (var) shiv, shivaya, shivaraj, shivaraja, shivarajam, shivom, shivani (f) - of shiva</t>
  </si>
  <si>
    <t>debug_mangala_nama_bhajo_mana_patitha.html</t>
  </si>
  <si>
    <t>https://sairhythms.sathyasai.org/song/mangala-pradayini-sai-shankari</t>
  </si>
  <si>
    <t>Mangala Pradayini Sai Shankari</t>
  </si>
  <si>
    <t>Glory to Mother Sai who is verily Goddess Shankari (Parvathi) who bestows auspiciousness. Mother Sai is the embodiment of Shiva and Shakti, the one who resides in the Sri Chakra and the one who bestows liberation.</t>
  </si>
  <si>
    <t>Mangala Pradayini Sai Shankari
Shiva Shankari Sayeeshwari Shiva Shakthi Roopini [ Mangala Pradayini ... ]
Sri Chakra Dhari Nilayey Amba Moksha Dayini [ Shiva Shankari ... ]</t>
  </si>
  <si>
    <t>Song Glossary amba: mother parvathi; (var) ambe, ambey, ambika dayini: one who gives (feminine); (var) pradayini, vidayini dhara: bear, carry, earth, one who wears; (var) dhari, dharana, dharam, dharey, dharini (f) mangal: auspicious; (var) mangala moksha: liberation, moha+kshaya - destruction of attachment nilaya: house; (var) nilayey sai: sa + aai = divine mother sayeesha: sai + esha = lord sai; (var) sayeesham, sayeeshwara, sayeeshwaram, sayeeshwari (f), sayeeshwaraya, saishwari (f), shakthi: power, primordial goddess, another name of mother parvathi shankari: goddess parvathi shiva: lord shiva - one of the trinity who is the destroyer - the name shiva means auspiciousness; (var) shiv, shivaya, shivaraj, shivaraja, shivarajam, shivom, shivani (f) - of shiva srichakra: a divine geometrical symbol used in the worship of the primordial energy (shakthi) swaroopa: figure, embodiment; (var) swarupa, swaroopam, swaroopanin (tamil); roopini, swaroopini, svarupini (feminine)</t>
  </si>
  <si>
    <t>debug_mangala_pradayini_sai_shankari.html</t>
  </si>
  <si>
    <t>https://sairhythms.sathyasai.org/song/mangala-shubhakari-mata-maheshwari</t>
  </si>
  <si>
    <t>Mangala Shubhakari Mata Maheshwari</t>
  </si>
  <si>
    <t>I propitiate Mother Maheshwari (Parvathi), who bestows auspiciousness, Mother Bhavani, the mother of the universe, the lotus-eyed Raja Rajeshwari and Shiva Shankari who is the personification of the primordial energy and eternal bliss. Glory to Lord Sai who is verily the Divine Mother.</t>
  </si>
  <si>
    <t>Mangala Shubhakari Mata Maheshwari
Ambe Bhavani Akhilandeshwari [ Mangala Shubhakari ... ]
Rajeeva Lochani Raja Rajeshwari
Adi Parashakthi Sri Parameshwari
Ananda Roopini Hey (Sai) Shiva Shankari</t>
  </si>
  <si>
    <t>mangala-shubhakari-mata-maheshwari.mp3</t>
  </si>
  <si>
    <t>S R2 n1 S S R2 R2 P M1 G1 M1 R2 SIn the Key of C:C D B♭ C C D D G F E♭ F D C</t>
  </si>
  <si>
    <t>https://dl.radiosai.org/RADIO_SAI_BHAJAN_CLASSROOM_178_MANGALA_SHUBAKARI_MATA_MAHESHWARI.mp3</t>
  </si>
  <si>
    <t>Song Glossary adi: beginning, commencement, first in time akhilandeshwara: god of the entire universe; (var) akhilandeshwari (f) amba: mother parvathi; (var) ambe, ambey, ambika anand: bliss; (var) ananda, anandam, anando bhavani: goddess parvathi hey: a heartfelt callout, usually followed by a name or description like 'hey rama', or 'hey merciful lord' lochana: eye; (var) lochani (feminine) – one with such eyes; (var) vilochana maheshwari: goddess parvathi - consort of shiva mangal: auspicious; (var) mangala mata: mother; (var) matey paramesha: supreme god; (var) parameshwara, parameshwaraya, parameshwari (feminine) parashakthi: the supreme power raja: king, emperor; (var) raya, rajadhi raja – king of kings rajeeva: a blue lotus rajeshwari: lord of kings (feminine) sai: sa + aai = divine mother shankari: goddess parvathi shiva: lord shiva - one of the trinity who is the destroyer - the name shiva means auspiciousness; (var) shiv, shivaya, shivaraj, shivaraja, shivarajam, shivom, shivani (f) - of shiva shubh: good, auspicious, pleasant; (var) shubha, shubham; shubhakari, shubankari - goddess who bestows auspiciousness sri: honorific title of respect; another name of goddess lakshmi; wealth, majesty, splendour, intellect, fortune; (var) thiru (tamil) swaroopa: figure, embodiment; (var) swarupa, swaroopam, swaroopanin (tamil); roopini, swaroopini, svarupini (feminine)</t>
  </si>
  <si>
    <t>debug_mangala_shubhakari_mata_maheshwari.html</t>
  </si>
  <si>
    <t>https://youtu.be/4Hwz9wRxA6s?si=JSFaTCaYNm5fxf8D</t>
  </si>
  <si>
    <t>https://sairhythms.sathyasai.org/song/mangalamaya-varadey-bhavani</t>
  </si>
  <si>
    <t>Mangalamaya Varadey Bhavani</t>
  </si>
  <si>
    <t>Salutations to you Oh Mother Bhavani who bestows auspiciousness to all, you are the one who knows no birth or death, the embodiment of the Absolute Supreme Cosmic Spirit, you are formless one, Oh mother of the entire Universe.</t>
  </si>
  <si>
    <t>Mangalamaya Varadey Bhavani
Mata Maheshwari Durga Bhavani
Ajara Amara Parabrahma Swaroopini
Nirakara Tum Hey Jagat Janani
Hey Jagat Janani (3) [ Nirakara Tum ]</t>
  </si>
  <si>
    <t>Song Glossary ajara: undecaying amara: immortal bhava: being, becoming, birth, world durga: goddess who destroyed the demon mahishasura; (var) durge, durgeshwari hey: a heartfelt callout, usually followed by a name or description like 'hey rama', or 'hey merciful lord' jagat: world; (var) jagath, jagatha, jag, jaga janani: mother maheshwari: goddess parvathi - consort of shiva mangal: auspicious; (var) mangala mata: mother; (var) matey nirakara: formless; (var) nirakari parabrahma: supreme spirit; (var) brahmapara swaroopa: figure, embodiment; (var) swarupa, swaroopam, swaroopanin (tamil); roopini, swaroopini, svarupini (feminine) tum: you, thou; (var) tu, tuj; tubhyam, tumhey - to you; tujhey, tujko - for you; varada: a wish or boon; one who bestows a boon; (var) varadayaka, varadayakam, varadayini (f), varadey, varana</t>
  </si>
  <si>
    <t>debug_mangalamaya_varadey_bhavani.html</t>
  </si>
  <si>
    <t>https://sairhythms.sathyasai.org/song/manovanchita-pradayini</t>
  </si>
  <si>
    <t>Manovanchita Pradayini</t>
  </si>
  <si>
    <t>Desire-fulfilling Mother Goddess, resident of Parthi, bestows good luck and good fortune, destroys anger, lust and fear, and is full of charm and compassion.</t>
  </si>
  <si>
    <t>Manovanchita Pradayini
Mangala Mangalya Shubhadayini [ Manovanchita ... ]
Kama Krodha Bhaya Nashini
Karunya Lavanya Gunashalini
Karunya Lavanya Parthi Nivasini</t>
  </si>
  <si>
    <t>Song Glossary bhaya: fear dayini: one who gives (feminine); (var) pradayini, vidayini gunashalini: endowed with the quality (guna) of modesty, humility (shalini) kama: desire karuna: compassion; (var) karunya, karunamaya - full of compassion, karunamayi (f), karunantha, karunakara - embodiment of compassion krodha: anger lavanya: enchanting, beautiful mangal: auspicious; (var) mangala nivasi: dweller, resident; (var) nivasini (f), nivasitha puttaparthi: birthplace of bhagawan sri sathya sai baba; (var) parti, parthi, parthipuri shubh: good, auspicious, pleasant; (var) shubha, shubham; shubhakari, shubankari - goddess who bestows auspiciousness vanchita: desires, wishes vinashana: one who destroys or removes; (var) vinashini (f)</t>
  </si>
  <si>
    <t>debug_manovanchita_pradayini.html</t>
  </si>
  <si>
    <t>https://sairhythms.sathyasai.org/song/manuva-bolo-guru-charanam-manasa</t>
  </si>
  <si>
    <t>Manuva Bolo Guru Charanam Manasa</t>
  </si>
  <si>
    <t>Meditate upon the divine feet of the preceptor, Lord Sai, that liberates us from worldly existence.</t>
  </si>
  <si>
    <t>Manuva Bolo Guru Charanam Manasa Bhajarey Sai Charanam
Sri Guru Charanam Sadguru Charanam
Sai Charana Namo [ Manuva Bolo ... ]
Sri Guru Charanam Prabhu Paada Charanam
Sai Charana Namo
Sadguru Charanam Pavana Charanam [ Sai Charana Namo ... ]</t>
  </si>
  <si>
    <t>Lowest Note: G1 / E♭Highest Note: N1 / B♭ (higher octave)* Western notes are in the Key of C</t>
  </si>
  <si>
    <t>Song Glossary bhajo: (let us) worship, chant the name or sing the praises of the lord; (var) bhajarey, bhajey, bhajore, bhajorey, bhajeham bolo: chant, tell; (var) bol, boley - tells, boloon - i say charan: feet; (var) charana, charanam, charanon guru: preceptor; (var) guruvara – belonging to the guru / guru’s manasa: mind manuva: mind namo: to offer salutations paada: feet; (var) pada, padam, paadam - tamil pavana: sacred, also means one who protects or provides refuge; (var) pavanam, paavana; pavani (f) prabhu: lord, master; (var) prabho sadguru: true teacher/mentor/preceptor sai: sa + aai = divine mother sri: honorific title of respect; another name of goddess lakshmi; wealth, majesty, splendour, intellect, fortune; (var) thiru (tamil)</t>
  </si>
  <si>
    <t>debug_manuva_bolo_guru_charanam_manasa.html</t>
  </si>
  <si>
    <t>https://youtu.be/Te4PEF9FRgA</t>
  </si>
  <si>
    <t>https://sairhythms.sathyasai.org/song/manuva-bolo-jai-sita-ram</t>
  </si>
  <si>
    <t>Manuva Bolo Jai Sita Ram</t>
  </si>
  <si>
    <t>Let us chant and meditate on Lord Rama whose consort is Mother Sita, and Lord Shyam (Krishna), the savior of Mother Radha. Victory to Lord Rama and Lord Krishna.</t>
  </si>
  <si>
    <t>Manuva Bolo Jai Sita Ram Bolo Jai Radhey Shyam
Jai Sita Ram Bolo Jai Radhey Shyam (3)</t>
  </si>
  <si>
    <t>manuva-bolo-jai-sita-ram.mp3</t>
  </si>
  <si>
    <t>Song Glossary bolo: chant, tell; (var) bol, boley - tells, boloon - i say jai: victory manuva: mind radha: one of the gopikas and the beloved of lord krishna; (var) radhe, radhey, radhika rama: name of the seventh incarnation of lord vishnu, son of dasharatha and kausalya; (var) ram sham: dark hued, a reference to lord krishna; evening time; (var) shyam, shyama, shyamala sita: consort of rama, 7th avatar of lord vishnu; (var) siya</t>
  </si>
  <si>
    <t>debug_manuva_bolo_jai_sita_ram.html</t>
  </si>
  <si>
    <t>https://sairhythms.sathyasai.org/song/manuva-bolo-radhey-radhey-radhey</t>
  </si>
  <si>
    <t>Meditate on the various names of the Lord such as Shyam (Krishna), Ram and Panduranga, who is none other than our Sai, Lord of Parthi. The very same Lord was the friend of Saints like Tukaram and Namdev.</t>
  </si>
  <si>
    <t>Manuva Bolo Radhey Radhey Radhey Radhey Shyam Naam
Ram Ram Ram Bolo Ram Sita Ram Naam [ Manuva Bolo ... ]
Ranga Ranga Ranga Bolo Panduranga Baba Naam
Parthi Vasa Sai Deva Panduranga Baba Naam
Tukaram Namdeva Bhaktha Sakha Baba Naam
Panduranga Panduranga Panduranga Baba Naam</t>
  </si>
  <si>
    <t>manuva-bolo-radhey-radhey-radhey.mp3</t>
  </si>
  <si>
    <t>Song Glossary baba: lord sai baba - the divine father bhaktha: devotee; (var) bhakthudu (telugu), bhakthargal (tamil) bolo: chant, tell; (var) bol, boley - tells, boloon - i say deva: god; (var) dev, devo, devam manuva: mind naam: name; (var) naama, naamam namdeva: name of a saint who composed songs on lord vittala panduranga: lord vittala, krishna puttaparthi: birthplace of bhagawan sri sathya sai baba; (var) parti, parthi, parthipuri radha: one of the gopikas and the beloved of lord krishna; (var) radhe, radhey, radhika rama: name of the seventh incarnation of lord vishnu, son of dasharatha and kausalya; (var) ram ranga: lord vittala or panduranga - a form of lord krishna; also the name of lord narayana in srirangam, tamilnadu; (var) ranganath, ranganatha sai: sa + aai = divine mother sakha: friend; (var) sakhi (feminine) sham: dark hued, a reference to lord krishna; evening time; (var) shyam, shyama, shyamala sita: consort of rama, 7th avatar of lord vishnu; (var) siya tukaram: saint tukaram, a spiritual, musical poet and a devotee of vittala, a form of lord vishnu vasa: one who dwells or resides in; (var) vasaya, vaasam</t>
  </si>
  <si>
    <t>debug_manuva_bolo_radhey_radhey_radhey.html</t>
  </si>
  <si>
    <t>https://sairhythms.sathyasai.org/song/maruti-raya-mangala-naama</t>
  </si>
  <si>
    <t>Maruti Raya Mangala Naama</t>
  </si>
  <si>
    <t>Chant the auspicious name of Lord Maruti (Hanuman), the Son of Wind God, the one with blemishless character. Salutations to the Son of Anjani, the mighty Hanumantha.</t>
  </si>
  <si>
    <t>Maruti Raya Mangala Naama
Pavana Putra Paavana Charitha
Anjani Putra Anjaneya
Ati Balavanta Jaya Hanumantha</t>
  </si>
  <si>
    <t>Song Glossary anjana: mother of hanuman; (var) anjani ati: extremely, very balavanta: one who has immense physical strength or power; (var) balavana charitha: character; (var) charita, charithey, charitham hanuman: the monkey god who served lord rama; (var) hanumantha, anjaneya - son of anjana jaya: victory; (var) jayam, jayatu mangal: auspicious; (var) mangala maruthi: hanuman; (var) maruthiraya, maruti naam: name; (var) naama, naamam pavan: the wind god pavana: sacred, also means one who protects or provides refuge; (var) pavanam, paavana; pavani (f) putra: son raja: king, emperor; (var) raya, rajadhi raja – king of kings</t>
  </si>
  <si>
    <t>debug_maruti_raya_mangala_naama.html</t>
  </si>
  <si>
    <t>https://sairhythms.sathyasai.org/song/maruti-raya-namo-namo</t>
  </si>
  <si>
    <t>Maruti Raya Namo Namo</t>
  </si>
  <si>
    <t>Salutations to Hanuman who is also known as Maruti Raya (King of the monkey clan), and is the mighty son of Vayu (God of wind). Victory to the valorous one who adores Lord Rama, and assisted the Lord in the annihilation of Ravana. Salutations to the most beautiful Lord Sai Rama.</t>
  </si>
  <si>
    <t>Maruti Raya Namo Namo
Vayu Kumara Namo Namo
Balabheema Balabheema Balabheema Namo Namo
Ravana Mardhana Namo Namo
Raghava Sundara Namo Namo
Balabheema Balabheema Balabheema Namo Namo
Sai Rama Sai Rama Sai Rama Namo Namo</t>
  </si>
  <si>
    <t>maruti-raya-namo-namo.mp3</t>
  </si>
  <si>
    <t>Lowest Note: n2 / B (lower octave)Highest Note: P / G (higher octave)* Western notes are in the Key of C</t>
  </si>
  <si>
    <t>Song Glossary balabheem: strong, refers to hanuman; (var) balabheema, balabhim, balabhima kumara: son, young boy, lord subrahmanya mardana: destroyer, one who vanquishes; (var) mardhana maruthi: hanuman; (var) maruthiraya, maruti namo: to offer salutations raghava: lord rama who hails from raghu clan rama: name of the seventh incarnation of lord vishnu, son of dasharatha and kausalya; (var) ram ravana: king of lanka sai: sa + aai = divine mother sundara: beautiful; (var) sundarakara, sundaraya, sundari (f), soundari (f), sundaram - beauty vayu: god of wind</t>
  </si>
  <si>
    <t>debug_maruti_raya_namo_namo.html</t>
  </si>
  <si>
    <t>https://sairhythms.sathyasai.org/song/master-light</t>
  </si>
  <si>
    <t>Master of Light</t>
  </si>
  <si>
    <t>Master of Light
You burn brightly within me
Illuminate my way Home
Oh Sai Baba
You burn brightly within me
Illuminate my way Home
Oh Sweet Jesus
You burn brightly within me
Illuminate my way Home
Oh Divine Mother
You burn brightly within me
Illuminate my way Home
Oh Lord Buddha
You burn brightly within me
Illuminate my way Home
Oh Mother Lakshmi
You burn brightly within me
Illuminate my way Home
Oh Holy Spirit
You burn brightly within me
Illuminate my way Home
Oh Shirdi Sai
You burn brightly within me
Illuminate my way Home
Oh Amachi
You burn brightly within me
Illuminate my way Home
Oh Lord Rama
You burn brightly within me
Illuminate my way Home</t>
  </si>
  <si>
    <t>master-light.mp3</t>
  </si>
  <si>
    <t>Song Glossary baba: lord sai baba - the divine father buddha: founder of buddhism and one of the major ten incarnations of god; also an enlightened person lakshmi: goddess of wealth, the consort of lord vishnu rama: name of the seventh incarnation of lord vishnu, son of dasharatha and kausalya; (var) ram sai: sa + aai = divine mother shirdi: holy abode of the first incarnation of sai baba; (var) shirdipuri</t>
  </si>
  <si>
    <t>debug_master_of_light.html</t>
  </si>
  <si>
    <t>https://sairhythms.sathyasai.org/song/master-maya</t>
  </si>
  <si>
    <t>Master of Maya</t>
  </si>
  <si>
    <t>Master of Maya, He's the Master of Maya, Universal Presence
Creator of the Dream
Maya is His leela
Maya is His sport
(and) If you will surrender
He'll safely transport
Your boat across the ocean
of worldliness and grief
He'll grant you liberation
Your soul He'll redeem
'Cause He's the Master of Maya, He's the Master of Maya,
Universal Presence, Creator of the Dream
Maya is a shadow
That fades 'neath the sun
When you walk Godward
You merge in the One
Then maya will not harm you
It'll lie at your feet
Where once there seemed many
Only God will be seen
Master of Maya, He's the Master of Maya, Universal Presence,
Creator of the Dream</t>
  </si>
  <si>
    <t>debug_master_of_maya.html</t>
  </si>
  <si>
    <t>https://sairhythms.sathyasai.org/song/mata-annapoorneshwari</t>
  </si>
  <si>
    <t>Mata Annapoorneshwari</t>
  </si>
  <si>
    <t>Pray to Mother Annapoorneshwari, who is none other than Sathya Sayeeshwari, who is also Mother Saraswathi (who bestows knowledge) and Mother Lakshmi (who bestows wealth). Mother Sai is also the embodiment of Shiva Shakti.</t>
  </si>
  <si>
    <t>Mata Annapoorneshwari
Sri Sathya Sayeeshwari [ Mata ... ]
Mata Saraswathi Mata Mahalakshmi
Mata Annapoorneshwari (Hey) (2)
Sri Shiva Shaktheeshwari [ Hey Mata ]
Sri Sathya Sayeeshwari</t>
  </si>
  <si>
    <t>Song Glossary annapoorna: goddess of food; (var) annapoorne, annapoorneshwari hey: a heartfelt callout, usually followed by a name or description like 'hey rama', or 'hey merciful lord' mahalakshmi: consort of lord vishnu mata: mother; (var) matey saraswathi: goddess of learning and consort of brahma sathya: truth, short form of sathyanarayana – the childhood name of sri sathya sai baba; (var) sathyam sayeesha: sai + esha = lord sai; (var) sayeesham, sayeeshwara, sayeeshwaram, sayeeshwari (f), sayeeshwaraya, saishwari (f), shaktheeshwari: goddess of strength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t>
  </si>
  <si>
    <t>debug_mata_annapoorneshwari.html</t>
  </si>
  <si>
    <t>https://sairhythms.sathyasai.org/song/mata-bhavani-jagadambe-ma</t>
  </si>
  <si>
    <t>Mata Bhavani Jagadambe Ma</t>
  </si>
  <si>
    <t>Glory to the Mother of the Universe, Mother Katyayani (Parvathi), the bestower of Power, the embodiment of bliss and the very abode of compassion.</t>
  </si>
  <si>
    <t>Mata Bhavani Jagadambe Ma
O Ma O Ma O Ma [ Mata Bhavani ... ]
Shakthi Pradayini Ananda Roopini
Katyayani Karuna Sadani [ O Ma ... ]</t>
  </si>
  <si>
    <t>https://dl.radiosai.org/RADIO_SAI_BHAJAN_CLASSROOM_415_MATA_BHAVANI_JAGADAMBE.mp3</t>
  </si>
  <si>
    <t>Song Glossary anand: bliss; (var) ananda, anandam, anando bhavani: goddess parvathi dayini: one who gives (feminine); (var) pradayini, vidayini jagadamba: mother of the world; (var) jagadambe, jagadambige karuna: compassion; (var) karunya, karunamaya - full of compassion, karunamayi (f), karunantha, karunakara - embodiment of compassion katyayani: another name of goddess parvathi ma: mother; (var) maayi, maiya, mayi mata: mother; (var) matey sadana: home, seat, dwelling, residence; (var) sadanam, sadani (feminine) shakthi: power, primordial goddess, another name of mother parvathi swaroopa: figure, embodiment; (var) swarupa, swaroopam, swaroopanin (tamil); roopini, swaroopini, svarupini (feminine)</t>
  </si>
  <si>
    <t>debug_mata_bhavani_jagadambe_ma.html</t>
  </si>
  <si>
    <t>https://youtu.be/CfhPK8KX_5g</t>
  </si>
  <si>
    <t>https://sairhythms.sathyasai.org/song/mata-bhavani-maheshwari</t>
  </si>
  <si>
    <t>Mata Bhavani Maheshwari</t>
  </si>
  <si>
    <t>Chant the name of Mother Bhavani, Maheshwari, who is none other than our Mother Sai. She is the goddess of all goddesses. She is the Ocean of Grace (Krupa Sagari), She is the Cause (Kaarini), She is the Fulfillment (Poorani), She is the one who sustains the Universe (Dharini), Mother Bhavani is the destroyer of evil.</t>
  </si>
  <si>
    <t>Mata Bhavani Maheshwari Sai Mata Bhavani Parameshwari
Mata Bhavani Sarveshwari
Mata Bhavani Krupa Sagari
Krupa Sagari Krupa Sagari Krupa Sagari [ Mata Bhavani ... ]
Kaarini Poorani Dharini Amba Mata Bhavani (2)
Durga Devi Duritha Nivarini Mata Bhavani (2)</t>
  </si>
  <si>
    <t>mata-bhavani-maheshwari.mp3</t>
  </si>
  <si>
    <t>Lowest Note: d1 / G# (lower octave)Highest Note: M2 / F# (higher octave)* Western notes are in the Key of C</t>
  </si>
  <si>
    <t>Song Glossary amba: mother parvathi; (var) ambe, ambey, ambika bhavani: goddess parvathi devi: goddess dhara: bear, carry, earth, one who wears; (var) dhari, dharana, dharam, dharey, dharini (f) durga: goddess who destroyed the demon mahishasura; (var) durge, durgeshwari duritha: sinful activities, difficulty, evil hey: a heartfelt callout, usually followed by a name or description like 'hey rama', or 'hey merciful lord' kaarini: doer, responsible for (f); (var) karini krupa: compassion; (var) kripa maheshwari: goddess parvathi - consort of shiva mata: mother; (var) matey nivarana: one who removes or prevents; (var) nivarini (feminine), nivaraka paramesha: supreme god; (var) parameshwara, parameshwaraya, parameshwari (feminine) poorna: complete, full; pooran karo - to fulfill; (var) pooran, poorana, poorani, poorneshri (f) sagar: ocean; (var) sagara, sagaram, sagari (feminine) sai: sa + aai = divine mother sarvesha: lord of everybody; (var) sarveshwara, sarveshwaram, sarveshwari (f)</t>
  </si>
  <si>
    <t>debug_mata_bhavani_maheshwari.html</t>
  </si>
  <si>
    <t>https://www.youtube.com/watch?v=heVZoJHSG5I</t>
  </si>
  <si>
    <t>https://sairhythms.sathyasai.org/song/mata-durga-bhavani-ma</t>
  </si>
  <si>
    <t>Mata Durga Bhavani Ma</t>
  </si>
  <si>
    <t>Glory to Mother Goddess Durga, the origin of creation, bestower of good luck and good fortune, and worshipped by one and all. The consort of Lord Shiva protects and guards all and is the personification of "Om".</t>
  </si>
  <si>
    <t>Mata Durga Bhavani Ma
Jaya Jagat Vandini Mata [ Mata Durga ... ]
Mangala Gowri Sowbhagya Dayini
Pranava Swaroopini Mata
Shiva Shaktheeshwari Palaya Maam
Ambe Bhavani Rakshaya Maam (Jagad)</t>
  </si>
  <si>
    <t>Song Glossary amba: mother parvathi; (var) ambe, ambey, ambika bhavani: goddess parvathi dayini: one who gives (feminine); (var) pradayini, vidayini durga: goddess who destroyed the demon mahishasura; (var) durge, durgeshwari gowri: another name of goddess parvathi jagadamba: mother of the world; (var) jagadambe, jagadambige jagat: world; (var) jagath, jagatha, jag, jaga jaya: victory; (var) jayam, jayatu ma: mother; (var) maayi, maiya, mayi maam: for me mangal: auspicious; (var) mangala mata: mother; (var) matey pala: to care, protect or sustain; (var) palana, palaya, palam, palan pranava: the primordial sound ‘om’ raksha: protect; (var) rakshaya shaktheeshwari: goddess of strength shiva: lord shiva - one of the trinity who is the destroyer - the name shiva means auspiciousness; (var) shiv, shivaya, shivaraj, shivaraja, shivarajam, shivom, shivani (f) - of shiva sowbhagya: good fortune, auspiciousness, beauty, wifehood swaroopa: figure, embodiment; (var) swarupa, swaroopam, swaroopanin (tamil); roopini, swaroopini, svarupini (feminine) vandini: to praise or honour</t>
  </si>
  <si>
    <t>debug_mata_durga_bhavani_ma.html</t>
  </si>
  <si>
    <t>https://sairhythms.sathyasai.org/song/mata-jagadambe</t>
  </si>
  <si>
    <t>Mata Jagadambe</t>
  </si>
  <si>
    <t>All praise to the Mother of the Universe. We offer to You the flame of love that burns within our hearts. We bow our heads at Your Lotus Feet.</t>
  </si>
  <si>
    <t>Mata Jagadambe
Mein Arathi Teri Utarun [ Mata Jagadambe ]
Mata Bhavani Jai Jagadambe Durga Mata Jai Jai Ambe
Jai Jai Ambe Jai Jai Ambe Jai Jagadambe
Jai Jagadambe Jai Jagadambe Jai Jai Ambe
Terey Charanon Mey Sheesh Namaoon
Maiya Arathi Teri Utarun
Mein Arathi Teri Utarun (2)
Maiya Arathi Teri Utarun
Mein Arathi Teri Utarun (2)</t>
  </si>
  <si>
    <t>Song Glossary amba: mother parvathi; (var) ambe, ambey, ambika arathi: waving of flame in front of the lord; (var) arati, aarathi, harathi bhavani: goddess parvathi charan: feet; (var) charana, charanam, charanon durga: goddess who destroyed the demon mahishasura; (var) durge, durgeshwari jagadamba: mother of the world; (var) jagadambe, jagadambige jai: victory ma: mother; (var) maayi, maiya, mayi mata: mother; (var) matey mein: i; (var) mei, mai, main, maine - i have mey: in namami: i offer salutations; (var) namaoon sheesh: head; sheesh namaoon - i bow my head tera: yours; (var) terey, teri, tero (your) utaro: may you take; (var) utharo, utarey; utarun - may I take</t>
  </si>
  <si>
    <t>debug_mata_jagadambe.html</t>
  </si>
  <si>
    <t>https://youtu.be/AUBEIpHMibM?si=Y81Se8CsvjcgnCyP</t>
  </si>
  <si>
    <t>https://sairhythms.sathyasai.org/song/mata-maheshwari-tribhuvana-janani</t>
  </si>
  <si>
    <t>The mother of three worlds, Maheshwari (who is Parvathi the Consort of Shiva) who is none other than Lord Sathya Sai is the personification of Love, is the enchanter of Lord Shiva. She is the destroyer of sins, the embodiment of Vedas and the one who bestows auspiciousness. The goddess Narayani of Parthi is the uplifter of the Universe.</t>
  </si>
  <si>
    <t>Mata Maheshwari Tribhuvana Janani
Premamayi Sathya Sai Janani
Shiva Mana Mohini Paapa Vinashini
Veda Kalamayi Kalyana Dayini
Jagadodharini Parthi Narayani [ Premamayi ]</t>
  </si>
  <si>
    <t>mata-maheshwari-tribhuvana-janani.mp3</t>
  </si>
  <si>
    <t>https://media.radiosai.org/journals/vol_09/01JAN11/12-bhajans.htm</t>
  </si>
  <si>
    <t>Song Glossary dayini: one who gives (feminine); (var) pradayini, vidayini jagadodhara: one who liberates the world; (var) jagadoddhara, jagadoddharini (f), jagadodhaara, jagadodharaka, jagadodharana, jagadodharanam, jagadodharini (f) janani: mother kalamayi: full of art or talent kalyan: welfare; (var) kalyana, kalyani - goddess who bestows auspiciousness and welfare maheshwari: goddess parvathi - consort of shiva mana: mind; (var) man, mano mata: mother; (var) matey mohana: attractive, beautiful, enchanting; (var) mohanam, mohini (f) - also refers to an incarnation of lord vishnu narayani: goddess of wealth, lakshmi, the consort of narayana paapa: sin premamayi: embodiment of love (feminine); (var) premamaya - full of love puttaparthi: birthplace of bhagawan sri sathya sai baba; (var) parti, parthi, parthipuri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tribhuvana: three worlds - tri (three) and bhuvana (world) veda: sacred text, the scripture of the hindus said to have been directly revealed by the supreme-being, brahman vinashana: one who destroys or removes; (var) vinashini (f)</t>
  </si>
  <si>
    <t>debug_mata_maheshwari_tribhuvana_janani.html</t>
  </si>
  <si>
    <t>https://sairhythms.sathyasai.org/song/mata-mata-sai-mata</t>
  </si>
  <si>
    <t>Triveni, Sriraag</t>
  </si>
  <si>
    <t>Mother Sai is the mother of the Universe. She is known by names like Durga, Bhavani, and Kali. She is the bestower of peace.</t>
  </si>
  <si>
    <t>Mata Mata Sai Mata
Jagatha Mata Sai Vishwa Mata [ Mata Mata ... ]
Durga Bhavani Kaali Kapalini
Shanthi Dayini Sai Mata</t>
  </si>
  <si>
    <t>mata-mata-sai-mata.mp3</t>
  </si>
  <si>
    <t>https://media.radiosai.org/journals/Vol_07/01OCT09/12-bhajans.htm</t>
  </si>
  <si>
    <t>Song Glossary bhavani: goddess parvathi dayini: one who gives (feminine); (var) pradayini, vidayini durga: goddess who destroyed the demon mahishasura; (var) durge, durgeshwari jagat: world; (var) jagath, jagatha, jag, jaga janani: mother kaali: one of the fearful forms of goddess; (var) kaalikey kapalini: wearer of skulls esp. goddess kaali mata: mother; (var) matey sai: sa + aai = divine mother shanthi: peace vishwa: world; (var) vishwam</t>
  </si>
  <si>
    <t>debug_mata_mata_sai_mata.html</t>
  </si>
  <si>
    <t>source: https://media.radiosai.org/journals/vol_16/01APR18/Sai-Bhajans-Karaoke-Volume-6.htmReference Track4.5 Madhyam / BGents Pitch Karaoke Tracks4.5 Madhyam / B (reference)4 Madhyam / A# (half note lower)3 Madhyam / A (one note lower)Ladies Pitch Karaoke Tracks6.5 Madhyam / D# (reference)6 Madhyam / D (half note lower)5.5 Madhyam / C# (one note lower)</t>
  </si>
  <si>
    <t>https://sairhythms.sathyasai.org/song/mata-niye-mangala-sai</t>
  </si>
  <si>
    <t>Mata Niye Mangala Sai</t>
  </si>
  <si>
    <t>O Auspicious Lord Sai, You are our Mother, You are Lord Govinda (Krishna) and You are the Bhagwad Geeta. You are our Father, O Supreme Lord. You are also our child and kin, O loving and beautiful Lord Sai. You are the embodiment of Shakthi (Parvathi) and is verily Lord Shankara (Shiva).</t>
  </si>
  <si>
    <t>Mata Niye Mangala Sai
Geetaiyum Niye Govinda Sai [ Mata Niye … ]
Tandaiyum Niye Brahma Sai
Pillaiyum Niye Prema Sai
Suttramum Niye Sundara Sai
Shakthi Roopa Shankara Sai</t>
  </si>
  <si>
    <t>Song Glossary brahma: one of the trinity who is the creator, it also refers to the supreme lord - brahman; (var) brahmam geeta: bhagawad geeta, the sacred scripture containing the guidance of lord krishna to arjuna during the war; (var) geete, geetai (tamil) govinda: name of krishna which means cowherd; (var) govindam mangal: auspicious; (var) mangala mata: mother; (var) matey niye: you are, only you; (var) niyanro, niyallavo pillai: son or daughter prema: love; (var) prem; also the name of the third sai avatar, prema sai roopa: figure, embodiment; (var) roopam, roopini (f) sai: sa + aai = divine mother shankara: name of lord shiva, one who bestows auspiciousness; (var) shankar, shankaraya, shankaram shakthi: power, primordial goddess, another name of mother parvathi sundara: beautiful; (var) sundarakara, sundaraya, sundari (f), soundari (f), sundaram - beauty suttram: relative, kin tandai: father</t>
  </si>
  <si>
    <t>debug_mata_niye_mangala_sai.html</t>
  </si>
  <si>
    <t>https://youtu.be/5RaWtQ0DpHg</t>
  </si>
  <si>
    <t>https://sairhythms.sathyasai.org/song/mata-pitha-guru-bandhu-sakha-0</t>
  </si>
  <si>
    <t>Mata Pitha Guru Bandhu Sakha (Pahadi)</t>
  </si>
  <si>
    <t>Oh Lord Sai Narayana you are the Mother, Father, Guru, Kith and Kin. You are none other than Allah, Jesus, Buddha, Zohrashtra, Mahavir and the Lord of the entire humanity.</t>
  </si>
  <si>
    <t>Mata Pitha Guru Bandhu Sakha Hari
Narayana Sai Narayana (2)
Allah Tum Ho Yesu Tum Ho
Buddha Zohrashtra Mahavir Tum Ho
Sab Ka Malik Ek Hai Bhagawan [ Narayana Sai ]</t>
  </si>
  <si>
    <t>mata-pitha-guru-bandhu-sakha-0.mp3</t>
  </si>
  <si>
    <t>Song Glossary allah: the all-compassionate god of islam religion bandhava: relative; (var) bandhu, bandho; bandham - relationship bhagawan: god; (var) bhagwan, bhagavaan, bhagavan, bhagawantha, bhagawathey buddha: founder of buddhism and one of the major ten incarnations of god; also an enlightened person ek: one guru: preceptor; (var) guruvara – belonging to the guru / guru’s hai: is, are; (var) hi; hain - we are hari: name of lord vishnu; (var) hare, harey ho: you are; (alternative) so be it ka: belonging to mahavira: lord mahavira – the founder of jainism, also, a very courageous person; (var) mahavir malik: lord mata: mother; (var) matey narayana: lord vishnu; (var) narayan, narayanam, narayanaya pitha: father sab: all, everybody or everything sai: sa + aai = divine mother sakha: friend; (var) sakhi (feminine) tum: you, thou; (var) tu, tuj; tubhyam, tumhey - to you; tujhey, tujko - for you; yesu: jesus christ; (var) yeshu zohrashtra: founder of the zoroastrianism faith, zoroaster (zarathustra in persian)</t>
  </si>
  <si>
    <t>debug_mata_pitha_guru_bandhu_sakha.html</t>
  </si>
  <si>
    <t>https://sairhythms.sathyasai.org/song/mata-pitha-guru-bandhu-sakha</t>
  </si>
  <si>
    <t>Mata Pitha Guru Bandhu Sakha (Kapi)</t>
  </si>
  <si>
    <t>O Lord Narayana, You are my mother, father, preceptor, kith and kin. You are Lord Rama, the very life of Mother Janaki. You are the consort of Lakshmi and is none other than Lord Sai.</t>
  </si>
  <si>
    <t>Mata Pitha Guru Bandhu Sakha Hari
Narayana Hari (Sai) Narayana
Janaki Jeevana Sita Mohana
Lakshmi Ramana Narayana</t>
  </si>
  <si>
    <t>Song Glossary bandhava: relative; (var) bandhu, bandho; bandham - relationship guru: preceptor; (var) guruvara – belonging to the guru / guru’s hari: name of lord vishnu; (var) hare, harey janaki: daughter of king ‘janaka’ i.e. sita – consort of lord rama jeevan: life; (var) jeevana lakshmi: goddess of wealth, the consort of lord vishnu mata: mother; (var) matey mohana: attractive, beautiful, enchanting; (var) mohanam, mohini (f) - also refers to an incarnation of lord vishnu narayana: lord vishnu; (var) narayan, narayanam, narayanaya pitha: father ramana: beloved; also the name of a saint sai: sa + aai = divine mother sakha: friend; (var) sakhi (feminine) sita: consort of rama, 7th avatar of lord vishnu; (var) siya</t>
  </si>
  <si>
    <t>https://youtu.be/i_0JWj4UczI?t=361</t>
  </si>
  <si>
    <t>https://sairhythms.sathyasai.org/song/mata-rani-teri-jai-jai-kaar</t>
  </si>
  <si>
    <t>Victory be to the divine mother, who rides majestically on a lion, who is effulgent, and who resides in mountainous terrain. Chant with love and jointly with everyone, victory be to the divine mother.</t>
  </si>
  <si>
    <t>Mata Rani Teri Jai Jai Kaar Ambe Rani Teri Jai Jai Kaar
Mata Rani Teri Jai Jai Kaar Ambe Rani Teri Jai Jai Kaar
Ma Sheravali Ma Jyotavali
Pahadavali Ma Lattavali
Prem Se Bolo (Jai Matadi)
Sare Bolo (Jai Matadi)
Sab Mil Bolo (Jai Matadi)
Baar Se Bolo (Jai Matadi)
Mata Rani Jai Jai Kaar Ambe Rani Jai Jai Kaar</t>
  </si>
  <si>
    <t>mata-rani-teri-jai-jai-kaar.mp3</t>
  </si>
  <si>
    <t>Song Glossary amba: mother parvathi; (var) ambe, ambey, ambika baar-baar: again and again bolo: chant, tell; (var) bol, boley - tells, boloon - i say jai: victory jyotavali: effulgent one (feminine) kaar: do, usually expressed as “jai jai kaar”, meaning hail, victory slogan lattavali: goddess with a garland of creeper, wild flower or plant ma: mother; (var) maayi, maiya, mayi mata: mother; (var) matey mathadu: to speak, have a conversation milo: meet pahadavali: goddess dwelling on the mountain prema: love; (var) prem; also the name of the third sai avatar, prema sai rani: queen; (var) raani saarey: all sab: all, everybody or everything se: from, with sheravali: goddess with a lion tera: yours; (var) terey, teri, tero (your)</t>
  </si>
  <si>
    <t>debug_mata_rani_teri_jai_jai_kaar.html</t>
  </si>
  <si>
    <t>https://sairhythms.sathyasai.org/song/mata-saraswathi</t>
  </si>
  <si>
    <t>Mata Saraswathi</t>
  </si>
  <si>
    <t>O Mother Saraswathi, playing divine music with the Veena, You are the Mother of the whole world. Adorned in white, You are the embodiment of music, full of consciousness and is permanent. You are the Mother of the Vedas and the bestower of Knowledge. You are none other than Sathya Sai who is full of Love.</t>
  </si>
  <si>
    <t>Mata Saraswathi
Vidya Dayini Veena Paani [ (Jagan) Mata ... ]
Shwethamayi Sangeethamayi
Chinmayi Chiraamayi
Veda Mata Gayathri
Premamayi Sathya Sai Mayi</t>
  </si>
  <si>
    <t>mata-saraswathi.mp3</t>
  </si>
  <si>
    <t>Saraswathi</t>
  </si>
  <si>
    <t>Song Glossary chinmaya: full of consciousness; (var) chinmayi (f) chira: permanent dayini: one who gives (feminine); (var) pradayini, vidayini gayathri: name of a goddess, a vedic metre, name of a sacred verse; (var) gayatri jagan: the world mata: mother; (var) matey mayi: personification of, exhibiting characteristics of paani: hands premamayi: embodiment of love (feminine); (var) premamaya - full of love sai: sa + aai = divine mother sangeeta: song; (var) sangeet, sangeeth, sangeetha sathya: truth, short form of sathyanarayana – the childhood name of sri sathya sai baba; (var) sathyam shwetambara: one who is draped in white, shweta - white; (var) shwetambari, shwetambarini (f) saraswathi: goddess of learning and consort of brahma veda: sacred text, the scripture of the hindus said to have been directly revealed by the supreme-being, brahman veena: musical instrument esp. played by goddess saraswathi, the goddess of knowledge vidya: knowledge</t>
  </si>
  <si>
    <t>debug_mata_saraswathi.html</t>
  </si>
  <si>
    <t>https://sairhythms.sathyasai.org/song/matanga-vadana-ananda-sadana</t>
  </si>
  <si>
    <t>Matanga Vadana Ananda Sadana</t>
  </si>
  <si>
    <t>Salutations to Lord Ganesha, the one with the face of elephant (Matanga), who is the abode of bliss (Ananda), the loving son of Lord Mahadeva (Shiva) the remover of Maya (illusion, ignorance), who rides on the mouse (Mooshika), the beloved son of Goddess Maheshwari (Parvathi), we bow to the Lotus Feet of the Great Lord Ganapathi.</t>
  </si>
  <si>
    <t>Matanga Vadana Ananda Sadana
Mahadeva Shiva Shambho Nandana [ Matanga Vadana ... ]
Maya Vinashaka Mooshika Vahana
Mata Maheshwari Bhavani Nandana
Maha Ganapathey Mangala Charana (2)</t>
  </si>
  <si>
    <t>matanga-vadana-ananda-sadana.mp3</t>
  </si>
  <si>
    <t>S D1 D1 P D1 P M1 G2 R1 G2 P M1 G2 R1 SIn the Key of C:C G# G# G G# G F E C# E G F E C# C</t>
  </si>
  <si>
    <t>https://media.radiosai.org/journals/Vol_06/01AUG08/10-bhajans.htm#anchor1</t>
  </si>
  <si>
    <t>Song Glossary anand: bliss; (var) ananda, anandam, anando bhavani: goddess parvathi charan: feet; (var) charana, charanam, charanon gananatha: lord of ganas (lord shiva's army) - refers to lord ganesha; (var) gananatham, ganesha, ganeshwara maha: great; (var) mahaan - one who is great mahadev: lord of the lords - refers to lord shiva maheshwari: goddess parvathi - consort of shiva mangal: auspicious; (var) mangala mata: mother; (var) matey matanga: elephant maya: illusion mooshika: mouse - the vehicle of lord ganesha nandana: son, also the name of a forest; (var) nandan, nandanam sadana: home, seat, dwelling, residence; (var) sadanam, sadani (feminine) shambho: one who is goodness personified - refers to lord shiva; (var) shambhu shiva: lord shiva - one of the trinity who is the destroyer - the name shiva means auspiciousness; (var) shiv, shivaya, shivaraj, shivaraja, shivarajam, shivom, shivani (f) - of shiva vadana: face; (var) vadanam, vadani (f) vahana: vehicle; (var) vahini - one who rides the vehicle (feminine) vinasha: one who destroys or removes; (var) vinashaka, vinashana, vinashini (f), vinasham;</t>
  </si>
  <si>
    <t>debug_matanga_vadana_ananda_sadana.html</t>
  </si>
  <si>
    <t>matanga-vadana-ananda-sadana_1.mp3</t>
  </si>
  <si>
    <t>https://sairhythms.sathyasai.org/song/matanga-vadana-gajavadana</t>
  </si>
  <si>
    <t>Matanga Vadana Gajavadana</t>
  </si>
  <si>
    <t>We seek Your shelter oh the elephant-faced Lord Ganesha, we surrender to You. You are the remover of obstacles. Oh the son of Parvathi, You bestow auspiciousness and well being. You are the Lord of Parthi, we surrender to You.</t>
  </si>
  <si>
    <t>Matanga Vadana Gajavadana
Sharanam Sharanam Gajavadana [ Matanga Vadana ... ]
Vighna Vinashaka Parvathi Nandana
Mangala Kaari Gajavadana
Gajanana Hey Shubhanana
Partheesha (Sayeesha) Sharanam Gajavadana</t>
  </si>
  <si>
    <t>Song Glossary gajamukha: elephant-faced one, refers to lord ganesh; (var) gajamukham, gajanana, gajananam, gajavadana, gajavadanam hey: a heartfelt callout, usually followed by a name or description like 'hey rama', or 'hey merciful lord' kaari: doer, responsible for mangal: auspicious; (var) mangala matanga: elephant nandana: son, also the name of a forest; (var) nandan, nandanam partheeshwara: one who is lord of parthi (sathya sai baba); (var) partheesha, partheeshwaraya parvathi: consort of lord shiva sayeesha: sai + esha = lord sai; (var) sayeesham, sayeeshwara, sayeeshwaram, sayeeshwari (f), sayeeshwaraya, saishwari (f), sharan: surrender; (var) sharana, sharanagata, sharanagatha, sharanagatham, sharanam shubhanana: pleasant face vadana: face; (var) vadanam, vadani (f) vighna: obstacle vinasha: one who destroys or removes; (var) vinashaka, vinashana, vinashini (f), vinasham;</t>
  </si>
  <si>
    <t>debug_matanga_vadana_gajavadana.html</t>
  </si>
  <si>
    <t>https://sairhythms.sathyasai.org/song/matanga-vadana-gowri-nandana-mooshika</t>
  </si>
  <si>
    <t>Matanga Vadana Gowri Nandana Mooshika</t>
  </si>
  <si>
    <t>Salutations to Lord Ganesha, the elephant-faced son of Mother Gowri and Lord Shiva, whose vehicle is the mouse. Supremely pure son of Shiva fulfills all wishes and removes sins and obstacles. Lord Sai residing in Puttaparthi, is the embodiment of Lord Ganesha.</t>
  </si>
  <si>
    <t>Matanga Vadana Gowri Nandana Mooshika Vahana Gajanana
Pashupathi Nandana Parama Niranjana
Paapa Vinashaka Gajanana
Lambodhara Jaya Vighna Vinashaka
Parthi Pureeshwara Gajanana</t>
  </si>
  <si>
    <t>Song Glossary gajamukha: elephant-faced one, refers to lord ganesh; (var) gajamukham, gajanana, gajananam, gajavadana, gajavadanam gowri: another name of goddess parvathi jaya: victory; (var) jayam, jayatu lambodhara: one having big stomach – lord ganesha matanga: elephant mooshika: mouse - the vehicle of lord ganesha nandana: son, also the name of a forest; (var) nandan, nandanam niranjan: without any black spot. i.e. always pure. nir+anjan=without collirium (kaajal – which is always black); (var) niranjana, niranjani (f) paapa: sin parama: supreme, principal, chief, best, highest; (var) param, paramam partheeshwara: one who is lord of parthi (sathya sai baba); (var) partheesha, partheeshwaraya pashupathi: the lord of all animals esp. lord shiva; (var) pashupathey vadana: face; (var) vadanam, vadani (f) vahana: vehicle; (var) vahini - one who rides the vehicle (feminine) vighna: obstacle vinasha: one who destroys or removes; (var) vinashaka, vinashana, vinashini (f), vinasham;</t>
  </si>
  <si>
    <t>debug_matanga_vadana_gowri_nandana_mooshika.html</t>
  </si>
  <si>
    <t>https://sairhythms.sathyasai.org/song/matanga-vadana-maam-palaya</t>
  </si>
  <si>
    <t>O elephant-faced Lord Ganesha, protect me. O beloved son of Lord Shiva and Gowri, You are the one who bestows auspiciousness and success in our endeavors.</t>
  </si>
  <si>
    <t>Matanga Vadana Maam Palaya
Mouleeshwara Shiva Gowri Nandana (2)
Mangala Dayaka Siddhi Vinayaka</t>
  </si>
  <si>
    <t>matanga-vadana-maam-palaya.mp3</t>
  </si>
  <si>
    <t>Kuntalavarali</t>
  </si>
  <si>
    <t>Song Glossary dayaka: one who gives; (var) dayakam, dayiney, dayaki (f) gowri: another name of goddess parvathi maam: for me mangal: auspicious; (var) mangala matanga: elephant mouleeshwara: foremost god nandana: son, also the name of a forest; (var) nandan, nandanam pala: to care, protect or sustain; (var) palana, palaya, palam, palan shiva: lord shiva - one of the trinity who is the destroyer - the name shiva means auspiciousness; (var) shiv, shivaya, shivaraj, shivaraja, shivarajam, shivom, shivani (f) - of shiva siddhi: accomplishment, superhuman power vadana: face; (var) vadanam, vadani (f) vinayaka: one without a master - refers to lord ganesha</t>
  </si>
  <si>
    <t>debug_matanga_vadana_maam_palaya.html</t>
  </si>
  <si>
    <t>https://sairhythms.sathyasai.org/song/matey-jaganmatey</t>
  </si>
  <si>
    <t>Matey Jaganmatey</t>
  </si>
  <si>
    <t>Salutations to mother of the Universe, Mother Bhavani, who is the remover of distress and bestower of auspiciousness, enchanter of Lord Shiva, with beauty in speech. Victory to the one who showers bliss and nectar, to the one who resides in Parthi, the destroyer of sins, the liberator of the downtrodden.</t>
  </si>
  <si>
    <t>Matey Jaganmatey
Sankata Harini Mangala Karini
Manasa Bhavani Matey [ Matey Jaganmatey ... ]
Shiva Mana Mohini Sumadhura Bhaashini
Jaya Jaya Ananda Amrutha Varshini
Parthi Nivasini Paapa Vinashini
Patithodharini Matey</t>
  </si>
  <si>
    <t>Song Glossary amrutha: nectar which gives immortality; also means sweet and soft, melodious or nectarine anand: bliss; (var) ananda, anandam, anando bhaashi: one who speaks; (var) bhaashini (f) bhavani: goddess parvathi haarini: one who removes/destroys (f); (var) harini, harnevali jaganmata: mother of the world; (var) jaganmatey jaya: victory; (var) jayam, jayatu kaarini: doer, responsible for (f); (var) karini mana: mind; (var) man, mano manasa: mind mangal: auspicious; (var) mangala mata: mother; (var) matey mohana: attractive, beautiful, enchanting; (var) mohanam, mohini (f) - also refers to an incarnation of lord vishnu nivasi: dweller, resident; (var) nivasini (f), nivasitha paapa: sin patithodhara: the liberator of the downtrodden; (var) patithodharana, patithodharini (f) puttaparthi: birthplace of bhagawan sri sathya sai baba; (var) parti, parthi, parthipuri sankata: distress shiva: lord shiva - one of the trinity who is the destroyer - the name shiva means auspiciousness; (var) shiv, shivaya, shivaraj, shivaraja, shivarajam, shivom, shivani (f) - of shiva sumadhura: divinely sweet varshini: one who showers vinashana: one who destroys or removes; (var) vinashini (f)</t>
  </si>
  <si>
    <t>debug_matey_jaganmatey.html</t>
  </si>
  <si>
    <t>https://sairhythms.sathyasai.org/song/mathura-natha-gopala</t>
  </si>
  <si>
    <t>Mathura Natha Gopala</t>
  </si>
  <si>
    <t>This song extols the attributes of Lord Krishna who is also called Gopala (protector of cows). He is described as the Lord of Mathura, the one who is dark complexioned, fond of flute and cares for the cows. He is none other than Lord Sai.</t>
  </si>
  <si>
    <t>Mathura Natha Gopala
Gokula Bala Gopala [ Mathura Natha ... ]
Goparipala Gopala
Gopala Sai Gopala
Murali Manohara Shyama Gopala</t>
  </si>
  <si>
    <t>mathura-natha-gopala.mp3</t>
  </si>
  <si>
    <t>Song Glossary bala: child, son; (var) bal, balana, balagan (tamil), baalam gokula: the place where krishna was fostered gopal: name of krishna which means protector of the cowherd; (var) gopala, gopalana, gopalam goparipala: protector of cows manohar: pleasing, beautiful, charming; (var) manohara, manoharam, manohari (f) mathura: holy city associated with lord krishna murali: flute natha: lord or master; (var) nath, nathaya, natham, nada (tamil), nadanukku (tamil) - to the lord, nathudey (telugu) sai: sa + aai = divine mother sham: dark hued, a reference to lord krishna; evening time; (var) shyam, shyama, shyamala</t>
  </si>
  <si>
    <t>debug_mathura_natha_gopala.html</t>
  </si>
  <si>
    <t>https://sairhythms.sathyasai.org/song/mathura-natha-krishna-murari</t>
  </si>
  <si>
    <t>Mathura Natha Krishna Murari</t>
  </si>
  <si>
    <t>Chant the name of Lord of Mathura, Krishna, destroyer of Mura, resident of Gokul and Brindavan who roamed the woods and liked the "Raasa" dance. He is none other than Lord Sai of Parthi.</t>
  </si>
  <si>
    <t>Mathura Natha Krishna Murari
Radha Madhava Hey Giridhari [ Mathura Natha ... ]
Gokula Brindavana Sanchari
Kunja Vihari Raasa Vihari
Sri Sai Natha Parthi Vihari</t>
  </si>
  <si>
    <t>Song Glossary brindavana: garden of tulsi plants, abode of krishna and sathya sai; (var) brindavan giridhar: one who lifted the mountain - refers to lord krishna who lifted the govardhana peak; (var) giridhara, giridhari gokula: the place where krishna was fostered krishna: name of the eighth incarnation of lord vishnu, son of devaki and vasudeva kunja: a place overgrown with plants or creepers, a bower madhava: name of krishna which means very sweet like madhu-honey; (var) madhavam, madhavaya mathura: holy city associated with lord krishna murare: one who killed the demon ‘mura’ – lord krishna; (var) murari, murarey natha: lord or master; (var) nath, nathaya, natham, nada (tamil), nadanukku (tamil) - to the lord, nathudey (telugu) puttaparthi: birthplace of bhagawan sri sathya sai baba; (var) parti, parthi, parthipuri radha: one of the gopikas and the beloved of lord krishna; (var) radhe, radhey, radhika raasa: the dance in which lord krishna multiplied his form to dance with all the gopikas at the same time sai: sa + aai = divine mother sanchari: one who wanders; (var) sanchara, sancharam sri: honorific title of respect; another name of goddess lakshmi; wealth, majesty, splendour, intellect, fortune; (var) thiru (tamil) vihara: one who resides; (var) viharana, vihari, viharini (f)</t>
  </si>
  <si>
    <t>debug_mathura_natha_krishna_murari.html</t>
  </si>
  <si>
    <t>https://sairhythms.sathyasai.org/song/mathura-puri-vasa-radhey-gopala</t>
  </si>
  <si>
    <t>Mathura Puri Vasa Radhey Gopala</t>
  </si>
  <si>
    <t>Salutations to Sai Narayana who in the form of Krishna, the beloved of Radha resides in Mathura. He is the son of Nanda and the stealer of butter. He is also called with several names like Mukunda, Murari, Gopala etc.</t>
  </si>
  <si>
    <t>Mathura Puri Vasa Radhey Gopala
Gopi Manohara Gopala Krishna
Nanda Kumara Navaneetha Chora
Narayana Sai Narayana
Krishna Mukunda Murari Gopala
Parthi Puri Sai Narayana</t>
  </si>
  <si>
    <t>Song Glossary chora: thief; (var) choram gopal: name of krishna which means protector of the cowherd; (var) gopala, gopalana, gopalam gopi: the women of brindavana who had completely surrendered to lord krishna; (var) gopika krishna: name of the eighth incarnation of lord vishnu, son of devaki and vasudeva kumara: son, young boy, lord subrahmanya manohar: pleasing, beautiful, charming; (var) manohara, manoharam, manohari (f) mathura: holy city associated with lord krishna mukunda: refers to krishna, the one who grants liberation murare: one who killed the demon ‘mura’ – lord krishna; (var) murari, murarey nanda: foster father of lord krishna narayana: lord vishnu; (var) narayan, narayanam, narayanaya navaneetha: butter puri: a holy site puttaparthi: birthplace of bhagawan sri sathya sai baba; (var) parti, parthi, parthipuri radha: one of the gopikas and the beloved of lord krishna; (var) radhe, radhey, radhika sai: sa + aai = divine mother vasa: one who dwells or resides in; (var) vasaya, vaasam</t>
  </si>
  <si>
    <t>debug_mathura_puri_vasa_radhey_gopala.html</t>
  </si>
  <si>
    <t>https://sairhythms.sathyasai.org/song/mathuradhipathey-krishna-mukunda</t>
  </si>
  <si>
    <t>Mathuradhipathey Krishna Mukunda</t>
  </si>
  <si>
    <t>Glory to the Lord of Mathura, Lord Krishna, also known as Mukunda and Madhusudhana (the slayer of demon Madhu). He has a dark complexion, plays enchanting music on the Flute, the crown jewel of the Yadava clan and is lotus-eyed. Victory to Lord Sai, Lord of Parthi, who fills our minds with bliss. He is verily Lord Krishna.</t>
  </si>
  <si>
    <t>Mathuradhipathey Krishna Mukunda
Madhusudhana Ghana Shyama Mukunda
Venu Vilolana Parthi Ramana
Yadu Kula Bhooshana Rajeeva Lochana
Parthi Pureeshwara Jaya Mana Mohana [ Madhusudhana ... ]</t>
  </si>
  <si>
    <t>mathuradhipathey-krishna-mukunda.mp3</t>
  </si>
  <si>
    <t>S S P G2 M1 G2 R2 S ~ S G2 R2 S n2In the Key of C:C C G E F E D C ~ C E D C B</t>
  </si>
  <si>
    <t>Song Glossary bhooshana: ornament, decoration, jewel; being so decorated; (var) bhushana, vibhushana, vibhushani (f), bhooshani (f) ghana: thick; also refers to the sound of a bell; (var) ghanana jaya: victory; (var) jayam, jayatu krishna: name of the eighth incarnation of lord vishnu, son of devaki and vasudeva kula: clan, lineage, dynasty lochana: eye; (var) lochani (feminine) – one with such eyes; (var) vilochana madhusudhana: slayer of the demon madhu - lord krishna mana: mind; (var) man, mano mathuradhipathey: lord of mathura - lord krishna mohana: attractive, beautiful, enchanting; (var) mohanam, mohini (f) - also refers to an incarnation of lord vishnu mukunda: refers to krishna, the one who grants liberation pureeshwara: lord of a place or city; (var) purishwara, pureeshwari, purishwari (f) puttaparthi: birthplace of bhagawan sri sathya sai baba; (var) parti, parthi, parthipuri rajeeva: a blue lotus ramana: beloved; also the name of a saint sham: dark hued, a reference to lord krishna; evening time; (var) shyam, shyama, shyamala venu: flute vilola: one who is in atmic bliss; (var) vilolana, viloley yadu: name of the dynasty in which lord krishna was born; (var) yaduvara, yadukula</t>
  </si>
  <si>
    <t>debug_mathuradhipathey_krishna_mukunda.html</t>
  </si>
  <si>
    <t>https://sairhythms.sathyasai.org/song/mathuradhipathey-nanda-mukunda</t>
  </si>
  <si>
    <t>Mathuradhipathey Nanda Mukunda</t>
  </si>
  <si>
    <t>O Lord Krishna, Lord of Mathura, the son of Nanda, You are the beloved of Radha. Victory to You, O the blissful Lord of Brindavan.</t>
  </si>
  <si>
    <t>Mathuradhipathey Nanda Mukunda
Brindavana Jaya Paramananda
Radha Madhava Jaya Govinda (2)
Radha Madhava Hey Nanda Nanda</t>
  </si>
  <si>
    <t>Song Glossary brindavana: garden of tulsi plants, abode of krishna and sathya sai; (var) brindavan govinda: name of krishna which means cowherd; (var) govindam hey: a heartfelt callout, usually followed by a name or description like 'hey rama', or 'hey merciful lord' jaya: victory; (var) jayam, jayatu madhava: name of krishna which means very sweet like madhu-honey; (var) madhavam, madhavaya mathura: holy city associated with lord krishna mukunda: refers to krishna, the one who grants liberation nanda: foster father of lord krishna paramananda: supreme bliss; (var) paramanandam radha: one of the gopikas and the beloved of lord krishna; (var) radhe, radhey, radhika</t>
  </si>
  <si>
    <t>debug_mathuradhipathey_nanda_mukunda.html</t>
  </si>
  <si>
    <t>https://sairhythms.sathyasai.org/song/may-blessings-god</t>
  </si>
  <si>
    <t>May the blessings of God</t>
  </si>
  <si>
    <t>May the blessings of God rest upon you
May His Peace abide with you
May His Presence illuminate your heart
Now and forever more</t>
  </si>
  <si>
    <t>debug_may_the_blessings_of_god.html</t>
  </si>
  <si>
    <t>https://sairhythms.sathyasai.org/song/may-light-ages</t>
  </si>
  <si>
    <t>May the Light of the ages</t>
  </si>
  <si>
    <t>May the Light of the ages shine down on me
And the Truth that I'm feelin' fill an eternity
May the stars above, give me Thine Light
And when I look at You, let me know it's alright
May I swim in the ocean of Thy divine Love
And remember Thy Grace from the heavens above
May I fly with Thy Shaanthi on the wings of a dove
And know the bliss of Thy glorious Love
May the trees of the forest sing out Thy Name
And the people around me hear it the same
May I remember this life's divine Game
And allow me to feel it, be I healthy or lame
May I be grateful and thankful to Thee
And know that one day we'll be immersed in the sea
May I give to others, and allow them to be
And be sure that one day we'll all meet in Thee</t>
  </si>
  <si>
    <t>debug_may_the_light_of_the_ages.html</t>
  </si>
  <si>
    <t>https://sairhythms.sathyasai.org/song/may-light-truth-dawn</t>
  </si>
  <si>
    <t>May the Light of Truth dawn</t>
  </si>
  <si>
    <t>May the Light of Truth dawn in the hearts of all beings
May the Love of God we know shine everywhere
May it be imparted unto our hearts
That WE ARE ONE not far apart
May the Light of Truth be known to you and me
May the Truth we know that God Is everywhere
Be infused into our hearts
May we LIVE AS ONE not far apart
May the Light of Truth be known to you and me
That WE ARE ONE not far apart
May the Light of Truth be known to you and me</t>
  </si>
  <si>
    <t>may-light-truth-dawn.mp3</t>
  </si>
  <si>
    <t>debug_may_the_light_of_truth_dawn.html</t>
  </si>
  <si>
    <t>https://sairhythms.sathyasai.org/song/may-love-were-sharing</t>
  </si>
  <si>
    <t>May The Love We're Sharing</t>
  </si>
  <si>
    <t>May The Love We're Sharing Spread Its Wings
Fly Across The Earth And Bring
New Joy To Every Soul That Is Alive
Samastha Loka Sukhino Bhavanthu
May All The Beings In All The Worlds Be Happy
Revealing All That's True
And Bringing Peace To Every Soul That Is Alive
Samastha Loka Sukhino Bhavanthu
May All The Beings In All The Worlds Be Happy</t>
  </si>
  <si>
    <t>may-love-were-sharing.mp3 may-love-were-sharing_1.mp3</t>
  </si>
  <si>
    <t>Song Glossary bhavanthu: may it be so loka: world samastha: all sukha: happiness; (var) sukh</t>
  </si>
  <si>
    <t>debug_may_the_love_were_sharing.html</t>
  </si>
  <si>
    <t>https://sairhythms.sathyasai.org/song/may-we-all-be-flutes-within-your-hands</t>
  </si>
  <si>
    <t>May we all be flutes within Your hands</t>
  </si>
  <si>
    <t>May we all be flutes within Your hands
Let us be Your melody, we'll sing at Your command
Krishna's flute we'll be, we will sing His melody
When desire's gone, we will finally sing His song
Song of Love, Song of Truth, let the melody flow through
Song of Love, Song of Truth, may our lives be one with You</t>
  </si>
  <si>
    <t>may-we-all-be-flutes-within-your-hands.mp3</t>
  </si>
  <si>
    <t>debug_may_we_all_be_flutes_within_your_hands.html</t>
  </si>
  <si>
    <t>https://sairhythms.sathyasai.org/song/mayilodu-varubavane</t>
  </si>
  <si>
    <t>Mayilodu Varubavane</t>
  </si>
  <si>
    <t>O Lord Muruga, You rush to us on Your blessed peacock wielding the divine sacred spear 'Vel' (a symbol of knowledge), as we sing Your praises. What joy, what rapture, what glory to see the beautiful captivating Lord with the Vel in His hands. O Guha, born out of Sharavana pond, You grant victory with Your Vel. May we be ever engaged in Your worship chanting the divine names 'Hara' and 'Shiva'. Dear Lord, as we sing for You, please come dancing and running to us.</t>
  </si>
  <si>
    <t>Mayilodu Varubavane Vel Muruga
Arumugam Kondavane Vel Muruga
Vel Muruga Vadivel Azhaga
Sharavana Bhava Guha Shanmuga Natha
Vetri Vadivelava Vel Muruga
Hara Hara Shiva Shiva Shanmuga Natha
Om Hara Hara Hara Shiva Shiva Shiva Shanmuga Natha [ Vel Muruga ... ]
Aadi Va Vel Muruga
Ni Odi Va Vadivela [ Vetri Vadivelava ... ]</t>
  </si>
  <si>
    <t>mayilodu-varubavane.mp3</t>
  </si>
  <si>
    <t>Song Glossary aadi: dancing (tamil); aadi va - come dancing arumugam: the six-faced one (aru - six, mugam - face) - refers to lord subramanya azhaga: the beautiful one bhava: being, becoming, birth, world guha: lord subrahmanya, also the name of the boatsman in whose boat lord rama travelled hara: another name of lord shiva which means “to destroy”; (var) haraya kondavane: one who has mayil: peacock muruga: another name of lord subrahmanya natha: lord or master; (var) nath, nathaya, natham, nada (tamil), nadanukku (tamil) - to the lord, nathudey (telugu) ni: you (tamil), your (telugu) odi: running (tamil); odi va - come running om: Omkara has no form. It is the manifestation of Brahman (God) as sound. It is present in all creation. It is effulgent. It is in all speech. Read More: Significance of Om shanmukha: lord with six faces - refers to lord subrahmanya, son of shiva; (var) shanmuga sharavana: another name of lord subrahmanya since he appeared in a forest of shara (bamboo) shiva: lord shiva - one of the trinity who is the destroyer - the name shiva means auspiciousness; (var) shiv, shivaya, shivaraj, shivaraja, shivarajam, shivom, shivani (f) - of shiva va: come vadivela: one of the several names of lord subrahmanya - one who wields the vel; (var) vadivelava varubavane: one who comes vel: the weapon in the hands of lord subrahmanya in the form of a spear; (var) vadivel, velayudam vetri: victory (tamil)</t>
  </si>
  <si>
    <t>debug_mayilodu_varubavane.html</t>
  </si>
  <si>
    <t>https://sairhythms.sathyasai.org/song/me-entrego-ti</t>
  </si>
  <si>
    <t>Me Entrego A Ti</t>
  </si>
  <si>
    <t>I offer myself to You, Lord Ganesha; I am a soldier of Your Divine will. I only ask of You, Gananatha, to protect us from all negativity.</t>
  </si>
  <si>
    <t>Me Entrego A Ti, Senor Ganesha
Soy Un Soldado En Tu Voluntad
Solo Te Pido, Gananatha
Que Nos Protejas Contra Todo Mal</t>
  </si>
  <si>
    <t>debug_me_entrego_a_ti.html</t>
  </si>
  <si>
    <t>https://sairhythms.sathyasai.org/song/meera-nath-harey-giridhari</t>
  </si>
  <si>
    <t>Meera Nath Harey Giridhari</t>
  </si>
  <si>
    <t>O Lord Krishna, You are the Lord of Meera, You are the beloved of Radha and the one who resides in Brindavan. You are verily Sai, who liberates all devotees.</t>
  </si>
  <si>
    <t>Meera Nath Harey Giridhari
Radha Pyaarey Krishna Murari [ Meera Nath ... ]
Brindavana Ke Sai Murari
Bhakthoddhari Baba Murari</t>
  </si>
  <si>
    <t>S S S S d2 d2 S R2 G1 R2In the Key of C:C C C C A A C D E♭ D</t>
  </si>
  <si>
    <t>https://dl.radiosai.org/RADIO_SAI_BHAJAN_CLASSROOM_459_MEERA_NATHA_HARE_GIRIDHARI.mp3</t>
  </si>
  <si>
    <t>Song Glossary baba: lord sai baba - the divine father bhakthoddhara: one who uplifts devotees; (var) bhakthoddhari, bhakthoddharana, bhaktoddharaka, bhakthoddharini (f) brindavana: garden of tulsi plants, abode of krishna and sathya sai; (var) brindavan giridhar: one who lifted the mountain - refers to lord krishna who lifted the govardhana peak; (var) giridhara, giridhari hari: name of lord vishnu; (var) hare, harey ke: of or belonging to krishna: name of the eighth incarnation of lord vishnu, son of devaki and vasudeva meera: one of the greatest women saints and devotee of lord krishna who sang the glory of the lord through songs and bhajans murare: one who killed the demon ‘mura’ – lord krishna; (var) murari, murarey natha: lord or master; (var) nath, nathaya, natham, nada (tamil), nadanukku (tamil) - to the lord, nathudey (telugu) pyaara: loving; (var) pyaarey, pyaari (f); pyaar - love radha: one of the gopikas and the beloved of lord krishna; (var) radhe, radhey, radhika sai: sa + aai = divine mother</t>
  </si>
  <si>
    <t>debug_meera_nath_harey_giridhari.html</t>
  </si>
  <si>
    <t>https://youtu.be/zK1tARc40Nk</t>
  </si>
  <si>
    <t>https://sairhythms.sathyasai.org/song/meherbaan-mera-allah-sai</t>
  </si>
  <si>
    <t>Meherbaan Mera Allah Sai</t>
  </si>
  <si>
    <t>O Lord Sai, You are the most compassionate Allah. You are Jesus, Buddha, Zohrashtra, Mahavira, Vahey Guru and Guru Nanak. Glory to Thee.</t>
  </si>
  <si>
    <t>Meherbaan Mera Allah Sai
Allah Sai Maulah Sai [ Meherbaan Mera ... ]
Tum Ho Yesu Buddha Sai
Zohrashtra Mahavir Nanak (Vahey Guru) Sai</t>
  </si>
  <si>
    <t>meherbaan-mera-allah-sai.mp3</t>
  </si>
  <si>
    <t>Song Glossary allah: the all-compassionate god of islam religion buddha: founder of buddhism and one of the major ten incarnations of god; also an enlightened person guru: preceptor; (var) guruvara – belonging to the guru / guru’s ho: you are; (alternative) so be it mahavira: lord mahavira – the founder of jainism, also, a very courageous person; (var) mahavir maulah: master (arabic) meherbaan: compassionate, kind mera: my, mine; (var) mere, merey, meri, mero nanak: saint of sikh religion, guru nanak sai: sa + aai = divine mother tum: you, thou; (var) tu, tuj; tubhyam, tumhey - to you; tujhey, tujko - for you; vahey: supreme; “vahey guru” - supreme teacher, refers to god yesu: jesus christ; (var) yeshu zohrashtra: founder of the zoroastrianism faith, zoroaster (zarathustra in persian)</t>
  </si>
  <si>
    <t>debug_meherbaan_mera_allah_sai.html</t>
  </si>
  <si>
    <t>https://youtu.be/TCtO6zkSBag</t>
  </si>
  <si>
    <t>https://sairhythms.sathyasai.org/song/mera-jeevan-terey-hawaley-prabhu</t>
  </si>
  <si>
    <t>Mera Jeevan Terey Hawaley Prabhu</t>
  </si>
  <si>
    <t>I submit my life in Your care, O Lord. Please take care of it every moment. The boat of my life is wobbling in this sea of worldliness, O dear Caretaker, only You should take it across. Liberate us from the bondage of illusion, take us in Your care and shelter. Please accept this sinner, O Lord.</t>
  </si>
  <si>
    <t>Mera Jeevan Terey Hawaley Prabhu Isey Pag Pag Tu Hi Sambhaley
Pag Pag Tu Hi Sambhaletey Ho Pag Pag Tu Hi Sambhaley [ Mera Jeevan ... ]
Bhava Sagar Mey Jeevan Naiya Dol Rahi Hai O Rakhvaiyya
Dol Rahi Hai O Rakhvaiyya
Isey Paar Tu Hi Utharey Prabhu Isey Pag Pag Tu Hi Sambhaley
Moh Maya Ke Bandhan Todo Hey Prabhu Apni Sharan Mey Lelo
Hey Prabhu Apni Sharan Mey Lelo
Is Paapi Ko Apnalo Prabhu Isey Pag Pag Tu Hi Sambhaley</t>
  </si>
  <si>
    <t>mera-jeevan-terey-hawaley-prabhu.mp3</t>
  </si>
  <si>
    <t>Song Glossary apna: our; (var) apni, apney apnalo: make (me) your own bandha: attachment; (var) bandhan, bandhana bhava: being, becoming, birth, world dol: shake or oscillate hai: is, are; (var) hi; hain - we are hawaley: custody hey: a heartfelt callout, usually followed by a name or description like 'hey rama', or 'hey merciful lord' ho: you are; (alternative) so be it isey: this; (var) isi jeevan: life; (var) jeevana ke: of or belonging to lelo: please accept maya: illusion mera: my, mine; (var) mere, merey, meri, mero moha: attachment; (var) moh naiya: boat; (var) naava paapi: sinner paar: to cross pag: foot, pace, to tread prabhu: lord, master; (var) prabho rahi: traveller rakhwaley: protector sagar: ocean; (var) sagara, sagaram, sagari (feminine) sambhaley: to take care sharan: surrender; (var) sharana, sharanagata, sharanagatha, sharanagatham, sharanam tera: yours; (var) terey, teri, tero (your) todo: break; (var) toot tum: you, thou; (var) tu, tuj; tubhyam, tumhey - to you; tujhey, tujko - for you; utaro: may you take; (var) utharo, utarey; utarun - may I take</t>
  </si>
  <si>
    <t>debug_mera_jeevan_terey_hawaley_prabhu.html</t>
  </si>
  <si>
    <t>https://sairhythms.sathyasai.org/song/merey-nind-tute-sapno-mey</t>
  </si>
  <si>
    <t>Merey Nind Tute Sapno Mey</t>
  </si>
  <si>
    <t>In the middle of the night, Lord Sai was kind enough to interrupt my sleep by appearing in a dream in His beautiful, all-merciful and infinite form.</t>
  </si>
  <si>
    <t>Merey Nind Tute Sapno Mey
Adhi Rath Prabhu Aye
Roopa Jyothirmaya Parama Dayala
Anantha Sai Tum Ho Krupala [ Adhi Rath ... ]</t>
  </si>
  <si>
    <t>Song Glossary aao: welcome adhi: half, in the middle of anantha: infinite, endless; (var) ananth, anantham, ananthaya dayal: compassionate one: (var) dayala, dayalam, dayalana, dayalo, dayalu, dayaludey, dayalane (tamil), dayakari (f), dayalakari (f) ho: you are; (alternative) so be it krupalu: compassionate one; (var) krupala, krupakara, krupakari (f); krupamaya, krupamayi (f) - full of compassion mera: my, mine; (var) mere, merey, meri, mero nind: sleep; (var) neend parama: supreme, principal, chief, best, highest; (var) param, paramam prabhu: lord, master; (var) prabho rath: night; (var) raat, raath, rathri roopa: figure, embodiment; (var) roopam, roopini (f) sai: sa + aai = divine mother sapno: dream tum: you, thou; (var) tu, tuj; tubhyam, tumhey - to you; tujhey, tujko - for you; tute: broken</t>
  </si>
  <si>
    <t>debug_merey_nind_tute_sapno_mey.html</t>
  </si>
  <si>
    <t>https://sairhythms.sathyasai.org/song/miashi-wo-agameyo</t>
  </si>
  <si>
    <t>Miashi wo Agameyo</t>
  </si>
  <si>
    <t>Worship the Lord's beautiful feet. Devote everything to God. Lord Ganesha clears the path before us. We journey towards God who carries justice.</t>
  </si>
  <si>
    <t>Miashi wo Agameyo
Subete wo Sasageyo
Michi wo Kiri Hiraku
Seigi wo Tsuki Susumu
Ganesha, Ganesha, Ganesha (Sai) (4)</t>
  </si>
  <si>
    <t>debug_miashi_wo_agameyo.html</t>
  </si>
  <si>
    <t>https://youtu.be/yGLRz5sr5Uo</t>
  </si>
  <si>
    <t>https://sairhythms.sathyasai.org/song/michi-ni-mayou-osanago-wo</t>
  </si>
  <si>
    <t>Michi ni Mayou Osanago wo</t>
  </si>
  <si>
    <t>When we lose our way, You are there to embrace us. You are there to make us laugh, You are there to wipe away our tears. Wherever love exists, You are there. O God of Love, Your profound love is without limits.</t>
  </si>
  <si>
    <t>Michi ni Mayou Osanago wo Sono Mune ni Taku tame ni
Kono Hoho ni Kobore Michita Namida Nuguu tame ni
Ai no Sugata Sono Mama ni Anata wa Koko ni Korareta
Sono Fukaki Kami no Ai Kagiri Naki Sai no Ai</t>
  </si>
  <si>
    <t>debug_michi_ni_mayou_osanago_wo.html</t>
  </si>
  <si>
    <t>https://youtu.be/LBuDSmcUUSA</t>
  </si>
  <si>
    <t>https://sairhythms.sathyasai.org/song/mitha-smitha-sundara-mukharavinda-nacho</t>
  </si>
  <si>
    <t>Mitha Smitha Sundara Mukharavinda Nacho</t>
  </si>
  <si>
    <t>Dance on in ecstacy, O the gentle, smiling, beautiful lotus-faced Lord Krishna, the darling son of Nanda and the Lord of Meera.</t>
  </si>
  <si>
    <t>Mitha Smitha Sundara Mukharavinda Nacho Nandalala
Nacho Nandalala Nandalala (3)
Meera Ke Prabhu Lala Nandalala (3)
Nacho Nandalala Nandalala
Mitsu noyou ni Amai Egao no Krishna, Uchuu no Odori wo Mai Odore
Krishna Uchuu no Mai Odore (3)
Kokoro no Butai de Mai Odore (3)</t>
  </si>
  <si>
    <t>mitha-smitha-sundara-mukharavinda-nacho.mp3</t>
  </si>
  <si>
    <t>Song Glossary ke: of or belonging to lal: son, child, dear one; (var) lala meera: one of the greatest women saints and devotee of lord krishna who sang the glory of the lord through songs and bhajans mitha: gentle, limited mukharavinda: lotus face; (var) mukharavindana - one with a lotus face nacho: telling somebody to dance nandalala: son of nanda; (var) nandalal prabhu: lord, master; (var) prabho smitha: smile sundara: beautiful; (var) sundarakara, sundaraya, sundari (f), soundari (f), sundaram - beauty</t>
  </si>
  <si>
    <t>debug_mitha_smitha_sundara_mukharavinda_nacho.html</t>
  </si>
  <si>
    <t>https://sairhythms.sathyasai.org/song/mitha-smitha-vadana-mrudu-vachana</t>
  </si>
  <si>
    <t>Mitha Smitha Vadana Mrudu Vachana</t>
  </si>
  <si>
    <t>Salutations to Lord Krishna who has a smiling face and a soft spoken tongue. We bow to His auspicious Feet. He is also called Madhusudhana (slayer of demon Madhu). He is effulgent as a million suns. He is the eternal Lord Sai.</t>
  </si>
  <si>
    <t>Mitha Smitha Vadana Mrudu Vachana
Mangala Charana Madhusudhana
Ravi Shata Koti Prakashana
Sai Ramana Sanathana</t>
  </si>
  <si>
    <t>Song Glossary charan: feet; (var) charana, charanam, charanon koti: a crore madhusudhana: slayer of the demon madhu - lord krishna mangal: auspicious; (var) mangala mitha: gentle, limited mrudu: soft prakasha: light, effulgence; (var) prakashini (feminine) ramana: beloved; also the name of a saint ravikula: solar dynasty sai: sa + aai = divine mother sanathana: perpetual, constant, eternal, permanent; (var) sanathani (f), sanatana, sanathanaya shata: hundred smitha: smile vachan: spoken word; (var) vachanam, vachana, vachanon vadana: face; (var) vadanam, vadani (f)</t>
  </si>
  <si>
    <t>debug_mitha_smitha_vadana_mrudu_vachana.html</t>
  </si>
  <si>
    <t>https://sairhythms.sathyasai.org/song/mitsu-no-youni-amai</t>
  </si>
  <si>
    <t>Mitsu no youni Amai</t>
  </si>
  <si>
    <t>O Lord Krishna, whose smile is as sweet as honey, please perform Your cosmic dance on the stage that is my heart.</t>
  </si>
  <si>
    <t>Mitsu noyou ni Amai Egao no Krishna, Uchuu no Odori wo Mai Odore
Krishna Uchuu no Mai Odore (3)
Kokoro no Butai de Mai Odore (3)
Mitha Smitha Sundara Mukharavinda Nacho Nandalala
Nacho Nandalala Nandalala (3)
Meera Ke Prabhu Lala Nandalala (3)
Nacho Nandalala Nandalala</t>
  </si>
  <si>
    <t>mitsu-no-youni-amai.mp3</t>
  </si>
  <si>
    <t>debug_mitsu_no_youni_amai.html</t>
  </si>
  <si>
    <t>https://sairhythms.sathyasai.org/song/mohana-mukunda-hari-giridhara-govinda</t>
  </si>
  <si>
    <t>Mohana Mukunda Hari Giridhara Govinda</t>
  </si>
  <si>
    <t>Oh enchanting Lord Mukunda (Krishna) you are the one who lifted the mountain (Giridhara), you are Govinda Hari (Vishnu) you are none other than Narayana, Allah, Eshwar, Nanak, Jesus, Buddha, Mahavir, all are but emanations of the same Narayana, who is our beloved Sai Narayana.</t>
  </si>
  <si>
    <t>Mohana Mukunda Hari Giridhara Govinda Hari
Narayan Sai Narayan (3)
Allah Narayan Eshwara Narayan
Nanak Narayan Yesu Narayan
Buddha Narayan Mahavira Narayan
Sai Narayan Sai Narayan [ Narayan Sai ]</t>
  </si>
  <si>
    <t>Song Glossary allah: the all-compassionate god of islam religion buddha: founder of buddhism and one of the major ten incarnations of god; also an enlightened person eshwar: lord, one of the various names of lord shiva; (var) eshwara giridhar: one who lifted the mountain - refers to lord krishna who lifted the govardhana peak; (var) giridhara, giridhari govinda: name of krishna which means cowherd; (var) govindam hari: name of lord vishnu; (var) hare, harey mahavira: lord mahavira – the founder of jainism, also, a very courageous person; (var) mahavir mohana: attractive, beautiful, enchanting; (var) mohanam, mohini (f) - also refers to an incarnation of lord vishnu mukunda: refers to krishna, the one who grants liberation nanak: saint of sikh religion, guru nanak narayana: lord vishnu; (var) narayan, narayanam, narayanaya sai: sa + aai = divine mother yesu: jesus christ; (var) yeshu</t>
  </si>
  <si>
    <t>debug_mohana_mukunda_hari_giridhara_govinda.html</t>
  </si>
  <si>
    <t>https://sairhythms.sathyasai.org/song/mohana-murali-baajey</t>
  </si>
  <si>
    <t>Mohana Murali Baajey</t>
  </si>
  <si>
    <t>The melodious flute of Lord Gopala (Krishna) is playing while He is swinging in His decorated cradle. All the devotees are playing drums and other musical instruments while decorating Lord Krishna with sandal wood and fragrances. Let us all go to see that beautiful form of our Lord Giridhar who is none other than our Lord Sai. He came to rescue us, the devotees. Let us worship and surrender at His Lotus Feet.</t>
  </si>
  <si>
    <t>Mohana Murali Baajey Baajey
Bala Gopala Jhula Mey Rajey
Dhola Mrudangama Chandana Kumkuma
Madhu Brindavana Saajey Saajey [ Mohana Murali ... ]
Chalo Puravasi Giridhara Darshan
Deena (Sai) Natha Prabhu Aayey Paritraney
Punya Laganey Hamey Hari Charan Poojey [ Mohana Murali ... ]</t>
  </si>
  <si>
    <t>mohana-murali-baajey.mp3</t>
  </si>
  <si>
    <t>Song Glossary aayey: came; (var) aayi, aaya, aa gayen (have come) baajey: to play an instrument or instruments being played; (var) bajey, bajaavey, baja, bajaavath, baajath bala: child, son; (var) bal, balana, balagan (tamil), baalam brindavana: garden of tulsi plants, abode of krishna and sathya sai; (var) brindavan chalo: let us go; (var) chaley, chala - to go chandana: sandalwood, that which cools, pleasing charan: feet; (var) charana, charanam, charanon darshan: to appear, to see; (var) darshana, darshanam, darsha - to show deen: downtrodden; (var) deena, deenan dholak: a percussion instrument giridhar: one who lifted the mountain - refers to lord krishna who lifted the govardhana peak; (var) giridhara, giridhari gopal: name of krishna which means protector of the cowherd; (var) gopala, gopalana, gopalam hari: name of lord vishnu; (var) hare, harey humko: for us; (var) hamey jhulana: cradle; (var) jhula kunkuma: red vermillion placed on the forehead lagao: to perform, do; (var) lagayi - did, laganey madhu: name of a demon mey: in mohana: attractive, beautiful, enchanting; (var) mohanam, mohini (f) - also refers to an incarnation of lord vishnu mrudanga: a percussion instrument; (var) mrudangam murali: flute paritra: protect; (var) paritraney - one who protects pooja: worship; (var) poojana, poojey prabhu: lord, master; (var) prabho punya: merit puravasi: one who lives in a town or a city, a citizen saajan: beloved sai: sa + aai = divine mother</t>
  </si>
  <si>
    <t>debug_mohana_murali_baajey.html</t>
  </si>
  <si>
    <t>https://sairhythms.sathyasai.org/song/mohana-murali-gaana-vilola</t>
  </si>
  <si>
    <t>Mohana Murali Gaana Vilola</t>
  </si>
  <si>
    <t>He who enchants with his songs on the flute, victory to the regaler of Brindavan, child of Yashoda and darling of Nanda, beloved of the Gopis, He is Gopala (Krishna).</t>
  </si>
  <si>
    <t>Mohana Murali Gaana Vilola
Jaya Brindavana Lola [ Mohana Murali ... ]
Yashoda Tanaya Nandalala
Gopi Vallabha Gopala
Gopala Gopala
Gopala Nanda Gopala</t>
  </si>
  <si>
    <t>Song Glossary brinda: short form of brindavan, a garden of tulsi plants gaan: song, music; (var) gaana gopal: name of krishna which means protector of the cowherd; (var) gopala, gopalana, gopalam gopi: the women of brindavana who had completely surrendered to lord krishna; (var) gopika jaya: victory; (var) jayam, jayatu lola: longing or desirous of mohana: attractive, beautiful, enchanting; (var) mohanam, mohini (f) - also refers to an incarnation of lord vishnu murali: flute nanda: foster father of lord krishna tanaya: son; (var) tanayam, tanaye, tanayey vallabha: beloved, husband; (var) vallabham, vallabhaya, vallabhey vilola: one who is in atmic bliss; (var) vilolana, viloley yashoda: foster mother of lord krishna; (var) yashode</t>
  </si>
  <si>
    <t>debug_mohana_murali_gaana_vilola.html</t>
  </si>
  <si>
    <t>https://sairhythms.sathyasai.org/song/mohana-murali-govinda-jaya-radhey</t>
  </si>
  <si>
    <t>Mohana Murali Govinda Jaya Radhey</t>
  </si>
  <si>
    <t>Victory to the enchanter with the flute, Lord Govinda, who lifted the mountain to protect His devotees and who is the beloved of Radha. Victory to Krishna - slayer of demon Mura (Murari). He is the one who resides in Parthi (and in devotees' hearts), He is Govinda (Vishnu).</t>
  </si>
  <si>
    <t>Mohana Murali Govinda Jaya Radhey Govinda
Hey Giridhari Govinda Jaya Radhey Govinda
Krishna Murari Govinda Jaya Radhey Govinda
Hrudaya Vihari (Parthi Vihari) Govinda Jaya Radhey Govinda</t>
  </si>
  <si>
    <t>mohana-murali-govinda-jaya-radhey.mp3</t>
  </si>
  <si>
    <t>~ Kanada</t>
  </si>
  <si>
    <t>Song Glossary giridhar: one who lifted the mountain - refers to lord krishna who lifted the govardhana peak; (var) giridhara, giridhari govinda: name of krishna which means cowherd; (var) govindam hey: a heartfelt callout, usually followed by a name or description like 'hey rama', or 'hey merciful lord' hrudaya: heart jaya: victory; (var) jayam, jayatu krishna: name of the eighth incarnation of lord vishnu, son of devaki and vasudeva mohana: attractive, beautiful, enchanting; (var) mohanam, mohini (f) - also refers to an incarnation of lord vishnu murali: flute murare: one who killed the demon ‘mura’ – lord krishna; (var) murari, murarey puttaparthi: birthplace of bhagawan sri sathya sai baba; (var) parti, parthi, parthipuri radha: one of the gopikas and the beloved of lord krishna; (var) radhe, radhey, radhika vihara: one who resides; (var) viharana, vihari, viharini (f)</t>
  </si>
  <si>
    <t>debug_mohana_murali_govinda_jaya_radhey.html</t>
  </si>
  <si>
    <t>https://sairhythms.sathyasai.org/song/mohana-murali-sunao-giridhari</t>
  </si>
  <si>
    <t>Mohana Murali Sunao Giridhari</t>
  </si>
  <si>
    <t>Play for us the enchanting music of the flute, O Lord Krishna. Welcome to my heart O Lord Giridhari, You are the one who resides in Parthi as Lord Sai. Be the resident of my heart, O Madhusudhana (slayer of demon, Madhu), Lord of Meera and beloved of Radha.</t>
  </si>
  <si>
    <t>Mohana Murali Sunao Giridhari
Aao Hrudaya Mey Prabhu Giridhari [ Mohana Murali ... ]
Hey Giridhari Parthi Vihari
Sri Madhusudhana Hrudaya Vihari
Meera Ke Prabhu Radha Pyaari</t>
  </si>
  <si>
    <t>https://raagabox.com/search/?mid=1002575</t>
  </si>
  <si>
    <t>Song Glossary aao: welcome giridhar: one who lifted the mountain - refers to lord krishna who lifted the govardhana peak; (var) giridhara, giridhari hey: a heartfelt callout, usually followed by a name or description like 'hey rama', or 'hey merciful lord' hrudaya: heart ke: of or belonging to madhusudhana: slayer of the demon madhu - lord krishna meera: one of the greatest women saints and devotee of lord krishna who sang the glory of the lord through songs and bhajans mohana: attractive, beautiful, enchanting; (var) mohanam, mohini (f) - also refers to an incarnation of lord vishnu murali: flute prabhu: lord, master; (var) prabho puttaparthi: birthplace of bhagawan sri sathya sai baba; (var) parti, parthi, parthipuri pyaara: loving; (var) pyaarey, pyaari (f); pyaar - love radha: one of the gopikas and the beloved of lord krishna; (var) radhe, radhey, radhika sri: honorific title of respect; another name of goddess lakshmi; wealth, majesty, splendour, intellect, fortune; (var) thiru (tamil) sunao: make (us) listen; (var) sunaye - made someone listen vihara: one who resides; (var) viharana, vihari, viharini (f)</t>
  </si>
  <si>
    <t>debug_mohana_murali_sunao_giridhari.html</t>
  </si>
  <si>
    <t>https://sairhythms.sathyasai.org/song/mohana-muralidhara-murari</t>
  </si>
  <si>
    <t>Mohana Muralidhara Murari</t>
  </si>
  <si>
    <t>Salutations to the enchanting flute player from Yadava dynasty, Lord Krishna, the slayer of demon Mura. Lord Sai who is verily Lord Krishna, the Lord of Mathura, has an auspicious and a sweet name. His soft spoken speech is ever sweet and He is the very personification of sweeetness.</t>
  </si>
  <si>
    <t>Mohana Muralidhara Murari
Yadava Sai Shyama Murari [ Mohana Muralidhara ... ]
Mangala Naamam Madhuram Madhuram
Mrudu Vachanam Smaranam Madhuram
Mathuradhipathey Akhilam Madhuram</t>
  </si>
  <si>
    <t>Song Glossary akhila: complete, entire, whole; (var) akhilam madhura: sweet; (var) madhuram mangal: auspicious; (var) mangala mathuradhipathey: lord of mathura - lord krishna mohana: attractive, beautiful, enchanting; (var) mohanam, mohini (f) - also refers to an incarnation of lord vishnu mrudu: soft muralidhara: one who carries the flute - lord krishna; (var) muralidhari murare: one who killed the demon ‘mura’ – lord krishna; (var) murari, murarey naam: name; (var) naama, naamam sai: sa + aai = divine mother sham: dark hued, a reference to lord krishna; evening time; (var) shyam, shyama, shyamala smaran: constant remembrance; (var) smaranam, smarami - remember vachan: spoken word; (var) vachanam, vachana, vachanon yadava: one belonging to the yadu dynasty, refers to lord krishna</t>
  </si>
  <si>
    <t>debug_mohana_muralidhara_murari.html</t>
  </si>
  <si>
    <t>https://sairhythms.sathyasai.org/song/mohana-raghurama-ati-sundara-sri</t>
  </si>
  <si>
    <t>Mohana Raghurama Ati Sundara Sri</t>
  </si>
  <si>
    <t>Chant the name of the enchanting Lord Rama of Raghu dynasty, the ever beautiful Sri Rama, who is served by Maruti (Hanuman). Victory to Thee, O Rama.</t>
  </si>
  <si>
    <t>Mohana Raghurama
Ati Sundara Sri Rama
Maruti Sevitha Rama
Sri Rama Rama Jaya Rama (2)
(Sri) Rama Rama Sai Rama</t>
  </si>
  <si>
    <t>mohana-raghurama-ati-sundara-sri.mp3</t>
  </si>
  <si>
    <t>https://dl.radiosai.org/RADIO_SAI_BHAJAN_CLASSROOM_437_MOHAN_RAGHURAMA.mp3</t>
  </si>
  <si>
    <t>Song Glossary ati: extremely, very jaya: victory; (var) jayam, jayatu maruthi: hanuman; (var) maruthiraya, maruti mohana: attractive, beautiful, enchanting; (var) mohanam, mohini (f) - also refers to an incarnation of lord vishnu raghu: the king ‘raghu’ who formed the ‘raghu’ dynasty in which lord rama was born rama: name of the seventh incarnation of lord vishnu, son of dasharatha and kausalya; (var) ram sai: sa + aai = divine mother sevitha: one who is worshipped sri: honorific title of respect; another name of goddess lakshmi; wealth, majesty, splendour, intellect, fortune; (var) thiru (tamil) sundara: beautiful; (var) sundarakara, sundaraya, sundari (f), soundari (f), sundaram - beauty</t>
  </si>
  <si>
    <t>debug_mohana_raghurama_ati_sundara_sri.html</t>
  </si>
  <si>
    <t>https://sairhythms.sathyasai.org/song/mohana-rama-hey-sai-rama</t>
  </si>
  <si>
    <t>Mohana Rama Hey Sai Rama</t>
  </si>
  <si>
    <t>The enchanting Rama is our Sai Rama. The blessed name of Prashanthi Rama, the Compassionate Lord who is full of mercy, is the beloved of the devotees.</t>
  </si>
  <si>
    <t>Mohana Rama Hey Sai Rama
Pavana Naama Prashanthi Rama [ Mohana Rama ... ]
Karuna Nidhey Prabhu Karunya Rama
Bhaktha Jana Priya Palita Rama
Parthi Pureeshwara Hey Sai Rama (2)</t>
  </si>
  <si>
    <t>mohana-rama-hey-sai-rama.mp3</t>
  </si>
  <si>
    <t>Song Glossary bhaktha: devotee; (var) bhakthudu (telugu), bhakthargal (tamil) hey: a heartfelt callout, usually followed by a name or description like 'hey rama', or 'hey merciful lord' jana: people; (var) jano, janon, janonke (of people), janoon, janara karuna: compassion; (var) karunya, karunamaya - full of compassion, karunamayi (f), karunantha, karunakara - embodiment of compassion mohana: attractive, beautiful, enchanting; (var) mohanam, mohini (f) - also refers to an incarnation of lord vishnu naam: name; (var) naama, naamam nidhey: treasure house; (var) nidhe palita: fostered pavana: sacred, also means one who protects or provides refuge; (var) pavanam, paavana; pavani (f) prabhu: lord, master; (var) prabho prashanthi: supreme peace; (var) prashantha; also refers to prashanthi nilayam at puttaparthi priya: dear; (var) priyey, priyakara, priyakari (f) pureeshwara: lord of a place or city; (var) purishwara, pureeshwari, purishwari (f) puttaparthi: birthplace of bhagawan sri sathya sai baba; (var) parti, parthi, parthipuri rama: name of the seventh incarnation of lord vishnu, son of dasharatha and kausalya; (var) ram sai: sa + aai = divine mother</t>
  </si>
  <si>
    <t>debug_mohana_rama_hey_sai_rama.html</t>
  </si>
  <si>
    <t>https://sairhythms.sathyasai.org/song/mohana-ranga-sai-narayana</t>
  </si>
  <si>
    <t>Mohana Ranga Sai Narayana</t>
  </si>
  <si>
    <t>O Lord Sai Narayana, enamored by your divine charms, we sing the praise of Your several names - Keshava, Narahari, Murahara.</t>
  </si>
  <si>
    <t>Mohana Ranga Sai Narayana
Keshava Narayana [ Mohana Ranga ... ]
Narahari Narayana
Murahara Narayana
Sri Sathya Narayana
Sathya Sai Narayana</t>
  </si>
  <si>
    <t>mohana-ranga-sai-narayana.mp3</t>
  </si>
  <si>
    <t>Song Glossary keshava: refers to lord krishna who vanquished the demon keshi; also means the one with beautiful, long hair; (var) keshavam mohana: attractive, beautiful, enchanting; (var) mohanam, mohini (f) - also refers to an incarnation of lord vishnu murahara: one who killed the demon ‘mura’ – krishna; (var) murahari narahari: lord narasimha, the fourth incarnation of lord vishnu as half-human and half-lion for killing the demon hiranyakashipu; (var) naarasimha narayana: lord vishnu; (var) narayan, narayanam, narayanaya ranga: lord vittala or panduranga - a form of lord krishna; also the name of lord narayana in srirangam, tamilnadu; (var) ranganath, ranganatha sai: sa + aai = divine mother sathya: truth, short form of sathyanarayana – the childhood name of sri sathya sai baba; (var) sathyam sri: honorific title of respect; another name of goddess lakshmi; wealth, majesty, splendour, intellect, fortune; (var) thiru (tamil)</t>
  </si>
  <si>
    <t>debug_mohana_ranga_sai_narayana.html</t>
  </si>
  <si>
    <t>https://sairhythms.sathyasai.org/song/mohana-roopa-sri-rama</t>
  </si>
  <si>
    <t>Mohana Roopa Sri Rama</t>
  </si>
  <si>
    <t>Lord Rama with most enchanting looks, grants liberation, destroys delusion and attachment. Victory to Lord Rama whose sweet name itself liberates the humanity.</t>
  </si>
  <si>
    <t>Mohana Roopa Sri Rama
Moksha Pradayaka Sri Rama [ Mohana Roopa ... ]
Moha Vinashaka Rama (Sri Rama)
Madhura Madhura Hey Taraka Naama
Sri Rama Jaya Rama Jaya Jaya Rama</t>
  </si>
  <si>
    <t>Song Glossary hey: a heartfelt callout, usually followed by a name or description like 'hey rama', or 'hey merciful lord' jaya: victory; (var) jayam, jayatu madhura: sweet; (var) madhuram moha: attachment; (var) moh mohana: attractive, beautiful, enchanting; (var) mohanam, mohini (f) - also refers to an incarnation of lord vishnu moksha: liberation, moha+kshaya - destruction of attachment naam: name; (var) naama, naamam pradayaka: bestower rama: name of the seventh incarnation of lord vishnu, son of dasharatha and kausalya; (var) ram roopa: figure, embodiment; (var) roopam, roopini (f) sri: honorific title of respect; another name of goddess lakshmi; wealth, majesty, splendour, intellect, fortune; (var) thiru (tamil) taraka: one who liberates or one that liberates; (var) tarakam vinasha: one who destroys or removes; (var) vinashaka, vinashana, vinashini (f), vinasham;</t>
  </si>
  <si>
    <t>debug_mohana_roopa_sri_rama.html</t>
  </si>
  <si>
    <t>https://sairhythms.sathyasai.org/song/mohana-sai-muralidhara</t>
  </si>
  <si>
    <t>Mohana Sai Muralidhara</t>
  </si>
  <si>
    <t>Salutations to You, O enchanting Lord Sai, with the flute in Your hands, You are none other than Lord Krishna also called Mukunda, Madhusudhana, the lotus-eyed one with the decorated hair. O extremely tender and gentle one, the destroyer of fear, the ruler of the Universe and the blessing of the Kaliyuga (age of Kali), our salutations to You.</t>
  </si>
  <si>
    <t>Mohana Sai Muralidhara
Krishna Mukunda Madhusudhana [ Mohana Sai ... ]
Aravindaksha Alankruta Kesha
Ati Sukumara Namo
Abhaya Pradatha Jagat Paripala
Kali Yuga Varada Namo [ Krishna Mukunda ... ]</t>
  </si>
  <si>
    <t>Song Glossary abhaya: protection alankruta: adorned, decorated; (var) alankrita, alankrutha, alankrutha aravindaksha: lotus-eyed ati: extremely, very jagat: world; (var) jagath, jagatha, jag, jaga kali: current era; one among the four eras of kritha, treta, dwapara and kali kesha: hair krishna: name of the eighth incarnation of lord vishnu, son of devaki and vasudeva madhusudhana: slayer of the demon madhu - lord krishna mohana: attractive, beautiful, enchanting; (var) mohanam, mohini (f) - also refers to an incarnation of lord vishnu mukunda: refers to krishna, the one who grants liberation murali: flute namo: to offer salutations paripala: to protect; (var) paripalaka, paripalaya, paripalana, paripalita pradatha: bestower; (var) pradayi, pradatham, pradayini (f) sai: sa + aai = divine mother sukumara: very tender or delicate varada: a wish or boon; one who bestows a boon; (var) varadayaka, varadayakam, varadayini (f), varadey, varana yuga: one of the divisions of time. there are four yugas, known as krita, treta, dvapara and kali (the current age); (var) yug, yugamuna (telugu)</t>
  </si>
  <si>
    <t>debug_mohana_sai_muralidhara.html</t>
  </si>
  <si>
    <t>https://youtu.be/3brcA9DETH4</t>
  </si>
  <si>
    <t>https://sairhythms.sathyasai.org/song/mohanam-madhusudanam-jaya-radha-govindam</t>
  </si>
  <si>
    <t>Mohanam Madhusudanam Jaya Radha Govindam</t>
  </si>
  <si>
    <t>Victory to the the Lord Krishna, the beautiful cowherd who is the beloved of Radha and the slayer of the demons Madhu and Keshi. He is known by various names, including Narayana, Madhava, and Mukunda. The son of Nanda, Lord Krishna, captivates the mind with His beautiful flute. He is imperishable as He is the Supreme Self, none other than our beautiful Lord Sathya Sai.</t>
  </si>
  <si>
    <t>Mohanam Madhusudanam Jaya Radha Govindam
Keshavam Narayanam Madhavam Mukundam [ Mohanam Madhusudanam ... ]
Muralidharam Mana Mohanam Nanda Nandanam
Achyutham Paramatmajam Hey Sai Sundaram
Hey Sai Sundaram (2)</t>
  </si>
  <si>
    <t>mohanam-madhusudanam-jaya-radha-govindam.mp3</t>
  </si>
  <si>
    <t>Song Glossary achyutha: one who does not lapse, firm, immovable, imperishable - refers to lord krishna; (var) achyutham, achyuthaya govinda: name of krishna which means cowherd; (var) govindam hey: a heartfelt callout, usually followed by a name or description like 'hey rama', or 'hey merciful lord' jaya: victory; (var) jayam, jayatu keshava: refers to lord krishna who vanquished the demon keshi; also means the one with beautiful, long hair; (var) keshavam madhava: name of krishna which means very sweet like madhu-honey; (var) madhavam, madhavaya madhusudhana: slayer of the demon madhu - lord krishna mana: mind; (var) man, mano mohana: attractive, beautiful, enchanting; (var) mohanam, mohini (f) - also refers to an incarnation of lord vishnu mukunda: refers to krishna, the one who grants liberation muralidhara: one who carries the flute - lord krishna; (var) muralidhari nanda: foster father of lord krishna nandana: son, also the name of a forest; (var) nandan, nandanam narayana: lord vishnu; (var) narayan, narayanam, narayanaya paramatma: supreme lord or highest soul; (var) paraman - tamil; paramatmaja - supreme lord who is born on earth (an incarnation) radha: one of the gopikas and the beloved of lord krishna; (var) radhe, radhey, radhika sai: sa + aai = divine mother sundara: beautiful; (var) sundarakara, sundaraya, sundari (f), soundari (f), sundaram - beauty</t>
  </si>
  <si>
    <t>debug_mohanam_madhusudanam_jaya_radha_govindam.html</t>
  </si>
  <si>
    <t>https://sairhythms.sathyasai.org/song/mooshika-vahana-gajanana</t>
  </si>
  <si>
    <t>Mooshika Vahana Gajanana</t>
  </si>
  <si>
    <t>Glory to Lord Ganesha, the elephant-faced one who rides on Mooshika, the divine mouse. Hail the son of Parvathi and the one who bestows intelligence and Divine Power. Glory to the leader of the Ganas (Gananayaka), the destroyer of sins and the one who prevails over good things. Chant the name of Lord Sai who resides in Parthi, who bestows auspiciousness.</t>
  </si>
  <si>
    <t>Mooshika Vahana Gajanana
Parvathi Nandana Siddhi Vinayaka
Buddhi Pradayaka Jai Gananayaka
Sankata Harana Paapa Vinashaka
Parthi Pureeshwara Shubha Dayaka
Mangala Dayaka Buddhi Pradayaka</t>
  </si>
  <si>
    <t>Song Glossary buddhi: intellect dayaka: one who gives; (var) dayakam, dayiney, dayaki (f) gajamukha: elephant-faced one, refers to lord ganesh; (var) gajamukham, gajanana, gajananam, gajavadana, gajavadanam gananayaka: leader of his group - refers to lord ganesha; (var) gananayakam, ganapathey, ganapathi, ganapathim, ganapati, ganapatim harana: to remove/destroy; (var) haranam, haari - one who destroys jai: victory mangal: auspicious; (var) mangala mooshika: mouse - the vehicle of lord ganesha nandana: son, also the name of a forest; (var) nandan, nandanam paapa: sin parvathi: consort of lord shiva pradayaka: bestower pureeshwara: lord of a place or city; (var) purishwara, pureeshwari, purishwari (f) puttaparthi: birthplace of bhagawan sri sathya sai baba; (var) parti, parthi, parthipuri sankata: distress shubh: good, auspicious, pleasant; (var) shubha, shubham; shubhakari, shubankari - goddess who bestows auspiciousness siddhi: accomplishment, superhuman power vahana: vehicle; (var) vahini - one who rides the vehicle (feminine) vinasha: one who destroys or removes; (var) vinashaka, vinashana, vinashini (f), vinasham; vinayaka: one without a master - refers to lord ganesha</t>
  </si>
  <si>
    <t>debug_mooshika_vahana_gajanana.html</t>
  </si>
  <si>
    <t>https://youtu.be/QG4cVev-5JE?si=HqIDEsMrYLYEbsjA</t>
  </si>
  <si>
    <t>https://sairhythms.sathyasai.org/song/mooshika-vahana-modaka-hasta</t>
  </si>
  <si>
    <t>Mooshika Vahana Modaka Hasta</t>
  </si>
  <si>
    <t>Salutations to Thee, Lord Ganapathi (Ganesha) who rides the mouse and holds 'modakas' (favorite sweets of Lord Ganesha) in hand, destroyer of sins, the one who is extremely pure. Protect me, O Lord Sai, the Lord of Parthi, who is verily Lord Ganesha.</t>
  </si>
  <si>
    <t>Mooshika Vahana Modaka Hasta
Maha Ganapathey Namostuthey
Pashankusha Dhara Parama Pavitra
Palaya Palaya Parthi Pureesha</t>
  </si>
  <si>
    <t>Song Glossary dhara: bear, carry, earth, one who wears; (var) dhari, dharana, dharam, dharey, dharini (f) gananatha: lord of ganas (lord shiva's army) - refers to lord ganesha; (var) gananatham, ganesha, ganeshwara hasta: hand maha: great; (var) mahaan - one who is great modaka: a type of sweet, pleasing, delighting mooshika: mouse - the vehicle of lord ganesha namostuthey: to offer salutations; (var) namasthey pala: to care, protect or sustain; (var) palana, palaya, palam, palan parama: supreme, principal, chief, best, highest; (var) param, paramam pashankusha: noose (pasha) and and hook (ankusha) held by lord ganesha pavitra: sacred; (var) pavitram pureesha: lord of a place or city; (var) puradheeshwara, pureeshaya, pureeshwara, pureeshwari (f), puradheeshwari (f) puttaparthi: birthplace of bhagawan sri sathya sai baba; (var) parti, parthi, parthipuri vahana: vehicle; (var) vahini - one who rides the vehicle (feminine)</t>
  </si>
  <si>
    <t>debug_mooshika_vahana_modaka_hasta.html</t>
  </si>
  <si>
    <t>https://sairhythms.sathyasai.org/song/more-love-more-power-more</t>
  </si>
  <si>
    <t>More Love, More Power, More</t>
  </si>
  <si>
    <t>More Love, more Power, more of You in my life
I will worship You with all of my heart
I will worship You with all of my mind
For You are my Lord, for You are my Life
I will sing Your praise with all of my heart
I will sing Your praise with all of my might
For You are my Lord, for You are my Life
More Love, more service, more of You in my life (in my life)
And I will worship You with all of my heart
And I will worship You with all of my mind
And I will worship You with all of my strength
For You are my Lord, for You are my Lord
And I will seek Your grace with all of my heart
And I will seek Your grace with all of my mind
And I will seek Your grace with all of my strength
For You are my Lord, for You are my Lord</t>
  </si>
  <si>
    <t>more-love-more-power-more.mp3</t>
  </si>
  <si>
    <t>debug_more_love_more_power_more.html</t>
  </si>
  <si>
    <t>https://sairhythms.sathyasai.org/song/mother-father-god</t>
  </si>
  <si>
    <t>Mother Father God</t>
  </si>
  <si>
    <t>Mother Father God..You are Spirit and I Am of You
Mother Father God..You are in me and I Am in You
Mother Father God You are My Voice, You are My Sight
Mother Father God..You are in me and I Am in You
Mother Father God The Air I breathe, The Food I eat
Mother Father God..You are in me and I Am in You
Mother Father God I Am Your Part, You are My Whole
Mother Father God..You are in me and I Am in You
Mother Father God You are The Song I’m here to sing
Mother Father God..You are in me and I Am in You
Mother Father God You are My Strength, You are My Might
Mother Father God..You are in me and I Am in You
Mother Father God You are The Faith that I Am Whole
Mother Father God..You are in me and I Am in You
Mother Father God You are The Life living as Me
Mother Father God..You are in me and I Am in You
Mother Father God You are The Light in me that shines
Mother Father God..You are in me and I Am in You
Mother Father God I hear Your Voice and I obey</t>
  </si>
  <si>
    <t>mother-father-god.mp3</t>
  </si>
  <si>
    <t>debug_mother_father_god.html</t>
  </si>
  <si>
    <t>https://sairhythms.sathyasai.org/song/mother-love</t>
  </si>
  <si>
    <t>Mother Love</t>
  </si>
  <si>
    <t>Mother, we are hungry, Mother, won’t You feed us?
Mother, we’re Your children, Mother, never leave us,
Mother, we are the poor ones, created by the loving hand of God,
Mother, Your love has saved us, and You will live forever in our hearts,
Mother love.
Mother, we are homeless, Mother, won’t You keep us from the rain,
Mother, we are dying, Mother, won’t You help to ease our pain,
Mother, we are the poor ones, created by the loving hand of God,
Mother, Your love has saved us, and You will live forever in our hearts,
Mother Love.</t>
  </si>
  <si>
    <t>mother-love.mp3</t>
  </si>
  <si>
    <t>debug_mother_love.html</t>
  </si>
  <si>
    <t>https://sairhythms.sathyasai.org/song/mother-mary-jesus-christ</t>
  </si>
  <si>
    <t>Mother Mary, Jesus Christ</t>
  </si>
  <si>
    <t>Mother Mary, Jesus Christ, we raise our hands in prayer
Mother Mary, Jesus Christ, we know that You care
Jesus Christ, O Jesus Christ, the Lord sent You to see
That His children on this earth live in harmony
Jesus Christ, O Jesus Christ, O Lord with a gentle face
With smiling eyes and words of Love, You showed the way to Grace</t>
  </si>
  <si>
    <t>debug_mother_mary_jesus_christ.html</t>
  </si>
  <si>
    <t>https://sairhythms.sathyasai.org/song/mother-oh-mother-sai-ma</t>
  </si>
  <si>
    <t>Mother Oh Mother Sai Ma</t>
  </si>
  <si>
    <t>Mother Oh Mother Sai Ma
You Mean The Whole World To Me Sai Ma
Mother Oh Mother Sai Ma
You Are The Light Of My Life Sai Ma
Ma Sai Ma, Ma Sai Ma
In Times Of Trouble And Despair
I Call Your Name, You Are Always There
How Can We Thank You Oh Dear Sai Ma
For All Your Patience And Love Sai Ma [ Ma Sai Ma ... ]</t>
  </si>
  <si>
    <t>mother-oh-mother-sai-ma.mp3</t>
  </si>
  <si>
    <t>sheet-music karaoke</t>
  </si>
  <si>
    <t>Song Glossary ma: mother; (var) maayi, maiya, mayi sai: sa + aai = divine mother</t>
  </si>
  <si>
    <t>debug_mother_oh_mother_sai_ma.html</t>
  </si>
  <si>
    <t>Reference Track2.5 Pancham / D# - UnisonLadies Pitch Karaoke Tracks2.5 Pancham / D# (unison)</t>
  </si>
  <si>
    <t>https://sairhythms.sathyasai.org/song/mruthyunjayaya-namah-om</t>
  </si>
  <si>
    <t>Mruthyunjayaya Namah Om</t>
  </si>
  <si>
    <t>Humble salutations to Lord Sayeeshwara who is none other than Lord Shiva also known as, Mruthyunjaya (one who has conquered death), Tryambaka (one with three eyes) and Lingeshwara (one with a form that has no beginning or end).</t>
  </si>
  <si>
    <t>Mruthyunjayaya Namah Om
Tryambakaya Namah Om
Lingeshwaraya Namah Om
Sayeeshwaraya Namah Om
Om Namah Shivaya Namah Om (4)</t>
  </si>
  <si>
    <t>mruthyunjayaya-namah-om.mp3</t>
  </si>
  <si>
    <t>S+ S+ N2 N2 D2 N2 N2 S+In the Key of C:C+ C+ B B A B B C+</t>
  </si>
  <si>
    <t>https://media.radiosai.org/journals/Vol_03/05MAY01/bhajans.htm</t>
  </si>
  <si>
    <t>Song Glossary lingeshwara: lord of the lingam (sacred stone in the form of an ellipse); (var) lingeshwaraya mruthyunjaya: one who has conquered death - refers to lord shiva; (var) mruthyunjayaya namah: offer salutations; not mine; (var) namaya om: Omkara has no form. It is the manifestation of Brahman (God) as sound. It is present in all creation. It is effulgent. It is in all speech. Read More: Significance of Om sayeesha: sai + esha = lord sai; (var) sayeesham, sayeeshwara, sayeeshwaram, sayeeshwari (f), sayeeshwaraya, saishwari (f), shiva: lord shiva - one of the trinity who is the destroyer - the name shiva means auspiciousness; (var) shiv, shivaya, shivaraj, shivaraja, shivarajam, shivom, shivani (f) - of shiva tryambakaya: three-eyed one, refers to lord shiva; (var) tryambakesha - the three eyed lord</t>
  </si>
  <si>
    <t>debug_mruthyunjayaya_namah_om.html</t>
  </si>
  <si>
    <t>https://sairhythms.sathyasai.org/song/muchas-gracias-senor</t>
  </si>
  <si>
    <t>Muchas gracias Senor</t>
  </si>
  <si>
    <t>Thank you so much Lord for Your grand human presence; We praise You Lord Sathya Sai Narayana. Keep us distant, Lord, from all worldly life, Give us Your Darshan Lord Sathya Sai Narayana.</t>
  </si>
  <si>
    <t>Muchas gracias Senor, Por tu gran presencia humana
Te alabamos Senor, Sathya Sai Narayana
Alejanos Senor, De toda vida mundana
Danos tu darshan Senor, Sathya Sai Narayana</t>
  </si>
  <si>
    <t>debug_muchas_gracias_senor.html</t>
  </si>
  <si>
    <t>https://sairhythms.sathyasai.org/song/mujhey-charana-kamal-se-jodo</t>
  </si>
  <si>
    <t>Mujhey Charana Kamal Se Jodo</t>
  </si>
  <si>
    <t>O Lord Sai, please let me merge with Your lotus feet. Your glory can neither be uttered nor written. Whoever comes to Your door, never returns empty.</t>
  </si>
  <si>
    <t>Mujhey Charana Kamal Se Jodo Mujhey Charana Kamal Se Jodo ...
... Sai Charan Kamal Se Jodo Baba Charan Kamal Se Jodo
Baba Charan Kamal Se Jodo
Teri Mahima Likhi Na Jaye
Teri Mahima Kahin Na Jaye
Mujhey Charan Kamal Se Jodo
Sai Charan Kamal Se Jodo
Baba Charan Kamal Se Jodo
Terey Dwarey Jo Bhi Aye
O Khali Kabhi Na Jaye
Mujhey Charan Kamal Se Jodo
Sai Charan Kamal Se Jodo
Baba Charan Kamal Se Jodo</t>
  </si>
  <si>
    <t>Song Glossary aao: welcome baba: lord sai baba - the divine father bhi: also charan: feet; (var) charana, charanam, charanon dwarey: doors; (var) dwar, dwara - singular jaya: victory; (var) jayam, jayatu jo: whoever jodo: enjoin, to combine kabhi: sometimes, at different times kahin: anywhere, wherever kamala: lotus khali: empty, bare likhi: wrote (feminine) mahima: glory mujhe: for me; (var) mujhey, mohey na: no (hindi); my (telugu) sai: sa + aai = divine mother se: from, with tera: yours; (var) terey, teri, tero (your)</t>
  </si>
  <si>
    <t>debug_mujhey_charana_kamal_se_jodo.html</t>
  </si>
  <si>
    <t>https://sairhythms.sathyasai.org/song/mujhey-sai-naam-jagat-se</t>
  </si>
  <si>
    <t>Mujhey Sai Naam Jagat Se</t>
  </si>
  <si>
    <t>What I love most in this world is the name of Lord Sai. He is ever blissful. He is none other than Lord Krishna, son of Nanda. Lord Sai is the very life breath of His devotees.</t>
  </si>
  <si>
    <t>Mujhey Sai Naam Jagat Se Pyaara
Bhagawan Bhagawan [ Mujhey Sai ... ]
Nanda Ananda Sai Ananda
Nanda Ananda Nanda Ananda
Tum Ho Bhakton Ke Pran</t>
  </si>
  <si>
    <t>Song Glossary anand: bliss; (var) ananda, anandam, anando bhagawan: god; (var) bhagwan, bhagavaan, bhagavan, bhagawantha, bhagawathey bhakthon: devotees; (var) bhakto, bhaktho ho: you are; (alternative) so be it jagat: world; (var) jagath, jagatha, jag, jaga ke: of or belonging to mujhe: for me; (var) mujhey, mohey naam: name; (var) naama, naamam nanda: foster father of lord krishna pran: vital force, life; (var) prana, praana pyaara: loving; (var) pyaarey, pyaari (f); pyaar - love sai: sa + aai = divine mother se: from, with tum: you, thou; (var) tu, tuj; tubhyam, tumhey - to you; tujhey, tujko - for you;</t>
  </si>
  <si>
    <t>debug_mujhey_sai_naam_jagat_se.html</t>
  </si>
  <si>
    <t>https://sairhythms.sathyasai.org/song/mukunda-madhava-karivarada-sri-sathya</t>
  </si>
  <si>
    <t>O Lord Sathya Sai, You were the Kari Varada (Lord Narayana, the saviour of the elephant from the clutches of crocodile), Mukunda, Madhava, Govinda, Keshava (various names of Lord Krishna), You are none other than the Ten Incarnations of Lord Vishnu such as, Matsya (Fish), Kurma (Tortoise), Varaha (Boar), Narahari (Narasimha). I pray to You O Lord Sathya Sai to protect me.</t>
  </si>
  <si>
    <t>Mukunda Madhava Karivarada Sri Sathya Sai Ram
Govinda Keshava Sri Hari Roopa Sathya Sai Ram
Mathsya Kurma Varaha Narahari Dashavatari Ram
Parthi Vasa Palaya Maam Prabho Sathya Sai Ram</t>
  </si>
  <si>
    <t>Song Glossary dashavatari: one who has taken ten incarnations; (var) dashavatara govinda: name of krishna which means cowherd; (var) govindam hari: name of lord vishnu; (var) hare, harey karivarada: lord vishnu who bestowed a boon on the elephant king gajendra keshava: refers to lord krishna who vanquished the demon keshi; also means the one with beautiful, long hair; (var) keshavam kurma: second incarnation of lord vishnu in the form of a tortoise maam: for me madhava: name of krishna which means very sweet like madhu-honey; (var) madhavam, madhavaya mathsya: first incarnation of lord vishnu in the form of a fish mukunda: refers to krishna, the one who grants liberation narahari: lord narasimha, the fourth incarnation of lord vishnu as half-human and half-lion for killing the demon hiranyakashipu; (var) naarasimha pala: to care, protect or sustain; (var) palana, palaya, palam, palan prabhu: lord, master; (var) prabho puttaparthi: birthplace of bhagawan sri sathya sai baba; (var) parti, parthi, parthipuri rama: name of the seventh incarnation of lord vishnu, son of dasharatha and kausalya; (var) ram roopa: figure, embodiment; (var) roopam, roopini (f) sai: sa + aai = divine mother sathya: truth, short form of sathyanarayana – the childhood name of sri sathya sai baba; (var) sathyam sri: honorific title of respect; another name of goddess lakshmi; wealth, majesty, splendour, intellect, fortune; (var) thiru (tamil) varaha: third incarnation of lord vishnu in the form of a boar vasa: one who dwells or resides in; (var) vasaya, vaasam</t>
  </si>
  <si>
    <t>debug_mukunda_madhava_karivarada_sri_sathya.html</t>
  </si>
  <si>
    <t>https://youtu.be/Tt0XhkrmrfU</t>
  </si>
  <si>
    <t>https://sairhythms.sathyasai.org/song/mukunda-madhava-murali-manohara-govardhana</t>
  </si>
  <si>
    <t>Salutations to you Oh beautiful Lord Sai Krishna. you were worshipped by Gopikas, you stole their hearts wearing the yellow colored dress, you were called by many other names such as Mukunda, Madhava, Murali Manohara, Govardhan Giridhari (All names of Krishna), you were the preceptor for the Sacred Bhagawath Geeta and you reside in the hearts of the devotees who worship you.</t>
  </si>
  <si>
    <t>Mukunda Madhava Murali Manohara Govardhana Giridhari
Gopi Poojita Manasa Chora Peetambara Dhari [ Mukunda Madhava ... ]
Geeta Bodhaka Sai Sundara
Vanditha Hrudaya Vihari (2)</t>
  </si>
  <si>
    <t>mukunda-madhava-murali-manohara-govardhana.mp3</t>
  </si>
  <si>
    <t>Song Glossary bodha: advice; (var) bodhaka - one who gives advice chora: thief; (var) choram dhara: bear, carry, earth, one who wears; (var) dhari, dharana, dharam, dharey, dharini (f) geeta: bhagawad geeta, the sacred scripture containing the guidance of lord krishna to arjuna during the war; (var) geete, geetai (tamil) giridhar: one who lifted the mountain - refers to lord krishna who lifted the govardhana peak; (var) giridhara, giridhari gopi: the women of brindavana who had completely surrendered to lord krishna; (var) gopika hrudaya: heart madhava: name of krishna which means very sweet like madhu-honey; (var) madhavam, madhavaya manasa: mind manohar: pleasing, beautiful, charming; (var) manohara, manoharam, manohari (f) mukunda: refers to krishna, the one who grants liberation murali: flute peetambara: yellow or golden colored cloth esp. worn by lord krishna poojita: deserving worship; (var) poojya, supoojita sai: sa + aai = divine mother sundara: beautiful; (var) sundarakara, sundaraya, sundari (f), soundari (f), sundaram - beauty vanditha: one who is worshipped; (var) vandita, vanditham, vandithaya vihara: one who resides; (var) viharana, vihari, viharini (f)</t>
  </si>
  <si>
    <t>debug_mukunda_madhava_murali_manohara_govardhana.html</t>
  </si>
  <si>
    <t>https://sairhythms.sathyasai.org/song/mukunda-murari-murari-gopal</t>
  </si>
  <si>
    <t>O Lord Krishna, darling son of Nanda, You are the slayer of demon Mura, You are the effulgent light of the Atma, You are Truth, Auspiciousness and Beauty. You are the embodiment of beauty, You are none other than Lord Sai who resides in Prashanthi.</t>
  </si>
  <si>
    <t>Mukunda Murari Murari Gopal
Hey Gopala Sai Hey Sai Nandalal
Prashanthi Nivasi Nivasi Nandalal
Hey Antaratma Jyothi Hey Jyothi Nandalal
Sathyam Shivam Shivam Sundaram
Hey Sundara Roopa Hey Sai Nandalal</t>
  </si>
  <si>
    <t>mukunda-murari-murari-gopal.mp3</t>
  </si>
  <si>
    <t>https://dl.radiosai.org/RADIO_SAI_BHAJAN_CLASSROOM_421_MUKUNDA_MURARI_MURARI_GOPAL.mp3</t>
  </si>
  <si>
    <t>Song Glossary antaratma: inner soul gopal: name of krishna which means protector of the cowherd; (var) gopala, gopalana, gopalam hey: a heartfelt callout, usually followed by a name or description like 'hey rama', or 'hey merciful lord' jyothi: divine light; (var) jyoth, jyotir mukunda: refers to krishna, the one who grants liberation murare: one who killed the demon ‘mura’ – lord krishna; (var) murari, murarey nandalala: son of nanda; (var) nandalal nivasi: dweller, resident; (var) nivasini (f), nivasitha prashanthi: supreme peace; (var) prashantha; also refers to prashanthi nilayam at puttaparthi roopa: figure, embodiment; (var) roopam, roopini (f)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sundara: beautiful; (var) sundarakara, sundaraya, sundari (f), soundari (f), sundaram - beauty</t>
  </si>
  <si>
    <t>debug_mukunda_murari_murari_gopal.html</t>
  </si>
  <si>
    <t>https://sairhythms.sathyasai.org/song/multi-faith-prayers</t>
  </si>
  <si>
    <t>Multi-Faith Prayers</t>
  </si>
  <si>
    <t>Namo Tassa Bhagavato Arahato Samma Sambuddhassa
Buddham Sharanam Gatchami
Dhammam Sharanam Gatchami
Sangham Sharanam Gatchami
Our Father who Art in Heaven hallowed be Thy name
Thy kingdom come Thy will be done on Earth as it is in Heaven
Give us this day our daily bread and forgive us our trespasses
As we forgive those who trespass against us
(And) Lead us not into temptation
But deliver us from evil
For Thine is the Kingdom and the Power and the Glory forever and ever
Amen
Aum Bhoor Bhuvah Suvah
Tat Savithur Varenyam
Bhargo Devasya Dheemahi
Dhiyo Yonah Prachodayaat
Bismillah Ar-Rahman Ar-Raheem (3)
La Ilaha illallah Allah Allah (3)
Sch’ma Yisrael, Adonai Eloheinu, Adonai Echad Adonai Echad (2)
Aum Saayeeshvaraaya Vidhmahe
Sathya Devaaya Dheemahi
Thannassarvah Prachodayaath
Ashem Vohu Vahishtem Asti
Ushta Asti Ushta Ahmai
Hyat Ashai Vahishtai Ashem</t>
  </si>
  <si>
    <t>debug_multi-faith_prayers.html</t>
  </si>
  <si>
    <t>multi-faith-prayers.mp3</t>
  </si>
  <si>
    <t>https://sairhythms.sathyasai.org/song/murali-bajao-madhava</t>
  </si>
  <si>
    <t>Murali Bajao Madhava</t>
  </si>
  <si>
    <t>O Lord Madhava (Krishna), play the melodious flute. O Lord Gopala (Krishna), You are the one who held the Govardhana mountain high to protect the cows. Sing the sweet name of Hari (Lord Vishnu) and Krishna, the Lord of Mathura who is none other than our Lord Sai.</t>
  </si>
  <si>
    <t>Murali Bajao Madhava
Giridhara Bala Gopala [ Murali Bajao ... ]
Madhura Madhura Hari Naam Bajao
Mathura Natha Sai Natha</t>
  </si>
  <si>
    <t>Song Glossary bajao: play (an instrument); (var) bajaa, bajey, baajey, bajaayey, bajavat, bajaavey, bajaiyya bala: child, son; (var) bal, balana, balagan (tamil), baalam giridhar: one who lifted the mountain - refers to lord krishna who lifted the govardhana peak; (var) giridhara, giridhari gopal: name of krishna which means protector of the cowherd; (var) gopala, gopalana, gopalam hari: name of lord vishnu; (var) hare, harey madhava: name of krishna which means very sweet like madhu-honey; (var) madhavam, madhavaya madhura: sweet; (var) madhuram mathura: holy city associated with lord krishna murali: flute naam: name; (var) naama, naamam natha: lord or master; (var) nath, nathaya, natham, nada (tamil), nadanukku (tamil) - to the lord, nathudey (telugu) sai: sa + aai = divine mother</t>
  </si>
  <si>
    <t>debug_murali_bajao_madhava.html</t>
  </si>
  <si>
    <t>https://sairhythms.sathyasai.org/song/murali-gaana-lola-krishna-madhava</t>
  </si>
  <si>
    <t>Murali Gaana Lola Krishna Madhava</t>
  </si>
  <si>
    <t>Glory to Lord Krishna, the player of soulful music on the flute who is also glorified as Keshava. Glory to the Lord of Mathura and the beloved of Radha. Glory to the sweet son of Nanda of Yadava dynasty.</t>
  </si>
  <si>
    <t>Murali Gaana Lola Krishna Madhava
Venu Gaana Lola Krishna Keshava
Mathuradhipathey Radha Lola
Madhura Madhura Hey Yadu Nandalala
Hey Nandalala Yadu Nandalala (3)</t>
  </si>
  <si>
    <t>Song Glossary gaan: song, music; (var) gaana hey: a heartfelt callout, usually followed by a name or description like 'hey rama', or 'hey merciful lord' keshava: refers to lord krishna who vanquished the demon keshi; also means the one with beautiful, long hair; (var) keshavam krishna: name of the eighth incarnation of lord vishnu, son of devaki and vasudeva lola: longing or desirous of madhava: name of krishna which means very sweet like madhu-honey; (var) madhavam, madhavaya madhura: sweet; (var) madhuram mathuradhipathey: lord of mathura - lord krishna murali: flute nandalala: son of nanda; (var) nandalal radha: one of the gopikas and the beloved of lord krishna; (var) radhe, radhey, radhika venu: flute yadu: name of the dynasty in which lord krishna was born; (var) yaduvara, yadukula</t>
  </si>
  <si>
    <t>debug_murali_gaana_lola_krishna_madhava.html</t>
  </si>
  <si>
    <t>https://sairhythms.sathyasai.org/song/murali-gaana-lola-nanda-gopa</t>
  </si>
  <si>
    <t>Murali Gaana Lola Nanda Gopa</t>
  </si>
  <si>
    <t>Welcome O Lord Krishna, Nanda's Son, the beloved of Radha. In the Age of Treta, You incarnated as Rama. In the Age of Dwapara, You enchanted Radha and taught the Sacred Hymn of Bhagavad Geetha. You are the liberator of humanity and in every Age You are the most beautiful one to look at.</t>
  </si>
  <si>
    <t>Murali Gaana Lola Nanda Gopa Bala Raavo Raavo Radha Lola Radha Lola
Treta Yugamuna Sita Ramudai
Dwapara Yugamuna Radha Loludai
Geetanu Drapina Taraka Naamudai
Yuga Yuga Manduna Kaguroopa Dariyai</t>
  </si>
  <si>
    <t>murali-gaana-lola-nanda-gopa.mp3</t>
  </si>
  <si>
    <t>Song Glossary bala: child, son; (var) bal, balana, balagan (tamil), baalam dariyai: one who wears drapina: made us drink(the nectar of Bhavdgitha) dwapara: one of the four ‘yugas’ in which lord krishna incarnated gaan: song, music; (var) gaana geet: song; (var) geetam, geetham gopa: cowherd kaguroopa: whose meaning is suitable lola: longing or desirous of loludai: beloved or dear to manduna: anduna = within murali: flute naam: name; (var) naama, naamam nanda: foster father of lord krishna raavo: welcome radha: one of the gopikas and the beloved of lord krishna; (var) radhe, radhey, radhika sita: consort of rama, 7th avatar of lord vishnu; (var) siya taraka: one who liberates or one that liberates; (var) tarakam treta: name of an eon or age yuga: one of the divisions of time. there are four yugas, known as krita, treta, dvapara and kali (the current age); (var) yug, yugamuna (telugu)</t>
  </si>
  <si>
    <t>debug_murali_gaana_lola_nanda_gopa.html</t>
  </si>
  <si>
    <t>https://www.youtube.com/watch?v=CaTL5il5oyY</t>
  </si>
  <si>
    <t>murali-gaana-lola-nanda-gopa_1.mp3</t>
  </si>
  <si>
    <t>https://sairhythms.sathyasai.org/song/murali-gaana-vilola-merey-prana</t>
  </si>
  <si>
    <t>Murali Gaana Vilola Merey Prana</t>
  </si>
  <si>
    <t>Salutations to you Oh Lord Krishna who is fond of music on the flute, you are my life Oh Lord Gopala, you are the Lord of Meera.</t>
  </si>
  <si>
    <t>Murali Gaana Vilola Merey Prana Gopala
Murahara Madhava Maya Vesha
Meera Ke Prabhu Giridhara Naagara</t>
  </si>
  <si>
    <t>Song Glossary gaan: song, music; (var) gaana giridhar: one who lifted the mountain - refers to lord krishna who lifted the govardhana peak; (var) giridhara, giridhari gopal: name of krishna which means protector of the cowherd; (var) gopala, gopalana, gopalam ke: of or belonging to madhava: name of krishna which means very sweet like madhu-honey; (var) madhavam, madhavaya maya: illusion meera: one of the greatest women saints and devotee of lord krishna who sang the glory of the lord through songs and bhajans mera: my, mine; (var) mere, merey, meri, mero murahara: one who killed the demon ‘mura’ – krishna; (var) murahari murali: flute naagara: clever, polite, town-born pran: vital force, life; (var) prana, praana prabhu: lord, master; (var) prabho vesha: dress; (var) veshadhari - one who wears different costumes or attires vilola: one who is in atmic bliss; (var) vilolana, viloley</t>
  </si>
  <si>
    <t>debug_murali_gaana_vilola_merey_prana.html</t>
  </si>
  <si>
    <t>https://sairhythms.sathyasai.org/song/murali-krishna-mukunda-krishna-mohana</t>
  </si>
  <si>
    <t>Murali Krishna Mukunda Krishna Mohana</t>
  </si>
  <si>
    <t>This song extols Lord Krishna's beauty and glory by chanting His various names and attributes.</t>
  </si>
  <si>
    <t>Murali Krishna Mukunda Krishna Mohana Krishna Krishna Krishna
Gopi Krishna Gopala Krishna Govardhanadhara Krishna Krishna
Radha Krishna Bala Krishna Raasa Vilola Krishna Krishna
Shirdi Krishna Parthi Krishna Sri Sathya Sai Krishna Krishna
Musical Krishna, Magical Krishna, flute-playing Krishna, come play for me
Charming Krishna, Who lifted a mountain, guarding the cowmaids, come
protect me
Radha's Krishna, dancing Krishna, baby Krishna, come dance with me
Krishna Who appeared in Shirdi, now lives as Sai in Puttaparthi</t>
  </si>
  <si>
    <t>murali-krishna-mukunda-krishna-mohana.mp3</t>
  </si>
  <si>
    <t>Song Glossary bala: child, son; (var) bal, balana, balagan (tamil), baalam gopal: name of krishna which means protector of the cowherd; (var) gopala, gopalana, gopalam gopi: the women of brindavana who had completely surrendered to lord krishna; (var) gopika govardhanadhara: one who carried the govardhana hill; (var) govardhanadhari, govardhanoddhara, govardhanodhara, govardhanodhari krishna: name of the eighth incarnation of lord vishnu, son of devaki and vasudeva mohana: attractive, beautiful, enchanting; (var) mohanam, mohini (f) - also refers to an incarnation of lord vishnu mukunda: refers to krishna, the one who grants liberation murali: flute puttaparthi: birthplace of bhagawan sri sathya sai baba; (var) parti, parthi, parthipuri raasa: the dance in which lord krishna multiplied his form to dance with all the gopikas at the same time radha: one of the gopikas and the beloved of lord krishna; (var) radhe, radhey, radhika sai: sa + aai = divine mother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 vilola: one who is in atmic bliss; (var) vilolana, viloley</t>
  </si>
  <si>
    <t>debug_murali_krishna_mukunda_krishna_mohana.html</t>
  </si>
  <si>
    <t>https://sairhythms.sathyasai.org/song/murali-madhava-sri-hari</t>
  </si>
  <si>
    <t>Murali Madhava Sri Hari</t>
  </si>
  <si>
    <t>Murali Madhava Sri Hari
Mukunda Govinda Harey Giridhari [ Murali Madhava ... ]
Govardhanodhara Gopi Gopala
Radha Ke Pyaara Hey Yamuna Vihara [ Mukunda Govinda ... ]</t>
  </si>
  <si>
    <t>Song Glossary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govardhanadhara: one who carried the govardhana hill; (var) govardhanadhari, govardhanoddhara, govardhanodhara, govardhanodhari govinda: name of krishna which means cowherd; (var) govindam hari: name of lord vishnu; (var) hare, harey hey: a heartfelt callout, usually followed by a name or description like 'hey rama', or 'hey merciful lord' ke: of or belonging to madhava: name of krishna which means very sweet like madhu-honey; (var) madhavam, madhavaya mukunda: refers to krishna, the one who grants liberation murali: flute pyaara: loving; (var) pyaarey, pyaari (f); pyaar - love radha: one of the gopikas and the beloved of lord krishna; (var) radhe, radhey, radhika sri: honorific title of respect; another name of goddess lakshmi; wealth, majesty, splendour, intellect, fortune; (var) thiru (tamil) vihara: one who resides; (var) viharana, vihari, viharini (f) yamuna: holy river flowing on the banks of mathura and brindavan, sites associated with lord krishna's advent</t>
  </si>
  <si>
    <t>debug_murali_madhava_sri_hari.html</t>
  </si>
  <si>
    <t>https://sairhythms.sathyasai.org/song/murali-manohara-gopala</t>
  </si>
  <si>
    <t>Murali Manohara Gopala</t>
  </si>
  <si>
    <t>Chant the name of Lord Narayana who took the form of Narahari (Half man Half Lion- Lord Narasimha), He is none other than the enchanting Lord Krishna also known by names such as, Gopala, Murahara, Shauri and Yadava.</t>
  </si>
  <si>
    <t>Murali Manohara Gopala
Murahara Shourie Yadava
Narahari Roopa Narayana
Namo Namo Sai Narayana
Narayana Sai Narayana (2)</t>
  </si>
  <si>
    <t>Song Glossary gopal: name of krishna which means protector of the cowherd; (var) gopala, gopalana, gopalam manohar: pleasing, beautiful, charming; (var) manohara, manoharam, manohari (f) murahara: one who killed the demon ‘mura’ – krishna; (var) murahari murali: flute namo: to offer salutations narahari: lord narasimha, the fourth incarnation of lord vishnu as half-human and half-lion for killing the demon hiranyakashipu; (var) naarasimha narayana: lord vishnu; (var) narayan, narayanam, narayanaya roopa: figure, embodiment; (var) roopam, roopini (f) sai: sa + aai = divine mother shourie: one with long hair, usually refers to lord krishna yadava: one belonging to the yadu dynasty, refers to lord krishna</t>
  </si>
  <si>
    <t>debug_murali_manohara_gopala.html</t>
  </si>
  <si>
    <t>https://sairhythms.sathyasai.org/song/murali-manohara-natavara-lala</t>
  </si>
  <si>
    <t>Murali Manohara Natavara Lala</t>
  </si>
  <si>
    <t>Victory to the enchanting Flutist, Lord Krishna, the dark-hued son of Nanda and the protector of the cowherd.</t>
  </si>
  <si>
    <t>Murali Manohara Natavara Lala
Shyama Manohara Hey Nandalala [ Murali Manohara ... ]
Nanda Mukunda Goparipala
Jaya Jaya Govinda Gopala Bala
Murali Manohara Natavara Lala
Shyama Manohara Hey Nandalala [ Murali Manohara ... ]
Nanda Kishora Goparipala
Jaya Jaya Govinda Gopala Bala</t>
  </si>
  <si>
    <t>murali-manohara-natavara-lala.mp3</t>
  </si>
  <si>
    <t>S R1 S n2 S S R1 G2 M1 G2 R1 S SIn the Key of C:C C# C B C C C# E F E C# C C</t>
  </si>
  <si>
    <t>https://dl.radiosai.org/RADIO_SAI_BHAJAN_CLASSROOM_434_MURALI_MANOHAR_NATAVARALAL.mp3</t>
  </si>
  <si>
    <t>Song Glossary bala: child, son; (var) bal, balana, balagan (tamil), baalam gopal: name of krishna which means protector of the cowherd; (var) gopala, gopalana, gopalam goparipala: protector of cows govinda: name of krishna which means cowherd; (var) govindam hey: a heartfelt callout, usually followed by a name or description like 'hey rama', or 'hey merciful lord' jaya: victory; (var) jayam, jayatu kishora: son lal: son, child, dear one; (var) lala manohar: pleasing, beautiful, charming; (var) manohara, manoharam, manohari (f) mukunda: refers to krishna, the one who grants liberation murali: flute nanda: foster father of lord krishna nandalala: son of nanda; (var) nandalal natavara: supreme dancer/actor referred esp. to lord krishna sham: dark hued, a reference to lord krishna; evening time; (var) shyam, shyama, shyamala</t>
  </si>
  <si>
    <t>debug_murali_manohara_natavara_lala.html</t>
  </si>
  <si>
    <t>https://sairhythms.sathyasai.org/song/murali-manohara-shyama-bhajo</t>
  </si>
  <si>
    <t>Murali Manohara Shyama Bhajo</t>
  </si>
  <si>
    <t>Chant the name of Lord Krishna the one who conquers the mind with his divine music of the flute, the dark blue complexioned Lord. Sing about the one who was served by the pious sages. The dark blue Krishna is none other than my Sai Krishna.</t>
  </si>
  <si>
    <t>Murali Manohara Shyama Bhajo
Munijana Sevitha Sai Bhajo [ Murali Manohara ]
Shyama Bhajo Radhey Shyama Bhajo
Shyama Krishna Sai Krishna Bhajo</t>
  </si>
  <si>
    <t>Song Glossary bhaja: worship, chant the name or sing the praises of the lord; (var) bhajoon - I worship; bhajey - let us worship krishna: name of the eighth incarnation of lord vishnu, son of devaki and vasudeva manohar: pleasing, beautiful, charming; (var) manohara, manoharam, manohari (f) munijana: all the saints murali: flute radha: one of the gopikas and the beloved of lord krishna; (var) radhe, radhey, radhika sai: sa + aai = divine mother sevitha: one who is worshipped sham: dark hued, a reference to lord krishna; evening time; (var) shyam, shyama, shyamala</t>
  </si>
  <si>
    <t>debug_murali_manohara_shyama_bhajo.html</t>
  </si>
  <si>
    <t>https://sairhythms.sathyasai.org/song/murali-manohara-shyama-murari</t>
  </si>
  <si>
    <t>Murali Manohara Shyama Murari</t>
  </si>
  <si>
    <t>Salutations to you Oh Lord Gopala (Krishna) you are fond of the music on flute, you are the beloved of Radha.</t>
  </si>
  <si>
    <t>Murali Manohara Shyama Murari
Gopala Sai Gopala (2)
Radha Lola Harey Giridhari
Gopala Sai Gopala (2)</t>
  </si>
  <si>
    <t>murali-manohara-shyama-murari.mp3</t>
  </si>
  <si>
    <t>Song Glossary giridhar: one who lifted the mountain - refers to lord krishna who lifted the govardhana peak; (var) giridhara, giridhari gopal: name of krishna which means protector of the cowherd; (var) gopala, gopalana, gopalam hari: name of lord vishnu; (var) hare, harey lola: longing or desirous of manohar: pleasing, beautiful, charming; (var) manohara, manoharam, manohari (f) murali: flute murare: one who killed the demon ‘mura’ – lord krishna; (var) murari, murarey radha: one of the gopikas and the beloved of lord krishna; (var) radhe, radhey, radhika sai: sa + aai = divine mother sham: dark hued, a reference to lord krishna; evening time; (var) shyam, shyama, shyamala</t>
  </si>
  <si>
    <t>debug_murali_manohara_shyama_murari.html</t>
  </si>
  <si>
    <t>https://sairhythms.sathyasai.org/song/murali-murali-murali-ghana-shyam</t>
  </si>
  <si>
    <t>Salutations to Lord Krishna (Shyam) who plays enchanting music on the Flute (Murali). He is the beloved of Radha, He adorns the golden colored cloth, He is compassion personified, He is the Lord of His greatest devotee Meera, He saved the cowherds by deftly lifting the Govardhana Mountain. He is none other than Lord Sai residing in Parthi.</t>
  </si>
  <si>
    <t>Murali Murali Murali Ghana Shyam
Mohana Murali Radhey (Sai) Shyam [ Murali Murali ... ]
Kanakambara Dhara Karuna Sagara
Meera Ke Prabhu Giridhara Naagara
Parthi Pureeshwara Sai Shyam</t>
  </si>
  <si>
    <t>https://saisundaram.org/54-murali-murali</t>
  </si>
  <si>
    <t>Song Glossary dhara: bear, carry, earth, one who wears; (var) dhari, dharana, dharam, dharey, dharini (f) ghana: thick; also refers to the sound of a bell; (var) ghanana giridhar: one who lifted the mountain - refers to lord krishna who lifted the govardhana peak; (var) giridhara, giridhari kanakambara: a flower, clad in gold; (var) kanakambari (feminine) karuna: compassion; (var) karunya, karunamaya - full of compassion, karunamayi (f), karunantha, karunakara - embodiment of compassion ke: of or belonging to meera: one of the greatest women saints and devotee of lord krishna who sang the glory of the lord through songs and bhajans mohana: attractive, beautiful, enchanting; (var) mohanam, mohini (f) - also refers to an incarnation of lord vishnu murali: flute naagara: clever, polite, town-born prabhu: lord, master; (var) prabho pureeshwara: lord of a place or city; (var) purishwara, pureeshwari, purishwari (f) puttaparthi: birthplace of bhagawan sri sathya sai baba; (var) parti, parthi, parthipuri radha: one of the gopikas and the beloved of lord krishna; (var) radhe, radhey, radhika sagar: ocean; (var) sagara, sagaram, sagari (feminine) sai: sa + aai = divine mother sham: dark hued, a reference to lord krishna; evening time; (var) shyam, shyama, shyamala</t>
  </si>
  <si>
    <t>debug_murali_murali_murali_ghana_shyam.html</t>
  </si>
  <si>
    <t>https://sairhythms.sathyasai.org/song/murali-shyama-bhajo-madhava-govinda</t>
  </si>
  <si>
    <t>Murali Shyama Bhajo Madhava Govinda</t>
  </si>
  <si>
    <t>Chant the various names of Lord Krishna such as Murali Shyama, Madhava, Govinda, Radhey Shyama, Gopi Gopala, Giridhara Bala, Shirdi Sai and Sathya Sai.</t>
  </si>
  <si>
    <t>Murali Shyama Bhajo Madhava Govinda Bhajo
Radhey Shyama Bhajo Gopi Gopala Bhajo
Giridhara Bala Bhajo Sundara Gopala Bhajo
Shirdi Sai Bhajo Sathya Sai Baba Bhajo</t>
  </si>
  <si>
    <t>Song Glossary baba: lord sai baba - the divine father bala: child, son; (var) bal, balana, balagan (tamil), baalam bhaja: worship, chant the name or sing the praises of the lord; (var) bhajoon - I worship; bhajey - let us worship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govinda: name of krishna which means cowherd; (var) govindam madhava: name of krishna which means very sweet like madhu-honey; (var) madhavam, madhavaya murali: flute radha: one of the gopikas and the beloved of lord krishna; (var) radhe, radhey, radhika sai: sa + aai = divine mother sathya: truth, short form of sathyanarayana – the childhood name of sri sathya sai baba; (var) sathyam sham: dark hued, a reference to lord krishna; evening time; (var) shyam, shyama, shyamala shirdi: holy abode of the first incarnation of sai baba; (var) shirdipuri sundara: beautiful; (var) sundarakara, sundaraya, sundari (f), soundari (f), sundaram - beauty</t>
  </si>
  <si>
    <t>debug_murali_shyama_bhajo_madhava_govinda.html</t>
  </si>
  <si>
    <t>https://sairhythms.sathyasai.org/song/murali-vinodana-munijana-mohana</t>
  </si>
  <si>
    <t>Murali Vinodana Munijana Mohana</t>
  </si>
  <si>
    <t>Oh Krishna, You play the flute, You are charmer of the minds of sages, enchanting dancer, ever new and able to resurrect the heart and who is compassionate towards the afflicted.</t>
  </si>
  <si>
    <t>Murali Vinodana Munijana Mohana
Natana Manohara Gopala
Nithya Niranjana Hrudaya Sanjeevana
Deena Janavana Gopala [ Natana Manohara ... ]</t>
  </si>
  <si>
    <t>murali-vinodana-munijana-mohana.mp3</t>
  </si>
  <si>
    <t>Song Glossary deen: downtrodden; (var) deena, deenan gopal: name of krishna which means protector of the cowherd; (var) gopala, gopalana, gopalam hrudaya: heart janavana: protector of people; (var) janavani (feminine) manohar: pleasing, beautiful, charming; (var) manohara, manoharam, manohari (f) mohana: attractive, beautiful, enchanting; (var) mohanam, mohini (f) - also refers to an incarnation of lord vishnu munijana: all the saints murali: flute natana: acting, dancing; (var) natanam niranjan: without any black spot. i.e. always pure. nir+anjan=without collirium (kaajal – which is always black); (var) niranjana, niranjani (f) nithya: daily, always sanjeevana: giver of life vinodini: one who delights in various activities like playing flute, singing etc.; (var) vinodana</t>
  </si>
  <si>
    <t>debug_murali_vinodana_munijana_mohana.html</t>
  </si>
  <si>
    <t>https://sairhythms.sathyasai.org/song/muralidhara-bada-chitha-chor</t>
  </si>
  <si>
    <t>Muralidhara Bada Chitha Chor</t>
  </si>
  <si>
    <t>Glory to the beautiful Flutist Lord Krishna, the stealer of hearts, the one who lifted the Govardhana mountain and the beloved son of Nanda. Dance, dear Lord, may the anklets that adorn Your Holy Feet play mellifluous music.</t>
  </si>
  <si>
    <t>Muralidhara Bada Chitha Chor
Giridhara Bala Nanda Kishore
Rhumka Jhumaka Jhuma Ghungaroo Bajey
Rhuma Jhuma Rhuma Jhuma Payal Baajey</t>
  </si>
  <si>
    <t>Lowest Note: P / GHighest Note: M1 / F (higher octave)* Western notes are in the Key of C</t>
  </si>
  <si>
    <t>https://dl.radiosai.org/RADIO_SAI_BHAJAN_CLASSROOM_382_MURALIDHARA_BADA_CHITACHOR.mp3</t>
  </si>
  <si>
    <t>Song Glossary baajey: to play an instrument or instruments being played; (var) bajey, bajaavey, baja, bajaavath, baajath bajao: play (an instrument); (var) bajaa, bajey, baajey, bajaayey, bajavat, bajaavey, bajaiyya bada: big bala: child, son; (var) bal, balana, balagan (tamil), baalam chitha: consciousness, mind; (var) chit chora: thief; (var) choram ghungaroo: special anklets worn by dancers giridhar: one who lifted the mountain - refers to lord krishna who lifted the govardhana peak; (var) giridhara, giridhari kishora: son muralidhara: one who carries the flute - lord krishna; (var) muralidhari nanda: foster father of lord krishna payal: ornament for ankles; (var) payaliya - plural rhuma-jhuma: the description of the sound of anklets; (var) rhum-jhum, rhumaka-jhumaka</t>
  </si>
  <si>
    <t>debug_muralidhara_bada_chitha_chor.html</t>
  </si>
  <si>
    <t>https://youtu.be/0y4bpavrmCs</t>
  </si>
  <si>
    <t>https://sairhythms.sathyasai.org/song/muralidhara-gopala-madhura</t>
  </si>
  <si>
    <t>O sweet Lord Gopala (Krishna), with the flute in Your hands and with the complexion of dark clouds, You steal the hearts of devotees. You are the beloved of Radha. With beautiful and sweet name and form You stroll in Brindavan.</t>
  </si>
  <si>
    <t>Muralidhara Gopala Madhura
Megha Roopa Hari Manasa Chora [ Muralidhara ... ]
Radha Madhava Kunja Vihara
Ananda Ghana Roopa Naama Madhura (3)</t>
  </si>
  <si>
    <t>Song Glossary anand: bliss; (var) ananda, anandam, anando chora: thief; (var) choram ghana: thick; also refers to the sound of a bell; (var) ghanana gopal: name of krishna which means protector of the cowherd; (var) gopala, gopalana, gopalam hari: name of lord vishnu; (var) hare, harey kunja: a place overgrown with plants or creepers, a bower madhava: name of krishna which means very sweet like madhu-honey; (var) madhavam, madhavaya madhura: sweet; (var) madhuram manasa: mind megha: cloud, dense, thick muralidhara: one who carries the flute - lord krishna; (var) muralidhari naam: name; (var) naama, naamam radha: one of the gopikas and the beloved of lord krishna; (var) radhe, radhey, radhika roopa: figure, embodiment; (var) roopam, roopini (f) vihara: one who resides; (var) viharana, vihari, viharini (f)</t>
  </si>
  <si>
    <t>debug_muralidhara_gopala_madhura.html</t>
  </si>
  <si>
    <t>https://youtu.be/SAb-Iv1QY4U</t>
  </si>
  <si>
    <t>https://sairhythms.sathyasai.org/song/muralidhara-hey-ghana-shyama</t>
  </si>
  <si>
    <t>Muralidhara Hey Ghana Shyama</t>
  </si>
  <si>
    <t>Salutations to You Lord Sai, resident of Parthi. You are none other than Lord Krishna, the Lord of Meera and Surdas. You held the Govardhan Mountain to save the cowherds. Your complexion is that of dark clouds.</t>
  </si>
  <si>
    <t>Muralidhara Hey Ghana Shyama
Partheeshwara Sai Shyama
Giridhari Parthi Vihari
Meera Ke Giridhari
Surdas Ke Krishna Murari
Ghana Shyama Megha Shyama Sai Shyama [ Giridhari ... ]</t>
  </si>
  <si>
    <t>muralidhara-hey-ghana-shyama.mp3</t>
  </si>
  <si>
    <t>Song Glossary ghana: thick; also refers to the sound of a bell; (var) ghanana giridhar: one who lifted the mountain - refers to lord krishna who lifted the govardhana peak; (var) giridhara, giridhari hey: a heartfelt callout, usually followed by a name or description like 'hey rama', or 'hey merciful lord' ke: of or belonging to krishna: name of the eighth incarnation of lord vishnu, son of devaki and vasudeva meera: one of the greatest women saints and devotee of lord krishna who sang the glory of the lord through songs and bhajans megha: cloud, dense, thick murali: flute murare: one who killed the demon ‘mura’ – lord krishna; (var) murari, murarey partheeshwara: one who is lord of parthi (sathya sai baba); (var) partheesha, partheeshwaraya puttaparthi: birthplace of bhagawan sri sathya sai baba; (var) parti, parthi, parthipuri sai: sa + aai = divine mother sham: dark hued, a reference to lord krishna; evening time; (var) shyam, shyama, shyamala surdas: 15th century saint, poet and musician, deeply devoted to lord krishna vihara: one who resides; (var) viharana, vihari, viharini (f)</t>
  </si>
  <si>
    <t>debug_muralidhara_hey_ghana_shyama.html</t>
  </si>
  <si>
    <t>https://sairhythms.sathyasai.org/song/muralidhara-manamohana-madhusudhana-krishna</t>
  </si>
  <si>
    <t>Muralidhara Manamohana Madhusudhana Krishna</t>
  </si>
  <si>
    <t>O Lord Sai Krishna, son of Yadu Dynasty, the one holding the Flute, You are also known as Madhusudhana, Keshava and adored by Your devotees, whose sorrows were driven away by You.</t>
  </si>
  <si>
    <t>Muralidhara Mana Mohana Madhusudhana Krishna
Natanagara Jaya Madhava Hey Keshava Krishna Krishna Krishna [ Muralidhara ... ]
Bansidhara Dukha Bhanjana Yadu Nandana Krishna
Radhey Govinda Sai Mukunda Gopi Jana Priya Krishna</t>
  </si>
  <si>
    <t>muralidhara-manamohana-madhusudhana-krishna.mp3</t>
  </si>
  <si>
    <t>Song Glossary bansidhara: bearer of the flute; (var) bansidhari bhanjana: one who destroys; (var) bhanjani (f) dukh: sorrow; (var) dukha gopi: the women of brindavana who had completely surrendered to lord krishna; (var) gopika govinda: name of krishna which means cowherd; (var) govindam hey: a heartfelt callout, usually followed by a name or description like 'hey rama', or 'hey merciful lord' jana: people; (var) jano, janon, janonke (of people), janoon, janara jaya: victory; (var) jayam, jayatu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mana: mind; (var) man, mano mohana: attractive, beautiful, enchanting; (var) mohanam, mohini (f) - also refers to an incarnation of lord vishnu mukunda: refers to krishna, the one who grants liberation muralidhara: one who carries the flute - lord krishna; (var) muralidhari nandana: son, also the name of a forest; (var) nandan, nandanam natanagara: clever dancer/actor priya: dear; (var) priyey, priyakara, priyakari (f) radha: one of the gopikas and the beloved of lord krishna; (var) radhe, radhey, radhika sai: sa + aai = divine mother yadu: name of the dynasty in which lord krishna was born; (var) yaduvara, yadukula</t>
  </si>
  <si>
    <t>debug_muralidhara_manamohana_madhusudhana_krishna.html</t>
  </si>
  <si>
    <t>https://sairhythms.sathyasai.org/song/muralidhara-mukunda-murari</t>
  </si>
  <si>
    <t>Muralidhara Mukunda Murari</t>
  </si>
  <si>
    <t>Oh Lord Krishna with the flute in one hand, you have lifted the Govardhana Mountain with the other, you have annihilated the demon Mura, you have assumed the illusory form of human being for directing and guiding humanity. You are none other than Sathya Sai.</t>
  </si>
  <si>
    <t>Muralidhara Mukunda Murari
Govardhana Giridhari Murari
Maya Nataka Sutradhari (2)
Maya Manusha Veshadhari
Sai Murari Sathya Sai Murari</t>
  </si>
  <si>
    <t>muralidhara-mukunda-murari.mp3</t>
  </si>
  <si>
    <t>Song Glossary giridhar: one who lifted the mountain - refers to lord krishna who lifted the govardhana peak; (var) giridhara, giridhari govardhana: the name of the hillock that was lifted by lord krishna manusha: human maya: illusion mukunda: refers to krishna, the one who grants liberation murali: flute murare: one who killed the demon ‘mura’ – lord krishna; (var) murari, murarey nataka: drama sai: sa + aai = divine mother sathya: truth, short form of sathyanarayana – the childhood name of sri sathya sai baba; (var) sathyam sutra: thread, aphorism for drama; (var) sutradhari - one who manages the drama vesha: dress; (var) veshadhari - one who wears different costumes or attires</t>
  </si>
  <si>
    <t>debug_muralidhara_mukunda_murari.html</t>
  </si>
  <si>
    <t>https://sairhythms.sathyasai.org/song/muralidhara-murahara-natavara</t>
  </si>
  <si>
    <t>Muralidhara Murahara Natavara</t>
  </si>
  <si>
    <t>Salutations to you Lord Krishna, son of Nanda and Yashoda, holding flute in hand, you are the supreme dancer whom the Gopis adore, you stroll in Brindavan and up lift the humanity from miseries.</t>
  </si>
  <si>
    <t>Muralidhara Murahara Natavara
Gopi Jana Priya Giridhara
Brindavana Sanchara Jagadodhara
Yashoda Bala Nanda Kumara</t>
  </si>
  <si>
    <t>muralidhara-murahara-natavara.mp3</t>
  </si>
  <si>
    <t>Song Glossary bala: child, son; (var) bal, balana, balagan (tamil), baalam brinda: short form of brindavan, a garden of tulsi plants giridhar: one who lifted the mountain - refers to lord krishna who lifted the govardhana peak; (var) giridhara, giridhari gopi: the women of brindavana who had completely surrendered to lord krishna; (var) gopika jagadodhara: one who liberates the world; (var) jagadoddhara, jagadoddharini (f), jagadodhaara, jagadodharaka, jagadodharana, jagadodharanam, jagadodharini (f) jana: people; (var) jano, janon, janonke (of people), janoon, janara kumara: son, young boy, lord subrahmanya murahara: one who killed the demon ‘mura’ – krishna; (var) murahari murali: flute nanda: foster father of lord krishna natavara: supreme dancer/actor referred esp. to lord krishna priya: dear; (var) priyey, priyakara, priyakari (f) sanchara: wander; (var) sancharam yashoda: foster mother of lord krishna; (var) yashode</t>
  </si>
  <si>
    <t>debug_muralidhara_murahara_natavara.html</t>
  </si>
  <si>
    <t>https://sairhythms.sathyasai.org/song/muruga-muruga</t>
  </si>
  <si>
    <t>Muruga Muruga</t>
  </si>
  <si>
    <t>Muruga Muruga, Muruga Muruga
Muruga Muruga Shakthi Vela Muruga, You Are My Shining Star
Kartikeya Muruga Vadi Vela Muruga, Come To Me Lord Muruga
Muruga Muruga Muruga Muruga
When I Need You, Muruga, You Are There, Muruga, To Take All My Troubles Away
You're My Swami, Muruga, Give Me Life Muruga, Va Va Vadi Velava</t>
  </si>
  <si>
    <t>muruga-muruga.mp3</t>
  </si>
  <si>
    <t>English, Tamil</t>
  </si>
  <si>
    <t>Song Glossary karthikeya: lord subrahmanya; (var) kartikeya muruga: another name of lord subrahmanya shakthi: power, primordial goddess, another name of mother parvathi swami: lord; (var) swaminatha, swamiye, swamiyey, swamy va: come vadivela: one of the several names of lord subrahmanya - one who wields the vel; (var) vadivelava vela: one wielding the vel or spear - lord subrahmanya; (var) velan, velava</t>
  </si>
  <si>
    <t>debug_muruga_muruga.html</t>
  </si>
  <si>
    <t>https://sairhythms.sathyasai.org/song/musical-krishna-magical-krishna</t>
  </si>
  <si>
    <t>Musical Krishna, Magical Krishna</t>
  </si>
  <si>
    <t>Musical Krishna, Magical Krishna, flute-playing Krishna, come play for me
Charming Krishna, Who lifted a mountain, guarding the cowmaids, come
protect me
Radha's Krishna, dancing Krishna, baby Krishna, come dance with me
Krishna Who appeared in Shirdi, now lives as Sai in Puttaparthi
Murali Krishna Mukunda Krishna Mohana Krishna Krishna Krishna
Gopi Krishna Gopala Krishna Govardhanadhara Krishna Krishna
Radha Krishna Bala Krishna Raasa Vilola Krishna Krishna
Shirdi Krishna Parthi Krishna Sri Sathya Sai Krishna Krishna</t>
  </si>
  <si>
    <t>Song Glossary krishna: name of the eighth incarnation of lord vishnu, son of devaki and vasudeva puttaparthi: birthplace of bhagawan sri sathya sai baba; (var) parti, parthi, parthipuri radha: one of the gopikas and the beloved of lord krishna; (var) radhe, radhey, radhika</t>
  </si>
  <si>
    <t>debug_musical_krishna_magical_krishna.html</t>
  </si>
  <si>
    <t>Sung to the tune of "Murali Krishna Mukunda Krishna".</t>
  </si>
  <si>
    <t>https://sairhythms.sathyasai.org/song/my-dedication</t>
  </si>
  <si>
    <t>My Dedication</t>
  </si>
  <si>
    <t>My Dedication
Use me, guide me, fill me, take me
Lead me by Your Will
Ready ... to follow, to serve You, to Love You
To be You in this world
I answer, I’m open, I listen, I hear You
I feel You move in me
LORD, I COME closer, humbled, surrendered,
Lifted, Committed to Your Way</t>
  </si>
  <si>
    <t>my-dedication.mp3</t>
  </si>
  <si>
    <t>debug_my_dedication.html</t>
  </si>
  <si>
    <t>https://sairhythms.sathyasai.org/song/my-eyes-are-forever-seeing-your-form</t>
  </si>
  <si>
    <t>My eyes are forever seeing Your form</t>
  </si>
  <si>
    <t>My eyes are forever seeing Your form,
My ears are forever hearing Sai Ram
My voice is forever singing Your glory, My Lord
Sai Natha Sai Natha, Jaya Jaya Hey Sai Natha
Make my body Your Puttaparthi
Make my heart Your Prashanthi
Fill my life with Love, Peace and Joy
And the music of Your glory Sai Natha,
Sai Natha Sai Natha, Jaya Jaya Hey Sai Natha</t>
  </si>
  <si>
    <t>my-eyes-are-forever-seeing-your-form.mp3</t>
  </si>
  <si>
    <t>p S R2 R2 G1 ~ S R2 S pIn the Key of C:G C D D E♭ ~ C D C G</t>
  </si>
  <si>
    <t>Song Glossary hey: a heartfelt callout, usually followed by a name or description like 'hey rama', or 'hey merciful lord' jaya: victory; (var) jayam, jayatu natha: lord or master; (var) nath, nathaya, natham, nada (tamil), nadanukku (tamil) - to the lord, nathudey (telugu) prashanthi: supreme peace; (var) prashantha; also refers to prashanthi nilayam at puttaparthi puttaparthi: birthplace of bhagawan sri sathya sai baba; (var) parti, parthi, parthipuri sai: sa + aai = divine mother</t>
  </si>
  <si>
    <t>debug_my_eyes_are_forever_seeing_your_form.html</t>
  </si>
  <si>
    <t>https://youtu.be/CJTRu3xvhSM</t>
  </si>
  <si>
    <t>https://sairhythms.sathyasai.org/song/my-heart-beating-0</t>
  </si>
  <si>
    <t>My heart is beating</t>
  </si>
  <si>
    <t>My heart is beating, my heart is pounding
My mind is weaving and conceiving
Something else is going on deep within
My heart is beating, my heart is pounding
My soul's expanding and demanding
Perfection from the outerself to merge within
Prema Swaroopa Prema Aanandha (2X)
Something else is going on deep within
My heart is beating, my heart is pounding
My heart is beating and rebounding
To the omnipresent Lord, God within
My heart is beating, my heart is pounding
With the ever-flowing love returning home</t>
  </si>
  <si>
    <t>debug_my_heart_is_beating.html</t>
  </si>
  <si>
    <t>https://sairhythms.sathyasai.org/song/my-heart-beating</t>
  </si>
  <si>
    <t>My heart is beating (~ Minor (Pilu))</t>
  </si>
  <si>
    <t>My heart is beating, Sai Ram, Sai Ram,
Keeps on repeating, Sai Ram, Sai Ram,
Sai Ram, Sai Ram, Sai Ram, Sai Ram, Sai Ram, Sai Ram, Sai (2x)
With every breath of mine, soham Sai Ram
Thought, speech, and action, sarvam Sai Ram
My soul eternal atma Sai Ram (2x)
My bliss eternal ananda Sai Ram
Sai Ram, Sai Ram, Sai Ram, Sai Ram, Sai Ram, Sai Ram, Sai (2x)</t>
  </si>
  <si>
    <t>my-heart-beating.mp3</t>
  </si>
  <si>
    <t>Song Glossary anand: bliss; (var) ananda, anandam, anando atma: soul rama: name of the seventh incarnation of lord vishnu, son of dasharatha and kausalya; (var) ram sai: sa + aai = divine mother sarva: all; (var) sarvam soham: i am that</t>
  </si>
  <si>
    <t>https://sairhythms.sathyasai.org/song/my-light-never-dims</t>
  </si>
  <si>
    <t>My Light Never Dims</t>
  </si>
  <si>
    <t>My Light Never Dims (8x)
My Love in your heart is constantly growing
My Love is always showing
That My Light can never dim
My Peace passeth all human understanding
My Peace is steadfasting
My Light never dims
My Life is more brilliant than ten billion suns
My Life is My Will and It’s being done
My Light never dims
My Bliss is the Substance of the Living Tree
My Bliss is completely and totally free
My Light never dims
Have no beginning..can never grow old
Forever Am perfect, complete and whole
My Light never dims
Belief in appearance has caused you to fall
There’s Only One Presence..won’t you hear My Call
My Light never dims</t>
  </si>
  <si>
    <t>my-light-never-dims.mp3</t>
  </si>
  <si>
    <t>debug_my_light_never_dims.html</t>
  </si>
  <si>
    <t>https://sairhythms.sathyasai.org/song/my-lord-my-lord-my-lord</t>
  </si>
  <si>
    <t>My Lord My Lord My Lord</t>
  </si>
  <si>
    <t>My Lord My Lord My Lord
Let me touch Thy Lotus Feet my Lord
The kindness in Your Eyes
The sweetness in Your Face
I Adore I Adore I Adore
My Lord My Lord My Lord
The love I find in Thee
The Peace I seek in Thee
It's precious precious precious my Lord</t>
  </si>
  <si>
    <t>debug_my_lord_my_lord_my_lord.html</t>
  </si>
  <si>
    <t>https://sairhythms.sathyasai.org/song/my-lord-sai</t>
  </si>
  <si>
    <t>My Lord Sai</t>
  </si>
  <si>
    <t>My Lord Sai, You are the light of the world
My beloved Sai, Truth is Your very name
You have taught me to love, Love is the key to every heart
You have opened up the windows of my soul
My beloved Sai, Peace is Your very name
You have taught me to love, Love is the key to every heart
Love has opened up the windows of my soul</t>
  </si>
  <si>
    <t>my-lord-sai.mp3</t>
  </si>
  <si>
    <t>debug_my_lord_sai.html</t>
  </si>
  <si>
    <t>https://sairhythms.sathyasai.org/song/my-parents-really-love-me</t>
  </si>
  <si>
    <t>My parents really love me</t>
  </si>
  <si>
    <t>My parents really love me, I know that this is right;
So when they say do this, do that, I should do it without a fight.
Sometimes I may not listen, I may think it's unfair;
But what I must try to understand is, they do it because they care.</t>
  </si>
  <si>
    <t>my-parents-really-love-me.mp3</t>
  </si>
  <si>
    <t>debug_my_parents_really_love_me.html</t>
  </si>
  <si>
    <t>https://sairhythms.sathyasai.org/song/my-sweet-lord</t>
  </si>
  <si>
    <t>My Sweet Lord</t>
  </si>
  <si>
    <t>My sweet Lord, oh my sweet Lord
Oh my sweet Lord, oh my sweet Lord (2x)
My sweet Lord, my sweet Lord
My sweet Lord, my sweet Lord …(2x)
My sweet Lord, my sweet Lord …(2x)
My sweet Lord, my sweet Lord …(2x)
Harey Rama, Rama Rama
My sweet Lord, my sweet Lord …(2x)
My sweet Lord, my sweet Lord …(2x)
My sweet Lord, my sweet Lord …(2x)
My sweet Lord, my sweet Lord …(2x)
My sweet Lord, my sweet Lord …(2x)
My sweet Lord, my sweet Lord …(2x)
My sweet Lord, My sweet Lord …(2x)
My sweet Lord, my sweet Lord</t>
  </si>
  <si>
    <t>my-sweet-lord.mp3</t>
  </si>
  <si>
    <t>Song Glossary hari: name of lord vishnu; (var) hare, harey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 swami: lord; (var) swaminatha, swamiye, swamiyey, swamy</t>
  </si>
  <si>
    <t>debug_my_sweet_lord.html</t>
  </si>
  <si>
    <t>https://sairhythms.sathyasai.org/song/mythili-pathey-raghu-nandana</t>
  </si>
  <si>
    <t>Mythili Pathey Raghu Nandana</t>
  </si>
  <si>
    <t>Glory to the descendant of the Raghu dynasty, Lord Rama, the Lord of Sita, the princess of Mithila. Glory to the lotus-eyed Lord Rama, the protector of the poor, the one filled with compassion and the one who is the son of Queen Kausalya.</t>
  </si>
  <si>
    <t>Mythili Pathey Raghu Nandana
Rama Raghava Rajeeva Lochana [ Mythili Pathey ... ]
Deenavana Hey Karunamaya
Kamala Nayana Kausalya Tanaya</t>
  </si>
  <si>
    <t>mythili-pathey-raghu-nandana.mp3</t>
  </si>
  <si>
    <t>P P M2 D2 P M2 G1 S R2 S n2 SIn the Key of C:G G F# A G F# E♭ C D C B C</t>
  </si>
  <si>
    <t>Song Glossary deenavana: protector of the downtrodden hey: a heartfelt callout, usually followed by a name or description like 'hey rama', or 'hey merciful lord' kamala: lotus karuna: compassion; (var) karunya, karunamaya - full of compassion, karunamayi (f), karunantha, karunakara - embodiment of compassion kausalya: mother of lord rama lochana: eye; (var) lochani (feminine) – one with such eyes; (var) vilochana mythili: goddess sita nandana: son, also the name of a forest; (var) nandan, nandanam nayan: eye; (var) nayana, nayanon, nayanom, nayanabhi pathey: master, lord, husband; (var) pathi, pathayey raghava: lord rama who hails from raghu clan raghu: the king ‘raghu’ who formed the ‘raghu’ dynasty in which lord rama was born rajeeva: a blue lotus rama: name of the seventh incarnation of lord vishnu, son of dasharatha and kausalya; (var) ram tanaya: son; (var) tanayam, tanaye, tanayey</t>
  </si>
  <si>
    <t>debug_mythili_pathey_raghu_nandana.html</t>
  </si>
  <si>
    <t>https://sairhythms.sathyasai.org/song/naada-brahma-hari-sai-harey</t>
  </si>
  <si>
    <t>Naada Brahma Hari Sai Harey</t>
  </si>
  <si>
    <t>Salutations to Lord Sai, the one who exists in the form of divine music, the one who is verily Lord Narayana and Lord Shiva, the performer of the divine dance and the one who adorns the snake as a jewel. Salutations to Lord Sathya Sai.</t>
  </si>
  <si>
    <t>Naada Brahma Hari Sai Harey
Narayana Hari Sai Harey [ Naada Brahma ... ]
Natana Kaladhara Sai Harey
Nagabharana Sai Harey
Sai Harey Sathya Sai Harey (3)</t>
  </si>
  <si>
    <t>naada-brahma-hari-sai-harey.mp3</t>
  </si>
  <si>
    <t>Song Glossary brahma: one of the trinity who is the creator, it also refers to the supreme lord - brahman; (var) brahmam hari: name of lord vishnu; (var) hare, harey kaladhara: beautiful, talented naada: sound; (var) ninaada, naad, naadam nagabharana: one who has the serpent as his ornament - lord shiva narayana: lord vishnu; (var) narayan, narayanam, narayanaya natana: acting, dancing; (var) natanam sai: sa + aai = divine mother sathya: truth, short form of sathyanarayana – the childhood name of sri sathya sai baba; (var) sathyam</t>
  </si>
  <si>
    <t>debug_naada_brahma_hari_sai_harey.html</t>
  </si>
  <si>
    <t>https://sairhythms.sathyasai.org/song/naada-brahma-sayeeshwara</t>
  </si>
  <si>
    <t>Naada Brahma Sayeeshwara</t>
  </si>
  <si>
    <t>Glory to Lord Sai, the Lord of divine Music, the very embodiment of Lord Shiva, the one reveling in the cosmic dance, the Lord of Goddess Parvathi, the Eternal Lord holding the Holy river Ganga in His hair locks! Glory to the great Lord Sai Shiva.</t>
  </si>
  <si>
    <t>Naada Brahma Sayeeshwara
Hara Hara Shiva Shiva Shankara
Gowri Ramana Sadashiva
Hara Hara Gangey Mahadeva (2)
Hara Hara Gangey Mahadeva (3)</t>
  </si>
  <si>
    <t>naada-brahma-sayeeshwara.mp3</t>
  </si>
  <si>
    <t>https://dl.radiosai.org/RADIO_SAI_BHAJAN_CLASSROOM_166_NADA_BRAMHA_SAISHWARA.mp3</t>
  </si>
  <si>
    <t>Song Glossary brahma: one of the trinity who is the creator, it also refers to the supreme lord - brahman; (var) brahmam ganga: the sacred river ganges worshipped as goddess ganga; (var) gangey gowri: another name of goddess parvathi hara: another name of lord shiva which means “to destroy”; (var) haraya mahadeva: lord of the lords - refers to lord shiva naada: sound; (var) ninaada, naad, naadam ramana: beloved; also the name of a saint sadashiva: always happy or prosperous; (var) sadashivey, sadashivom sayeesha: sai + esha = lord sai; (var) sayeesham, sayeeshwara, sayeeshwaram, sayeeshwari (f), sayeeshwaraya, saishwari (f), shankara: name of lord shiva, one who bestows auspiciousness; (var) shankar, shankaraya, shankaram shiva: lord shiva - one of the trinity who is the destroyer - the name shiva means auspiciousness; (var) shiv, shivaya, shivaraj, shivaraja, shivarajam, shivom, shivani (f) - of shiva</t>
  </si>
  <si>
    <t>debug_naada_brahma_sayeeshwara.html</t>
  </si>
  <si>
    <t>https://youtu.be/6C_R8cm1Ez8 https://youtu.be/EH1801ZqNVM</t>
  </si>
  <si>
    <t>https://sairhythms.sathyasai.org/song/naada-brahmam-sayeeshwaram</t>
  </si>
  <si>
    <t>Naada Brahmam Sayeeshwaram</t>
  </si>
  <si>
    <t>Glory to Lord Sai, the Lord of divine music, the one who is eternally pure, the embodiment of Om, the bestower of divine love, the embodiment of truth, consciousness and bliss. Salutations to the divine Preceptor, Lord Sai.</t>
  </si>
  <si>
    <t>Naada Brahmam Sayeeshwaram
Nithya Nirmala Sayeeshwaram [ Naada Brahmam … ]
Omkara Roopam Sayeeshwaram
Prema Pradatam Sayeeshwaram
Satchitanandam Sayeeshwaram
Sadguru Natham Sayeeshwaram</t>
  </si>
  <si>
    <t>naada-brahmam-sayeeshwaram.mp3</t>
  </si>
  <si>
    <t>Lowest Note: d2 / A (lower octave)Highest Note: R1 / C# (higher octave)* Western notes are in the Key of C</t>
  </si>
  <si>
    <t>Song Glossary brahma: one of the trinity who is the creator, it also refers to the supreme lord - brahman; (var) brahmam naada: sound; (var) ninaada, naad, naadam natha: lord or master; (var) nath, nathaya, natham, nada (tamil), nadanukku (tamil) - to the lord, nathudey (telugu) nirmala: without impurity, always clean, pure nithya: daily, always omkaara: form of om; (var) omkara, omkaraya - one who is the form of om pradatha: bestower; (var) pradayi, pradatham, pradayini (f) prema: love; (var) prem; also the name of the third sai avatar, prema sai roopa: figure, embodiment; (var) roopam, roopini (f) sadguru: true teacher/mentor/preceptor satchidananda: sat + chith + ananda = truth or being + consciousness + bliss; (var) satchitananda, satchidanandam sayeesha: sai + esha = lord sai; (var) sayeesham, sayeeshwara, sayeeshwaram, sayeeshwari (f), sayeeshwaraya, saishwari (f),</t>
  </si>
  <si>
    <t>debug_naada_brahmam_sayeeshwaram.html</t>
  </si>
  <si>
    <t>https://youtu.be/h3BXEASNN1U</t>
  </si>
  <si>
    <t>https://sairhythms.sathyasai.org/song/naada-brahmamayi-dayamayi</t>
  </si>
  <si>
    <t>Naada Brahmamayi Dayamayi</t>
  </si>
  <si>
    <t>O Divine Mother who is the form of divine music, the embodiment of compassion, You are the one who enjoys the tune, the expression, the rhythm of music, the one who is delighted by the string instrument Veena, the flute and the percussion instrument Mrudanga, the one who grants boons to those who surrender to You.</t>
  </si>
  <si>
    <t>Naada Brahmamayi Dayamayi
Bhava Raga Laya Gaana Vinodini [ Naada Brahma ... ]
Veena Venu Mrudanga Vinodini
Aashritha Phala Dayini Kalyani (2)</t>
  </si>
  <si>
    <t>Song Glossary bhava: being, becoming, birth, world brahma: one of the trinity who is the creator, it also refers to the supreme lord - brahman; (var) brahmam dayamayi: full of compassion; (var) dayamaya dayini: one who gives (feminine); (var) pradayini, vidayini gaan: song, music; (var) gaana kalyan: welfare; (var) kalyana, kalyani - goddess who bestows auspiciousness and welfare laya: to merge, beat of music mrudanga: a percussion instrument; (var) mrudangam naada: sound; (var) ninaada, naad, naadam phala: result or fruit of our actions raga: melody shritha: those who worship or surrender to god; (var) aashritha veena: musical instrument esp. played by goddess saraswathi, the goddess of knowledge venu: flute vinodini: one who delights in various activities like playing flute, singing etc.; (var) vinodana</t>
  </si>
  <si>
    <t>debug_naada_brahmamayi_dayamayi.html</t>
  </si>
  <si>
    <t>https://sairhythms.sathyasai.org/song/naada-brahmamayi-sayeeshwari</t>
  </si>
  <si>
    <t>O Mother Sai, the abode of divine music, You are the Ocean of compassion. You are adored by various names, Varahi (a form of Shakthi), Vaishnavi (the sister of Vishnu). You are the bestower of speech who is worshipped as Meenakshi, Mahamayi and Mookambike in various forms in temples. O Supreme Mother, the sister of Vishnu, You are the one who removes the fear of worldly existence. O Mother Sathya Sai, You are verily Mother Parvathi.</t>
  </si>
  <si>
    <t>Naada Brahmamayi Sayeeshwari
Bhagawathi Mata Krupa Sagari [ Naada ... ]
Varahi Vaishnavi Vageshwari
Matangi Mahamaye Mookambikey
Parameshwari Hari Sodari
Bhava Bhaya Haarini Sathya Sayeeshwari</t>
  </si>
  <si>
    <t>Song Glossary bhagawathi: goddess bhava: being, becoming, birth, world bhaya: fear brahmamaya: enveloped with the supreme spirit; (var) brahmamayi (f) haarini: one who removes/destroys (f); (var) harini, harnevali hari: name of lord vishnu; (var) hare, harey krupa: compassion; (var) kripa mahamaya: divine power of illusion; (var) mahamaye mata: mother; (var) matey matangi: she is the tantrik form of saraswati, she is madurai meenakshi and also a form of kali mookambikey: name of a goddess naada: sound; (var) ninaada, naad, naadam paramesha: supreme god; (var) parameshwara, parameshwaraya, parameshwari (feminine) sagar: ocean; (var) sagara, sagaram, sagari (feminine) sathya: truth, short form of sathyanarayana – the childhood name of sri sathya sai baba; (var) sathyam sayeesha: sai + esha = lord sai; (var) sayeesham, sayeeshwara, sayeeshwaram, sayeeshwari (f), sayeeshwaraya, saishwari (f), sodari: sister; (var) sodhari vageshwari: goddess of speech; (var) vagesri vaishnavi: sister of lord vishnu, an incarnation of shakti varahi: hindu goddess pictured as having a female wild boar head, and represents shakti (divine energy)</t>
  </si>
  <si>
    <t>debug_naada_brahmamayi_sayeeshwari.html</t>
  </si>
  <si>
    <t>https://youtu.be/DWgxcgjfSVw</t>
  </si>
  <si>
    <t>https://sairhythms.sathyasai.org/song/naada-lola-sathya-sai-harey</t>
  </si>
  <si>
    <t>Naada Lola Sathya Sai Harey</t>
  </si>
  <si>
    <t>I bow to the lover of music, Sathya Sai One who adorns the snake as an ornament The one who rides on the bull - Nandi. I bow down to that Shiva, who is none other than Sathya Sai.</t>
  </si>
  <si>
    <t>Naada Lola Sathya Sai Harey
Nagabharana Sai Harey [ Naada Lola ]
Nandi Vahana Sai Harey
Namo Namo Shiva (Sathya) Sai Harey</t>
  </si>
  <si>
    <t>Song Glossary hari: name of lord vishnu; (var) hare, harey lola: longing or desirous of naada: sound; (var) ninaada, naad, naadam nagabharana: one who has the serpent as his ornament - lord shiva namo: to offer salutations nandi: the vehicle of shiva – bull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vahana: vehicle; (var) vahini - one who rides the vehicle (feminine)</t>
  </si>
  <si>
    <t>debug_naada_lola_sathya_sai_harey.html</t>
  </si>
  <si>
    <t>https://sairhythms.sathyasai.org/song/naada-swaroopa-namah-shivaya</t>
  </si>
  <si>
    <t>Naada Swaroopa Namah Shivaya</t>
  </si>
  <si>
    <t>Lord Shiva! I bow to Thee! You are the form of divine music! The One who adorns the snake as an ornament! One who has the moon's crescent on His head! One whose hair locks bear the flowing river Ganga! One Who is three-eyed! One Who has the holy ash smeared His body! One Who is Eternal! One Who enchants with His cosmic dance! I bow down to that Shiva!</t>
  </si>
  <si>
    <t>Naada Swaroopa Namah Shivaya
Nagabharana Namah Shivaya [ Naada Swaroopa ]
Chandrakaladhara Shashi Shekaraya
Ganga Jatadhara Trilochanaya
Bhasma Vibhushitha Sanathanaya
Natana Manohara Namah Shivaya
Om Namah Shivaya Shivaya Namah Om (4)</t>
  </si>
  <si>
    <t>Song Glossary bhasma: sacred ash chandrakala: crescent moon on the day before or after the new moon dhara: bear, carry, earth, one who wears; (var) dhari, dharana, dharam, dharey, dharini (f) ganga: the sacred river ganges worshipped as goddess ganga; (var) gangey jatadhara: one who wears locks of matted hair – shiva; (var) jatadhari manohar: pleasing, beautiful, charming; (var) manohara, manoharam, manohari (f) naada: sound; (var) ninaada, naad, naadam nagabharana: one who has the serpent as his ornament - lord shiva namah: offer salutations; not mine; (var) namaya natana: acting, dancing; (var) natanam om: Omkara has no form. It is the manifestation of Brahman (God) as sound. It is present in all creation. It is effulgent. It is in all speech. Read More: Significance of Om sanathana: perpetual, constant, eternal, permanent; (var) sanathani (f), sanatana, sanathanaya shashi: moon shekara: highest part, top or crown of the head; (var) sekara, shekaraya, shekari (feminine) shiva: lord shiva - one of the trinity who is the destroyer - the name shiva means auspiciousness; (var) shiv, shivaya, shivaraj, shivaraja, shivarajam, shivom, shivani (f) - of shiva swaroopa: figure, embodiment; (var) swarupa, swaroopam, swaroopanin (tamil); roopini, swaroopini, svarupini (feminine) trilochana: three-eyed one, refers to lord shiva; (var) trilochanaya vibhushitha: decorated or adorned</t>
  </si>
  <si>
    <t>debug_naada_swaroopa_namah_shivaya.html</t>
  </si>
  <si>
    <t>https://sairhythms.sathyasai.org/song/naam-bhajo-hari-naam-bhajo</t>
  </si>
  <si>
    <t>Chant the name of Lord Hari who incarnated as Lord Krishna, the adorable son of Nanda in Brindavan. Lord Sai Baba is none other than Lord Hari.</t>
  </si>
  <si>
    <t>Naam Bhajo Hari Naam Bhajo
Narayana Sai Narayana [ Naam Bhajo ... ]
Nanda Ananda Mukunda Harey (2)
Brindavana Sai Baba Harey
Baba Harey Sai Baba Harey (3)</t>
  </si>
  <si>
    <t>naam-bhajo-hari-naam-bhajo.mp3</t>
  </si>
  <si>
    <t>Song Glossary anand: bliss; (var) ananda, anandam, anando baba: lord sai baba - the divine father bhajo: (let us) worship, chant the name or sing the praises of the lord; (var) bhajarey, bhajey, bhajore, bhajorey, bhajeham brindavana: garden of tulsi plants, abode of krishna and sathya sai; (var) brindavan hari: name of lord vishnu; (var) hare, harey mukunda: refers to krishna, the one who grants liberation naam: name; (var) naama, naamam nanda: foster father of lord krishna narayana: lord vishnu; (var) narayan, narayanam, narayanaya sai: sa + aai = divine mother</t>
  </si>
  <si>
    <t>debug_naam_bhajo_hari_naam_bhajo.html</t>
  </si>
  <si>
    <t>https://youtu.be/-2Hvpm5oFsw</t>
  </si>
  <si>
    <t>https://sairhythms.sathyasai.org/song/naam-bina-prana-nahin</t>
  </si>
  <si>
    <t>Naam Bina Prana Nahin</t>
  </si>
  <si>
    <t>There is no life without chanting the name of adorable son of Nanda, of Lord Sai Mukunda. Sing His glory and His attributes, Go to the banks of the rivers Ganga and Yamuna.</t>
  </si>
  <si>
    <t>Naam Bina Prana Nahin
Nanda Nanda Mukunda Sai [ Naam Bina ... ]
Gao Rey Guna Gao Rey
Ganga Yamuna Teera Chalo Rey</t>
  </si>
  <si>
    <t>Song Glossary bina: without chalo: let us go; (var) chaley, chala - to go ganga: the sacred river ganges worshipped as goddess ganga; (var) gangey gao: sing, let us sing; (var) gaave, gaoon, ganavaa, gaayorey, gaaya - sang guna: qualities; (var) gun mukunda: refers to krishna, the one who grants liberation naam: name; (var) naama, naamam nahin: no, not; (var) nahi nanda: foster father of lord krishna pran: vital force, life; (var) prana, praana sai: sa + aai = divine mother teera: bank, shore yamuna: holy river flowing on the banks of mathura and brindavan, sites associated with lord krishna's advent</t>
  </si>
  <si>
    <t>debug_naam_bina_prana_nahin.html</t>
  </si>
  <si>
    <t>https://sairhythms.sathyasai.org/song/naama-smarana-anandam</t>
  </si>
  <si>
    <t>Naama Smarana Anandam</t>
  </si>
  <si>
    <t>Chanting the various names of God gives bliss. The name of Lord Sai, the patron of all religions, provides supreme bliss.</t>
  </si>
  <si>
    <t>Naama Smarana Anandam
Sai Naamam Paramanandam [ Naama Smarana ... ]
Sadguru Naamam Sadashiva Naamam
Durga Lakshmi Saraswathi Naamam
Rama Naamam Krishna Naamam
Allah Yeshu Nanak Naamam
Buddha Zohrashtra Mahavir Naamam
Sarva Dharma Priya Sai Naamam [ Sai Naamam ... ]</t>
  </si>
  <si>
    <t>Song Glossary allah: the all-compassionate god of islam religion anand: bliss; (var) ananda, anandam, anando buddha: founder of buddhism and one of the major ten incarnations of god; also an enlightened person dharma: righteousness, also refers to way of life or religion durga: goddess who destroyed the demon mahishasura; (var) durge, durgeshwari krishna: name of the eighth incarnation of lord vishnu, son of devaki and vasudeva lakshmi: goddess of wealth, the consort of lord vishnu mahavira: lord mahavira – the founder of jainism, also, a very courageous person; (var) mahavir naam: name; (var) naama, naamam nanak: saint of sikh religion, guru nanak paramananda: supreme bliss; (var) paramanandam priya: dear; (var) priyey, priyakara, priyakari (f) rama: name of the seventh incarnation of lord vishnu, son of dasharatha and kausalya; (var) ram sadashiva: always happy or prosperous; (var) sadashivey, sadashivom sadguru: true teacher/mentor/preceptor sai: sa + aai = divine mother saraswathi: goddess of learning and consort of brahma sarva: all; (var) sarvam smaran: constant remembrance; (var) smaranam, smarami - remember yesu: jesus christ; (var) yeshu zohrashtra: founder of the zoroastrianism faith, zoroaster (zarathustra in persian)</t>
  </si>
  <si>
    <t>debug_naama_smarana_anandam.html</t>
  </si>
  <si>
    <t>https://sairhythms.sathyasai.org/song/nabi-mohammad</t>
  </si>
  <si>
    <t>Nabi Mohammad</t>
  </si>
  <si>
    <t>May the peace and blessings of Allah be upon Prophet Mohammad.</t>
  </si>
  <si>
    <t>Nabi Mohammad Sallallahu Alaihi Wassallam (4)</t>
  </si>
  <si>
    <t>nabi-mohammad.mp3</t>
  </si>
  <si>
    <t>~ Minor (Natabhairavi)</t>
  </si>
  <si>
    <t>Song Glossary mohammad: praised one or praiseworthy, the arab prophet, who, according to islam, was the last messenger of allah nabigal: name of prophet mohammad in tamil; (var) nabi</t>
  </si>
  <si>
    <t>debug_nabi_mohammad.html</t>
  </si>
  <si>
    <t>https://sairhythms.sathyasai.org/song/nachey-tribhanga-krishna-murari</t>
  </si>
  <si>
    <t>Nachey Tribhanga Krishna Murari</t>
  </si>
  <si>
    <t>Glory to Lord Krishna who dances in the pose of tribhanga (three bends). Let the percussion instrument Mrudanga and the temple drums beat. O Lord of Compassion, the Avatar of this age, O Sai, salutations to Thee, who removes the fear of this worldly existence.</t>
  </si>
  <si>
    <t>Nachey Tribhanga Krishna Murari
Baajey Mrudanga Manjula Bheri [ Nachey ... ]
Karunanta Ranga Yuga Avatari
Sri Sai Ranga Bhava Bhaya Haari</t>
  </si>
  <si>
    <t>Sriranjani</t>
  </si>
  <si>
    <t>https://dl.radiosai.org/RADIO_SAI_BHAJAN_CLASSROOM_431_NACHE_TRIBHANG_KRISHNA.mp3</t>
  </si>
  <si>
    <t>Song Glossary avatar: incarnation; (var) avatara, avataram, avatari, avathaar, avathari, avatarini(f) baajey: to play an instrument or instruments being played; (var) bajey, bajaavey, baja, bajaavath, baajath bhava: being, becoming, birth, world bhaya: fear bheri: a type of musical instrument harana: to remove/destroy; (var) haranam, haari - one who destroys karuna: compassion; (var) karunya, karunamaya - full of compassion, karunamayi (f), karunantha, karunakara - embodiment of compassion krishna: name of the eighth incarnation of lord vishnu, son of devaki and vasudeva manjula: pleasing, beautiful, charming mrudanga: a percussion instrument; (var) mrudangam murare: one who killed the demon ‘mura’ – lord krishna; (var) murari, murarey nach: dance, to dance; (var) nacho, nachey, nacherey, nachorey, nachata ranga: lord vittala or panduranga - a form of lord krishna; also the name of lord narayana in srirangam, tamilnadu; (var) ranganath, ranganatha sai: sa + aai = divine mother sri: honorific title of respect; another name of goddess lakshmi; wealth, majesty, splendour, intellect, fortune; (var) thiru (tamil) tribhanga: standing posture having 3 body positions or stances, typically used to describe lord krishna’s posture yuga: one of the divisions of time. there are four yugas, known as krita, treta, dvapara and kali (the current age); (var) yug, yugamuna (telugu)</t>
  </si>
  <si>
    <t>debug_nachey_tribhanga_krishna_murari.html</t>
  </si>
  <si>
    <t>https://youtu.be/sXYLyt7ga6s</t>
  </si>
  <si>
    <t>https://sairhythms.sathyasai.org/song/nacho-ghana-shyam-nacho-nachorey</t>
  </si>
  <si>
    <t>Nacho Ghana Shyam Nacho Nachorey</t>
  </si>
  <si>
    <t>Dance, Lord Krishna! You have the complexion of dark rainclouds. The music of Your flute enchants all.</t>
  </si>
  <si>
    <t>Nacho Ghana Shyam Nacho Nachorey (3)
Nacho Giridhari Nachorey Bansidhari
Nachorey Nacho Nacho Nachorey</t>
  </si>
  <si>
    <t>Lowest Note: r2 / D (lower octave)Highest Note: P / G* Western notes are in the Key of C</t>
  </si>
  <si>
    <t>Song Glossary bansidhara: bearer of the flute; (var) bansidhari ghana: thick; also refers to the sound of a bell; (var) ghanana giridhar: one who lifted the mountain - refers to lord krishna who lifted the govardhana peak; (var) giridhara, giridhari nach: dance, to dance; (var) nacho, nachey, nacherey, nachorey, nachata sham: dark hued, a reference to lord krishna; evening time; (var) shyam, shyama, shyamala</t>
  </si>
  <si>
    <t>debug_nacho_ghana_shyam_nacho_nachorey.html</t>
  </si>
  <si>
    <t>https://youtu.be/tKhnP4Fjcho</t>
  </si>
  <si>
    <t>https://sairhythms.sathyasai.org/song/nacho-hey-nataraj-shiva-shambho</t>
  </si>
  <si>
    <t>Nacho Hey Nataraj Shiva Shambho</t>
  </si>
  <si>
    <t>Sing the glory of Lord Shiva who performs the Celestial dance while His drum "Damaru" beats.</t>
  </si>
  <si>
    <t>Nacho Hey Nataraj Shiva Shambho
Hara Bholey Nath Shiva Shambho
Shiva Shambho Shiva Shambho
Dama Dama Dama Dama Damaru Bajey
Hara Bholey Nath (Sai Nath) Shiva Shambho</t>
  </si>
  <si>
    <t>nacho-hey-nataraj-shiva-shambho.mp3</t>
  </si>
  <si>
    <t>Song Glossary baajey: to play an instrument or instruments being played; (var) bajey, bajaavey, baja, bajaavath, baajath bhola: innocent; (var) bholey, bholi, bholarey (f), bholanath - lord of the innocent, refers to lord shiva dam: sound syllable (like in a drum); (var) dum, dama damaru: musical instrument played esp. by lord shiva; (var) damaruka hara: another name of lord shiva which means “to destroy”; (var) haraya hey: a heartfelt callout, usually followed by a name or description like 'hey rama', or 'hey merciful lord' nacho: telling somebody to dance nataraj: king of dance - refers to lord shiva who is the source of cosmic energy; (var) nataraja natha: lord or master; (var) nath, nathaya, natham, nada (tamil), nadanukku (tamil) - to the lord, nathudey (telugu) sai: sa + aai = divine mother shambho: one who is goodness personified - refers to lord shiva; (var) shambhu shiva: lord shiva - one of the trinity who is the destroyer - the name shiva means auspiciousness; (var) shiv, shivaya, shivaraj, shivaraja, shivarajam, shivom, shivani (f) - of shiva</t>
  </si>
  <si>
    <t>debug_nacho_hey_nataraj_shiva_shambho.html</t>
  </si>
  <si>
    <t>https://sairhythms.sathyasai.org/song/nacho-nacho-hey-nataraj</t>
  </si>
  <si>
    <t>Nacho Nacho Hey Nataraj</t>
  </si>
  <si>
    <t>O Lord Shiva, perform the cosmic dance. O Lord of the Universe, Sai, the Lord of Puttaparthi, You are verily Lord Shiva who is beautifully smeared with the holy ash and the consort of Bhavani (Parvathi). O Sai Shiva, our salutations to You.</t>
  </si>
  <si>
    <t>Nacho Nacho Hey Nataraj
Jagadeeshwara Partheeshwara Sayeeshwara [ Nacho Nacho ... ]
Vibhuti Sundara Hey Nataraj
Bhavani Shankara Hey Nataraj
Sai Manohara Hey Nataraj [ Jagadeeshwara ... ]
Nacho Nacho Hey Nataraj
Jagadeeshwara Partheeshwara Sayeeshwara [ Nacho Nacho ... ]
Vibhuti Sundara Hey Nataraj
Bhavani Shankara Hey Shiva Raj
Sai Manohara Hey Nataraj [ Jagadeeshwara ... ]</t>
  </si>
  <si>
    <t>nacho-nacho-hey-nataraj.mp3</t>
  </si>
  <si>
    <t>Song Glossary bhavani: goddess parvathi hey: a heartfelt callout, usually followed by a name or description like 'hey rama', or 'hey merciful lord' jagadeesha: lord of the world; (var) jagadeeshwara, jagadeeshwaraya manohar: pleasing, beautiful, charming; (var) manohara, manoharam, manohari (f) nacho: telling somebody to dance nataraj: king of dance - refers to lord shiva who is the source of cosmic energy; (var) nataraja partheeshwara: one who is lord of parthi (sathya sai baba); (var) partheesha, partheeshwaraya raja: king, emperor; (var) raya, rajadhi raja – king of kings sai: sa + aai = divine mother sayeesha: sai + esha = lord sai; (var) sayeesham, sayeeshwara, sayeeshwaram, sayeeshwari (f), sayeeshwaraya, saishwari (f),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vibhuti: might, power, greatness, superhuman power, sacred ash; (var) vibhuthi</t>
  </si>
  <si>
    <t>debug_nacho_nacho_hey_nataraj.html</t>
  </si>
  <si>
    <t>https://sairhythms.sathyasai.org/song/nacho-nacho-nacho-nandalala</t>
  </si>
  <si>
    <t>Nacho Nacho Nacho Nandalala</t>
  </si>
  <si>
    <t>Oh Son of Nanda, Krishna, perform the divine dance. Oh Lord Sai Narayana who assumed the form of Lion-God Narasimha, let the anklets, the musical instrument Ghunguroo play, let the flute play the glory of Lord Sai Krishna.</t>
  </si>
  <si>
    <t>Nacho Nacho Nacho Nandalala
Nandalala Nandalala [ Nacho Nacho ... ]
Narahari Roopa Narayana
Narayana Sai Narayana [ Nandalala ... ]
Rhuma Jhuma Payal Ghungaroo Bajey
Ghungaroo Bajey Sai Murali Bajey [ Nandalala ... ]</t>
  </si>
  <si>
    <t>https://m.facebook.com/saimemories/videos/158289196343192/</t>
  </si>
  <si>
    <t>Song Glossary baajey: to play an instrument or instruments being played; (var) bajey, bajaavey, baja, bajaavath, baajath ghungaroo: special anklets worn by dancers murali: flute nacho: telling somebody to dance nandalala: son of nanda; (var) nandalal narahari: lord narasimha, the fourth incarnation of lord vishnu as half-human and half-lion for killing the demon hiranyakashipu; (var) naarasimha narayana: lord vishnu; (var) narayan, narayanam, narayanaya payal: ornament for ankles; (var) payaliya - plural rhuma-jhuma: the description of the sound of anklets; (var) rhum-jhum, rhumaka-jhumaka roopa: figure, embodiment; (var) roopam, roopini (f) sai: sa + aai = divine mother</t>
  </si>
  <si>
    <t>debug_nacho_nacho_nacho_nandalala.html</t>
  </si>
  <si>
    <t>https://sairhythms.sathyasai.org/song/nacho-nataraja-shiva-raja-shambho</t>
  </si>
  <si>
    <t>Nacho Nataraja Shiva Raja Shambho</t>
  </si>
  <si>
    <t>Dance, O Lord Shiva, You are the king of all. Your drum resounds as You dance.</t>
  </si>
  <si>
    <t>Nacho Nataraja Shiva Raja Shambho
Nacho Nataraja Nacho Shiva Raja
Dama Dama Damaru Nachey Shankara
Nacho Hey Nataraja [ Nacho Nataraja ... ]</t>
  </si>
  <si>
    <t>Song Glossary dam: sound syllable (like in a drum); (var) dum, dama damaru: musical instrument played esp. by lord shiva; (var) damaruka hey: a heartfelt callout, usually followed by a name or description like 'hey rama', or 'hey merciful lord' nach: dance, to dance; (var) nacho, nachey, nacherey, nachorey, nachata nataraj: king of dance - refers to lord shiva who is the source of cosmic energy; (var) nataraja raja: king, emperor; (var) raya, rajadhi raja – king of kings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</si>
  <si>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debug_nacho_nataraja_shiva_raja_shambho.html</t>
  </si>
  <si>
    <t>https://youtu.be/eSKNc9Mhx80</t>
  </si>
  <si>
    <t>https://sairhythms.sathyasai.org/song/naga-bhooshani-sai-narayani</t>
  </si>
  <si>
    <t>Naga Bhooshani Sai Narayani</t>
  </si>
  <si>
    <t>O Mother Sai, You are verily Mother Parvathi who has the snake as an ornament. You are a form of Shakthi who has names such as Sambhavi, the consort of Shiva, Shankari and Shivan. You are the daughter of the king of Himalayas, You are Durga, You are Bhavani, You are the Divine Goddess called Bhagawathi, You are Saraswathi, the Goddess of learning, You are Eternal form of the Absolute, You are the embodiment of beauty and bliss.</t>
  </si>
  <si>
    <t>Naga Bhooshani Sai Narayani
Sambhavi Shankari Parama Shivani [ Naga Bhooshani ... ]
Himagiri Nandini Durga Bhavani
Bhagawathi Bharati Brahma Sanathani
Tripura Sundari Ananda Roopini</t>
  </si>
  <si>
    <t>Song Glossary anand: bliss; (var) ananda, anandam, anando bhagawathi: goddess bharati: one of the names of goddess saraswathi bhavani: goddess parvathi bhooshana: ornament, decoration, jewel; being so decorated; (var) bhushana, vibhushana, vibhushani (f), bhooshani (f) brahma: one of the trinity who is the creator, it also refers to the supreme lord - brahman; (var) brahmam durga: goddess who destroyed the demon mahishasura; (var) durge, durgeshwari himagiri: mount kailasa naga: serpent nandini: a daughter, a divine cow owned by sage vasishta narayani: goddess of wealth, lakshmi, the consort of narayana parama: supreme, principal, chief, best, highest; (var) param, paramam sai: sa + aai = divine mother sambhavi: goddess parvathi sanathana: perpetual, constant, eternal, permanent; (var) sanathani (f), sanatana, sanathanaya shankari: goddess parvathi shiva: lord shiva - one of the trinity who is the destroyer - the name shiva means auspiciousness; (var) shiv, shivaya, shivaraj, shivaraja, shivarajam, shivom, shivani (f) - of shiva sundara: beautiful; (var) sundarakara, sundaraya, sundari (f), soundari (f), sundaram - beauty swaroopa: figure, embodiment; (var) swarupa, swaroopam, swaroopanin (tamil); roopini, swaroopini, svarupini (feminine) tripura: three worlds, three cities, name of a demon</t>
  </si>
  <si>
    <t>debug_naga_bhooshani_sai_narayani.html</t>
  </si>
  <si>
    <t>https://sairhythms.sathyasai.org/song/nagabharana-hey-nataraja</t>
  </si>
  <si>
    <t>Nagabharana Hey Nataraja</t>
  </si>
  <si>
    <t>Oh Lord Shiva adorning the snake as an ornament! Oh Sai Shiva in the form of a Linga beneath a snake. Oh Shiva! Who has the Nandi or the divine bull as your vehicle, Oh Shiva! Who is the form of Divine music. Oh Shiva! We worship you.</t>
  </si>
  <si>
    <t>Nagabharana Hey Nataraja
Naga Linga Sai Shambho Shankara [ Nagabharana ... ]
Nandi Vahana Namah Shivaya
Naada Swaroopa Namah Shivaya
Om Namah Shivaya Shivaya Namah Om (2)
Om Namah Shivaya Shivaya Namah Om (2)</t>
  </si>
  <si>
    <t>Song Glossary hey: a heartfelt callout, usually followed by a name or description like 'hey rama', or 'hey merciful lord' linga: special type of elliptical stone worshipped by devotees esp. shiva-linga naada: sound; (var) ninaada, naad, naadam naga: serpent nagabharana: one who has the serpent as his ornament - lord shiva namah: offer salutations; not mine; (var) namaya nandi: the vehicle of shiva – bull nataraj: king of dance - refers to lord shiva who is the source of cosmic energy; (var) nataraja om: Omkara has no form. It is the manifestation of Brahman (God) as sound. It is present in all creation. It is effulgent. It is in all speech. Read More: Significance of Om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swaroopa: figure, embodiment; (var) swarupa, swaroopam, swaroopanin (tamil); roopini, swaroopini, svarupini (feminine) vahana: vehicle; (var) vahini - one who rides the vehicle (feminine)</t>
  </si>
  <si>
    <t>debug_nagabharana_hey_nataraja.html</t>
  </si>
  <si>
    <t>https://sairhythms.sathyasai.org/song/nagare-nagare-te-yume-wo</t>
  </si>
  <si>
    <t>Nagare, Nagare te Yume wo</t>
  </si>
  <si>
    <t>I see a vision of You in my dreams every day as You awoke Your godly love within me with Your beautiful power. O Lord Sathya Sai, Your name echoes through my life.</t>
  </si>
  <si>
    <t>Nagare, Nagare te Yume wo Mita
Maboroshi no Hibi
Mezameta no wa Kami no Ai
Kami no Michikara
Sathya Sai, Sathya Sai, Om Sri Sathya Sai
Inochi no Hibiki Sathya Sai</t>
  </si>
  <si>
    <t>debug_nagare_nagare_te_yume_wo.html</t>
  </si>
  <si>
    <t>https://youtu.be/vMeNX34oBdo</t>
  </si>
  <si>
    <t>https://sairhythms.sathyasai.org/song/namah-om-namah-om-hari</t>
  </si>
  <si>
    <t>Namah Om Namah Om Hari</t>
  </si>
  <si>
    <t>Bow to Lord Shiva, Lord of Shirdi and Parthi, the remover of worldly fears, and the Lord of Om.</t>
  </si>
  <si>
    <t>Namah Om Namah Om Hari Om Hara Om
Shiva Shiva Shivaya Shivaya Namah Om [ Namah Om ]
Shirdipureesha Sai Shakthi Maheshwara
Parthipureesha Sai Omkareshwara
Bhava Bhava Bhavaya Bhavaya Namah Om
Hara Hara Haraya Haraya Namah Om</t>
  </si>
  <si>
    <t>Song Glossary bhava: being, becoming, birth, world hara: another name of lord shiva which means “to destroy”; (var) haraya hari: name of lord vishnu; (var) hare, harey maheshwara: greatest lord - refers to lord shiva namah: offer salutations; not mine; (var) namaya om: Omkara has no form. It is the manifestation of Brahman (God) as sound. It is present in all creation. It is effulgent. It is in all speech. Read More: Significance of Om omkareshwara: lord shiva as the embodiment of om partheeshwara: one who is lord of parthi (sathya sai baba); (var) partheesha, partheeshwaraya sai: sa + aai = divine mother shakthi: power, primordial goddess, another name of mother parvathi shirdi: holy abode of the first incarnation of sai baba; (var) shirdipuri shiva: lord shiva - one of the trinity who is the destroyer - the name shiva means auspiciousness; (var) shiv, shivaya, shivaraj, shivaraja, shivarajam, shivom, shivani (f) - of shiva</t>
  </si>
  <si>
    <t>debug_namah_om_namah_om_hari.html</t>
  </si>
  <si>
    <t>https://sairhythms.sathyasai.org/song/namah-om-sathya-sai-krishnaya</t>
  </si>
  <si>
    <t>Namah Om Sathya Sai Krishnaya</t>
  </si>
  <si>
    <t>Salutations to Lord Sathya Sai who is verily Krishna, the beloved of the cowherd girls (Gopikas). Salutations to You, the sweet one, the descendant of the Yadu clan and the slayer of the demon Kesha! You are the Lord of Radha and the slayer of the demon Madhu. You are the one who lifted the Govardhana mountain, we worship You, O divine Flutist.</t>
  </si>
  <si>
    <t>Namah Om Sathya Sai Krishnaya Namah Om
Gopi Jana Vallabhaya Govindaya Namah Om
Madhavaya Keshavaya Yadavaya Namah Om
Radha Ramana Madhusudhana Mohanaya Namah Om
Bansidhara Muralidhara Giridharaya Namah Om</t>
  </si>
  <si>
    <t>Song Glossary bansidhara: bearer of the flute; (var) bansidhari giridhar: one who lifted the mountain - refers to lord krishna who lifted the govardhana peak; (var) giridhara, giridhari gopi: the women of brindavana who had completely surrendered to lord krishna; (var) gopika govinda: name of krishna which means cowherd; (var) govindam jana: people; (var) jano, janon, janonke (of people), janoon, janara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mohana: attractive, beautiful, enchanting; (var) mohanam, mohini (f) - also refers to an incarnation of lord vishnu muralidhara: one who carries the flute - lord krishna; (var) muralidhari namah: offer salutations; not mine; (var) namaya om: Omkara has no form. It is the manifestation of Brahman (God) as sound. It is present in all creation. It is effulgent. It is in all speech. Read More: Significance of Om radha: one of the gopikas and the beloved of lord krishna; (var) radhe, radhey, radhika ramana: beloved; also the name of a saint sai: sa + aai = divine mother sathya: truth, short form of sathyanarayana – the childhood name of sri sathya sai baba; (var) sathyam vallabha: beloved, husband; (var) vallabham, vallabhaya, vallabhey yadava: one belonging to the yadu dynasty, refers to lord krishna</t>
  </si>
  <si>
    <t>debug_namah_om_sathya_sai_krishnaya.html</t>
  </si>
  <si>
    <t>https://sairhythms.sathyasai.org/song/namah-parvathi-pathayey-hara-hara</t>
  </si>
  <si>
    <t>Namah Parvathi Pathayey Hara Hara</t>
  </si>
  <si>
    <t>Salutations to Hara or Shiva, who is the Lord of Parvathi. You are Shankara or doer of good, you are the greatest Lord (Mahadeva), You are the Eternal Lord (Sadashiva).</t>
  </si>
  <si>
    <t>Namah Parvathi Pathayey Hara Hara
Hara Hara Shankara Mahadeva
Hara Hara Hara Hara Mahadeva
Shiva Shiva Shiva Shiva Sadashiva
Mahadeva Sadashiva
Sadashiva Mahadeva
Hara Hara Hara Hara Mahadeva (3)
Shiva Shiva Shiva Shiva Sadashiva
Mahadeva Sadashiva [ Sadashiva Mahadeva ]</t>
  </si>
  <si>
    <t>namah-parvathi-pathayey-hara-hara.mp3</t>
  </si>
  <si>
    <t>https://media.radiosai.org/journals/Vol_06/01DEC08/10-bhajans.htm</t>
  </si>
  <si>
    <t>Song Glossary hara: another name of lord shiva which means “to destroy”; (var) haraya mahadev: lord of the lords - refers to lord shiva namah: offer salutations; not mine; (var) namaya parvathi: consort of lord shiva pathi: master, husband; (var) pathayey sadashiva: always happy or prosperous; (var) sadashivey, sadashivom shankara: name of lord shiva, one who bestows auspiciousness; (var) shankar, shankaraya, shankaram shiva: lord shiva - one of the trinity who is the destroyer - the name shiva means auspiciousness; (var) shiv, shivaya, shivaraj, shivaraja, shivarajam, shivom, shivani (f) - of shiva</t>
  </si>
  <si>
    <t>debug_namah_parvathi_pathayey_hara_hara.html</t>
  </si>
  <si>
    <t>https://sairhythms.sathyasai.org/song/namah-shivaya-namah-shivaya</t>
  </si>
  <si>
    <t>Prostrations to Shiva, One who is with Divine Mother Parvathi, Who is Eternal, Who is the Lord of Parvathi, Who as Sai creates the divine Linga, who conquers the mind.</t>
  </si>
  <si>
    <t>Namah Shivaya Namah Shivaya
Samba Sadashiva Namah Shivaya
Girija Shankara Namah Shivaya
Bhavani Shankara Namah Shivaya
Lingodhbhavakara Sai Manohara
Namah Shivaya Namah Shivaya (2)</t>
  </si>
  <si>
    <t>namah-shivaya-namah-shivaya.mp3</t>
  </si>
  <si>
    <t>Song Glossary bhava: being, becoming, birth, world girija: goddess parvathi, daughter of the king of mountains lingodbhava: one who created linga - refers to lord sathya sai baba who created and took out lingas from his stomach during the shivarathri festival; (var) lingodhbhava, lingodhbhavakara manohar: pleasing, beautiful, charming; (var) manohara, manoharam, manohari (f) namah: offer salutations; not mine; (var) namaya sadashiva: always happy or prosperous; (var) sadashivey, sadashivom sai: sa + aai = divine mother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t>
  </si>
  <si>
    <t>debug_namah_shivaya_namah_shivaya.html</t>
  </si>
  <si>
    <t>https://sairhythms.sathyasai.org/song/namah-shivaya-namah-shivaya-0</t>
  </si>
  <si>
    <t>Namah Shivaya Namah Shivaya (Revathi / Bhairagi Bhairav)</t>
  </si>
  <si>
    <t>Prostrations to Shiva, One who has the moon on his crown of hair, One who is the great dancer of the Tandava (cosmic dance), who as Sathya Sai creates the divine Linga, Prostrations to that Sai Natha, Smeared in beautiful vibhuti, The one and only Lord, He is Sai of Shirdi.</t>
  </si>
  <si>
    <t>Namah Shivaya Namah Shivaya
Shekaraya Namah Om (Shashi)
Tandavaya Namah Om
Lingeshwaraya Lingodhbhavakara
Sai Nathaya Namah Om (Sathya)
Vibhuti Sundara Jagadeka Esha
Esha Sayeesha Shirdeesha (2)</t>
  </si>
  <si>
    <t>Song Glossary esha: lord jagadeka: one and only of the world lingeshwara: lord of the lingam (sacred stone in the form of an ellipse); (var) lingeshwaraya lingodbhava: one who created linga - refers to lord sathya sai baba who created and took out lingas from his stomach during the shivarathri festival; (var) lingodhbhava, lingodhbhavakara namah: offer salutations; not mine; (var) namaya natha: lord or master; (var) nath, nathaya, natham, nada (tamil), nadanukku (tamil) - to the lord, nathudey (telugu)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sayeesha: sai + esha = lord sai; (var) sayeesham, sayeeshwara, sayeeshwaram, sayeeshwari (f), sayeeshwaraya, saishwari (f), shashi: moon shekara: highest part, top or crown of the head; (var) sekara, shekaraya, shekari (feminine) shirdeesha: lord of shirdi; (var) shirdeeshwara, shirdeeshwaraya shiva: lord shiva - one of the trinity who is the destroyer - the name shiva means auspiciousness; (var) shiv, shivaya, shivaraj, shivaraja, shivarajam, shivom, shivani (f) - of shiva sundara: beautiful; (var) sundarakara, sundaraya, sundari (f), soundari (f), sundaram - beauty tandava: the celestial dance of shiva; (var) tandavaya - one who dances the tandava vibhuti: might, power, greatness, superhuman power, sacred ash; (var) vibhuthi</t>
  </si>
  <si>
    <t>https://sairhythms.sathyasai.org/song/namami-brahma-namami-vishnu-namami</t>
  </si>
  <si>
    <t>Namami Brahma Namami Vishnu Namami</t>
  </si>
  <si>
    <t>I salute Brahma, the God of Creation, prostrate to Lord Vishnu, the God of sustenance and worship Lord Shiva, the Lord of Destruction. I meditate on Brahma, contemplate on Vishnu and dwell upon Lord Sai.</t>
  </si>
  <si>
    <t>Namami Brahma Namami Vishnu Namami Maheshwara
Smarami Brahma Smarami Vishnu
Smarami Sayeeshwara (2)</t>
  </si>
  <si>
    <t>namami-brahma-namami-vishnu-namami.mp3</t>
  </si>
  <si>
    <t>https://media.radiosai.org/journals/Vol_06/01NOV08/10-bhajans.htm#2</t>
  </si>
  <si>
    <t>Song Glossary brahma: one of the trinity who is the creator, it also refers to the supreme lord - brahman; (var) brahmam maheshwara: greatest lord - refers to lord shiva namami: i offer salutations; (var) namaoon sayeesha: sai + esha = lord sai; (var) sayeesham, sayeeshwara, sayeeshwaram, sayeeshwari (f), sayeeshwaraya, saishwari (f), smaran: constant remembrance; (var) smaranam, smarami - remember vishnu: lord vishnu, one of the trinity who is the preserver</t>
  </si>
  <si>
    <t>debug_namami_brahma_namami_vishnu_namami.html</t>
  </si>
  <si>
    <t>https://sairhythms.sathyasai.org/song/namami-nithyam-gananatham</t>
  </si>
  <si>
    <t>I worship Lord Ganesha every moment. He is the Lord of the Ganaas or the attendants of Lord Shiva. I meditate daily upon Lord Ganapathi, who has the face of an elephant.</t>
  </si>
  <si>
    <t>Namami Nithyam Gananatham Smarami Nithyam Gajavadanam
Namami Nithyam Gananatham
Smarami Nithyam Gajavadanam</t>
  </si>
  <si>
    <t>Song Glossary gajamukha: elephant-faced one, refers to lord ganesh; (var) gajamukham, gajanana, gajananam, gajavadana, gajavadanam gananatha: lord of ganas (lord shiva's army) - refers to lord ganesha; (var) gananatham, ganesha, ganeshwara namami: i offer salutations; (var) namaoon nithya: daily, always smaran: constant remembrance; (var) smaranam, smarami - remember</t>
  </si>
  <si>
    <t>debug_namami_nithyam_gananatham.html</t>
  </si>
  <si>
    <t>https://youtu.be/yOn9hRS3GeM</t>
  </si>
  <si>
    <t>https://sairhythms.sathyasai.org/song/namami-sai-pada-pankajam</t>
  </si>
  <si>
    <t>Namami Sai Pada Pankajam</t>
  </si>
  <si>
    <t>Let us worship the Lotus Feet of Lord Sai, meditate upon the nectar of His Name, sing the glory of His Divine Lotus Feet and perform the singing of His glory.</t>
  </si>
  <si>
    <t>Namami Sai Pada Pankajam
Smarami Sai Naamamrutham
Bhajami Sai Charanambhujam
Karomi Sai Sankeertanam</t>
  </si>
  <si>
    <t>namami-sai-pada-pankajam.mp3</t>
  </si>
  <si>
    <t>S+ S+ S+ N1 D1 P P D1 N1 S+ N1 S+In the Key of C:C+ C+ C+ B♭ G# G G G# B♭ C+ B♭ C+</t>
  </si>
  <si>
    <t>Song Glossary bhajami: i worship; (var) bhajamyaham charanambujam: lotus feet karo: do; make it happen; (var) kar; kiya - did; karomi, karey - let us do naamamrutham: name as sweet as nectar namami: i offer salutations; (var) namaoon paada: feet; (var) pada, padam, paadam - tamil pankaja: lotus; (var) pankajam sai: sa + aai = divine mother sankeertana: group singing; (var) sankeertanam smaran: constant remembrance; (var) smaranam, smarami - remember</t>
  </si>
  <si>
    <t>debug_namami_sai_pada_pankajam.html</t>
  </si>
  <si>
    <t>https://youtu.be/89TpiETnR14</t>
  </si>
  <si>
    <t>https://sairhythms.sathyasai.org/song/namami-shankara-bhavani-shankara</t>
  </si>
  <si>
    <t>Namami Shankara Bhavani Shankara</t>
  </si>
  <si>
    <t>Salutations to Lord Shankara (Shiva), the consort of Mother Uma (Parvathi). Surrender to the Supreme Lord who is the very embodiment of "Om". Salutations to Lord Nataraja, the Cosmic Dancer and the one with matted hair. Salutations to Lord Sai who is verily Lord Shiva.</t>
  </si>
  <si>
    <t>Namami Shankara Bhavani Shankara
Uma Maheshwara Tava Sharanam
Om Shiva Om Shiva Parathpara Shiva
Omkareshwara Tava Sharanam
Namo Namo Nataraja Namo
Hara Jata Jootadhara Hara Shambho
Namo Namo Shiva (Sai) Raja Namo</t>
  </si>
  <si>
    <t>namami-shankara-bhavani-shankara.mp3</t>
  </si>
  <si>
    <t>Song Glossary bhavani: goddess parvathi hara: another name of lord shiva which means “to destroy”; (var) haraya jata: lock of matted hair jootadhara: one who has matted hair - lord shiva maheshwara: greatest lord - refers to lord shiva namami: i offer salutations; (var) namaoon namo: to offer salutations nataraj: king of dance - refers to lord shiva who is the source of cosmic energy; (var) nataraja om: Omkara has no form. It is the manifestation of Brahman (God) as sound. It is present in all creation. It is effulgent. It is in all speech. Read More: Significance of Om omkareshwara: lord shiva as the embodiment of om parathpara: the supreme being raja: king, emperor; (var) raya, rajadhi raja – king of kings sai: sa + aai = divine mother shambho: one who is goodness personified - refers to lord shiva; (var) shambhu shankara: name of lord shiva, one who bestows auspiciousness; (var) shankar, shankaraya, shankaram sharan: surrender; (var) sharana, sharanagata, sharanagatha, sharanagatham, sharanam shiva: lord shiva - one of the trinity who is the destroyer - the name shiva means auspiciousness; (var) shiv, shivaya, shivaraj, shivaraja, shivarajam, shivom, shivani (f) - of shiva tava: your uma: goddess parvathi; (var) umaiyaval - tamil</t>
  </si>
  <si>
    <t>debug_namami_shankara_bhavani_shankara.html</t>
  </si>
  <si>
    <t>https://sairhythms.sathyasai.org/song/namami-shankara-shambho-maheshwara</t>
  </si>
  <si>
    <t>Namami Shankara Shambho Maheshwara</t>
  </si>
  <si>
    <t>I worship Lord Shiva, the bestower of good, the great Lord. I prostrate to Shiva who is the true preceptor. I bow down to Brahma, the Lord of creation, I salute Vishnu, the Lord of sustenance. I prostrate to the Divine Preceptor, Lord Sai.</t>
  </si>
  <si>
    <t>Namami Shankara Shambho Maheshwara
Namami Sadguru Mahadeva [ Namami Shankara ... ]
Namami Brahma Namami Vishnu
Namami Sadguru Sai Deva</t>
  </si>
  <si>
    <t>Song Glossary brahma: one of the trinity who is the creator, it also refers to the supreme lord - brahman; (var) brahmam deva: god; (var) dev, devo, devam mahadev: lord of the lords - refers to lord shiva maheshwara: greatest lord - refers to lord shiva namami: i offer salutations; (var) namaoon sadguru: true teacher/mentor/preceptor sai: sa + aai = divine mother shambho: one who is goodness personified - refers to lord shiva; (var) shambhu shankara: name of lord shiva, one who bestows auspiciousness; (var) shankar, shankaraya, shankaram vishnu: lord vishnu, one of the trinity who is the preserver</t>
  </si>
  <si>
    <t>debug_namami_shankara_shambho_maheshwara.html</t>
  </si>
  <si>
    <t>https://sairhythms.sathyasai.org/song/namami-shiva-lingam-smarami-shiva</t>
  </si>
  <si>
    <t>Namami Shiva Lingam Smarami Shiva</t>
  </si>
  <si>
    <t>I worship the Linga, the oval symbol of Lord Shiva, I meditate upon the Linga. I worship constantly, I meditate constantly and salute the Linga that emanates from the lotus of the navel, that is the cause for the grace/wisdom in the world, that emerges on the holy night of Shivarathri, that bestows everlasting bliss.</t>
  </si>
  <si>
    <t>Namami Shiva Lingam Smarami Shiva Lingam
Namami Satatam Smarami Satatam Namami Shiva Lingam [ Namami Shiva ... ]
Nabhi Kamala Udbhava Lingam
Loka Vipraha Karana Lingam
Shivarathri Mahotsava Atmaka Lingam
Shashwata Ananda Dayaka Lingam</t>
  </si>
  <si>
    <t>Song Glossary anand: bliss; (var) ananda, anandam, anando atmaka: dear to the soul dayaka: one who gives; (var) dayakam, dayiney, dayaki (f) kaarana: cause, reason; (var) kaaraka, kaaranaya - one who is the cause of creation kamala: lotus linga: special type of elliptical stone worshipped by devotees esp. shiva-linga loka: world mahotsava: festival nabha: navel; (var) nabhi namami: i offer salutations; (var) namaoon satatam: always shashwata: permanent shiva: lord shiva - one of the trinity who is the destroyer - the name shiva means auspiciousness; (var) shiv, shivaya, shivaraj, shivaraja, shivarajam, shivom, shivani (f) - of shiva smaran: constant remembrance; (var) smaranam, smarami - remember udbhava: creation, source vipraha: brahmins, those are born in the brahmin caste, or who practice a path of knowing the brahman</t>
  </si>
  <si>
    <t>debug_namami_shiva_lingam_smarami_shiva.html</t>
  </si>
  <si>
    <t>https://sairhythms.sathyasai.org/song/naman-karoon-mein-guru-charanam</t>
  </si>
  <si>
    <t>I bow down to the feet of the eternal Guru, the embodiment of Om or the Pranava. The blissful Sai is my Guru and the form of Satchidananda - symbolizing Truth, Existence and Bliss. He is the One who bestows everlasting peace, He is Guru Govinda, the great Preceptor, He is the Real Teacher who blesses with auspiciousness. He is Sai, the beloved son of Mother Eshwaramba.</t>
  </si>
  <si>
    <t>Naman Karoon Mein Guru Charanam Guru Charanam Sadguru Charanam
Pranavananda Ananda Chandha
Sai Guru Mama Guru Satchidananda [ Naman Karoon ... ]
Shanthi Vidayaka Guru Govinda
Mangala Dayaka Sadguru Natha
Eshwaramba Priya Tanaya</t>
  </si>
  <si>
    <t>naman-karoon-mein-guru-charanam.mp3</t>
  </si>
  <si>
    <t>~ Bihag</t>
  </si>
  <si>
    <t>Song Glossary anand: bliss; (var) ananda, anandam, anando chandha: appearance; pleasing; beautiful (kannada) charan: feet; (var) charana, charanam, charanon dayaka: one who gives; (var) dayakam, dayiney, dayaki (f) eshwaramba: mother of sri sathya sai baba; (var) eswaramma, eshwaramma, eshwari govinda: name of krishna which means cowherd; (var) govindam guru: preceptor; (var) guruvara – belonging to the guru / guru’s karoon: i will do mama: mine mangal: auspicious; (var) mangala mein: i; (var) mei, mai, main, maine - i have naman: to offer salutations; (var) namaskar, namaste, namasthey natha: lord or master; (var) nath, nathaya, natham, nada (tamil), nadanukku (tamil) - to the lord, nathudey (telugu) pranavananda: one who is immersed in the meditation of om priya: dear; (var) priyey, priyakara, priyakari (f) sadguru: true teacher/mentor/preceptor sai: sa + aai = divine mother satchidananda: sat + chith + ananda = truth or being + consciousness + bliss; (var) satchitananda, satchidanandam shanthi: peace tanaya: son; (var) tanayam, tanaye, tanayey vidayaka: delivering, performing</t>
  </si>
  <si>
    <t>debug_naman_karoon_mein_guru_charanam.html</t>
  </si>
  <si>
    <t>https://sairhythms.sathyasai.org/song/naman-karoon-mein-guru-charanam-0</t>
  </si>
  <si>
    <t>Naman Karoon Mein Guru Charanam (Kalyani / Yaman)</t>
  </si>
  <si>
    <t>I bow down to the feet of the Divine Preceptor Sai. O Lord Sai, the eternal Guru, I surrender to Thy feet. I surrender to the feet of Lord Vishnu and to the feet of Lord Shiva.</t>
  </si>
  <si>
    <t>Naman Karoon Mein Guru Charanam
Sai Charanam Sadguru Charanam [ Naman Karoon ... ]
Sharanam Sharanam Tava Charanam
Sharanam Sharanam Vishnu Charanam
Sharanam Sharanam Shiva Charanam</t>
  </si>
  <si>
    <t>Song Glossary charan: feet; (var) charana, charanam, charanon guru: preceptor; (var) guruvara – belonging to the guru / guru’s karoon: i will do mein: i; (var) mei, mai, main, maine - i have naman: to offer salutations; (var) namaskar, namaste, namasthey sadguru: true teacher/mentor/preceptor sai: sa + aai = divine mother sharan: surrender; (var) sharana, sharanagata, sharanagatha, sharanagatham, sharanam shiva: lord shiva - one of the trinity who is the destroyer - the name shiva means auspiciousness; (var) shiv, shivaya, shivaraj, shivaraja, shivarajam, shivom, shivani (f) - of shiva tava: your vishnu: lord vishnu, one of the trinity who is the preserver</t>
  </si>
  <si>
    <t>https://sairhythms.sathyasai.org/song/namasmarana-namasmarana</t>
  </si>
  <si>
    <t>Namasmarana Namasmarana</t>
  </si>
  <si>
    <t>Namasmarana Namasmarana
Singing out in loving adoration
We are singing out in loving adoration
Samba Shiva Sai Baba Shiva Shakthi Aathma Swaroopa
To This Name and This Form we will be born,
Shiva Shakthi Aathma Swaroopa
We are singing out in loving adoration
Shiva (Mrityunjaya) Mahadeva Maheshwara
Mangala Aathma Swaroopa
Singing out in loving adoration
(Sai) We-re singing out in loving adoration</t>
  </si>
  <si>
    <t>debug_namasmarana_namasmarana.html</t>
  </si>
  <si>
    <t>https://sairhythms.sathyasai.org/song/namasthey-namasthey-guru-maharaj</t>
  </si>
  <si>
    <t>Namasthey Namasthey Guru Maharaj</t>
  </si>
  <si>
    <t>Oh King of Preceptors! I bow down to You. You are the Eternal Preceptor Sathya Sai. I surrender to You Oh Sai! I offer reverential prostration with all the eight limbs to You, Oh Lord of the Lords!</t>
  </si>
  <si>
    <t>Namasthey Namasthey Guru Maharaj
Sadguru Sri Sathya Sai Maharaj
Sharanam Sharanam Sri Sayeesha
Sashtanga Sharanam Sarvesha</t>
  </si>
  <si>
    <t>namasthey-namasthey-guru-maharaj.mp3</t>
  </si>
  <si>
    <t>Mishra Gara</t>
  </si>
  <si>
    <t>Song Glossary guru: preceptor; (var) guruvara – belonging to the guru / guru’s maharaj: king namostuthey: to offer salutations; (var) namasthey sadguru: true teacher/mentor/preceptor sai: sa + aai = divine mother sarvesha: lord of everybody; (var) sarveshwara, sarveshwaram, sarveshwari (f) sashtanga: prostrate fully sathya: truth, short form of sathyanarayana – the childhood name of sri sathya sai baba; (var) sathyam sayeesha: sai + esha = lord sai; (var) sayeesham, sayeeshwara, sayeeshwaram, sayeeshwari (f), sayeeshwaraya, saishwari (f), sharan: surrender; (var) sharana, sharanagata, sharanagatha, sharanagatham, sharanam sri: honorific title of respect; another name of goddess lakshmi; wealth, majesty, splendour, intellect, fortune; (var) thiru (tamil)</t>
  </si>
  <si>
    <t>debug_namasthey_namasthey_guru_maharaj.html</t>
  </si>
  <si>
    <t>https://sairhythms.sathyasai.org/song/namo-bhagawathey-vasudevaya</t>
  </si>
  <si>
    <t>Namo Bhagawathey Vasudevaya</t>
  </si>
  <si>
    <t>I bow down to the Lord in the form of Krishna, son of Vasudeva, I worship the Lord in the form of Rama, I prostrate the Lord in the form of Krishna, the star of Yadu dynasty or the blue-colored Lord Rama, the star of Raghu dynasty. He is Rahim and Karim (names of Allah), the merciful and compassionate one, Jesus Christ, Buddha and Mahavir. I bow down to Lord Sai who is fond of all faiths.</t>
  </si>
  <si>
    <t>Namo Bhagawathey Vasudevaya
Namo Bhagawathey Rama Roopaya
Namo Bhagawathey Shyama Roopaya [ Namo Bhagawathey ... ]
Rama Rahim Krishna Karim Yesu Buddha Mahavir
Sarva Dharma Priya Sai Devaya
Sarva Dharma Priya Sai Roopaya
Namo Bhagawathey Vasudevaya
Namo Bhagawathey Rama Roopaya
Namo Bhagawathey Shyama Roopaya [ Namo Bhagawathey ... ]
Rama Rama Ram Raghukula Tilaka Raghupathi Raghava Ram
Shyama Shayama Shyam Yadukula Tilaka Patitha Pavana Shyam
Rama Rahim Krishna Karim Yesu Buddha Mahavir
Sarva Dharma Priya Sai Devaya
Sarva Dharma Priya Sai Roopaya
O Uruwashiki Ai no Kami
Kono Sekai wo Hikari de Mitasu
Warera wo Mamori Michibiki tamou [ O Uruwashiki ... ]
Kokoro ni Orareru Itoshiki Sai Bhagawan (Kono)
Subete no Inori Anata no Moto he
Subete no Michi wa Anata he Tsuzuku</t>
  </si>
  <si>
    <t>namo-bhagawathey-vasudevaya.mp3</t>
  </si>
  <si>
    <t>S S S S R2 G1 M1 P D1 P M1 G1 M1 PIn the Key of C:C C C C D E♭ F G G# G F E♭ F G</t>
  </si>
  <si>
    <t>Song Glossary bhagawan: god; (var) bhagwan, bhagavaan, bhagavan, bhagawantha, bhagawathey buddha: founder of buddhism and one of the major ten incarnations of god; also an enlightened person devaya: for the lord dharma: righteousness, also refers to way of life or religion karim: one of the 99 names of allah meaning ‘generous’ krishna: name of the eighth incarnation of lord vishnu, son of devaki and vasudeva mahavira: lord mahavira – the founder of jainism, also, a very courageous person; (var) mahavir namo: to offer salutations priya: dear; (var) priyey, priyakara, priyakari (f) rahim: merciful lord rama: name of the seventh incarnation of lord vishnu, son of dasharatha and kausalya; (var) ram roopa: figure, embodiment; (var) roopam, roopini (f) sai: sa + aai = divine mother sarva: all; (var) sarvam sham: dark hued, a reference to lord krishna; evening time; (var) shyam, shyama, shyamala vasudeva: lord krishna’s father, also refers to lord krishna himself yesu: jesus christ; (var) yeshu</t>
  </si>
  <si>
    <t>debug_namo_bhagawathey_vasudevaya.html</t>
  </si>
  <si>
    <t>https://sairhythms.sathyasai.org/song/namo-deenanathaya-namah-om</t>
  </si>
  <si>
    <t>Namo Deenanathaya Namah Om</t>
  </si>
  <si>
    <t>Bow to Lord of Lords, Lord Shiva, the protector of the weak and forsaken who bears the trident and has three eyes (third eye wisdom). He resides in Kailasa, Shirdi, and Parthi.</t>
  </si>
  <si>
    <t>Namo Deenanathaya Namah Om
Namo Devadi Devaya Namah Om
Namo Trishoola Dharaya Namah Om
Namo Trinetra Dharaya Namah Om
Namo Kailasa Vasaya Namah Om
Namo Shirdi Vasaya Namah Om
Namo Parthi Vasaya Namah Om [ Namo Devadi ... ]</t>
  </si>
  <si>
    <t>Song Glossary deen: downtrodden; (var) deena, deenan devadi: primordial god; (var) devadideva, devadhi, devadidevaya dhara: bear, carry, earth, one who wears; (var) dhari, dharana, dharam, dharey, dharini (f) kailasa: the abode of lord shiva namah: offer salutations; not mine; (var) namaya namo: to offer salutations natha: lord or master; (var) nath, nathaya, natham, nada (tamil), nadanukku (tamil) - to the lord, nathudey (telugu) om: Omkara has no form. It is the manifestation of Brahman (God) as sound. It is present in all creation. It is effulgent. It is in all speech. Read More: Significance of Om puttaparthi: birthplace of bhagawan sri sathya sai baba; (var) parti, parthi, parthipuri shirdi: holy abode of the first incarnation of sai baba; (var) shirdipuri trinetra: three-eyed one, refers to lord shiva trishoola: trident weapon, frequently held by gods such as lord shiva and goddess durga; (var) trishula, shoola vasa: one who dwells or resides in; (var) vasaya, vaasam</t>
  </si>
  <si>
    <t>debug_namo_deenanathaya_namah_om.html</t>
  </si>
  <si>
    <t>https://sairhythms.sathyasai.org/song/namo-gajendra-vadana</t>
  </si>
  <si>
    <t>Namo Gajendra Vadana</t>
  </si>
  <si>
    <t>I worship Lord Ganesha, the elephant-faced one who is the son of Lord Shiva and the leader of the Suras (demi-gods). He is the bestower of success and liberation. Victory to the Lord who grants auspiciousness and who is verily Lord Sai, the Lord of Parthi.</t>
  </si>
  <si>
    <t>Namo Gajendra Vadana Ganapathi Jai
Namo Shiva Nandana Jaya Sura Pathi Jai
Siddhi Vinayaka Moksha Pradayaka
Jaya Shubha Mangala Partheeshwara Jai [ Namo Shiva Nandana ... ]</t>
  </si>
  <si>
    <t>namo-gajendra-vadana.mp3</t>
  </si>
  <si>
    <t>Song Glossary gajarajan: king of elephants, a reference to the liberation granted to gajendra by lord vishnu; (var) gajendra gananayaka: leader of his group - refers to lord ganesha; (var) gananayakam, ganapathey, ganapathi, ganapathim, ganapati, ganapatim jai: victory jaya: victory; (var) jayam, jayatu mangal: auspicious; (var) mangala moksha: liberation, moha+kshaya - destruction of attachment namo: to offer salutations nandana: son, also the name of a forest; (var) nandan, nandanam pathi: master, husband; (var) pathayey pradayaka: bestower partheeshwara: one who is lord of parthi (sathya sai baba); (var) partheesha, partheeshwaraya shiva: lord shiva - one of the trinity who is the destroyer - the name shiva means auspiciousness; (var) shiv, shivaya, shivaraj, shivaraja, shivarajam, shivom, shivani (f) - of shiva shubh: good, auspicious, pleasant; (var) shubha, shubham; shubhakari, shubankari - goddess who bestows auspiciousness siddhi: accomplishment, superhuman power sura: noble people vadana: face; (var) vadanam, vadani (f) vinayaka: one without a master - refers to lord ganesha</t>
  </si>
  <si>
    <t>debug_namo_gajendra_vadana.html</t>
  </si>
  <si>
    <t>https://sairhythms.sathyasai.org/song/namo-mahadeva-samba-sadashiva-om</t>
  </si>
  <si>
    <t>Namo Mahadeva Samba Sadashiva Om</t>
  </si>
  <si>
    <t>I salute the great Lord Shiva, the bestower of happiness, the eternal Lord. Victory to the Supreme Lord of all worlds, who is the Lord of Puttaparthi. Victory to Shiva, the bestower of good. He is the Lord of Goddess Parvathi also referred as Bhavani, Uma, Girija and Gowri. He is Shankara, the Lord of Gowri's heart. He is Sai Shiva.</t>
  </si>
  <si>
    <t>Namo Mahadeva Samba Sadashiva Om
Jaya Bhuvaneshwara Jaya Partheeshwara
Jaya Shiva Shankara Om [ Namo Mahadeva ... ]
Bhavani Shankara Uma Maheshwara Girija Shankara Om
Hara Hara Shankara Gowri Manohara Sai Shiva Shankara Om [ Jaya Shiva ]</t>
  </si>
  <si>
    <t>Song Glossary bhava: being, becoming, birth, world bhuvaneshwara: lord of the world; (var) bhuvanesha girija: goddess parvathi, daughter of the king of mountains gowri: another name of goddess parvathi hara: another name of lord shiva which means “to destroy”; (var) haraya jaya: victory; (var) jayam, jayatu mahadev: lord of the lords - refers to lord shiva maheshwara: greatest lord - refers to lord shiva manohar: pleasing, beautiful, charming; (var) manohara, manoharam, manohari (f) namo: to offer salutations om: Omkara has no form. It is the manifestation of Brahman (God) as sound. It is present in all creation. It is effulgent. It is in all speech. Read More: Significance of Om partheeshwara: one who is lord of parthi (sathya sai baba); (var) partheesha, partheeshwaraya sadashiva: always happy or prosperous; (var) sadashivey, sadashivom sai: sa + aai = divine mother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 uma: goddess parvathi; (var) umaiyaval - tamil</t>
  </si>
  <si>
    <t>debug_namo_mahadeva_samba_sadashiva_om.html</t>
  </si>
  <si>
    <t>https://sairhythms.sathyasai.org/song/namo-naarasimha-asura-vinasha</t>
  </si>
  <si>
    <t>Salutations to Lord Narasimha, the destroyer of demons, the incarnation of Lord Vishnu. He sustains the three worlds, has the fierce face of a lion, and is the protector of Prahalada. He lives in Puttaparthi as our Lord Sathya Sai, the one who rescues all of His devotees.</t>
  </si>
  <si>
    <t>Namo Naarasimha Asura Vinasha
Triloka Pala Trivikrama
Simha Mukha Dhari Hari Narayana
Prahalada Rakshaka Hari Narayana
Sri Parthi Vasaya Sathya Narayana
Bhakthoddharaka Sai Narayana</t>
  </si>
  <si>
    <t>Song Glossary asura: demon bhakthoddhara: one who uplifts devotees; (var) bhakthoddhari, bhakthoddharana, bhaktoddharaka, bhakthoddharini (f) dhara: bear, carry, earth, one who wears; (var) dhari, dharana, dharam, dharey, dharini (f) hari: name of lord vishnu; (var) hare, harey mukha: face; (var) mukh namo: to offer salutations narahari: lord narasimha, the fourth incarnation of lord vishnu as half-human and half-lion for killing the demon hiranyakashipu; (var) naarasimha narayana: lord vishnu; (var) narayan, narayanam, narayanaya pala: to care, protect or sustain; (var) palana, palaya, palam, palan prahalada: a great devotee of lord vishnu for whom the lord incarnated as narasimha (man-lion) puttaparthi: birthplace of bhagawan sri sathya sai baba; (var) parti, parthi, parthipuri rakshaka: protector; (var) rakshaki (feminine) sai: sa + aai = divine mother sathya: truth, short form of sathyanarayana – the childhood name of sri sathya sai baba; (var) sathyam simha: lion sri: honorific title of respect; another name of goddess lakshmi; wealth, majesty, splendour, intellect, fortune; (var) thiru (tamil) triloka: the three worlds, refers to sky, earth, and the sub-terrain below the ocean trivikrama: one who strided over the three worlds in three steps, refers to lord vamana, an incarnation of lord vishnu vasa: one who dwells or resides in; (var) vasaya, vaasam vinasha: one who destroys or removes; (var) vinashaka, vinashana, vinashini (f), vinasham;</t>
  </si>
  <si>
    <t>debug_namo_naarasimha_asura_vinasha.html</t>
  </si>
  <si>
    <t>https://youtu.be/nzrg4xxLAe8</t>
  </si>
  <si>
    <t>https://sairhythms.sathyasai.org/song/namo-namastheytu-namo-namaya</t>
  </si>
  <si>
    <t>Namo Namastheytu Namo Namaya</t>
  </si>
  <si>
    <t>I bow down to you, my Lord, One who is the Lord of the Mind, One who is blemishless. I constantly offer my devotion towards you, who shows me compassion.</t>
  </si>
  <si>
    <t>Namo Namastheytu Namo Namaya
Namo Namastheytu Manonmanaya
Namo Namastheytu Niramayaya
Tubhyam Sada Bhakthi Krupa Karaya</t>
  </si>
  <si>
    <t>Song Glossary bhakthi: devotion krupa: compassion; (var) kripa manonmanaya: master of the mind naman: to offer salutations; (var) namaskar, namaste, namasthey namo: to offer salutations niramaya: without any disease, always healthy; (var) niramayi (feminine) sada: always tubhyam: to you; your</t>
  </si>
  <si>
    <t>debug_namo_namastheytu_namo_namaya.html</t>
  </si>
  <si>
    <t>https://sairhythms.sathyasai.org/song/namo-namo-hari-narayana</t>
  </si>
  <si>
    <t>Namo Namo Hari Narayana</t>
  </si>
  <si>
    <t>I bow down to Lord Sai who is the incarnation of Lord Vishnu - the ultimate abode of all creation. He is the form of the lion-faced Lord Narasimha. He is the form of divine music. He is the Lord of Puttaparthi. He is the one who cleanses us of our sins.</t>
  </si>
  <si>
    <t>Namo Namo Hari Narayana (3)
Narahari Roopa Narayana
Naada Swaroopa Narayana
Parthi Pureesha Narayana
Paapa Vimochana Narayana
Narayana Hari (Sai) Narayana</t>
  </si>
  <si>
    <t>namo-namo-hari-narayana.mp3</t>
  </si>
  <si>
    <t>Song Glossary hari: name of lord vishnu; (var) hare, harey naada: sound; (var) ninaada, naad, naadam namo: to offer salutations narahari: lord narasimha, the fourth incarnation of lord vishnu as half-human and half-lion for killing the demon hiranyakashipu; (var) naarasimha narayana: lord vishnu; (var) narayan, narayanam, narayanaya paapa: sin pureeshwara: lord of a place or city; (var) purishwara, pureeshwari, purishwari (f) puttaparthi: birthplace of bhagawan sri sathya sai baba; (var) parti, parthi, parthipuri roopa: figure, embodiment; (var) roopam, roopini (f) sai: sa + aai = divine mother swaroopa: figure, embodiment; (var) swarupa, swaroopam, swaroopanin (tamil); roopini, swaroopini, svarupini (feminine) vimochana: one who liberates; (var) vimochani (f), mochani (f), vimochanam</t>
  </si>
  <si>
    <t>debug_namo_namo_hari_narayana.html</t>
  </si>
  <si>
    <t>https://sairhythms.sathyasai.org/song/namo-namo-nataraja-namo</t>
  </si>
  <si>
    <t>Namo Namo Nataraja Namo</t>
  </si>
  <si>
    <t>I bow down to Lord Shiva who is the Lord of the cosmic dance. He is the doer of good, Shambho, who has matted locks on His head, the pure one who bears the holy river Ganga on His hair. He is one who has killed the pride of the demons. He is one who resides in Puttaparthi as Sai. He is full of infinite compassion.</t>
  </si>
  <si>
    <t>Namo Namo Nataraja Namo Hara Jata Jootadhara Shambho
Namo Namo Nataraja
Pavana Gangadhari
Danava Mada Samhari
Parthipuri Vihari
Parama Dayaghana Shouri
Namo Namo Nataraja</t>
  </si>
  <si>
    <t>namo-namo-nataraja-namo.mp3</t>
  </si>
  <si>
    <t>Song Glossary danava: demon dayaghana: full of compassion gangadhara: one who bears the holy river ganga – lord shiva; (var) gangadharaya, gangadhari hara: another name of lord shiva which means “to destroy”; (var) haraya jata: lock of matted hair jootadhara: one who has matted hair - lord shiva mada: ego, pride namo: to offer salutations nataraj: king of dance - refers to lord shiva who is the source of cosmic energy; (var) nataraja parama: supreme, principal, chief, best, highest; (var) param, paramam pavana: sacred, also means one who protects or provides refuge; (var) pavanam, paavana; pavani (f) puttaparthi: birthplace of bhagawan sri sathya sai baba; (var) parti, parthi, parthipuri samhaara: to destroy; (var) samhaaraka, samharanam, samhari - one who destroys, samhaarini (f) shambho: one who is goodness personified - refers to lord shiva; (var) shambhu shourie: one with long hair, usually refers to lord krishna vihara: one who resides; (var) viharana, vihari, viharini (f)</t>
  </si>
  <si>
    <t>debug_namo_namo_nataraja_namo.html</t>
  </si>
  <si>
    <t>https://sairhythms.sathyasai.org/song/namo-namo-sai-narayana</t>
  </si>
  <si>
    <t>Namo Namo Sai Narayana</t>
  </si>
  <si>
    <t>I bow to Lord Sai, the incarnation of Lord Narayana in this Kali Age. He is the ocean of compassion. I welcome Thee (to my heart), O Lord Sai Narayana.</t>
  </si>
  <si>
    <t>Namo Namo Sai Narayana (3)
Kali Yuga Avatara Narayana
Karuna Sagara Narayana
Swagatham Sai Narayana
Swagatham Swagatham
Swagatham Sai Narayana (2)
Namo Namo Sai Narayana
Narayana Sathya Narayana [ Namo Namo ... ]
Kali Yuga Avatara Narayana
Karuna Sagara Narayana
Swagatham Sai Narayana
Swagatham Swagatham
Swagatham Sai Narayana (2)</t>
  </si>
  <si>
    <t>https://raagabox.com/search/?mid=1002574</t>
  </si>
  <si>
    <t>Song Glossary avatar: incarnation; (var) avatara, avataram, avatari, avathaar, avathari, avatarini(f) kali: current era; one among the four eras of kritha, treta, dwapara and kali karuna: compassion; (var) karunya, karunamaya - full of compassion, karunamayi (f), karunantha, karunakara - embodiment of compassion namo: to offer salutations narayana: lord vishnu; (var) narayan, narayanam, narayanaya sagar: ocean; (var) sagara, sagaram, sagari (feminine) sai: sa + aai = divine mother sathya: truth, short form of sathyanarayana – the childhood name of sri sathya sai baba; (var) sathyam swagatham: welcome yuga: one of the divisions of time. there are four yugas, known as krita, treta, dvapara and kali (the current age); (var) yug, yugamuna (telugu)</t>
  </si>
  <si>
    <t>debug_namo_namo_sai_narayana.html</t>
  </si>
  <si>
    <t>https://sairhythms.sathyasai.org/song/namo-namo-shankara-samba-sadashiva</t>
  </si>
  <si>
    <t>Namo Namo Shankara Samba Sadashiva</t>
  </si>
  <si>
    <t>Chant the name of Lord Shiva who supports sacred river Ganges in His matted hair, the Lord of the Universe and the Consort of Goddess Parvathi, residing in Kailash. Salutations to Lord Shiva.</t>
  </si>
  <si>
    <t>Namo Namo Shankara Samba Sadashiva
Samba Sadashiva Shankara Sadashiva [ Namo Namo ]
Ganga Jatadhara Gowri Manohara
Parvathi Priyakara Sri Vishweshwara
Kailasa Vasa Kanaka Sabesha
Namo Namo Shankara Samba Sadashiva</t>
  </si>
  <si>
    <t>Song Glossary ganga: the sacred river ganges worshipped as goddess ganga; (var) gangey gowri: another name of goddess parvathi jatadhara: one who wears locks of matted hair – shiva; (var) jatadhari kailasa: the abode of lord shiva kanaka: gold, golden kanaka-sabesha: lord of the golden castle, refers to lord shiva manohar: pleasing, beautiful, charming; (var) manohara, manoharam, manohari (f) namo: to offer salutations parvathi: consort of lord shiva priya: dear; (var) priyey, priyakara, priyakari (f) sadashiva: always happy or prosperous; (var) sadashivey, sadashivom samba: sa + amba - one who is with amba (parvathi) - refers to lord shiva shankara: name of lord shiva, one who bestows auspiciousness; (var) shankar, shankaraya, shankaram sri: honorific title of respect; another name of goddess lakshmi; wealth, majesty, splendour, intellect, fortune; (var) thiru (tamil) vasa: one who dwells or resides in; (var) vasaya, vaasam vishweshwara: lord of the universe (male)</t>
  </si>
  <si>
    <t>debug_namo_namo_shankara_samba_sadashiva.html</t>
  </si>
  <si>
    <t>https://sairhythms.sathyasai.org/song/namo-namo-sri-devi-namo</t>
  </si>
  <si>
    <t>Namo Namo Sri Devi Namo</t>
  </si>
  <si>
    <t>Salutations to the Divine Mother Sai, the Goddess of Parthi, the embodiment of pure consciousness and the protector of all those to surrender to Her.</t>
  </si>
  <si>
    <t>Namo Namo Sri Devi Namo
Shritha Jana Palini Sai Namo
Chinmaya Roopini Devi Namo
Sri Partheeshwari Sai Namo</t>
  </si>
  <si>
    <t>P G2 P G2 R1 S R1 G2 P G2 PIn the Key of C:G E G E C# C C# E G E G</t>
  </si>
  <si>
    <t>https://dl.radiosai.org/RADIO_SAI_BHAJAN_CLASSROOM_456_NAMO_NAMO_SHRI_DEVI_NAMO.mp3</t>
  </si>
  <si>
    <t>Song Glossary chinmaya: full of consciousness; (var) chinmayi (f) devi: goddess jana: people; (var) jano, janon, janonke (of people), janoon, janara namo: to offer salutations palini: to foster and protect (feminine) partheeshwari: goddess of puttaparthi; (var) parthiswari roopa: figure, embodiment; (var) roopam, roopini (f) sai: sa + aai = divine mother sri: honorific title of respect; another name of goddess lakshmi; wealth, majesty, splendour, intellect, fortune; (var) thiru (tamil) shritha: those who worship or surrender to god; (var) aashritha</t>
  </si>
  <si>
    <t>debug_namo_namo_sri_devi_namo.html</t>
  </si>
  <si>
    <t>https://youtu.be/dK_M1DsvRXs</t>
  </si>
  <si>
    <t>https://sairhythms.sathyasai.org/song/namo-sharada-namo-sharada-namo</t>
  </si>
  <si>
    <t>I bow down to Mother Sharada (Saraswathi), the one who bestows education, knowledge, the one who holds the string instrument 'Veena' and the book in Her hands. She removes the fear of existence and enchants the mind. She is none other than Mother Sathya Sai.</t>
  </si>
  <si>
    <t>Namo Sharada Namo Sharada Namo Sharada Mata
Hey Vidya Gnana Pradayini
Ma Veena Pusthaka Dharini
Bhava Bhanjani Manoranjani
Sathya Sayeeshwari Mata
Sathya Sayeeshwari Sathya Sayeeshwari Sathya Sayeeshwari Mata
Sathya Sayeeshwari Mata</t>
  </si>
  <si>
    <t>namo-sharada-namo-sharada-namo.mp3</t>
  </si>
  <si>
    <t>S n2 R2 R2 R2 ~ R2 S G2 G2 G2 ~ G2 R2 n2 R2 G2 R2 n2 R2 SIn the Key of C:C B D D D ~ D C E E E ~ E D B D E D B D C</t>
  </si>
  <si>
    <t>https://dl.radiosai.org/RADIO_SAI_BHAJAN_CLASSROOM_303_NAMO_SHARDA.mp3</t>
  </si>
  <si>
    <t>Song Glossary bhanjana: one who destroys; (var) bhanjani (f) bhava: being, becoming, birth, world dayini: one who gives (feminine); (var) pradayini, vidayini dhara: bear, carry, earth, one who wears; (var) dhari, dharana, dharam, dharey, dharini (f) gnana: wisdom; (var) gyaan, gnaan, gnan, gnanam hey: a heartfelt callout, usually followed by a name or description like 'hey rama', or 'hey merciful lord' ma: mother; (var) maayi, maiya, mayi manoranjani: she who pleases the mind mata: mother; (var) matey namo: to offer salutations pusthaka: book sathya: truth, short form of sathyanarayana – the childhood name of sri sathya sai baba; (var) sathyam sayeesha: sai + esha = lord sai; (var) sayeesham, sayeeshwara, sayeeshwaram, sayeeshwari (f), sayeeshwaraya, saishwari (f), sharada: goddess saraswathi - one who is prayed to on the ninth day of sharad (winter); (var) sharadey veena: musical instrument esp. played by goddess saraswathi, the goddess of knowledge vidya: knowledge</t>
  </si>
  <si>
    <t>debug_namo_sharada_namo_sharada_namo.html</t>
  </si>
  <si>
    <t>https://sairhythms.sathyasai.org/song/namo-tassa-namo-tassa</t>
  </si>
  <si>
    <t>Namo Tassa, Namo Tassa</t>
  </si>
  <si>
    <t>Namo Tassa, Namo Tassa (2x)
Namo Tassa, Gautama Buddha (2X)
Hail to the Enlightened One
Praises to Our Blessed Lord, showing us the righteous way
Joyously we sing to Thee, with hearts so full of love
O what glorious Light shines forth from Lord Buddha's calm, gentle face
Unfolding the Middle Path for man's enlightment
Meditate upon His Dharma, cultivate the truth within
Buddha's radiant Light shall lead us to the abode of Niravana's Bliss</t>
  </si>
  <si>
    <t>debug_namo_tassa_namo_tassa.html</t>
  </si>
  <si>
    <t>https://sairhythms.sathyasai.org/song/namostuthey-ganapathi-ganaraya</t>
  </si>
  <si>
    <t>Namostuthey Ganapathi Ganaraya</t>
  </si>
  <si>
    <t>I bow down to You, Lord Ganapathi (Ganesha), the Lord of the Ganaas. Salutations to the son of Lord Shiva and the one who has the mouse as His vehicle. I repeatedly bow down to You, O Lord Sai, You are verily the elephant-faced Lord Ganesha.</t>
  </si>
  <si>
    <t>Namostuthey Ganapathi Ganaraya
Namostuthey Namostuthey [ Namostuthey ... ]
Hey Shiva Nandana Bala Gajanana
Bala (Sai) Gajanana Namostuthey [ Namostuthey Namostuthey ... ]</t>
  </si>
  <si>
    <t>Song Glossary gajamukha: elephant-faced one, refers to lord ganesh; (var) gajamukham, gajanana, gajananam, gajavadana, gajavadanam gananayaka: leader of his group - refers to lord ganesha; (var) gananayakam, ganapathey, ganapathi, ganapathim, ganapati, ganapatim ganaraya: leader of the group - refers to lord ganesha bala: child, son; (var) bal, balana, balagan (tamil), baalam hey: a heartfelt callout, usually followed by a name or description like 'hey rama', or 'hey merciful lord' namostuthey: to offer salutations; (var) namasthey nandana: son, also the name of a forest; (var) nandan, nandanam sai: sa + aai = divine mother shiva: lord shiva - one of the trinity who is the destroyer - the name shiva means auspiciousness; (var) shiv, shivaya, shivaraj, shivaraja, shivarajam, shivom, shivani (f) - of shiva</t>
  </si>
  <si>
    <t>debug_namostuthey_ganapathi_ganaraya.html</t>
  </si>
  <si>
    <t>https://youtu.be/mgMY9EWUtp4</t>
  </si>
  <si>
    <t>https://sairhythms.sathyasai.org/song/namu-amida-butsu-namu-amida</t>
  </si>
  <si>
    <t>Namu Amida Butsu Namu Amida</t>
  </si>
  <si>
    <t>Salutations to Lord Amida Buddha in which I take refuge.</t>
  </si>
  <si>
    <t>Namu Amida Butsu Namu Amida
Namu Amida Butsu Namu Amida
Namu Amida Butsu (3x) Namu Amida
Namu Amida Butsu
Namu Amida Butsu Namu Amida</t>
  </si>
  <si>
    <t>Sarva Dharma, Buddha</t>
  </si>
  <si>
    <t>debug_namu_amida_butsu_namu_amida.html</t>
  </si>
  <si>
    <t>https://youtu.be/Py_1qjkgRwk</t>
  </si>
  <si>
    <t>https://sairhythms.sathyasai.org/song/namu-kanzeon-daibosatsu</t>
  </si>
  <si>
    <t>Namu Kanzeon Daibosatsu</t>
  </si>
  <si>
    <t>Salutations to the Kannon Bodhisattva (Avalokiteshvara). You eliminate our pain and the turmoil within our hearts with Your endless love and help.</t>
  </si>
  <si>
    <t>Namu Kanzeon Daibosatsu (3)
Kannon kosa wa Kurushimi mo
Namidatsu Kokoro mo Seishi no Umi mo
Subete Torisari Sukui Ataeru
Kagirinaki Ai de Sukuri Ataeru</t>
  </si>
  <si>
    <t>debug_namu_kanzeon_daibosatsu.html</t>
  </si>
  <si>
    <t>https://youtu.be/8dEgZaW5mGs</t>
  </si>
  <si>
    <t>https://sairhythms.sathyasai.org/song/namuamidabutsu-namuamida</t>
  </si>
  <si>
    <t>Namuamidabutsu Namuamida</t>
  </si>
  <si>
    <t>Namuamidabutsu Namuamida (Repeat)</t>
  </si>
  <si>
    <t>debug_namuamidabutsu_namuamida.html</t>
  </si>
  <si>
    <t>https://sairhythms.sathyasai.org/song/nanda-gopal-nanda-gopal</t>
  </si>
  <si>
    <t>Nanda Gopal Nanda Gopal</t>
  </si>
  <si>
    <t>Glory to the son of Nanda, Lord Krishna, whose is dark-complexioned, the one who is the liberator and the Lord of Radha. He is none other than Lord Sathya Sai of Parthi who fosters His devotees.</t>
  </si>
  <si>
    <t>Nanda Gopal Nanda Gopal
Nanda Mukunda Shyama Gopal [ Nanda Gopal ... ]
Radha Madhava Radhey Gopal
Bhakta Uddhara Parthi Gopal
Sai Gopal (Sathya) Sai Gopal</t>
  </si>
  <si>
    <t>n2 R2 R2 G2 R2 G2 M2 P P M2 D2 PIn the Key of C:B D D E D E F# G G F# A G</t>
  </si>
  <si>
    <t>https://dl.radiosai.org/RADIO_SAI_BHAJAN_CLASSROOM_453_NANDAGOPAL_NANDAGOPAL.mp3</t>
  </si>
  <si>
    <t>Song Glossary bhaktha: devotee; (var) bhakthudu (telugu), bhakthargal (tamil) gopal: name of krishna which means protector of the cowherd; (var) gopala, gopalana, gopalam madhava: name of krishna which means very sweet like madhu-honey; (var) madhavam, madhavaya mukunda: refers to krishna, the one who grants liberation nanda: foster father of lord krishna puttaparthi: birthplace of bhagawan sri sathya sai baba; (var) parti, parthi, parthipuri radha: one of the gopikas and the beloved of lord krishna; (var) radhe, radhey, radhika sai: sa + aai = divine mother sathya: truth, short form of sathyanarayana – the childhood name of sri sathya sai baba; (var) sathyam sham: dark hued, a reference to lord krishna; evening time; (var) shyam, shyama, shyamala uddhara: liberator, redeemer, uplifter; (var) uddharaka, uddharana, uddharam</t>
  </si>
  <si>
    <t>debug_nanda_gopal_nanda_gopal.html</t>
  </si>
  <si>
    <t>https://youtu.be/vT_sf0YKnws</t>
  </si>
  <si>
    <t>https://sairhythms.sathyasai.org/song/nanda-ke-dularey-bhaiyya-nacho</t>
  </si>
  <si>
    <t>Nanda Ke Dularey Bhaiyya Nacho</t>
  </si>
  <si>
    <t>Perform the Divine dance, O Lord Krishna, the darling son of Nanda. You play divine melody with the flute, You are the one as dark as the rain cloud, the one who adorns the peacock feathered crown. Perform the divine dance, O Lord. I welcome you, Lord Krishna. I surrender to You. Be ever in my vision, be ever in my devotional songs. O beautiful Lord of the Gopas, the dark-hued one, You are none other than our Sai, the indweller of our heart.</t>
  </si>
  <si>
    <t>Nanda Ke Dularey Bhaiyya Nacho Nacho Nacho
Murali Ghana Shyama Mora Mukuta Dhama
Nacho Nacho Nacho Nacho Nandalala
Swagatham Krishna Krishna Sharanagatham Krishna
Aao Merey Nayanon Mey Aao Merey Bhajanon Mey
Sundara Sundara Gopala Shyama Sundara Sai Gopala
Antaryami Gopala Hrudaya Nivasi Gopala</t>
  </si>
  <si>
    <t>nanda-ke-dularey-bhaiyya-nacho.mp3</t>
  </si>
  <si>
    <t>Song Glossary aao: welcome antaryami: indweller bhai: brother; (var) bhaiya, bhaiyya bhajan: prayerful song; (var) bhajana, bhajanalu (telugu), bhajanon - plural dhama: house, residence, light, lustre, splendor; (var) dham, dhamam, dhaam, dhaama dular: favourite; (var) dularey, dulari ghana: thick; also refers to the sound of a bell; (var) ghanana gopal: name of krishna which means protector of the cowherd; (var) gopala, gopalana, gopalam hrudaya: heart ke: of or belonging to krishna: name of the eighth incarnation of lord vishnu, son of devaki and vasudeva mera: my, mine; (var) mere, merey, meri, mero mora: peacock mukuta: crown; (var) makuta; mukutadhara, mukutadhari - wearing a crown murali: flute nacho: telling somebody to dance nanda: foster father of lord krishna nayan: eye; (var) nayana, nayanon, nayanom, nayanabhi nivasi: dweller, resident; (var) nivasini (f), nivasitha sai: sa + aai = divine mother sham: dark hued, a reference to lord krishna; evening time; (var) shyam, shyama, shyamala sharan: surrender; (var) sharana, sharanagata, sharanagatha, sharanagatham, sharanam sundara: beautiful; (var) sundarakara, sundaraya, sundari (f), soundari (f), sundaram - beauty swagatham: welcome</t>
  </si>
  <si>
    <t>debug_nanda_ke_dularey_bhaiyya_nacho.html</t>
  </si>
  <si>
    <t>https://sairhythms.sathyasai.org/song/nanda-ke-dularey-yashoda-ke</t>
  </si>
  <si>
    <t>Nanda Ke Dularey Yashoda Ke</t>
  </si>
  <si>
    <t>O Lord Krishna, the beloved child of Nanda and Yashoda, O the protector of cows, the supporter of the downtrodden, You are the ocean of compassion who lifted the mountain Govardhana, You are the one who enchants with the sweet music of the flute, the one with a dark complexion like the rain cloud and the one who killed the demon Mura.</t>
  </si>
  <si>
    <t>Nanda Ke Dularey Yashoda Ke Pyaarey
Govinda Murarey Deenon Ke Saharey [ Nanda Ke ... ]
Karuna Sagara Giridhara Naagara
Murali Manohara Shyama (Sai) Murarey</t>
  </si>
  <si>
    <t>nanda-ke-dularey-yashoda-ke.mp3</t>
  </si>
  <si>
    <t>S R1 S n2 S R1 G2 R1 G2 ~ G2 M2 G2 R1 R1 SIn the Key of C:C C# C B C C# E C# E ~ E F# E C# C# C</t>
  </si>
  <si>
    <t>https://dl.radiosai.org/RADIO_SAI_BHAJAN_CLASSROOM_198_NANDA_KE_DULARE.mp3</t>
  </si>
  <si>
    <t>instrumental lead-music sheet-music tutorial</t>
  </si>
  <si>
    <t>Song Glossary deenon: of the downtrodden dular: favourite; (var) dularey, dulari giridhar: one who lifted the mountain - refers to lord krishna who lifted the govardhana peak; (var) giridhara, giridhari govinda: name of krishna which means cowherd; (var) govindam karuna: compassion; (var) karunya, karunamaya - full of compassion, karunamayi (f), karunantha, karunakara - embodiment of compassion ke: of or belonging to manohar: pleasing, beautiful, charming; (var) manohara, manoharam, manohari (f) murali: flute murare: one who killed the demon ‘mura’ – lord krishna; (var) murari, murarey naagara: clever, polite, town-born nanda: foster father of lord krishna pyaara: loving; (var) pyaarey, pyaari (f); pyaar - love sagar: ocean; (var) sagara, sagaram, sagari (feminine) sahara: support; (var) saharey sai: sa + aai = divine mother sham: dark hued, a reference to lord krishna; evening time; (var) shyam, shyama, shyamala yashoda: foster mother of lord krishna; (var) yashode</t>
  </si>
  <si>
    <t>debug_nanda_ke_dularey_yashoda_ke.html</t>
  </si>
  <si>
    <t>nanda-ke-dularey-yashoda-ke_1.mp3</t>
  </si>
  <si>
    <t>https://sairhythms.sathyasai.org/song/nanda-ke-lal-bhajo-bhajorey</t>
  </si>
  <si>
    <t>Nanda Ke Lal Bhajo Bhajorey</t>
  </si>
  <si>
    <t>Sing the glory of Lord Krishna, the darling of Nanda and the Lord of the cowherd. Sing of the dark-hued one with the enchanting flute. Sing of Nanda's child who lifted the Govardhana mountain and the stealer of butter (hearts of devotees). Sing of the one who dwells in Parthi, Lord Sai who is verily Lord Krishna.</t>
  </si>
  <si>
    <t>Nanda Ke Lal Bhajo Bhajorey Gopi Gopal Bhajo
Murali Mohana Shyama Bhajorey
Giridhari Lal Bhajo (Sai)
Nanda Kishora Navaneetha Chora
Parthi Vihara Sai Gopala [ Giridhari Lal ... ]</t>
  </si>
  <si>
    <t>nanda-ke-lal-bhajo-bhajorey.mpeg</t>
  </si>
  <si>
    <t>Song Glossary bhajo: (let us) worship, chant the name or sing the praises of the lord; (var) bhajarey, bhajey, bhajore, bhajorey, bhajeham chora: thief; (var) choram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ke: of or belonging to kishora: son lal: son, child, dear one; (var) lala mohana: attractive, beautiful, enchanting; (var) mohanam, mohini (f) - also refers to an incarnation of lord vishnu murali: flute nanda: foster father of lord krishna navaneetha: butter puttaparthi: birthplace of bhagawan sri sathya sai baba; (var) parti, parthi, parthipuri sai: sa + aai = divine mother sham: dark hued, a reference to lord krishna; evening time; (var) shyam, shyama, shyamala vihara: one who resides; (var) viharana, vihari, viharini (f)</t>
  </si>
  <si>
    <t>debug_nanda_ke_lal_bhajo_bhajorey.html</t>
  </si>
  <si>
    <t>https://sairhythms.sathyasai.org/song/nanda-ke-lal-bhajo-murali</t>
  </si>
  <si>
    <t>Nanda Ke Lal Bhajo Murali</t>
  </si>
  <si>
    <t>Sing the glory of the child of Nanda, Lord Krishna, the protector of cows, who plays the flute. We pray to You, the blue colored Lord of cowherd girl Radha; You lifted the mountain Govardhana. Sing the glory of the Lord of the cowherds, the Lord of the great devotee saint Meera and the beloved son of Nanda.</t>
  </si>
  <si>
    <t>Nanda Ke Lal Bhajo Murali Gopala
Radhey Shyam Radhey Shyam
Giridhari Shyam Bhajo Gopi Gopala
Meera Ke Natha Prabhu Hey Nandalala [ Radhey Shyam ... ]</t>
  </si>
  <si>
    <t>nanda-ke-lal-bhajo-murali.mp3</t>
  </si>
  <si>
    <t>Song Glossary bhaja: worship, chant the name or sing the praises of the lord; (var) bhajoon - I worship; bhajey - let us worship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hey: a heartfelt callout, usually followed by a name or description like 'hey rama', or 'hey merciful lord' ke: of or belonging to lal: son, child, dear one; (var) lala meera: one of the greatest women saints and devotee of lord krishna who sang the glory of the lord through songs and bhajans murali: flute nanda: foster father of lord krishna natha: lord or master; (var) nath, nathaya, natham, nada (tamil), nadanukku (tamil) - to the lord, nathudey (telugu) prabhu: lord, master; (var) prabho radha: one of the gopikas and the beloved of lord krishna; (var) radhe, radhey, radhika sham: dark hued, a reference to lord krishna; evening time; (var) shyam, shyama, shyamala</t>
  </si>
  <si>
    <t>debug_nanda_ke_lal_bhajo_murali.html</t>
  </si>
  <si>
    <t>https://sairhythms.sathyasai.org/song/nanda-ke-lal-murali-gopal</t>
  </si>
  <si>
    <t>Nanda Ke Lal Murali Gopal</t>
  </si>
  <si>
    <t>Oh son of Nanda! Oh Lord Krishna, the player of the flute and the cowherd boy! The One who lifted the Govardhan mountain, the protector of the cows and the Lord of Radha, the cowherd girl. The son of Nanda, who grants liberation and glory to you. You are the blue colored Lord of Radha, the flute playing Lord and the Lord Sai.</t>
  </si>
  <si>
    <t>Nanda Ke Lal Murali Gopal
Giridhari Govinda Radhey Gopal
Nanda Mukunda Radhey Gopal
Radhey Jai Radhey Jai Radhey Gopal
Radhey Radhey Radhey Gopal
Radhey Radhey Murali Gopal
Radhey Radhey Shyam Gopal
Radhey Radhey Sai Gopal</t>
  </si>
  <si>
    <t>nanda-ke-lal-murali-gopal.mp3</t>
  </si>
  <si>
    <t>Song Glossary giridhar: one who lifted the mountain - refers to lord krishna who lifted the govardhana peak; (var) giridhara, giridhari gopal: name of krishna which means protector of the cowherd; (var) gopala, gopalana, gopalam govinda: name of krishna which means cowherd; (var) govindam jai: victory ke: of or belonging to lal: son, child, dear one; (var) lala mukunda: refers to krishna, the one who grants liberation murali: flute nanda: foster father of lord krishna radha: one of the gopikas and the beloved of lord krishna; (var) radhe, radhey, radhika sai: sa + aai = divine mother sham: dark hued, a reference to lord krishna; evening time; (var) shyam, shyama, shyamala</t>
  </si>
  <si>
    <t>debug_nanda_ke_lal_murali_gopal.html</t>
  </si>
  <si>
    <t>https://sairhythms.sathyasai.org/song/nanda-kishora-jaya-gopal</t>
  </si>
  <si>
    <t>Nanda Kishora Jaya Gopal</t>
  </si>
  <si>
    <t>Victory be to the beloved son of Nanda, the dark-hued Lord Krishna, the one who stole butter (analogy for a devotee's heart) and the one who lifted the Govardhana hill. He is the Lord of Meera and Radha and the one who performed the Raasa Leela dance with the Gopikas.</t>
  </si>
  <si>
    <t>Nanda Kishora Jaya Gopal
Navaneetha Chora Shyama Gopal
Meera Ke Nath Prabhu Giridhara Gopal
Raasa Vilola Radhey Gopal</t>
  </si>
  <si>
    <t>S S S S R2 S n2 n2 S R2 G1 R2In the Key of C:C C C C D C B B C D E♭ D</t>
  </si>
  <si>
    <t>https://dl.radiosai.org/RADIO_SAI_BHAJAN_CLASSROOM_408_NAND_KISHORA_JAI_GOPAL.mp3</t>
  </si>
  <si>
    <t>Song Glossary chora: thief; (var) choram giridhar: one who lifted the mountain - refers to lord krishna who lifted the govardhana peak; (var) giridhara, giridhari gopal: name of krishna which means protector of the cowherd; (var) gopala, gopalana, gopalam jaya: victory; (var) jayam, jayatu ke: of or belonging to kishora: son meera: one of the greatest women saints and devotee of lord krishna who sang the glory of the lord through songs and bhajans nanda: foster father of lord krishna natha: lord or master; (var) nath, nathaya, natham, nada (tamil), nadanukku (tamil) - to the lord, nathudey (telugu) navaneetha: butter prabhu: lord, master; (var) prabho radha: one of the gopikas and the beloved of lord krishna; (var) radhe, radhey, radhika raasa: the dance in which lord krishna multiplied his form to dance with all the gopikas at the same time sham: dark hued, a reference to lord krishna; evening time; (var) shyam, shyama, shyamala vilola: one who is in atmic bliss; (var) vilolana, viloley</t>
  </si>
  <si>
    <t>debug_nanda_kishora_jaya_gopal.html</t>
  </si>
  <si>
    <t>https://youtu.be/ro5_YmtoUp8</t>
  </si>
  <si>
    <t>https://sairhythms.sathyasai.org/song/nanda-kishora-mana-mohana</t>
  </si>
  <si>
    <t>Nanda Kishora Mana Mohana</t>
  </si>
  <si>
    <t>Glory to the son of Nanda, Lord Krishna, the one who enchants the mind. Glory to the one who steals butter, the slayer of demon, Madhu. Glory to the son of Devaki, and the child of the Yadava clan. He is the Lord of the Lords and the protector of the universe.</t>
  </si>
  <si>
    <t>Nanda Kishora Mana Mohana
Navaneetha Chora Madhusudhana
Devaki Nandana Yadu Nandana
Devadi Deva Jagat Palana</t>
  </si>
  <si>
    <t>Song Glossary chora: thief; (var) choram deva: god; (var) dev, devo, devam devadi: primordial god; (var) devadideva, devadhi, devadidevaya devaki: mother of lord krishna jagat: world; (var) jagath, jagatha, jag, jaga kishora: son madhusudhana: slayer of the demon madhu - lord krishna mana: mind; (var) man, mano mohana: attractive, beautiful, enchanting; (var) mohanam, mohini (f) - also refers to an incarnation of lord vishnu nanda: foster father of lord krishna nandana: son, also the name of a forest; (var) nandan, nandanam navaneetha: butter pala: to care, protect or sustain; (var) palana, palaya, palam, palan yadu: name of the dynasty in which lord krishna was born; (var) yaduvara, yadukula</t>
  </si>
  <si>
    <t>debug_nanda_kishora_mana_mohana.html</t>
  </si>
  <si>
    <t>https://sairhythms.sathyasai.org/song/nanda-kishora-narayana</t>
  </si>
  <si>
    <t>Nanda Kishora Narayana</t>
  </si>
  <si>
    <t>You are the son of Nanda and are Lord Vishnu, who is the refuge for all beings, You are Krishna who stole butter, (symbolically, devotee's heart). You are the lion God Narasimha and you are the form of divine music.</t>
  </si>
  <si>
    <t>Nanda Kishora Narayana
Navaneetha Chora Narayana [ Nanda Kishora ... ]
Narahari Roopa Narayana
Naada Swaroopa Narayana</t>
  </si>
  <si>
    <t>nanda-kishora-narayana.mp3</t>
  </si>
  <si>
    <t>Song Glossary chora: thief; (var) choram kishora: son naada: sound; (var) ninaada, naad, naadam nanda: foster father of lord krishna narahari: lord narasimha, the fourth incarnation of lord vishnu as half-human and half-lion for killing the demon hiranyakashipu; (var) naarasimha narayana: lord vishnu; (var) narayan, narayanam, narayanaya navaneetha: butter roopa: figure, embodiment; (var) roopam, roopini (f) swaroopa: figure, embodiment; (var) swarupa, swaroopam, swaroopanin (tamil); roopini, swaroopini, svarupini (feminine)</t>
  </si>
  <si>
    <t>debug_nanda_kishora_narayana.html</t>
  </si>
  <si>
    <t>https://sairhythms.sathyasai.org/song/nanda-kishora-navaneetha-chora</t>
  </si>
  <si>
    <t>Nanda Kishora Navaneetha Chora (Mishra Surya)</t>
  </si>
  <si>
    <t>O Lord Krishna, the son of Nanda and the one who stole butter, You are the Lord in whom all beings take refuge. O Lord Vishnu, You are the Lord of Goddess Lakshmi. You play soulful music on the flute. You annihilated the demon Madhu. O Lord, You stole the hearts of the Gopis, You are the child of Brindavan and the one who has incarnated as Lord Sai.</t>
  </si>
  <si>
    <t>Nanda Kishora Navaneetha Chora
Narayana Hari Madhava
Madhusudhana Muralidhara
Gopi Jana Chitha Chora
Brindavana Sai Kanhaiya [ Narayana Hari ... ]</t>
  </si>
  <si>
    <t>Song Glossary brindavana: garden of tulsi plants, abode of krishna and sathya sai; (var) brindavan chitha: consciousness, mind; (var) chit chora: thief; (var) choram gopi: the women of brindavana who had completely surrendered to lord krishna; (var) gopika hari: name of lord vishnu; (var) hare, harey jana: people; (var) jano, janon, janonke (of people), janoon, janara kanha: krishna; (var) kanhaiya, kanhaiyya, kanhayi, kannan (tamil) kishora: son madhava: name of krishna which means very sweet like madhu-honey; (var) madhavam, madhavaya madhusudhana: slayer of the demon madhu - lord krishna muralidhara: one who carries the flute - lord krishna; (var) muralidhari nanda: foster father of lord krishna narayana: lord vishnu; (var) narayan, narayanam, narayanaya navaneetha: butter sai: sa + aai = divine mother</t>
  </si>
  <si>
    <t>debug_nanda_kishora_navaneetha_chora.html</t>
  </si>
  <si>
    <t>https://sairhythms.sathyasai.org/song/nanda-kishora-navaneetha-chora-0</t>
  </si>
  <si>
    <t>Nanda Kishora Navaneetha Chora (~ Shankarabharanam / Bilawal)</t>
  </si>
  <si>
    <t>Sing the glory of Lord Krishna, beloved son of Nanda and stealer of butter (devotees' hearts). Glory to the one who wandered about in Brindavana, who is verily Lord Vishnu resting on the celestial serpent Adi Shesha and who rides on Garuda. Glory to the lotus-eyed Lord Gopala.</t>
  </si>
  <si>
    <t>Nanda Kishora Navaneetha Chora
Brindavana Sanchara
Hey Shesha Shayana Hey Garuda Gamana
Aravinda Nayana Gopalana</t>
  </si>
  <si>
    <t>nanda-kishora-navaneetha-chora-0.mp3</t>
  </si>
  <si>
    <t>https://dl.radiosai.org/RADIO_SAI_BHAJAN_CLASSROOM_404_NAND_KISHORA_NAVNEET_CHORA.mp3</t>
  </si>
  <si>
    <t>Song Glossary aravinda: lotus brindavana: garden of tulsi plants, abode of krishna and sathya sai; (var) brindavan chora: thief; (var) choram gamana: to go, travel; walk, gait garuda: king of all the birds-used by lord vishnu as his vehicle gopal: name of krishna which means protector of the cowherd; (var) gopala, gopalana, gopalam hey: a heartfelt callout, usually followed by a name or description like 'hey rama', or 'hey merciful lord' kishora: son nanda: foster father of lord krishna navaneetha: butter nayan: eye; (var) nayana, nayanon, nayanom, nayanabhi sanchara: wander; (var) sancharam shayana: sleep shesha: the serpent adisesha on whom lord vishnu reclines; (var) sesha</t>
  </si>
  <si>
    <t>https://sairhythms.sathyasai.org/song/nanda-kishora-navaneetha-chora-sai</t>
  </si>
  <si>
    <t>Nanda Kishora Navaneetha Chora Sai</t>
  </si>
  <si>
    <t>Glory to Lord Krishna, the son of Nanda and the one who stole butter. Oh Lord of the cowherds, You are the one who lifted the mountain Govardhana, the one who killed the demon Mura; You revel in playing the flute. You are the one who protects the saintly. You are verily Sai.</t>
  </si>
  <si>
    <t>Nanda Kishora Navaneetha Chora Sai Gopala
Govardhana Giridhari Murari Hey Nandalala
Nandalala Nandalala
Goparipala Gokula Bala Giridhara Gopala
Murali Lola Munijana Pala Hey Nandalala [ Nandalala ... ]</t>
  </si>
  <si>
    <t>nanda-kishora-navaneetha-chora-sai.mp3</t>
  </si>
  <si>
    <t>Song Glossary bala: child, son; (var) bal, balana, balagan (tamil), baalam chora: thief; (var) choram giridhar: one who lifted the mountain - refers to lord krishna who lifted the govardhana peak; (var) giridhara, giridhari gokula: the place where krishna was fostered gopal: name of krishna which means protector of the cowherd; (var) gopala, gopalana, gopalam goparipala: protector of cows govardhana: the name of the hillock that was lifted by lord krishna hey: a heartfelt callout, usually followed by a name or description like 'hey rama', or 'hey merciful lord' kishora: son lola: longing or desirous of munijana: all the saints murali: flute murare: one who killed the demon ‘mura’ – lord krishna; (var) murari, murarey nanda: foster father of lord krishna nandalala: son of nanda; (var) nandalal navaneetha: butter pala: to care, protect or sustain; (var) palana, palaya, palam, palan sai: sa + aai = divine mother</t>
  </si>
  <si>
    <t>debug_nanda_kishora_navaneetha_chora_sai.html</t>
  </si>
  <si>
    <t>https://sairhythms.sathyasai.org/song/nanda-kumara-govinda-navaneetha-chora</t>
  </si>
  <si>
    <t>Nanda Kumara Govinda Navaneetha Chora</t>
  </si>
  <si>
    <t>I sing of the son of Nanda, the protector of cows; the One Who stole butter and who is the Lord of cows (all beings)! Oh Lord of Lakshmi! You are One that protects those that seek refuge in you. You are Sairam, you are Sai Krishna. You are the One that is compassionate towards the downtrodden and you are the form of Divine Love. You are the protector of cows (all beings), Lord Vishnu.</t>
  </si>
  <si>
    <t>Nanda Kumara Govinda Navaneetha Chora Govinda
Srinivasa Hari Govinda Shritha Jana Pala Govinda [ Nanda Kumara ... ]
Sai Rama Harey Govinda Sai Krishna Harey Govinda
Deena Dayalu Govinda Prema Swaroopa Govinda
Govinda Hari Govinda (3)</t>
  </si>
  <si>
    <t>Song Glossary chora: thief; (var) choram dayal: compassionate one: (var) dayala, dayalam, dayalana, dayalo, dayalu, dayaludey, dayalane (tamil), dayakari (f), dayalakari (f) deen: downtrodden; (var) deena, deenan govinda: name of krishna which means cowherd; (var) govindam hari: name of lord vishnu; (var) hare, harey jana: people; (var) jano, janon, janonke (of people), janoon, janara krishna: name of the eighth incarnation of lord vishnu, son of devaki and vasudeva kumara: son, young boy, lord subrahmanya nanda: foster father of lord krishna navaneetha: butter pala: to care, protect or sustain; (var) palana, palaya, palam, palan prema: love; (var) prem; also the name of the third sai avatar, prema sai rama: name of the seventh incarnation of lord vishnu, son of dasharatha and kausalya; (var) ram sai: sa + aai = divine mother shritha: those who worship or surrender to god; (var) aashritha srinivasa: a name of lord vishnu – one who resides in the heart of sri swaroopa: figure, embodiment; (var) swarupa, swaroopam, swaroopanin (tamil); roopini, swaroopini, svarupini (feminine)</t>
  </si>
  <si>
    <t>debug_nanda_kumara_govinda_navaneetha_chora.html</t>
  </si>
  <si>
    <t>https://sairhythms.sathyasai.org/song/nanda-kumara-jaya-gopal</t>
  </si>
  <si>
    <t>Nanda Kumara Jaya Gopal</t>
  </si>
  <si>
    <t>Victory to Gopal (Lord Krishna), son of Nanda and Yashoda and the Lord of Radha.</t>
  </si>
  <si>
    <t>Nanda Kumara Jaya Gopal
Kanhaiya Lal Jaya Gopal
Yashoda Ke Bal Jaya Gopal
Radha Ke Nath Jaya Gopal</t>
  </si>
  <si>
    <t>Song Glossary bala: child, son; (var) bal, balana, balagan (tamil), baalam gopal: name of krishna which means protector of the cowherd; (var) gopala, gopalana, gopalam jaya: victory; (var) jayam, jayatu kanha: krishna; (var) kanhaiya, kanhaiyya, kanhayi, kannan (tamil) ke: of or belonging to kumara: son, young boy, lord subrahmanya lal: son, child, dear one; (var) lala nanda: foster father of lord krishna natha: lord or master; (var) nath, nathaya, natham, nada (tamil), nadanukku (tamil) - to the lord, nathudey (telugu) radha: one of the gopikas and the beloved of lord krishna; (var) radhe, radhey, radhika yashoda: foster mother of lord krishna; (var) yashode</t>
  </si>
  <si>
    <t>debug_nanda_kumara_jaya_gopal.html</t>
  </si>
  <si>
    <t>https://sairhythms.sathyasai.org/song/nanda-kumaram-krishnam-bhajey</t>
  </si>
  <si>
    <t>Nanda Kumaram Krishnam Bhajey</t>
  </si>
  <si>
    <t>Sing the glory of Krishna, the son of Nanda. The stealer of hearts, Lord Krishna. The divine dancer, Lord Krishna. The beautiful man-God Lord Krishna. He is the Lord Vishnu, Sing the glory of Krishna.</t>
  </si>
  <si>
    <t>Nanda Kumaram Krishnam Bhajey
Navaneetha Chora Krishnam Bhajey [ Nanda Kumaram ]
Natavara Naagara Krishnam Bhajey
Narahara Sundara Krishnam Bhajey
Narayana Hari Krishnam Bhajey</t>
  </si>
  <si>
    <t>Song Glossary bhaja: worship, chant the name or sing the praises of the lord; (var) bhajoon - I worship; bhajey - let us worship chora: thief; (var) choram hari: name of lord vishnu; (var) hare, harey krishna: name of the eighth incarnation of lord vishnu, son of devaki and vasudeva kumara: son, young boy, lord subrahmanya naagara: clever, polite, town-born nanda: foster father of lord krishna narahari: lord narasimha, the fourth incarnation of lord vishnu as half-human and half-lion for killing the demon hiranyakashipu; (var) naarasimha narayana: lord vishnu; (var) narayan, narayanam, narayanaya natavara: supreme dancer/actor referred esp. to lord krishna navaneetha: butter sundara: beautiful; (var) sundarakara, sundaraya, sundari (f), soundari (f), sundaram - beauty</t>
  </si>
  <si>
    <t>debug_nanda_kumaram_krishnam_bhajey.html</t>
  </si>
  <si>
    <t>https://sairhythms.sathyasai.org/song/nanda-mukunda-hari-gopala</t>
  </si>
  <si>
    <t>Oh Krishna! You are the cowherd boy, the one who grants liberation. You are the favorite of the cowherds and the protector of cows (all noble souls). Oh Sai Krishna you are the one who protects His devotees. You are the one who gives happiness to Nanda too.</t>
  </si>
  <si>
    <t>Nanda Mukunda Hari Gopala
Gopi Jana Priya Goparipala [ Nanda Mukunda ... ]
Bhaktha Samrakshaka Sai Gopala
Nanda Nanda Mukunda Gopala</t>
  </si>
  <si>
    <t>nanda-mukunda-hari-gopala.mp3</t>
  </si>
  <si>
    <t>Song Glossary bhaktha: devotee; (var) bhakthudu (telugu), bhakthargal (tamil) gopal: name of krishna which means protector of the cowherd; (var) gopala, gopalana, gopalam goparipala: protector of cows gopi: the women of brindavana who had completely surrendered to lord krishna; (var) gopika hari: name of lord vishnu; (var) hare, harey jana: people; (var) jano, janon, janonke (of people), janoon, janara mukunda: refers to krishna, the one who grants liberation nanda: foster father of lord krishna priya: dear; (var) priyey, priyakara, priyakari (f) sai: sa + aai = divine mother samraksha: protect; (var) samrakshana, samrakshaka - protector, samrakshini (f)</t>
  </si>
  <si>
    <t>debug_nanda_mukunda_hari_gopala.html</t>
  </si>
  <si>
    <t>https://sairhythms.sathyasai.org/song/nanda-nanda-mukunda-gopal</t>
  </si>
  <si>
    <t>Nanda Nanda Mukunda Gopal</t>
  </si>
  <si>
    <t>You are the son and joy of Nanda and the bestower of liberation. You are the cowherd boy Krishna. Oh blue colored Lord! You are the One Who resides in the heart of the cowherd girl Radha (symbolizes ardent devotee). You are the One Who plays the flute and conquers the mind. You are the One Who is the Lord of Puttaparthi and also known as Lord Sathya Sai Gopal.</t>
  </si>
  <si>
    <t>Nanda Nanda Mukunda Gopal
Nanda Mukunda Hari Shyama Gopal
Radha Manasa Krishna Gopal
Murali Manohara Mukunda Gopal
Parthi Pureeshwara Sai Gopal Sathya Sai Gopal</t>
  </si>
  <si>
    <t>Song Glossary gopal: name of krishna which means protector of the cowherd; (var) gopala, gopalana, gopalam hari: name of lord vishnu; (var) hare, harey krishna: name of the eighth incarnation of lord vishnu, son of devaki and vasudeva manasa: mind manohar: pleasing, beautiful, charming; (var) manohara, manoharam, manohari (f) mukunda: refers to krishna, the one who grants liberation murali: flute nanda: foster father of lord krishna pureeshwara: lord of a place or city; (var) purishwara, pureeshwari, purishwari (f) puttaparthi: birthplace of bhagawan sri sathya sai baba; (var) parti, parthi, parthipuri radha: one of the gopikas and the beloved of lord krishna; (var) radhe, radhey, radhika sai: sa + aai = divine mother sathya: truth, short form of sathyanarayana – the childhood name of sri sathya sai baba; (var) sathyam sham: dark hued, a reference to lord krishna; evening time; (var) shyam, shyama, shyamala</t>
  </si>
  <si>
    <t>debug_nanda_nanda_mukunda_gopal.html</t>
  </si>
  <si>
    <t>https://sairhythms.sathyasai.org/song/nanda-nanda-mukunda-gopala</t>
  </si>
  <si>
    <t>Nanda Nanda Mukunda Gopala</t>
  </si>
  <si>
    <t>Glory to Lord Krishna, the son of Nanda. Glory to the cowherd boy Krishna who grants us liberation. O Lord, You are the one who enchants us by playing the flute. O blue-colored Lord resembling the dark color of the clouds, victory be to Thee, the child of Nanda.</t>
  </si>
  <si>
    <t>Nanda Nanda Mukunda Gopala
Murali Mohana Shyama Gopala
Shyama Gopal Ghana Shyama Gopala [ Murali Mohana ... ]
Jai Jai Jai Jai Jai Nandalala
Jaya Nandalala Shyama Gopala [ Murali Mohana ... ]</t>
  </si>
  <si>
    <t>nanda-nanda-mukunda-gopala.mp3</t>
  </si>
  <si>
    <t>Song Glossary ghana: thick; also refers to the sound of a bell; (var) ghanana gopal: name of krishna which means protector of the cowherd; (var) gopala, gopalana, gopalam jai: victory jaya: victory; (var) jayam, jayatu mohana: attractive, beautiful, enchanting; (var) mohanam, mohini (f) - also refers to an incarnation of lord vishnu mukunda: refers to krishna, the one who grants liberation murali: flute nanda: foster father of lord krishna nandalala: son of nanda; (var) nandalal sham: dark hued, a reference to lord krishna; evening time; (var) shyam, shyama, shyamala</t>
  </si>
  <si>
    <t>debug_nanda_nanda_mukunda_gopala.html</t>
  </si>
  <si>
    <t>https://sairhythms.sathyasai.org/song/nanda-nanda-mukunda-hey-sri</t>
  </si>
  <si>
    <t>Nanda Nanda Mukunda Hey Sri</t>
  </si>
  <si>
    <t>O Lord Krishna, the son and joy of Nanda, You are the child of the Yadavas and the bestower of liberation. You are the Lord of Indra. You are the one with a pleasant smile and the one who killed the demon Madhu. You are the one who has taken the beautiful form of Lord Sai.</t>
  </si>
  <si>
    <t>Nanda Nanda Mukunda Hey Sri Hari
Indiresha Yadu Nandana Hari
Manda Haasa Madhusudhana Hari
Sundarakara Sayeesha Sri Hari</t>
  </si>
  <si>
    <t>Song Glossary hari: name of lord vishnu; (var) hare, harey hasita: smiling; (var) haasa hey: a heartfelt callout, usually followed by a name or description like 'hey rama', or 'hey merciful lord' indra: name of the leader of the devas madhusudhana: slayer of the demon madhu - lord krishna manda: gentle mukunda: refers to krishna, the one who grants liberation nandana: son, also the name of a forest; (var) nandan, nandanam sayeesha: sai + esha = lord sai; (var) sayeesham, sayeeshwara, sayeeshwaram, sayeeshwari (f), sayeeshwaraya, saishwari (f), sri: honorific title of respect; another name of goddess lakshmi; wealth, majesty, splendour, intellect, fortune; (var) thiru (tamil) sundara: beautiful; (var) sundarakara, sundaraya, sundari (f), soundari (f), sundaram - beauty yadu: name of the dynasty in which lord krishna was born; (var) yaduvara, yadukula</t>
  </si>
  <si>
    <t>debug_nanda_nanda_mukunda_hey_sri.html</t>
  </si>
  <si>
    <t>https://sairhythms.sathyasai.org/song/nanda-nanda-nandana-chandana</t>
  </si>
  <si>
    <t>Nanda Nanda Nandana Chandana</t>
  </si>
  <si>
    <t>Chant the name of Krishna - the son of Nanda, bearing the blissful fragrance of sandalwood, with a face pleasing like the moon and dark-hued. Known by the names of Madhava and Narayana, those who look at Him, adorned in a garland of forest flowers, become desirous of Him. Bearing a gentle smile, the Lord known as Ranga entertains all.</t>
  </si>
  <si>
    <t>Nanda Nanda Nandana Chandana Anandana Chandra Vadana Dayala
Madhava Sanathana Shyamala Narayana Kaamjanaka Vanamala
Manda Haasa Vadana Ranganatha Ranjana Nanda Raja Nandalala</t>
  </si>
  <si>
    <t>nanda-nanda-nandana-chandana.mp3</t>
  </si>
  <si>
    <t>~ Senjurutti / Jhinjhoti</t>
  </si>
  <si>
    <t>Song Glossary anand: bliss; (var) ananda, anandam, anando chandana: sandalwood, that which cools, pleasing chand: moon; (var) chandra dayal: compassionate one: (var) dayala, dayalam, dayalana, dayalo, dayalu, dayaludey, dayalane (tamil), dayakari (f), dayalakari (f) hasita: smiling; (var) haasa manda: gentle madhava: name of krishna which means very sweet like madhu-honey; (var) madhavam, madhavaya nanda: foster father of lord krishna nandalala: son of nanda; (var) nandalal nandana: son, also the name of a forest; (var) nandan, nandanam narayana: lord vishnu; (var) narayan, narayanam, narayanaya raja: king, emperor; (var) raya, rajadhi raja – king of kings ranga: lord vittala or panduranga - a form of lord krishna; also the name of lord narayana in srirangam, tamilnadu; (var) ranganath, ranganatha ranjana: pleasing, entertaining sanathana: perpetual, constant, eternal, permanent; (var) sanathani (f), sanatana, sanathanaya sham: dark hued, a reference to lord krishna; evening time; (var) shyam, shyama, shyamala vadana: face; (var) vadanam, vadani (f) vanamala: garland made of forest flowers usually worn by lord krishna</t>
  </si>
  <si>
    <t>debug_nanda_nanda_nandana_chandana.html</t>
  </si>
  <si>
    <t>https://sairhythms.sathyasai.org/song/nanda-nandana-hari-govinda-gopala</t>
  </si>
  <si>
    <t>Nanda Nandana Hari Govinda Gopala</t>
  </si>
  <si>
    <t>The son of Nanda, Oh Vishnu! You are the protector of cows. You are the blue colored Lord resembling the clouds and the One who enchants the mind. You are the favorite of the devout cowherd girls. The cowherd boy who is the beloved child of the cowherd abode Gokula and the loving child of Nanda.</t>
  </si>
  <si>
    <t>Nanda Nandana Hari Govinda Gopala
Ghana Shyama Mana Mohana (2)
Gopi Lola Gopala
Gokula Bala Gopala
Hey Nandalala Gopala [ Ghana Shyama ]</t>
  </si>
  <si>
    <t>nanda-nandana-hari-govinda-gopala.mp3</t>
  </si>
  <si>
    <t>https://media.radiosai.org/journals/Vol_05/01AUG07/10-bhajans.htm#anchor2</t>
  </si>
  <si>
    <t>Song Glossary bala: child, son; (var) bal, balana, balagan (tamil), baalam ghana: thick; also refers to the sound of a bell; (var) ghanana gokula: the place where krishna was fostered gopal: name of krishna which means protector of the cowherd; (var) gopala, gopalana, gopalam gopi: the women of brindavana who had completely surrendered to lord krishna; (var) gopika govinda: name of krishna which means cowherd; (var) govindam hari: name of lord vishnu; (var) hare, harey hey: a heartfelt callout, usually followed by a name or description like 'hey rama', or 'hey merciful lord' lola: longing or desirous of mana: mind; (var) man, mano mohana: attractive, beautiful, enchanting; (var) mohanam, mohini (f) - also refers to an incarnation of lord vishnu nanda: foster father of lord krishna sham: dark hued, a reference to lord krishna; evening time; (var) shyam, shyama, shyamala</t>
  </si>
  <si>
    <t>debug_nanda_nandana_hari_govinda_gopala.html</t>
  </si>
  <si>
    <t>https://sairhythms.sathyasai.org/song/nanda-nandana-hey-bhaktha-chandana</t>
  </si>
  <si>
    <t>Nanda Nandana Hey Bhaktha Chandana</t>
  </si>
  <si>
    <t>Chant the many names of the son of Nanda, Lord Krishna - Govinda, Gopala, and Giridhari. He is the very life of Radha and the Lord of Meera. He delights His devotees and Gopis with His flute playing. He is none other than Lord Sai, Lord of Shirdi and Parthi.</t>
  </si>
  <si>
    <t>Nanda Nandana Hey Bhaktha Chandana
Giridhari Govinda Radhika Jeevana [ Nanda Nandana ... ]
Meera Ke Nath Prabhu Madana Mohana
Bansidhara Dharanidhara Gopi Ranjana
Shirdeesha Partheesha Gopalana Sai Gopalana</t>
  </si>
  <si>
    <t>Song Glossary bansidhara: bearer of the flute; (var) bansidhari bhaktha: devotee; (var) bhakthudu (telugu), bhakthargal (tamil) chandana: sandalwood, that which cools, pleasing dhara: bear, carry, earth, one who wears; (var) dhari, dharana, dharam, dharey, dharini (f) dharani: world gopal: name of krishna which means protector of the cowherd; (var) gopala, gopalana, gopalam gopi: the women of brindavana who had completely surrendered to lord krishna; (var) gopika govinda: name of krishna which means cowherd; (var) govindam giridhar: one who lifted the mountain - refers to lord krishna who lifted the govardhana peak; (var) giridhara, giridhari hey: a heartfelt callout, usually followed by a name or description like 'hey rama', or 'hey merciful lord' jeevan: life; (var) jeevana ke: of or belonging to madana: charming meera: one of the greatest women saints and devotee of lord krishna who sang the glory of the lord through songs and bhajans mohana: attractive, beautiful, enchanting; (var) mohanam, mohini (f) - also refers to an incarnation of lord vishnu nanda: foster father of lord krishna nandana: son, also the name of a forest; (var) nandan, nandanam natha: lord or master; (var) nath, nathaya, natham, nada (tamil), nadanukku (tamil) - to the lord, nathudey (telugu) partheeshwara: one who is lord of parthi (sathya sai baba); (var) partheesha, partheeshwaraya prabhu: lord, master; (var) prabho radha: one of the gopikas and the beloved of lord krishna; (var) radhe, radhey, radhika ranjana: pleasing, entertaining sai: sa + aai = divine mother shirdeesha: lord of shirdi; (var) shirdeeshwara, shirdeeshwaraya</t>
  </si>
  <si>
    <t>debug_nanda_nandana_hey_bhaktha_chandana.html</t>
  </si>
  <si>
    <t>https://youtu.be/R1pX6qj9kk0</t>
  </si>
  <si>
    <t>https://sairhythms.sathyasai.org/song/nanda-nandana-navaneetha-chora</t>
  </si>
  <si>
    <t>Nanda Nandana Navaneetha Chora</t>
  </si>
  <si>
    <t>The son of Nanda Who stole butter. The child of the cowherd land Gokula, the One playing the flute. The Lord of Mathura, Oh Lord Krishna, the protector of cows. The blue colored cowherd boy Krishna, wearing the garland (Vanamali) and the One who lifted the mountain Govardhana (Giridhari).</t>
  </si>
  <si>
    <t>Nanda Nandana Navaneetha Chora
Gokula Bala Venu Gopala [ Nanda Nandana ... ]
Mathura Natha Harey Krishna Gopala
Shyama Gopala Sai Gopala
Vanamali Giridhari Shyama Gopala [ Gokula Bala ]</t>
  </si>
  <si>
    <t>nanda-nandana-navaneetha-chora.mp3</t>
  </si>
  <si>
    <t>Song Glossary bala: child, son; (var) bal, balana, balagan (tamil), baalam chora: thief; (var) choram giridhar: one who lifted the mountain - refers to lord krishna who lifted the govardhana peak; (var) giridhara, giridhari gokula: the place where krishna was fostered gopal: name of krishna which means protector of the cowherd; (var) gopala, gopalana, gopalam hari: name of lord vishnu; (var) hare, harey krishna: name of the eighth incarnation of lord vishnu, son of devaki and vasudeva mathura: holy city associated with lord krishna nanda: foster father of lord krishna natha: lord or master; (var) nath, nathaya, natham, nada (tamil), nadanukku (tamil) - to the lord, nathudey (telugu) navaneetha: butter sai: sa + aai = divine mother sham: dark hued, a reference to lord krishna; evening time; (var) shyam, shyama, shyamala vanamali: one who wears a garland of forest flowers venu: flute</t>
  </si>
  <si>
    <t>debug_nanda_nandana_navaneetha_chora.html</t>
  </si>
  <si>
    <t>https://sairhythms.sathyasai.org/song/nanda-nandana-navaneetha-chora-brindavana</t>
  </si>
  <si>
    <t>Nanda Nandana Navaneetha Chora Brindavana</t>
  </si>
  <si>
    <t>O Lord Krishna, the son of Nanda, You are the one who stole butter and who played in Brindavan. You are the blue colored beautiful Lord, with an enchanting form and the one who adorns Brindavan. You are the ocean of compassion and the lotus-eyed Lord who revels in Brindavan. The one with a lotus in the navel (Lord Vishnu) is the one who resides in Puttaparthi (Lord Sai) and also the one who adorns Brindavan (Lord Krishna).</t>
  </si>
  <si>
    <t>Nanda Nandana Navaneetha Chora Brindavana Vihari
Shyam Sundara Madana Mohana Brindavana Vihari
Karuna Sagara Kamala Nayana Brindavana Vihari [ Shyama Sundara ... ]
Padmanabha Parthi Vasa Brindavana Vihari [ Shyama Sundara ... ]</t>
  </si>
  <si>
    <t>Song Glossary brindavana: garden of tulsi plants, abode of krishna and sathya sai; (var) brindavan chora: thief; (var) choram kamala: lotus karuna: compassion; (var) karunya, karunamaya - full of compassion, karunamayi (f), karunantha, karunakara - embodiment of compassion madana: charming mohana: attractive, beautiful, enchanting; (var) mohanam, mohini (f) - also refers to an incarnation of lord vishnu nanda: foster father of lord krishna nandana: son, also the name of a forest; (var) nandan, nandanam navaneetha: butter nayan: eye; (var) nayana, nayanon, nayanom, nayanabhi padmanabha: lord vishnu from whose navel the lotus of creation has emerged puttaparthi: birthplace of bhagawan sri sathya sai baba; (var) parti, parthi, parthipuri sagar: ocean; (var) sagara, sagaram, sagari (feminine) sham: dark hued, a reference to lord krishna; evening time; (var) shyam, shyama, shyamala sundara: beautiful; (var) sundarakara, sundaraya, sundari (f), soundari (f), sundaram - beauty vasa: one who dwells or resides in; (var) vasaya, vaasam vihara: one who resides; (var) viharana, vihari, viharini (f)</t>
  </si>
  <si>
    <t>debug_nanda_nandana_navaneetha_chora_brindavana.html</t>
  </si>
  <si>
    <t>https://sairhythms.sathyasai.org/song/nandalal-nandalal-nandalal-yadu-nandalal</t>
  </si>
  <si>
    <t>Nandalal Nandalal Nandalal Yadu Nandalal</t>
  </si>
  <si>
    <t>O Lord Krishna, child of Nanda, You are the child of Yadavas, the cowherd clan. You are the one who stole butter (devotees' hearts). You are the beloved of Radha. You stole the heart and mind of the great saint Princess Meera. You are none other than Lord Sai who dwells in Puttaparthi.</t>
  </si>
  <si>
    <t>Nandalal Nandalal Nandalal Yadu Nandalal
Nandalala Navaneetha Chora
Radha Pyaarey Nandalal
Maayi Meera Manasa Chora
Parthi Vihari Nandalal
Nandalal Yadu Nandalal Nandalal Yadu Nandalal
Nandalala Navaneetha Chora
Radha Pyaarey Nandalal
Maayi Meera Manasa Chora
Parthi Vihari Nandalal</t>
  </si>
  <si>
    <t>nandalal-nandalal-nandalal-yadu-nandalal.mp3</t>
  </si>
  <si>
    <t>Song Glossary chora: thief; (var) choram ma: mother; (var) maayi, maiya, mayi manasa: mind maye: mother; (var) maayi meera: one of the greatest women saints and devotee of lord krishna who sang the glory of the lord through songs and bhajans nandalala: son of nanda; (var) nandalal navaneetha: butter puttaparthi: birthplace of bhagawan sri sathya sai baba; (var) parti, parthi, parthipuri pyaara: loving; (var) pyaarey, pyaari (f); pyaar - love radha: one of the gopikas and the beloved of lord krishna; (var) radhe, radhey, radhika vihara: one who resides; (var) viharana, vihari, viharini (f) yadu: name of the dynasty in which lord krishna was born; (var) yaduvara, yadukula</t>
  </si>
  <si>
    <t>debug_nandalal_nandalal_nandalal_yadu_nandalal.html</t>
  </si>
  <si>
    <t>https://sairhythms.sathyasai.org/song/nandalala-nandalala-1</t>
  </si>
  <si>
    <t>Nandalala Nandalala (Pilu)</t>
  </si>
  <si>
    <t>Oh child of Nanda! Rejoice in dance, dance and dance! You are the Lord of the cowherds who stole butter! You are the beautiful child Krishna! The one who enchanted the cowherd girls! The cowherd child!</t>
  </si>
  <si>
    <t>Nandalala Nandalala
Nacho Nacho Nacho Nandalala
Navaneetha Chora Hey Bala Gopala
Gopi Manohara Gopala Bala</t>
  </si>
  <si>
    <t>nandalala-nandalala-1.mp3</t>
  </si>
  <si>
    <t>Song Glossary bala: child, son; (var) bal, balana, balagan (tamil), baalam chora: thief; (var) choram gopal: name of krishna which means protector of the cowherd; (var) gopala, gopalana, gopalam gopi: the women of brindavana who had completely surrendered to lord krishna; (var) gopika hey: a heartfelt callout, usually followed by a name or description like 'hey rama', or 'hey merciful lord' manohar: pleasing, beautiful, charming; (var) manohara, manoharam, manohari (f) nacho: telling somebody to dance nanda: foster father of lord krishna navaneetha: butter</t>
  </si>
  <si>
    <t>debug_nandalala_nandalala.html</t>
  </si>
  <si>
    <t>https://sairhythms.sathyasai.org/song/nandalala-nandalala</t>
  </si>
  <si>
    <t>Nandalala Nandalala (Abheri / Bhimpalas)</t>
  </si>
  <si>
    <t>Oh child of Nanda, the cowherd chieftain! You are the One who stole butter (hearts)! You are the son of Yashoda You are the One who played on the banks of River Yamuna!</t>
  </si>
  <si>
    <t>Nandalala Nandalala
Nanda Gopa Nandana Sri Nandalala
Nanda Kumara Nandalala
Navaneetha Chora Nandalala
Nandalala Nandalala [ Nanda Gopa ]
Yashoda Bala Nandalala
Yamuna Vihari Nandalala
Nandalala Nandalala [ Nanda Gopa ]</t>
  </si>
  <si>
    <t>Song Glossary bala: child, son; (var) bal, balana, balagan (tamil), baalam chora: thief; (var) choram gopa: cowherd kumara: son, young boy, lord subrahmanya nanda: foster father of lord krishna navaneetha: butter sri: honorific title of respect; another name of goddess lakshmi; wealth, majesty, splendour, intellect, fortune; (var) thiru (tamil) vihara: one who resides; (var) viharana, vihari, viharini (f) yamuna: holy river flowing on the banks of mathura and brindavan, sites associated with lord krishna's advent yashoda: foster mother of lord krishna; (var) yashode</t>
  </si>
  <si>
    <t>https://sairhythms.sathyasai.org/song/nandalala-nandalala-0</t>
  </si>
  <si>
    <t>Nandalala Nandalala (Shivaranjani)</t>
  </si>
  <si>
    <t>Oh son of Nanda, the cowherd chieftain, You are the son who grants liberation! You enchant with your music on the flute! You are the One who adorns the mind of Radha, the cowherd girl.</t>
  </si>
  <si>
    <t>Nandalala Nandalala
Nanda Mukunda Hari Nandalala
Murali Manohara Nandalala
Radha Manohara Nandalala</t>
  </si>
  <si>
    <t>nandalala-nandalala-0.mp3</t>
  </si>
  <si>
    <t>Song Glossary hari: name of lord vishnu; (var) hare, harey manohar: pleasing, beautiful, charming; (var) manohara, manoharam, manohari (f) mukunda: refers to krishna, the one who grants liberation murali: flute nanda: foster father of lord krishna radha: one of the gopikas and the beloved of lord krishna; (var) radhe, radhey, radhika</t>
  </si>
  <si>
    <t>https://sairhythms.sathyasai.org/song/nandalala-nandalala-daya-karo-bhagawan</t>
  </si>
  <si>
    <t>Nandalala Nandalala Daya Karo Bhagawan</t>
  </si>
  <si>
    <t>Oh child of Nanda! Oh Lord! Have compassion on me. Help me cross this Ocean of life. Have compassion on me. Have pity on me. Without (the shelter of) your feet, we are orphans Oh Lord! Have compassion towards me. Have pity on me Oh Lord Sai!</t>
  </si>
  <si>
    <t>Nandalala Nandalala Daya Karo Bhagawan
Bhava Sagar Se Paar Utharo
Daya ( Sai Krupa ) Karo Bhagawan
Tumharey Sharan Bin Anath Hai Hum
Daya ( Sai Krupa ) Karo Bhagawan</t>
  </si>
  <si>
    <t>nandalala-nandalala-daya-karo-bhagawan.mp3</t>
  </si>
  <si>
    <t>Song Glossary anath: destitute; (var) anatha bhagawan: god; (var) bhagwan, bhagavaan, bhagavan, bhagawantha, bhagawathey bhava: being, becoming, birth, world bin: without daya: compassion hai: is, are; (var) hi; hain - we are hum: we, us karo: do; make it happen; (var) kar; kiya - did; karomi, karey - let us do krupa: compassion; (var) kripa nanda: foster father of lord krishna paar: to cross sagar: ocean; (var) sagara, sagaram, sagari (feminine) sai: sa + aai = divine mother se: from, with sharan: surrender; (var) sharana, sharanagata, sharanagatha, sharanagatham, sharanam tumhara: your, thy; (var) tumhare, tumharey, tumhari utaro: may you take; (var) utharo, utarey; utarun - may I take</t>
  </si>
  <si>
    <t>debug_nandalala_nandalala_daya_karo_bhagawan.html</t>
  </si>
  <si>
    <t>https://sairhythms.sathyasai.org/song/nandalala-navaneetha-chora-natavara-lala</t>
  </si>
  <si>
    <t>Nandalala Navaneetha Chora Natavara Lala</t>
  </si>
  <si>
    <t>Glory to Lord Krishna, son of Nanda, the stealer of butter, the beautiful dancer, the protector of cows, the son of Devaki and Vasudeva, the Lord of the Lords who plays melodiously on the flute. Victory to the one with an enchanting form.</t>
  </si>
  <si>
    <t>Nandalala Navaneetha Chora Natavara Lala Gopala
Devaki Vasudeva Kumara
Deva Deva Gopala [ Nandalala ... ]
Mohana Murali Gaana Vilola
Mohana Jaya (Sai) Gopala (Mana)
Sai Baba, You're Child Krishna
Leela Love Dancer stealing the heart
Form and Name Sai, You walk here among us
Sai Baba You are Omnipresent (Sai Baba, You're ...)
Let us be Murali - play Your song through us
O Enchanter Sathya Sai Baba</t>
  </si>
  <si>
    <t>nandalala-navaneetha-chora-natavara-lala.mp3</t>
  </si>
  <si>
    <t>Song Glossary chora: thief; (var) choram deva: god; (var) dev, devo, devam devaki: mother of lord krishna gaan: song, music; (var) gaana gopal: name of krishna which means protector of the cowherd; (var) gopala, gopalana, gopalam jaya: victory; (var) jayam, jayatu kumara: son, young boy, lord subrahmanya lal: son, child, dear one; (var) lala mana: mind; (var) man, mano mohana: attractive, beautiful, enchanting; (var) mohanam, mohini (f) - also refers to an incarnation of lord vishnu murali: flute nandalala: son of nanda; (var) nandalal natavara: supreme dancer/actor referred esp. to lord krishna navaneetha: butter vasudeva: lord krishna’s father, also refers to lord krishna himself vilola: one who is in atmic bliss; (var) vilolana, viloley</t>
  </si>
  <si>
    <t>debug_nandalala_navaneetha_chora_natavara_lala.html</t>
  </si>
  <si>
    <t>https://sairhythms.sathyasai.org/song/nandalala-shyama-sundara-nandalala</t>
  </si>
  <si>
    <t>Nandalala Shyama Sundara Nandalala</t>
  </si>
  <si>
    <t>This song praises Lord Sai Krishna as the one who is most charming, the one who wears the jewel Koustubha, one who is the beloved of Radha, the Lord of Mathura and the one who resides in the hearts of His devotees.</t>
  </si>
  <si>
    <t>Nandalala Shyama Sundara Nandalala
Kaustubha Dhari Vanamala Dhara Shyamala Madana Gopala
Radhey Shyam Radhey Shyam Sai Shyam Sai Shyam
Radha Madhava Madana Gopala
Mathura Natha Gopala
Parthi Nandana Hrudaya Sanjeevana
Shyamala Madana Gopala [ Radhey Shyam ... ]</t>
  </si>
  <si>
    <t>nandalala-shyama-sundara-nandalala.mp3</t>
  </si>
  <si>
    <t>Song Glossary dhara: bear, carry, earth, one who wears; (var) dhari, dharana, dharam, dharey, dharini (f) gopal: name of krishna which means protector of the cowherd; (var) gopala, gopalana, gopalam hrudaya: heart kaustubha: name of the jewel worn by krishna madana: charming madhava: name of krishna which means very sweet like madhu-honey; (var) madhavam, madhavaya mathura: holy city associated with lord krishna nandalala: son of nanda; (var) nandalal nandana: son, also the name of a forest; (var) nandan, nandanam natha: lord or master; (var) nath, nathaya, natham, nada (tamil), nadanukku (tamil) - to the lord, nathudey (telugu) puttaparthi: birthplace of bhagawan sri sathya sai baba; (var) parti, parthi, parthipuri radha: one of the gopikas and the beloved of lord krishna; (var) radhe, radhey, radhika sai: sa + aai = divine mother sanjeevana: giver of life sham: dark hued, a reference to lord krishna; evening time; (var) shyam, shyama, shyamala sundara: beautiful; (var) sundarakara, sundaraya, sundari (f), soundari (f), sundaram - beauty vanamala: garland made of forest flowers usually worn by lord krishna</t>
  </si>
  <si>
    <t>debug_nandalala_shyama_sundara_nandalala.html</t>
  </si>
  <si>
    <t>https://sairhythms.sathyasai.org/song/nandalala-yadu-nandalala</t>
  </si>
  <si>
    <t>O Lord Krishna, child of Nanda, You are the darling of the Yadava (cowherd) chieftain. You are the child of Brindavan and the protector of cows. You are the favorite of Radha, the cowherd girl. Victory to You, O Krishna.</t>
  </si>
  <si>
    <t>Nandalala Yadu Nandalala
Brindavana Govinda Lala
Radha Lola Nandalala
Radha Madhava Nandalala (Jai)
Kokoro no Naka ni Hi wo Tomosou
Taeru Koto Naki Ai no Hi wo
Kurushimi mo Kanashimi mo
Chikara ni Kaeru Ai no Hi wo</t>
  </si>
  <si>
    <t>nandalala-yadu-nandalala.mp3</t>
  </si>
  <si>
    <t>G2 G2 G2 G2 G2 P G2 R2 R2 R2 G2 R2 SIn the Key of C:E E E E E G E D D D E D C</t>
  </si>
  <si>
    <t>Song Glossary brindavana: garden of tulsi plants, abode of krishna and sathya sai; (var) brindavan govinda: name of krishna which means cowherd; (var) govindam jai: victory lal: son, child, dear one; (var) lala lola: longing or desirous of madhava: name of krishna which means very sweet like madhu-honey; (var) madhavam, madhavaya nandalala: son of nanda; (var) nandalal radha: one of the gopikas and the beloved of lord krishna; (var) radhe, radhey, radhika yadu: name of the dynasty in which lord krishna was born; (var) yaduvara, yadukula</t>
  </si>
  <si>
    <t>debug_nandalala_yadu_nandalala.html</t>
  </si>
  <si>
    <t>nandalala-yadu-nandalala_1.mp3</t>
  </si>
  <si>
    <t>https://sairhythms.sathyasai.org/song/nandana-yadu-nandana-anandana-chitha</t>
  </si>
  <si>
    <t>Nandana Yadu Nandana Anandana Chitha</t>
  </si>
  <si>
    <t>O Lord Krishna, son of the cowherd chieftain Nanda, You are the source of joy. You are the sandal fragrance of the heart. Salutations to the Guru, the Preceptor Sai, who is the embodiment of Truth, Existence and Bliss. You are the one with a beautiful lotus-like face. You are verily the Protector of cows, the cowherd boy Krishna. You are the Lord of the cowherd girl Radha and are the enchanting one. You are the one who holds the flute and the one who killed the demon Madhu.</t>
  </si>
  <si>
    <t>Nandana Yadu Nandana Anandana Chitha Chandana
Vandana Guru Vandana Sathya Sai Satchidanandana
Sundara Mukharavindana
Govindana Gopalana
Radha Madhava Mohana
Muralidhara Madhusudhana</t>
  </si>
  <si>
    <t>Song Glossary anand: bliss; (var) ananda, anandam, anando chandana: sandalwood, that which cools, pleasing chitha: consciousness, mind; (var) chit gopal: name of krishna which means protector of the cowherd; (var) gopala, gopalana, gopalam govinda: name of krishna which means cowherd; (var) govindam guru: preceptor; (var) guruvara – belonging to the guru / guru’s madhava: name of krishna which means very sweet like madhu-honey; (var) madhavam, madhavaya madhusudhana: slayer of the demon madhu - lord krishna mohana: attractive, beautiful, enchanting; (var) mohanam, mohini (f) - also refers to an incarnation of lord vishnu mukharavinda: lotus face; (var) mukharavindana - one with a lotus face muralidhara: one who carries the flute - lord krishna; (var) muralidhari nandana: son, also the name of a forest; (var) nandan, nandanam radha: one of the gopikas and the beloved of lord krishna; (var) radhe, radhey, radhika sai: sa + aai = divine mother satchidananda: sat + chith + ananda = truth or being + consciousness + bliss; (var) satchitananda, satchidanandam sathya: truth, short form of sathyanarayana – the childhood name of sri sathya sai baba; (var) sathyam sundara: beautiful; (var) sundarakara, sundaraya, sundari (f), soundari (f), sundaram - beauty vandana: worship, obeisance, salutation; (var) vandanam yadu: name of the dynasty in which lord krishna was born; (var) yaduvara, yadukula</t>
  </si>
  <si>
    <t>debug_nandana_yadu_nandana_anandana_chitha.html</t>
  </si>
  <si>
    <t>https://sairhythms.sathyasai.org/song/nandeeshwara-hey-nataraja</t>
  </si>
  <si>
    <t>Nandeeshwara Hey Nataraja</t>
  </si>
  <si>
    <t>Oh Lord of Nandi, the divine bull, You are the Lord of cosmic dance, Shiva. You are also the son of Nanda, Lord Vishnu, the ultimate refuge of all beings. Oh Sai Narayana, You are Shiva, who is adorned with the snake! You are the one who embodies divine music!</t>
  </si>
  <si>
    <t>Nandeeshwara Hey Nataraja
Nandatmaja Hari Narayana
Narayana Hari ( Sai ) Narayana
Nagabharana Namah Shivaya
Naada Swaroopa Namo Namo [ Narayana Hari ( Sai ) ... ]</t>
  </si>
  <si>
    <t>nandeeshwara-hey-nataraja.mp3</t>
  </si>
  <si>
    <t>Song Glossary hari: name of lord vishnu; (var) hare, harey hey: a heartfelt callout, usually followed by a name or description like 'hey rama', or 'hey merciful lord' naada: sound; (var) ninaada, naad, naadam nagabharana: one who has the serpent as his ornament - lord shiva namah: offer salutations; not mine; (var) namaya namo: to offer salutations nandatmaja: son of nanda nandeeshwara: refers to lord shiva, the lord of nandi (the bull) narayana: lord vishnu; (var) narayan, narayanam, narayanaya nataraj: king of dance - refers to lord shiva who is the source of cosmic energy; (var) nataraja sai: sa + aai = divine mother shiva: lord shiva - one of the trinity who is the destroyer - the name shiva means auspiciousness; (var) shiv, shivaya, shivaraj, shivaraja, shivarajam, shivom, shivani (f) - of shiva swaroopa: figure, embodiment; (var) swarupa, swaroopam, swaroopanin (tamil); roopini, swaroopini, svarupini (feminine)</t>
  </si>
  <si>
    <t>debug_nandeeshwara_hey_nataraja.html</t>
  </si>
  <si>
    <t>https://sairhythms.sathyasai.org/song/nandeeshwara-om-namah-shivaya</t>
  </si>
  <si>
    <t>Nandeeshwara Om Namah Shivaya</t>
  </si>
  <si>
    <t>Oh Lord of the divine bull Nandi! Lord Shiva! Prostrations to you Oh The Lord of cosmic dance! Lord Shiva! Salutations to you Oh Lord Shiva Who adorns a snake as an ornament! I worship you! Oh Shiva, Who dances and Who bestows good! Oh Sai Shiva! Obeisance to you!</t>
  </si>
  <si>
    <t>Nandeeshwara Om Namah Shivaya
Nataraja Om Namah Shivaya
Nagabharana Namah Shivaya
Nata Shiva Shankara Namah Shivaya [ Nataraja Om ... ]
Sai Raja Om Namah Shivaya (2)</t>
  </si>
  <si>
    <t>Song Glossary nagabharana: one who has the serpent as his ornament - lord shiva namah: offer salutations; not mine; (var) namaya nandeeshwara: refers to lord shiva, the lord of nandi (the bull) nata: to bow the head or surrender as in ‘natajana’, dancer or actor as in ‘natavara’ nataraj: king of dance - refers to lord shiva who is the source of cosmic energy; (var) nataraja om: Omkara has no form. It is the manifestation of Brahman (God) as sound. It is present in all creation. It is effulgent. It is in all speech. Read More: Significance of Om raja: king, emperor; (var) raya, rajadhi raja – king of kings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</si>
  <si>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debug_nandeeshwara_om_namah_shivaya.html</t>
  </si>
  <si>
    <t>https://sairhythms.sathyasai.org/song/nandi-vahana-nataraja-harey</t>
  </si>
  <si>
    <t>Nandi Vahana Nataraja Harey</t>
  </si>
  <si>
    <t>O Lord Shiva who rides the divine bull Nandi, You are the Lord of cosmic dance. You are the one who is adorned with the crescent moon on the head. O Lord Sai Baba, the Lord of Puttaparthi, You are the very incarnation of Lord Shiva. You free us of all bondage. Glory be to Thee.</t>
  </si>
  <si>
    <t>Nandi Vahana Nataraja Harey
Indushekara Shiva Raja Harey [ Nandi Vahana ... ]
Bandha Vimochana Jaya Baba Harey
Parthi Pureeshwara Shiva Sai Harey
Sai Harey Sri Sai Harey
Baba Harey Sai Baba Harey
Sai Harey Sri Sai Harey
Baba Harey Sai Baba Harey</t>
  </si>
  <si>
    <t>nandi-vahana-nataraja-harey.mp3</t>
  </si>
  <si>
    <t>Lowest Note: d1 / G# (lower octave)Highest Note: R1 / C# (higher octave)* Western notes are in the Key of C</t>
  </si>
  <si>
    <t>https://dl.radiosai.org/Radio_Sai_Bhajan_Classroom_162_Nandi_Vahana_Nataraja_Harey.mp3</t>
  </si>
  <si>
    <t>Song Glossary baba: lord sai baba - the divine father bandha: attachment; (var) bandhan, bandhana hari: name of lord vishnu; (var) hare, harey indushekara: shiva, who wears the moon on his head jaya: victory; (var) jayam, jayatu nandi: the vehicle of shiva – bull nataraj: king of dance - refers to lord shiva who is the source of cosmic energy; (var) nataraja pureeshwara: lord of a place or city; (var) purishwara, pureeshwari, purishwari (f) puttaparthi: birthplace of bhagawan sri sathya sai baba; (var) parti, parthi, parthipuri raja: king, emperor; (var) raya, rajadhi raja – king of kings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vahana: vehicle; (var) vahini - one who rides the vehicle (feminine) vimochana: one who liberates; (var) vimochani (f), mochani (f), vimochanam</t>
  </si>
  <si>
    <t>debug_nandi_vahana_nataraja_harey.html</t>
  </si>
  <si>
    <t>https://sairhythms.sathyasai.org/song/nandi-vahana-nataraja-namo</t>
  </si>
  <si>
    <t>Nandi Vahana Nataraja Namo</t>
  </si>
  <si>
    <t>Recite the name of Lord Shiva who rides on the celestial Bull Nandi, has the third eye on His forehead, who is the consort of Goddess Shakthi (Parvathi). Lord Sai of Parthi is the very embodiment of Shiva and Shakthi.</t>
  </si>
  <si>
    <t>Nandi Vahana Nataraja Namo
Phaala Lochana Shiva Raja Namo [ Nandi Vahana ... ]
Parama Esha Jagadeesha Namo
Shiva Shakthi Partheesha Namo
Bholey Baba Sayeesha Namo</t>
  </si>
  <si>
    <t>nandi-vahana-nataraja-namo.mp3</t>
  </si>
  <si>
    <t>Song Glossary baba: lord sai baba - the divine father bhola: innocent; (var) bholey, bholi, bholarey (f), bholanath - lord of the innocent, refers to lord shiva esha: lord jagadeesha: lord of the world; (var) jagadeeshwara, jagadeeshwaraya lochana: eye; (var) lochani (feminine) – one with such eyes; (var) vilochana namo: to offer salutations nandi: the vehicle of shiva – bull nataraj: king of dance - refers to lord shiva who is the source of cosmic energy; (var) nataraja phaala: forehead; top part of hair parama: supreme, principal, chief, best, highest; (var) param, paramam partheeshwara: one who is lord of parthi (sathya sai baba); (var) partheesha, partheeshwaraya raja: king, emperor; (var) raya, rajadhi raja – king of kings sayeesha: sai + esha = lord sai; (var) sayeesham, sayeeshwara, sayeeshwaram, sayeeshwari (f), sayeeshwaraya, saishwari (f), shakthi: power, primordial goddess, another name of mother parvathi shiva: lord shiva - one of the trinity who is the destroyer - the name shiva means auspiciousness; (var) shiv, shivaya, shivaraj, shivaraja, shivarajam, shivom, shivani (f) - of shiva vahana: vehicle; (var) vahini - one who rides the vehicle (feminine)</t>
  </si>
  <si>
    <t>debug_nandi_vahana_nataraja_namo.html</t>
  </si>
  <si>
    <t>https://sairhythms.sathyasai.org/song/nanzen-nen-mo-umare-kawatte</t>
  </si>
  <si>
    <t>Nanzen Nen mo Umare Kawatte,</t>
  </si>
  <si>
    <t>No matter how many times I am reborn, I will continue my journey towards You, O Lord. No matter how many different lives I live, I will continue walking towards You. I will complete this difficult journey towards You. For the form of God has come to us. For the God of love has come to us.</t>
  </si>
  <si>
    <t>Nanzen Nen mo Umare Kawatte, Tabi wo Tsuzuketa Watashi
Ikudo to Naku Chigau Jinsei, Ayumi Tsuzuketa Keredo
Kono Tabi wo Motte Owari ni Shiyou
Kurushii Tabi mo Owari ni Shiyou
Kami no Keshin ga Kurareta kara
Ai no Kamisama Kurareta kara
Jai Jai Jai Gananayaka Jai Jai Vighna Vinashaka
Jaya Shubha Mangala Dayaka Vidya Buddhi Pradayaka
Gajavadana Gowri Nandana (2)
Gangadhara Shiva Shambho Nandana
Jai Jai Jai Gananayaka, Yukute wo Terasu Kami yo
Tataeyo Eichi no Ganesha wo Shinri e Michibiku Kamiyo
Misakaeare Kami (Sai) no Hikari ni
Eichi to Chikara no Shiva no Mikoyo</t>
  </si>
  <si>
    <t>debug_nanzen_nen_mo_umare_kawatte.html</t>
  </si>
  <si>
    <t>https://youtu.be/BphltLURBt8</t>
  </si>
  <si>
    <t>https://sairhythms.sathyasai.org/song/narahari-roopa-narayana</t>
  </si>
  <si>
    <t>Narahari Roopa Narayana</t>
  </si>
  <si>
    <t>Oh Lord Narayana! You are the abode of all beings; the form of Lion-faced Lord Narasimha! Oh Lord! You are the embodiment of divine music! Oh Lord of Puttaparthi! You are the Lord Who washes away our sins! Oh Lord Narayana, You are the ultimate refuge of all beings!</t>
  </si>
  <si>
    <t>Narahari Roopa Narayana
Naada Swaroopa Narayana
Parthi Pureesha Narayana
Paapa Vimochana Narayana
Narayana Hari Narayana (4)</t>
  </si>
  <si>
    <t>Song Glossary hari: name of lord vishnu; (var) hare, harey naada: sound; (var) ninaada, naad, naadam narahari: lord narasimha, the fourth incarnation of lord vishnu as half-human and half-lion for killing the demon hiranyakashipu; (var) naarasimha narayana: lord vishnu; (var) narayan, narayanam, narayanaya paapa: sin pureesha: lord of a place or city; (var) puradheeshwara, pureeshaya, pureeshwara, pureeshwari (f), puradheeshwari (f) puttaparthi: birthplace of bhagawan sri sathya sai baba; (var) parti, parthi, parthipuri roopa: figure, embodiment; (var) roopam, roopini (f) swaroopa: figure, embodiment; (var) swarupa, swaroopam, swaroopanin (tamil); roopini, swaroopini, svarupini (feminine) vimochana: one who liberates; (var) vimochani (f), mochani (f), vimochanam</t>
  </si>
  <si>
    <t>debug_narahari_roopa_narayana.html</t>
  </si>
  <si>
    <t>https://sairhythms.sathyasai.org/song/narayan-narayan-bhaja-mana-narayan</t>
  </si>
  <si>
    <t>Narayan Narayan Bhaja Mana Narayan</t>
  </si>
  <si>
    <t>O mind, sing the glory of Lord Narayana, the abode of all being. He is the dark-hued Lord Krishna who is enchants us with His flute. He is my Lord Ram, who has the complexion of the rain cloud. Sing the name of Lord Sai, the Divine Preceptor who is verily Lord Narayana, Krishna and Rama.</t>
  </si>
  <si>
    <t>Narayan Narayan Bhaja Mana Narayan
Sri Hari Madhava Narayan Bhaja Mana Narayan
Murali Shyam Mohana Shyam Murali Mohana Shyam
Merey Ram Hey Ghana Shyam Sai Sadguru Naam</t>
  </si>
  <si>
    <t>narayan-narayan-bhaja-mana-narayan.mp3</t>
  </si>
  <si>
    <t>Song Glossary bhaja: worship, chant the name or sing the praises of the lord; (var) bhajoon - I worship; bhajey - let us worship ghana: thick; also refers to the sound of a bell; (var) ghanana hari: name of lord vishnu; (var) hare, harey hey: a heartfelt callout, usually followed by a name or description like 'hey rama', or 'hey merciful lord' madhava: name of krishna which means very sweet like madhu-honey; (var) madhavam, madhavaya mana: mind; (var) man, mano mera: my, mine; (var) mere, merey, meri, mero mohana: attractive, beautiful, enchanting; (var) mohanam, mohini (f) - also refers to an incarnation of lord vishnu murali: flute naam: name; (var) naama, naamam narayana: lord vishnu; (var) narayan, narayanam, narayanaya rama: name of the seventh incarnation of lord vishnu, son of dasharatha and kausalya; (var) ram sadguru: true teacher/mentor/preceptor sai: sa + aai = divine mother sham: dark hued, a reference to lord krishna; evening time; (var) shyam, shyama, shyamala sri: honorific title of respect; another name of goddess lakshmi; wealth, majesty, splendour, intellect, fortune; (var) thiru (tamil)</t>
  </si>
  <si>
    <t>debug_narayan_narayan_bhaja_mana_narayan.html</t>
  </si>
  <si>
    <t>https://sairhythms.sathyasai.org/song/narayana-bhaja-narayan</t>
  </si>
  <si>
    <t>Narayana Bhaja Narayan</t>
  </si>
  <si>
    <t>Sing the name of Lord Narayana, the one who adorns the body and mind, the one who destroys the fear of bondage and the annihilator of demons. O Lord, whenever a devotee was in trouble, You incarnated to destroy the evil, provide strength and liberate man. You incarnated as Lord Krishna, the one who is the indweller of the hearts of devotees, the one with the Flute and the one who lifted the Govardhana hill. You incarnated as Matsya (Fish), Kurma (Tortoise), Varaha (Boar), Narahari, Vamana, Parashurama, Rama and Krishna to destroy the wicked. You are the one who is takes different forms and performs divine miracles for the sake of Your devotees. O Lord, You show the devotees the path of devotion through bhajan singing which cleanses the mind. You teach Sai bhajans which helps the devotee to swim across the ocean of bondage. O Lord Sai, the uplifter of the downtrodden and the resident of Parthi, You are verily Lord Narayana.</t>
  </si>
  <si>
    <t>Narayana Bhaja Narayan Narayana Bhaja Narayan Narayan
Tan Man Ranjana Bhava Bhaya Bhanjana Asura Nikhandana Narayan [ Narayana Bhaja ... ]
Paap Mitakar Dheer Dikhakar Manav Ko Uddhar Kiya
Kunja Vihari Krishna Murari Hey Giridhari Narayan [ Narayana Bhaja ... ]
Parashuram Aur Rama Krishna Ban Dushton Ko Samhar Kiya
Hey Avatari Leela Dhari Kunja Vihari Narayan [ Narayana Bhaja ... ]
Sai Bhajan Se Bhava Sagar Mey Taaran Bhi Sikhladiya
Patithodhari Parthi Vihari Hey Giridhari Narayan
Patithodhari Parthi Vihari Sai Murari Narayan [ Narayana Bhaja ... ]</t>
  </si>
  <si>
    <t>golden voice</t>
  </si>
  <si>
    <t>Song Glossary avatar: incarnation; (var) avatara, avataram, avatari, avathaar, avathari, avatarini(f) asura: demon aur: and baar-baar: again and again ban: to make; (var) banalo, banao - make; banakar - having made, banaloon - will make mine bhaja: worship, chant the name or sing the praises of the lord; (var) bhajoon - I worship; bhajey - let us worship bhajan: prayerful song; (var) bhajana, bhajanalu (telugu), bhajanon - plural bhaktha: devotee; (var) bhakthudu (telugu), bhakthargal (tamil) bhakthi: devotion bhanjana: one who destroys; (var) bhanjani (f) bhava: being, becoming, birth, world bhaya: fear bhi: also dhara: bear, carry, earth, one who wears; (var) dhari, dharana, dharam, dharey, dharini (f) dikhao: show; (var) dikhakar - having shown; dikhladiya - have shown dushta: wicked; (var) dushton (plural) giridhar: one who lifted the mountain - refers to lord krishna who lifted the govardhana peak; (var) giridhara, giridhari hey: a heartfelt callout, usually followed by a name or description like 'hey rama', or 'hey merciful lord' jab: whenever ka: belonging to karo: do; make it happen; (var) kar; kiya - did; karomi, karey - let us do ko: for krishna: name of the eighth incarnation of lord vishnu, son of devaki and vasudeva kunja: a place overgrown with plants or creepers, a bower kurma: second incarnation of lord vishnu in the form of a tortoise leela: play, sport, entertainment; (var) leelamaya – full of sport mana: mind; (var) man, mano manava: human being; (var) manavar - tamil marg: path mathsya: first incarnation of lord vishnu in the form of a fish mey: in murare: one who killed the demon ‘mura’ – lord krishna; (var) murari, murarey narahari: lord narasimha, the fourth incarnation of lord vishnu as half-human and half-lion for killing the demon hiranyakashipu; (var) naarasimha narayana: lord vishnu; (var) narayan, narayanam, narayanaya nikhandana: destroy paapa: sin padna: to fall; (var) padey - befalls par: on parashurama: sixth incarnation of lord vishnu patithodhara: the liberator of the downtrodden; (var) patithodharana, patithodharini (f) peeda: suffering, pain puttaparthi: birthplace of bhagawan sri sathya sai baba; (var) parti, parthi, parthipuri rama: name of the seventh incarnation of lord vishnu, son of dasharatha and kausalya; (var) ram ranjana: pleasing, entertaining sagar: ocean; (var) sagara, sagaram, sagari (feminine) sai: sa + aai = divine mother samhaara: to destroy; (var) samhaaraka, samharanam, samhari - one who destroys, samhaarini (f) se: from, with sikha: teach; (var) sikhao; sikhaya, sikhladiya - have taught taarana: liberate; (var) taranam tan: body; (var) tana uddhaar: liberate; (var) uddhar vamana: fifth incarnation of lord vishnu, also known as upendra, and trivikrama varaha: third incarnation of lord vishnu in the form of a boar vihara: one who resides; (var) viharana, vihari, viharini (f)</t>
  </si>
  <si>
    <t>debug_narayana_bhaja_narayan.html</t>
  </si>
  <si>
    <t>https://youtu.be/Ylz7aQ2ngVM</t>
  </si>
  <si>
    <t>https://sairhythms.sathyasai.org/song/narayana-govinda-harey</t>
  </si>
  <si>
    <t>Narayana Govinda Harey</t>
  </si>
  <si>
    <t>O Lord Narayana, the refuge of all beings, You are the protector of cows (meek). O Krishna, the cowherd Lord, You are the one who is the embodiment of peace, You are the one who reclines on the serpent Adi Sesha.</t>
  </si>
  <si>
    <t>Narayana Govinda Harey
Narayana Gopala Harey [ Narayana Govinda ... ]
Shanthakara Bhujanga Shayana
Narayana Veda Parayana</t>
  </si>
  <si>
    <t>narayana-govinda-harey.mp3</t>
  </si>
  <si>
    <t>Song Glossary bhujanga: serpent gopal: name of krishna which means protector of the cowherd; (var) gopala, gopalana, gopalam govinda: name of krishna which means cowherd; (var) govindam hari: name of lord vishnu; (var) hare, harey narayana: lord vishnu; (var) narayan, narayanam, narayanaya parayana: recitation shanthakara: peaceful form shayana: sleep veda: sacred text, the scripture of the hindus said to have been directly revealed by the supreme-being, brahman</t>
  </si>
  <si>
    <t>debug_narayana_govinda_harey.html</t>
  </si>
  <si>
    <t>https://sairhythms.sathyasai.org/song/narayana-hari-naam-bhajo</t>
  </si>
  <si>
    <t>Narayana Hari Naam Bhajo</t>
  </si>
  <si>
    <t>Sing the glorious Name of Lord Narayana, also known as Hari, who is verily Lord Krishna, the one who lifted the Govardhana mountain and the resident of Brindavan. He is the Lord of the cowherds and the son of Gokul who now lives in Puttaparthi as our Lord Sathya Sai. Victory to the Lord Sai Krishna.</t>
  </si>
  <si>
    <t>Narayana Hari Naam Bhajo (2)
Narayana Hari Narayana Hari Narayana Hari Naam Bhajo
Govardhana Giridhara Brindavana Sanchara
Gopi Gokula Bala
Jaya Sai Parthi Vihara [ Narayana Hari Narayana Hari ... ]</t>
  </si>
  <si>
    <t>narayana-hari-naam-bhajo.mp3</t>
  </si>
  <si>
    <t>Song Glossary bala: child, son; (var) bal, balana, balagan (tamil), baalam bhajo: (let us) worship, chant the name or sing the praises of the lord; (var) bhajarey, bhajey, bhajore, bhajorey, bhajeham brindavana: garden of tulsi plants, abode of krishna and sathya sai; (var) brindavan giridhar: one who lifted the mountain - refers to lord krishna who lifted the govardhana peak; (var) giridhara, giridhari gokula: the place where krishna was fostered gopi: the women of brindavana who had completely surrendered to lord krishna; (var) gopika govardhana: the name of the hillock that was lifted by lord krishna hari: name of lord vishnu; (var) hare, harey jaya: victory; (var) jayam, jayatu naam: name; (var) naama, naamam narayana: lord vishnu; (var) narayan, narayanam, narayanaya puttaparthi: birthplace of bhagawan sri sathya sai baba; (var) parti, parthi, parthipuri sai: sa + aai = divine mother sanchari: one who wanders; (var) sanchara, sancharam vihara: one who resides; (var) viharana, vihari, viharini (f)</t>
  </si>
  <si>
    <t>debug_narayana_hari_naam_bhajo.html</t>
  </si>
  <si>
    <t>https://sairhythms.sathyasai.org/song/narayana-hari-naama-bhajorey-narayana</t>
  </si>
  <si>
    <t>Sing the name of Lord Narayana and Hari, the ultimate shelter for all creatures. He is the Lord of the Vedas who is adorned with compassion. He removes the fear of the mundane world. His Feet are the most sacred that redeems the downtrodden. He has incarnated as Lord Sai.</t>
  </si>
  <si>
    <t>Narayana Hari Naama Bhajorey Narayana Veda Parayana
Karuna Bharana Bhava Bhaya Harana
Pavana Charana Patitha Janavana
Narayana Hari (Sai) Narayana (3)</t>
  </si>
  <si>
    <t>narayana-hari-naama-bhajorey-narayana.mp3</t>
  </si>
  <si>
    <t>Lowest Note: G1 / E♭Highest Note: G2 / E (higher octave)* Western notes are in the Key of C</t>
  </si>
  <si>
    <t>https://media.radiosai.org/journals/Vol_04/01OCT06/bhajans.htm</t>
  </si>
  <si>
    <t>Song Glossary bhajo: (let us) worship, chant the name or sing the praises of the lord; (var) bhajarey, bhajey, bhajore, bhajorey, bhajeham bharana: adorned with, one who bears bhava: being, becoming, birth, world bhaya: fear charan: feet; (var) charana, charanam, charanon harana: to remove/destroy; (var) haranam, haari - one who destroys hari: name of lord vishnu; (var) hare, harey janavana: protector of people; (var) janavani (feminine) karuna: compassion; (var) karunya, karunamaya - full of compassion, karunamayi (f), karunantha, karunakara - embodiment of compassion naam: name; (var) naama, naamam narayana: lord vishnu; (var) narayan, narayanam, narayanaya parayana: recitation patitha: downtrodden, helpless pavana: sacred, also means one who protects or provides refuge; (var) pavanam, paavana; pavani (f) sai: sa + aai = divine mother veda: sacred text, the scripture of the hindus said to have been directly revealed by the supreme-being, brahman</t>
  </si>
  <si>
    <t>debug_narayana_hari_naama_bhajorey_narayana.html</t>
  </si>
  <si>
    <t>https://sairhythms.sathyasai.org/song/narayana-hari-narayana-2</t>
  </si>
  <si>
    <t>Narayana Hari Narayana (Vasanthi / Prateeksha)</t>
  </si>
  <si>
    <t>Oh Narayana, you are the resting place of all creation! Oh Hari you are the lion-faced Lord Narahari. Oh Lord! You are the one reclining on the serpent Adi Sesha. You are the primeval Lord Vishnu. You are The lotus eyed Lord! The Lord of Goddess Lakshmi and the Lord of Puttaparthi! You are the Lord Sai, Who is the incarnation of Narayana.</t>
  </si>
  <si>
    <t>Narayana Hari Narayana
Narahari Roopa Sai Narayana [ Narayana Hari ... ]
Anantha Shayana Adi Narayana
Pankaja Nayana Parthi Narayana
Narayana Lakshmi Narayana
Narayana Sai Narayana</t>
  </si>
  <si>
    <t>Song Glossary adi: beginning, commencement, first in time anantha: infinite, endless; (var) ananth, anantham, ananthaya hari: name of lord vishnu; (var) hare, harey lakshmi: goddess of wealth, the consort of lord vishnu narahari: lord narasimha, the fourth incarnation of lord vishnu as half-human and half-lion for killing the demon hiranyakashipu; (var) naarasimha narayana: lord vishnu; (var) narayan, narayanam, narayanaya nayan: eye; (var) nayana, nayanon, nayanom, nayanabhi pankaja: lotus; (var) pankajam puttaparthi: birthplace of bhagawan sri sathya sai baba; (var) parti, parthi, parthipuri roopa: figure, embodiment; (var) roopam, roopini (f) sai: sa + aai = divine mother shayana: sleep</t>
  </si>
  <si>
    <t>debug_narayana_hari_narayana.html</t>
  </si>
  <si>
    <t>https://sairhythms.sathyasai.org/song/narayana-hari-narayana</t>
  </si>
  <si>
    <t>Narayana Hari Narayana (Vakulabharanam / Basant Mukhari)</t>
  </si>
  <si>
    <t>Glory to You O Lord Narayana, You are the final refuge of all beings, the lion-faced Narasimha. Salutations to Thee, O lotus-eyed one who reclines on the ocean and who is praised by Sage Narada.</t>
  </si>
  <si>
    <t>Narayana Hari Narayana
Narahari Roopa Namo Narayana [ Narayana Hari ... ]
Neeraja Nayana Neeradi Shayana
Narada Sannuta Namo Narayana</t>
  </si>
  <si>
    <t>narayana-hari-narayana.mp3</t>
  </si>
  <si>
    <t>https://dl.radiosai.org/RADIO_SAI_BHAJAN_CLASSROOM_401_NARAYANA_HARI_NARAYANA.mp3</t>
  </si>
  <si>
    <t>Song Glossary hari: name of lord vishnu; (var) hare, harey namo: to offer salutations narada: celestial sage and musician who is one of the foremost devotees of lord vishnu narahari: lord narasimha, the fourth incarnation of lord vishnu as half-human and half-lion for killing the demon hiranyakashipu; (var) naarasimha narayana: lord vishnu; (var) narayan, narayanam, narayanaya nayan: eye; (var) nayana, nayanon, nayanom, nayanabhi neeradi: ocean neeraja: lotus roopa: figure, embodiment; (var) roopam, roopini (f) sannuta: praised by shayana: sleep</t>
  </si>
  <si>
    <t>https://sairhythms.sathyasai.org/song/narayana-hari-narayana-1</t>
  </si>
  <si>
    <t>Glory to Lord Narayana, the ultimate destination of all creation, O Lord, You took the form of the lion-faced Lord Narasimha. O resident of Vaikunta, prostrations to You. You were the favorite of Mother Sita when You incarnated as Rama. Salutations to You, O Lord Sai, You are the incarnation of Lord Vishnu.</t>
  </si>
  <si>
    <t>Narayana Hari Narayana
Narahari Roopa Narayana
Vaikunta Vasa Namo Narayana
Vaidehi Mohana Narayana
Narayana Namo Narayana
Narayana Veda Parayana (Sai Narayana)</t>
  </si>
  <si>
    <t>Song Glossary hari: name of lord vishnu; (var) hare, harey mohana: attractive, beautiful, enchanting; (var) mohanam, mohini (f) - also refers to an incarnation of lord vishnu namo: to offer salutations narahari: lord narasimha, the fourth incarnation of lord vishnu as half-human and half-lion for killing the demon hiranyakashipu; (var) naarasimha narayana: lord vishnu; (var) narayan, narayanam, narayanaya parayana: recitation roopa: figure, embodiment; (var) roopam, roopini (f) sai: sa + aai = divine mother vaidehi: daughter of the king of videha, refers to sita - consort of lord rama vaikunta: the abode of lord vishnu vasa: one who dwells or resides in; (var) vasaya, vaasam veda: sacred text, the scripture of the hindus said to have been directly revealed by the supreme-being, brahman</t>
  </si>
  <si>
    <t>https://youtu.be/h5B-tNex54k</t>
  </si>
  <si>
    <t>https://sairhythms.sathyasai.org/song/narayana-hari-narayana-0</t>
  </si>
  <si>
    <t>Narayana Hari Narayana (~ Shuddha Dhanyasi)</t>
  </si>
  <si>
    <t>Glory to Lord Narayana, the abode of all beings. O Lord, You are Lord Hari, and Lord Krishna, the son of Nanda and the Lord of the cowherds. You are the Lord of bliss.</t>
  </si>
  <si>
    <t>Narayana Hari Narayana
Nanda Govinda Ananda Narayana
Narayana Hari Narayana
Nanda Govinda Ananda Narayana (2)</t>
  </si>
  <si>
    <t>narayana-hari-narayana-0.mp3</t>
  </si>
  <si>
    <t>~ Shuddha Dhanyasi</t>
  </si>
  <si>
    <t>https://dl.radiosai.org/RADIO_SAI_BHAJAN_CLASSROOM_378_NARAYANA_HARI_NARAYANA.mp3</t>
  </si>
  <si>
    <t>Song Glossary anand: bliss; (var) ananda, anandam, anando govinda: name of krishna which means cowherd; (var) govindam hari: name of lord vishnu; (var) hare, harey nanda: foster father of lord krishna narayana: lord vishnu; (var) narayan, narayanam, narayanaya</t>
  </si>
  <si>
    <t>https://sairhythms.sathyasai.org/song/narayana-hari-narayana-3</t>
  </si>
  <si>
    <t>Narayana Hari Narayana (Yaman Kalyan)</t>
  </si>
  <si>
    <t>O Lord Narayana, You are the resting place of all beings. O Lord Hari, You are the form of the primordial sound Om. You are the one with a divinely beautiful form. You are the form of divine light. You have now incarnated as Lord Sathya Sai. Salutations to You.</t>
  </si>
  <si>
    <t>Narayana Hari Narayana
Narayana Hari Om
Narayana Hari Divya Swaroopa
Narayana Hari Jyothi Swaroopa
Sayeeshwara Hari Om [ Narayana Hari Om ]</t>
  </si>
  <si>
    <t>Song Glossary divya: divine; (var) divyam hari: name of lord vishnu; (var) hare, harey jyothi: divine light; (var) jyoth, jyotir narayana: lord vishnu; (var) narayan, narayanam, narayanaya om: Omkara has no form. It is the manifestation of Brahman (God) as sound. It is present in all creation. It is effulgent. It is in all speech. Read More: Significance of Om sayeesha: sai + esha = lord sai; (var) sayeesham, sayeeshwara, sayeeshwaram, sayeeshwari (f), sayeeshwaraya, saishwari (f), swaroopa: figure, embodiment; (var) swarupa, swaroopam, swaroopanin (tamil); roopini, swaroopini, svarupini (feminine)</t>
  </si>
  <si>
    <t>https://sairhythms.sathyasai.org/song/narayana-hari-narayana-bhaja-narayana</t>
  </si>
  <si>
    <t>Worship Lord Narayana, the refuge of all beings. Victory be to You, O Lord Hari. O Lord Sai, the incarnation of Lord Narayana, victory to You.</t>
  </si>
  <si>
    <t>Narayana Hari Narayana Bhaja Narayana Sai Narayana
Narayana Hari Narayana Narayana Sai Narayana (2)
Narayana Hari Narayana Jaya Narayana Sai Narayana
Narayana Hari Narayana Narayana Sai Narayana</t>
  </si>
  <si>
    <t>narayana-hari-narayana-bhaja-narayana.mp3</t>
  </si>
  <si>
    <t>Song Glossary bhaja: worship, chant the name or sing the praises of the lord; (var) bhajoon - I worship; bhajey - let us worship hari: name of lord vishnu; (var) hare, harey jaya: victory; (var) jayam, jayatu narayana: lord vishnu; (var) narayan, narayanam, narayanaya sai: sa + aai = divine mother</t>
  </si>
  <si>
    <t>debug_narayana_hari_narayana_bhaja_narayana.html</t>
  </si>
  <si>
    <t>https://sairhythms.sathyasai.org/song/narayana-hari-narayana-bhajo-narayana</t>
  </si>
  <si>
    <t>Narayana Hari Narayana Bhajo Narayana</t>
  </si>
  <si>
    <t>Let us chant and worship Lord Narayana and Hari, The Primal Force.</t>
  </si>
  <si>
    <t>Narayana Hari Narayana Bhajo Narayana Namo Narayana (2)
Om Om Om Om Om Om Om Om Namo Narayana (Hari)</t>
  </si>
  <si>
    <t>Song Glossary bhaja: worship, chant the name or sing the praises of the lord; (var) bhajoon - I worship; bhajey - let us worship hari: name of lord vishnu; (var) hare, harey namo: to offer salutations narayana: lord vishnu; (var) narayan, narayanam, narayanaya om: Omkara has no form. It is the manifestation of Brahman (God) as sound. It is present in all creation. It is effulgent. It is in all speech. Read More: Significance of Om</t>
  </si>
  <si>
    <t>debug_narayana_hari_narayana_bhajo_narayana.html</t>
  </si>
  <si>
    <t>https://sairhythms.sathyasai.org/song/narayana-hari-narayana-hari-narayana</t>
  </si>
  <si>
    <t>Narayana Hari Narayana Hari Narayana</t>
  </si>
  <si>
    <t>Glory to Lord Narayana, the author of Vedas. Glory to Lord Shiva who is ever blissful and who bestows welfare.</t>
  </si>
  <si>
    <t>Narayana Hari Narayana Hari Narayana Veda Parayana
Shambho Mahadeva Shambho Mahadeva Shambho Mahadeva Sadashiva</t>
  </si>
  <si>
    <t>narayana-hari-narayana-hari-narayana.mp3</t>
  </si>
  <si>
    <t>Song Glossary hari: name of lord vishnu; (var) hare, harey mahadeva: lord of the lords - refers to lord shiva narayana: lord vishnu; (var) narayan, narayanam, narayanaya parayana: recitation sadashiva: always happy or prosperous; (var) sadashivey, sadashivom shambho: one who is goodness personified - refers to lord shiva; (var) shambhu veda: sacred text, the scripture of the hindus said to have been directly revealed by the supreme-being, brahman</t>
  </si>
  <si>
    <t>debug_narayana_hari_narayana_hari_narayana.html</t>
  </si>
  <si>
    <t>https://sairhythms.sathyasai.org/song/narayana-hari-om</t>
  </si>
  <si>
    <t>Narayana Hari Om</t>
  </si>
  <si>
    <t>O Lord Narayana, You are the ultimate destination for all beings. O Lord Vishnu, You are the Lord of the Universe. You are the divine light who holds the earth. I bow down to You, O Lord of Bliss. You are Lord Krishna, the son of Nanda.</t>
  </si>
  <si>
    <t>Narayana Hari Om
Sri Jagannatha Jyothi Swaroopa [ Narayana Hari ... ]
Dharani Dhara Hey Damodara
Vande Sri Ananda Nanda Kumara</t>
  </si>
  <si>
    <t>Song Glossary anand: bliss; (var) ananda, anandam, anando damodara: one who has a string or ornament tied round his stomach generally meaning krishna; (var) damodaram, damodhara dhara: bear, carry, earth, one who wears; (var) dhari, dharana, dharam, dharey, dharini (f) hari: name of lord vishnu; (var) hare, harey hey: a heartfelt callout, usually followed by a name or description like 'hey rama', or 'hey merciful lord' jagannatha: lord of the world jyothi: divine light; (var) jyoth, jyotir kumara: son, young boy, lord subrahmanya nanda: foster father of lord krishna narayana: lord vishnu; (var) narayan, narayanam, narayanaya om: Omkara has no form. It is the manifestation of Brahman (God) as sound. It is present in all creation. It is effulgent. It is in all speech. Read More: Significance of Om sri: honorific title of respect; another name of goddess lakshmi; wealth, majesty, splendour, intellect, fortune; (var) thiru (tamil) swaroopa: figure, embodiment; (var) swarupa, swaroopam, swaroopanin (tamil); roopini, swaroopini, svarupini (feminine) vande: i salute, i bow</t>
  </si>
  <si>
    <t>debug_narayana_hari_om.html</t>
  </si>
  <si>
    <t>https://sairhythms.sathyasai.org/song/narayana-hari-om-hari-om</t>
  </si>
  <si>
    <t>Narayana Hari Om Hari Om (Mishra Shivaranjani)</t>
  </si>
  <si>
    <t>O Lord Narayana, You rescue us once we call out Your name. O Lord Hari, You are the protector of the three worlds and the most compassionate one. You have Garuda, the mighty Divine Eagle as Your vehicle. Prostrations to Thee, Lord Hari, the lotus-eyed one.</t>
  </si>
  <si>
    <t>Narayana Hari Om Hari Om
Duritha Nivarana Hari Om Hari Om [ Narayana Hari ... ]
Triloka Palana Hari Om Hari Om
Parama Dayalana Hari Om Hari Om
Garuda Vahana Hari Om Hari Om
Pundarikaaksha Hari Om Hari Om</t>
  </si>
  <si>
    <t>Song Glossary dayal: compassionate one: (var) dayala, dayalam, dayalana, dayalo, dayalu, dayaludey, dayalane (tamil), dayakari (f), dayalakari (f) duritha: sinful activities, difficulty, evil garuda: king of all the birds-used by lord vishnu as his vehicle hari: name of lord vishnu; (var) hare, harey narayana: lord vishnu; (var) narayan, narayanam, narayanaya nivarana: one who removes or prevents; (var) nivarini (feminine), nivaraka om: Omkara has no form. It is the manifestation of Brahman (God) as sound. It is present in all creation. It is effulgent. It is in all speech. Read More: Significance of Om pala: to care, protect or sustain; (var) palana, palaya, palam, palan parama: supreme, principal, chief, best, highest; (var) param, paramam pundarikaaksha: lord with eyes resembling lotus (lord vishnu) triloka: the three worlds, refers to sky, earth, and the sub-terrain below the ocean vahana: vehicle; (var) vahini - one who rides the vehicle (feminine)</t>
  </si>
  <si>
    <t>debug_narayana_hari_om_hari_om.html</t>
  </si>
  <si>
    <t>https://sairhythms.sathyasai.org/song/narayana-hari-om-hari-om-0</t>
  </si>
  <si>
    <t>Narayana Hari Om Hari Om (Pilu)</t>
  </si>
  <si>
    <t>O Lord Narayana, You are the Lord Sai who is the incarnation of Hari. You are the embodiment of peace, You recline on the serpent Adi Sesha. You have a Lotus emerging from Your navel (symbolizes creation arising from the Lord). O Lord Sai! O Lord Narayana! Salutations to You.</t>
  </si>
  <si>
    <t>Narayana Hari Om Hari Om Hari Om
Sai Narayana Hari Om Hari Om Hari Om [ Narayana Hari ... ]
Shanthakara Bhujanga Shayana
Padmanabha Hari Om
Sai Narayana Hari Om</t>
  </si>
  <si>
    <t>narayana-hari-om-hari-om-0.mp3</t>
  </si>
  <si>
    <t>Song Glossary bhujanga: serpent hari: name of lord vishnu; (var) hare, harey narayana: lord vishnu; (var) narayan, narayanam, narayanaya om: Omkara has no form. It is the manifestation of Brahman (God) as sound. It is present in all creation. It is effulgent. It is in all speech. Read More: Significance of Om padmanabha: lord vishnu from whose navel the lotus of creation has emerged sai: sa + aai = divine mother shanthakara: peaceful form shayana: sleep</t>
  </si>
  <si>
    <t>https://sairhythms.sathyasai.org/song/narayana-namo-narayana</t>
  </si>
  <si>
    <t>Narayana Namo Narayana</t>
  </si>
  <si>
    <t>Bow to Lord Vishnu and glory be to Him, the blissful Lord of Consort Lakshmi, Ranganatha.</t>
  </si>
  <si>
    <t>Narayana Namo Narayana
Jaya Jaya Govinda Narayana
Jaya Jaya Ananda Narayana
Sri Lakshmi Ramana Narayana
Sri Ranganatha Narayana
Narayana Namo Narayana</t>
  </si>
  <si>
    <t>Song Glossary anand: bliss; (var) ananda, anandam, anando govinda: name of krishna which means cowherd; (var) govindam jaya: victory; (var) jayam, jayatu lakshmi: goddess of wealth, the consort of lord vishnu namo: to offer salutations narayana: lord vishnu; (var) narayan, narayanam, narayanaya ramana: beloved; also the name of a saint ranga: lord vittala or panduranga - a form of lord krishna; also the name of lord narayana in srirangam, tamilnadu; (var) ranganath, ranganatha sri: honorific title of respect; another name of goddess lakshmi; wealth, majesty, splendour, intellect, fortune; (var) thiru (tamil)</t>
  </si>
  <si>
    <t>debug_narayana_namo_narayana.html</t>
  </si>
  <si>
    <t>https://sairhythms.sathyasai.org/song/narayana-narayana-jai-jai-govinda</t>
  </si>
  <si>
    <t>Narayana Narayana Jai Jai Govinda</t>
  </si>
  <si>
    <t>Let us Praise Lord Narayana who is Govinda and Gopala.</t>
  </si>
  <si>
    <t>Narayana Narayana Jai Jai Govinda Harey
Narayana Narayana Jai Jai Gopala Harey
Narayana Narayana Jai Jai Govinda Harey
Narayana Narayana Jai Jai Gopala Harey</t>
  </si>
  <si>
    <t>Song Glossary gopal: name of krishna which means protector of the cowherd; (var) gopala, gopalana, gopalam govinda: name of krishna which means cowherd; (var) govindam hari: name of lord vishnu; (var) hare, harey jai: victory narayana: lord vishnu; (var) narayan, narayanam, narayanaya</t>
  </si>
  <si>
    <t>debug_narayana_narayana_jai_jai_govinda.html</t>
  </si>
  <si>
    <t>https://sairhythms.sathyasai.org/song/narayana-narayana-jaya-govinda-harey</t>
  </si>
  <si>
    <t>Narayana Narayana Jaya Govinda Harey</t>
  </si>
  <si>
    <t>Victory to Lord Narayana and Lord Krishna also known as Govinda and Gopala.</t>
  </si>
  <si>
    <t>Narayana Narayana Jaya Govinda Harey
Narayana Narayana Jaya Gopala Harey
Narayana Narayana Jaya Govinda Harey
Narayana Narayana Jaya Gopala Harey</t>
  </si>
  <si>
    <t>narayana-narayana-jaya-govinda-harey.mp3 narayana-narayana-jaya-govinda-harey_1.mp3</t>
  </si>
  <si>
    <t>Song Glossary gopal: name of krishna which means protector of the cowherd; (var) gopala, gopalana, gopalam govinda: name of krishna which means cowherd; (var) govindam hari: name of lord vishnu; (var) hare, harey jaya: victory; (var) jayam, jayatu narayana: lord vishnu; (var) narayan, narayanam, narayanaya</t>
  </si>
  <si>
    <t>debug_narayana_narayana_jaya_govinda_harey.html</t>
  </si>
  <si>
    <t>https://youtu.be/oEVS4BB4hms</t>
  </si>
  <si>
    <t>https://sairhythms.sathyasai.org/song/narayana-sai-narayana</t>
  </si>
  <si>
    <t>Narayana Sai Narayana</t>
  </si>
  <si>
    <t>Oh Narayana! The abode of all beings! Oh Lord Sai! You are the lion-faced Lord Narahari! Prostrations to you. The form of peace oh Hari! my Obeisance! Oh Hrishikesha (Lord of the senses, Vishnu)! You are the inhabitant of the devotee's heart! Oh the refuge of the poor! Oh Lord Hari! Salutations to you. Oh Lord You are the author of Vedas. Oh Lord Sai! You are the incarnation of Lord Narayana!</t>
  </si>
  <si>
    <t>Narayana Sai Narayana
Narahari Roopa Namo Narayana
Shantha Swaroopa Namo Narayana
Hey Hrishikesha Hrudaya Nivasa
Deena Sharanya Narayana
Narayana Namo Narayana
Narayana Veda Parayana
Narayana Sai Narayana (2)</t>
  </si>
  <si>
    <t>Song Glossary deen: downtrodden; (var) deena, deenan hey: a heartfelt callout, usually followed by a name or description like 'hey rama', or 'hey merciful lord' hrishikesha: lord of hrishikesh, a holy site in India; (var) hrishikesh hrudaya: heart namo: to offer salutations narahari: lord narasimha, the fourth incarnation of lord vishnu as half-human and half-lion for killing the demon hiranyakashipu; (var) naarasimha narayana: lord vishnu; (var) narayan, narayanam, narayanaya nivasa: residence, resident; (var) nivasini (f) parayana: recitation roopa: figure, embodiment; (var) roopam, roopini (f) sai: sa + aai = divine mother shantha: peaceful sharan: surrender; (var) sharana, sharanagata, sharanagatha, sharanagatham, sharanam swaroopa: figure, embodiment; (var) swarupa, swaroopam, swaroopanin (tamil); roopini, swaroopini, svarupini (feminine) veda: sacred text, the scripture of the hindus said to have been directly revealed by the supreme-being, brahman</t>
  </si>
  <si>
    <t>debug_narayana_sai_narayana.html</t>
  </si>
  <si>
    <t>https://sairhythms.sathyasai.org/song/narayana-sathya-sai</t>
  </si>
  <si>
    <t>Narayana Sathya Sai</t>
  </si>
  <si>
    <t>Narayana Sathya Sai, Narayana Sathya Sai
We sing our songs at the Feet of Bhagawan
And we sing of Bhagawan, Sri Sathya Sai
Now our days will be brighter and our burdens will be lighter
Premaswarupa Sathya Sai, Premaswarupa Sathya Sai
We sing our Love at the Feet of Bhagawan
And we sing of Bhagawan, Sri Sathya Sai</t>
  </si>
  <si>
    <t>debug_narayana_sathya_sai.html</t>
  </si>
  <si>
    <t>https://sairhythms.sathyasai.org/song/narayana-veda-parayana</t>
  </si>
  <si>
    <t>Narayana Veda Parayana</t>
  </si>
  <si>
    <t>Oh Lord Narayana! the author of Vedas! You are of ever renewing beauty Oh Narayana! You recline on the Lotus in the Ocean of milk You are lotus-eyed You have the beautiful form, with a blue color like the clouds, You are the Avatar or incarnation of this Kali age ( Sai ).</t>
  </si>
  <si>
    <t>Narayana Veda Parayana
Nava Nava Sundara Narayana [ Narayana Veda ... ]
Neeraja Shayana Narayana
Neeraja Lochana Narayana
Ghana Shyama Sundara Narayana
Kali Yuga Avatara Narayana (2)</t>
  </si>
  <si>
    <t>Song Glossary avatar: incarnation; (var) avatara, avataram, avatari, avathaar, avathari, avatarini(f) ghana: thick; also refers to the sound of a bell; (var) ghanana kali: current era; one among the four eras of kritha, treta, dwapara and kali lochana: eye; (var) lochani (feminine) – one with such eyes; (var) vilochana narayana: lord vishnu; (var) narayan, narayanam, narayanaya nava: nine, also means new neeraja: lotus parayana: recitation sham: dark hued, a reference to lord krishna; evening time; (var) shyam, shyama, shyamala shayana: sleep sundara: beautiful; (var) sundarakara, sundaraya, sundari (f), soundari (f), sundaram - beauty veda: sacred text, the scripture of the hindus said to have been directly revealed by the supreme-being, brahman yuga: one of the divisions of time. there are four yugas, known as krita, treta, dvapara and kali (the current age); (var) yug, yugamuna (telugu)</t>
  </si>
  <si>
    <t>debug_narayana_veda_parayana.html</t>
  </si>
  <si>
    <t>https://sairhythms.sathyasai.org/song/narayanam-bhaja-narayanam</t>
  </si>
  <si>
    <t>Narayanam Bhaja Narayanam</t>
  </si>
  <si>
    <t>Chant the name of the lotus-eyed Lord Sathya Narayana (Sai, Vishnu), who dispels devotees' grief and suffering. He destroys ignorance (darkness) and bestows intelligence (knowledge). Let us devotees always surrender to this treasure house of compassion, Lord Sai.</t>
  </si>
  <si>
    <t>Narayanam Bhaja Narayanam
Sathya Narayanam Shriman Narayanam
Pankaja Vilochanam Narayanam
Bhaktha Sankata Vimochanam Narayanam
Agnana Nashakam Narayanam
Sugnana Poshakam Narayanam
Karuna Payonidhi Narayanam
Bhaktha Sharanagatham Nithyam Narayanam
Narayanam Bhaja Narayanam</t>
  </si>
  <si>
    <t>Song Glossary agnana: ignorance bhaja: worship, chant the name or sing the praises of the lord; (var) bhajoon - I worship; bhajey - let us worship bhaktha: devotee; (var) bhakthudu (telugu), bhakthargal (tamil) karuna: compassion; (var) karunya, karunamaya - full of compassion, karunamayi (f), karunantha, karunakara - embodiment of compassion lochana: eye; (var) lochani (feminine) – one with such eyes; (var) vilochana narayana: lord vishnu; (var) narayan, narayanam, narayanaya nashaka: one who destroys; (var) nashakam, nashana, nashanam, nashini (f) nithya: daily, always pankaja: lotus; (var) pankajam payonidhi: ocean of treasures poshakam: sustainer; (var) poshana sankata: distress sathya: truth, short form of sathyanarayana – the childhood name of sri sathya sai baba; (var) sathyam sharan: surrender; (var) sharana, sharanagata, sharanagatha, sharanagatham, sharanam sriman: honorific word giving respect sugnana: wisdom vimochana: one who liberates; (var) vimochani (f), mochani (f), vimochanam</t>
  </si>
  <si>
    <t>debug_narayanam_bhaja_narayanam.html</t>
  </si>
  <si>
    <t>https://sairhythms.sathyasai.org/song/narayanam-bhaja-narayanam-1</t>
  </si>
  <si>
    <t>Narayanam Bhaja Narayanam (Mohanam / Bhoop)</t>
  </si>
  <si>
    <t>Sing the glory of Lord Narayana, O mind. Sing the Holy Name of Lord Narayana, the abode of all beings.</t>
  </si>
  <si>
    <t>Narayanam Bhaja Narayanam
Narayanam Hari Narayanam
Narayanam Sriman Narayanam
Bhaja Mana Narayanam
Bhaja Mana Bhaja Mana Narayanam</t>
  </si>
  <si>
    <t>Song Glossary bhaja: worship, chant the name or sing the praises of the lord; (var) bhajoon - I worship; bhajey - let us worship mana: mind; (var) man, mano narayana: lord vishnu; (var) narayan, narayanam, narayanaya</t>
  </si>
  <si>
    <t>https://youtu.be/n-WatTJAtVo</t>
  </si>
  <si>
    <t>https://sairhythms.sathyasai.org/song/narayanam-bhaja-narayanam-0</t>
  </si>
  <si>
    <t>Narayanam Bhaja Narayanam (Kanada)</t>
  </si>
  <si>
    <t>Sing the glory of Lord Narayana, the one who is the ultimate refuge and the one who recline on the celestial serpent Adi Sesha. We surrender to Your feet, Oh Lord Sai, You are verily Lord Narayana.</t>
  </si>
  <si>
    <t>Narayanam Bhaja Narayanam
Narayanam Sathya (Sai) Narayanam [ Narayanam Bhaja ... ]
Tava Paada Charanam Narayanam
Shesha Shayanam Narayanam (Adi)
Narayanam Sriman Narayanam
Narayanam Sathya Narayanam
Narayanam Sai Narayanam</t>
  </si>
  <si>
    <t>narayanam-bhaja-narayanam-0.mp3</t>
  </si>
  <si>
    <t>Song Glossary adi: beginning, commencement, first in time bhaja: worship, chant the name or sing the praises of the lord; (var) bhajoon - I worship; bhajey - let us worship charan: feet; (var) charana, charanam, charanon narayana: lord vishnu; (var) narayan, narayanam, narayanaya paada: feet; (var) pada, padam, paadam - tamil sai: sa + aai = divine mother sathya: truth, short form of sathyanarayana – the childhood name of sri sathya sai baba; (var) sathyam shayana: sleep shesha: the serpent adisesha on whom lord vishnu reclines; (var) sesha sriman: honorific word giving respect tava: your</t>
  </si>
  <si>
    <t>https://sairhythms.sathyasai.org/song/narayani-namo-narayani-naada-svarupini</t>
  </si>
  <si>
    <t>Narayani Namo Narayani Naada Svarupini</t>
  </si>
  <si>
    <t>Pay obeisance to the Mother Goddess, embodiment of sound (vibration), sustainer of the Universe, beautiful and beloved consort of Vishnu. She has presently incarnated as Sai.</t>
  </si>
  <si>
    <t>Narayani Namo Narayani Naada Svarupini Narayani
Jagadodharini Narayani
Narayana Priya Manohari
Ambe Narayani Lakshmi Narayani
Sathya Narayani Sai Narayani</t>
  </si>
  <si>
    <t>Song Glossary amba: mother parvathi; (var) ambe, ambey, ambika jagadodhara: one who liberates the world; (var) jagadoddhara, jagadoddharini (f), jagadodhaara, jagadodharaka, jagadodharana, jagadodharanam, jagadodharini (f) lakshmi: goddess of wealth, the consort of lord vishnu manohar: pleasing, beautiful, charming; (var) manohara, manoharam, manohari (f) naada: sound; (var) ninaada, naad, naadam namo: to offer salutations narayana: lord vishnu; (var) narayan, narayanam, narayanaya narayani: goddess of wealth, lakshmi, the consort of narayana priya: dear; (var) priyey, priyakara, priyakari (f) sai: sa + aai = divine mother sathya: truth, short form of sathyanarayana – the childhood name of sri sathya sai baba; (var) sathyam swaroopa: figure, embodiment; (var) swarupa, swaroopam, swaroopanin (tamil); roopini, swaroopini, svarupini (feminine)</t>
  </si>
  <si>
    <t>debug_narayani_namo_narayani_naada_svarupini.html</t>
  </si>
  <si>
    <t>https://sairhythms.sathyasai.org/song/narayani-veda-parayani</t>
  </si>
  <si>
    <t>Narayani Veda Parayani</t>
  </si>
  <si>
    <t>O Mother Parvathi, You are the sister of Narayana, You are the protector of all Vedas, You have other names like Kamakshi, the one with attractive eyes, Sundari, the beautiful one, Katyayani or the consort of Shiva. You are the Goddess of learning and art, Saraswathi, You are the Mother responsible for oratory skills, You are endowed with qualities of compassion and beauty.</t>
  </si>
  <si>
    <t>Narayani Veda Parayani
Karunanta Ranjani Narayani [ Narayani Veda ... ]
Kamakshi Sundari Katyayani
Vani Saraswathi Vijayambikey
Vageshwari Vaagdevi Janani (2)
Karunya Lavanya Guna Shalini</t>
  </si>
  <si>
    <t>narayani-veda-parayani.mp3</t>
  </si>
  <si>
    <t>Song Glossary guna: qualities; (var) gun janani: mother kamakshi: lotus-eyed, refers to goddess parvathi at the holy city of kancheepuram karuna: compassion; (var) karunya, karunamaya - full of compassion, karunamayi (f), karunantha, karunakara - embodiment of compassion katyayani: another name of goddess parvathi lavanya: enchanting, beautiful narayani: goddess of wealth, lakshmi, the consort of narayana parayani: goddess being extolled ranjani: she who pleases saraswathi: goddess of learning and consort of brahma shalini: full of, endowed with sundara: beautiful; (var) sundarakara, sundaraya, sundari (f), soundari (f), sundaram - beauty vaagdevi: goddess of speech (learning), refers to goddess saraswathi vageshwari: goddess of speech; (var) vagesri vani: speech, goddess of speech (refers to goddess saraswati) veda: sacred text, the scripture of the hindus said to have been directly revealed by the supreme-being, brahman vijayambikey: victorious mother parvathi</t>
  </si>
  <si>
    <t>debug_narayani_veda_parayani.html</t>
  </si>
  <si>
    <t>https://sairhythms.sathyasai.org/song/narthana-ganapathi-namo-namo</t>
  </si>
  <si>
    <t>Narthana Ganapathi Namo Namo</t>
  </si>
  <si>
    <t>Bow to the dancing Lord Ganesha, adorned with a serpent. Worshipped by demi-Gods, He confers auspiciousness and removes sins. Lord Sai of Parthi is the embodiment of Lord Ganesha.</t>
  </si>
  <si>
    <t>Narthana Ganapathi Namo Namo
Naga Bhooshana Namo Namo
Yaksha Kinnara Gandharva Sevitha
Sowbhagya Dayaka Siddhi Vinayaka
Parthi Vinayaka Namo Namo
Paapa Vinashaka Namo Namo (Hey)</t>
  </si>
  <si>
    <t>Song Glossary bhushana: ornament, decoration, jewel; being so decorated; (var) vibhushana, vibhushani (feminine), bhushani (feminine) dayaka: one who gives; (var) dayakam, dayiney, dayaki (f) gananayaka: leader of his group - refers to lord ganesha; (var) gananayakam, ganapathey, ganapathi, ganapathim, ganapati, ganapatim gandharva: demi-gods, angels kinnara: demi-gods, angels naga: serpent namo: to offer salutations narthana: dance; (var) narthanam paapa: sin puttaparthi: birthplace of bhagawan sri sathya sai baba; (var) parti, parthi, parthipuri sevitha: one who is worshipped siddhi: accomplishment, superhuman power sowbhagya: good fortune, auspiciousness, beauty, wifehood vinasha: one who destroys or removes; (var) vinashaka, vinashana, vinashini (f), vinasham; vinayaka: one without a master - refers to lord ganesha yaksha: demi-gods, angels</t>
  </si>
  <si>
    <t>debug_narthana_ganapathi_namo_namo.html</t>
  </si>
  <si>
    <t>https://sairhythms.sathyasai.org/song/nata-bhairavi-naada-swaroopini</t>
  </si>
  <si>
    <t>Nata Bhairavi Naada Swaroopini</t>
  </si>
  <si>
    <t>Glory to Divine Mother Bhairavi, the protector of the weak, the embodiment of music (sound) and the lotus-eyed one who supports the Universe. Glory to the author of the Vedas, the one who is verily the blue-necked Lord Sai Shiva who resides in our hearts.</t>
  </si>
  <si>
    <t>Nata Bhairavi Naada Swaroopini
Natajana Palini Narayani
Neeraja Nayani Nikhiladharini
Nigamagama Sancharini
Neelakanta Sai Hrdaya Nivasini [ Natajana Palini ... ]</t>
  </si>
  <si>
    <t>Song Glossary bhairavi: goddess kali, a frightful form of goddess parvathi hrudaya: heart naada: sound; (var) ninaada, naad, naadam narayani: goddess of wealth, lakshmi, the consort of narayana nata: to bow the head or surrender as in ‘natajana’, dancer or actor as in ‘natavara’ natajana: people who bow nayan: eye; (var) nayana, nayanon, nayanom, nayanabhi neelakanta: blue-throated, refers to lord shiva whose throat became blue after he drank the poison haalahala; (var) neelagriva, neelakantaya, neelakanteshwara nigamagama: vedas, scriptures nikhiladharini: support, hold (dharini) the entire universe (nikhil) niraja: lotus flower nivasi: dweller, resident; (var) nivasini (f), nivasitha palini: to foster and protect (feminine) sai: sa + aai = divine mother sanchari: one who wanders; (var) sanchara, sancharam swaroopa: figure, embodiment; (var) swarupa, swaroopam, swaroopanin (tamil); roopini, swaroopini, svarupini (feminine)</t>
  </si>
  <si>
    <t>debug_nata_bhairavi_naada_swaroopini.html</t>
  </si>
  <si>
    <t>https://sairhythms.sathyasai.org/song/nata-nandana-ghana-sai-murari</t>
  </si>
  <si>
    <t>Nata Nandana Ghana Sai Murari</t>
  </si>
  <si>
    <t>Oh Lord Krishna! You are the divine dancing child! You destroyed the demon Mura, You are the blue-colored Lord of enchanting beauty, holding the flute. You are the Lord of Liberation, the consort of Lakshmi, You lifted the mountain Govardhan. You danced with the cowherd girls and played in Brindavan. I am enchanted by Your captivating dark-colored form.</t>
  </si>
  <si>
    <t>Nata Nandana Ghana Sai Murari
Shyama Manohara Bansi Dhari [ Nata Nandana ... ]
Mukunda Madhava Hey Giridhari
Raasa Vilola Kunja Vihari
Savari Surath Par Javun Balihaari</t>
  </si>
  <si>
    <t>Nand</t>
  </si>
  <si>
    <t>Song Glossary balihaari: one who sacrifices or surrenders; (var) balihari bansi: flute dhara: bear, carry, earth, one who wears; (var) dhari, dharana, dharam, dharey, dharini (f) ghana: thick; also refers to the sound of a bell; (var) ghanana giridhar: one who lifted the mountain - refers to lord krishna who lifted the govardhana peak; (var) giridhara, giridhari hey: a heartfelt callout, usually followed by a name or description like 'hey rama', or 'hey merciful lord' javun: i will go kunja: a place overgrown with plants or creepers, a bower madhava: name of krishna which means very sweet like madhu-honey; (var) madhavam, madhavaya manohar: pleasing, beautiful, charming; (var) manohara, manoharam, manohari (f) mukunda: refers to krishna, the one who grants liberation murare: one who killed the demon ‘mura’ – lord krishna; (var) murari, murarey nandana: son, also the name of a forest; (var) nandan, nandanam nata: to bow the head or surrender as in ‘natajana’, dancer or actor as in ‘natavara’ par: on raasa: the dance in which lord krishna multiplied his form to dance with all the gopikas at the same time sai: sa + aai = divine mother savari: beloved; (var) savariya sham: dark hued, a reference to lord krishna; evening time; (var) shyam, shyama, shyamala surath: feature vihara: one who resides; (var) viharana, vihari, viharini (f) vilola: one who is in atmic bliss; (var) vilolana, viloley</t>
  </si>
  <si>
    <t>debug_nata_nandana_ghana_sai_murari.html</t>
  </si>
  <si>
    <t>https://sairhythms.sathyasai.org/song/natana-kaladhara-natana-manohara</t>
  </si>
  <si>
    <t>Natana Kaladhara Natana Manohara</t>
  </si>
  <si>
    <t>We pray to Shiva who is the source of all dance forms, heartthrob of Parvathi. His dance form enchants one and all. Beautiful Shiva is none other than Sai who also used to dance charmingly giving joy to his devotees.</t>
  </si>
  <si>
    <t>Natana Kaladhara Natana Manohara
Narthana Sundara Nataraja
Shivakami Sundara Shiva Raja
Shiva Sai Shankara Shiva Raja</t>
  </si>
  <si>
    <t>Song Glossary kaladhara: beautiful, talented manohar: pleasing, beautiful, charming; (var) manohara, manoharam, manohari (f) narthana: dance; (var) narthanam natana: acting, dancing; (var) natanam nataraj: king of dance - refers to lord shiva who is the source of cosmic energy; (var) nataraja raja: king, emperor; (var) raya, rajadhi raja – king of kings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t>
  </si>
  <si>
    <t>debug_natana_kaladhara_natana_manohara.html</t>
  </si>
  <si>
    <t>https://sairhythms.sathyasai.org/song/nataraja-hey-tripurari</t>
  </si>
  <si>
    <t>Hail Shiva, the destroyer of demon King Tripura. Victory to Lord Shiva who is revered as the master of all dance forms, Nataraja. The celestial snakes adorn Him as garlands. He rides on Nandi, the great bull. We bow at His Lotus Feet seeking solace as He is the Supreme Form with the third eye who grants succor to the whole creation. We bow to Lord Shankara. Protect us O Lord Mahesha.</t>
  </si>
  <si>
    <t>Nataraja Hey Tripurari
Jaya Hey Jaya Hey Shambho [ Nataraja Hey ... ]
Nandi Vahana Nagabharana
Phaala Lochana Parama Shiva
Pavana Charana Paahi Mahesha</t>
  </si>
  <si>
    <t>nataraja-hey-tripurari.mp3</t>
  </si>
  <si>
    <t>Song Glossary charan: feet; (var) charana, charanam, charanon hey: a heartfelt callout, usually followed by a name or description like 'hey rama', or 'hey merciful lord' jaya: victory; (var) jayam, jayatu lochana: eye; (var) lochani (feminine) – one with such eyes; (var) vilochana mahesha: greatest lord - refers to lord shiva; (var) mahesham nagabharana: one who has the serpent as his ornament - lord shiva nandi: the vehicle of shiva – bull nataraj: king of dance - refers to lord shiva who is the source of cosmic energy; (var) nataraja paahi: protect; (var) pahi parama: supreme, principal, chief, best, highest; (var) param, paramam pavana: sacred, also means one who protects or provides refuge; (var) pavanam, paavana; pavani (f) phaala: forehead; top part of hair shambho: one who is goodness personified - refers to lord shiva; (var) shambhu shiva: lord shiva - one of the trinity who is the destroyer - the name shiva means auspiciousness; (var) shiv, shivaya, shivaraj, shivaraja, shivarajam, shivom, shivani (f) - of shiva tripurari: destroyer of the three demons of tripura i.e. lord shiva vahana: vehicle; (var) vahini - one who rides the vehicle (feminine)</t>
  </si>
  <si>
    <t>debug_nataraja_hey_tripurari.html</t>
  </si>
  <si>
    <t>nataraja-hey-tripurari_1.mp3</t>
  </si>
  <si>
    <t>https://sairhythms.sathyasai.org/song/nataraja-lord-dance</t>
  </si>
  <si>
    <t>Nataraja Lord of the dance</t>
  </si>
  <si>
    <t>Nataraja Lord of the dance shining before us Lord divine
Shivaraja King eternally
O cosmic dancer, dance the joy of life
Song of creation Nataraja
Lord of the Lingam Shivaraja</t>
  </si>
  <si>
    <t>nataraja-lord-dance.mp3</t>
  </si>
  <si>
    <t>Song Glossary linga: special type of elliptical stone worshipped by devotees esp. shiva-linga nataraj: king of dance - refers to lord shiva who is the source of cosmic energy; (var) nataraja raja: king, emperor; (var) raya, rajadhi raja – king of kings shiva: lord shiva - one of the trinity who is the destroyer - the name shiva means auspiciousness; (var) shiv, shivaya, shivaraj, shivaraja, shivarajam, shivom, shivani (f) - of shiva</t>
  </si>
  <si>
    <t>debug_nataraja_lord_of_the_dance.html</t>
  </si>
  <si>
    <t>https://sairhythms.sathyasai.org/song/nataraja-namami-shankara</t>
  </si>
  <si>
    <t>Prasanna, Jothsna</t>
  </si>
  <si>
    <t>We offer our humble salutations to Lord Shankara (Shiva) who is the source of all dance forms. We pray to Shirdi Sai and Sathya Sai, incarnations of Shiva. We pray to Sai who resides in the hearts of the devoted.</t>
  </si>
  <si>
    <t>Nataraja Namami Shankara
Shiva Raja Shiva Shiva Shankara [ Nataraja Namami ... ]
Shirdi Pureeshwara Shiva Shankara
Parthi Pureeshwara Parameshwara
Hrudayeshwara Sayeeshwara</t>
  </si>
  <si>
    <t>nataraja-namami-shankara.mp3</t>
  </si>
  <si>
    <t>Song Glossary hrudayeshwara: lord of the heart; (var) hrudayeshwari (f) namami: i offer salutations; (var) namaoon nataraj: king of dance - refers to lord shiva who is the source of cosmic energy; (var) nataraja paramesha: supreme god; (var) parameshwara, parameshwaraya, parameshwari (feminine) pureeshwara: lord of a place or city; (var) purishwara, pureeshwari, purishwari (f) puttaparthi: birthplace of bhagawan sri sathya sai baba; (var) parti, parthi, parthipuri raja: king, emperor; (var) raya, rajadhi raja – king of kings sayeesha: sai + esha = lord sai; (var) sayeesham, sayeeshwara, sayeeshwaram, sayeeshwari (f), sayeeshwaraya, saishwari (f),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t>
  </si>
  <si>
    <t>debug_nataraja_namami_shankara.html</t>
  </si>
  <si>
    <t>https://sairhythms.sathyasai.org/song/nataraja-nataraja-narthana-sundara-nataraja</t>
  </si>
  <si>
    <t>Nataraja Nataraja Narthana Sundara Nataraja</t>
  </si>
  <si>
    <t>Salutations of the Lord of dance form, Nataraja (Lord Shiva), who enacts the enchanting cosmic dance known as Tandava. He thrills the whole universe. Lord Shiva who appears in His cosmic dance form as Nataraja at Chidambaram in Southern India, has incarnated as our Lord of Parthi.</t>
  </si>
  <si>
    <t>Nataraja Nataraja Narthana Sundara Nataraja
Shiva Raja Shiva Raja Shiva Tandava Priya Shiva Raja
Chidambaresha Nataraja
Parthi Pureesha Nataraja</t>
  </si>
  <si>
    <t>nataraja-nataraja-narthana-sundara-nataraja.mp3</t>
  </si>
  <si>
    <t>Song Glossary chidambaresha: lord shiva, the lord of chidambara – chith(consciousness)+ambara(sky) i.e. the sky of consciousness which is the ultimate aim one should attain according to all the vedas and scriptures; (var) chidambara; chidambaram - place in tamil nadu where the temple of lord nataraja is located narthana: dance; (var) narthanam nataraj: king of dance - refers to lord shiva who is the source of cosmic energy; (var) nataraja priya: dear; (var) priyey, priyakara, priyakari (f) pureesha: lord of a place or city; (var) puradheeshwara, pureeshaya, pureeshwara, pureeshwari (f), puradheeshwari (f) puttaparthi: birthplace of bhagawan sri sathya sai baba; (var) parti, parthi, parthipuri raja: king, emperor; (var) raya, rajadhi raja – king of kings shiva: lord shiva - one of the trinity who is the destroyer - the name shiva means auspiciousness; (var) shiv, shivaya, shivaraj, shivaraja, shivarajam, shivom, shivani (f) - of shiva sundara: beautiful; (var) sundarakara, sundaraya, sundari (f), soundari (f), sundaram - beauty tandava: the celestial dance of shiva; (var) tandavaya - one who dances the tandava</t>
  </si>
  <si>
    <t>debug_nataraja_nataraja_narthana_sundara_nataraja.html</t>
  </si>
  <si>
    <t>https://sairhythms.sathyasai.org/song/nataraja-nataraja-natana-shekara-raja</t>
  </si>
  <si>
    <t>Glory to Shiva, the ultimate dancer, who mesmerizes one and all with his cosmic dance. Lord Shiva, who has no parallel to his dance and his dancing style. When his devotees sing his glory incessantly, he is enchanted. We bow to Shiva, the Lord of Parvathi, Hara Hara to bestow eternal bliss on his devotees.</t>
  </si>
  <si>
    <t>Nataraja Nataraja Natana Shekara Raja
Shiva Raja Shiva Raja Natana Shekara Raja
Shiva Shiva Namo Hara Hara Namo
Shankara Shiva Nataraja [ Nataraja Nataraja ... ]
Namah Parvathi Pathayey Hara (Om)
Hara Hara Hara Hara Mahadeva</t>
  </si>
  <si>
    <t>Song Glossary hara: another name of lord shiva which means “to destroy”; (var) haraya mahadev: lord of the lords - refers to lord shiva namah: offer salutations; not mine; (var) namaya namo: to offer salutations natana: acting, dancing; (var) natanam nataraj: king of dance - refers to lord shiva who is the source of cosmic energy; (var) nataraja om: Omkara has no form. It is the manifestation of Brahman (God) as sound. It is present in all creation. It is effulgent. It is in all speech. Read More: Significance of Om parvathi: consort of lord shiva pathi: master, husband; (var) pathayey raja: king, emperor; (var) raya, rajadhi raja – king of kings shankara: name of lord shiva, one who bestows auspiciousness; (var) shankar, shankaraya, shankaram shekara: highest part, top or crown of the head; (var) sekara, shekaraya, shekari (feminine) shiva: lord shiva - one of the trinity who is the destroyer - the name shiva means auspiciousness; (var) shiv, shivaya, shivaraj, shivaraja, shivarajam, shivom, shivani (f) - of shiva</t>
  </si>
  <si>
    <t>debug_nataraja_nataraja_natana_shekara_raja.html</t>
  </si>
  <si>
    <t>https://youtu.be/WE3hc67Ek2Q</t>
  </si>
  <si>
    <t>https://sairhythms.sathyasai.org/song/nataraja-nataraja-natana-sundara-nataraja</t>
  </si>
  <si>
    <t>Nataraja Nataraja Natana Sundara Nataraja</t>
  </si>
  <si>
    <t>Supreme dancer Lord Shiva, loving Lord of Parvathi, dwells in Chidambaram and in Puttaparthi.</t>
  </si>
  <si>
    <t>Nataraja Nataraja Natana Sundara Nataraja
Shivaraja Shivaraja Shivakami Priya Shivaraja
Chidambaresha Nataraja (Shiva)
Parthi Purisha Shivaraja (Putta)</t>
  </si>
  <si>
    <t>Song Glossary chidambaresha: lord shiva, the lord of chidambara – chith(consciousness)+ambara(sky) i.e. the sky of consciousness which is the ultimate aim one should attain according to all the vedas and scriptures; (var) chidambara; chidambaram - place in tamil nadu where the temple of lord nataraja is located natana: acting, dancing; (var) natanam nataraj: king of dance - refers to lord shiva who is the source of cosmic energy; (var) nataraja priya: dear; (var) priyey, priyakara, priyakari (f) pureesha: lord of a place or city; (var) puradheeshwara, pureeshaya, pureeshwara, pureeshwari (f), puradheeshwari (f) puttaparthi: birthplace of bhagawan sri sathya sai baba; (var) parti, parthi, parthipuri shiva: lord shiva - one of the trinity who is the destroyer - the name shiva means auspiciousness; (var) shiv, shivaya, shivaraj, shivaraja, shivarajam, shivom, shivani (f) - of shiva sundara: beautiful; (var) sundarakara, sundaraya, sundari (f), soundari (f), sundaram - beauty</t>
  </si>
  <si>
    <t>debug_nataraja_nataraja_natana_sundara_nataraja.html</t>
  </si>
  <si>
    <t>https://sairhythms.sathyasai.org/song/nataraja-nataraja-om-namah-shivaya</t>
  </si>
  <si>
    <t>Nataraja Nataraja Om Namah Shivaya</t>
  </si>
  <si>
    <t>Salutations to Lord Nataraja (Shiva), the Lord of Dance. O Lord, grant us the light of Lord Sai and the power of Lord Shiva to our hearts. May the sound of Shiva's drumbeat dwells in our lives.</t>
  </si>
  <si>
    <t>Nataraja Nataraja Om Namah Shivaya Nataraja
Shiva Raja Shiva Raja Om Namah Shivaya Shivaraja
Sai no Hikari o, Shiva no Chikara o, Ware no Kokoro ni Sazuketa Mae (2)
Inochi ni Yadoru, Shiva no Kodou wa Hari Om Hari Om Hari Hara Om (2)</t>
  </si>
  <si>
    <t>Song Glossary namah: offer salutations; not mine; (var) namaya nataraj: king of dance - refers to lord shiva who is the source of cosmic energy; (var) nataraja om: Omkara has no form. It is the manifestation of Brahman (God) as sound. It is present in all creation. It is effulgent. It is in all speech. Read More: Significance of Om raja: king, emperor; (var) raya, rajadhi raja – king of kings sai: sa + aai = divine mother shiva: lord shiva - one of the trinity who is the destroyer - the name shiva means auspiciousness; (var) shiv, shivaya, shivaraj, shivaraja, shivarajam, shivom, shivani (f) - of shiva</t>
  </si>
  <si>
    <t>debug_nataraja_nataraja_om_namah_shivaya.html</t>
  </si>
  <si>
    <t>https://www.youtube.com/watch?v=3CVQcZaVGI8</t>
  </si>
  <si>
    <t>https://sairhythms.sathyasai.org/song/natavara-giridhara-nandalala-0</t>
  </si>
  <si>
    <t>Natavara Giridhara Nandalala (Shivaranjani)</t>
  </si>
  <si>
    <t>The Lord of dance, the one who raised the mountain to protect his devotees, The darling son of Nanda, He is the protector of all beings, Gopala, also known as Govinda. Sing praises of the darling son of Nanda, who is none other than our beloved Sai.</t>
  </si>
  <si>
    <t>Natavara Giridhara Nandalala
Gopala Gopala [ Natavara ... ]
Govinda Govinda Gopala Gopala
Govinda Govinda Gopala
Gopala Sai Gopala
Nandalala Sai Nandalala</t>
  </si>
  <si>
    <t>Song Glossary giridhar: one who lifted the mountain - refers to lord krishna who lifted the govardhana peak; (var) giridhara, giridhari gopal: name of krishna which means protector of the cowherd; (var) gopala, gopalana, gopalam govinda: name of krishna which means cowherd; (var) govindam nanda: foster father of lord krishna natavara: supreme dancer/actor referred esp. to lord krishna sai: sa + aai = divine mother</t>
  </si>
  <si>
    <t>debug_natavara_giridhara_nandalala.html</t>
  </si>
  <si>
    <t>https://sairhythms.sathyasai.org/song/natavara-giridhara-nandalala</t>
  </si>
  <si>
    <t>Natavara Giridhara Nandalala</t>
  </si>
  <si>
    <t>The dark-hued and beautiful Lord Krishna (Gopala), son of Nanda is the Lord of Meera and Surdas. Ever merciful, He likes to dance and play the flute.</t>
  </si>
  <si>
    <t>Natavara Giridhara Nandalala
Gopala Shyama Sundara [ Natavara Giridhara ... ]
Meera Ke Prabhu Giridhara Bala
Surdas Ke Sada Krupala
Murali Manohara Radhey Gopala</t>
  </si>
  <si>
    <t>Song Glossary bala: child, son; (var) bal, balana, balagan (tamil), baalam giridhar: one who lifted the mountain - refers to lord krishna who lifted the govardhana peak; (var) giridhara, giridhari gopal: name of krishna which means protector of the cowherd; (var) gopala, gopalana, gopalam ke: of or belonging to krupalu: compassionate one; (var) krupala, krupakara, krupakari (f); krupamaya, krupamayi (f) - full of compassion manohar: pleasing, beautiful, charming; (var) manohara, manoharam, manohari (f) meera: one of the greatest women saints and devotee of lord krishna who sang the glory of the lord through songs and bhajans murali: flute nanda: foster father of lord krishna natavara: supreme dancer/actor referred esp. to lord krishna prabhu: lord, master; (var) prabho radha: one of the gopikas and the beloved of lord krishna; (var) radhe, radhey, radhika sada: always sham: dark hued, a reference to lord krishna; evening time; (var) shyam, shyama, shyamala sundara: beautiful; (var) sundarakara, sundaraya, sundari (f), soundari (f), sundaram - beauty surdas: 15th century saint, poet and musician, deeply devoted to lord krishna</t>
  </si>
  <si>
    <t>https://sairhythms.sathyasai.org/song/natavara-krishna-natavara-krishna-radhey</t>
  </si>
  <si>
    <t>Natavara Krishna Natavara Krishna Radhey</t>
  </si>
  <si>
    <t>Pray to Krishna, the little prankster, who is the soul of Radha. Hey Madhava (Lord of Lakshmi)you are the enchanter of the Gopis of Brindavan. The hue of dark blue makes you the endearing child of Gokul. Hail Krishna who showered eternal bliss on the Gopis.</t>
  </si>
  <si>
    <t>Natavara Krishna Natavara Krishna Radhey Nandalala
Harey Harey Madhava Harey Gopika Lola
Krishna Ghana Ghana Neela Krishna Gokula Bala
Harey Harey Madhava Hara Gopika Lola</t>
  </si>
  <si>
    <t>natavara-krishna-natavara-krishna-radhey.mp3</t>
  </si>
  <si>
    <t>Song Glossary bala: child, son; (var) bal, balana, balagan (tamil), baalam ghana: thick; also refers to the sound of a bell; (var) ghanana gokula: the place where krishna was fostered gopi: the women of brindavana who had completely surrendered to lord krishna; (var) gopika hara: another name of lord shiva which means “to destroy”; (var) haraya hari: name of lord vishnu; (var) hare, harey krishna: name of the eighth incarnation of lord vishnu, son of devaki and vasudeva lola: longing or desirous of madhava: name of krishna which means very sweet like madhu-honey; (var) madhavam, madhavaya nanda: foster father of lord krishna natavara: supreme dancer/actor referred esp. to lord krishna neela: blue radha: one of the gopikas and the beloved of lord krishna; (var) radhe, radhey, radhika</t>
  </si>
  <si>
    <t>debug_natavara_krishna_natavara_krishna_radhey.html</t>
  </si>
  <si>
    <t>https://sairhythms.sathyasai.org/song/natavara-lal-giridhara-gopal</t>
  </si>
  <si>
    <t>Natavara Lal Giridhara Gopal</t>
  </si>
  <si>
    <t>Sing the glory of the mischievous child Lord Krishna, the protector of Gokula, the one who lifted the Govardhana mountain, the one who stole the pure hearts of Gopis. He is the Lord of Meera, whose heart was filled with pure love for the dark-hued Gopala. He is the the essence of all Vedas and the life force for us. We bow to Lord Gopala who enchants us with the flute and who always resides in the pure hearts of the cowherd, Gopis.</t>
  </si>
  <si>
    <t>Natavara Lal Giridhara Gopal
Meera Prabhu Ghana Shyama Gopal [ Natavara Lal ... ]
Veda Saara Jeevan Ka Aadhaar
Murali (Gopi) Manohara Hrudaya Vihar</t>
  </si>
  <si>
    <t>natavara-lal-giridhara-gopal.mp3</t>
  </si>
  <si>
    <t>Song Glossary aadhaar: base, foundation, support; (var) aadhara ghana: thick; also refers to the sound of a bell; (var) ghanana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hrudaya: heart jeevan: life; (var) jeevana ka: belonging to lal: son, child, dear one; (var) lala manohar: pleasing, beautiful, charming; (var) manohara, manoharam, manohari (f) meera: one of the greatest women saints and devotee of lord krishna who sang the glory of the lord through songs and bhajans murali: flute natavara: supreme dancer/actor referred esp. to lord krishna prabhu: lord, master; (var) prabho saar: essence; (var) saara sham: dark hued, a reference to lord krishna; evening time; (var) shyam, shyama, shyamala veda: sacred text, the scripture of the hindus said to have been directly revealed by the supreme-being, brahman vihara: one who resides; (var) viharana, vihari, viharini (f)</t>
  </si>
  <si>
    <t>debug_natavara_lal_giridhara_gopal.html</t>
  </si>
  <si>
    <t>https://sairhythms.sathyasai.org/song/natavara-naagara-hey-nandalala</t>
  </si>
  <si>
    <t>Natavara Naagara Hey Nandalala</t>
  </si>
  <si>
    <t>The darling son of Nanda, You are the one who enchants with Your mischief. O the soul of Radha, You are the one who enticed all Gopis with Your dance. You are the one who enthralls with Your flute, the saviour of the Sages. You are the Lord of Meera. You are the child who lifted the mountain. You are Sai Gopala.</t>
  </si>
  <si>
    <t>Natavara Naagara Hey Nandalala
Radha Lola Raasa Vilola [ Natavara Naagara ... ]
Murali Lola Munijana Pala
Meera Ke Prabhu Giridhara Bala
Giridhara Bala Sai Gopala</t>
  </si>
  <si>
    <t>Song Glossary bala: child, son; (var) bal, balana, balagan (tamil), baalam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ke: of or belonging to lola: longing or desirous of meera: one of the greatest women saints and devotee of lord krishna who sang the glory of the lord through songs and bhajans munijana: all the saints murali: flute naagara: clever, polite, town-born nandalala: son of nanda; (var) nandalal natavara: supreme dancer/actor referred esp. to lord krishna pala: to care, protect or sustain; (var) palana, palaya, palam, palan prabhu: lord, master; (var) prabho raasa: the dance in which lord krishna multiplied his form to dance with all the gopikas at the same time radha: one of the gopikas and the beloved of lord krishna; (var) radhe, radhey, radhika sai: sa + aai = divine mother vilola: one who is in atmic bliss; (var) vilolana, viloley</t>
  </si>
  <si>
    <t>debug_natavara_naagara_hey_nandalala.html</t>
  </si>
  <si>
    <t>https://sairhythms.sathyasai.org/song/natavara-naagara-nanda-mukunda</t>
  </si>
  <si>
    <t>Natavara Naagara Nanda Mukunda</t>
  </si>
  <si>
    <t>Krishna the embodiment of dance, is the darling son of Nanda, who grants liberation. The dark cloud hued protector of all beings, who lived in Brindavan. He shared the divine happiness with Radha. He is our Sai, bestowing truth, awareness and bliss and destroys any evil in us just as he annihilated Mura, the demon.</t>
  </si>
  <si>
    <t>Natavara Naagara Nanda Mukunda
Brindavana Ghana Shyama Govinda
Radha Madhava Ananda Chanda
Sai Murari Satchidananda</t>
  </si>
  <si>
    <t>Song Glossary anand: bliss; (var) ananda, anandam, anando brinda: short form of brindavan, a garden of tulsi plants chand: moon; (var) chandra ghana: thick; also refers to the sound of a bell; (var) ghanana govinda: name of krishna which means cowherd; (var) govindam madhava: name of krishna which means very sweet like madhu-honey; (var) madhavam, madhavaya mukunda: refers to krishna, the one who grants liberation murare: one who killed the demon ‘mura’ – lord krishna; (var) murari, murarey naagara: clever, polite, town-born nanda: foster father of lord krishna natavara: supreme dancer/actor referred esp. to lord krishna radha: one of the gopikas and the beloved of lord krishna; (var) radhe, radhey, radhika sai: sa + aai = divine mother satchidananda: sat + chith + ananda = truth or being + consciousness + bliss; (var) satchitananda, satchidanandam sham: dark hued, a reference to lord krishna; evening time; (var) shyam, shyama, shyamala</t>
  </si>
  <si>
    <t>debug_natavara_naagara_nanda_mukunda.html</t>
  </si>
  <si>
    <t>https://sairhythms.sathyasai.org/song/natavara-natavara-nanda-kumara</t>
  </si>
  <si>
    <t>Natavara Natavara Nanda Kumara</t>
  </si>
  <si>
    <t>Hail the son of Nanda, who appears mischievous. Hail the son of Nanda who lovingly cares for all the cows. The jewel of the dynasty of Yadu, who strolls in Brindavan. Hail, Sai of Parthi, who also strolls as he did in Brindavan.</t>
  </si>
  <si>
    <t>Natavara Natavara Nanda Kumara
Nanda Kumara Jaya Goparipala
Yaduvara Yaduvara Brinda Vihara
Brinda Vihara Jaya Parthi Vihara</t>
  </si>
  <si>
    <t>Song Glossary brinda: short form of brindavan, a garden of tulsi plants goparipala: protector of cows jaya: victory; (var) jayam, jayatu kumara: son, young boy, lord subrahmanya nanda: foster father of lord krishna natavara: supreme dancer/actor referred esp. to lord krishna puttaparthi: birthplace of bhagawan sri sathya sai baba; (var) parti, parthi, parthipuri vihara: one who resides; (var) viharana, vihari, viharini (f) yadu: name of the dynasty in which lord krishna was born; (var) yaduvara, yadukula</t>
  </si>
  <si>
    <t>debug_natavara_natavara_nanda_kumara.html</t>
  </si>
  <si>
    <t>https://sairhythms.sathyasai.org/song/navaneetha-chora-bala-gopal</t>
  </si>
  <si>
    <t>Navaneetha Chora Bala Gopal</t>
  </si>
  <si>
    <t>Salutations to The Cowherd who stole butter and butter-like hearts of people of Gokul. Known as Krishna, a darling of mother Yashoda. Sing the glory of our Sai Krishna, who manifests everywhere through the music of HIS divine flute.</t>
  </si>
  <si>
    <t>Navaneetha Chora Bala Gopal
Yashoda Nandana Krishna Gopal
Sai Gopal Sathya Sai Gopal
Sai Gopal Bhajo Murali Gopal</t>
  </si>
  <si>
    <t>Song Glossary bala: child, son; (var) bal, balana, balagan (tamil), baalam bhaja: worship, chant the name or sing the praises of the lord; (var) bhajoon - I worship; bhajey - let us worship chora: thief; (var) choram gopal: name of krishna which means protector of the cowherd; (var) gopala, gopalana, gopalam krishna: name of the eighth incarnation of lord vishnu, son of devaki and vasudeva murali: flute nanda: foster father of lord krishna navaneetha: butter sai: sa + aai = divine mother sathya: truth, short form of sathyanarayana – the childhood name of sri sathya sai baba; (var) sathyam yashoda: foster mother of lord krishna; (var) yashode</t>
  </si>
  <si>
    <t>debug_navaneetha_chora_bala_gopal.html</t>
  </si>
  <si>
    <t>https://sairhythms.sathyasai.org/song/nayana-sunayana-sundara-shyama</t>
  </si>
  <si>
    <t>Nayana Sunayana Sundara Shyama</t>
  </si>
  <si>
    <t>The beautiful eyes of Lord Krishna have entranced us. This child of Brindavan has enraptured our hearts. He is soft like the lotus, showering compassion on all, yet He is the supreme King of Kings.</t>
  </si>
  <si>
    <t>Nayana Sunayana Sundara Shyama
Madana Mohana Prabhu Hey Vraja Bala
Kamala Kantha Karuna Daata
Raja Gambhira Raja Gopala
Manasa Ranjita Shyama [ Madana Mohana ... ]</t>
  </si>
  <si>
    <t>nayana-sunayana-sundara-shyama.mp3</t>
  </si>
  <si>
    <t>Song Glossary bala: child, son; (var) bal, balana, balagan (tamil), baalam daata: one who gives; (var) datha, daatha, daatri - one that gives gambhira: serious, profound gopal: name of krishna which means protector of the cowherd; (var) gopala, gopalana, gopalam hey: a heartfelt callout, usually followed by a name or description like 'hey rama', or 'hey merciful lord' kamala: lotus kantha: beloved karuna: compassion; (var) karunya, karunamaya - full of compassion, karunamayi (f), karunantha, karunakara - embodiment of compassion madana: charming manasa: mind mohana: attractive, beautiful, enchanting; (var) mohanam, mohini (f) - also refers to an incarnation of lord vishnu nayan: eye; (var) nayana, nayanon, nayanom, nayanabhi prabhu: lord, master; (var) prabho raja: king, emperor; (var) raya, rajadhi raja – king of kings ranjita: one that pleases sham: dark hued, a reference to lord krishna; evening time; (var) shyam, shyama, shyamala sunayana: good eyed sundara: beautiful; (var) sundarakara, sundaraya, sundari (f), soundari (f), sundaram - beauty vraja: playground of lord krishna's divine sports i.e., brindavana</t>
  </si>
  <si>
    <t>debug_nayana_sunayana_sundara_shyama.html</t>
  </si>
  <si>
    <t>https://sairhythms.sathyasai.org/song/nayanon-mey-prem-dhaar-vachanon</t>
  </si>
  <si>
    <t>Nayanon Mey Prem Dhaar Vachanon</t>
  </si>
  <si>
    <t>Glory to Lord Sai, the embodiment of eternal and divine love, who fills our hearts with the nectarine wisdom (Amrut), who showers compassionate love through merciful eyes and sweet and soothing words of wisdom. Guru of gurus Sai, You are the true support and the eternal guide of my life.</t>
  </si>
  <si>
    <t>Nayanon Mey Prem Dhaar Vachanon Mey Amrutha Dhaar
Sadguru Sai Mera Jeevan Aadhaar
Nayanon Mey Prem Dhaar Vachanon Mey Amrutha Dhaar
Sadguru Sai Mera Jeevan Aadhaar (2)
Nayanon Mey Prem Dhaar Vachanon Mey Amrutha Dhaar
Sadguru Sai Mera Jeevan Ka Aadhaar
Nayanon Mey Prem Dhaar Vachanon Mey Amrutha Dhaar [ Sadguru Sai ... ]
Jeevan Ka Aadhaar Mera Jeevan Ka Aadhaar [ Sadguru Sai ... ]</t>
  </si>
  <si>
    <t>G2 R2 G2 R2 S S S ~ d2 S G2 R2 S d2 pIn the Key of C:E D E D C C C ~ A C E D C A G</t>
  </si>
  <si>
    <t>https://dl.radiosai.org/RADIO_SAI_BHAJAN_CLASSROOM_478_NAYANO_MEIN_PREM_DHAR_VACHANO_MEIN.mp3</t>
  </si>
  <si>
    <t>Song Glossary aadhaar: base, foundation, support; (var) aadhara amrutha: nectar which gives immortality; also means sweet and soft, melodious or nectarine dhaara: flowing, depending, bearing or holding, catching; (var) dhaar jeevan: life; (var) jeevana ka: belonging to mera: my, mine; (var) mere, merey, meri, mero mey: in nayan: eye; (var) nayana, nayanon, nayanom, nayanabhi prema: love; (var) prem; also the name of the third sai avatar, prema sai sadguru: true teacher/mentor/preceptor sai: sa + aai = divine mother vachan: spoken word; (var) vachanam, vachana, vachanon</t>
  </si>
  <si>
    <t>debug_nayanon_mey_prem_dhaar_vachanon.html</t>
  </si>
  <si>
    <t>https://youtu.be/vj-Mrq7eq4k</t>
  </si>
  <si>
    <t>https://sairhythms.sathyasai.org/song/neela-megha-ghana-shyama</t>
  </si>
  <si>
    <t>Neela Megha Ghana Shyama</t>
  </si>
  <si>
    <t>Sai is the dark-hued Lord Krishna, the divine flute player, Lord of Radha and Meera, the darling son of Nanda, Lord of Sudras (a devotee), and the delight of Gopis.</t>
  </si>
  <si>
    <t>Neela Megha Ghana Shyama
Murali Lola Ghana Shyama
Radha Madhava Shyama
Meera Ke Prabhu Shyama
Sai Krishna He Giridhari
Sai Prabho He Nandalala
Surdas Ke Giridhari
Gopi Mohana Nandalala</t>
  </si>
  <si>
    <t>Song Glossary ghana: thick; also refers to the sound of a bell; (var) ghanana giridhar: one who lifted the mountain - refers to lord krishna who lifted the govardhana peak; (var) giridhara, giridhari gopi: the women of brindavana who had completely surrendered to lord krishna; (var) gopika ke: of or belonging to krishna: name of the eighth incarnation of lord vishnu, son of devaki and vasudeva lola: longing or desirous of madhava: name of krishna which means very sweet like madhu-honey; (var) madhavam, madhavaya meera: one of the greatest women saints and devotee of lord krishna who sang the glory of the lord through songs and bhajans megha: cloud, dense, thick mohana: attractive, beautiful, enchanting; (var) mohanam, mohini (f) - also refers to an incarnation of lord vishnu murali: flute nanda: foster father of lord krishna neela: blue prabhu: lord, master; (var) prabho radha: one of the gopikas and the beloved of lord krishna; (var) radhe, radhey, radhika sai: sa + aai = divine mother sham: dark hued, a reference to lord krishna; evening time; (var) shyam, shyama, shyamala surdas: 15th century saint, poet and musician, deeply devoted to lord krishna</t>
  </si>
  <si>
    <t>debug_neela_megha_ghana_shyama.html</t>
  </si>
  <si>
    <t>https://sairhythms.sathyasai.org/song/neela-megha-shyama-govardhana-giridhari</t>
  </si>
  <si>
    <t>Neela Megha Shyama Govardhana Giridhari</t>
  </si>
  <si>
    <t>Salutations to Lord Krishna who is majestic like a dark blue cloud and who lifted Mount Govardhana. He annihilated demon Mura to protect the saintly people. In the land of Brij, He was dear to all cowherd people. He engaged the Gopis in Raasa leela (divine dance). Wearing a garland of Tulasi, playing the divine flute, indulging in playful mischief, He made Brindavan a heaven on earth. He is none other than our beloved Sai who resides in Parthi to uplift the mankind.</t>
  </si>
  <si>
    <t>Neela Megha Shyama Govardhana Giridhari
Parthi Vihari Sai Murari
Brija Gopi Priya Nandana Raasa Vihari
Vanamala Ghana Murali Bansidhari
Krishna Murari Natavara Naagara Shourie
Brindavana Sanchari Shyama (Sai) Murari</t>
  </si>
  <si>
    <t>https://raagabox.com/search/?mid=1007194</t>
  </si>
  <si>
    <t>Song Glossary bansidhara: bearer of the flute; (var) bansidhari brija: region where lord krishna's advent took place; (var) brij brindavana: garden of tulsi plants, abode of krishna and sathya sai; (var) brindavan ghana: thick; also refers to the sound of a bell; (var) ghanana giridhar: one who lifted the mountain - refers to lord krishna who lifted the govardhana peak; (var) giridhara, giridhari gopi: the women of brindavana who had completely surrendered to lord krishna; (var) gopika govardhana: the name of the hillock that was lifted by lord krishna krishna: name of the eighth incarnation of lord vishnu, son of devaki and vasudeva megha: cloud, dense, thick murali: flute murare: one who killed the demon ‘mura’ – lord krishna; (var) murari, murarey naagara: clever, polite, town-born nandana: son, also the name of a forest; (var) nandan, nandanam natavara: supreme dancer/actor referred esp. to lord krishna neela: blue priya: dear; (var) priyey, priyakara, priyakari (f) puttaparthi: birthplace of bhagawan sri sathya sai baba; (var) parti, parthi, parthipuri raasa: the dance in which lord krishna multiplied his form to dance with all the gopikas at the same time sai: sa + aai = divine mother sanchari: one who wanders; (var) sanchara, sancharam sham: dark hued, a reference to lord krishna; evening time; (var) shyam, shyama, shyamala shourie: one with long hair, usually refers to lord krishna vanamala: garland made of forest flowers usually worn by lord krishna vihara: one who resides; (var) viharana, vihari, viharini (f)</t>
  </si>
  <si>
    <t>debug_neela_megha_shyama_govardhana_giridhari.html</t>
  </si>
  <si>
    <t>https://sairhythms.sathyasai.org/song/neela-megha-shyama-krishna-gopala-krishna</t>
  </si>
  <si>
    <t>Neela Megha Shyama Krishna Gopala Krishna</t>
  </si>
  <si>
    <t>Chant the name of the dark-hued Lord Krishna, protector of cows and the beloved of Radha. Chant the name of Lord Sathya Narayana who reclines on the Vata leaf and who incarnated in human form. He is none other than Lord Sai, Lord of Parthi.</t>
  </si>
  <si>
    <t>Neela Megha Shyama Krishna Gopala Krishna
Radha Ramana Sathya Narayana
Vata Patra Shayana Sai Narayana [ Neela Megha ... ]
Manusha Veshadhari Sathya Narayana
Parthipuri Nayaka Sai Narayana</t>
  </si>
  <si>
    <t>neela-megha-shyama-krishna-gopala-krishna.mp3</t>
  </si>
  <si>
    <t>Song Glossary gopal: name of krishna which means protector of the cowherd; (var) gopala, gopalana, gopalam krishna: name of the eighth incarnation of lord vishnu, son of devaki and vasudeva manusha: human megha: cloud, dense, thick narayana: lord vishnu; (var) narayan, narayanam, narayanaya nayaka: master or leader (masculine); nayaki (feminine); (var) nayaga (tamil) neela: blue patra: leaf puttaparthi: birthplace of bhagawan sri sathya sai baba; (var) parti, parthi, parthipuri radha: one of the gopikas and the beloved of lord krishna; (var) radhe, radhey, radhika ramana: beloved; also the name of a saint sai: sa + aai = divine mother sathya: truth, short form of sathyanarayana – the childhood name of sri sathya sai baba; (var) sathyam sham: dark hued, a reference to lord krishna; evening time; (var) shyam, shyama, shyamala shayana: sleep vata: banyan (ficus) tree vesha: dress; (var) veshadhari - one who wears different costumes or attires</t>
  </si>
  <si>
    <t>debug_neela_megha_shyama_krishna_gopala_krishna.html</t>
  </si>
  <si>
    <t>https://sairhythms.sathyasai.org/song/neela-megha-shyamala-ghana-shyama</t>
  </si>
  <si>
    <t>Neela Megha Shyamala Ghana Shyama</t>
  </si>
  <si>
    <t>The beauty of the dark clouds reflects in immensely charming Krishna. The holder of the flute, the enchanter of the hearts, he is also our beautiful Sathya Sai. The cause and completeness of creation, is our beloved Sai. We offer our prayers to both Shirdi Sai and Parthi Sai to adorn our hearts.</t>
  </si>
  <si>
    <t>Neela Megha Shyamala Ghana Shyama Sundara
Muralidhara Mana Mohana Sathya Sai Sundara
Jagat Karana Paripoorana Hey Sai Sundara
Shirdeeshwara Partheeshwara Sai Prema Mandira</t>
  </si>
  <si>
    <t>neela-megha-shyamala-ghana-shyama.mp3</t>
  </si>
  <si>
    <t>https://media.radiosai.org/journals/vol_10/01MAY12/12-bhajans.htm</t>
  </si>
  <si>
    <t>Song Glossary ghana: thick; also refers to the sound of a bell; (var) ghanana hey: a heartfelt callout, usually followed by a name or description like 'hey rama', or 'hey merciful lord' jagat: world; (var) jagath, jagatha, jag, jaga kaarana: cause, reason; (var) kaaraka, kaaranaya - one who is the cause of creation mana: mind; (var) man, mano mandir: temple; (var) mandira megha: cloud, dense, thick mohana: attractive, beautiful, enchanting; (var) mohanam, mohini (f) - also refers to an incarnation of lord vishnu murali: flute neela: blue paripoorana: complete partheeshwara: one who is lord of parthi (sathya sai baba); (var) partheesha, partheeshwaraya prema: love; (var) prem; also the name of the third sai avatar, prema sai sai: sa + aai = divine mother sathya: truth, short form of sathyanarayana – the childhood name of sri sathya sai baba; (var) sathyam sham: dark hued, a reference to lord krishna; evening time; (var) shyam, shyama, shyamala shirdeesha: lord of shirdi; (var) shirdeeshwara, shirdeeshwaraya sundara: beautiful; (var) sundarakara, sundaraya, sundari (f), soundari (f), sundaram - beauty</t>
  </si>
  <si>
    <t>debug_neela_megha_shyamala_ghana_shyama.html</t>
  </si>
  <si>
    <t>https://sairhythms.sathyasai.org/song/neela-megha-shyamala-roopa-gopala</t>
  </si>
  <si>
    <t>Neela Megha Shyamala Roopa Gopala</t>
  </si>
  <si>
    <t>Sing the glory of Lord Gopala (Krishna), the dark complexioned one. Glory to Lord Sai, the ever blissful one, the beloved son of Mother Eshwaramba. Lord Sai is verily Lord Krishna.</t>
  </si>
  <si>
    <t>Neela Megha Shyamala Roopa Gopala
Nithyananda Swaroopa Sai Gopala
Eshwaramba Nandana Sai Gopala [ Nithyananda Swaroopa ... ]</t>
  </si>
  <si>
    <t>Song Glossary eshwaramba: mother of sri sathya sai baba; (var) eswaramma, eshwaramma, eshwari gopal: name of krishna which means protector of the cowherd; (var) gopala, gopalana, gopalam megha: cloud, dense, thick nandana: son, also the name of a forest; (var) nandan, nandanam neela: blue nithyananda: always in bliss; (var) nithyanandam roopa: figure, embodiment; (var) roopam, roopini (f) sai: sa + aai = divine mother sham: dark hued, a reference to lord krishna; evening time; (var) shyam, shyama, shyamala swaroopa: figure, embodiment; (var) swarupa, swaroopam, swaroopanin (tamil); roopini, swaroopini, svarupini (feminine)</t>
  </si>
  <si>
    <t>debug_neela_megha_shyamala_roopa_gopala.html</t>
  </si>
  <si>
    <t>https://sairhythms.sathyasai.org/song/neela-megha-shyamala-roopa-sai</t>
  </si>
  <si>
    <t>Neela Megha Shyamala Roopa Sai</t>
  </si>
  <si>
    <t>Lord Sai, who loves music, bestows the bliss as conferred upon Gopis by the dark-hued child of Gokula, Lord Krishna. All celestial books like Quran, Bible and Gita are filled with Your hue. Even the trinity of Brahma, Vishnu and Maheshwara are Your manifestations. You shower Truth, Right Conduct, Peace and Love on us to emulate by taking refuge at Your lotus feet. O Baba, this surrender is our submission for redemption.</t>
  </si>
  <si>
    <t>Neela Megha Shyamala Roopa Sai Gaana Lola Gokula Bala
Geeta Quran Bible Mey Tera Rang Hai
Brahma Vishnu Maheshwara Tera Roop Hai
Sathya Dharma Shanthi Prem Sab Ko Diya
Hum Terey Charanon Mey Sharan Liya (Baba)</t>
  </si>
  <si>
    <t>Song Glossary baba: lord sai baba - the divine father bala: child, son; (var) bal, balana, balagan (tamil), baalam bible: the holy scripture of the religion of christianity brahma: one of the trinity who is the creator, it also refers to the supreme lord - brahman; (var) brahmam charan: feet; (var) charana, charanam, charanon dharma: righteousness, also refers to way of life or religion diya: gave gaan: song, music; (var) gaana geeta: bhagawad geeta, the sacred scripture containing the guidance of lord krishna to arjuna during the war; (var) geete, geetai (tamil) gokula: the place where krishna was fostered hai: is, are; (var) hi; hain - we are hum: we, us ko: for ley: take, accept; (var) lo, leylo lola: longing or desirous of maheshwara: greatest lord - refers to lord shiva megha: cloud, dense, thick mey: in neela: blue prema: love; (var) prem; also the name of the third sai avatar, prema sai quran: sacred text of islam rang: colour roopa: figure, embodiment; (var) roopam, roopini (f) sab: all, everybody or everything sai: sa + aai = divine mother sathya: truth, short form of sathyanarayana – the childhood name of sri sathya sai baba; (var) sathyam sham: dark hued, a reference to lord krishna; evening time; (var) shyam, shyama, shyamala shanthi: peace sharan: surrender; (var) sharana, sharanagata, sharanagatha, sharanagatham, sharanam tera: yours; (var) terey, teri, tero (your) vishnu: lord vishnu, one of the trinity who is the preserver</t>
  </si>
  <si>
    <t>debug_neela_megha_shyamala_roopa_sai.html</t>
  </si>
  <si>
    <t>https://sairhythms.sathyasai.org/song/neela-varna-ghana-shyama</t>
  </si>
  <si>
    <t>Neela Varna Ghana Shyama</t>
  </si>
  <si>
    <t>Krishna, who shines brilliantly in dark blue steals the hearts by the melodies from the divine flute, who is the dear Lord of Radha and Meera. The mighty one who lifted the Mount Govardhan has returned as Sai to redeem us as he did for the saints like Surdas and the devout Gopis. Let us pray for our redemption.</t>
  </si>
  <si>
    <t>Neela Varna Ghana Shyama
Murali Lola Ghana Shyama
Radha Madhava Shyama
Meera Ke Prabhu Shyama
Sai Krishna Hey Giridhari
Sai Prabho Hey Nandalala
Surdas Ke Giridhari
Gopi Mohana Nandalala</t>
  </si>
  <si>
    <t>Song Glossary ghana: thick; also refers to the sound of a bell; (var) ghanana giridhar: one who lifted the mountain - refers to lord krishna who lifted the govardhana peak; (var) giridhara, giridhari gopi: the women of brindavana who had completely surrendered to lord krishna; (var) gopika hey: a heartfelt callout, usually followed by a name or description like 'hey rama', or 'hey merciful lord' ke: of or belonging to krishna: name of the eighth incarnation of lord vishnu, son of devaki and vasudeva lola: longing or desirous of madhava: name of krishna which means very sweet like madhu-honey; (var) madhavam, madhavaya meera: one of the greatest women saints and devotee of lord krishna who sang the glory of the lord through songs and bhajans mohana: attractive, beautiful, enchanting; (var) mohanam, mohini (f) - also refers to an incarnation of lord vishnu murali: flute nanda: foster father of lord krishna neela: blue prabhu: lord, master; (var) prabho radha: one of the gopikas and the beloved of lord krishna; (var) radhe, radhey, radhika sai: sa + aai = divine mother sham: dark hued, a reference to lord krishna; evening time; (var) shyam, shyama, shyamala surdas: 15th century saint, poet and musician, deeply devoted to lord krishna varna: colour; (var) vanna, vannam (tamil)</t>
  </si>
  <si>
    <t>debug_neela_varna_ghana_shyama.html</t>
  </si>
  <si>
    <t>https://sairhythms.sathyasai.org/song/neelachala-prabhu-neela-madhava</t>
  </si>
  <si>
    <t>Glory to Lord Jagannatha (Krishna), the blue-hued Lord of Puri, the city also known as the blue mountain. Glory to the bestower of boons, the one adorned with a peacock feather on His head and who is the divine enchanter of Radha. Glory to Lord Sai who is verily Lord Krishna, the slayer of demon Mura.</t>
  </si>
  <si>
    <t>Neelachala Prabhu Neela Madhava
Jagannatha Swami Prabhuvara
Vasudeva Hari Mayura Mukutadhari
(Jaya) Radha Mohana Murari
Sai Krishna Murari Prabhuvara</t>
  </si>
  <si>
    <t>N2 N2 S+ S+ S+ S+ N2 S+ R2+ S+ N1 D2 PIn the Key of C:B B C+ C+ C+ C+ B C+ D+ C+ B♭ A G</t>
  </si>
  <si>
    <t>Song Glossary hari: name of lord vishnu; (var) hare, harey jagannatha: lord of the world jaya: victory; (var) jayam, jayatu krishna: name of the eighth incarnation of lord vishnu, son of devaki and vasudeva madhava: name of krishna which means very sweet like madhu-honey; (var) madhavam, madhavaya mohana: attractive, beautiful, enchanting; (var) mohanam, mohini (f) - also refers to an incarnation of lord vishnu mukuta: crown; (var) makuta; mukutadhara, mukutadhari - wearing a crown murare: one who killed the demon ‘mura’ – lord krishna; (var) murari, murarey mayura: peacock neela: blue neelachala: neela (blue) + achala (mountain) - blue mountain - refers to the holy city of puri where the temple of lord jagannath is located prabhu: lord, master; (var) prabho prabhuvara: lord who grants radha: one of the gopikas and the beloved of lord krishna; (var) radhe, radhey, radhika sai: sa + aai = divine mother swami: lord; (var) swaminatha, swamiye, swamiyey, swamy vasudeva: lord krishna’s father, also refers to lord krishna himself</t>
  </si>
  <si>
    <t>debug_neelachala_prabhu_neela_madhava.html</t>
  </si>
  <si>
    <t>https://youtu.be/n_p5EbRdLBw</t>
  </si>
  <si>
    <t>https://sairhythms.sathyasai.org/song/neelagriva-kumara</t>
  </si>
  <si>
    <t>Neelagriva Kumara</t>
  </si>
  <si>
    <t>O Lord Ganesha, You are the son of Shiva who is hailed as Neelakanta (blue-throated one) and Mahadeva (Lord of the Lords). You command the army of Lord Shiva (Ganaas). You are the very basis of the universe (also the presiding deity of the Mooladhara Chakra). We offer our prayers to the Lord of Parthi, Lord Sai, who is verily Ganesha, to protect us at all times.</t>
  </si>
  <si>
    <t>Neelagriva Kumara
Bala Ganeshwara Gajanana [ Neelagriva ... ]
Mooladhara Nivasa
Palaya Maam Prabho Partheeshwara</t>
  </si>
  <si>
    <t>neelagriva-kumara.mp3</t>
  </si>
  <si>
    <t>Song Glossary bala: child, son; (var) bal, balana, balagan (tamil), baalam gajamukha: elephant-faced one, refers to lord ganesh; (var) gajamukham, gajanana, gajananam, gajavadana, gajavadanam gananatha: lord of ganas (lord shiva's army) - refers to lord ganesha; (var) gananatham, ganesha, ganeshwara kumara: son, young boy, lord subrahmanya maam: for me mooladhara: one of the seven ‘chakras’ of the human body-the place where kundalini shakthi resides neelakanta: blue-throated, refers to lord shiva whose throat became blue after he drank the poison haalahala; (var) neelagriva, neelakantaya, neelakanteshwara nivasa: residence, resident; (var) nivasini (f) pala: to care, protect or sustain; (var) palana, palaya, palam, palan partheeshwara: one who is lord of parthi (sathya sai baba); (var) partheesha, partheeshwaraya prabhu: lord, master; (var) prabho</t>
  </si>
  <si>
    <t>debug_neelagriva_kumara.html</t>
  </si>
  <si>
    <t>https://sairhythms.sathyasai.org/song/neelakanta-gangadhara-hara-uma-pathey</t>
  </si>
  <si>
    <t>Neelakanta Gangadhara Hara Uma Pathey</t>
  </si>
  <si>
    <t>Hail Lord Shankara, the bestower of auspiciousness, the Lord of Uma and whose abode is Kailasa. The blue-throated Lord Shiva is the protector of one and all, who swallowed the poison that rose during the churning of the ocean. Praise the Lord who took all suffering on Himself for the welfare of all beings. He helped Bhagirath to bring river Ganges from heaven and in the process became Gangadhara. He grants bliss by playing the Damaru (drums) and performing the cosmic dance, Tandava. We bow to Lord Shiva, the Lord of the universe, who incarnated at Shirdi and at Parthi as our Sathya Sai. Prayers to Him to bless us all at all times.</t>
  </si>
  <si>
    <t>Neelakanta Gangadhara Hara Uma Pathey
Pralayankara Abhayankara Kailasa Pathey [ Neelakanta ... ]
Dama Dama Dama Dama Dama Dama Damaru Baajey
Nataraja Manohara Tandava Nachey
Partheeshwara Parameshwara Jagadheesha Pathey</t>
  </si>
  <si>
    <t>https://dl.radiosai.org/RADIO_SAI_BHAJAN_CLASSROOM_386_NEELAKANTHA.mp3</t>
  </si>
  <si>
    <t>Song Glossary abhayankara: one who protects by removing all fear; (var) abhayankari (f) baajey: to play an instrument or instruments being played; (var) bajey, bajaavey, baja, bajaavath, baajath dam: sound syllable (like in a drum); (var) dum, dama damaru: musical instrument played esp. by lord shiva; (var) damaruka gangadhara: one who bears the holy river ganga – lord shiva; (var) gangadharaya, gangadhari hara: another name of lord shiva which means “to destroy”; (var) haraya jagadeesha: lord of the world; (var) jagadeeshwara, jagadeeshwaraya kailasa: the abode of lord shiva manohar: pleasing, beautiful, charming; (var) manohara, manoharam, manohari (f) nach: dance, to dance; (var) nacho, nachey, nacherey, nachorey, nachata nataraj: king of dance - refers to lord shiva who is the source of cosmic energy; (var) nataraja neelakanta: blue-throated, refers to lord shiva whose throat became blue after he drank the poison haalahala; (var) neelagriva, neelakantaya, neelakanteshwara paramesha: supreme god; (var) parameshwara, parameshwaraya, parameshwari (feminine) partheeshwara: one who is lord of parthi (sathya sai baba); (var) partheesha, partheeshwaraya pathey: master, lord, husband; (var) pathi, pathayey pralayankara: god of destruction; (var) pralayankari (f) tandava: the celestial dance of shiva; (var) tandavaya - one who dances the tandava uma: goddess parvathi; (var) umaiyaval - tamil</t>
  </si>
  <si>
    <t>debug_neelakanta_gangadhara_hara_uma_pathey.html</t>
  </si>
  <si>
    <t>https://youtu.be/QwktAZgjCMg https://youtu.be/j3CoDCAobNE</t>
  </si>
  <si>
    <t>https://sairhythms.sathyasai.org/song/neelakanta-mahadeva-gowri-vandana</t>
  </si>
  <si>
    <t>Anvita, Rhuben</t>
  </si>
  <si>
    <t>O God of Gods, Mahadeva (Shiva), the blue-throated one, You are worshipped by the Divine Mother Gowri. You are adorned with the moon on Your tresses, You bless the Nandi (the great bull) as Your vehicle. You are full of compassion. You carry the Trident and wear the snake as ornament. With Mother Uma as consort, You are adorned with the third eye and the purest of the Pure. Bless us all at all times.</t>
  </si>
  <si>
    <t>Neelakanta Mahadeva Gowri Vandana
Chandra Chooda Daya Natha Nandi Vahana
Samba Shiva Shooladhari Naga Bhooshana
Phaala Netra Uma Kantha Parama Pavana</t>
  </si>
  <si>
    <t>https://dl.radiosai.org/RADIO_SAI_BHAJAN_CLASSROOM_432_NEELAKANTHA_MAHADEV.mp3</t>
  </si>
  <si>
    <t>Song Glossary bhooshana: ornament, decoration, jewel; being so decorated; (var) bhushana, vibhushana, vibhushani (f), bhooshani (f) chandrachooda: one who has the moon in his lock of hair, lord shiva daya: compassion gowri: another name of goddess parvathi kantha: beloved mahadeva: lord of the lords - refers to lord shiva naga: serpent nandi: the vehicle of shiva – bull natha: lord or master; (var) nath, nathaya, natham, nada (tamil), nadanukku (tamil) - to the lord, nathudey (telugu) neelakanta: blue-throated, refers to lord shiva whose throat became blue after he drank the poison haalahala; (var) neelagriva, neelakantaya, neelakanteshwara netra: eyes; (var) netram phaala: forehead; top part of hair parama: supreme, principal, chief, best, highest; (var) param, paramam pavana: sacred, also means one who protects or provides refuge; (var) pavanam, paavana; pavani (f) samba: sa + amba - one who is with amba (parvathi) - refers to lord shiva shiva: lord shiva - one of the trinity who is the destroyer - the name shiva means auspiciousness; (var) shiv, shivaya, shivaraj, shivaraja, shivarajam, shivom, shivani (f) - of shiva shooladhari: one who carries the trident - lord shiva uma: goddess parvathi; (var) umaiyaval - tamil vahana: vehicle; (var) vahini - one who rides the vehicle (feminine) vandana: worship, obeisance, salutation; (var) vandanam</t>
  </si>
  <si>
    <t>debug_neelakanta_mahadeva_gowri_vandana.html</t>
  </si>
  <si>
    <t>https://youtu.be/nd5aJi2khZE</t>
  </si>
  <si>
    <t>https://sairhythms.sathyasai.org/song/neelakanteshwara-sada-shivom</t>
  </si>
  <si>
    <t>Neelakanteshwara Sada Shivom</t>
  </si>
  <si>
    <t>Glory to the blue-throated and beautiful Lord Shiva, the beloved of Goddess Parvati. He has incarnated as our Lord Sathya Sai, and is the greatest of the Lords, residing atop mount Kailash. Lord Shiva is the source of all the emerging and merging processes (Linga).</t>
  </si>
  <si>
    <t>Neelakanteshwara Sada Shivom
Sundara Shankara Parvathi Ramana [ Neelakanteshwara ... ]
Maheshwara Sathya Sayeeshwara
Kaileshwara Sathya Sayeeshwara
Shaileshwara Sathya Sayeeshwara
(Atma) Lingodbhavakara Sai Shiva [ Sundara Shankara ... ]</t>
  </si>
  <si>
    <t>Song Glossary atma: soul kailasadhipathey: lord of kailasa; (var) kailasanath, kaileshwara lingodbhava: one who created linga - refers to lord sathya sai baba who created and took out lingas from his stomach during the shivarathri festival; (var) lingodhbhava, lingodhbhavakara maheshwara: greatest lord - refers to lord shiva neelakanta: blue-throated, refers to lord shiva whose throat became blue after he drank the poison haalahala; (var) neelagriva, neelakantaya, neelakanteshwara parvathi: consort of lord shiva ramana: beloved; also the name of a saint sadashiva: always happy or prosperous; (var) sadashivey, sadashivom sai: sa + aai = divine mother sathya: truth, short form of sathyanarayana – the childhood name of sri sathya sai baba; (var) sathyam sayeesha: sai + esha = lord sai; (var) sayeesham, sayeeshwara, sayeeshwaram, sayeeshwari (f), sayeeshwaraya, saishwari (f), shaileshwara: lord of the mountains, lord shiva; (var) shaileshwari – parvati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t>
  </si>
  <si>
    <t>debug_neelakanteshwara_sada_shivom.html</t>
  </si>
  <si>
    <t>https://youtu.be/BC4FHZBpQ8c</t>
  </si>
  <si>
    <t>https://sairhythms.sathyasai.org/song/neeraja-shayana-narayana</t>
  </si>
  <si>
    <t>Neeraja Shayana Narayana</t>
  </si>
  <si>
    <t>Offering prayers to Narayana, who reclines on the Lotus, He is Hari and Narayana with enchanting blue hue. He holds the Conch and Sudarshan (wheel of liberation) Disc to protect his devotees. Lotus garlands enhance his glory, resting on the snake Sesha. We bow to Sai, who is Narayana.</t>
  </si>
  <si>
    <t>Neeraja Shayana Narayana
Neela Varna Hari Narayana
Shankha Chakra Hari Narayana
Padmadala Dhara Narayana
Hey Shesha Shayana Narayana
Narayana Sai Narayana</t>
  </si>
  <si>
    <t>Saramathi</t>
  </si>
  <si>
    <t>Song Glossary chakra: the discus of lord vishnu, also the seven chakras present in the body through which the ‘kundalini’ shakthi ascends dhara: bear, carry, earth, one who wears; (var) dhari, dharana, dharam, dharey, dharini (f) hari: name of lord vishnu; (var) hare, harey hey: a heartfelt callout, usually followed by a name or description like 'hey rama', or 'hey merciful lord' narayana: lord vishnu; (var) narayan, narayanam, narayanaya neela: blue neeraja: lotus padma: lotus sai: sa + aai = divine mother shankha: conch shayana: sleep shesha: the serpent adisesha on whom lord vishnu reclines; (var) sesha varna: colour; (var) vanna, vannam (tamil)</t>
  </si>
  <si>
    <t>debug_neeraja_shayana_narayana.html</t>
  </si>
  <si>
    <t>https://sairhythms.sathyasai.org/song/niji-iro-no-hikari-no</t>
  </si>
  <si>
    <t>Niji Iro no Hikari no</t>
  </si>
  <si>
    <t>Sai Baba, Your rainbow light shines within me. Love gently heals me and blooms within my heart from a bud into a flower. You shine like a pure light, Guru Sathya Sai Baba. You release Your light of love to us, Guru Sathya Sai Baba.</t>
  </si>
  <si>
    <t>Niji Iro no Hikari no Naka ni Kagayaku Kami Sai Baba
Ai ni Iyasare Yuruyaka ni Kokoro no Tsubomi wa Hana Hiraku
Kiyorakana Akari wo Tomasu, Guru Sathya Sai Baba
Ai no Hikari wo Hanatsu Guru Sathya Sai Baba</t>
  </si>
  <si>
    <t>debug_niji_iro_no_hikari_no.html</t>
  </si>
  <si>
    <t>https://youtu.be/UBZ34-aYb8g</t>
  </si>
  <si>
    <t>https://sairhythms.sathyasai.org/song/nirakara-roopam-nirantam-ganesham</t>
  </si>
  <si>
    <t>Nirakara Roopam Nirantam Ganesham</t>
  </si>
  <si>
    <t>We offer prayers to the infinite, formless Lord Ganesha. We contemplate on Him as He represents the ultimate Truth. He is the Supreme Brahman and the Supreme Soul. We pray to the master of celestial entities and sing His glory at all times.</t>
  </si>
  <si>
    <t>Nirakara Roopam Nirantam Ganesham
Sada Sath Swaroopam Smarami Ganesham
Parabrahma Roopam Paramatma Roopam
Bhajami Mahesham Namami Suresham</t>
  </si>
  <si>
    <t>Song Glossary bhajami: i worship; (var) bhajamyaham ganesha: lord of the ganas, name of the elephant faced god; (var) ganesh mahesha: greatest lord - refers to lord shiva; (var) mahesham namami: i offer salutations; (var) namaoon nirakara: formless; (var) nirakari nirantara: all the time, always; (var) nirantharam parabrahma: supreme spirit; (var) brahmapara paramatma: supreme lord or highest soul; (var) paraman - tamil; paramatmaja - supreme lord who is born on earth (an incarnation) roopa: figure, embodiment; (var) roopam, roopini (f) sada: always sat: truth; (var) sath smaran: constant remembrance; (var) smaranam, smarami - remember sureshwara: lord of all demi gods; (var) suresha, suresham, sureshwaram swaroopa: figure, embodiment; (var) swarupa, swaroopam, swaroopanin (tamil); roopini, swaroopini, svarupini (feminine)</t>
  </si>
  <si>
    <t>debug_nirakara_roopam_nirantam_ganesham.html</t>
  </si>
  <si>
    <t>https://sairhythms.sathyasai.org/song/niranjana-nara-roopa-dhara</t>
  </si>
  <si>
    <t>Niranjana Nara Roopa Dhara</t>
  </si>
  <si>
    <t>O Lord Sai, You are the blemishless Lord in human form. O Lord Sai, You are beyond attributes, as well as the source of all attributes. You are the master of the entire universe and beyond the universe. You are the refuge of downtrodden and the entire creation. We bow to Thee O Lord Sai.</t>
  </si>
  <si>
    <t>Niranjana Nara Roopa Dhara
Nirguna Gunamaya Sayeesha
Esha Jagadeesha Paramesha Sayeesha [ Niranjana Nara ... ]
Nirguna Gunamaya Sayeesha
Natha Jagannatha Deena Natha Sai Natha</t>
  </si>
  <si>
    <t>Song Glossary deen: downtrodden; (var) deena, deenan dhara: bear, carry, earth, one who wears; (var) dhari, dharana, dharam, dharey, dharini (f) esha: lord gunamaya: full of qualities jagadeesha: lord of the world; (var) jagadeeshwara, jagadeeshwaraya jagannatha: lord of the world nara: human being natha: lord or master; (var) nath, nathaya, natham, nada (tamil), nadanukku (tamil) - to the lord, nathudey (telugu) niranjan: without any black spot. i.e. always pure. nir+anjan=without collirium (kaajal – which is always black); (var) niranjana, niranjani (f) nirguna: attributeless paramesha: supreme god; (var) parameshwara, parameshwaraya, parameshwari (feminine) roopa: figure, embodiment; (var) roopam, roopini (f) sai: sa + aai = divine mother sayeesha: sai + esha = lord sai; (var) sayeesham, sayeeshwara, sayeeshwaram, sayeeshwari (f), sayeeshwaraya, saishwari (f),</t>
  </si>
  <si>
    <t>debug_niranjana_nara_roopa_dhara.html</t>
  </si>
  <si>
    <t>https://sairhythms.sathyasai.org/song/niranjani-sai-bhavani</t>
  </si>
  <si>
    <t>Niranjani Sai Bhavani</t>
  </si>
  <si>
    <t>Salutations to the blemishless Mother Sai, the creator and bestower of life. The universal mother is the source of bliss divine. She is the combination of Durga (power) and Lakshmi (wealth), Narayani (all-round welfare) and Hamsa vahini (Saraswathi - education), Kamalasana (seated on the Lotus bloom). We bow to the mother who is everything for us.</t>
  </si>
  <si>
    <t>Niranjani Sai Bhavani
Jagat Janani Ananda Dayini [ Niranjani Sai ... ]
Durga Lakshmi Narayani
Sri Kamalasana Hamsa Vahini</t>
  </si>
  <si>
    <t>niranjani-sai-bhavani.mp3</t>
  </si>
  <si>
    <t>Song Glossary anand: bliss; (var) ananda, anandam, anando bhavani: goddess parvathi dayini: one who gives (feminine); (var) pradayini, vidayini durga: goddess who destroyed the demon mahishasura; (var) durge, durgeshwari hamsa: swan, the vehicle of goddess saraswati; a symbol of discrimination as the swan can separate milk from water jagat: world; (var) jagath, jagatha, jag, jaga janani: mother kamalasana: seated on lotus lakshmi: goddess of wealth, the consort of lord vishnu narayani: goddess of wealth, lakshmi, the consort of narayana niranjan: without any black spot. i.e. always pure. nir+anjan=without collirium (kaajal – which is always black); (var) niranjana, niranjani (f) sai: sa + aai = divine mother sri: honorific title of respect; another name of goddess lakshmi; wealth, majesty, splendour, intellect, fortune; (var) thiru (tamil) vahana: vehicle; (var) vahini - one who rides the vehicle (feminine)</t>
  </si>
  <si>
    <t>debug_niranjani_sai_bhavani.html</t>
  </si>
  <si>
    <t>https://sairhythms.sathyasai.org/song/nirupama-guna-sadana-charana-neeraja</t>
  </si>
  <si>
    <t>Glory to Lord Sathya Sai who has no parallel and who is the source of pure and auspicious traits. We take refuge at the lotus feet of the lotus-eyed Lord Sai. He represents sacrifice signified by the orange robe, which He adorns during this Kali age. He is the ever-charming one with blemishless character and is the incomparable Lord of the Yogis. He is verily Eshwara (Shiva), the majestic Lord of dance, who grants us freedom from every kind of worldly attachment and desire.</t>
  </si>
  <si>
    <t>Nirupama Guna Sadana Charana Neeraja Dala Nayana
Kashayambara Vesha Dharana Kali Yuga Avatara
Nithya Ranjana Nirmala Charitha Nirupama Yogendra
Maha Teja Nataraja Viraja Asha Paasha Nasha Esha
Kaliyuga no Jidai ni Korareta Kami no Keshin
Shinri no Gonge Shiawase no Kami Ai no Keshin
Kurushimi Nayami Kanashimi Nageku Subete no Mono no tame
Shinri to Dharma wo Toki Gokourin Nasareta</t>
  </si>
  <si>
    <t>nirupama-guna-sadana-charana-neeraja.mp3</t>
  </si>
  <si>
    <t>S S S S S R1 S R1 M1 ~ M1 M1 M1 G2 G2 M1 G2 R1 S R1 G2In the Key of C:C C C C C C# C C# F ~ F F F E E F E C# C C# E</t>
  </si>
  <si>
    <t>https://media.radiosai.org/journals/Vol_05/01DEC07/10-bhajans.htm#anchor1</t>
  </si>
  <si>
    <t>multi-lingual lead-music sheet-music tutorial</t>
  </si>
  <si>
    <t>Song Glossary asha: desire, hope avatar: incarnation; (var) avatara, avataram, avatari, avathaar, avathari, avatarini(f) charan: feet; (var) charana, charanam, charanon charitha: character; (var) charita, charithey, charitham dala: petal dhara: bear, carry, earth, one who wears; (var) dhari, dharana, dharam, dharey, dharini (f) esha: lord guna: qualities; (var) gun kali: current era; one among the four eras of kritha, treta, dwapara and kali kashayambara: one who wears the ochre robe maha: great; (var) mahaan - one who is great nasha: destruction nataraj: king of dance - refers to lord shiva who is the source of cosmic energy; (var) nataraja nayan: eye; (var) nayana, nayanon, nayanom, nayanabhi neeraja: lotus nirmala: without impurity, always clean, pure nirupama: without any comparison i.e. one who is unique in himself and cannot be compared with anybody i.e. god nithya: daily, always paasha: noose - signifies attachment ranjana: pleasing, entertaining sadana: home, seat, dwelling, residence; (var) sadanam, sadani (feminine) teja: effulgence, one who is full of effulgence; (var) tejo, tejomaya, tejomayi (feminine) vesha: dress; (var) veshadhari - one who wears different costumes or attires viraja: pure, taintless yogeshwara: refers to lord shiva who is master of spiritual seekers of highest order; (var) yogeshwaraya, yogendra, yogeshwari (feminine) yuga: one of the divisions of time. there are four yugas, known as krita, treta, dvapara and kali (the current age); (var) yug, yugamuna (telugu)</t>
  </si>
  <si>
    <t>debug_nirupama_guna_sadana_charana_neeraja.html</t>
  </si>
  <si>
    <t>https://sairhythms.sathyasai.org/song/nithyananda-ati-baibhava</t>
  </si>
  <si>
    <t>Nithyananda Ati Baibhava</t>
  </si>
  <si>
    <t>Chant the name of Lord Narayana who has an eternally blissful form. His form gives us supreme contentment and helps us get to the state of Advaita (non-duality - where the Lord and the devotee are one). Lord Sathya Sai is the very embodiment of supreme consciousness and bliss.</t>
  </si>
  <si>
    <t>Nithyananda Ati Baibhava Roop
Hari Hari Bhajo Ananda Swaroop
Bhajo Narayana Narayana Narayana Sai Narayana [ Nithyananda Ati ... ]
Advaitam Sutrupthi Swaroop
Chidananda Sathya Sai Abhiroop (2)</t>
  </si>
  <si>
    <t>nithyananda-ati-baibhava.mp3</t>
  </si>
  <si>
    <t>Song Glossary abiroopa: conformable to advaita: the principle of non-duality anand: bliss; (var) ananda, anandam, anando ati: extremely, very bhajo: (let us) worship, chant the name or sing the praises of the lord; (var) bhajarey, bhajey, bhajore, bhajorey, bhajeham chidananda: bliss of the consciousness hari: name of lord vishnu; (var) hare, harey narayana: lord vishnu; (var) narayan, narayanam, narayanaya nithyananda: always in bliss; (var) nithyanandam roopa: figure, embodiment; (var) roopam, roopini (f) sai: sa + aai = divine mother sathya: truth, short form of sathyanarayana – the childhood name of sri sathya sai baba; (var) sathyam sutrupthi: supreme contentedness swaroopa: figure, embodiment; (var) swarupa, swaroopam, swaroopanin (tamil); roopini, swaroopini, svarupini (feminine) vaibhava: grandeur; (var) baibhava</t>
  </si>
  <si>
    <t>debug_nithyananda_ati_baibhava.html</t>
  </si>
  <si>
    <t>https://sairhythms.sathyasai.org/song/nithyanandam-satchidanandam</t>
  </si>
  <si>
    <t>Nithyanandam Satchidanandam</t>
  </si>
  <si>
    <t>Glory to the ever blissful Lord Narayana, the embodiment of Truth, Awareness and Bliss. He is the embodiment of pure Love who grants Bliss.</t>
  </si>
  <si>
    <t>Nithyanandam Satchidanandam
Hari Hari Hari Om Narayana
Narayana Hari Narayana [ Hari Hari ... ]
Prema Swaroopa Premananda (2) [ Hari Hari ... ]
Narayana Sai Narayana [ Hari Hari ... ]</t>
  </si>
  <si>
    <t>nithyanandam-satchidanandam.mp3</t>
  </si>
  <si>
    <t>Song Glossary hari: name of lord vishnu; (var) hare, harey narayana: lord vishnu; (var) narayan, narayanam, narayanaya nithyananda: always in bliss; (var) nithyanandam om: Omkara has no form. It is the manifestation of Brahman (God) as sound. It is present in all creation. It is effulgent. It is in all speech. Read More: Significance of Om prema: love; (var) prem; also the name of the third sai avatar, prema sai premananda: bliss of love sai: sa + aai = divine mother satchidananda: sat + chith + ananda = truth or being + consciousness + bliss; (var) satchitananda, satchidanandam swaroopa: figure, embodiment; (var) swarupa, swaroopam, swaroopanin (tamil); roopini, swaroopini, svarupini (feminine)</t>
  </si>
  <si>
    <t>debug_nithyanandam_satchidanandam.html</t>
  </si>
  <si>
    <t>https://sairhythms.sathyasai.org/song/no-one-you</t>
  </si>
  <si>
    <t>No One But You</t>
  </si>
  <si>
    <t>No One But You Can Fill Up My Heart with Love and Bliss
With Love and Bliss, With Love and Bliss,
O No One But You can Fill Up My Heart with Love and Bliss
Sathya Sai Baba
Dear Lord Sweet Lord, Please Do Come to Me
Dear Lord Sweet Lord, Please Do Remember Me
Dear Lord Sweet Lord, Please Do Set Me Free
Dear Lord Please Come to Me</t>
  </si>
  <si>
    <t>debug_no_one_but_you.html</t>
  </si>
  <si>
    <t>https://sairhythms.sathyasai.org/song/no-one-beyond-his-grace</t>
  </si>
  <si>
    <t>No one is beyond His grace</t>
  </si>
  <si>
    <t>No one is beyond His grace, His divine love
Sri Sathya Sai, Lord Sathya Sai
Where people cry out to Him there He will be
Sri Sathya Sai, Lord Sathya Sai
He is the inner splendor in every living being
Sri Sathya Sai, Lord Sathya Sai
We are all separate beads strung on one thread
Of Sri Sathya Sai, Lord Sathya Sai</t>
  </si>
  <si>
    <t>debug_no_one_is_beyond_his_grace.html</t>
  </si>
  <si>
    <t>https://sairhythms.sathyasai.org/song/now-and-forever</t>
  </si>
  <si>
    <t>Now and Forever</t>
  </si>
  <si>
    <t>Now and Forever
And That Heart it lives in me
I live within The Heart of God
And That Heart it lives in me
I live in The Heart of My Lord
Now and forever..now and forever
I live in The Heart of My Lord
My heart is the Home of The Lord
My heart is the Sacred Home of The Lord
My heart is the Home of The Lord
My mind is a Peaceful Place
My mind is a Peaceful Place for The Lord
My mind is a Peaceful Place
My soul it is filled with The Lord
My soul it is filled with The Light of the Lord
My soul it is filled with The Lord
My body is The Temple of the Lord
My body is The Living Temple of The Living Lord
My body is The Temple of the Lord
My life is the Message of The Lord
My life is the Message of the Loving Lord
My life is the Message of The Lord
My heart is the Home of The Lord
My heart is the Sacred Home of The Lord
My heart is the Home of The Lord
I live in The Heart of My Lord
Now and forever..now and forever
I live in The Heart of My Lord</t>
  </si>
  <si>
    <t>now-and-forever.mp3</t>
  </si>
  <si>
    <t>debug_now_and_forever.html</t>
  </si>
  <si>
    <t>https://sairhythms.sathyasai.org/song/o-baba-sai-baba</t>
  </si>
  <si>
    <t>O Lord Sai Baba, please remove the miseries of the meek. You are none other than Lord Rama, Krishna and Narayana who has incarnated as Lord Sai Baba.</t>
  </si>
  <si>
    <t>O Baba Sai Baba
Deenon Ke Dukha Harthey Baba [ O Baba ... ]
Ram Hi Baba Krishna Hi Baba
Nara Dehi Narayan Baba (2)
Oh Baba Sai Baba
Free us from our sorrows Baba [ Oh Baba ... ]
You are Rama, You are Krishna
Sathya, Dharma, Shanthi, Prema, You teach us all (2)</t>
  </si>
  <si>
    <t>o-baba-sai-baba.mp3</t>
  </si>
  <si>
    <t>https://media.radiosai.org/journals/Vol_05/01JUN07/10-bhajans.htm#anchor1</t>
  </si>
  <si>
    <t>Song Glossary baba: lord sai baba - the divine father deenon: of the downtrodden dehi: the one who resides in the body – the lord dukh: sorrow; (var) dukha hai: is, are; (var) hi; hain - we are harana: to remove/destroy; (var) haranam, haari - one who destroys ke: of or belonging to krishna: name of the eighth incarnation of lord vishnu, son of devaki and vasudeva nara: human being narayana: lord vishnu; (var) narayan, narayanam, narayanaya rama: name of the seventh incarnation of lord vishnu, son of dasharatha and kausalya; (var) ram sai: sa + aai = divine mother</t>
  </si>
  <si>
    <t>debug_o_baba_sai_baba.html</t>
  </si>
  <si>
    <t>https://sairhythms.sathyasai.org/song/o-baba-sai-baba-sathya</t>
  </si>
  <si>
    <t>O Baba Sai Baba Sathya</t>
  </si>
  <si>
    <t>O Lord Sathya Sai Baba, You are the God of Love who resides in Parthi and within our hearts.</t>
  </si>
  <si>
    <t>O Baba Sai Baba Sathya Baba O Swami
Parthi ni Owasu Ai no Kami
Kokoro ni Owasu Ai no Kami
Jaya Ram Jaya Ram Jaya Ram
O Baba Jaya Rama Sai Rama</t>
  </si>
  <si>
    <t>Song Glossary baba: lord sai baba - the divine father jaya: victory; (var) jayam, jayatu puttaparthi: birthplace of bhagawan sri sathya sai baba; (var) parti, parthi, parthipuri rama: name of the seventh incarnation of lord vishnu, son of dasharatha and kausalya; (var) ram sai: sa + aai = divine mother sathya: truth, short form of sathyanarayana – the childhood name of sri sathya sai baba; (var) sathyam swami: lord; (var) swaminatha, swamiye, swamiyey, swamy</t>
  </si>
  <si>
    <t>debug_o_baba_sai_baba_sathya.html</t>
  </si>
  <si>
    <t>https://youtu.be/DryGMw5TN0Y</t>
  </si>
  <si>
    <t>https://sairhythms.sathyasai.org/song/o-baba-sai-krishna</t>
  </si>
  <si>
    <t>O Baba Sai Krishna</t>
  </si>
  <si>
    <t>O Lord Sai Krishna, the moon is like Your loving gaze, the rustling wind is like the sound of Your flute. My heart sings out only to You, and my thoughts are only of You.</t>
  </si>
  <si>
    <t>O Baba Sai Krishna
Saewataru Tsuki wa Anata no Manazashi
Soyogu Kaze no Oto wa Anata no Murali
O Kokoro wa Tada Anata wo Utau
O Baba Tada Anata wo Omou
Sai Baba Sai Krishna</t>
  </si>
  <si>
    <t>Song Glossary baba: lord sai baba - the divine father krishna: name of the eighth incarnation of lord vishnu, son of devaki and vasudeva murali: flute sai: sa + aai = divine mother</t>
  </si>
  <si>
    <t>debug_o_baba_sai_krishna.html</t>
  </si>
  <si>
    <t>https://youtu.be/IJuxOtg4NTY</t>
  </si>
  <si>
    <t>https://sairhythms.sathyasai.org/song/o-beloved-lord-sathya-sai</t>
  </si>
  <si>
    <t>O Beloved Lord Sathya Sai</t>
  </si>
  <si>
    <t>O Beloved Lord Sathya Sai
Help Me Live In Love All My Life
In Every Single Thought, In Every Word I Speak, In Every ...
... Single Action Of My Life [ O Beloved ... ]
Let Your Love Fill My Heart And Shine On Through
Shining Brightly And True [ In Every ... ]</t>
  </si>
  <si>
    <t>debug_o_beloved_lord_sathya_sai.html</t>
  </si>
  <si>
    <t>https://sairhythms.sathyasai.org/song/o-bhagawan-guru-bhagawan-sathya</t>
  </si>
  <si>
    <t>O Bhagawan Guru Bhagawan Sathya</t>
  </si>
  <si>
    <t>O Lord Sai, Your endless love fills me. Please lead me to You so that I may return to You and You may be with me. Your love awakens my true self.</t>
  </si>
  <si>
    <t>O Bhagawan Guru Bhagawan Sathya Sai Ram, Sathya Sai Ram
Tae naki Kami no Ai ni Watashi wa Mitasareru [ O Bhagawan ... ]
Anata ni Michibikare, Watashi wa Kaerimasu
Anata ni Michibikare, Watashi ni Kaerimasu
Sai no Ai no Naka de Makoto no Watashi eto</t>
  </si>
  <si>
    <t>Song Glossary bhagawan: god; (var) bhagwan, bhagavaan, bhagavan, bhagawantha, bhagawathey guru: preceptor; (var) guruvara – belonging to the guru / guru’s rama: name of the seventh incarnation of lord vishnu, son of dasharatha and kausalya; (var) ram sai: sa + aai = divine mother sathya: truth, short form of sathyanarayana – the childhood name of sri sathya sai baba; (var) sathyam</t>
  </si>
  <si>
    <t>debug_o_bhagawan_guru_bhagawan_sathya.html</t>
  </si>
  <si>
    <t>https://youtu.be/9V94z8tghOY</t>
  </si>
  <si>
    <t>https://sairhythms.sathyasai.org/song/o-bhagawan-o-bhagawan</t>
  </si>
  <si>
    <t>O Bhagawan O Bhagawan</t>
  </si>
  <si>
    <t>O Lord Sai, You give us Your strict fatherly love in order to guide us through ignorance. This heart has lost its way but You guide it with Your words of love. My mind freezes when You guide us, for, Your love is like a dazzling light.</t>
  </si>
  <si>
    <t>O Bhagawan O Bhagawan
Kibishiki Chichi no Makoto no Ai wo
Kono Meshii wo Michibiki tame
Kami no Ai wo En to Omeodo
Kono Kokoro Chiji ni Mayoi
Kotoba de Ai to Katari Nagara
Waga Omoi Kooreru Gotoku
Douka Swami Michibiki tamae
Mabayuki Chichi no Ai to Hikari ni
O Bhagawan O Bhagawan Araj Suno Merey Sai Bhagawan
Parthipuri Ke Tum Ho Daata
Brindavan Ke Tum Ho Daata
Sab Bhakthon Ke Man Ko Bhata
Paar Utharo Naiya Mori
Sai Ghana Shyama Sai Ghana Shyama
O Bhagawan, O Bhagawan, hear, O Lord, my prayer, Sathya Sai Bhagawan
O glorious Lord Who dwells at Putttaparthi
And in the heart and mind of each devotee
Take me across this sea of illusion
(Sathya) Sai Bhagawan, O Sai Bhagawan
O Bhagawan, O Sai Divine, hear our Prayer O Lord, Sathya Sai Bhagawan
Sai beloved Lord who was born in Puttaparthi
Come into the heart and mind of each devotee
Take us all across this Ocean of Illusion
Into Your glorious world of Illumination
(Sathya) Sai Krishna, Lord O Sai Christ Divine</t>
  </si>
  <si>
    <t>Major and Minor (~ Charukeshi)</t>
  </si>
  <si>
    <t>Song Glossary bhagawan: god; (var) bhagwan, bhagavaan, bhagavan, bhagawantha, bhagawathey swami: lord; (var) swaminatha, swamiye, swamiyey, swamy</t>
  </si>
  <si>
    <t>debug_o_bhagawan_o_bhagawan.html</t>
  </si>
  <si>
    <t>https://youtu.be/4MFbTj1TlVU</t>
  </si>
  <si>
    <t>https://sairhythms.sathyasai.org/song/o-bhagawan-o-bhagawan-araj</t>
  </si>
  <si>
    <t>O Bhagawan O Bhagawan Araj</t>
  </si>
  <si>
    <t>O Lord Sai, hear my prayers, You are the boon bestowing Lord of Parthi and Brindavan. You are the beloved of all devotees, enchanting their minds and hearts. Please help us cross this boat safely across the river of life, O Sai. You are none other than Lord Krishna, the one with deep blue complexion.</t>
  </si>
  <si>
    <t>O Bhagawan O Bhagawan Araj Suno Merey Sai Bhagawan
Parthipuri Ke Tum Ho Daata
Brindavan Ke Tum Ho Daata
Sab Bhakthon Ke Man Ko Bhata
Paar Utharo Naiya Mori
Sai Ghana Shyama Sai Ghana Shyama
O Bhagawan, O Bhagawan, hear, O Lord, my prayer, Sathya Sai Bhagawan
O glorious Lord Who dwells at Putttaparthi
And in the heart and mind of each devotee
Take me across this sea of illusion
(Sathya) Sai Bhagawan, O Sai Bhagawan
O Bhagawan, O Sai Divine, hear our Prayer O Lord, Sathya Sai Bhagawan
Sai beloved Lord who was born in Puttaparthi
Come into the heart and mind of each devotee
Take us all across this Ocean of Illusion
Into Your glorious world of Illumination
(Sathya) Sai Krishna, Lord O Sai Christ Divine
O Bhagawan O Bhagawan
Kibishiki Chichi no Makoto no Ai wo
Kono Meshii wo Michibiki tame
Kami no Ai wo En to Omeodo
Kono Kokoro Chiji ni Mayoi
Kotoba de Ai to Katari Nagara
Waga Omoi Kooreru Gotoku
Douka Swami Michibiki tamae
Mabayuki Chichi no Ai to Hikari ni</t>
  </si>
  <si>
    <t>o-bhagawan-o-bhagawan-araj.mp3</t>
  </si>
  <si>
    <t>S R2 M1 G2 R2 S S R2 G2 R2 ~ S R2 n1 n1 S R2 R2 M1 G2 R2 S SIn the Key of C:C D F E D C C D E D ~ C D B♭ B♭ C D D F E D C C</t>
  </si>
  <si>
    <t>https://media.radiosai.org/journals/Vol_06/01JUL08/10-bhajans.htm#anchor1</t>
  </si>
  <si>
    <t>Song Glossary araj: prayer bhagawan: god; (var) bhagwan, bhagavaan, bhagavan, bhagawantha, bhagawathey bhakthon: devotees; (var) bhakto, bhaktho bhata: pleases brindavana: garden of tulsi plants, abode of krishna and sathya sai; (var) brindavan daata: one who gives; (var) datha, daatha, daatri - one that gives ghana: thick; also refers to the sound of a bell; (var) ghanana ho: you are; (alternative) so be it ke: of or belonging to ko: for mana: mind; (var) man, mano mera: my, mine; (var) mere, merey, meri, mero morey: mine; (var) mori naiya: boat; (var) naava paar: to cross puttaparthi: birthplace of bhagawan sri sathya sai baba; (var) parti, parthi, parthipuri sab: all, everybody or everything sai: sa + aai = divine mother sham: dark hued, a reference to lord krishna; evening time; (var) shyam, shyama, shyamala suno: listen tum: you, thou; (var) tu, tuj; tubhyam, tumhey - to you; tujhey, tujko - for you; utaro: may you take; (var) utharo, utarey; utarun - may I take</t>
  </si>
  <si>
    <t>debug_o_bhagawan_o_bhagawan_araj.html</t>
  </si>
  <si>
    <t>https://sairhythms.sathyasai.org/song/o-bhagawan-o-bhagawan-o</t>
  </si>
  <si>
    <t>O Bhagawan O Bhagawan O</t>
  </si>
  <si>
    <t>We bow to Lord Sathya Sai Baba who is the divine parent to all, who is the embodiment of truth, who grants love to one and all. We bow to Lord Sai Rama, who pleases everyone and the saviour to the devotees and Lord Sai Krishna who gives joy and protects all beings. We bow to Lord Datta (the form of the Trinity). O Lord Sai, You are the Lord Shiva, You are the eternal Truth. You are the ever effulgent Atma, the Supreme Soul. You are the ever blissful son of Nanda, the source of divine bliss. You are the Lord of Ayodhya and Dwaraka, having incarnated now at Parthi. Welcome to You, Bhagawan, hearty welcome to You, please come to me.</t>
  </si>
  <si>
    <t>O Bhagawan O Bhagawan O Bhagawan Sai Baba Bhagawan
O Bhagawan O Bhagawan O Bhagawan Sathya Sai Bhagawan
O Bhagawan O Bhagawan O Bhagawan Sai Rama Bhagawan
O Bhagawan O Bhagawan O Bhagawan Sai Krishna Bhagawan
O Bhagawan O Bhagawan O Bhagawan Shiva Sai Bhagawan
O Bhagawan O Bhagawan O Bhagawan Sai Datta Bhagawan
Hara Bhagawan Hara Bhagawan Hara Bhagawan Hara Hara Bhagawan
Om Bhagawan Om Bhagawan Om Bhagawan Tat Sat Bhagawan
Prema Bhagawan Jyothi Bhagawan Atma Bhagawan Paramatma Bhagawan
Nanda Bhagawan Ananda Bhagawan Nithyananda Bhagawan Brahmananda Bhagawan
Ayodhya Bhagawan Dwaraka Bhagawan Shirdi Bhagawan Sri Parthi Bhagawan
Rammu Bhagawan Rammu Bhagawan Rammu Bhagawan Itu Rammu Bhagawan</t>
  </si>
  <si>
    <t>Song Glossary anand: bliss; (var) ananda, anandam, anando atma: soul ayodhya: the town ruled by king dasharatha and lord rama; (var) avadh, awaadh, avadhpuri baba: lord sai baba - the divine father bhagawan: god; (var) bhagwan, bhagavaan, bhagavan, bhagawantha, bhagawathey brahmananda: supreme bliss; (var) brahmanandam datta: lord dattatreya, the embodiment of the trinity - brahma, vishnu and shiva dwaraka: the town in which lord krishna ruled as a king hara: another name of lord shiva which means “to destroy”; (var) haraya itu: this side jyothi: divine light; (var) jyoth, jyotir krishna: name of the eighth incarnation of lord vishnu, son of devaki and vasudeva nanda: foster father of lord krishna nithyananda: always in bliss; (var) nithyanandam om: Omkara has no form. It is the manifestation of Brahman (God) as sound. It is present in all creation. It is effulgent. It is in all speech. Read More: Significance of Om paramatma: supreme lord or highest soul; (var) paraman - tamil; paramatmaja - supreme lord who is born on earth (an incarnation) prema: love; (var) prem; also the name of the third sai avatar, prema sai puttaparthi: birthplace of bhagawan sri sathya sai baba; (var) parti, parthi, parthipuri rama: name of the seventh incarnation of lord vishnu, son of dasharatha and kausalya; (var) ram rammu: come sai: sa + aai = divine mother sat: truth; (var) sath sathya: truth, short form of sathyanarayana – the childhood name of sri sathya sai baba; (var) sathyam shirdi: holy abode of the first incarnation of sai baba; (var) shirdipuri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tat: that</t>
  </si>
  <si>
    <t>debug_o_bhagawan_o_bhagawan_o.html</t>
  </si>
  <si>
    <t>https://sairhythms.sathyasai.org/song/o-bhagawan-sri-sathya-sai</t>
  </si>
  <si>
    <t>O Bhagawan Sri Sathya Sai</t>
  </si>
  <si>
    <t>O Lord Sathya Sai Baba, no matter what, I will reach You, our omnipotent God of Love. My heart is devoted to You. It calls out to You. It seeks You. It loves You. So please, appear before me and shine brightly.</t>
  </si>
  <si>
    <t>O Bhagawan Sri Sathya Sai Ika ni Imasu
Zenchi Zennou no Ai no Kami
Kiesuru Kokoro ni
Yobikakeru Kokoro ni
Motomeru Kokoro ni
Aisuru Kokoro ni
Arawarete Kudasai
Kagayaite Kudusai [ Zenchi Zennou ... ]</t>
  </si>
  <si>
    <t>Song Glossary bhagawan: god; (var) bhagwan, bhagavaan, bhagavan, bhagawantha, bhagawathey sai: sa + aai = divine mother sathya: truth, short form of sathyanarayana – the childhood name of sri sathya sai baba; (var) sathyam sri: honorific title of respect; another name of goddess lakshmi; wealth, majesty, splendour, intellect, fortune; (var) thiru (tamil)</t>
  </si>
  <si>
    <t>debug_o_bhagawan_sri_sathya_sai.html</t>
  </si>
  <si>
    <t>https://youtu.be/Yd4vzU0qzz0</t>
  </si>
  <si>
    <t>https://sairhythms.sathyasai.org/song/o-bhagawan-hear-our-prayer</t>
  </si>
  <si>
    <t>O Bhagawan, Hear Our Prayer</t>
  </si>
  <si>
    <t>O Bhagawan, O Sai Divine, hear our Prayer O Lord, Sathya Sai Bhagawan
Sai beloved Lord who was born in Puttaparthi
Come into the heart and mind of each devotee
Take us all across this Ocean of Illusion
Into Your glorious world of Illumination
(Sathya) Sai Krishna, Lord O Sai Christ Divine
O Bhagawan O Bhagawan Araj Suno Merey Sai Bhagawan
Parthipuri Ke Tum Ho Daata
Brindavan Ke Tum Ho Daata
Sab Bhakthon Ke Man Ko Bhata
Paar Utharo Naiya Mori
Sai Ghana Shyama Sai Ghana Shyama
O Bhagawan O Bhagawan
Kibishiki Chichi no Makoto no Ai wo
Kono Meshii wo Michibiki tame
Kami no Ai wo En to Omeodo
Kono Kokoro Chiji ni Mayoi
Kotoba de Ai to Katari Nagara
Waga Omoi Kooreru Gotoku
Douka Swami Michibiki tamae
Mabayuki Chichi no Ai to Hikari ni</t>
  </si>
  <si>
    <t>Song Glossary bhagawan: god; (var) bhagwan, bhagavaan, bhagavan, bhagawantha, bhagawathey puttaparthi: birthplace of bhagawan sri sathya sai baba; (var) parti, parthi, parthipuri sai: sa + aai = divine mother sathya: truth, short form of sathyanarayana – the childhood name of sri sathya sai baba; (var) sathyam</t>
  </si>
  <si>
    <t>debug_o_bhagawan_hear_our_prayer.html</t>
  </si>
  <si>
    <t>https://youtu.be/IJre6w0SIEY?si=ikMeUCToufsy0Sk7</t>
  </si>
  <si>
    <t>https://sairhythms.sathyasai.org/song/o-bhagawan-hear-o-lord-my-prayer</t>
  </si>
  <si>
    <t>O Bhagawan, hear, O Lord, my prayer</t>
  </si>
  <si>
    <t>O Bhagawan, O Bhagawan, hear, O Lord, my prayer, Sathya Sai Bhagawan
O glorious Lord Who dwells at Putttaparthi
And in the heart and mind of each devotee
Take me across this sea of illusion
(Sathya) Sai Bhagawan, O Sai Bhagawan
O Bhagawan O Bhagawan Araj Suno Merey Sai Bhagawan
Parthipuri Ke Tum Ho Daata
Brindavan Ke Tum Ho Daata
Sab Bhakthon Ke Man Ko Bhata
Paar Utharo Naiya Mori
Sai Ghana Shyama Sai Ghana Shyama
O Bhagawan O Bhagawan
Kibishiki Chichi no Makoto no Ai wo
Kono Meshii wo Michibiki tame
Kami no Ai wo En to Omeodo
Kono Kokoro Chiji ni Mayoi
Kotoba de Ai to Katari Nagara
Waga Omoi Kooreru Gotoku
Douka Swami Michibiki tamae
Mabayuki Chichi no Ai to Hikari ni</t>
  </si>
  <si>
    <t>debug_o_bhagawan_hear_o_lord_my_prayer.html</t>
  </si>
  <si>
    <t>https://sairhythms.sathyasai.org/song/o-deva-deva-sri-sai</t>
  </si>
  <si>
    <t>O Deva Deva Sri Sai</t>
  </si>
  <si>
    <t>O Lord Sai Baba, shower grace upon us and protect us. Give us opportunity to pray at your feet. Embodiment of Truth and Grace please come and take care of us.</t>
  </si>
  <si>
    <t>O Deva Deva Sri Sai Baba
Karunintsu Mammu Kapada Vayya [ O Deva ... ]
Adharamaina Ni Pada Seva Kaligintsu Maaku O Deva Deva
Sathya Swaroopa Sri Sai Baba
Karunalavala Brovanga Rava</t>
  </si>
  <si>
    <t>Song Glossary adhar: lips; (var) adhariya baba: lord sai baba - the divine father brovanga: show kindness deva: god; (var) dev, devo, devam kaligintsu: provide / grant us kapada: protect karuna: compassion; (var) karunya, karunamaya - full of compassion, karunamayi (f), karunantha, karunakara - embodiment of compassion maaku: for me mammu: us ni: you (tamil), your (telugu) paada: feet; (var) pada, padam, paadam - tamil raavo: welcome sai: sa + aai = divine mother sathya: truth, short form of sathyanarayana – the childhood name of sri sathya sai baba; (var) sathyam seva: service sri: honorific title of respect; another name of goddess lakshmi; wealth, majesty, splendour, intellect, fortune; (var) thiru (tamil) swaroopa: figure, embodiment; (var) swarupa, swaroopam, swaroopanin (tamil); roopini, swaroopini, svarupini (feminine) vayya: ayya = oh lord / father</t>
  </si>
  <si>
    <t>debug_o_deva_deva_sri_sai.html</t>
  </si>
  <si>
    <t>https://sairhythms.sathyasai.org/song/o-holy-father-sai-baba</t>
  </si>
  <si>
    <t>O Holy Father Sai Baba</t>
  </si>
  <si>
    <t>O Holy Father Sai Baba
O Lord Divine Hallowed Be Thy Name
Make Us Your Childern Deserve Thy Grace
Lead Us To Thy Feet Baba O Lord [ O Holy ... ]
O Sweet Sai Gentle And So Loving
O Sweet Sai So Understanding
Lead Us Kindly Lead Us Gently
Lead Us To Thy Wonderland Of Love [ O Holy ... ]</t>
  </si>
  <si>
    <t>Song Glossary baba: lord sai baba - the divine father make: for us sai: sa + aai = divine mother so: he or that</t>
  </si>
  <si>
    <t>debug_o_holy_father_sai_baba.html</t>
  </si>
  <si>
    <t>https://youtu.be/UKyaMR2u8zI</t>
  </si>
  <si>
    <t>https://sairhythms.sathyasai.org/song/o-holy-presence</t>
  </si>
  <si>
    <t>O Holy Presence</t>
  </si>
  <si>
    <t>O Holy Presence of my soul
O Holy Presence of my soul
I behold You live in me
I kneel before Thee
O Holy Presence of my soul
Hail Holy Presence of my life
I give thanks for the Living Truth
Of which You have given me proof
Of Your Holy Presence in my life
O Holy Presence of the world
I look out and I can see
Your Face in every tree
O Holy Presence of the world
Hail Holy Presence of my soul
I behold You live in me
That’s why I am so free
I behold You’re living as Me
I bow down on humble knee
O Holy Presence of my soul
O Holy Presence of my soul</t>
  </si>
  <si>
    <t>o-holy-presence.mp3</t>
  </si>
  <si>
    <t>debug_o_holy_presence.html</t>
  </si>
  <si>
    <t>https://sairhythms.sathyasai.org/song/o-kiyorakana-sono-ai-ni</t>
  </si>
  <si>
    <t>O Kiyorakana Sono Ai ni</t>
  </si>
  <si>
    <t>O Lord Sai Baba, we are guided to You by this pure love. Thoughts of You fill and spread through my whole body. You guide us with Your song of love. I wish to be together with You so that my heart may become one with love.</t>
  </si>
  <si>
    <t>O Kiyorakana Sono Ai ni Tadori Tsukumade
Ah Anata he no Omoi wo Mitashi Hiromeru
Tada Tada Ai Dake ga
Watashi wo Michibiku Uta to Naru
O Baba Baba Sai Harey
Anata to Tomo ni Aru you ni
Kokoro Hitotsu ni Naru Ai e Ai e Ai e</t>
  </si>
  <si>
    <t>Song Glossary baba: lord sai baba - the divine father hari: name of lord vishnu; (var) hare, harey sai: sa + aai = divine mother</t>
  </si>
  <si>
    <t>debug_o_kiyorakana_sono_ai_ni.html</t>
  </si>
  <si>
    <t>https://youtu.be/s4mHOo9QOI8</t>
  </si>
  <si>
    <t>https://sairhythms.sathyasai.org/song/o-knowing-spirit-within-me</t>
  </si>
  <si>
    <t>O Knowing Spirit within me</t>
  </si>
  <si>
    <t>O Knowing Spirit within me
Teach me to see
You are my own true Self for all eternity</t>
  </si>
  <si>
    <t>debug_o_knowing_spirit_within_me.html</t>
  </si>
  <si>
    <t>https://sairhythms.sathyasai.org/song/o-lord-almighty-who-beyond-time</t>
  </si>
  <si>
    <t>O Lord Almighty, Who is beyond time</t>
  </si>
  <si>
    <t>O Lord Almighty, Who is beyond time
Supreme Teacher of all mankind
You turn the world at Your command
(Lord) You are the greatest Love of all
O Lord, in my heart, Almighty Lord (5X)</t>
  </si>
  <si>
    <t>debug_o_lord_almighty_who_is_beyond_time.html</t>
  </si>
  <si>
    <t>https://sairhythms.sathyasai.org/song/o-lord-ganapathi-show-divine-light</t>
  </si>
  <si>
    <t>O Lord Ganapathi, Show The Divine Light</t>
  </si>
  <si>
    <t>O Lord Ganapathi, show the divine light to me
O Formless Almighty, You're the one reality [ O Lord Ganapathi ... ]
Bless me with austerity and reveal the truth to me
Grant divine wisdom, end the cause of ignorance
Omnipresent Lord, Om is Your Form
Omnipresent Lord, Love is Your Form (Sai)</t>
  </si>
  <si>
    <t>Song Glossary gananayaka: leader of his group - refers to lord ganesha; (var) gananayakam, ganapathey, ganapathi, ganapathim, ganapati, ganapatim om: Omkara has no form. It is the manifestation of Brahman (God) as sound. It is present in all creation. It is effulgent. It is in all speech. Read More: Significance of Om</t>
  </si>
  <si>
    <t>debug_o_lord_ganapathi_show_the_divine_light.html</t>
  </si>
  <si>
    <t>https://sairhythms.sathyasai.org/song/o-lord-purify-me</t>
  </si>
  <si>
    <t>O Lord Purify Me</t>
  </si>
  <si>
    <t>O Lord, Purify Me And Make My Heart Worth Stealing
Our Precious Possession That Is Full Of Loving Feeling
Take Every Good Thought And Take Every Action
Soaked In The Sweetness Of Love And Compassion
Bada Chitha Chora Brindavana Sanchara
Gopala Gopala Hey Murali Gopala
Govardhanodhara Gopala Bala
Gopi Manohara Radhey Gopala</t>
  </si>
  <si>
    <t>o-lord-purify-me.mp3</t>
  </si>
  <si>
    <t>debug_o_lord_purify_me.html</t>
  </si>
  <si>
    <t>https://sairhythms.sathyasai.org/song/o-lord-take-my-love</t>
  </si>
  <si>
    <t>O Lord Take My Love</t>
  </si>
  <si>
    <t>O Lord, Take My Love, Let It Flow In Full Devotion To Thee
O Lord, Take My Hands, Let Them Work Unceasingly For Thee
O Lord, Take My Soul, Let It Merge In Perfect Oneness With Thee
O Lord, Take My Mind, Let My Thoughts Be In Tune With Thee
O Lord, Take My Everything, And Let Me Be An Instrument For Thee
O Lord, Take My Love, Let It Flow In Full Devotion To Thee
O Lord, Take My Hands, Let Them Work Incessantly For Thee
O Lord, Take My Soul, Let It Merge In Perfect Oneness With Thee
O Lord, Take My Mind, Let My Thoughts Be In Tune With Thee
O Lord, Take My Everything, And Let Me Be An Instrument For Thee</t>
  </si>
  <si>
    <t>o-lord-take-my-love.mp3</t>
  </si>
  <si>
    <t>debug_o_lord_take_my_love.html</t>
  </si>
  <si>
    <t>https://youtu.be/9vZvg2mOrgc</t>
  </si>
  <si>
    <t>https://sairhythms.sathyasai.org/song/o-lord-make-whole-my-life</t>
  </si>
  <si>
    <t>O Lord, make the whole of my life</t>
  </si>
  <si>
    <t>O Lord, make the whole of my life
As pure as the flame before me
Let it consume itself in the fire
Scattering light and the warmth of love to all around me
At the end of it all, let there be nothing left (2)
To keep me from merging in You (2)
O Lord, make the whole of my life
As pure as the flame before me</t>
  </si>
  <si>
    <t>debug_o_lord_make_the_whole_of_my_life.html</t>
  </si>
  <si>
    <t>https://sairhythms.sathyasai.org/song/o-loving-lord-all</t>
  </si>
  <si>
    <t>O Loving Lord Of All</t>
  </si>
  <si>
    <t>O Loving Lord Of All The Worlds, Let Me Be Your Devotee
Your Divine Light Is All I Am, All I Can Ever Be
God Above Me, In And Of Me, All I Love Is Yours
Lord Above Me, In And Of Me, All I See Is Yours
Let Me Come Into Your Heart And Stay Forever More (Baba)</t>
  </si>
  <si>
    <t>o-loving-lord-all.mp3 o-loving-lord-all_1.mp3</t>
  </si>
  <si>
    <t>debug_o_loving_lord_of_all.html</t>
  </si>
  <si>
    <t>https://sairhythms.sathyasai.org/song/o-merey-swami-antaryami</t>
  </si>
  <si>
    <t>O Merey Swami Antaryami</t>
  </si>
  <si>
    <t>Kindle the light of wisdom in my heart, O Lord Sai, the indweller of hearts. You are my father, mother, kith and kin, master and my sustainer. I am Thine, O Lord, please be compassionate towards me.</t>
  </si>
  <si>
    <t>O Merey Swami Antaryami
Antar Jyothi Jalao Sai
Tu Merey Pitha Tu Hai Meri Mata
Tu Merey Bandhu Tu Merey Daata
Tu Merey Malik Mein Tera Balak
Daya Karo Merey Sai Natha
Tu Merey Swami Antaryami
Antar Jyothi Jalao Sai
Tu Merey Pitha Tu Hai Meri Mata
Tu Merey Bandhu Tu Merey Daata
Tu Merey Malik Mein Tera Balak
Daya Karo Prabhu Deena Natha
Daya Karo Merey Sai Natha</t>
  </si>
  <si>
    <t>o-merey-swami-antaryami.mp3</t>
  </si>
  <si>
    <t>Song Glossary antar: inner, difference antaryami: indweller balak: child bandhava: relative; (var) bandhu, bandho; bandham - relationship daata: one who gives; (var) datha, daatha, daatri - one that gives daya: compassion deen: downtrodden; (var) deena, deenan hai: is, are; (var) hi; hain - we are jalao: to light or burn; (var) jalavo; jalavun - i will light jyothi: divine light; (var) jyoth, jyotir karo: do; make it happen; (var) kar; kiya - did; karomi, karey - let us do malik: lord mata: mother; (var) matey mein: i; (var) mei, mai, main, maine - i have mera: my, mine; (var) mere, merey, meri, mero natha: lord or master; (var) nath, nathaya, natham, nada (tamil), nadanukku (tamil) - to the lord, nathudey (telugu) pitha: father prabhu: lord, master; (var) prabho sai: sa + aai = divine mother swami: lord; (var) swaminatha, swamiye, swamiyey, swamy tera: yours; (var) terey, teri, tero (your) tum: you, thou; (var) tu, tuj; tubhyam, tumhey - to you; tujhey, tujko - for you;</t>
  </si>
  <si>
    <t>debug_o_merey_swami_antaryami.html</t>
  </si>
  <si>
    <t>https://sairhythms.sathyasai.org/song/o-my-beloved-bhagawan</t>
  </si>
  <si>
    <t>O My Beloved Bhagawan</t>
  </si>
  <si>
    <t>O My Beloved Bhagawan, O My Beloved Bhagawan
Bhagawan Bhagawan Bhagawan, Sathya Sai, My Bhagawan
You Are The Sky Above My Head, You Are The Paths Where I'm Led
You Are The Beating Of My Heart, You Prevade My Every Part [ O My ... ]
You Are The Morning Sun I Greet, You Are The Food That I Eat
You Are The Water That I Drink, You Are The Holy Thoughts I Think
[ O My ... ]
You Are The Air That I Breathe, You Are My Sorrow When I Grieve
You Are The Joy That Lives Inside, You Are The Sacred Love That Hides [ O My ... ]
You Are My Ananda, You Are Prema Swaroopa
You Are The Light Within My Soul, Holy Lord You Are My All [ O My ... ]</t>
  </si>
  <si>
    <t>https://raagabox.com/search/?mid=1001904</t>
  </si>
  <si>
    <t>Song Glossary anand: bliss; (var) ananda, anandam, anando bhagawan: god; (var) bhagwan, bhagavaan, bhagavan, bhagawantha, bhagawathey prema: love; (var) prem; also the name of the third sai avatar, prema sai sai: sa + aai = divine mother sathya: truth, short form of sathyanarayana – the childhood name of sri sathya sai baba; (var) sathyam swaroopa: figure, embodiment; (var) swarupa, swaroopam, swaroopanin (tamil); roopini, swaroopini, svarupini (feminine)</t>
  </si>
  <si>
    <t>debug_o_my_beloved_bhagawan.html</t>
  </si>
  <si>
    <t>https://sairhythms.sathyasai.org/song/o-my-lord-how-i-look-thee</t>
  </si>
  <si>
    <t>O My Lord How I Look For Thee</t>
  </si>
  <si>
    <t>O My Lord, How I Look For Thee In Every Place
Compassion, Mercy And A Glance So Full Of Grace
Will You Grant These To Me, And Help Me Through The Life?
Help To Come To Thee, My Lord, Sathya Sai
O Sathya Sai
Speak To Me Words, O Lord, That Still My Monkey Mind
Beacon Of Righteousness And Love, My Sai, So Kind
Who Can I Turn To, Lord, When Life Is Such A Grind ?
Help Me To Come To Thee, My Lord, Sathya Sai
O Sathya Sai</t>
  </si>
  <si>
    <t>Song Glossary sai: sa + aai = divine mother sathya: truth, short form of sathyanarayana – the childhood name of sri sathya sai baba; (var) sathyam so: he or that</t>
  </si>
  <si>
    <t>debug_o_my_lord_how_i_look_for_thee.html</t>
  </si>
  <si>
    <t>https://sairhythms.sathyasai.org/song/o-my-lord-you-surely-know</t>
  </si>
  <si>
    <t>O my Lord, You surely know</t>
  </si>
  <si>
    <t>O my Lord, You surely know I love You
O my Lord, You surely know I need You
Guard and guide me, O my Lord
Night and day, O my Lord
I am just Your child, my Lord
Hold me in Your arms, my Lord
Life, my Lord, is like an ocean deep and blue
Storms may blow, but I will always cling to You
Pain and joy are but a passing phase
Till we merge, my Lord, I yearn for Your Grace</t>
  </si>
  <si>
    <t>debug_o_my_lord_you_surely_know.html</t>
  </si>
  <si>
    <t>https://sairhythms.sathyasai.org/song/o-nanda%E2%80%99s-dear-child</t>
  </si>
  <si>
    <t>O Nanda’s dear Child</t>
  </si>
  <si>
    <t>O Nanda's dear Child, give us Your blessing
Yashoda's sweet Son, give us Your blessing
O Nanda's dear Child, give us Your blessing (1X)
Divine Dancing child, give us Your blessing
Dear Lord of our hearts, give us Your blessing</t>
  </si>
  <si>
    <t>debug_o_nandas_dear_child.html</t>
  </si>
  <si>
    <t>https://sairhythms.sathyasai.org/song/o-sai-baba-shirdi-sai</t>
  </si>
  <si>
    <t>O Sai Baba Shirdi Sai</t>
  </si>
  <si>
    <t>Lord Sai of Shirdi is also Shirdi Sai and Prema Sai. He is Universal teacher and creator, protector, and destroyer.</t>
  </si>
  <si>
    <t>O Sai Baba Shirdi Sai Baba
Parthi Sai Baba Baba Prema Sai Baba
Guru Sai Baba Guru Brahma Sai Baba
Guru Brahma Guru Vishnu Guru Mahadeva Baba</t>
  </si>
  <si>
    <t>Song Glossary baba: lord sai baba - the divine father brahma: one of the trinity who is the creator, it also refers to the supreme lord - brahman; (var) brahmam guru: preceptor; (var) guruvara – belonging to the guru / guru’s mahadev: lord of the lords - refers to lord shiva prema: love; (var) prem; also the name of the third sai avatar, prema sai puttaparthi: birthplace of bhagawan sri sathya sai baba; (var) parti, parthi, parthipuri sai: sa + aai = divine mother shirdi: holy abode of the first incarnation of sai baba; (var) shirdipuri vishnu: lord vishnu, one of the trinity who is the preserver</t>
  </si>
  <si>
    <t>debug_o_sai_baba_shirdi_sai.html</t>
  </si>
  <si>
    <t>https://sairhythms.sathyasai.org/song/o-sai-baba-tava-suprabhatam</t>
  </si>
  <si>
    <t>O Sai Baba Tava Suprabhatam</t>
  </si>
  <si>
    <t>O Lord Sai, we greet You early at the break of dawn to remind ourselves of Your auspiciousness. You are the eternal truth, and You foster and love all religions and faiths.</t>
  </si>
  <si>
    <t>O Sai Baba Tava Suprabhatam
Mangala Maya Baba Prathah Smaranam [ O Sai ... ]
Sathya Sanathana Tum Ho Baba
Sarva Dharma Priya Sai Baba</t>
  </si>
  <si>
    <t>Song Glossary baba: lord sai baba - the divine father dharma: righteousness, also refers to way of life or religion ho: you are; (alternative) so be it mangal: auspicious; (var) mangala maya: illusion prathah: early morning priya: dear; (var) priyey, priyakara, priyakari (f) sai: sa + aai = divine mother sanathana: perpetual, constant, eternal, permanent; (var) sanathani (f), sanatana, sanathanaya sarva: all; (var) sarvam sathya: truth, short form of sathyanarayana – the childhood name of sri sathya sai baba; (var) sathyam smaran: constant remembrance; (var) smaranam, smarami - remember suprabhatam: holy, asupicious morning tava: your tum: you, thou; (var) tu, tuj; tubhyam, tumhey - to you; tujhey, tujko - for you;</t>
  </si>
  <si>
    <t>debug_o_sai_baba_tava_suprabhatam.html</t>
  </si>
  <si>
    <t>https://sairhythms.sathyasai.org/song/o-sai-mera-sai</t>
  </si>
  <si>
    <t>O Sai Mera Sai</t>
  </si>
  <si>
    <t>Salutations to my beloved Sai. I offer obeisance to Thee.</t>
  </si>
  <si>
    <t>O Sai Mera Sai
Mera Sai Pyaara Sai
Sai Baba Sai Baba
Sai Baba Tumhey Pranam
Tumhey Pranam Baba Tumhey Pranam (3)
Sai Baba Tumhey Pranam</t>
  </si>
  <si>
    <t>Song Glossary baba: lord sai baba - the divine father mera: my, mine; (var) mere, merey, meri, mero pranam: salutation; (var) pranama, pranamami pyaara: loving; (var) pyaarey, pyaari (f); pyaar - love sai: sa + aai = divine mother tum: you, thou; (var) tu, tuj; tubhyam, tumhey - to you; tujhey, tujko - for you;</t>
  </si>
  <si>
    <t>debug_o_sai_mera_sai.html</t>
  </si>
  <si>
    <t>https://sairhythms.sathyasai.org/song/o-sai-o-sai-o-sai-baba</t>
  </si>
  <si>
    <t>O Sai O Sai O Sai Baba</t>
  </si>
  <si>
    <t>O Lord Sai Baba, You are my everything. I laugh with you, sing with you, and live with you.</t>
  </si>
  <si>
    <t>O Sai, O Sai, O Sai Baba (2)
Anata to Tomo ni Warai, Anata to Tomo ni Utau
Anata wa Watashi no Subete, Anata to Tomo ni Ikiru</t>
  </si>
  <si>
    <t>debug_o_sai_o_sai_o_sai_baba.html</t>
  </si>
  <si>
    <t>https://youtu.be/54lO2l7lSts</t>
  </si>
  <si>
    <t>https://sairhythms.sathyasai.org/song/o-sai-my-lord-universe</t>
  </si>
  <si>
    <t>O Sai, my Lord of Universe</t>
  </si>
  <si>
    <t>O Sai, my Lord of Universe (3)
Walk beside me everyday, Lord of Compassion guides me on my way
Satya Sai my Lord of Truth, Prema Sai my Lord of Love
O Sai my Lord of Truth, O Sai my Lord of Love, O Sai my Lord of Peace
Hey Sai Jagannatha Hey Sai Jagannatha Hey Sai Jagannatha
Deena Bandhu Sai Natha Karuna Sindhu Jagannatha
Hey Sai Jagannatha Hey Sai Jagannatha
Hey Shirdi Jagannatha Hey Parthi Jagannatha Hey Sai Jagannatha</t>
  </si>
  <si>
    <t>debug_o_sai_my_lord_of_universe.html</t>
  </si>
  <si>
    <t>https://youtu.be/Dq8C8R2Tt1c?si=c6FnFQPWy9whAs7J</t>
  </si>
  <si>
    <t>https://sairhythms.sathyasai.org/song/o-swami-o-swami</t>
  </si>
  <si>
    <t>O Swami, O Swami</t>
  </si>
  <si>
    <t>O Swami, O Swami, O Swami, Swami
Your form is Love, your form is Love,
your form is Love, Love, Love (O Swami)
Sathya Dharma Shaanthi Prema, Sathya Dharma Shaanthi Prema
Your form is Love, your form is Love,
Your form is Love, Love, Love (O Swami)</t>
  </si>
  <si>
    <t>debug_o_swami_o_swami.html</t>
  </si>
  <si>
    <t>https://sairhythms.sathyasai.org/song/o-sweet-sathya-sai-i-love-you</t>
  </si>
  <si>
    <t>O Sweet Sathya Sai I love you</t>
  </si>
  <si>
    <t>O Sweet Sathya Sai I love you so
You teach me everything I need to know
Sathya Sai The works begun
Let me be Your Hanuman
In my lower self my love flows true
In my higher self I merge with You
Sathya Sai the work's begun
Let me be Your Hanuman
I cross the ocean just to serve Your Name
The hairs on my body all repeat Sai Ram
Sathya Sai the work's begun
Let me be Your Hanuman</t>
  </si>
  <si>
    <t>debug_o_sweet_sathya_sai_i_love_you.html</t>
  </si>
  <si>
    <t>https://sairhythms.sathyasai.org/song/o-uruwashiki-ai-no-kami</t>
  </si>
  <si>
    <t>O Uruwashiki Ai no Kami</t>
  </si>
  <si>
    <t>O beautiful God of Love, You fill this world with light. You reside in our hearts and protect and guide us dear Sai. We send all our prayers to You for all paths converge to You.</t>
  </si>
  <si>
    <t>O Uruwashiki Ai no Kami
Kono Sekai wo Hikari de Mitasu
Warera wo Mamori Michibiki tamou [ O Uruwashiki ... ]
Kokoro ni Orareru Itoshiki Sai Bhagawan (Kono)
Subete no Inori Anata no Moto he
Subete no Michi wa Anata he Tsuzuku
Namo Bhagawathey Vasudevaya
Namo Bhagawathey Rama Roopaya
Namo Bhagawathey Shyama Roopaya [ Namo Bhagawathey ... ]
Rama Rahim Krishna Karim Yesu Buddha Mahavir
Sarva Dharma Priya Sai Devaya
Sarva Dharma Priya Sai Roopaya</t>
  </si>
  <si>
    <t>debug_o_uruwashiki_ai_no_kami.html</t>
  </si>
  <si>
    <t>https://youtu.be/nLZbd32h_3U</t>
  </si>
  <si>
    <t>https://sairhythms.sathyasai.org/song/o-my-lord-fine-and-lovely</t>
  </si>
  <si>
    <t>O, my Lord is fine and lovely</t>
  </si>
  <si>
    <t>O, my Lord is fine and lovely
With His dark and curly hair
And the graceful way He walks about
In the robe that He does wear
And the gentle kindness of His face
When you're seeing Him close by
Has brought a tear of gratitude
And joy to many an eye
O, I love to sing His praises
Yes, I love to say His name
And to think about Him here on Earth
And the reasons why He came
Just to contemplate His powers grand
His majesty and might
And His vow to lead this world of ours
From darkness into light
O, the sense of sweet security
To know He really cares
That He watches over us ceaselessly
And that He is everywhere
And the gentle glow of blissful peace
When you're feeling Him close by
Will bring a tear of happiness
For the love of Sathya Sai
Will bring a tear of happiness
For the love of Sathya Sai</t>
  </si>
  <si>
    <t>debug_o_my_lord_is_fine_and_lovely.html</t>
  </si>
  <si>
    <t>https://sairhythms.sathyasai.org/song/ocean-blissful-joy</t>
  </si>
  <si>
    <t>Ocean Of Blissful Joy</t>
  </si>
  <si>
    <t>Ocean of Blissful Joy, overflows from Sai
My grateful heart radiates with Sathya Sai’s Pure Love [ Ocean of Blissful … ]
Nothing’s ever greater than this - O Blissful Joy
Ocean of Blissful Joy where Lord Sai shares with care
Ananda Sagara Muralidhara
Meera Prabhu Radhey Shyam Venu Gopala [ Ananda Sagara ... ]
Nanda Yashoda Ananda Kishora
Jai Jai Gokula Bala Jai Venu (Sai) Gopala
Shifuku no Umi yo Fue wo Kanade
Subete no Kokoro wo Toraeru Krishna
Watashi no Kokoro wo Fue ni Tatoete
Anata no Ai wo Kanade tamae</t>
  </si>
  <si>
    <t>ocean-blissful-joy.mp3</t>
  </si>
  <si>
    <t>debug_ocean_of_blissful_joy.html</t>
  </si>
  <si>
    <t>https://sairhythms.sathyasai.org/song/ocean-love</t>
  </si>
  <si>
    <t>Ocean of Love</t>
  </si>
  <si>
    <t>Sai You are the Ocean of Love
Sai You are my Teacher and Guide
I want to stay in Your arms,
Learn the wonders of Life
Sai You are the love that I own
I want to sail on a ship
Journey the oceans of Love
I want to learn to do Your service always
I want to learn to see Your light in every sun
See the blossoms of Your messages unfold
I want to be Your devotee, my reward
Will be the blessings from Your Heart
I want to be a part of Your Ocean of Love
[ Sai You are my Heart and my Soul ... ]
Without Your loving Grace, that I need
My heart makes not a single sound
Without Your light
What it is to be free, Oh Sai
Of my worldly desires
All I ask of You now
Give me Your Presence
I want to serve You till I reach Your feet
And make me Your Heart
Give me the strength to be a part
Of Your Ocean of Love
[ Sai You are my Heart and my Soul ... ]</t>
  </si>
  <si>
    <t>ocean-love.mp3</t>
  </si>
  <si>
    <t>Song Glossary darshan: to appear, to see; (var) darshana, darshanam, darsha - to show sai: sa + aai = divine mother</t>
  </si>
  <si>
    <t>debug_ocean_of_love.html</t>
  </si>
  <si>
    <t>https://youtu.be/MD8cQVxT-10?si=WK0FqFOGgpIUMgZ0</t>
  </si>
  <si>
    <t>https://sairhythms.sathyasai.org/song/oh-baba-sai-baba</t>
  </si>
  <si>
    <t>Oh Baba Sai Baba</t>
  </si>
  <si>
    <t>Oh Baba Sai Baba
Free us from our sorrows Baba [ Oh Baba ... ]
You are Rama, You are Krishna
Sathya, Dharma, Shanthi, Prema, You teach us all (2)
O Baba Sai Baba
Deenon Ke Dukha Harthey Baba [ O Baba ... ]
Ram Hi Baba Krishna Hi Baba
Nara Dehi Narayan Baba (2)</t>
  </si>
  <si>
    <t>Song Glossary baba: lord sai baba - the divine father dharma: righteousness, also refers to way of life or religion krishna: name of the eighth incarnation of lord vishnu, son of devaki and vasudeva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shanthi: peace</t>
  </si>
  <si>
    <t>debug_oh_baba_sai_baba.html</t>
  </si>
  <si>
    <t>https://sairhythms.sathyasai.org/song/oh-come-all-ye-faithful</t>
  </si>
  <si>
    <t>Oh Come all ye Faithful</t>
  </si>
  <si>
    <t>Oh Come all ye Faithful, Joyful and Triumphant
Oh Come Ye, Oh Come Ye to Bethlehem.
Come and behold Him,
Born the King of Angels.
Oh, come let us adore Him,
Oh, come let us adore Him,
Oh, come let us adore Him, Christ the Lord.
Sing choirs of Angels,
Sing in exultation.
Sing all ye citizens of Heaven Above.
Glory to God, In the Highest.
Oh come let us adore Him,
Oh come let us adore Him,
Oh come let us adore Him, Christ the Lord
(Slow) Oh, come let us adore Him... Christ the Lord.</t>
  </si>
  <si>
    <t>oh-come-all-ye-faithful.mp3</t>
  </si>
  <si>
    <t>debug_oh_come_all_ye_faithful.html</t>
  </si>
  <si>
    <t>https://www.youtube.com/watch?v=RwogLAZaSkY</t>
  </si>
  <si>
    <t>https://sairhythms.sathyasai.org/song/oh-dearest-swami</t>
  </si>
  <si>
    <t>Oh Dearest Swami</t>
  </si>
  <si>
    <t>Oh Dearest Swami, please help me see, the Almighty in everyone
Help me to spread, Your precious love to everyone, everyone, everyone
Wanna be like You, wanna be like You, please help me love and to serve just like You
I know You’re God, That means I’m God, God I am, I am God</t>
  </si>
  <si>
    <t>oh-dearest-swami.mp3</t>
  </si>
  <si>
    <t>debug_oh_dearest_swami.html</t>
  </si>
  <si>
    <t>https://sairhythms.sathyasai.org/song/oh-god-beautiful</t>
  </si>
  <si>
    <t>Oh God beautiful</t>
  </si>
  <si>
    <t>Oh God beautiful, Oh God beautiful
At Thy feet oh I do bow.
Oh God beautiful, Oh God beautiful.
In the forest Thou art green.
In the mountain Thou art high.
In the river Thou art restless.
In the ocean Thou art great.
Oh God beautiful, Oh God beautiful
At Thy feet oh I do bow.
Oh God beautiful, Oh God beautiful.
To the serviceful Thou art service.
To the bhakta Thou art Love.
To the sorrowful Thou art sympathy.
To the yogi Thou art bliss.
Oh God beautiful, Oh God beautiful
At Thy feet oh I do bow.
Oh God beautiful, Oh God beautiful.
To the Hindu Thou art Krishna.
To the Buddhist Thou art Buddha.
To the Christian Thou art Jesus.
Now on the earth as Sai Baba.</t>
  </si>
  <si>
    <t>debug_oh_god_beautiful.html</t>
  </si>
  <si>
    <t>https://sairhythms.sathyasai.org/song/oh-lord-take-my-life</t>
  </si>
  <si>
    <t>Oh Lord take my life</t>
  </si>
  <si>
    <t>Oh Lord take my life
Take it all, take it all in Your hands
Om Sai Ram
Om Sai Ram
Om Sai Ram
Om
Take it all, take it all in Your hands
Om Sai Ram
Om Sai Ram
Om Sai Ram
Om
Take them all, take them all in Your hands
Om Sai Ram
Om Sai Ram
Om Sai Ram
Om
Take it all, take it all in Your hands
Om Sai Ram
Om Sai Ram
Om Sai Ram
Om
Om Sai Ram
Om Sai Ram
Om
Om Sai Ram
Om Sai Ram
Om</t>
  </si>
  <si>
    <t>oh-lord-take-my-life.mp3</t>
  </si>
  <si>
    <t>debug_oh_lord_take_my_life.html</t>
  </si>
  <si>
    <t>https://sairhythms.sathyasai.org/song/oh-lord-may-we-live-peace</t>
  </si>
  <si>
    <t>Oh Lord, May We Live In Peace</t>
  </si>
  <si>
    <t>Oh Lord, may we live in peace
Oh Lord, may we live in love
Lord, Lord, Your love flows through the universe
Lord, Lord, let us merge in You
Oh Lord, may we live in harmony
(chorus)
Oh Lord, may we live in truth
(chorus)</t>
  </si>
  <si>
    <t>oh-lord-may-we-live-peace.mp3</t>
  </si>
  <si>
    <t>Lowest Note: n1 / B♭ (lower octave)Highest Note: D2 / A* Western notes are in the Key of C</t>
  </si>
  <si>
    <t>debug_oh_lord_may_we_live_in_peace.html</t>
  </si>
  <si>
    <t>https://sairhythms.sathyasai.org/song/oh-lord-oh-my-lord</t>
  </si>
  <si>
    <t>Oh Lord, oh my Lord</t>
  </si>
  <si>
    <t>Oh Lord, oh my Lord
Oh Lord, oh my Lord (4)
(CHORUS)
(CHORUS)
(CHORUS)
(CHORUS)</t>
  </si>
  <si>
    <t>oh-lord-oh-my-lord.mp3</t>
  </si>
  <si>
    <t>debug_oh_lord_oh_my_lord.html</t>
  </si>
  <si>
    <t>https://sairhythms.sathyasai.org/song/oh-mother-divine</t>
  </si>
  <si>
    <t>Oh Mother Divine</t>
  </si>
  <si>
    <t>Oh Mother Divine, please hold my trembling heart
Touch me and hold me, oh Mother please enfold me
Oh Mother Divine, please let the darkness part
Tender and holy, Oh how Your eyes console me
Tears of pleasure, tears of pain, and each tear's calling out Your name
Take me home to You Sai, take me home to You</t>
  </si>
  <si>
    <t>oh-mother-divine.mp3</t>
  </si>
  <si>
    <t>debug_oh_mother_divine.html</t>
  </si>
  <si>
    <t>https://sairhythms.sathyasai.org/song/oh-my-lord-i-sing</t>
  </si>
  <si>
    <t>Oh my Lord, I sing</t>
  </si>
  <si>
    <t>Oh my Lord, I sing Your name out loud; listen to my call
Oh my Lord, I sing Your name out soft; listen to my call
Oh my Lord, I stretch my arms to You; will You hold my hand?
Will You hold my hand, oh my Lord and walk me through this land?
Oh my Lord, I am your child, my Lord, I ask You for Your grace
Oh my Lord, I am your child, my Lord, see my pleading face
Sathya Sai Baba, Sathya Sai Baba, Sathya Sai Baba, my Lord (2)</t>
  </si>
  <si>
    <t>debug_oh_my_lord_i_sing.html</t>
  </si>
  <si>
    <t>https://sairhythms.sathyasai.org/song/oh-my-sai-oh-my-sai</t>
  </si>
  <si>
    <t>Oh my Sai, oh my Sai</t>
  </si>
  <si>
    <t>Oh my Sai, oh my Sai
Oh my Sai, oh my Sai
Oh my Sai, oh my Sai, oh my Sai
Hold onto me, never let me go
Oh my Sai, oh my Sai, oh my Sai
Oh my Sai, oh my Sai
Oh my Sai, oh my Sai, oh my Sai
Oh my Sai, sweet Sathya Sai
Oh my Sai, oh my Sai, oh my Sai
Let me always be devoted to You
Oh my Sai, oh my Sai, oh my Sai
Oh my Sai, sweet Sathya Sai
Oh my Sai, oh my Sai, oh my Sai</t>
  </si>
  <si>
    <t>oh-my-sai-oh-my-sai.mp3</t>
  </si>
  <si>
    <t>debug_oh_my_sai_oh_my_sai.html</t>
  </si>
  <si>
    <t>https://sairhythms.sathyasai.org/song/oh-senor-ganesha</t>
  </si>
  <si>
    <t>Oh Senor Ganesha!</t>
  </si>
  <si>
    <t>Oh the all-powerful Lord Ganesh, help me attain the Atma, help me fly in Dharma. Oh Lord of Parthi, sustainer of the Universe, transform the chains of my karma into soft spirals of Bliss.</t>
  </si>
  <si>
    <t>Oh Senor Ganesha!
Oh Senor de fuerza
Ayudame a llegar al Atma
Ayudame a volar en Dharma
Oh Senor de Parthi!
Sosten del Universo
Convierte las cadenas de mi Karma, en suaves espirales de
Ananda</t>
  </si>
  <si>
    <t>Song Glossary anand: bliss; (var) ananda, anandam, anando atma: soul dharma: righteousness, also refers to way of life or religion ganesha: lord of the ganas, name of the elephant faced god; (var) ganesh karma: destiny, action puttaparthi: birthplace of bhagawan sri sathya sai baba; (var) parti, parthi, parthipuri</t>
  </si>
  <si>
    <t>debug_oh_senor_ganesha.html</t>
  </si>
  <si>
    <t>https://youtu.be/2Fo_QfK9Xgs</t>
  </si>
  <si>
    <t>https://sairhythms.sathyasai.org/song/oh-when-saints</t>
  </si>
  <si>
    <t>Oh when the saints</t>
  </si>
  <si>
    <t>Oh when the saints, go marching in,
Oh when the saints go marching in
Oh how I want to be in that number,
when the saints go marching in
Oh on that Hallelujah day, O on that Hallelujah day,
Oh how I want to be in that number, on that Hallelujah day [Oh when the saints.]
Oh when they crown Him King of Kings,
Oh when they crown Him King of Kings
Oh how I want to be in that number,
when they crown Him King of Kings</t>
  </si>
  <si>
    <t>debug_oh_when_the_saints.html</t>
  </si>
  <si>
    <t>https://sairhythms.sathyasai.org/song/oh-lord-sweet-lord</t>
  </si>
  <si>
    <t>Oh, Lord, sweet Lord</t>
  </si>
  <si>
    <t>Oh, Lord, sweet Lord who dwells in my heart
Sai Ram, Sai Ram, Sai Ghana Shyam
You are the embodiment of love, Sai
You are the embodiment of peace, Sai
In my heart, in my heart, You are in my heart
My faith never fails in my heart
Sai Ram, Sai Ram, Sai Ghana Shyam</t>
  </si>
  <si>
    <t>oh-lord-sweet-lord.mp4</t>
  </si>
  <si>
    <t>~ Major (Jog)</t>
  </si>
  <si>
    <t>Song Glossary ghana: thick; also refers to the sound of a bell; (var) ghanana rama: name of the seventh incarnation of lord vishnu, son of dasharatha and kausalya; (var) ram sai: sa + aai = divine mother sham: dark hued, a reference to lord krishna; evening time; (var) shyam, shyama, shyamala</t>
  </si>
  <si>
    <t>debug_oh_lord_sweet_lord.html</t>
  </si>
  <si>
    <t>https://sairhythms.sathyasai.org/song/om-bhagavaan-jai-bhagavaan</t>
  </si>
  <si>
    <t>Om Bhagavaan, Jai Bhagavaan</t>
  </si>
  <si>
    <t>Om Bhagavaan, Jai Bhagavaan, Sri Bhagavaan
Peace Bhagavaan, Love Bhagavaan, Truth Bhagavaan Om Bhagavaan
Om Bhagavaan, Jai Bhagavaan, Sri Bhagavaan
Love Bhagavaan, Compassion Bhagavaan, Forgiveness Bhagavaan Om Bhagavaan</t>
  </si>
  <si>
    <t>debug_om_bhagavaan_jai_bhagavaan.html</t>
  </si>
  <si>
    <t>https://sairhythms.sathyasai.org/song/om-bhagawan-om-bhagawan-om</t>
  </si>
  <si>
    <t>Om Bhagawan Om Bhagawan Om</t>
  </si>
  <si>
    <t>Glory to Lord Sathya Sai Ram, the Lord of Puttaparthi who resides in Prashanthi Nilayam.</t>
  </si>
  <si>
    <t>Om Bhagawan Om Bhagawan Om Bhagawan Sai Ram Ram Ram (3)
Prashanthi Vasa Om Bhagawan Puttaparthi Natha Om Bhagawan
You are in this hall, Om Bhagawan
You are in my heart, Sai Bhagawan</t>
  </si>
  <si>
    <t>Song Glossary bhagawan: god; (var) bhagwan, bhagavaan, bhagavan, bhagawantha, bhagawathey natha: lord or master; (var) nath, nathaya, natham, nada (tamil), nadanukku (tamil) - to the lord, nathudey (telugu) om: Omkara has no form. It is the manifestation of Brahman (God) as sound. It is present in all creation. It is effulgent. It is in all speech. Read More: Significance of Om prashanthi: supreme peace; (var) prashantha; also refers to prashanthi nilayam at puttaparthi puttaparthi: birthplace of bhagawan sri sathya sai baba; (var) parti, parthi, parthipuri rama: name of the seventh incarnation of lord vishnu, son of dasharatha and kausalya; (var) ram sai: sa + aai = divine mother vasa: one who dwells or resides in; (var) vasaya, vaasam</t>
  </si>
  <si>
    <t>debug_om_bhagawan_om_bhagawan_om.html</t>
  </si>
  <si>
    <t>https://sairhythms.sathyasai.org/song/om-bhagawan-sri-sathya-sai</t>
  </si>
  <si>
    <t>Om Bhagawan Sri Sathya Sai (~ Madhyamavati / Madhmad Sarang)</t>
  </si>
  <si>
    <t>Let us bow and chant the glory of Lord Sathya Sai Baba in all aspects. Chant the mantra - Om, which is the primordial sound, Bhagawan - the one who possesses the sixteen attributes in full splendor (only Lord Krishna in Dwapara Age was supposed to have had all sixteen), Shri, which represents prosperity, Sathya the embodiment of truth, Sai and Baba - divine Mother and Father.</t>
  </si>
  <si>
    <t>Om Bhagawan Sri Sathya Sai Babaya Namah (7)</t>
  </si>
  <si>
    <t>Song Glossary babaya: for baba bhagawan: god; (var) bhagwan, bhagavaan, bhagavan, bhagawantha, bhagawathey namah: offer salutations; not mine; (var) namaya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sri: honorific title of respect; another name of goddess lakshmi; wealth, majesty, splendour, intellect, fortune; (var) thiru (tamil)</t>
  </si>
  <si>
    <t>debug_om_bhagawan_sri_sathya_sai.html</t>
  </si>
  <si>
    <t>https://sairhythms.sathyasai.org/song/om-bhagawan-sri-sathya-sai-0</t>
  </si>
  <si>
    <t>Om Bhagawan Sri Sathya Sai (Charukeshi)</t>
  </si>
  <si>
    <t>We bow down to Lord Sathya Sai Baba. O Lord Sai, You are the Lord of the entire Universe. You are my mother, father and brother, You are my Lord, my Sai Baba. My salutations to You.</t>
  </si>
  <si>
    <t>Om Bhagawan Sri Sathya Sai Babaya Namah (3)
Tu Hai Sakala Jagat Ke Swami
Tu Hai Merey Ma Baap Bhaiyya
Tu Hai Merey Sai Baba
Om Bhagawan Sri Sathya Sai Babaya Namah (3)
Om Bhagawan Sri Sathya Sai Babaya Nama Om (3)
Tu Hai Sakala Jagat Ke Swami
Tu Hai Merey Ma Baap Bhaiyya
Tu Hai Merey Sai Baba
Om Bhagawan Sri Sathya Sai Babaya Nama Om (3)</t>
  </si>
  <si>
    <t>Song Glossary baap: father baba: lord sai baba - the divine father babaya: for baba bhagawan: god; (var) bhagwan, bhagavaan, bhagavan, bhagawantha, bhagawathey bhai: brother; (var) bhaiya, bhaiyya hai: is, are; (var) hi; hain - we are jagat: world; (var) jagath, jagatha, jag, jaga ke: of or belonging to ma: mother; (var) maayi, maiya, mayi mera: my, mine; (var) mere, merey, meri, mero namah: offer salutations; not mine; (var) namaya om: Omkara has no form. It is the manifestation of Brahman (God) as sound. It is present in all creation. It is effulgent. It is in all speech. Read More: Significance of Om sai: sa + aai = divine mother sakala: all sathya: truth, short form of sathyanarayana – the childhood name of sri sathya sai baba; (var) sathyam sri: honorific title of respect; another name of goddess lakshmi; wealth, majesty, splendour, intellect, fortune; (var) thiru (tamil) swami: lord; (var) swaminatha, swamiye, swamiyey, swamy tum: you, thou; (var) tu, tuj; tubhyam, tumhey - to you; tujhey, tujko - for you;</t>
  </si>
  <si>
    <t>https://youtu.be/UubErv2w238?t=3060 https://youtu.be/PIOcSrZjj-I</t>
  </si>
  <si>
    <t>https://sairhythms.sathyasai.org/song/om-dattatreya-sai-dattatreya</t>
  </si>
  <si>
    <t>Om Dattatreya Sai Dattatreya</t>
  </si>
  <si>
    <t>Om Dattatreya Sai Dattatreya, to Thee I surrender my soul
To Thee I surrender my soul
There's no other way, illusion's the play
To Thee I surrender my soul
To Thee I surrender, to Thee I surrender, to Thee I surrender my soul
The battle is done, my soul You have won, to Thee I surrender my soul
To Thee I surrender, to Thee I surrender, to Thee I surrender my soul
Om Dattatreya Sai Dattatreya to Thee I surrender my soul</t>
  </si>
  <si>
    <t>debug_om_dattatreya_sai_dattatreya.html</t>
  </si>
  <si>
    <t>https://sairhythms.sathyasai.org/song/om-ennum-pranava-roopa-nayaka</t>
  </si>
  <si>
    <t>Om Ennum Pranava Roopa Nayaka</t>
  </si>
  <si>
    <t>Lord Vinayaka, You are the embodiment of Om. O son of Uma and Shiva, praised by the trinity of gods, You are the Lord of Lords and the author of the Vedas. O Lord of Parthi, Lord Sai, You remove all our sins. O Lord Vinayaka, You grant all boons and You are the true meaning of all meditation.</t>
  </si>
  <si>
    <t>Om Ennum Pranava Roopa Nayaka
Umayavalin Balane Vinayaka
Devar Muvar Potrum Veda Nayaka
Devadi Devane Vinayaka
Valvinaigal Neekkum Parthi Nayaka
Vendum Varam Thandhidum Vinayaka
Mounathin Muzhu Porule Nayaka
Mukkannan Maindhane Vinayaka</t>
  </si>
  <si>
    <t>om-ennum-pranava-roopa-nayaka.mp3</t>
  </si>
  <si>
    <t>Song Glossary bala: child, son; (var) bal, balana, balagan (tamil), baalam deivam: god, divinity devadi: primordial god; (var) devadideva, devadhi, devadidevaya ennum: the same as maindhane: son, child mounathin: silence, vow of slience mukkannan: a name of lord shiva, one with three eyes muvar: trinity muzhu: full, complete nayaka: master or leader (masculine); nayaki (feminine); (var) nayaga (tamil) om: Omkara has no form. It is the manifestation of Brahman (God) as sound. It is present in all creation. It is effulgent. It is in all speech. Read More: Significance of Om porule: essence, meaning; (var) porul, porulone - one who is the essence of potri: extolled pranava: the primordial sound ‘om’ puttaparthi: birthplace of bhagawan sri sathya sai baba; (var) parti, parthi, parthipuri roopa: figure, embodiment; (var) roopam, roopini (f) uma: goddess parvathi; (var) umaiyaval - tamil vara: (1) boon, gift, (2) desired, (3) bridegroom, (4) most respected, best, excellent; (var) varam - tamil veda: sacred text, the scripture of the hindus said to have been directly revealed by the supreme-being, brahman vendum: ask for as a prayer; want / request vinai: trials and tribulations, difficulties vinayaka: one without a master - refers to lord ganesha</t>
  </si>
  <si>
    <t>debug_om_ennum_pranava_roopa_nayaka.html</t>
  </si>
  <si>
    <t>https://youtu.be/FfqJ9S_jBm8</t>
  </si>
  <si>
    <t>https://sairhythms.sathyasai.org/song/om-ganesha-vighnesha-namo-namo</t>
  </si>
  <si>
    <t>Om Ganesha Vighnesha Namo Namo</t>
  </si>
  <si>
    <t>Salutations to Lord Ganesha, who removes all obstacles. We pray to Lord Sathya Sai who upholds human values to grants welfare to humanity. Lord Ganesha is the bestower of education, intelligence and success. He is the son of Lord Shiva and Mother Parvathi and is the brother of Lord Subrahmanya. Our salutations to the greatest Lord Sai, the Lord of Parthi.</t>
  </si>
  <si>
    <t>Om Ganesha Vighnesha Namo Namo
Sri Sathya Sayeesha Namo Namo (Om) [ Om Ganesha ... ]
Vidya Buddhi Aur Siddhi Pradatha
Shiva Shivani Sutha Kumara Bhrata
Partheesha Paramesha Namo Namo (Om) [ (Om) Sri Sathya ... ]</t>
  </si>
  <si>
    <t>Song Glossary aur: and bhrata: brother buddhi: intellect ganesha: lord of the ganas, name of the elephant faced god; (var) ganesh kumara: son, young boy, lord subrahmanya namo: to offer salutations om: Omkara has no form. It is the manifestation of Brahman (God) as sound. It is present in all creation. It is effulgent. It is in all speech. Read More: Significance of Om paramesha: supreme god; (var) parameshwara, parameshwaraya, parameshwari (feminine) partheeshwara: one who is lord of parthi (sathya sai baba); (var) partheesha, partheeshwaraya pradatha: bestower; (var) pradayi, pradatham, pradayini (f) sathya: truth, short form of sathyanarayana – the childhood name of sri sathya sai baba; (var) sathyam sayeesha: sai + esha = lord sai; (var) sayeesham, sayeeshwara, sayeeshwaram, sayeeshwari (f), sayeeshwaraya, saishwari (f), shiva: lord shiva - one of the trinity who is the destroyer - the name shiva means auspiciousness; (var) shiv, shivaya, shivaraj, shivaraja, shivarajam, shivom, shivani (f) - of shiva siddhi: accomplishment, superhuman power sri: honorific title of respect; another name of goddess lakshmi; wealth, majesty, splendour, intellect, fortune; (var) thiru (tamil) sutha: son; (var) sutham, suthaya - one who is the son of, suthaney (tamil) vidya: knowledge vighnesha: lord of (victorious over) obstacles; (var) vighnesham, vighneshwara, vighneshwaram, vighneshwaraya</t>
  </si>
  <si>
    <t>debug_om_ganesha_vighnesha_namo_namo.html</t>
  </si>
  <si>
    <t>https://sairhythms.sathyasai.org/song/om-guru-natha-jai-guru</t>
  </si>
  <si>
    <t>Om Guru Natha Jai Guru</t>
  </si>
  <si>
    <t>Salutations to the primordial sound, OM (Aum) which is our Guru, our Lord, who is the Guru of Gurus.</t>
  </si>
  <si>
    <t>Om Guru Natha Jai Guru Natha Sadguru Natha Om
Om Guru Natha Jai Guru Natha
Sadguru Natha Om</t>
  </si>
  <si>
    <t>Song Glossary guru: preceptor; (var) guruvara – belonging to the guru / guru’s jai: victory natha: lord or master; (var) nath, nathaya, natham, nada (tamil), nadanukku (tamil) - to the lord, nathudey (telugu) om: Omkara has no form. It is the manifestation of Brahman (God) as sound. It is present in all creation. It is effulgent. It is in all speech. Read More: Significance of Om sadguru: true teacher/mentor/preceptor</t>
  </si>
  <si>
    <t>debug_om_guru_natha_jai_guru.html</t>
  </si>
  <si>
    <t>https://sairhythms.sathyasai.org/song/om-guru-natha-jaya-guru</t>
  </si>
  <si>
    <t>Om Guru Natha Jaya Guru</t>
  </si>
  <si>
    <t>Meditate on the primordial sound 'OM' (AUM) representing the Parabrahman (the Supreme force). Fortunate are those who have Sai as their preceptor. Let us pray to HIM to guide us to salvation.</t>
  </si>
  <si>
    <t>Om Guru Natha Jaya Guru Natha
Omkareshwara Shiva Guru Natha [ Om Guru ]
Sadguru Natha Sathya Sai Natha
Parthi Pureeshwara Harey Guru ( Sai ) Natha</t>
  </si>
  <si>
    <t>Song Glossary guru: preceptor; (var) guruvara – belonging to the guru / guru’s hari: name of lord vishnu; (var) hare, harey jaya: victory; (var) jayam, jayatu natha: lord or master; (var) nath, nathaya, natham, nada (tamil), nadanukku (tamil) - to the lord, nathudey (telugu) om: Omkara has no form. It is the manifestation of Brahman (God) as sound. It is present in all creation. It is effulgent. It is in all speech. Read More: Significance of Om omkareshwara: lord shiva as the embodiment of om pureeshwara: lord of a place or city; (var) purishwara, pureeshwari, purishwari (f) puttaparthi: birthplace of bhagawan sri sathya sai baba; (var) parti, parthi, parthipuri sadguru: true teacher/mentor/preceptor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</si>
  <si>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debug_om_guru_natha_jaya_guru.html</t>
  </si>
  <si>
    <t>https://sairhythms.sathyasai.org/song/om-hara-hara-hara-hara</t>
  </si>
  <si>
    <t>Om Hara Hara Hara Hara</t>
  </si>
  <si>
    <t>I pray to the Lord Shiva, Lord of Uma (Parvathi). He is the bestower of auspiciousness and good, the Lord of Gowri. The Lord Shiva who loves to be bathed in milk (abhisheka), Who has now taken the form of Lord Sai, the embodiment of Shiva and Shakthi.</t>
  </si>
  <si>
    <t>Om Hara Hara Hara Hara Uma Maheshwara
Gowri Shankara Namah Om
Ksheerabhisheka Priya Shiva Shiva Shambho
Sayeeshwara Namah Om
Shiva Shaktheeshwaraya Namah Om
Om Namah Shivaya Shivaya Namah Om (4)</t>
  </si>
  <si>
    <t>Song Glossary gowri: another name of goddess parvathi hara: another name of lord shiva which means “to destroy”; (var) haraya ksheerabhisheka: bathe with milk maheshwara: greatest lord - refers to lord shiva namah: offer salutations; not mine; (var) namaya om: Omkara has no form. It is the manifestation of Brahman (God) as sound. It is present in all creation. It is effulgent. It is in all speech. Read More: Significance of Om priya: dear; (var) priyey, priyakara, priyakari (f) sayeesha: sai + esha = lord sai; (var) sayeesham, sayeeshwara, sayeeshwaram, sayeeshwari (f), sayeeshwaraya, saishwari (f), shaktheeshwara: lord of shakti (strength or parvathi)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uma: goddess parvathi; (var) umaiyaval - tamil</t>
  </si>
  <si>
    <t>debug_om_hara_hara_hara_hara.html</t>
  </si>
  <si>
    <t>https://sairhythms.sathyasai.org/song/om-hari-om-hari-om</t>
  </si>
  <si>
    <t>Chant incessantly the divine names of Lord Hari, Narayana and Sai. Lord Sathya Sai is verily Lord Narayana.</t>
  </si>
  <si>
    <t>Om Hari Om Hari Om Bhajorey Sada Om Hari Om Hari Om
Sathya (Sai) Narayana Hari Om (2)
Narayana Hari Narayana Hari Narayana Hari Om (2)
Sathya (Sai) Narayana Hari Om</t>
  </si>
  <si>
    <t>om-hari-om-hari-om.mp3</t>
  </si>
  <si>
    <t>Song Glossary bhajo: (let us) worship, chant the name or sing the praises of the lord; (var) bhajarey, bhajey, bhajore, bhajorey, bhajeham hari: name of lord vishnu; (var) hare, harey narayana: lord vishnu; (var) narayan, narayanam, narayanaya om: Omkara has no form. It is the manifestation of Brahman (God) as sound. It is present in all creation. It is effulgent. It is in all speech. Read More: Significance of Om sada: always sai: sa + aai = divine mother sathya: truth, short form of sathyanarayana – the childhood name of sri sathya sai baba; (var) sathyam</t>
  </si>
  <si>
    <t>debug_om_hari_om_hari_om.html</t>
  </si>
  <si>
    <t>https://youtu.be/SMBuDonBoxU?t=2108</t>
  </si>
  <si>
    <t>https://sairhythms.sathyasai.org/song/om-hari-om-sai-shankara-om</t>
  </si>
  <si>
    <t>Om Hari Om Sai Shankara Om</t>
  </si>
  <si>
    <t>Glory to Lord Sai of Shirdi and Parthi, the very embodiment of Om. O Sai, You are verily Lord Hari and the three-eyed Lord Shiva. O uplifter of the downtrodden, grant us Your protection.</t>
  </si>
  <si>
    <t>Om Hari Om Sai Shankara Om
Om Hari Om Shirdi Pureeshwara Om
Parthi Vihari Shivom Trinetra Dhari Shivom
Patitha Pavana Paahi Mahesha Shiva Shiva Hara Hara Om</t>
  </si>
  <si>
    <t>https://dl.radiosai.org/RADIO_SAI_BHAJAN_CLASSROOM_391_AUM_HARI_AUM.mp3</t>
  </si>
  <si>
    <t>Song Glossary dhara: bear, carry, earth, one who wears; (var) dhari, dharana, dharam, dharey, dharini (f) hara: another name of lord shiva which means “to destroy”; (var) haraya hari: name of lord vishnu; (var) hare, harey mahesha: greatest lord - refers to lord shiva; (var) mahesham om: Omkara has no form. It is the manifestation of Brahman (God) as sound. It is present in all creation. It is effulgent. It is in all speech. Read More: Significance of Om paahi: protect; (var) pahi puttaparthi: birthplace of bhagawan sri sathya sai baba; (var) parti, parthi, parthipuri pavana: sacred, also means one who protects or provides refuge; (var) pavanam, paavana; pavani (f) patitha: downtrodden, helpless pureesha: lord of a place or city; (var) puradheeshwara, pureeshaya, pureeshwara, pureeshwari (f), puradheeshwari (f) sai: sa + aai = divine mother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 trinetra: three-eyed one, refers to lord shiva vihara: one who resides; (var) viharana, vihari, viharini (f)</t>
  </si>
  <si>
    <t>debug_om_hari_om_sai_shankara_om.html</t>
  </si>
  <si>
    <t>https://www.youtube.com/watch?v=lHENsEJ9-84</t>
  </si>
  <si>
    <t>https://sairhythms.sathyasai.org/song/om-jaganmatey-matey-jaya-om</t>
  </si>
  <si>
    <t>Om Jaganmatey Matey Jaya Om</t>
  </si>
  <si>
    <t>We bow down to the Universal Mother Sai, who is the Mother of the whole universe. We offer our salutations in humility to the Divine Mother, Sai.</t>
  </si>
  <si>
    <t>Om Jaganmatey Matey Jaya Om (2)
Sai Mata Jaya Om</t>
  </si>
  <si>
    <t>Song Glossary jaganmata: mother of the world; (var) jaganmatey jaya: victory; (var) jayam, jayatu mata: mother; (var) matey om: Omkara has no form. It is the manifestation of Brahman (God) as sound. It is present in all creation. It is effulgent. It is in all speech. Read More: Significance of Om sai: sa + aai = divine mother</t>
  </si>
  <si>
    <t>debug_om_jaganmatey_matey_jaya_om.html</t>
  </si>
  <si>
    <t>https://sairhythms.sathyasai.org/song/om-jagat-janani-sai-mata</t>
  </si>
  <si>
    <t>Oh Mother of the Universe, Sai. Your form is the Pranava, Mother Sai. You are the destroyer of fear and the protector of the forlorn. Mother of the Universe Sai, we offer our prayers to you who grants universal protection to the underprivileged, destitute and deprived.</t>
  </si>
  <si>
    <t>Om Jagat Janani Sai Mata
Omkara Roopini Sai Mata [ Om Jaga ... ]
Abhaya Pradayini Sai Mata
Sai Mata Sathya Sai Mata [ Abhaya Pradayini ]
Anatha Rakshaki Sai Mata (2)</t>
  </si>
  <si>
    <t>om-jagat-janani-sai-mata.mp3</t>
  </si>
  <si>
    <t>Song Glossary abhaya: protection anath: destitute; (var) anatha dayini: one who gives (feminine); (var) pradayini, vidayini jagat: world; (var) jagath, jagatha, jag, jaga janani: mother mata: mother; (var) matey om: Omkara has no form. It is the manifestation of Brahman (God) as sound. It is present in all creation. It is effulgent. It is in all speech. Read More: Significance of Om raksha: protect; (var) rakshaya sai: sa + aai = divine mother sathya: truth, short form of sathyanarayana – the childhood name of sri sathya sai baba; (var) sathyam swaroopa: figure, embodiment; (var) swarupa, swaroopam, swaroopanin (tamil); roopini, swaroopini, svarupini (feminine)</t>
  </si>
  <si>
    <t>debug_om_jagat_janani_sai_mata.html</t>
  </si>
  <si>
    <t>https://sairhythms.sathyasai.org/song/om-jagat-kaarini-janani</t>
  </si>
  <si>
    <t>Om Jagat Kaarini Janani</t>
  </si>
  <si>
    <t>O Mother and Creator of the Universe, You are none other than Mother Sai of Puttaparthi. You are the protector of the forlorn and the ruler of the three worlds. O Mother Sai, You are the Goddess of our hearts.</t>
  </si>
  <si>
    <t>Om Jagat Kaarini Janani
Sai Om Partheeshwari Janani [ Om Jagat Kaarini ... ]
Abhaya Pradayini Jagat Janani
Tribhuvana Palini Jagat Janani
Sai Om Partheeshwari Janani
Sai Om Hrudayeshwari Janani</t>
  </si>
  <si>
    <t>om-jagat-kaarini-janani.mp3</t>
  </si>
  <si>
    <t>Song Glossary abhaya: protection dayini: one who gives (feminine); (var) pradayini, vidayini hrudayeshwara: lord of the heart; (var) hrudayeshwari (f) jagat: world; (var) jagath, jagatha, jag, jaga janani: mother kaarini: doer, responsible for (f); (var) karini om: Omkara has no form. It is the manifestation of Brahman (God) as sound. It is present in all creation. It is effulgent. It is in all speech. Read More: Significance of Om palini: to foster and protect (feminine) partheeshwari: goddess of puttaparthi; (var) parthiswari sai: sa + aai = divine mother tribhuvana: three worlds - tri (three) and bhuvana (world)</t>
  </si>
  <si>
    <t>debug_om_jagat_kaarini_janani.html</t>
  </si>
  <si>
    <t>https://sairhythms.sathyasai.org/song/om-jai-jagadeesha-harey</t>
  </si>
  <si>
    <t>Om Jai Jagadeesha Harey</t>
  </si>
  <si>
    <t>1. Victory to Lord of Universe, Lord Sathya Sai, Who destroys grief, evil, and miseries of life and Who guards and protects devotees. Victory to Lord of Lords – Lord of Parthi. 2. O Graceful and Charming as a full moon! O Auspicious One! O Lord Sai! Thou art the Indweller and life-force of all Beings; the wish-fulfilling divine creeper to those who have surrendered to Thee; and kinsman, protector, and friend in times of distress and calamities. Victory to Lord of Universe. 3. O Lord Sai! Thou art Mother, Father, noble Teacher, Supreme Divinity, and everything to us. O Lord Universe! Thou art Primeval Sound and art reclined on coiled serpent. 4. O Splendorous One! O Lord of Lords — Lord Sai! Thy Form is Pranava. We pray Thee to accept the auspicious waving of flame of light (signifying the removal of ignorance). Victory to Thee, O Lord of Universe, Resident of Mandhar mountain – Lord Giridhari. Chant the name of Lord Sathya Sai Narayana, Whose Form is Pranava. Victory to Noble Teacher and Supreme Lord Sai, Sathya Sai.</t>
  </si>
  <si>
    <t>Om Jai Jagadeesha Harey
Swami Sathya Sai Harey
Bhaktha Jana Samrakshaka
Bhaktha Jana Samrakshaka
Parthi Maheshwara
Om Jai Jagadeesha Harey
Swami Sarva Prana Pathey
Aashritha Kalpa Latheeka
Aashritha Kalpa Latheeka
Aapadh Bandhava
Om Jai Jagadeesha Harey
Swami Mari Anthayu Neevey
Naada Brahma Jagan Natha
Naada Brahma Jagan Natha
Nagendra Shayana
Om Jai Jagadeesha Harey
Sathya Sai Mahadeva
Mangala Arathi Anduko
Mangala Arathi Anduko
Mandhara Giridhari
Om Jai Jagadeesha Harey
Sathya Narayana Narayana Narayana Om
Narayana Narayana Om
Sathya Narayana Narayana Om
Sathya Narayana Narayana Om
Om Jai Sadguru Deva
All praise to You, Lord of the Worlds
Swami Sathya Sai, our Lord
You protect devotees who cling to You
Show Your mercy to us who sing to You
Knowing You are God in human form
All praise to You, Lord of the Worlds
You do everything to bring us happiness
You're aware of all through infinite consciousness
You are master of every living thing
For devotees You're wish-fulfilling
Helping us when we are in distress
All praise to You, Lord of the Worlds
You remind us there is only one, not two
Swami, there is truly no one else but You
Master of creation, You are adored
People of all nations are striving toward
Realization of our true reward
Our unity with You, Lord of the Worlds
The embodiment of all true and right
Sathya Sai, fill our hearts with pure delight
Do accept our prayer and heed us
From darkness we can't bear please lead us
With Your might You make our burdens light
All praise to You, Lord of the Worlds
Narayana Narayana Narayana Om
Narayana Narayana Om, Sathya
Narayana Narayana Om, Sathya
Narayana Narayana Om
All praise to our Teacher Divine
The Lord of the Universe is here
Swami Sathya Sai is here
Come to save devotees everywhere
Come to bless His children everywhere
Born at Puttaparthi
The Lord of the Universe is here
Shining with Divine inner light
Filling all with Bliss at His sight
He is always serving those in need
Answering the prayers of devotees
Giving Grace to you and me
The Lord of the Universe is here
Mother You are everything to us
Father You are everything to us
You are the Divine Primal Energy
Manifest as all that we ever see
You are the One Reality
The Lord of the Universe is here
Universal radiance Divine
Please accept this offering of mine
The flame of love that burns within my heart
Meaning we can never be apart
You and I are ever One
The Lord of the Universe is here.
Narayana Narayana Om
Narayana Narayana Om Sathya
Narayana Narayana Om
Narayana Narayana Om Sathya
Narayana Narayana Om
The Lord of the Universe is here.
Gloria a Ti, mi Señor,
hacedor de toda la vida.
Como la luna tranquila, con Tu dulzura iluminas,
la luz de nuestro corazón. Gloria a Ti mi Señor.
Eres Padre y Madre de la alegría,
el Señor de toda armonía,
el Señor de toda armonía,
mi Dios, mi Maestro y mi Guía,
mi Dios, mi Maestro y mi Guía.
El néctar de la compasión.
Gloria a ti mi Señor.
Eres el Padre Supremo,
eres el Padre Supremo,
que nos envuelve en su juego,
que nos envuelve en su juego.
Eres nuestro protector.
Gloria a Ti mi Señor.
ante Tus Pies nos rendimos,
ante Tus Pies nos rendimos,
y con amor Te pedimos,
y con amor Te pedimos,
que nos des Tu bendición,
Oh, mi Dulcísimo Señor.
alabado seas mi Señor,
te entrego todas mis faltas,
te entrego todas mis dudas,
para que Tú las consumas
en el puro fuego de tu amor.
Om Sri Sathya Baba Toutoki Kami Sai Baba
Anata ni Kiesuru Mono wo, Mamaorase Michibiki Tamou, Parthi no Sonshin
Om Sri Sathya Sai Baba
Ikitoshi Ikeru Inochi no, Tadashiki Negai wo Mitasu, Shikou no Son Shin
Om Sri Sathya Sai Baba
Uchuu wo Suberu Sai Baba, Om no Sonshin Sai Baba, Eichi no Hikari
Om Sri Sathya Sai Baba
Subete no Kami wa Ai nari, Jiai to Eichi ni Michita, Renge no Miashi ni
Kono Hi wo Sasagemasu
Narayana Narayana Narayana Om
Narayana Narayana Om, Sathya
Narayana Narayana Om, Sathya
Narayana Narayana Om
Om Jai Sadguru Deva</t>
  </si>
  <si>
    <t>om-jai-jagadeesha-harey.mp3</t>
  </si>
  <si>
    <t>S S S S S n2 S R2 R2 G2 M1 P P D2 P M1 G2 R2In the Key of C:C C C C C B C D D E F G G A G F E D</t>
  </si>
  <si>
    <t>https://dl.radiosai.org/RADIO_SAI_BHAJAN_CLASSROOM_348_ARATI_PART_01.mp3</t>
  </si>
  <si>
    <t>arathi karaoke multi-lingual prayers sheet-music lead-music</t>
  </si>
  <si>
    <t>Song Glossary apad: distress, danger; (var) apadh, aapadh arathi: waving of flame in front of the lord; (var) arati, aarathi, harathi anduko: take/receive anthayu: whole, everything bandhava: relative; (var) bandhu, bandho; bandham - relationship bhaktha: devotee; (var) bhakthudu (telugu), bhakthargal (tamil) brahma: one of the trinity who is the creator, it also refers to the supreme lord - brahman; (var) brahmam deva: god; (var) dev, devo, devam dhaivamu: god giridhar: one who lifted the mountain - refers to lord krishna who lifted the govardhana peak; (var) giridhara, giridhari guru: preceptor; (var) guruvara – belonging to the guru / guru’s hari: name of lord vishnu; (var) hare, harey jagadeesha: lord of the world; (var) jagadeeshwara, jagadeeshwaraya jagannatha: lord of the world jai: victory jana: people; (var) jano, janon, janonke (of people), janoon, janara kalpalatikey: a creeper granting all desires, similar to kalpavriksha, the wish-fulfilling tree; (var) kalpa lathika, kalpa latheeka mata: mother; (var) matey mahadeva: lord of the lords - refers to lord shiva maheshwara: greatest lord - refers to lord shiva mandara: name of a mountain, a type of flower mangal: auspicious; (var) mangala mari: again naada: sound; (var) ninaada, naad, naadam nagendra: king of serpents, adi sesha narayana: lord vishnu; (var) narayan, narayanam, narayanaya neeve: only you ojaswi: energy om: Omkara has no form. It is the manifestation of Brahman (God) as sound. It is present in all creation. It is effulgent. It is in all speech. Read More: Significance of Om omkaara: form of om; (var) omkara, omkaraya - one who is the form of om pathey: master, lord, husband; (var) pathi, pathayey pitha: father pran: vital force, life; (var) prana, praana puttaparthi: birthplace of bhagawan sri sathya sai baba; (var) parti, parthi, parthipuri roopa: figure, embodiment; (var) roopam, roopini (f) sadguru: true teacher/mentor/preceptor sai: sa + aai = divine mother samraksha: protect; (var) samrakshana, samrakshaka - protector, samrakshini (f) sarva: all; (var) sarvam sashi: moon sathya: truth, short form of sathyanarayana – the childhood name of sri sathya sai baba; (var) sathyam shayana: sleep shritha: those who worship or surrender to god; (var) aashritha srikara: giving good fortune, bestowing prosperity; (var) sree karaa, srikari (f) swami: lord; (var) swaminatha, swamiye, swamiyey, swamy vadana: face; (var) vadanam, vadani (f)</t>
  </si>
  <si>
    <t>debug_om_jai_jagadeesha_harey.html</t>
  </si>
  <si>
    <t>The waving of the camphor flame (aarathi) at the end of the prayer or bhajan session is to remind you that your sensual cravings must be burnt away without leaving any trace behind. You must offer yourself completely to God, to be merged in His Glory. - Divine Discourse, Sep 8, 1966 Parts 2 - 6 of the Arati Tutorial: 2. RADIO_SAI_BHAJAN_CLASSROOM_349_ARATI_PART_02.mp3 3. RADIO_SAI_BHAJAN_CLASSROOM_350_ARATI_PART_03.mp3 4. RADIO_SAI_BHAJAN_CLASSROOM_351_ARATI_PART_04.mp3 5. RADIO_SAI_BHAJAN_CLASSROOM_352_ARATI_PART_05.mp3 6. RADIO_SAI_BHAJAN_CLASSROOM_353_ARATI_PART_06.mp3</t>
  </si>
  <si>
    <t>https://sairhythms.sathyasai.org/song/om-jai-jai-guru-sai</t>
  </si>
  <si>
    <t>Om Jai Jai Guru Sai</t>
  </si>
  <si>
    <t>Glory and victory to Divine Preceptor Sai the very embodiment of Mukunda, the bestower of liberation (Mukti) who is embodiment of truth, awareness and bliss. Prince Mukunda is the darling son of (mother) Devaki and (father) Nanda. He is the eternally blissful Sai Krishna.</t>
  </si>
  <si>
    <t>Om Jai Jai Guru Sai Mukunda
Sai Mukunda Sai Mukunda [ Om Jai ... ]
Satchidananda Ananda Chandha
Devaki Nanda Paramananda</t>
  </si>
  <si>
    <t>Song Glossary anand: bliss; (var) ananda, anandam, anando chandha: appearance; pleasing; beautiful (kannada) devaki: mother of lord krishna guru: preceptor; (var) guruvara – belonging to the guru / guru’s jai: victory mukunda: refers to krishna, the one who grants liberation nanda: foster father of lord krishna om: Omkara has no form. It is the manifestation of Brahman (God) as sound. It is present in all creation. It is effulgent. It is in all speech. Read More: Significance of Om paramananda: supreme bliss; (var) paramanandam sai: sa + aai = divine mother satchidananda: sat + chith + ananda = truth or being + consciousness + bliss; (var) satchitananda, satchidanandam</t>
  </si>
  <si>
    <t>debug_om_jai_jai_guru_sai.html</t>
  </si>
  <si>
    <t>https://youtu.be/ZK3uHKlMJuw</t>
  </si>
  <si>
    <t>https://sairhythms.sathyasai.org/song/om-muruga-jaya-muruga</t>
  </si>
  <si>
    <t>Om Muruga Jaya Muruga</t>
  </si>
  <si>
    <t>We offer our prayers to Karthikeya, son of Shiva and Parvathi who is also knows as Subrahmanya and Muruga. He is powerful as He is the Commander in chief of the army of Deities. He who holds the powerful spear of liberation (vadivela), is offered prayers to grant peace and protect us from mortal worries. We surrender to the worshipful Sai Muruga, who dwells in the cave (Guha) of our heart.</t>
  </si>
  <si>
    <t>Om Muruga Jaya Muruga
Va Muruga Vadivel Azhaga
Shakthi Vadivela Sai Muruga
Sharavana Bhava Guha Sai Muruga
Om Muruga Om Muruga
Va Muruga Vadivel Azhaga
Shakthi Vadivela Sai Muruga
Sharavana Bhava Guha Sai Muruga</t>
  </si>
  <si>
    <t>Song Glossary azhaga: the beautiful one bhava: being, becoming, birth, world guha: lord subrahmanya, also the name of the boatsman in whose boat lord rama travelled jaya: victory; (var) jayam, jayatu om: Omkara has no form. It is the manifestation of Brahman (God) as sound. It is present in all creation. It is effulgent. It is in all speech. Read More: Significance of Om sai: sa + aai = divine mother shakthi: power, primordial goddess, another name of mother parvathi sharavana: another name of lord subrahmanya since he appeared in a forest of shara (bamboo) va: come vadivela: one of the several names of lord subrahmanya - one who wields the vel; (var) vadivelava vel: the weapon in the hands of lord subrahmanya in the form of a spear; (var) vadivel, velayudam</t>
  </si>
  <si>
    <t>debug_om_muruga_jaya_muruga.html</t>
  </si>
  <si>
    <t>https://sairhythms.sathyasai.org/song/om-muruga-jaya-om-muruga</t>
  </si>
  <si>
    <t>Om Muruga Jaya Om Muruga</t>
  </si>
  <si>
    <t>Hail Lord Muruga, the six-faced Lord, son of Lord Shiva and Mother Parvathi. We surrender to Him as He destroys the ill effects of our earthly activities and grants us welfare by His powerful weapon, Vel (spear). He has come as the bestower of Happiness, Lord Sathya Sai, for the sake of His devotees.</t>
  </si>
  <si>
    <t>Om Muruga Jaya Om Muruga
Hara Hara Shanmukha Shiva Shakthi Bala [ Om Muruga ... ]
Om Sharavana Bhava Vela Muruga
Vela Muruga Vela Muruga [ Om Sharavana ... ]
Bhaktha Mandara Sathya Sai Muruga</t>
  </si>
  <si>
    <t>Song Glossary bala: child, son; (var) bal, balana, balagan (tamil), baalam bhaktha: devotee; (var) bhakthudu (telugu), bhakthargal (tamil) bhava: being, becoming, birth, world hara: another name of lord shiva which means “to destroy”; (var) haraya jaya: victory; (var) jayam, jayatu mandara: name of a mountain, a type of flower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shakthi: power, primordial goddess, another name of mother parvathi shanmukha: lord with six faces - refers to lord subrahmanya, son of shiva; (var) shanmuga sharavana: another name of lord subrahmanya since he appeared in a forest of shara (bamboo) shiva: lord shiva - one of the trinity who is the destroyer - the name shiva means auspiciousness; (var) shiv, shivaya, shivaraj, shivaraja, shivarajam, shivom, shivani (f) - of shiva vela: one wielding the vel or spear - lord subrahmanya; (var) velan, velava</t>
  </si>
  <si>
    <t>debug_om_muruga_jaya_om_muruga.html</t>
  </si>
  <si>
    <t>https://sairhythms.sathyasai.org/song/om-muruga-va-muruga-shanmukha-natha</t>
  </si>
  <si>
    <t>Om Muruga Va Muruga Shanmukha Natha</t>
  </si>
  <si>
    <t>Come O Lord Muruga, Lord of six faces. We worship Thee and Lord Shiva, Mother Shakthi (Parvathi) and Lord Ganapathi. You are verily Lord Sai, Lord of Parthi. O Protector of those who take refuge in You, we pray to Thee to grant us salvation.</t>
  </si>
  <si>
    <t>Om Muruga Va Muruga Shanmukha Natha
Shiva Shakthi Ganapathaye Shanmukha Natha
Partheeshwara Parameshwara Shanmukha Natha
Sharanagatha Rakshakane Shanmukha Natha
Shanmukha Shanmukha, Shiva Shakthi Shanmukha
Shiva Shakthi Ganapathaye, Sathya Sai Shanmukha</t>
  </si>
  <si>
    <t>om-muruga-va-muruga-shanmukha-natha.mp3</t>
  </si>
  <si>
    <t>Song Glossary gananayaka: leader of his group - refers to lord ganesha; (var) gananayakam, ganapathey, ganapathi, ganapathim, ganapati, ganapatim hara: another name of lord shiva which means “to destroy”; (var) haraya muruga: another name of lord subrahmanya natha: lord or master; (var) nath, nathaya, natham, nada (tamil), nadanukku (tamil) - to the lord, nathudey (telugu) om: Omkara has no form. It is the manifestation of Brahman (God) as sound. It is present in all creation. It is effulgent. It is in all speech. Read More: Significance of Om paramesha: supreme god; (var) parameshwara, parameshwaraya, parameshwari (feminine) partheeshwara: one who is lord of parthi (sathya sai baba); (var) partheesha, partheeshwaraya rakshaka: protector; (var) rakshaki (feminine) sai: sa + aai = divine mother sathya: truth, short form of sathyanarayana – the childhood name of sri sathya sai baba; (var) sathyam shakthi: power, primordial goddess, another name of mother parvathi shanmukha: lord with six faces - refers to lord subrahmanya, son of shiva; (var) shanmuga sharan: surrender; (var) sharana, sharanagata, sharanagatha, sharanagatham, sharanam shiva: lord shiva - one of the trinity who is the destroyer - the name shiva means auspiciousness; (var) shiv, shivaya, shivaraj, shivaraja, shivarajam, shivom, shivani (f) - of shiva</t>
  </si>
  <si>
    <t>debug_om_muruga_va_muruga_shanmukha_natha.html</t>
  </si>
  <si>
    <t>https://youtu.be/0W2PLyjcsIc?si=gRbZwCVqh87UdhPi</t>
  </si>
  <si>
    <t>https://sairhythms.sathyasai.org/song/om-namah-om-namah-om</t>
  </si>
  <si>
    <t>Om Namah Om Namah Om</t>
  </si>
  <si>
    <t>Chant the name of Lord Shiva, the one who is synonymous with the primordial and cosmically resonant sound of “Om.” Bearing the Ganges in His matted locks, He is the destroyer of desires, the embodiment of compassion, and the Lord of the entire Universe.</t>
  </si>
  <si>
    <t>Om Namah Om Namah Om Madanaantaka Hey Namah Om
Om Namah Om Namah Om Karunakara Hey Namah Om
Om Namah Om Namah Om Gangadhara Hey Namah Om
Om Namah Om Namah Om Jagadeeshwara Hey Namah Om
Madanaantaka Hey Namah Om
Madanaantaka Hey Namah Om</t>
  </si>
  <si>
    <t>om-namah-om-namah-om.mp3</t>
  </si>
  <si>
    <t>Srothaswini</t>
  </si>
  <si>
    <t>Song Glossary gangadhara: one who bears the holy river ganga – lord shiva; (var) gangadharaya, gangadhari jagadeesha: lord of the world; (var) jagadeeshwara, jagadeeshwaraya hey: a heartfelt callout, usually followed by a name or description like 'hey rama', or 'hey merciful lord' karuna: compassion; (var) karunya, karunamaya - full of compassion, karunamayi (f), karunantha, karunakara - embodiment of compassion madanaanthaka: lord shiva – destroyer of ‘madana’ (cupid, desires, temptations) namah: offer salutations; not mine; (var) namaya om: Omkara has no form. It is the manifestation of Brahman (God) as sound. It is present in all creation. It is effulgent. It is in all speech. Read More: Significance of Om</t>
  </si>
  <si>
    <t>debug_om_namah_om_namah_om.html</t>
  </si>
  <si>
    <t>https://sairhythms.sathyasai.org/song/om-namah-shivay-om-namah</t>
  </si>
  <si>
    <t>Om Namah Shivay Om Namah</t>
  </si>
  <si>
    <t>Praise be to Lord Shiva, the embodiment of the primordial sound Om.</t>
  </si>
  <si>
    <t>Om Namah Shivay Om Namah Shivay (3)
Om Namah Shivay Hari Om Namah Shivay (2)</t>
  </si>
  <si>
    <t>om-namah-shivay-om-namah.mp3</t>
  </si>
  <si>
    <t>debug_om_namah_shivay_om_namah.html</t>
  </si>
  <si>
    <t>https://sairhythms.sathyasai.org/song/om-namah-shivaya-namah-om</t>
  </si>
  <si>
    <t>Om Namah Shivaya Namah Om</t>
  </si>
  <si>
    <t>Meditate on Shankara, the supreme deity. He is the Lord of Srisailam and Kailasa, whose consort is Mother Gowri. He saved the universe by swallowing the 'haalaa-hala' poison (which rested in his throat turning it blue), Who grants us the power to overcome the fear of death. He manifests in the Linga form. Oh Sai Shankara! Protect us and bless us.</t>
  </si>
  <si>
    <t>Om Namah Shivaya Namah Om
Shaileshwaraya Namah Om
Gowri Varaya Namah Om
Neelakantaya Namah Om
Mruthyunjaya Namah Om
Lingeshwaraya Namah Om
Sayeeshwaraya Namah Om (Sathya)
Om Namah Shivaya Namah Om (2)</t>
  </si>
  <si>
    <t>Song Glossary gowri: another name of goddess parvathi lingeshwara: lord of the lingam (sacred stone in the form of an ellipse); (var) lingeshwaraya mruthyu: death namah: offer salutations; not mine; (var) namaya neela: blue om: Omkara has no form. It is the manifestation of Brahman (God) as sound. It is present in all creation. It is effulgent. It is in all speech. Read More: Significance of Om sathya: truth, short form of sathyanarayana – the childhood name of sri sathya sai baba; (var) sathyam sayeesha: sai + esha = lord sai; (var) sayeesham, sayeeshwara, sayeeshwaram, sayeeshwari (f), sayeeshwaraya, saishwari (f), shaileshwara: lord of the mountains, lord shiva; (var) shaileshwari – parvati shiva: lord shiva - one of the trinity who is the destroyer - the name shiva means auspiciousness; (var) shiv, shivaya, shivaraj, shivaraja, shivarajam, shivom, shivani (f) - of shiva varaya: married to</t>
  </si>
  <si>
    <t>debug_om_namah_shivaya_namah_om.html</t>
  </si>
  <si>
    <t>https://sairhythms.sathyasai.org/song/om-namah-shivaya-namo-narayana</t>
  </si>
  <si>
    <t>Chant the sacred mantra, Om Nama Shivaya; Chant the sacred name Narayana and bow in reverence and humility.</t>
  </si>
  <si>
    <t>Om Namah Shivaya Namo Narayana (4)</t>
  </si>
  <si>
    <t>om-namah-shivaya-namo-narayana.mp3</t>
  </si>
  <si>
    <t>Song Glossary namah: offer salutations; not mine; (var) namaya namo: to offer salutations narayana: lord vishnu; (var) narayan, narayanam, narayanaya om: Omkara has no form. It is the manifestation of Brahman (God) as sound. It is present in all creation. It is effulgent. It is in all speech. Read More: Significance of Om shiva: lord shiva - one of the trinity who is the destroyer - the name shiva means auspiciousness; (var) shiv, shivaya, shivaraj, shivaraja, shivarajam, shivom, shivani (f) - of shiva</t>
  </si>
  <si>
    <t>debug_om_namah_shivaya_namo_narayana.html</t>
  </si>
  <si>
    <t>https://sairhythms.sathyasai.org/song/om-namah-shivaya-om-namah</t>
  </si>
  <si>
    <t>Om Namah Shivaya Om Namah</t>
  </si>
  <si>
    <t>Chant the mantra 'Om Namah Shivaya' and bow to Lord Shiva who is the embodiment of auspiciousness, health and prosperity, the beloved of Gowri, and the one who holds the Ganga in His tresses. We bow down to Him, who is the Lord of Kailasa, who resides in Gangotri (origin of Ganga in Himalayas). He is verily our Lord Sainath.</t>
  </si>
  <si>
    <t>Om Namah Shivaya Om Namah Shivaya
Om Namah Shivaya Namah Om Namah Om
Gangadhara Hara Gowri Vara
Kailasa Nathaya Namah Om
Gangotri Vasa Sri Sai Natha [ Om Namah Shivaya Namah Om ... ]</t>
  </si>
  <si>
    <t>om-namah-shivaya-om-namah.mp3</t>
  </si>
  <si>
    <t>S S S S R1 S ~ n1 R1 S n1 p n1 R1In the Key of C:C C C C C# C ~ B♭ C# C B♭ G B♭ C#</t>
  </si>
  <si>
    <t>Song Glossary gangadhara: one who bears the holy river ganga – lord shiva; (var) gangadharaya, gangadhari gangotri: place where the three sacred rivers-ganga, yamuna &amp; saraswathi-meet gowrivara: consort of gowri - lord shiva hara: another name of lord shiva which means “to destroy”; (var) haraya kailasa: the abode of lord shiva namah: offer salutations; not mine; (var) namaya natha: lord or master; (var) nath, nathaya, natham, nada (tamil), nadanukku (tamil) - to the lord, nathudey (telugu) om: Omkara has no form. It is the manifestation of Brahman (God) as sound. It is present in all creation. It is effulgent. It is in all speech. Read More: Significance of Om sai: sa + aai = divine mother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vasa: one who dwells or resides in; (var) vasaya, vaasam</t>
  </si>
  <si>
    <t>debug_om_namah_shivaya_om_namah.html</t>
  </si>
  <si>
    <t>https://sairhythms.sathyasai.org/song/om-namah-shivaya-om-namo</t>
  </si>
  <si>
    <t>Om Namah Shivaya Om Namo</t>
  </si>
  <si>
    <t>Chant the mantras 'Om Namah Shivaya' and 'Om Namo Narayanaya'</t>
  </si>
  <si>
    <t>Om Namah Shivaya Om Namo Narayanaya (4)</t>
  </si>
  <si>
    <t>debug_om_namah_shivaya_om_namo.html</t>
  </si>
  <si>
    <t>https://sairhythms.sathyasai.org/song/om-namah-shivaya-shiva-shambho</t>
  </si>
  <si>
    <t>Om Namah Shivaya Shiva Shambho</t>
  </si>
  <si>
    <t>We offer our prayerful salutations to Lord Shiva. He is the embodiment of Supreme bliss, though supporting the turbulent Ganges in his matted hair. He is the ever-blissful, formless form, who bestows Nirvana (enlightenment), who is our Lord Sai Shambho.</t>
  </si>
  <si>
    <t>Om Namah Shivaya Shiva Shambho
Gangadharaya Hara Shambho
Shambho Shiva Shiva ( Hara Hara ) Shambho
Shambho Hara Hara Shambho
Chidanandamaya Shambho (Satchidananda)
Nirakara Roopa Shiva Shambho
Hey Nirvana Daata Sai Shambho
Hey Shirdi Sai Shambho
Hey Parthi Baba Shambho [ Chidanandamaya ]</t>
  </si>
  <si>
    <t>Song Glossary baba: lord sai baba - the divine father chidananda: bliss of the consciousness daata: one who gives; (var) datha, daatha, daatri - one that gives ganga: the sacred river ganges worshipped as goddess ganga; (var) gangey hara: another name of lord shiva which means “to destroy”; (var) haraya hey: a heartfelt callout, usually followed by a name or description like 'hey rama', or 'hey merciful lord' namah: offer salutations; not mine; (var) namaya nirakara: formless; (var) nirakari nirvana: liberation, salvation om: Omkara has no form. It is the manifestation of Brahman (God) as sound. It is present in all creation. It is effulgent. It is in all speech. Read More: Significance of Om puttaparthi: birthplace of bhagawan sri sathya sai baba; (var) parti, parthi, parthipuri roopa: figure, embodiment; (var) roopam, roopini (f) sai: sa + aai = divine mother satchidananda: sat + chith + ananda = truth or being + consciousness + bliss; (var) satchitananda, satchidanandam shambho: one who is goodness personified - refers to lord shiva; (var) shambhu shirdi: holy abode of the first incarnation of sai baba; (var) shirdipuri shiva: lord shiva - one of the trinity who is the destroyer - the name shiva means auspiciousness; (var) shiv, shivaya, shivaraj, shivaraja, shivarajam, shivom, shivani (f) - of shiva</t>
  </si>
  <si>
    <t>debug_om_namah_shivaya_shiva_shambho.html</t>
  </si>
  <si>
    <t>https://sairhythms.sathyasai.org/song/om-namah-shivaya-shivaya-namah</t>
  </si>
  <si>
    <t>Om Namah Shivaya Shivaya Namah (Shubha Pantuvarali / Miyan ki Todi)</t>
  </si>
  <si>
    <t>Chant the mantra 'Om Namah Shivaya' - I bow down to Lord Shiva, the bestower of Liberation.</t>
  </si>
  <si>
    <t>Om Namah Shivaya Shivaya Namah Om (2)
Shivaya Namah Om Namah Shivaya (2)</t>
  </si>
  <si>
    <t>Song Glossary namah: offer salutations; not mine; (var) namaya om: Omkara has no form. It is the manifestation of Brahman (God) as sound. It is present in all creation. It is effulgent. It is in all speech. Read More: Significance of Om shiva: lord shiva - one of the trinity who is the destroyer - the name shiva means auspiciousness; (var) shiv, shivaya, shivaraj, shivaraja, shivarajam, shivom, shivani (f) - of shiva</t>
  </si>
  <si>
    <t>debug_om_namah_shivaya_shivaya_namah.html</t>
  </si>
  <si>
    <t>https://sairhythms.sathyasai.org/song/om-namah-shivaya-shivaya-namah-0</t>
  </si>
  <si>
    <t>Om Namah Shivaya Shivaya Namah (Vakulabharanam / Basant Mukhari)</t>
  </si>
  <si>
    <t>Chant the mantra "Om Namah Shivaya". I bow down to Lord Shiva, who confers auspiciousness, who is also Hara, who destroys the evil. He is the Great God - Mahadeva, the destroyer of evil, who plays the hand-held drum, Damaru, while the percussion instrument, Mrudanga, keeps the beat, as He dances the cosmic dance.</t>
  </si>
  <si>
    <t>Om Namah Shivaya Shivaya Namah Om Om Namah Shivaya Shivaya Namah Om
Shiva Shiva Hara Hara Haraya Namah Om Hara Hara Shiva Shiva Shivaya Namah Om
Hara Hara Mahadeva Hara Hara Mahadeva [ Om Namah ... ]
Dama Dama Dama Dama Damaru Baajey
Dhimithaka Dhimithaka Mrudanga Baajey [ Hara Hara ... ]</t>
  </si>
  <si>
    <t>om-namah-shivaya-shivaya-namah-0.mp3</t>
  </si>
  <si>
    <t>Song Glossary baajey: to play an instrument or instruments being played; (var) bajey, bajaavey, baja, bajaavath, baajath dam: sound syllable (like in a drum); (var) dum, dama damaru: musical instrument played esp. by lord shiva; (var) damaruka dhimi: sound syllable (typically refers to a dance step); (var) dhim, dhimitha, dhimithaka, dhrimiki thata hara: another name of lord shiva which means “to destroy”; (var) haraya mahadeva: lord of the lords - refers to lord shiva mrudanga: a percussion instrument; (var) mrudangam namah: offer salutations; not mine; (var) namaya om: Omkara has no form. It is the manifestation of Brahman (God) as sound. It is present in all creation. It is effulgent. It is in all speech. Read More: Significance of Om shiva: lord shiva - one of the trinity who is the destroyer - the name shiva means auspiciousness; (var) shiv, shivaya, shivaraj, shivaraja, shivarajam, shivom, shivani (f) - of shiva</t>
  </si>
  <si>
    <t>source: https://media.radiosai.org/journals/vol_16/01FEB18/Sai-Bhajans-Karaoke-Volume-5.htmReference Track2 Madhyam / GGents Pitch Karaoke Tracks2 Madhyam / G (reference)1.5 Madhyam / F# (half note lower)1 Madhyam / F (one note lower)Ladies Pitch Karaoke Tracks5.5 Madhyam / C# (reference)5 Madhyam / C (half note lower)4.5 Madhyam / B (one note lower)</t>
  </si>
  <si>
    <t>https://sairhythms.sathyasai.org/song/om-namah-shivaya-shivaya-namah-om</t>
  </si>
  <si>
    <t>Om Namah Shivaya, Shivaya Namah Om</t>
  </si>
  <si>
    <t>Om Namah Shivaya, Shivaya Namah Om (6x)
Om Sathya Sai, Sai Baba (6x)
Harey Rama, Harey Rama, Rama Rama, Harey Harey ... (2x)
Om Sathya Sai, Sai Baba (4x)
Harey Rama, Harey Rama, Rama Rama, Harey Harey ... (4x)</t>
  </si>
  <si>
    <t>om-namah-shivaya-shivaya-namah-om.mp3</t>
  </si>
  <si>
    <t>Krishna, Rama, Sai, Shiva</t>
  </si>
  <si>
    <t>Song Glossary baba: lord sai baba - the divine father hari: name of lord vishnu; (var) hare, harey krishna: name of the eighth incarnation of lord vishnu, son of devaki and vasudeva namah: offer salutations; not mine; (var) namaya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</si>
  <si>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debug_om_namah_shivaya_shivaya_namah_om.html</t>
  </si>
  <si>
    <t>https://sairhythms.sathyasai.org/song/om-namo-bhagawathey-vasudevaya</t>
  </si>
  <si>
    <t>Om Namo Bhagawathey Vasudevaya</t>
  </si>
  <si>
    <t>I bow down to Thee, O Lord Krishna, son of Vasudeva. I bow down to Lord Shiva, to Lord Narayana. Adoration to Lord Vishnu and Lord Shiva, who abide and shine in all beings and is one with the primordial sound Om. Om symbolizes the creator and creation.</t>
  </si>
  <si>
    <t>Om Namo Bhagawathey Vasudevaya
Hari Om Namo Bhagawathey Vasudevaya [ Om Namo ... ]
Om Namah Shivaya Om Namo Narayanaya (2) [ Hari Om Namo ... ]</t>
  </si>
  <si>
    <t>om-namo-bhagawathey-vasudevaya.mp3</t>
  </si>
  <si>
    <t>Song Glossary bhagawan: god; (var) bhagwan, bhagavaan, bhagavan, bhagawantha, bhagawathey hari: name of lord vishnu; (var) hare, harey namah: offer salutations; not mine; (var) namaya namo: to offer salutations narayana: lord vishnu; (var) narayan, narayanam, narayanaya om: Omkara has no form. It is the manifestation of Brahman (God) as sound. It is present in all creation. It is effulgent. It is in all speech. Read More: Significance of Om shiva: lord shiva - one of the trinity who is the destroyer - the name shiva means auspiciousness; (var) shiv, shivaya, shivaraj, shivaraja, shivarajam, shivom, shivani (f) - of shiva vasudeva: lord krishna’s father, also refers to lord krishna himself</t>
  </si>
  <si>
    <t>debug_om_namo_bhagawathey_vasudevaya.html</t>
  </si>
  <si>
    <t>https://sairhythms.sathyasai.org/song/om-namo-namah-om-namah</t>
  </si>
  <si>
    <t>Om Namo Namah Om Namah</t>
  </si>
  <si>
    <t>Bow to Lord Narayana in reverence and humility, revere Him as He is the source of beauty, the undecaying, infinite one who is adored by the pious. He is the primal cause of creation and the indweller of all beings. Prayerful salutations to Lord Sai, the very incarnation of Lord Narayana.</t>
  </si>
  <si>
    <t>Om Namo Namah Om Namah Om Namah Om
Achyuthaya Namah Om Ananthaya Namah Om
Sundaraya Namah Om Sura Vandithaya Namah Om [ Om Namo ... ]
Kaaranaya Namah Om Narayanaya Namah Om
Eshwaraya Namah Om Sayeeshwaraya Namah Om
Om Namo Namah Om Namah Om Namah Om
Achyuthaya Namah Om Sri Ananthaya Namah Om
Sundaraya Namah Om Sura Vandithaya Namah Om
Madhavaya Namah Om Madhusudhanaya Namah Om
Kaaranaya Namah Om Narayanaya Namah Om
Ramaya Namah Om Krishnaya Namah Om (3)</t>
  </si>
  <si>
    <t>om-namo-namah-om-namah.mp3</t>
  </si>
  <si>
    <t>Song Glossary achyutha: one who does not lapse, firm, immovable, imperishable - refers to lord krishna; (var) achyutham, achyuthaya anantha: infinite, endless; (var) ananth, anantham, ananthaya eshwar: lord, one of the various names of lord shiva; (var) eshwara kaarana: cause, reason; (var) kaaraka, kaaranaya - one who is the cause of creation krishna: name of the eighth incarnation of lord vishnu, son of devaki and vasudeva madhava: name of krishna which means very sweet like madhu-honey; (var) madhavam, madhavaya madhusudhana: slayer of the demon madhu - lord krishna namah: offer salutations; not mine; (var) namaya namo: to offer salutations narayana: lord vishnu; (var) narayan, narayanam, narayanaya om: Omkara has no form. It is the manifestation of Brahman (God) as sound. It is present in all creation. It is effulgent. It is in all speech. Read More: Significance of Om ramaya: one who is lord rama whose name means the one who delights sayeesha: sai + esha = lord sai; (var) sayeesham, sayeeshwara, sayeeshwaram, sayeeshwari (f), sayeeshwaraya, saishwari (f), sri: honorific title of respect; another name of goddess lakshmi; wealth, majesty, splendour, intellect, fortune; (var) thiru (tamil) sundara: beautiful; (var) sundarakara, sundaraya, sundari (f), soundari (f), sundaram - beauty sura: noble people vanditha: one who is worshipped; (var) vandita, vanditham, vandithaya</t>
  </si>
  <si>
    <t>debug_om_namo_namah_om_namah.html</t>
  </si>
  <si>
    <t>https://sairhythms.sathyasai.org/song/om-namo-narayana-namo-namo</t>
  </si>
  <si>
    <t>Om Namo Narayana Namo Namo</t>
  </si>
  <si>
    <t>That supreme is offered prayers as Lakshmi Narayana (Lord of Lakshmi) as well as Sathya Narayana (The Absolute Reality).</t>
  </si>
  <si>
    <t>Om Namo Narayana Namo Namo Narayana
Namo Namo Narayana Namo Lakshmi Narayana
Namo Lakshmi Narayana Namo Sathya Narayana
Namo Sathya Narayana Namo Sai Narayana</t>
  </si>
  <si>
    <t>Karna Ranjani</t>
  </si>
  <si>
    <t>Song Glossary lakshmi: goddess of wealth, the consort of lord vishnu namo: to offer salutations narayana: lord vishnu; (var) narayan, narayanam, narayanaya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t>
  </si>
  <si>
    <t>debug_om_namo_narayana_namo_namo.html</t>
  </si>
  <si>
    <t>https://sairhythms.sathyasai.org/song/om-namo-narayanaya-om-namo</t>
  </si>
  <si>
    <t>Om Namo Narayanaya Om Namo</t>
  </si>
  <si>
    <t>I bow to the Lord who is the indweller of all beings.</t>
  </si>
  <si>
    <t>Om Namo Narayanaya Om Namo Namo (8)</t>
  </si>
  <si>
    <t>Song Glossary namo: to offer salutations narayana: lord vishnu; (var) narayan, narayanam, narayanaya om: Omkara has no form. It is the manifestation of Brahman (God) as sound. It is present in all creation. It is effulgent. It is in all speech. Read More: Significance of Om</t>
  </si>
  <si>
    <t>debug_om_namo_narayanaya_om_namo.html</t>
  </si>
  <si>
    <t>https://sairhythms.sathyasai.org/song/om-om-listen-sound-om</t>
  </si>
  <si>
    <t>Om Om Listen to the sound of Om</t>
  </si>
  <si>
    <t>Om Om Listen to the sound of Om
Ah, come to me Lord
Ah, Lord, come to me
Ooo where are You?
Ooo where can You be?
Mmm, Mmm, I have found You; Lord, right in side of me.</t>
  </si>
  <si>
    <t>debug_om_om_listen_to_the_sound_of_om.html</t>
  </si>
  <si>
    <t>https://sairhythms.sathyasai.org/song/om-sahasra-roopa-sayeesha</t>
  </si>
  <si>
    <t>Om Sahasra Roopa Sayeesha</t>
  </si>
  <si>
    <t>Lord Sathya Sai is the embodiment of the primordial sound Om, who Himself takes on a thousand different forms in this universe. As He is the origin of the Vedas (holy scriptures), Sai is imbued with the best of qualities and virtues. Glory to Lord Sathya Sai.</t>
  </si>
  <si>
    <t>Om Sahasra Roopa Sayeesha
Veda Vedantha Guna Sheela
Sayeesha Sayeesha Sayeesha Sathya Sayeesha (2)</t>
  </si>
  <si>
    <t>Mishra Srothaswini</t>
  </si>
  <si>
    <t>Song Glossary guna: qualities; (var) gun om: Omkara has no form. It is the manifestation of Brahman (God) as sound. It is present in all creation. It is effulgent. It is in all speech. Read More: Significance of Om roopa: figure, embodiment; (var) roopam, roopini (f) sahasra: thousand sathya: truth, short form of sathyanarayana – the childhood name of sri sathya sai baba; (var) sathyam sayeesha: sai + esha = lord sai; (var) sayeesham, sayeeshwara, sayeeshwaram, sayeeshwari (f), sayeeshwaraya, saishwari (f), sheela: chastity, character, virtue veda: sacred text, the scripture of the hindus said to have been directly revealed by the supreme-being, brahman vedantha: summary (or end goal) of the vedas (the holy scriptures)</t>
  </si>
  <si>
    <t>debug_om_sahasra_roopa_sayeesha.html</t>
  </si>
  <si>
    <t>https://youtu.be/MSRnrCCeBwo</t>
  </si>
  <si>
    <t>https://sairhythms.sathyasai.org/song/om-sai-baba-jai</t>
  </si>
  <si>
    <t>Om Sai Baba Jai</t>
  </si>
  <si>
    <t>Om Sai Baba Jai, Om Sai Baba Jai
You are endless, You are Boundless, You are everywhere
You're living in my heart
I'm living in Your Bliss
So we live together, so we live together</t>
  </si>
  <si>
    <t>debug_om_sai_baba_jai.html</t>
  </si>
  <si>
    <t>https://sairhythms.sathyasai.org/song/om-sai-gajanana-ai-no</t>
  </si>
  <si>
    <t>Om Sai Gajanana Ai no</t>
  </si>
  <si>
    <t>O Lord Sai of Parthi, You are verily the elephant-faced Lord Ganesha. You are our God of Love. You shine Your light far and wide across this world. Your love is like the beauty of the seas. Your song echoes far and wide shining light on the world.</t>
  </si>
  <si>
    <t>Om Sai Gajanana Ai no Kami
Parthi no Sai Gajanana
Amaneku Sekai wo Terasu Kami [ Om Sai ... ]
Anata no Ai wa Shifuku no Nami to Nari
Kagayaku Sekai wo Hiraku Uta to Naru
Hibike Hibiki Watare yo Sai Gajanana</t>
  </si>
  <si>
    <t>Song Glossary gajamukha: elephant-faced one, refers to lord ganesh; (var) gajamukham, gajanana, gajananam, gajavadana, gajavadanam om: Omkara has no form. It is the manifestation of Brahman (God) as sound. It is present in all creation. It is effulgent. It is in all speech. Read More: Significance of Om puttaparthi: birthplace of bhagawan sri sathya sai baba; (var) parti, parthi, parthipuri sai: sa + aai = divine mother</t>
  </si>
  <si>
    <t>debug_om_sai_gajanana_ai_no.html</t>
  </si>
  <si>
    <t>https://youtu.be/MjurcRpe4hE</t>
  </si>
  <si>
    <t>https://sairhythms.sathyasai.org/song/om-sai-om-narayana</t>
  </si>
  <si>
    <t>Om Sai Om Narayana</t>
  </si>
  <si>
    <t>Om Sai Om Narayana Oh My Sweet Lord
Due To Some Good Karma Sai, I Have Come To Thee
Let The Vibhuti Of Love Flow Sai, Between You And Me [ Om Sai ... ]
We Try To Be What You Want Us To Be So Guide Us Merciful Lord
Work On Us, Be Kind To Us, Show Us The Right Path [ Om Sai ... ]</t>
  </si>
  <si>
    <t>om-sai-om-narayana.mp3 om-sai-om-narayana_1.mp3</t>
  </si>
  <si>
    <t>Song Glossary karma: destiny, action narayana: lord vishnu; (var) narayan, narayanam, narayanaya om: Omkara has no form. It is the manifestation of Brahman (God) as sound. It is present in all creation. It is effulgent. It is in all speech. Read More: Significance of Om sai: sa + aai = divine mother so: he or that vibhuti: might, power, greatness, superhuman power, sacred ash; (var) vibhuthi</t>
  </si>
  <si>
    <t>debug_om_sai_om_narayana.html</t>
  </si>
  <si>
    <t>https://sairhythms.sathyasai.org/song/om-sai-ram-we-waken-thee</t>
  </si>
  <si>
    <t>Om Sai Ram, as we waken to Thee</t>
  </si>
  <si>
    <t>Om Sai Ram, as we waken to Thee the sun will rise
O Love divine, sleeping within our hearts, the sun will shine
(The gentle) turning of the season brings Your Voice upon the breeze
(O love) the chanting of Your memory sings whispers through the leaves
I hear Your Voice within me calling, with every leaf and raindrop falling
I hear Your Voice within me calling, with every newborn baby crying
O God of all, we seek You in everything and everywhere</t>
  </si>
  <si>
    <t>debug_om_sai_ram_as_we_waken_to_thee.html</t>
  </si>
  <si>
    <t>https://sairhythms.sathyasai.org/song/om-sai-ram-om-sai-ram</t>
  </si>
  <si>
    <t>Om Sai Ram, Om Sai Ram</t>
  </si>
  <si>
    <t>Om Sai Ram, Om Sai Ram, divine God within
Listen to your heart, listen to your soul, listen to the God within
God’s in you, God’s in me, God is everywhere
My sweet Lord, Sathya Sai Bhagawan
Listen to Rama, listen to Rama, listen to the God within
Divine Christ, Divine Sai, divine love in me
My sweet Lord, Sathya Sai Bhagawan</t>
  </si>
  <si>
    <t>om-sai-ram-om-sai-ram.mp3</t>
  </si>
  <si>
    <t>Song Glossary bhagawan: god; (var) bhagwan, bhagavaan, bhagavan, bhagawantha, bhagawathey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 sathya: truth, short form of sathyanarayana – the childhood name of sri sathya sai baba; (var) sathyam</t>
  </si>
  <si>
    <t>debug_om_sai_ram_om_sai_ram.html</t>
  </si>
  <si>
    <t>https://sairhythms.sathyasai.org/song/om-sai-rama-om</t>
  </si>
  <si>
    <t>Om Sai Rama Om</t>
  </si>
  <si>
    <t>Om Sai Rama Om
Om Sai Krishna Om
Om Sai Allah Om
Om Sai Buddha Om
Om Sai Mazda Om
Om Sai Jesus Om
Om Sai Baba Om
Om Sai Baba Om</t>
  </si>
  <si>
    <t>debug_om_sai_rama_om.html</t>
  </si>
  <si>
    <t>https://sairhythms.sathyasai.org/song/om-shakthi-om-shakthi-om</t>
  </si>
  <si>
    <t>Om Shakthi Om Shakthi Om (Shivaranjani)</t>
  </si>
  <si>
    <t>The Mother Goddess is personification of Shakti (power) which pervades the Creation. She is revered as power of the Sun (Savitri), the bestower of wisdom (Saraswathi) and Mother Gayathri, who is the personification of Durga, Lakshmi and Saraswathi.</t>
  </si>
  <si>
    <t>Om Shakthi Om Shakthi Om Shakthi Om
Gayathri Savitri Saraswathi Om
Om Shakthi Om Shakthi Om Shakthi Om
Gayathri Savitri Saraswathi Om</t>
  </si>
  <si>
    <t>Song Glossary gayathri: name of a goddess, a vedic metre, name of a sacred verse; (var) gayatri om: Omkara has no form. It is the manifestation of Brahman (God) as sound. It is present in all creation. It is effulgent. It is in all speech. Read More: Significance of Om saraswathi: goddess of learning and consort of brahma savitri: power of the sun shakthi: power, primordial goddess, another name of mother parvathi</t>
  </si>
  <si>
    <t>debug_om_shakthi_om_shakthi_om.html</t>
  </si>
  <si>
    <t>https://sairhythms.sathyasai.org/song/om-shakthi-om-shakthi-om-0</t>
  </si>
  <si>
    <t>Om Shakthi Om Shakthi Om (Shankarabharanam / Bilawal)</t>
  </si>
  <si>
    <t>Shakti is the power behind the three worlds. It is creative, sustaining, and destructive power inherent in Brahma, Vishnu, and Shiva. It is also the power of action and inaction, of divine will and of truth. All pervading, primeval and unlimited, it is the inherent power of Sai of Shirdi and Parthi.</t>
  </si>
  <si>
    <t>Om Shakthi Om Shakthi Om Shakthi Om
Brahma Shakthi Vishnu Shakthi Shiva Shakthi Om [ Om Shakthi ... ]
Ichcha Shakthi Kriya Shakthi Gnana Shakthi Om [ Om Shakthi ... ]
Adi Shakthi Para Shakthi Maha Shakthi Om [ Om Shakthi ... ]
Shirdi Shakthi Sai Shakthi Sathya Shakthi Om
Om Shakti Om Shakti Om Shakti Om
Brahma Shakti Vishnu Shakti Shiva Shakti Om [ Om Shakti ... ]
Ichcha Shakti Kriya Shakti Gnana Shakti Om [ Om Shakti ... ]
Karta Shakti Akarta Shakti Vyom Shakti Om [ Om Shakti ... ]
Adi Shakti Para Shakti Maha Shakti Om [ Om Shakti ... ]
Shirdi Shakti Sai Shakti Sathya Shakti Om</t>
  </si>
  <si>
    <t>Song Glossary adi: beginning, commencement, first in time akarta: non-action – opposite of karta, to do brahma: one of the trinity who is the creator, it also refers to the supreme lord - brahman; (var) brahmam gnana: wisdom; (var) gyaan, gnaan, gnan, gnanam ichcha: wish, thought karo: do; make it happen; (var) kar; kiya - did; karomi, karey - let us do kriya: action, movement maha: great; (var) mahaan - one who is great om: Omkara has no form. It is the manifestation of Brahman (God) as sound. It is present in all creation. It is effulgent. It is in all speech. Read More: Significance of Om para: different, another, distant, highest sai: sa + aai = divine mother sathya: truth, short form of sathyanarayana – the childhood name of sri sathya sai baba; (var) sathyam shakthi: power, primordial goddess, another name of mother parvathi shirdi: holy abode of the first incarnation of sai baba; (var) shirdipuri shiva: lord shiva - one of the trinity who is the destroyer - the name shiva means auspiciousness; (var) shiv, shivaya, shivaraj, shivaraja, shivarajam, shivom, shivani (f) - of shiva vishnu: lord vishnu, one of the trinity who is the preserver</t>
  </si>
  <si>
    <t>https://youtu.be/NdxyH5tTSeQ</t>
  </si>
  <si>
    <t>https://sairhythms.sathyasai.org/song/om-shiva-om-shiva-parathpara</t>
  </si>
  <si>
    <t>Om Shiva Om Shiva Parathpara</t>
  </si>
  <si>
    <t>Bow to Lord Shiva and take refuge in Him. He is the primeval power and Lord of Uma (Parvathi).</t>
  </si>
  <si>
    <t>Om Shiva Om Shiva Parathpara Shiva
Omkar Atmaka Tava Sharanam
Namami Shankara Bhavani Shankara
Uma Maheshwara Tava Sharanam</t>
  </si>
  <si>
    <t>Song Glossary atmaka: dear to the soul bhavani: goddess parvathi maheshwara: greatest lord - refers to lord shiva namami: i offer salutations; (var) namaoon om: Omkara has no form. It is the manifestation of Brahman (God) as sound. It is present in all creation. It is effulgent. It is in all speech. Read More: Significance of Om parathpara: the supreme being shankara: name of lord shiva, one who bestows auspiciousness; (var) shankar, shankaraya, shankaram sharan: surrender; (var) sharana, sharanagata, sharanagatha, sharanagatham, sharanam shiva: lord shiva - one of the trinity who is the destroyer - the name shiva means auspiciousness; (var) shiv, shivaya, shivaraj, shivaraja, shivarajam, shivom, shivani (f) - of shiva tava: your uma: goddess parvathi; (var) umaiyaval - tamil</t>
  </si>
  <si>
    <t>debug_om_shiva_om_shiva_parathpara.html</t>
  </si>
  <si>
    <t>https://sairhythms.sathyasai.org/song/om-shiva-shakthi-swaroopa</t>
  </si>
  <si>
    <t>Om Shiva Shakthi Swaroopa</t>
  </si>
  <si>
    <t>We offer our humble salutations to Sathya Sai who is the embodiment of Shiva and Shakti (Father and mother forms of universal parenthood). Offer prayers with Omkara to Shankara and Shakti for self-realization.</t>
  </si>
  <si>
    <t>Om Shiva Shakthi Swaroopa
Om Shiva Shankara Roopa
Om Sathya Sai Swaroopa</t>
  </si>
  <si>
    <t>Song Glossary om: Omkara has no form. It is the manifestation of Brahman (God) as sound. It is present in all creation. It is effulgent. It is in all speech. Read More: Significance of Om roopa: figure, embodiment; (var) roopam, roopini (f) sai: sa + aai = divine mother sathya: truth, short form of sathyanarayana – the childhood name of sri sathya sai baba; (var) sathyam shakthi: power, primordial goddess, another name of mother parvathi shankara: name of lord shiva, one who bestows auspiciousness; (var) shankar, shankaraya, shankaram shiva: lord shiva - one of the trinity who is the destroyer - the name shiva means auspiciousness; (var) shiv, shivaya, shivaraj, shivaraja, shivarajam, shivom, shivani (f) - of shiva swaroopa: figure, embodiment; (var) swarupa, swaroopam, swaroopanin (tamil); roopini, swaroopini, svarupini (feminine)</t>
  </si>
  <si>
    <t>debug_om_shiva_shakthi_swaroopa.html</t>
  </si>
  <si>
    <t>https://sairhythms.sathyasai.org/song/om-shiva-shambho-jaya-shiva</t>
  </si>
  <si>
    <t>Om Shiva Shambho Jaya Shiva</t>
  </si>
  <si>
    <t>Victory to Lord Shiva who is known by many names: Shambho, Tripurari (destroyer of three cities), Girija pathi (the Lord of Girija), Ganga Dhari (bearer of the holy Ganges), Samba Sada Shiva and Maheshwara (the supreme Lord). He is verily Lord Sai.</t>
  </si>
  <si>
    <t>Om Shiva Shambho Jaya Shiva Shambho
Bhava Bhaya Hari Hey Tripurari [ Om Shiva ... ]
Hey Girija Pathi Gangadhari
Hara Hara Shambho Hey Shiva Shambho
Samba Sadashiva Sai Maheshwara</t>
  </si>
  <si>
    <t>Song Glossary bhava: being, becoming, birth, world bhaya: fear gangadhara: one who bears the holy river ganga – lord shiva; (var) gangadharaya, gangadhari girija: goddess parvathi, daughter of the king of mountains hara: another name of lord shiva which means “to destroy”; (var) haraya hari: name of lord vishnu; (var) hare, harey hey: a heartfelt callout, usually followed by a name or description like 'hey rama', or 'hey merciful lord' jaya: victory; (var) jayam, jayatu maheshwara: greatest lord - refers to lord shiva om: Omkara has no form. It is the manifestation of Brahman (God) as sound. It is present in all creation. It is effulgent. It is in all speech. Read More: Significance of Om pathey: master, lord, husband; (var) pathi, pathayey sadashiva: always happy or prosperous; (var) sadashivey, sadashivom sai: sa + aai = divine mother samba: sa + amba - one who is with amba (parvathi) - refers to lord shiva shambho: one who is goodness personified - refers to lord shiva; (var) shambhu shiva: lord shiva - one of the trinity who is the destroyer - the name shiva means auspiciousness; (var) shiv, shivaya, shivaraj, shivaraja, shivarajam, shivom, shivani (f) - of shiva tripurari: destroyer of the three demons of tripura i.e. lord shiva</t>
  </si>
  <si>
    <t>debug_om_shiva_shambho_jaya_shiva.html</t>
  </si>
  <si>
    <t>https://sairhythms.sathyasai.org/song/om-shiva-shiva-hara-hara</t>
  </si>
  <si>
    <t>Om Shiva Shiva Hara Hara</t>
  </si>
  <si>
    <t>Lord Shiva, the embodiment of Om, carries a trident, and resides in Kailasa mountains. The Lord with the eye of wisdom bearing the Holy Ganges, is the Lord of the Universe. He is Sai of Parthi.</t>
  </si>
  <si>
    <t>Om Shiva Shiva Hara Hara Shankara
Trishooladhara Trinetradhara [ Om Shiva ... ]
Shambho Shankara Samba Shiva
Kailasa Vasa Gangadhara
Sayeeshwara Sarveshwara He Jagadeeshwara</t>
  </si>
  <si>
    <t>Song Glossary ganga: the sacred river ganges worshipped as goddess ganga; (var) gangey hara: another name of lord shiva which means “to destroy”; (var) haraya jagadeesha: lord of the world; (var) jagadeeshwara, jagadeeshwaraya kailasa: the abode of lord shiva om: Omkara has no form. It is the manifestation of Brahman (God) as sound. It is present in all creation. It is effulgent. It is in all speech. Read More: Significance of Om sayeeshwara: lord sai; (var) saishwara; saishwari, sayeeshwari (feminine) samba: sa + amba - one who is with amba (parvathi) - refers to lord shiva sarvesha: lord of everybody; (var) sarveshwara, sarveshwaram, sarveshwari (f)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trinetra: three-eyed one, refers to lord shiva trishoola: trident weapon, frequently held by gods such as lord shiva and goddess durga; (var) trishula, shoola vasa: one who dwells or resides in; (var) vasaya, vaasam</t>
  </si>
  <si>
    <t>debug_om_shiva_shiva_hara_hara.html</t>
  </si>
  <si>
    <t>https://sairhythms.sathyasai.org/song/om-shivaya-om-shivaya</t>
  </si>
  <si>
    <t>Om Shivaya Om Shivaya</t>
  </si>
  <si>
    <t>Bow down to Lord Shiva who gives happiness and prosperity, the bestower of good. We offer humble prayers to Lord Shankara who grants auspiciousness and Lord Shiva who grants sustenance to be submerged in universal consciousness.</t>
  </si>
  <si>
    <t>Om Shivaya Om Shivaya
Shambho Shankara Om Shivaya (3)</t>
  </si>
  <si>
    <t>Song Glossary om: Omkara has no form. It is the manifestation of Brahman (God) as sound. It is present in all creation. It is effulgent. It is in all speech. Read More: Significance of Om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</si>
  <si>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debug_om_shivaya_om_shivaya.html</t>
  </si>
  <si>
    <t>https://www.youtube.com/watch?v=L-ZuHEy0kAk</t>
  </si>
  <si>
    <t>source: https://media.radiosai.org/journals/vol_16/01FEB18/Sai-Bhajans-Karaoke-Volume-5.htmReference Track6.5 Pancham / A#Gents Pitch Karaoke Tracks6.5 Pancham / A# (reference)6 Pancham / A (half note lower)5.5 Pancham / G# (one note lower)Ladies Pitch Karaoke Tracks4.5 Pancham / F# (reference)4 Pancham / F (half note lower)3 Pancham / E (one note lower)</t>
  </si>
  <si>
    <t>https://sairhythms.sathyasai.org/song/om-shivaya-om-shivaya-om</t>
  </si>
  <si>
    <t>Om Shivaya Om Shivaya Om</t>
  </si>
  <si>
    <t>Chant the mantra " Om Shivaya". Chant the name of the Lord of Uma, Resident of Kailasa (pure hearts), Holder of the Trishoola (Trident), the Three-Eyed One, Lord Shiva. Lord Shiva, who enjoys the cosmic dance along with the rhythm of the Damaru (small drum) and the sound of bells.</t>
  </si>
  <si>
    <t>Om Shivaya Om Shivaya Om Shivaya
Shambho Shankara Samba Sadashiva Hara Hara Shankara Jaya Hey
Hara Hara Shankara Jaya Hey [ Om Shivaya ... ]
Dama Dama Dama Dama Damaru Baajey
Ghana Ghana Ghana Ghana Ghanta Bajey
Jhanaka Jhanaka Jhan Payal Baajey Kailasa Vasa Uma Pathey
Trishoola Uma Pathey Trinetra Gowri Pathey (2)</t>
  </si>
  <si>
    <t>Song Glossary baajey: to play an instrument or instruments being played; (var) bajey, bajaavey, baja, bajaavath, baajath dam: sound syllable (like in a drum); (var) dum, dama damaru: musical instrument played esp. by lord shiva; (var) damaruka ghana: thick; also refers to the sound of a bell; (var) ghanana ghanta: bell gowri: another name of goddess parvathi hara: another name of lord shiva which means “to destroy”; (var) haraya hey: a heartfelt callout, usually followed by a name or description like 'hey rama', or 'hey merciful lord' jaya: victory; (var) jayam, jayatu jhanaka: sound of the anklets, sometimes expressed as 'jhanaka jhanaka jhan'; (var) jhanan kailasa: the abode of lord shiva om: Omkara has no form. It is the manifestation of Brahman (God) as sound. It is present in all creation. It is effulgent. It is in all speech. Read More: Significance of Om pathey: master, lord, husband; (var) pathi, pathayey payal: ornament for ankles; (var) payaliya - plural sadashiva: always happy or prosperous; (var) sadashivey, sadashivom samba: sa + amba - one who is with amba (parvathi) - refers to lord shiva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trinetra: three-eyed one, refers to lord shiva trishoola: trident weapon, frequently held by gods such as lord shiva and goddess durga; (var) trishula, shoola uma: goddess parvathi; (var) umaiyaval - tamil vasa: one who dwells or resides in; (var) vasaya, vaasam</t>
  </si>
  <si>
    <t>debug_om_shivaya_om_shivaya_om.html</t>
  </si>
  <si>
    <t>https://sairhythms.sathyasai.org/song/om-sri-bhagawan-namo-namo</t>
  </si>
  <si>
    <t>Om Sri Bhagawan Namo Namo</t>
  </si>
  <si>
    <t>We offer prayerful salutations to Lord Sathya Sai, who is compassionate to the downtrodden and who showers His grace on us. He is greatest of great celestial beings, verily the Lord Narayana, who has come as the Lord of Parthi.</t>
  </si>
  <si>
    <t>Om Sri Bhagawan Namo Namo
Deena Dayala Parama Krupala [ Om Sri ... ]
Namo Narayana Prashanthi Vasa
Mahaanubhava Devadi Deva</t>
  </si>
  <si>
    <t>Song Glossary bhagawan: god; (var) bhagwan, bhagavaan, bhagavan, bhagawantha, bhagawathey dayal: compassionate one: (var) dayala, dayalam, dayalana, dayalo, dayalu, dayaludey, dayalane (tamil), dayakari (f), dayalakari (f) deen: downtrodden; (var) deena, deenan deva: god; (var) dev, devo, devam devadi: primordial god; (var) devadideva, devadhi, devadidevaya krupalu: compassionate one; (var) krupala, krupakara, krupakari (f); krupamaya, krupamayi (f) - full of compassion mahanubhava: great person, highly experienced namo: to offer salutations narayana: lord vishnu; (var) narayan, narayanam, narayanaya om: Omkara has no form. It is the manifestation of Brahman (God) as sound. It is present in all creation. It is effulgent. It is in all speech. Read More: Significance of Om parama: supreme, principal, chief, best, highest; (var) param, paramam prashanthi: supreme peace; (var) prashantha; also refers to prashanthi nilayam at puttaparthi sri: honorific title of respect; another name of goddess lakshmi; wealth, majesty, splendour, intellect, fortune; (var) thiru (tamil) vasa: one who dwells or resides in; (var) vasaya, vaasam</t>
  </si>
  <si>
    <t>debug_om_sri_bhagawan_namo_namo.html</t>
  </si>
  <si>
    <t>https://sairhythms.sathyasai.org/song/om-sri-bhagawan-sathya-sai</t>
  </si>
  <si>
    <t>Om Sri Bhagawan Sathya Sai</t>
  </si>
  <si>
    <t>O Lord Sathya Sai Baba, You are the emerging daylight within my heart. My heart waited for Your light to shine. Your love is the key that has opened my heart and filled it to the brim with love.</t>
  </si>
  <si>
    <t>Om Sri Bhagawan Sathya Sai Baba
Kokoro no Naka de Deau Hi wo
Kokoro wo Komete Matte Imashita [ Om Sri Bhagawan ... ]
Hito eno Ai, Kami eno Ai
Kokoro no Tobira Hiraku Kagi
Bhagawan Sri Sathya Sai Watashi no
Kokoro no Sora wo Mitasu Ai</t>
  </si>
  <si>
    <t>Song Glossary baba: lord sai baba - the divine father bhagawan: god; (var) bhagwan, bhagavaan, bhagavan, bhagawantha, bhagawathey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sri: honorific title of respect; another name of goddess lakshmi; wealth, majesty, splendour, intellect, fortune; (var) thiru (tamil)</t>
  </si>
  <si>
    <t>debug_om_sri_bhagawan_sathya_sai.html</t>
  </si>
  <si>
    <t>https://youtu.be/MDPRiivFBpc</t>
  </si>
  <si>
    <t>https://sairhythms.sathyasai.org/song/om-sri-ram-jai-ram</t>
  </si>
  <si>
    <t>Om Sri Ram Jai Ram</t>
  </si>
  <si>
    <t>Victory to Lord Rama, the Lord of Sita and Shyam, the beloved of Radha. Chant the name of the Lord Sri Rama, Sita Ram and Radhey Shyam.</t>
  </si>
  <si>
    <t>Om Sri Ram Jai Ram Jai Jai Ram (4)
Sita Ram Sita Ram Sita Ram
Radhey Shyam Radhey Shyam Radhey Shyam</t>
  </si>
  <si>
    <t>om-sri-ram-jai-ram.mp3</t>
  </si>
  <si>
    <t>Song Glossary jai: victory om: Omkara has no form. It is the manifestation of Brahman (God) as sound. It is present in all creation. It is effulgent. It is in all speech. Read More: Significance of Om radha: one of the gopikas and the beloved of lord krishna; (var) radhe, radhey, radhika rama: name of the seventh incarnation of lord vishnu, son of dasharatha and kausalya; (var) ram sham: dark hued, a reference to lord krishna; evening time; (var) shyam, shyama, shyamala sita: consort of rama, 7th avatar of lord vishnu; (var) siya sri: honorific title of respect; another name of goddess lakshmi; wealth, majesty, splendour, intellect, fortune; (var) thiru (tamil)</t>
  </si>
  <si>
    <t>debug_om_sri_ram_jai_ram.html</t>
  </si>
  <si>
    <t>https://youtu.be/ahvdw5PE1KU</t>
  </si>
  <si>
    <t>om-sri-ram-jai-ram_1.mp3</t>
  </si>
  <si>
    <t>om-sri-ram-jai-ram_2.mp3</t>
  </si>
  <si>
    <t>https://sairhythms.sathyasai.org/song/om-sri-sathya-baba-toutoki</t>
  </si>
  <si>
    <t>Om Sri Sathya Baba Toutoki</t>
  </si>
  <si>
    <t>1. Sri Sathya Sai Baba, You are our precious Lord from Parthi who protects and guides. We devote ourselves to You. 2. You look over all living things with oyur kind smile and loving gaze. You fulfill the wishes of the righteous with Your supreme power. 3. Swami, You are Mother, Father, and the love of Buddha. You rule over all the universe with Your wisdom and the eternal Om. 4. Please receive this pure, holy flame in Aarathi. You bless everything with Your love and wisdom. We bow down at Your beautiful lotus feet. 5. Chant the name of Lord Sathya Sai Narayana, Whose Form is Pranava. Victory to Noble Teacher and Supreme Lord Sai, Sathya Sai.</t>
  </si>
  <si>
    <t>Om Sri Sathya Baba Toutoki Kami Sai Baba
Anata ni Kiesuru Mono wo, Mamaorase Michibiki Tamou, Parthi no Sonshin
Om Sri Sathya Sai Baba
Ikitoshi Ikeru Inochi no, Tadashiki Negai wo Mitasu, Shikou no Son Shin
Om Sri Sathya Sai Baba
Uchuu wo Suberu Sai Baba, Om no Sonshin Sai Baba, Eichi no Hikari
Om Sri Sathya Sai Baba
Subete no Kami wa Ai nari, Jiai to Eichi ni Michita, Renge no Miashi ni
Kono Hi wo Sasagemasu
Narayana Narayana Narayana Om
Narayana Narayana Om, Sathya
Narayana Narayana Om, Sathya
Narayana Narayana Om
Om Jai Sadguru Deva
Om Jai Jagadeesha Harey
Swami Sathya Sai Harey
Bhaktha Jana Samrakshaka
Bhaktha Jana Samrakshaka
Parthi Maheshwara
Om Jai Jagadeesha Harey
Swami Sarva Prana Pathey
Aashritha Kalpa Latheeka
Aashritha Kalpa Latheeka
Aapadh Bandhava
Om Jai Jagadeesha Harey
Swami Mari Anthayu Neevey
Naada Brahma Jagan Natha
Naada Brahma Jagan Natha
Nagendra Shayana
Om Jai Jagadeesha Harey
Sathya Sai Mahadeva
Mangala Arathi Anduko
Mangala Arathi Anduko
Mandhara Giridhari
Om Jai Jagadeesha Harey
Sathya Narayana Narayana Narayana Om
Narayana Narayana Om
Sathya Narayana Narayana Om
Sathya Narayana Narayana Om
Om Jai Sadguru Deva
All praise to You, Lord of the Worlds
Swami Sathya Sai, our Lord
You protect devotees who cling to You
Show Your mercy to us who sing to You
Knowing You are God in human form
All praise to You, Lord of the Worlds
You do everything to bring us happiness
You're aware of all through infinite consciousness
You are master of every living thing
For devotees You're wish-fulfilling
Helping us when we are in distress
All praise to You, Lord of the Worlds
You remind us there is only one, not two
Swami, there is truly no one else but You
Master of creation, You are adored
People of all nations are striving toward
Realization of our true reward
Our unity with You, Lord of the Worlds
The embodiment of all true and right
Sathya Sai, fill our hearts with pure delight
Do accept our prayer and heed us
From darkness we can't bear please lead us
With Your might You make our burdens light
All praise to You, Lord of the Worlds
Narayana Narayana Narayana Om
Narayana Narayana Om, Sathya
Narayana Narayana Om, Sathya
Narayana Narayana Om
All praise to our Teacher Divine
The Lord of the Universe is here
Swami Sathya Sai is here
Come to save devotees everywhere
Come to bless His children everywhere
Born at Puttaparthi
The Lord of the Universe is here
Shining with Divine inner light
Filling all with Bliss at His sight
He is always serving those in need
Answering the prayers of devotees
Giving Grace to you and me
The Lord of the Universe is here
Mother You are everything to us
Father You are everything to us
You are the Divine Primal Energy
Manifest as all that we ever see
You are the One Reality
The Lord of the Universe is here
Universal radiance Divine
Please accept this offering of mine
The flame of love that burns within my heart
Meaning we can never be apart
You and I are ever One
The Lord of the Universe is here.
Narayana Narayana Om
Narayana Narayana Om Sathya
Narayana Narayana Om
Narayana Narayana Om Sathya
Narayana Narayana Om
The Lord of the Universe is here.
Gloria a Ti, mi Señor,
hacedor de toda la vida.
Como la luna tranquila, con Tu dulzura iluminas,
la luz de nuestro corazón. Gloria a Ti mi Señor.
Eres Padre y Madre de la alegría,
el Señor de toda armonía,
el Señor de toda armonía,
mi Dios, mi Maestro y mi Guía,
mi Dios, mi Maestro y mi Guía.
El néctar de la compasión.
Gloria a ti mi Señor.
Eres el Padre Supremo,
eres el Padre Supremo,
que nos envuelve en su juego,
que nos envuelve en su juego.
Eres nuestro protector.
Gloria a Ti mi Señor.
ante Tus Pies nos rendimos,
ante Tus Pies nos rendimos,
y con amor Te pedimos,
y con amor Te pedimos,
que nos des Tu bendición,
Oh, mi Dulcísimo Señor.
alabado seas mi Señor,
te entrego todas mis faltas,
te entrego todas mis dudas,
para que Tú las consumas
en el puro fuego de tu amor.</t>
  </si>
  <si>
    <t>Song Glossary arathi: waving of flame in front of the lord; (var) arati, aarathi, harathi buddha: founder of buddhism and one of the major ten incarnations of god; also an enlightened person deva: god; (var) dev, devo, devam jai: victory narayana: lord vishnu; (var) narayan, narayanam, narayanaya om: Omkara has no form. It is the manifestation of Brahman (God) as sound. It is present in all creation. It is effulgent. It is in all speech. Read More: Significance of Om puttaparthi: birthplace of bhagawan sri sathya sai baba; (var) parti, parthi, parthipuri sadguru: true teacher/mentor/preceptor sai: sa + aai = divine mother sathya: truth, short form of sathyanarayana – the childhood name of sri sathya sai baba; (var) sathyam sri: honorific title of respect; another name of goddess lakshmi; wealth, majesty, splendour, intellect, fortune; (var) thiru (tamil) swami: lord; (var) swaminatha, swamiye, swamiyey, swamy</t>
  </si>
  <si>
    <t>debug_om_sri_sathya_baba_toutoki.html</t>
  </si>
  <si>
    <t>https://youtu.be/JzsCQHbBT4s</t>
  </si>
  <si>
    <t>https://sairhythms.sathyasai.org/song/om-tat-sat</t>
  </si>
  <si>
    <t>Om Tat Sat</t>
  </si>
  <si>
    <t>Om, Thou art that, You are Narayana, God in the form of man; You are the embodiment of perfection and the perfect teacher. You are the enlightened Buddha; You are Subrahmanya and Ganesha, the remover of obstacles; You are the Sun-fire that destroys the darkness of ignorance. You are Brahma, the Creator; Mazda, the Great One. You are Jehovah, and Divine Mother, the creative Energy. You are Jesus, our Lord, Holy Father. You are Rudra, the Transformer, and Vishnu, the Preserver; You are Rama and Krishna; You are Rahim, all kindness, always giving and expanding; You are the Tao. You are Vasudeva, the Sustenance of all, omnipotent and omnipresent; You are Hari, destroyer of illusion, the blissful Spirit. You are unparallelled and one without a second, beyond time and fearless of adversities; You are Shiva, the atma lingam, symbol of the formless Absolute.</t>
  </si>
  <si>
    <t>Om Tat Sat Sri Narayana Tu
Purushothama Guru Tu
Siddha Buddha Tu, Skanda Vinayaka
Savita Pavaka Tu, Savita Pavaka Tu
Yeshu Pitha Prabhu Tu
Rudra Vishnu Tu, Rama Krishna Tu
Rahim Tao Tu, Rahim Tao Tu
Chidananda Hari Tu
Advitiya Tu Akala Nirbhaya
Atma Linga Shiva Tu (Sai) (3)</t>
  </si>
  <si>
    <t>om-tat-sat.mp3</t>
  </si>
  <si>
    <t>karaoke prayers sheet-music</t>
  </si>
  <si>
    <t>Song Glossary atma: soul brahma: one of the trinity who is the creator, it also refers to the supreme lord - brahman; (var) brahmam buddha: founder of buddhism and one of the major ten incarnations of god; also an enlightened person chidananda: bliss of the consciousness go: cow, cattle; figuratively, all of creation guru: preceptor; (var) guruvara – belonging to the guru / guru’s hari: name of lord vishnu; (var) hare, harey linga: special type of elliptical stone worshipped by devotees esp. shiva-linga mazda: in zoroastrian religion ‘ahura mazda’ means supreme creator, god of light, wisdom, truth; (var) ahura mazda narayana: lord vishnu; (var) narayan, narayanam, narayanaya om: Omkara has no form. It is the manifestation of Brahman (God) as sound. It is present in all creation. It is effulgent. It is in all speech. Read More: Significance of Om pitha: father prabhu: lord, master; (var) prabho rahim: merciful lord roopa: figure, embodiment; (var) roopam, roopini (f) rudra: a fearful aspect of lord shiva that vanquishes evil sai: sa + aai = divine mother sat: truth; (var) sath shakthi: power, primordial goddess, another name of mother parvathi shiva: lord shiva - one of the trinity who is the destroyer - the name shiva means auspiciousness; (var) shiv, shivaya, shivaraj, shivaraja, shivarajam, shivom, shivani (f) - of shiva siddhi: accomplishment, superhuman power skanda: lord subrahmanya, son of lord shiva sri: honorific title of respect; another name of goddess lakshmi; wealth, majesty, splendour, intellect, fortune; (var) thiru (tamil) tat: that tum: you, thou; (var) tu, tuj; tubhyam, tumhey - to you; tujhey, tujko - for you; vasudeva: lord krishna’s father, also refers to lord krishna himself vinayaka: one without a master - refers to lord ganesha vishnu: lord vishnu, one of the trinity who is the preserver vishwa: world; (var) vishwam yesu: jesus christ; (var) yeshu</t>
  </si>
  <si>
    <t>debug_om_tat_sat.html</t>
  </si>
  <si>
    <t>https://sairhythms.sathyasai.org/song/om-inner-light</t>
  </si>
  <si>
    <t>Om To The Inner Light</t>
  </si>
  <si>
    <t>Om to the Inner Light, to my God's divine Light I bow
Om to divine Eternal Light, to the Essence of my life I bow
Om to the Indwelling Lord, the true Guru Sathya Sai I bow
Atma Jyothi Namo Paramatma Jyothi Namo
Akhanda Jyothi Namo Mama Jeevana Jyothi Namo
Antaryami Namo Sri Sadguru Sai Namo
Bow To The Light Within To The Omnipresent Light Of God
Bow To The Endless Light The Light That Is Our Very Life
Bow To The Indwelling Lord Our True Guru Sri Sathya Sai</t>
  </si>
  <si>
    <t>Song Glossary guru: preceptor; (var) guruvara – belonging to the guru / guru’s sai: sa + aai = divine mother sathya: truth, short form of sathyanarayana – the childhood name of sri sathya sai baba; (var) sathyam</t>
  </si>
  <si>
    <t>debug_om_to_the_inner_light.html</t>
  </si>
  <si>
    <t>https://youtu.be/TS5McyJ_TW4</t>
  </si>
  <si>
    <t>https://sairhythms.sathyasai.org/song/omkara-naadamayi-sai-deva-sathya</t>
  </si>
  <si>
    <t>Omkara Naadamayi Sai Deva Sathya</t>
  </si>
  <si>
    <t>Lord Sathya Sai is the embodiment of the Omkara. Pranava, the primal sound, represents the Almighty. That very sound realized in Truth has taken the form of our dear Lord Sathya Sai. Continuous chanting of His name destroys ill effects of all sins committed by us. The touch of his Lotus Feet redeems us to lead a spiritual and purposeful life and become an example.</t>
  </si>
  <si>
    <t>Omkara Naadamayi Sai Deva Sathya Sai Deva
Saakara Shiva Sai Devadi Deva [ Omkara Naadamayi ... ]
Tava Naama Smaranam Bhava Paapa Haranam
Tava Paada Sparshanam Sarva Paapa Nashanam</t>
  </si>
  <si>
    <t>Song Glossary bhava: being, becoming, birth, world deva: god; (var) dev, devo, devam devadi: primordial god; (var) devadideva, devadhi, devadidevaya harana: to remove/destroy; (var) haranam, haari - one who destroys naada: sound; (var) ninaada, naad, naadam naam: name; (var) naama, naamam nasha: destruction om: Omkara has no form. It is the manifestation of Brahman (God) as sound. It is present in all creation. It is effulgent. It is in all speech. Read More: Significance of Om paada: feet; (var) pada, padam, paadam - tamil paapa: sin saakara: manifested physical form sai: sa + aai = divine mother sarva: all; (var) sarvam sathya: truth, short form of sathyanarayana – the childhood name of sri sathya sai baba; (var) sathyam shiva: lord shiva - one of the trinity who is the destroyer - the name shiva means auspiciousness; (var) shiv, shivaya, shivaraj, shivaraja, shivarajam, shivom, shivani (f) - of shiva smaran: constant remembrance; (var) smaranam, smarami - remember sparshanam: touch tava: your</t>
  </si>
  <si>
    <t>debug_omkara_naadamayi_sai_deva_sathya.html</t>
  </si>
  <si>
    <t>https://sairhythms.sathyasai.org/song/omkara-priya-sai-ram-sai</t>
  </si>
  <si>
    <t>Omkara Priya Sai Ram Sai</t>
  </si>
  <si>
    <t>Sai Ram, the embodiment of Omkara is, the same Rama who was the jewel of the lineage of Raghu. He is the compassionate Lord of Sita, who liberated the devotee Ahalya, The indweller who is always in Divine Bliss. Victory to that Ram, who is our Sai Ram.</t>
  </si>
  <si>
    <t>Omkara Priya Sai Ram Sai Rama
Raghukula Bhooshana Ramethi Rama [ Omkara ... ]
Sri Raghu Nandana Sita Rama
Ahalyodharaka Karunya Rama
Atmabhi Rama Ananda Rama
Jaya Jaya Rama Jai Sai Rama (5)</t>
  </si>
  <si>
    <t>Song Glossary ahalyodharaka: one who liberated ahalya of her curse i.e. lord rama; (var) ahalyodhara anand: bliss; (var) ananda, anandam, anando atmabhi: for the soul bhooshana: ornament, decoration, jewel; being so decorated; (var) bhushana, vibhushana, vibhushani (f), bhooshani (f) jai: victory jaya: victory; (var) jayam, jayatu karuna: compassion; (var) karunya, karunamaya - full of compassion, karunamayi (f), karunantha, karunakara - embodiment of compassion nandana: son, also the name of a forest; (var) nandan, nandanam om: Omkara has no form. It is the manifestation of Brahman (God) as sound. It is present in all creation. It is effulgent. It is in all speech. Read More: Significance of Om priya: dear; (var) priyey, priyakara, priyakari (f) raghu: the king ‘raghu’ who formed the ‘raghu’ dynasty in which lord rama was born rama: name of the seventh incarnation of lord vishnu, son of dasharatha and kausalya; (var) ram ramethi: one who delights (rama) sai: sa + aai = divine mother sita: consort of rama, 7th avatar of lord vishnu; (var) siya sri: honorific title of respect; another name of goddess lakshmi; wealth, majesty, splendour, intellect, fortune; (var) thiru (tamil)</t>
  </si>
  <si>
    <t>debug_omkara_priya_sai_ram_sai.html</t>
  </si>
  <si>
    <t>https://sairhythms.sathyasai.org/song/omkara-priya-sai-rama</t>
  </si>
  <si>
    <t>Omkara Priya Sai Rama</t>
  </si>
  <si>
    <t>We pray to Sai Rama, who loves the Omkar (Primordial sound), who is always worshipped by pious souls, who is the embodiment of peace, who could grant self realization, the one who loves devotees who are immersed in the divine consciousness. He is the embodiment of divine music and dance.</t>
  </si>
  <si>
    <t>Omkara Priya Sai Rama
Munijana Sevitha Sai Rama
Shanthakara Sai Rama
Sakshathkara Sai Rama
Bhaava Raga Priya Sai Rama
Bhaagavatha Priya Sai Rama
Naada Swaroopa Sai Rama
Natya Kalaapa Sai Rama</t>
  </si>
  <si>
    <t>omkara-priya-sai-rama.mp3</t>
  </si>
  <si>
    <t>S R1 G2 P D1 P ~ P G2 P D1 N2 D1 PIn the Key of C:C C# E G G# G ~ G E G G# B G# G</t>
  </si>
  <si>
    <t>https://media.radiosai.org/journals/Vol_06/01APR08/10-bhajans.htm#2</t>
  </si>
  <si>
    <t>Song Glossary bhaagavatha: devotees; also refers to the story of lord krishna's advent bhaav: feeling, emotion; (var) bhaava kalaapa: intelligent munijana: all the saints naada: sound; (var) ninaada, naad, naadam natya: dance om: Omkara has no form. It is the manifestation of Brahman (God) as sound. It is present in all creation. It is effulgent. It is in all speech. Read More: Significance of Om priya: dear; (var) priyey, priyakara, priyakari (f) raga: melody rama: name of the seventh incarnation of lord vishnu, son of dasharatha and kausalya; (var) ram sai: sa + aai = divine mother sakshath: visibly, before one's eyes; sakshathkara - make visibly present sevitha: one who is worshipped shanthakara: peaceful form swaroopa: figure, embodiment; (var) swarupa, swaroopam, swaroopanin (tamil); roopini, swaroopini, svarupini (feminine)</t>
  </si>
  <si>
    <t>debug_omkara_priya_sai_rama.html</t>
  </si>
  <si>
    <t>https://youtu.be/kL2cbvv0S8A https://youtu.be/aZ55AWfi8Rc</t>
  </si>
  <si>
    <t>https://sairhythms.sathyasai.org/song/omkara-roopa-sri-sai-natha</t>
  </si>
  <si>
    <t>Omkara Roopa Sri Sai Natha</t>
  </si>
  <si>
    <t>Pray to Lord Sathya Sai who is the embodiment of Omkara; who is the True Guru, the one who removes darkness and gives enlightenment; He is verily Allah, Yesu, Eshwar, Buddha, Mahavir, Zohrashtra, Guru Nanak, Ram, Rahim and Krishna.</t>
  </si>
  <si>
    <t>Omkara Roopa Sri Sai Natha
Sadguru Sri Sathya Sai Harey
Allah Yesu Eshwar Tum Ho
Gautama Buddha Mahavir Ho
Zohrashtra Guru Grantha Nanak Tum Ho
Ram Rahim Sai Krishna Karim</t>
  </si>
  <si>
    <t>omkara-roopa-sri-sai-natha.mp3</t>
  </si>
  <si>
    <t>Song Glossary allah: the all-compassionate god of islam religion buddha: founder of buddhism and one of the major ten incarnations of god; also an enlightened person eshwar: lord, one of the various names of lord shiva; (var) eshwara gautama: refers to gautama buddha - considered to be one of the ten incarnations; (var) gautam grantha: guru granth sahib - sacred scripture of sikh religion guru: preceptor; (var) guruvara – belonging to the guru / guru’s hari: name of lord vishnu; (var) hare, harey ho: you are; (alternative) so be it karim: one of the 99 names of allah meaning ‘generous’ krishna: name of the eighth incarnation of lord vishnu, son of devaki and vasudeva mahavira: lord mahavira – the founder of jainism, also, a very courageous person; (var) mahavir nanak: saint of sikh religion, guru nanak natha: lord or master; (var) nath, nathaya, natham, nada (tamil), nadanukku (tamil) - to the lord, nathudey (telugu) om: Omkara has no form. It is the manifestation of Brahman (God) as sound. It is present in all creation. It is effulgent. It is in all speech. Read More: Significance of Om rahim: merciful lord rama: name of the seventh incarnation of lord vishnu, son of dasharatha and kausalya; (var) ram roopa: figure, embodiment; (var) roopam, roopini (f) sadguru: true teacher/mentor/preceptor sai: sa + aai = divine mother sathya: truth, short form of sathyanarayana – the childhood name of sri sathya sai baba; (var) sathyam sri: honorific title of respect; another name of goddess lakshmi; wealth, majesty, splendour, intellect, fortune; (var) thiru (tamil) tum: you, thou; (var) tu, tuj; tubhyam, tumhey - to you; tujhey, tujko - for you; yesu: jesus christ; (var) yeshu zohrashtra: founder of the zoroastrianism faith, zoroaster (zarathustra in persian)</t>
  </si>
  <si>
    <t>debug_omkara_roopa_sri_sai_natha.html</t>
  </si>
  <si>
    <t>https://sairhythms.sathyasai.org/song/omkara-roopini-janani-ma</t>
  </si>
  <si>
    <t>Omkara Roopini Janani Ma</t>
  </si>
  <si>
    <t>O Mother Sai residing in Parthi, You are the personification of the Primordial Sound Om. You bestow auspiciousness and happiness to one and all and You are enchanted by music.</t>
  </si>
  <si>
    <t>Omkara Roopini Janani Ma
Mangala Kaarini Janani Ma [ Omkara Roopini ... ]
Gaana Vinodini Janani Ma
Ananda Dayini Janani Ma
Janani Ma Partheeshwari Ma (2)</t>
  </si>
  <si>
    <t>omkara-roopini-janani-ma.mp3</t>
  </si>
  <si>
    <t>https://media.radiosai.org/journals/vol_13/01JUN15/bhajan-tutor-omkara-roopini.htm</t>
  </si>
  <si>
    <t>Song Glossary anand: bliss; (var) ananda, anandam, anando dayini: one who gives (feminine); (var) pradayini, vidayini gaan: song, music; (var) gaana janani: mother kaarini: doer, responsible for (f); (var) karini ma: mother; (var) maayi, maiya, mayi mangal: auspicious; (var) mangala omkaara: form of om; (var) omkara, omkaraya - one who is the form of om partheeshwari: goddess of puttaparthi; (var) parthiswari swaroopa: figure, embodiment; (var) swarupa, swaroopam, swaroopanin (tamil); roopini, swaroopini, svarupini (feminine) vinodini: one who delights in various activities like playing flute, singing etc.; (var) vinodana</t>
  </si>
  <si>
    <t>debug_omkara_roopini_janani_ma.html</t>
  </si>
  <si>
    <t>https://youtu.be/dpK_I9TqHfU</t>
  </si>
  <si>
    <t>https://sairhythms.sathyasai.org/song/omkareshwara-he-shiva-nandana</t>
  </si>
  <si>
    <t>Omkareshwara He Shiva Nandana</t>
  </si>
  <si>
    <t>Lord Ganesha, son of Lord Shiva and Mother Girija (Parvathi) is the Supreme Lord, who grants success, removes misfortunes and is the Lord of divine powers.</t>
  </si>
  <si>
    <t>Omkareshwara He Shiva Nandana
Girija Sutha Gananatha Gajanana [ Omkareshwara He ... ]
Siddhi Vinayaka Mooshaka Vahana
Lambodhara He Sankata Mochana</t>
  </si>
  <si>
    <t>Song Glossary gajamukha: elephant-faced one, refers to lord ganesh; (var) gajamukham, gajanana, gajananam, gajavadana, gajavadanam gananatha: lord of ganas (lord shiva's army) - refers to lord ganesha; (var) gananatham, ganesha, ganeshwara girija: goddess parvathi, daughter of the king of mountains lambodhara: one having big stomach – lord ganesha mochana: liberation mooshika: mouse - the vehicle of lord ganesha nandana: son, also the name of a forest; (var) nandan, nandanam omkareshwara: lord shiva as the embodiment of om sankata: distress shiva: lord shiva - one of the trinity who is the destroyer - the name shiva means auspiciousness; (var) shiv, shivaya, shivaraj, shivaraja, shivarajam, shivom, shivani (f) - of shiva siddhi: accomplishment, superhuman power sutha: son; (var) sutham, suthaya - one who is the son of, suthaney (tamil) vahana: vehicle; (var) vahini - one who rides the vehicle (feminine) vinayaka: one without a master - refers to lord ganesha</t>
  </si>
  <si>
    <t>debug_omkareshwara_he_shiva_nandana.html</t>
  </si>
  <si>
    <t>https://sairhythms.sathyasai.org/song/omkareshwara-vinayaka</t>
  </si>
  <si>
    <t>Omkareshwara Vinayaka</t>
  </si>
  <si>
    <t>Glory be to the Lord of divine powers, Lord of Om, and remover of obstacles, Lord Ganesha, and Lord Sai.</t>
  </si>
  <si>
    <t>Omkareshwara Vinayaka
Jaya Vighneshwara Vinayaka
Vinayaka Vinayaka
Jaya Vighneshwara Vinayaka
Jaya Sayeeshwara Vinayaka</t>
  </si>
  <si>
    <t>Song Glossary jaya: victory; (var) jayam, jayatu omkareshwara: lord shiva as the embodiment of om sayeeshwara: lord sai; (var) saishwara; saishwari, sayeeshwari (feminine) vighnesha: lord of (victorious over) obstacles; (var) vighnesham, vighneshwara, vighneshwaram, vighneshwaraya vinayaka: one without a master - refers to lord ganesha</t>
  </si>
  <si>
    <t>debug_omkareshwara_vinayaka.html</t>
  </si>
  <si>
    <t>https://sairhythms.sathyasai.org/song/omnipresent-sai-embodiment-love</t>
  </si>
  <si>
    <t>Omnipresent Sai Embodiment Of Love</t>
  </si>
  <si>
    <t>Omnipresent Sai, Embodiment Of Love
Goodness And Truth, Peace Within
Life Of The Soul In Everyone
Lord Of The World Filled With Sweetness
Om Sri Sathya Sai Maha Deva</t>
  </si>
  <si>
    <t>Song Glossary deva: god; (var) dev, devo, devam maha: great; (var) mahaan - one who is great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sri: honorific title of respect; another name of goddess lakshmi; wealth, majesty, splendour, intellect, fortune; (var) thiru (tamil)</t>
  </si>
  <si>
    <t>debug_omnipresent_sai_embodiment_of_love.html</t>
  </si>
  <si>
    <t>https://sairhythms.sathyasai.org/song/paths-joy</t>
  </si>
  <si>
    <t>On Paths Of Joy</t>
  </si>
  <si>
    <t>On paths of joy, Lord Sai leads us home,
On a lane so familiar, from so long ago.
Life was simple, sweet and kind,
Places I have known, from so long ago.
An age before memory had begun.
Mountains of truth, streams of peace,
Places I have known, from so long ago.
Places I have known, from so long ago.</t>
  </si>
  <si>
    <t>paths-joy.mp3</t>
  </si>
  <si>
    <t>debug_on_paths_of_joy.html</t>
  </si>
  <si>
    <t>https://sairhythms.sathyasai.org/song/guru-poornima-day</t>
  </si>
  <si>
    <t>On This Guru Poornima Day</t>
  </si>
  <si>
    <t>On This Guru Poornima Day
With Love We Offer Homage To Thy Feet
Sai Baba Dear Gurudev (2)
Lead Us From Darkness Into The Light
Fill Us With Knowledge, Make Us Wise
(Baba) Lead Us To Our Salvation
Blessed Are We, Blessed Are We, Blessed Are We To Be With You</t>
  </si>
  <si>
    <t>Song Glossary baba: lord sai baba - the divine father guru: preceptor; (var) guruvara – belonging to the guru / guru’s gurudev: preceptor; (var) gurudeva poornima: full moon sai: sa + aai = divine mother</t>
  </si>
  <si>
    <t>debug_on_this_guru_poornima_day.html</t>
  </si>
  <si>
    <t>https://sairhythms.sathyasai.org/song/once-our-hearts-have-tasted-his-love</t>
  </si>
  <si>
    <t>Once our hearts have tasted His love</t>
  </si>
  <si>
    <t>Once our hearts have tasted His love, nothing else will satisfy
Once He takes us for His own, He will never let us go
We must worship our Him our dear Lord Sai, in everything we say and do.</t>
  </si>
  <si>
    <t>debug_once_our_hearts_have_tasted_his_love.html</t>
  </si>
  <si>
    <t>https://sairhythms.sathyasai.org/song/one-day-puttaparthi</t>
  </si>
  <si>
    <t>One day in Puttaparthi</t>
  </si>
  <si>
    <t>One day in Puttaparthi, Sai was born
And with His coming, a new age has dawned
He lit the flames of Light and Love
He taught us God is in our hearts
Swami, You taught us to Love All and Serve All
So help us awake, arise, ascend
So let's awake, arise, ascend</t>
  </si>
  <si>
    <t>Song Glossary puttaparthi: birthplace of bhagawan sri sathya sai baba; (var) parti, parthi, parthipuri sai: sa + aai = divine mother swami: lord; (var) swaminatha, swamiye, swamiyey, swamy</t>
  </si>
  <si>
    <t>debug_one_day_in_puttaparthi.html</t>
  </si>
  <si>
    <t>https://youtu.be/pyWWeJMjUBY?si=ue6ixhR6LaDidhmU</t>
  </si>
  <si>
    <t>https://sairhythms.sathyasai.org/song/one-guru-one-guru</t>
  </si>
  <si>
    <t>One Guru, One Guru</t>
  </si>
  <si>
    <t>One guru, one guru, omnipresent God
Guru truth, guru peace, guru love in every heart
Rama guru, Krishna guru, Shiva guru naam
Guru Shirdi Sai, Sathya Sai, Prema Sai naam
Jesus guru, Allah guru, Buddha guru naam
Guru Zohrashtra, Mahavira, Jehovah naam</t>
  </si>
  <si>
    <t>one-guru-one-guru.mp3</t>
  </si>
  <si>
    <t>Song Glossary allah: the all-compassionate god of islam religion buddha: founder of buddhism and one of the major ten incarnations of god; also an enlightened person guru: preceptor; (var) guruvara – belonging to the guru / guru’s krishna: name of the eighth incarnation of lord vishnu, son of devaki and vasudeva mahavira: lord mahavira – the founder of jainism, also, a very courageous person; (var) mahavir naam: name; (var) naama, naamam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 shiva: lord shiva - one of the trinity who is the destroyer - the name shiva means auspiciousness; (var) shiv, shivaya, shivaraj, shivaraja, shivarajam, shivom, shivani (f) - of shiva zohrashtra: founder of the zoroastrianism faith, zoroaster (zarathustra in persian)</t>
  </si>
  <si>
    <t>debug_one_guru_one_guru.html</t>
  </si>
  <si>
    <t>https://sairhythms.sathyasai.org/song/one-spirit</t>
  </si>
  <si>
    <t>One Spirit</t>
  </si>
  <si>
    <t>One Spirit
There’s one source that we look to for light
In this world when we need to make a start
It’s one spirit, one heart
One spirit to make our journey whole
One spirit, one light, one heart, one soul
One spirit, one ancient holy dove
One spirit, one love
One family, one woman, one child, one man
One spirit, to lead us out of night
One spirit, one light
One music that plays within our hearts
One truth says we’ve never been apart
One spirit, that guides us from above
One spirit, one love
One spirit, one love</t>
  </si>
  <si>
    <t>one-spirit.mp3</t>
  </si>
  <si>
    <t>debug_one_spirit.html</t>
  </si>
  <si>
    <t>https://sairhythms.sathyasai.org/song/only-believe-only-believe</t>
  </si>
  <si>
    <t>Only believe, Only believe</t>
  </si>
  <si>
    <t>Only believe, Only believe
All things are possible, if only we believe
Only believe, only believe
All things are possible, if we only believe</t>
  </si>
  <si>
    <t>debug_only_believe_only_believe.html</t>
  </si>
  <si>
    <t>https://sairhythms.sathyasai.org/song/only-one-life-will-soon-be-passed</t>
  </si>
  <si>
    <t>Only one life will soon be passed</t>
  </si>
  <si>
    <t>Only one life will soon be passed
Only what's done for Thee will last
For me to live is Christ
Jesu Pita, Jesu Pita, Jesu Pita, O Baba
Open my heart, O Open my heart, Open my heart, receive me
For me to love is Christ</t>
  </si>
  <si>
    <t>debug_only_one_life_will_soon_be_passed.html</t>
  </si>
  <si>
    <t>https://sairhythms.sathyasai.org/song/only-one-love</t>
  </si>
  <si>
    <t>Only One Love</t>
  </si>
  <si>
    <t>Only one love shines on millions of faces
Only one heart dwells in all sacred places
So many names for the one Lord we serve
We all are one when that one Lord is love</t>
  </si>
  <si>
    <t>only-one-love.mp3</t>
  </si>
  <si>
    <t>Song Glossary baba: lord sai baba - the divine father jai: victory om: Omkara has no form. It is the manifestation of Brahman (God) as sound. It is present in all creation. It is effulgent. It is in all speech. Read More: Significance of Om prema: love; (var) prem; also the name of the third sai avatar, prema sai sai: sa + aai = divine mother sathya: truth, short form of sathyanarayana – the childhood name of sri sathya sai baba; (var) sathyam shirdi: holy abode of the first incarnation of sai baba; (var) shirdipuri</t>
  </si>
  <si>
    <t>debug_only_one_love.html</t>
  </si>
  <si>
    <t>https://sairhythms.sathyasai.org/song/ooinaru-kami-yo-sai</t>
  </si>
  <si>
    <t>Ooinaru Kami yo (Sai)</t>
  </si>
  <si>
    <t>Magnificent Sai who dwells in Puttaparthi, Your lotus eyes shine with truth and beauty. You clear away the darkness of our hearts with Your light of love.</t>
  </si>
  <si>
    <t>Ooinaru Kami yo (Sai)
Puttaparthi ni Owasu Sai Baba Warera no Kami yo [ Ooinaru ... ]
Shin no Kiyosa to Bi ni Renge no Hitomi Kagayaku
Kokoro no Yami wo Harai Ai de Hikari Tomosu
Sai Mahadeva (Sathya)
Parthi Pureeshwara Hey Sai Baba Maheshwara Hey [ Sai Mahadeva ]
Nirupama Guna Sadana Sai Neeraja Dala Nayana
Vibhuti Sundara Hey Sai Baba Maheshwara Hey</t>
  </si>
  <si>
    <t>~ Minor (Karaharapriya / Kafi)</t>
  </si>
  <si>
    <t>Song Glossary baba: lord sai baba - the divine father puttaparthi: birthplace of bhagawan sri sathya sai baba; (var) parti, parthi, parthipuri sai: sa + aai = divine mother</t>
  </si>
  <si>
    <t>debug_ooinaru_kami_yo_sai.html</t>
  </si>
  <si>
    <t>https://youtu.be/naDspMVmtUw</t>
  </si>
  <si>
    <t>https://sairhythms.sathyasai.org/song/ooinaru-mezame-no-shifuku-no</t>
  </si>
  <si>
    <t>Ooinaru Mezame no Shifuku no</t>
  </si>
  <si>
    <t>O Magnificent Lord, You bloom the flowers of supreme bliss within my heart. You hold our hands and walk together with us on this long journey towards enlightenment. O Buddha, You are the light of Love.</t>
  </si>
  <si>
    <t>Ooinaru Mezame no Shifuku no Hana wo
Kie Suru Kokoro ni Sakase tamae
Haruka naru Satori no Tabi wo
Te wo Soete tomo ni Ayuman
O Buddha Sai Buddha Jiai no Hikari yo</t>
  </si>
  <si>
    <t>debug_ooinaru_mezame_no_shifuku_no.html</t>
  </si>
  <si>
    <t>https://youtu.be/QoWqghJ89DU</t>
  </si>
  <si>
    <t>https://sairhythms.sathyasai.org/song/open-my-love</t>
  </si>
  <si>
    <t>Open To My Love</t>
  </si>
  <si>
    <t>Open, open, open to My love
Open, open, open to My love
Won’t you open, open, open to My love
Open, open, open to My love...
And know your heart's desire
Reach out to take My hand
I'll set, (I’ll set) your soul on fire...
Me I'll take ten towards you
Your faith is all I ask
To know (to know) My love is true...
Open...
Won’t you open...
Open... Open to My love...
And know your heart's desire
Reach out to take My hand
I'll set, (I’ll set) your soul on fire...
Open...
Won’t you open...
Open...
I'll take ten towards you
Your faith is all I ask
To know (to know) My love is true...
Open, open, open to My love
Won’t you open, open, open to My love
Open, open, open to My l---o---v---e...</t>
  </si>
  <si>
    <t>open-my-love.mp3</t>
  </si>
  <si>
    <t>debug_open_to_my_love.html</t>
  </si>
  <si>
    <t>https://sairhythms.sathyasai.org/song/our-father-said</t>
  </si>
  <si>
    <t>Our Father said</t>
  </si>
  <si>
    <t>Our Father said, my loving son, listen to what must be done
All are truly only one so be alike to everyone
That's why Jesus Christ he said to me love ye one another as I love thee
God is Love and Peace and Bliss, let your heart remember this
God is Love and Peace and Bliss, let the world remember this</t>
  </si>
  <si>
    <t>debug_our_father_said.html</t>
  </si>
  <si>
    <t>https://sairhythms.sathyasai.org/song/our-father-who-art-heaven</t>
  </si>
  <si>
    <t>Our Father Who Art In Heaven</t>
  </si>
  <si>
    <t>Our Father Who Art In Heaven, Hallowed Be Thy Name
Thy Kingdom Come, Thy Will Be Done, Hallowed Be Thy Name (2)
On Earth, As It Is In Heaven, Hallowed ...
Give Us This Day Our Daily Bread, Hallowed ... (2)
And Forgive Us Our Trespasses, Hallowed ...
As We Forgive Those Who Trespass Against Us, Hallowed ... (2)
Lead Us Not Into Temptation, Hallowed ...
But Deliver Us From All That Is Evil, Hallowed ... (2)
For Thine Is The Kingdom, The Power And The Glory, Hallowed ...
For Ever And Ever And Ever And Ever, Hallowed Be Thy Name ... (2)</t>
  </si>
  <si>
    <t>our-father-who-art-heaven.mp3</t>
  </si>
  <si>
    <t>debug_our_father_who_art_in_heaven.html</t>
  </si>
  <si>
    <t>https://sairhythms.sathyasai.org/song/our-jesus-came</t>
  </si>
  <si>
    <t>Our Jesus Came</t>
  </si>
  <si>
    <t>Our Jesus Came And He Is Here Again
Sai Rama Sai Krishna Sai Is His Name
Sai Rama Sai Allah Sai Is His Name
Zohrashtra Mohammed Jehovah Is His Name
Jesus Christ From Bethlehem And Sai Is The Same
Hallelujah Hallelujah Glory To Thy Name
Sathya Baba Sai Baba Blessed Be Thy Name
Sathya Baba Prema Baba Blessed Be Thy Name</t>
  </si>
  <si>
    <t>our-jesus-came.mp3</t>
  </si>
  <si>
    <t>S S R2 G2 S R2 S d2 d2 pIn the Key of C:C C D E C D C A A G</t>
  </si>
  <si>
    <t>Song Glossary allah: the all-compassionate god of islam religion baba: lord sai baba - the divine father hallelujah: praise be to the lord krishna: name of the eighth incarnation of lord vishnu, son of devaki and vasudeva mohammad: praised one or praiseworthy, the arab prophet, who, according to islam, was the last messenger of allah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zohrashtra: founder of the zoroastrianism faith, zoroaster (zarathustra in persian)</t>
  </si>
  <si>
    <t>debug_our_jesus_came.html</t>
  </si>
  <si>
    <t>https://youtu.be/XxR-_m2pXsk</t>
  </si>
  <si>
    <t>https://sairhythms.sathyasai.org/song/our-only-god-truly-thou-art</t>
  </si>
  <si>
    <t>Our only god truly thou art</t>
  </si>
  <si>
    <t>Our only God truly thou art
Our only lord truly thou art
You are Jesus Mahavira
Our only god our only lord
Jehova or Allah
Brahma Vishnu Shiva Sai
Zoroaster Guru Nanak
Mazda Buddha Narayana
Sathya Sai Baba master and guide
Will bless us all in love divine
He'll make us one humanity
Bound by His love a family
Un Solo Dios Eres Tu, Eres Tu Mi Senor
Jesucristo, Mahavira, Un Solo Dios Y Nada Mas
Jehova O Allah, Brahma, Vishnu, Shiva, Sai
Zoroastro, Guru Nanak, Mazda, Buddha,
Narayana
Sathya Sai Baba Nos Unira, En Una Sola
Humanidad
Un Solo Dios Reinara, Un Solo Dios Nos Amara</t>
  </si>
  <si>
    <t>Song Glossary allah: the all-compassionate god of islam religion baba: lord sai baba - the divine father brahma: one of the trinity who is the creator, it also refers to the supreme lord - brahman; (var) brahmam buddha: founder of buddhism and one of the major ten incarnations of god; also an enlightened person mahavira: lord mahavira – the founder of jainism, also, a very courageous person; (var) mahavir mazda: in zoroastrian religion ‘ahura mazda’ means supreme creator, god of light, wisdom, truth; (var) ahura mazda nanak: saint of sikh religion, guru nanak narayana: lord vishnu; (var) narayan, narayanam, narayanaya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vishnu: lord vishnu, one of the trinity who is the preserver</t>
  </si>
  <si>
    <t>debug_our_only_god_truly_thou_art.html</t>
  </si>
  <si>
    <t>https://sairhythms.sathyasai.org/song/paahi-gajanana-deenavana</t>
  </si>
  <si>
    <t>We pray to Lord Ganesha to protect us - the unprotected. O Lord, with Your shining face You bestow welfare on those who surrender and the downtrodden. O the beloved child of Ambika, You are praised by the celestial beings and there is no one parallel to You in granting bliss.</t>
  </si>
  <si>
    <t>Paahi Gajanana Deenavana
Sindhura Vadana Shritha Jana Palana [ Paahi Gajanana ... ]
Ambika Tanaya Amaradheeshwara
Aganita Guna Gana Ananda Dayaka
(Sathya) Sai Gajanana Tataeyou
Kokoro wo Terasu Shinri no Hikari [ Sai Gajanana ... ]
Warera wo Michibiku Eichi no Hikari
Shifuku wo Sazukeru Jiai no Hikari</t>
  </si>
  <si>
    <t>paahi-gajanana-deenavana.mp3</t>
  </si>
  <si>
    <t>S+ G2+ R2+ S+ N2 P P G2 P S+ N2 S+In the Key of C:C+ E+ D+ C+ B G G E G C+ B C+</t>
  </si>
  <si>
    <t>lead-music instrumental karaoke multi-lingual sheet-music</t>
  </si>
  <si>
    <t>Song Glossary aganita: that which cannot be counted amaradeeshwara: lord who is immortal amba: mother parvathi; (var) ambe, ambey, ambika anand: bliss; (var) ananda, anandam, anando dayaka: one who gives; (var) dayakam, dayiney, dayaki (f) deenavana: protector of the downtrodden gajamukha: elephant-faced one, refers to lord ganesh; (var) gajamukham, gajanana, gajananam, gajavadana, gajavadanam gana: group, tribe, sect, attendants of lord shiva guna: qualities; (var) gun jana: people; (var) jano, janon, janonke (of people), janoon, janara paahi: protect; (var) pahi pala: to care, protect or sustain; (var) palana, palaya, palam, palan shritha: those who worship or surrender to god; (var) aashritha sindhura: elephant, also refers to the color vermillion tanaya: son; (var) tanayam, tanaye, tanayey vadana: face; (var) vadanam, vadani (f) vinayaka: one without a master - refers to lord ganesha</t>
  </si>
  <si>
    <t>debug_paahi_gajanana_deenavana.html</t>
  </si>
  <si>
    <t>https://www.youtube.com/watch?v=5_DFSfY88xg</t>
  </si>
  <si>
    <t>paahi-gajanana-deenavana_1.mp3</t>
  </si>
  <si>
    <t>https://sairhythms.sathyasai.org/song/paahi-mahesha-hey-jagadeesha</t>
  </si>
  <si>
    <t>Paahi Mahesha Hey Jagadeesha</t>
  </si>
  <si>
    <t>Hail the Great God, master of the universe, Lord Sai. We pray to that Supreme Lord in human form to protect us. He is holistic and omnipresent Victory to that force who always resides in us.</t>
  </si>
  <si>
    <t>Paahi Mahesha Hey Jagadeesha
Dehi Dehi Tava Pada Seva
Poorana Brahma Sanathana Swami
Jaya Hey Jaya Hey Antaryami</t>
  </si>
  <si>
    <t>paahi-mahesha-hey-jagadeesha.mp3</t>
  </si>
  <si>
    <t>Song Glossary antaryami: indweller brahma: one of the trinity who is the creator, it also refers to the supreme lord - brahman; (var) brahmam dehi: the one who resides in the body – the lord hey: a heartfelt callout, usually followed by a name or description like 'hey rama', or 'hey merciful lord' jagadeesha: lord of the world; (var) jagadeeshwara, jagadeeshwaraya jaya: victory; (var) jayam, jayatu mahesha: greatest lord - refers to lord shiva; (var) mahesham paada: feet; (var) pada, padam, paadam - tamil paahi: protect; (var) pahi poorna: complete, full; pooran karo - to fulfill; (var) pooran, poorana, poorani, poorneshri (f) sanathana: perpetual, constant, eternal, permanent; (var) sanathani (f), sanatana, sanathanaya seva: service swami: lord; (var) swaminatha, swamiye, swamiyey, swamy tava: your</t>
  </si>
  <si>
    <t>debug_paahi_mahesha_hey_jagadeesha.html</t>
  </si>
  <si>
    <t>https://youtu.be/EEzWO-_oOuU</t>
  </si>
  <si>
    <t>https://sairhythms.sathyasai.org/song/paahi-paahi-gajanana</t>
  </si>
  <si>
    <t>Paahi Paahi Gajanana (Hamsadhwani)</t>
  </si>
  <si>
    <t>O Lord Ganesha, son of Parvathi, we seek refuge in You, please protect us. You ride on the mouse, holding sweet (modaka) in Your Hand, You have large fan-like ears, You wear a chain around Your waist and are of short stature. Dear son of Lord Shiva, You help us overcome our obstacles. O Ganesha, we prostrate at Your Feet.</t>
  </si>
  <si>
    <t>Paahi Paahi Gajanana
Parvathi Tanaya Gajanana
Mooshika Vahana Gajanana
Modaka Hasta Gajanana
Chamara Karna Gajanana
Vilambita Sutra Gajanana
Paahi Paahi Gajanana
Parvathi Tanaya Gajanana
Mooshika Vahana Gajanana
Modaka Hasta Gajanana
Chamara Karna Gajanana
Vilambita Sutra Gajanana
Vamana Roopa Gajanana
Maheshwara Putra Gajanana
Vighna Vinashaka Gajanana
Tava Paada Namasthey Gajanana</t>
  </si>
  <si>
    <t>paahi-paahi-gajanana.mp3</t>
  </si>
  <si>
    <t>https://dl.radiosai.org/RADIO_SAI_BHAJAN_CLASSROOM_372_PAHI_PAHI_GAJANANA.mp3</t>
  </si>
  <si>
    <t>Song Glossary chamara: fan; usually chamara karna, one with fan like ears, referring to lord ganesha gajamukha: elephant-faced one, refers to lord ganesh; (var) gajamukham, gajanana, gajananam, gajavadana, gajavadanam hasta: hand karna: ear maheshwara: greatest lord - refers to lord shiva modaka: a type of sweet, pleasing, delighting mooshika: mouse - the vehicle of lord ganesha namostuthey: to offer salutations; (var) namasthey paada: feet; (var) pada, padam, paadam - tamil paahi: protect; (var) pahi parvathi: consort of lord shiva putra: son roopa: figure, embodiment; (var) roopam, roopini (f) sutra: thread, aphorism for drama; (var) sutradhari - one who manages the drama tanaya: son; (var) tanayam, tanaye, tanayey tava: your vahana: vehicle; (var) vahini - one who rides the vehicle (feminine) vamana: fifth incarnation of lord vishnu, also known as upendra, and trivikrama vighna: obstacle vilambita: extended, long vinasha: one who destroys or removes; (var) vinashaka, vinashana, vinashini (f), vinasham;</t>
  </si>
  <si>
    <t>debug_paahi_paahi_gajanana.html</t>
  </si>
  <si>
    <t>https://sairhythms.sathyasai.org/song/paahi-paahi-gajanana-0</t>
  </si>
  <si>
    <t>Paahi Paahi Gajanana</t>
  </si>
  <si>
    <t>Worship the auspicious Lord Ganesha, the pot-bellied son of Mother Parvathi and Lord Shiva, bestower of intelligence and fulfilment, and the remover of obstacles.</t>
  </si>
  <si>
    <t>Paahi Paahi Gajanana
Parvathi Nandana Gajanana
Pashupathi Tanaya Gajanana
Buddhi Pradatha Gajanana
Siddhi Vinayaka Shubhanana
Lambodhara Jaya Gajanana
Parvathi Nandana Gajanana</t>
  </si>
  <si>
    <t>Song Glossary buddhi: intellect gajamukha: elephant-faced one, refers to lord ganesh; (var) gajamukham, gajanana, gajananam, gajavadana, gajavadanam jaya: victory; (var) jayam, jayatu lambodhara: one having big stomach – lord ganesha nandana: son, also the name of a forest; (var) nandan, nandanam paahi: protect; (var) pahi parvathi: consort of lord shiva pashupathi: the lord of all animals esp. lord shiva; (var) pashupathey pradatha: bestower; (var) pradayi, pradatham, pradayini (f) shubhanana: pleasant face siddhi: accomplishment, superhuman power tanaya: son; (var) tanayam, tanaye, tanayey vinayaka: one without a master - refers to lord ganesha</t>
  </si>
  <si>
    <t>https://sairhythms.sathyasai.org/song/paahi-paahi-hey-mahesha</t>
  </si>
  <si>
    <t>Paahi Paahi Hey Mahesha</t>
  </si>
  <si>
    <t>Protect us, O Lord Shiva, the greatest Lord and the consort of Mother Gowri (Parvathi). You hold the holy river Ganges in Thy matted locks. You are besmeared with Vibhuthi - the Holy Ash. You wield the Trident. You are the one who is devoid of Maya (Illusion). You swallowed the Haalaahala poison for the sake of Your devotees. You are the enchanting Dancer who destroyed Tripura and is the Protector of Your devotees.</t>
  </si>
  <si>
    <t>Paahi Paahi Hey Mahesha
Maya Rahita Gowri Kantha
Shiva Shiva Shankara Shambho Shankara
Ganga Jatadhara Gowri Manohara
Shooladhara Vibhuti Sundara
Haalaahala Dhara Natana Manohara
Aashritha Rakshaka Hey Tripurari</t>
  </si>
  <si>
    <t>43-PAHI-PAHI-HEY-MAHESHA.mp3</t>
  </si>
  <si>
    <t>Song Glossary dhara: bear, carry, earth, one who wears; (var) dhari, dharana, dharam, dharey, dharini (f) ganga: the sacred river ganges worshipped as goddess ganga; (var) gangey gowri: another name of goddess parvathi haalaahala: the poison emitted during the churning of the ocean which was swallowed by shiva hey: a heartfelt callout, usually followed by a name or description like 'hey rama', or 'hey merciful lord' jatadhara: one who wears locks of matted hair – shiva; (var) jatadhari kantha: beloved mahesha: greatest lord - refers to lord shiva; (var) mahesham manohar: pleasing, beautiful, charming; (var) manohara, manoharam, manohari (f) maya: illusion natana: acting, dancing; (var) natanam paahi: protect; (var) pahi rahita: without, devoid rakshaka: protector; (var) rakshaki (feminine)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shritha: those who worship or surrender to god; (var) aashritha sundara: beautiful; (var) sundarakara, sundaraya, sundari (f), soundari (f), sundaram - beauty tripurari: destroyer of the three demons of tripura i.e. lord shiva trishoola: trident weapon, frequently held by gods such as lord shiva and goddess durga; (var) trishula, shoola vibhuti: might, power, greatness, superhuman power, sacred ash; (var) vibhuthi</t>
  </si>
  <si>
    <t>debug_paahi_paahi_hey_mahesha.html</t>
  </si>
  <si>
    <t>https://sairhythms.sathyasai.org/song/paahi-paahi-kailasa-nivasi</t>
  </si>
  <si>
    <t>Paahi Paahi Kailasa Nivasi</t>
  </si>
  <si>
    <t>We pray to Lord Shiva, the Lord of Kailasa, the magnificent haired Lord who has taken birth in Parthi as Lord Sathya Sai. He holds the holy Ganga in His hair, the beloved of Gowri. He is the one who drank the poison, haalaa-hala, to protect the worlds. He enchants our minds with His Cosmic Dance and Illusive Form. Glory to Lord Sai Shiva.</t>
  </si>
  <si>
    <t>Paahi Paahi Kailasa Nivasi
Jata Jootadhara Parthi Nivasi [ Paahi Paahi ... ]
Gangadhara Hara Gowri Manohara
Haalaahala Dhara Natana Manohara
Chinmaya (Vismaya) Roopa Sai Mahesha</t>
  </si>
  <si>
    <t>Song Glossary chinmaya: full of consciousness; (var) chinmayi (f) dhara: bear, carry, earth, one who wears; (var) dhari, dharana, dharam, dharey, dharini (f) gangadhara: one who bears the holy river ganga – lord shiva; (var) gangadharaya, gangadhari gowri: another name of goddess parvathi haalaahala: the poison emitted during the churning of the ocean which was swallowed by shiva hara: another name of lord shiva which means “to destroy”; (var) haraya jata: lock of matted hair jootadhara: one who has matted hair - lord shiva kailasa: the abode of lord shiva mahesha: greatest lord - refers to lord shiva; (var) mahesham manohar: pleasing, beautiful, charming; (var) manohara, manoharam, manohari (f) natana: acting, dancing; (var) natanam nivasi: dweller, resident; (var) nivasini (f), nivasitha paahi: protect; (var) pahi puttaparthi: birthplace of bhagawan sri sathya sai baba; (var) parti, parthi, parthipuri roopa: figure, embodiment; (var) roopam, roopini (f) sai: sa + aai = divine mother vismaya: astonishing, wonderful</t>
  </si>
  <si>
    <t>debug_paahi_paahi_kailasa_nivasi.html</t>
  </si>
  <si>
    <t>https://sairhythms.sathyasai.org/song/paahi-paahi-parameshwara</t>
  </si>
  <si>
    <t>Paahi Paahi Parameshwara</t>
  </si>
  <si>
    <t>Oh Lord Shiva, the Supreme one, we pray to You to protect us. You are the enchanting partner of the divine mother, Gowri. You love the celestial dance - Shiva Tandava - and confer bliss, with the enchanting subtle movements enhanced by the beats of your hand-held drum, Damaru.</t>
  </si>
  <si>
    <t>Paahi Paahi Parameshwara
Jaya Gowri Vara Sundara [ Paahi Paahi ... ]
Dama Dama Dama Dama Damaruka Natha
Dhimithaka Dhimithaka Natana Manohara
Tandava Priya Shankara</t>
  </si>
  <si>
    <t>Song Glossary dam: sound syllable (like in a drum); (var) dum, dama damaru: musical instrument played esp. by lord shiva; (var) damaruka dhimi: sound syllable (typically refers to a dance step); (var) dhim, dhimitha, dhimithaka, dhrimiki thata gowri: another name of goddess parvathi jaya: victory; (var) jayam, jayatu manohar: pleasing, beautiful, charming; (var) manohara, manoharam, manohari (f) natana: acting, dancing; (var) natanam natha: lord or master; (var) nath, nathaya, natham, nada (tamil), nadanukku (tamil) - to the lord, nathudey (telugu) paahi: protect; (var) pahi paramesha: supreme god; (var) parameshwara, parameshwaraya, parameshwari (feminine) priya: dear; (var) priyey, priyakara, priyakari (f) shankara: name of lord shiva, one who bestows auspiciousness; (var) shankar, shankaraya, shankaram sundara: beautiful; (var) sundarakara, sundaraya, sundari (f), soundari (f), sundaram - beauty tandava: the celestial dance of shiva; (var) tandavaya - one who dances the tandava vara: (1) boon, gift, (2) desired, (3) bridegroom, (4) most respected, best, excellent; (var) varam - tamil</t>
  </si>
  <si>
    <t>debug_paahi_paahi_parameshwara.html</t>
  </si>
  <si>
    <t>https://sairhythms.sathyasai.org/song/paaliya-hum-ne-sadguru-charanam</t>
  </si>
  <si>
    <t>Paaliya Hum Ne Sadguru Charanam</t>
  </si>
  <si>
    <t>We have attained the Lotus Feet of our Sadguru Sainatha, The feet, which remove the darkness of ignorance, the fear of this worldly existence. We take refuge at Your feet, which wipe away our miseries and gives enlightenment.</t>
  </si>
  <si>
    <t>Paaliya Hum Ne Sadguru Charanam
Sadguru Charanam Bhava Bhaya Haranam [ Paaliya Hum ... ]
Sri Sai Charanam Sab Dukha Haranam [ Sadguru Charanam ]</t>
  </si>
  <si>
    <t>Song Glossary bhava: being, becoming, birth, world bhaya: fear chara: moveable, animate dukh: sorrow; (var) dukha harana: to remove/destroy; (var) haranam, haari - one who destroys hum: we, us paaliya: we have obtained sab: all, everybody or everything sadguru: true teacher/mentor/preceptor sai: sa + aai = divine mother sri: honorific title of respect; another name of goddess lakshmi; wealth, majesty, splendour, intellect, fortune; (var) thiru (tamil)</t>
  </si>
  <si>
    <t>debug_paaliya_hum_ne_sadguru_charanam.html</t>
  </si>
  <si>
    <t>https://sairhythms.sathyasai.org/song/paar-karo-uddhar-karo-prabhu</t>
  </si>
  <si>
    <t>O Lord Sai, Lord of Parthi, please save us and liberate us from the cycle of birth and death. O the most compassionate and merciful Lord, You are the Incarnation of this Kali Age. Chant the name of the Lord Ram, Ghana Shyam (deep blue hued Lord Krishna), Allah, Buddha, Zohrashtra, Jesus Christ.</t>
  </si>
  <si>
    <t>Paar Karo Uddhar Karo Prabhu Parthi Puri Bhagawan
Harey Ram Ram Ram Ghana Shyam Shyam Shyam Hey Sai Natha Bhagawan
Deena Dayakara Karuna Murthy Kali Yuga Avatar Sai Bhagawan
Allah Sai Buddha Zohrashtra Yesu Christhu Bhagawan</t>
  </si>
  <si>
    <t>paar-karo-uddhar-karo-prabhu.mp3</t>
  </si>
  <si>
    <t>Song Glossary allah: the all-compassionate god of islam religion avatar: incarnation; (var) avatara, avataram, avatari, avathaar, avathari, avatarini(f) bhagawan: god; (var) bhagwan, bhagavaan, bhagavan, bhagawantha, bhagawathey buddha: founder of buddhism and one of the major ten incarnations of god; also an enlightened person christhu: lord jesus christ (local usage) dayabhi: compassionate one; (var) dayakara deen: downtrodden; (var) deena, deenan ghana: thick; also refers to the sound of a bell; (var) ghanana hari: name of lord vishnu; (var) hare, harey hey: a heartfelt callout, usually followed by a name or description like 'hey rama', or 'hey merciful lord' kaliyuga: the present 'kali' age karo: do; make it happen; (var) kar; kiya - did; karomi, karey - let us do karuna: compassion; (var) karunya, karunamaya - full of compassion, karunamayi (f), karunantha, karunakara - embodiment of compassion murthy: idol, embodiment, personification natha: lord or master; (var) nath, nathaya, natham, nada (tamil), nadanukku (tamil) - to the lord, nathudey (telugu) paar: to cross prabhu: lord, master; (var) prabho puri: a holy site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 uddhaar: liberate; (var) uddhar yesu: jesus christ; (var) yeshu zohrashtra: founder of the zoroastrianism faith, zoroaster (zarathustra in persian)</t>
  </si>
  <si>
    <t>debug_paar_karo_uddhar_karo_prabhu.html</t>
  </si>
  <si>
    <t>https://youtu.be/aNQxDxv08Co https://youtu.be/TTKCx5V2tv4</t>
  </si>
  <si>
    <t>https://sairhythms.sathyasai.org/song/paavana-purusha-sayeesha</t>
  </si>
  <si>
    <t>Paavana Purusha Sayeesha</t>
  </si>
  <si>
    <t>Salutations to the Supreme Lord, Sai, who protects all those who surrender to Him. Salutations to the gentle and pleasing Lord whose abode is Puttaparthi, on the banks of river Chitravathi. The sages and the noblest of men surrender to You, O Sai, You are the source and sustenance for all the three worlds. Victory unto Thee, O Lord Sathya Sai, the protector and sustainer of all devotees and the one who bears the burden of all those who take refuge in You.</t>
  </si>
  <si>
    <t>Paavana Purusha Sayeesha
Sharanara Kaava Sarvesha
Sowmya Roopa Sathya Baba
Kavudai Kai Mugive [ Paavana ... ]
Chithravathi Nadhi Teera Nivasa
Shishta Janavana Muni Sharana
Isha Jagatraya Moola Vikasa
Sathya Sayeesha Shritha Bharana (Jai)
Bhaktha Paalana Shritha Bharana
Parthivasa Aashritha Bharana [ Sathya Sayeesha ... ]</t>
  </si>
  <si>
    <t>paavana-purusha-sayeesha.mp3</t>
  </si>
  <si>
    <t>Kannada</t>
  </si>
  <si>
    <t>Song Glossary baba: lord sai baba - the divine father bhaktha: devotee; (var) bhakthudu (telugu), bhakthargal (tamil) bharana: adorned with, one who bears charan: feet; (var) charana, charanam, charanon chithravathi: the river on the banks of which puttaparthi is situated esha: lord jagat: world; (var) jagath, jagatha, jag, jaga jai: victory janavana: protector of people; (var) janavani (feminine) moola: origin, source, root muni: saint nadiya: rivers; (var) nadhi - river nivasa: residence, resident; (var) nivasini (f) pala: to care, protect or sustain; (var) palana, palaya, palam, palan pavana: sacred, also means one who protects or provides refuge; (var) pavanam, paavana; pavani (f) purusha: mankind, a man, a supreme being, soul; (var) purusham puttaparthi: birthplace of bhagawan sri sathya sai baba; (var) parti, parthi, parthipuri roopa: figure, embodiment; (var) roopam, roopini (f) sarvesha: lord of everybody; (var) sarveshwara, sarveshwaram, sarveshwari (f) sathya: truth, short form of sathyanarayana – the childhood name of sri sathya sai baba; (var) sathyam sayeesha: sai + esha = lord sai; (var) sayeesham, sayeeshwara, sayeeshwaram, sayeeshwari (f), sayeeshwaraya, saishwari (f), sharan: surrender; (var) sharana, sharanagata, sharanagatha, sharanagatham, sharanam shritha: those who worship or surrender to god; (var) aashritha sowmya: gentle, pleasing teera: bank, shore tri: the number three; (var) triya, traya vasa: one who dwells or resides in; (var) vasaya, vaasam vikasa: one who grows and nurtures; (var) vikasini (feminine)</t>
  </si>
  <si>
    <t>debug_paavana_purusha_sayeesha.html</t>
  </si>
  <si>
    <t>https://sairhythms.sathyasai.org/song/padmanabha-hrishikesha-padma-netra-paahi</t>
  </si>
  <si>
    <t>Padmanabha Hrishikesha Padma Netra Paahi</t>
  </si>
  <si>
    <t>We pray to Lord Narayana from whose navel springs the Lotus of creation (Padmanabha), who is the Overlord of the sensory world, the lotus-eyed one who removes ignorance of devotees and helps them escape the cycle of birth and death. We pray to Lord Damodara (Krishna), the one who was tied by the waist, by His mother, Yashoda. O Lord, You are the all pervasive Universal Form, the preceptor of the Vedic knowledge and the one with blemishless character. We pray to that primordial Lord born as Sai in Parthi.</t>
  </si>
  <si>
    <t>Padmanabha Hrishikesha Padma Netra Paahi
Janardhana Damodara Jala Janabha Paahi [ Padmanabha Hrishikesha ... ]
Vishwa Roopa Veda Vidya Vimala Charitha Paahi
Parthi Vasa Sai Deva Parama Purusha Paahi</t>
  </si>
  <si>
    <t>Song Glossary charitha: character; (var) charita, charithey, charitham damodara: one who has a string or ornament tied round his stomach generally meaning krishna; (var) damodaram, damodhara deva: god; (var) dev, devo, devam hrishikesha: lord of hrishikesh, a holy site in India; (var) hrishikesh jala: water janardhana: one who protects the people - refers to lord vishnu netra: eyes; (var) netram paahi: protect; (var) pahi padma: lotus padmanabha: lord vishnu from whose navel the lotus of creation has emerged parama: supreme, principal, chief, best, highest; (var) param, paramam purusha: mankind, a man, a supreme being, soul; (var) purusham puttaparthi: birthplace of bhagawan sri sathya sai baba; (var) parti, parthi, parthipuri roopa: figure, embodiment; (var) roopam, roopini (f) sai: sa + aai = divine mother vasa: one who dwells or resides in; (var) vasaya, vaasam veda: sacred text, the scripture of the hindus said to have been directly revealed by the supreme-being, brahman vidya: knowledge vimala: pure, unsullied; (var) vimale, vimaley (f) vishwa: world; (var) vishwam</t>
  </si>
  <si>
    <t>debug_padmanabha_hrishikesha_padma_netra_paahi.html</t>
  </si>
  <si>
    <t>https://sairhythms.sathyasai.org/song/padmanabha-narayana</t>
  </si>
  <si>
    <t>Padmanabha Narayana</t>
  </si>
  <si>
    <t>Salutations to the Lord of all beings, Lord Narayana, from whose navel springs the Lotus of Creation. He is none other than Lord Sai who resides at Puttaparthi.</t>
  </si>
  <si>
    <t>Padmanabha Narayana
Parthi Vasa Narayana (2)
Narayana Namo (Sai) Narayana (3)
Padmanabha Narayana
Badri Vasa Narayana
Parthi Vasa Narayana
Narayana Hari (Sai) Narayana (3)</t>
  </si>
  <si>
    <t>padmanabha-narayana.mp3 padmanabha-narayana_1.mp3</t>
  </si>
  <si>
    <t>Lowest Note: D2 / AHighest Note: G1 / E♭ (higher octave)* Western notes are in the Key of C</t>
  </si>
  <si>
    <t>Song Glossary badri: a holy place, badrinath hari: name of lord vishnu; (var) hare, harey namo: to offer salutations narayana: lord vishnu; (var) narayan, narayanam, narayanaya padmanabha: lord vishnu from whose navel the lotus of creation has emerged puttaparthi: birthplace of bhagawan sri sathya sai baba; (var) parti, parthi, parthipuri sai: sa + aai = divine mother vasa: one who dwells or resides in; (var) vasaya, vaasam</t>
  </si>
  <si>
    <t>debug_padmanabha_narayana.html</t>
  </si>
  <si>
    <t>https://sairhythms.sathyasai.org/song/palaya-pashupala-bala</t>
  </si>
  <si>
    <t>Palaya Pashupala Bala</t>
  </si>
  <si>
    <t>O Lord Gopala (Krishna) - the Protector of all animals, the slayer of Sisupala and others, the one who has the color of the Blue Lotus, the one who has good qualities beyond comparison - please protect us.</t>
  </si>
  <si>
    <t>Palaya Pashupala Bala
Shishupaladi Kaala Gunasheela [ Palaya Pashupala ... ]
Neeraja Samaneela Nirupama Guna Sheela
Varija Bhaava Lola Bala Gopala Bala</t>
  </si>
  <si>
    <t>Song Glossary bala: child, son; (var) bal, balana, balagan (tamil), baalam bhaav: feeling, emotion; (var) bhaava gopal: name of krishna which means protector of the cowherd; (var) gopala, gopalana, gopalam guna: qualities; (var) gun kaala: time lola: longing or desirous of neeraja: lotus nirupama: without any comparison i.e. one who is unique in himself and cannot be compared with anybody i.e. god pala: to care, protect or sustain; (var) palana, palaya, palam, palan pashupala: protector of cows - refers to lord krishna samaneela: equal (sama) + color blue (neela) sheela: chastity, character, virtue susheela: embodiment of virtue and character; (var) gunasheela varija: lotus</t>
  </si>
  <si>
    <t>debug_palaya_pashupala_bala.html</t>
  </si>
  <si>
    <t>https://sairhythms.sathyasai.org/song/palinsta-vayya-partheeshwara</t>
  </si>
  <si>
    <t>Palinsta Vayya Partheeshwara</t>
  </si>
  <si>
    <t>Shower grace, O Lord of Parthi. You are our mother, father and refuge for the homeless. Let me have Your darshan.</t>
  </si>
  <si>
    <t>Palinsta Vayya Partheeshwara
Karunimpave Swami Karunamaya [ Palintsa Vayya ... ]
Talliyu Nive Tandriyu Nive
Dikkuleni Variki Daivamu Nive
Ni Padamu Nammiti Nanubrova Vayya
Kanupincha Vayya Na Sai Natha</t>
  </si>
  <si>
    <t>Song Glossary daiva: god dikku: direction, fate kanupincha: give darshan or show your physical form karuna: compassion; (var) karunya, karunamaya - full of compassion, karunamayi (f), karunantha, karunakara - embodiment of compassion karunimpa: show compassion na: no (hindi); my (telugu) nammiti: i have faith nanubrova: show mercy natha: lord or master; (var) nath, nathaya, natham, nada (tamil), nadanukku (tamil) - to the lord, nathudey (telugu) ni: you (tamil), your (telugu) nive: you padamu: feet palintsa: palincha vayya - shower your grace or take care of us partheeshwara: one who is lord of parthi (sathya sai baba); (var) partheesha, partheeshwaraya sai: sa + aai = divine mother swami: lord; (var) swaminatha, swamiye, swamiyey, swamy talli: mother tandriyu: father variki: them vayya: ayya = oh lord / father</t>
  </si>
  <si>
    <t>debug_palinsta_vayya_partheeshwara.html</t>
  </si>
  <si>
    <t>https://sairhythms.sathyasai.org/song/pambanai-mel-pallikondai-ranga</t>
  </si>
  <si>
    <t>Lord Ranga, reclining on the bed of snake has now incarnated at Parthi as Lord Sai. He is the same as the one who scaled the Universe in three steps (during the incarnation as Lord Vamana), and the dark-hued Krishna. Glory to the one who is the source of everything.</t>
  </si>
  <si>
    <t>Pambanai Mel Pallikondai Ranga Ranga
Parthi Puriyil Avadaritta Ranga Ranga [ Pambanai Mel ... ]
Muvadiyal Ulagalanda Ranga Ranga
Adi Mudal Ana Sai Ranga Ranga
Maragada Vanna (Sai) Madhusudhana
Achyutha Anantha Mukunda Govinda (2)</t>
  </si>
  <si>
    <t>Song Glossary achyutha: one who does not lapse, firm, immovable, imperishable - refers to lord krishna; (var) achyutham, achyuthaya adi: beginning, commencement, first in time ana: became anantha: infinite, endless; (var) ananth, anantham, ananthaya avadaritha: incarnated as govinda: name of krishna which means cowherd; (var) govindam madhusudhana: slayer of the demon madhu - lord krishna maragada: emerald gemstone mel: atop mudal: first, beginning; (var) mudalvan - lord or the foremost one mukunda: refers to krishna, the one who grants liberation muvadiyal: with three foot steps pallikonda: reclining on pambanai: serpent puttaparthi: birthplace of bhagawan sri sathya sai baba; (var) parti, parthi, parthipuri ranga: lord vittala or panduranga - a form of lord krishna; also the name of lord narayana in srirangam, tamilnadu; (var) ranganath, ranganatha sai: sa + aai = divine mother ulagalanda: measured the world vanna: color, hue</t>
  </si>
  <si>
    <t>debug_pambanai_mel_pallikondai_ranga.html</t>
  </si>
  <si>
    <t>https://youtu.be/72CKralX4m0</t>
  </si>
  <si>
    <t>https://sairhythms.sathyasai.org/song/pancha-bhoothamayi-parthi-nivasini</t>
  </si>
  <si>
    <t>Pancha Bhoothamayi Parthi Nivasini</t>
  </si>
  <si>
    <t>Bow to Mother Sai, who pervades the five elements, who is the source of the five-syllabled mantra (Om Namah Shivaya), the one who destroys the stored karma of an individual, the one who is Truth, Consciousness and Bliss. Oh Mother Sai, You are the embodiment of the primordial sound Aum, the effulgence that pervades and sustains the illusory power, the incarnation of Shiva and Shakti.</t>
  </si>
  <si>
    <t>Pancha Bhoothamayi Parthi Nivasini
Panchaksharamayi Pavani Janani [ Pancha Bhootha ... ]
Sanchitha Karma Vinashini Janani
Satchidanandamayi Sai Janani
Omkara Roopini Tejonmaya Mayi
Om Shakthi Om Shakthi Shiva Shakthi Roopini
Om Namah Shivaya Shivaya Namah Om (3)</t>
  </si>
  <si>
    <t>Song Glossary bhootha: elements janani: mother karma: destiny, action ma: mother; (var) maayi, maiya, mayi mayi: personification of, exhibiting characteristics of namah: offer salutations; not mine; (var) namaya nivasi: dweller, resident; (var) nivasini (f), nivasitha om: Omkara has no form. It is the manifestation of Brahman (God) as sound. It is present in all creation. It is effulgent. It is in all speech. Read More: Significance of Om pancha: five panchakshari: five lettered mantra pavana: sacred, also means one who protects or provides refuge; (var) pavanam, paavana; pavani (f) puttaparthi: birthplace of bhagawan sri sathya sai baba; (var) parti, parthi, parthipuri sai: sa + aai = divine mother sanchitha: accumulated satchidananda: sat + chith + ananda = truth or being + consciousness + bliss; (var) satchitananda, satchidanandam shakthi: power, primordial goddess, another name of mother parvathi shiva: lord shiva - one of the trinity who is the destroyer - the name shiva means auspiciousness; (var) shiv, shivaya, shivaraj, shivaraja, shivarajam, shivom, shivani (f) - of shiva swaroopa: figure, embodiment; (var) swarupa, swaroopam, swaroopanin (tamil); roopini, swaroopini, svarupini (feminine) tejonmaya: one who is full of effulgence vinashana: one who destroys or removes; (var) vinashini (f)</t>
  </si>
  <si>
    <t>debug_pancha_bhoothamayi_parthi_nivasini.html</t>
  </si>
  <si>
    <t>https://sairhythms.sathyasai.org/song/pandari-nivasa-hey-panduranga</t>
  </si>
  <si>
    <t>Sing the glory of the Lord of Pandharpur, Panduranga. He is the resident of Parthi, Lord Sai, who is the protector of the weak, the orphaned and the under privileged. He is the Lord who always takes care of His devotees.</t>
  </si>
  <si>
    <t>Pandari Nivasa Hey Panduranga
Hey Parthi Vasa Sri Sai Deva [ Pandari Nivasa ... ]
Deena Rakshaka Anatha Rakshaka ( Sai )
Bhaktha Vatsala Hey Sayeeshwara (2)</t>
  </si>
  <si>
    <t>pandari-nivasa-hey-panduranga.mp3</t>
  </si>
  <si>
    <t>Song Glossary anath: destitute; (var) anatha bhaktha: devotee; (var) bhakthudu (telugu), bhakthargal (tamil) deen: downtrodden; (var) deena, deenan deva: god; (var) dev, devo, devam hey: a heartfelt callout, usually followed by a name or description like 'hey rama', or 'hey merciful lord' nivasa: residence, resident; (var) nivasini (f) pandari: place where the temple of vittala situated panduranga: lord vittala, krishna puttaparthi: birthplace of bhagawan sri sathya sai baba; (var) parti, parthi, parthipuri rakshaka: protector; (var) rakshaki (feminine) sai: sa + aai = divine mother sayeesha: sai + esha = lord sai; (var) sayeesham, sayeeshwara, sayeeshwaram, sayeeshwari (f), sayeeshwaraya, saishwari (f), sri: honorific title of respect; another name of goddess lakshmi; wealth, majesty, splendour, intellect, fortune; (var) thiru (tamil) vasa: one who dwells or resides in; (var) vasaya, vaasam vatsala: affectionate towards, fondly loving</t>
  </si>
  <si>
    <t>debug_pandari_nivasa_hey_panduranga.html</t>
  </si>
  <si>
    <t>https://sairhythms.sathyasai.org/song/pandari-nivasa-ranga-vittala-harey</t>
  </si>
  <si>
    <t>Pandari Nivasa Ranga Vittala Harey</t>
  </si>
  <si>
    <t>O Lord Panduranga (Krishna), residing at Pandharpur, You are the one who protects the weak. Hey Sai, the Director of the play of life, You are the one who resides in the devotee's heart. Hey Sai of Parthi, You are the one who protects us. You are verily Vittala and Krishna.</t>
  </si>
  <si>
    <t>Pandari Nivasa Ranga Vittala Harey
Panduranga Deena Natha Vittala Harey [ Pandari Nivasa ... ]
Hrudayanta Ranga Sai Vittala Harey
Govinda Gopal Sai Vittala Harey
Puttaparthi Ranga Sai Vittala Harey
Vittala Harey Sai Vittala Harey</t>
  </si>
  <si>
    <t>Song Glossary deen: downtrodden; (var) deena, deenan gopal: name of krishna which means protector of the cowherd; (var) gopala, gopalana, gopalam govinda: name of krishna which means cowherd; (var) govindam hari: name of lord vishnu; (var) hare, harey hrudayanta: innermost heart natha: lord or master; (var) nath, nathaya, natham, nada (tamil), nadanukku (tamil) - to the lord, nathudey (telugu) nivasa: residence, resident; (var) nivasini (f) pandari: place where the temple of vittala situated panduranga: lord vittala, krishna puttaparthi: birthplace of bhagawan sri sathya sai baba; (var) parti, parthi, parthipuri ranga: lord vittala or panduranga - a form of lord krishna; also the name of lord narayana in srirangam, tamilnadu; (var) ranganath, ranganatha sai: sa + aai = divine mother vittala: the presiding deity at pandarpur who is a manifestation of lord vishnu and lord krishna; (var) vittaley</t>
  </si>
  <si>
    <t>debug_pandari_nivasa_ranga_vittala_harey.html</t>
  </si>
  <si>
    <t>https://sairhythms.sathyasai.org/song/panduranga-jaya-vittala-pandari-ranga</t>
  </si>
  <si>
    <t>Panduranga Jaya Vittala Pandari Ranga</t>
  </si>
  <si>
    <t>Victory to Lord Panduranga (Lord Vittala) of Pandharpur! The ever pure Lord protects and gives liberation to the destitute and friendless.</t>
  </si>
  <si>
    <t>Panduranga Jaya Vittala Pandari Ranga Hari Vittala
Bhaktha Rakshaka Mukthi Pradayaka Nithya Niranjana Hari ...
... Vittala [ Panduranga Jaya ... ]
Anatha Natha Deena Dayalo Gaana Vilola Hari Vittala</t>
  </si>
  <si>
    <t>Song Glossary anath: destitute; (var) anatha bhaktha: devotee; (var) bhakthudu (telugu), bhakthargal (tamil) dayal: compassionate one: (var) dayala, dayalam, dayalana, dayalo, dayalu, dayaludey, dayalane (tamil), dayakari (f), dayalakari (f) deen: downtrodden; (var) deena, deenan gaan: song, music; (var) gaana hari: name of lord vishnu; (var) hare, harey jaya: victory; (var) jayam, jayatu mukthi: liberation natha: lord or master; (var) nath, nathaya, natham, nada (tamil), nadanukku (tamil) - to the lord, nathudey (telugu) niranjan: without any black spot. i.e. always pure. nir+anjan=without collirium (kaajal – which is always black); (var) niranjana, niranjani (f) nithya: daily, always pandari: place where the temple of vittala situated panduranga: lord vittala, krishna pradayaka: bestower rakshaka: protector; (var) rakshaki (feminine) ranga: lord vittala or panduranga - a form of lord krishna; also the name of lord narayana in srirangam, tamilnadu; (var) ranganath, ranganatha vilola: one who is in atmic bliss; (var) vilolana, viloley vittala: the presiding deity at pandarpur who is a manifestation of lord vishnu and lord krishna; (var) vittaley</t>
  </si>
  <si>
    <t>debug_panduranga_jaya_vittala_pandari_ranga.html</t>
  </si>
  <si>
    <t>https://sairhythms.sathyasai.org/song/panduranga-panduranga-panduranga-vittala</t>
  </si>
  <si>
    <t>Panduranga Panduranga Panduranga Vittala</t>
  </si>
  <si>
    <t>Sing the glory of Panduranga Vittala of Pandharpur. The Lord of Pandharpur is none other than Lord Narayana. Sing His glory, for your liberation.</t>
  </si>
  <si>
    <t>Panduranga Panduranga Panduranga Vittala
Pandari Natha Pandari Natha Pandari Natha Vittala [ Panduranga ... ]
Hari Narayana Hari Narayana Hari Narayana Vittala
Bhaja Narayana Bhaja Narayana Bhaja Narayana Vittala
Narayana Hari Narayana Hari Narayana Hari Vittala [ Hari Narayana ... ]</t>
  </si>
  <si>
    <t>Song Glossary bhaja: worship, chant the name or sing the praises of the lord; (var) bhajoon - I worship; bhajey - let us worship hari: name of lord vishnu; (var) hare, harey narayana: lord vishnu; (var) narayan, narayanam, narayanaya natha: lord or master; (var) nath, nathaya, natham, nada (tamil), nadanukku (tamil) - to the lord, nathudey (telugu) pandari: place where the temple of vittala situated panduranga: lord vittala, krishna vittala: the presiding deity at pandarpur who is a manifestation of lord vishnu and lord krishna; (var) vittaley</t>
  </si>
  <si>
    <t>debug_panduranga_panduranga_panduranga_vittala.html</t>
  </si>
  <si>
    <t>https://sairhythms.sathyasai.org/song/panduranga-panduranga-vittala-paahey</t>
  </si>
  <si>
    <t>Panduranga Panduranga Vittala Paahey</t>
  </si>
  <si>
    <t>Protect us, O Lord Panduranga. O Lord Vittala, You are the protector of the meek and helpless. You are the merciful Lord. O Sai Natha, You are verily the Lord of Pandharpur. Please protect us.</t>
  </si>
  <si>
    <t>Panduranga Panduranga Vittala Paahey
Deena Natha Karuna Natha
Sai Natha Harey
Pandari Natha Panduranga
Vittala Paahey</t>
  </si>
  <si>
    <t>panduranga-panduranga-vittala-paahey.mp3</t>
  </si>
  <si>
    <t>https://media.radiosai.org/journals/Vol_05/01JUL07/10-bhajans.htm#anchor2</t>
  </si>
  <si>
    <t>Song Glossary deen: downtrodden; (var) deena, deenan hari: name of lord vishnu; (var) hare, harey karuna: compassion; (var) karunya, karunamaya - full of compassion, karunamayi (f), karunantha, karunakara - embodiment of compassion natha: lord or master; (var) nath, nathaya, natham, nada (tamil), nadanukku (tamil) - to the lord, nathudey (telugu) paahi: protect; (var) pahi pandari: place where the temple of vittala situated panduranga: lord vittala, krishna sai: sa + aai = divine mother vittala: the presiding deity at pandarpur who is a manifestation of lord vishnu and lord krishna; (var) vittaley</t>
  </si>
  <si>
    <t>debug_panduranga_panduranga_vittala_paahey.html</t>
  </si>
  <si>
    <t>https://sairhythms.sathyasai.org/song/panduranga-sai-bhaktha-vatsalaya</t>
  </si>
  <si>
    <t>Panduranga Sai Bhaktha Vatsalaya</t>
  </si>
  <si>
    <t>Panduranga Sai Bhaktha Vatsalaya
Parabrahma Lingam, Bhajey Sai Rangam
(Sathya) Sai Panduranga
Lotus-eyed Sai, loves me as my Mother
Beloved Messiah, I run to as my Father
Sathya Sai, Lord of Compassion</t>
  </si>
  <si>
    <t>debug_panduranga_sai_bhaktha_vatsalaya.html</t>
  </si>
  <si>
    <t>https://sairhythms.sathyasai.org/song/panduranga-vittala-jai-pandari-natha</t>
  </si>
  <si>
    <t>Panduranga Vittala Jai Pandari Natha</t>
  </si>
  <si>
    <t>Victory to the Lord of Pandari, Lord Vittala, who waited patiently for His devotee Pundalika. Victory to that Pundarikaksha. Recite the name of Lord Panduranga and Vittala. Victory to Vittala (Vishnu), the Lord of Rakumayi (Rukmini).</t>
  </si>
  <si>
    <t>Panduranga Vittala Jai Pandari Natha Vittala
Panduranga Vittala Jai Pundarikaaksha Vittala [ Panduranga ... ]
Vittala Jai Vittala Purandara Vittala (2)
Vittala Jai Vittala Jai Rakumayi Vittala</t>
  </si>
  <si>
    <t>panduranga-vittala-jai-pandari-natha.mp3</t>
  </si>
  <si>
    <t>Song Glossary jai: victory natha: lord or master; (var) nath, nathaya, natham, nada (tamil), nadanukku (tamil) - to the lord, nathudey (telugu) pandari: place where the temple of vittala situated panduranga: lord vittala, krishna pundarikaaksha: lord with eyes resembling lotus (lord vishnu) purandara: another name of lord vishnu, indweller; (var) purandari (f) rakumayi: consort of vittala vittala: the presiding deity at pandarpur who is a manifestation of lord vishnu and lord krishna; (var) vittaley</t>
  </si>
  <si>
    <t>debug_panduranga_vittala_jai_pandari_natha.html</t>
  </si>
  <si>
    <t>https://sairhythms.sathyasai.org/song/panduranga-vittala-jaya-panduranga-vittala</t>
  </si>
  <si>
    <t>Panduranga Vittala Jaya Panduranga Vittala</t>
  </si>
  <si>
    <t>Victory to the Lord Panduranga Vittala, the shining one who attracts like the fragrance of musk. He is the protector of all beings who is full of mercy. He is the Lord of Parthi, Sai, the director of the play of life.</t>
  </si>
  <si>
    <t>Panduranga Vittala Jaya Panduranga Vittala
Kasturi Ranga Vittala Kamaneeya Ranga Vittala [ Panduranga ... ]
Govinda Ranga Vittala Gopala Ranga Vittala
Kalyana Ranga Vittala Karunanta Ranga Vittala
Partheesha Ranga Vittala Jaya Sai Ranga Vittala</t>
  </si>
  <si>
    <t>panduranga-vittala-jaya-panduranga-vittala.mp3</t>
  </si>
  <si>
    <t>Song Glossary gopal: name of krishna which means protector of the cowherd; (var) gopala, gopalana, gopalam govinda: name of krishna which means cowherd; (var) govindam jaya: victory; (var) jayam, jayatu kalyan: welfare; (var) kalyana, kalyani - goddess who bestows auspiciousness and welfare kamaneeya: that which is pleasing to the eye, beautiful karuna: compassion; (var) karunya, karunamaya - full of compassion, karunamayi (f), karunantha, karunakara - embodiment of compassion kasturi: musk, the fragrance found in musk deer panduranga: lord vittala, krishna partheeshwara: one who is lord of parthi (sathya sai baba); (var) partheesha, partheeshwaraya ranga: lord vittala or panduranga - a form of lord krishna; also the name of lord narayana in srirangam, tamilnadu; (var) ranganath, ranganatha sai: sa + aai = divine mother vittala: the presiding deity at pandarpur who is a manifestation of lord vishnu and lord krishna; (var) vittaley</t>
  </si>
  <si>
    <t>debug_panduranga_vittala_jaya_panduranga_vittala.html</t>
  </si>
  <si>
    <t>https://sairhythms.sathyasai.org/song/panduranga-vittala-murari-murari-3</t>
  </si>
  <si>
    <t>Panduranga Vittala Murari Murari (3)</t>
  </si>
  <si>
    <t>Sing the glory of Lord Panduranga Vittala, who is none other than Lord Krishna, the slayer of demon Mura.</t>
  </si>
  <si>
    <t>Panduranga Vittala Murari Murari (3)
Vittala Murari Ranga Vittala Murari (2)</t>
  </si>
  <si>
    <t>Song Glossary murare: one who killed the demon ‘mura’ – lord krishna; (var) murari, murarey panduranga: lord vittala, krishna ranga: lord vittala or panduranga - a form of lord krishna; also the name of lord narayana in srirangam, tamilnadu; (var) ranganath, ranganatha vittala: the presiding deity at pandarpur who is a manifestation of lord vishnu and lord krishna; (var) vittaley</t>
  </si>
  <si>
    <t>debug_panduranga_vittala_murari_murari_3.html</t>
  </si>
  <si>
    <t>https://sairhythms.sathyasai.org/song/panduranga-vittaley-hari-narayana</t>
  </si>
  <si>
    <t>Panduranga Vittaley Hari Narayana (Pahadi)</t>
  </si>
  <si>
    <t>Oh Lord Panduranga, the dweller of Pandharpur, thou art Lord Hari. Oh Lord of Pandharpur, Oh Sathya Narayana, the enchanting director of the drama of life, victory to You, Oh Sai Vittala.</t>
  </si>
  <si>
    <t>Panduranga Vittaley Hari Narayana
Panduranga Vittaley Sathya Narayana
Ranga Ranga Mohana Ranga
Jaya Hari Vittala Jaya Sai Vittala</t>
  </si>
  <si>
    <t>Song Glossary hari: name of lord vishnu; (var) hare, harey jaya: victory; (var) jayam, jayatu mohana: attractive, beautiful, enchanting; (var) mohanam, mohini (f) - also refers to an incarnation of lord vishnu narayana: lord vishnu; (var) narayan, narayanam, narayanaya panduranga: lord vittala, krishna ranga: lord vittala or panduranga - a form of lord krishna; also the name of lord narayana in srirangam, tamilnadu; (var) ranganath, ranganatha sai: sa + aai = divine mother sathya: truth, short form of sathyanarayana – the childhood name of sri sathya sai baba; (var) sathyam vittala: the presiding deity at pandarpur who is a manifestation of lord vishnu and lord krishna; (var) vittaley</t>
  </si>
  <si>
    <t>debug_panduranga_vittaley_hari_narayana.html</t>
  </si>
  <si>
    <t>https://sairhythms.sathyasai.org/song/panduranga-vittaley-hari-narayana-0</t>
  </si>
  <si>
    <t>Panduranga Vittaley Hari Narayana (Vasanthi / Prateeksha)</t>
  </si>
  <si>
    <t>I bow to Lord Panduranga Vittala, who is verily Lord Narayana, the director of the drama of life. Victory to Narayana, I bow to Thee, who is none other than our Lord Sathya Narayana of Parthi.</t>
  </si>
  <si>
    <t>Panduranga Vittaley Hari Narayana
Sri Ranga Vittaley Hari Narayana
Jaya Narayana Jaya Narayana [ Panduranga Vittaley ... ]
Sai Ranga Vittaley Namo Narayana
Parthi Ranga Vittaley Sathya Narayana (2)</t>
  </si>
  <si>
    <t>Song Glossary hari: name of lord vishnu; (var) hare, harey jaya: victory; (var) jayam, jayatu namo: to offer salutations narayana: lord vishnu; (var) narayan, narayanam, narayanaya panduranga: lord vittala, krishna puttaparthi: birthplace of bhagawan sri sathya sai baba; (var) parti, parthi, parthipuri ranga: lord vittala or panduranga - a form of lord krishna; also the name of lord narayana in srirangam, tamilnadu; (var) ranganath, ranganatha sai: sa + aai = divine mother sathya: truth, short form of sathyanarayana – the childhood name of sri sathya sai baba; (var) sathyam sri: honorific title of respect; another name of goddess lakshmi; wealth, majesty, splendour, intellect, fortune; (var) thiru (tamil) vittala: the presiding deity at pandarpur who is a manifestation of lord vishnu and lord krishna; (var) vittaley</t>
  </si>
  <si>
    <t>https://sairhythms.sathyasai.org/song/panduranga-vittaley-hari-narayana-hari</t>
  </si>
  <si>
    <t>Sing the glory of Panduranga Vittala, the incarnation of Lord Narayana, the protector and indweller of all beings.</t>
  </si>
  <si>
    <t>Panduranga Vittaley Hari Narayana Hari Narayana Govinda (3)
Bhajo ( Sai ) Narayana Govinda (2)</t>
  </si>
  <si>
    <t>panduranga-vittaley-hari-narayana-hari.mp3</t>
  </si>
  <si>
    <t>Song Glossary bhajo: (let us) worship, chant the name or sing the praises of the lord; (var) bhajarey, bhajey, bhajore, bhajorey, bhajeham govinda: name of krishna which means cowherd; (var) govindam hari: name of lord vishnu; (var) hare, harey narayana: lord vishnu; (var) narayan, narayanam, narayanaya panduranga: lord vittala, krishna sai: sa + aai = divine mother vittala: the presiding deity at pandarpur who is a manifestation of lord vishnu and lord krishna; (var) vittaley</t>
  </si>
  <si>
    <t>debug_panduranga_vittaley_hari_narayana_hari.html</t>
  </si>
  <si>
    <t>https://sairhythms.sathyasai.org/song/panduranga-vittaley-panduranga-vittaley</t>
  </si>
  <si>
    <t>Panduranga Vittaley Panduranga Vittaley</t>
  </si>
  <si>
    <t>Chant the name of Lord Panduranga Vittala of Pandharpur. He is also the Lord Ranga. He is the indweller, the bestower of Bliss. He is the liberator of Pundarika, the devotee.</t>
  </si>
  <si>
    <t>Panduranga Vittaley Panduranga Vittaley
Pandareesha Panduranga Sri Ranga Vittaley
Antaranga Vittaley Ananda Ranga Vittaley
Pundarika Varada Hey Purandara Vittaley
Panduranga Vittaley Panduranga Vittaley</t>
  </si>
  <si>
    <t>Song Glossary anand: bliss; (var) ananda, anandam, anando antaranga: inner consciousness hey: a heartfelt callout, usually followed by a name or description like 'hey rama', or 'hey merciful lord' pandareesha: lord of pandari - vittala panduranga: lord vittala, krishna pundarika: one of the devotees of lord vittala; (var) pundalika purandara: another name of lord vishnu, indweller; (var) purandari (f) ranga: lord vittala or panduranga - a form of lord krishna; also the name of lord narayana in srirangam, tamilnadu; (var) ranganath, ranganatha sri: honorific title of respect; another name of goddess lakshmi; wealth, majesty, splendour, intellect, fortune; (var) thiru (tamil) varada: a wish or boon; one who bestows a boon; (var) varadayaka, varadayakam, varadayini (f), varadey, varana vittala: the presiding deity at pandarpur who is a manifestation of lord vishnu and lord krishna; (var) vittaley</t>
  </si>
  <si>
    <t>debug_panduranga_vittaley_panduranga_vittaley.html</t>
  </si>
  <si>
    <t>https://sairhythms.sathyasai.org/song/pannaga-shayana-kali-avatara</t>
  </si>
  <si>
    <t>Salutations to Lord Narayana who rests on the multi-headed cobra. O Lord Sai, You are the incarnation of the Kali Age. You are the supremely pure, lotus-eyed one. You are the granter of liberating wisdom, the destroyer of sins. You are the eternal reality and the savior of the dejected and destitute. You are the ocean of mercy.</t>
  </si>
  <si>
    <t>Pannaga Shayana Kali Avatara
Narayana Hari Om
Parama Niranjana Neeraja Nayana
Sayeeshwaraya Hari Om
Buddhi Pradayaka Paapa Vinashaka
Sathya Sanathana Tum Ho
Deena Natha Hey Prabhu Parameshwara
Karuna Sagara Tum Ho</t>
  </si>
  <si>
    <t>pannaga-shayana-kali-avatara.mp3</t>
  </si>
  <si>
    <t>https://media.radiosai.org/journals/vol_12/01JUL14/Pannaga-Shayana-Kali-Avatara-radiosai-bhajan-tutor.htm</t>
  </si>
  <si>
    <t>Song Glossary avatar: incarnation; (var) avatara, avataram, avatari, avathaar, avathari, avatarini(f) buddhi: intellect deen: downtrodden; (var) deena, deenan hari: name of lord vishnu; (var) hare, harey hey: a heartfelt callout, usually followed by a name or description like 'hey rama', or 'hey merciful lord' ho: you are; (alternative) so be it kali: current era; one among the four eras of kritha, treta, dwapara and kali karuna: compassion; (var) karunya, karunamaya - full of compassion, karunamayi (f), karunantha, karunakara - embodiment of compassion narayana: lord vishnu; (var) narayan, narayanam, narayanaya natha: lord or master; (var) nath, nathaya, natham, nada (tamil), nadanukku (tamil) - to the lord, nathudey (telugu) nayan: eye; (var) nayana, nayanon, nayanom, nayanabhi neeraja: lotus niranjan: without any black spot. i.e. always pure. nir+anjan=without collirium (kaajal – which is always black); (var) niranjana, niranjani (f) om: Omkara has no form. It is the manifestation of Brahman (God) as sound. It is present in all creation. It is effulgent. It is in all speech. Read More: Significance of Om paapa: sin pannaga: serpent parama: supreme, principal, chief, best, highest; (var) param, paramam paramesha: supreme god; (var) parameshwara, parameshwaraya, parameshwari (feminine) prabhu: lord, master; (var) prabho pradayaka: bestower sagar: ocean; (var) sagara, sagaram, sagari (feminine) sanathana: perpetual, constant, eternal, permanent; (var) sanathani (f), sanatana, sanathanaya sathya: truth, short form of sathyanarayana – the childhood name of sri sathya sai baba; (var) sathyam sayeesha: sai + esha = lord sai; (var) sayeesham, sayeeshwara, sayeeshwaram, sayeeshwari (f), sayeeshwaraya, saishwari (f), shayana: sleep tum: you, thou; (var) tu, tuj; tubhyam, tumhey - to you; tujhey, tujko - for you; vinasha: one who destroys or removes; (var) vinashaka, vinashana, vinashini (f), vinasham;</t>
  </si>
  <si>
    <t>debug_pannaga_shayana_kali_avatara.html</t>
  </si>
  <si>
    <t>https://sairhythms.sathyasai.org/song/pannaga-shayana-pankaja-nayana</t>
  </si>
  <si>
    <t>Pannaga Shayana Pankaja Nayana</t>
  </si>
  <si>
    <t>Lord Narayana, resting on cobra, the Lotus-eyed One, worshipped and adored by the devotees. You are the Lord of Pandharpur. You are the preceptor of the Vedas, Narayana. Dressed in yellow garments, holding the conch and the Disc, You are the dweller of Vaikunta, abode of Narayana. Ocean of mercy, deliverer from pitfalls of materialistic life. You are none other than the Lord of Parthi, Lord Sai.</t>
  </si>
  <si>
    <t>Pannaga Shayana Pankaja Nayana
Bhaktha Parayana Narayana
Pandari Natha Pundarikaaksha
Veda Parayana Narayana
Shankhu Chakra Dhara Peetambara Dhara
Vaikunta Vasa Narayana
Sankata Harana Sarva Dayalana
Parthi Nivasa Narayana (2)</t>
  </si>
  <si>
    <t>Song Glossary bhaktha: devotee; (var) bhakthudu (telugu), bhakthargal (tamil) chakra: the discus of lord vishnu, also the seven chakras present in the body through which the ‘kundalini’ shakthi ascends dayal: compassionate one: (var) dayala, dayalam, dayalana, dayalo, dayalu, dayaludey, dayalane (tamil), dayakari (f), dayalakari (f) dhara: bear, carry, earth, one who wears; (var) dhari, dharana, dharam, dharey, dharini (f) harana: to remove/destroy; (var) haranam, haari - one who destroys narayana: lord vishnu; (var) narayan, narayanam, narayanaya natha: lord or master; (var) nath, nathaya, natham, nada (tamil), nadanukku (tamil) - to the lord, nathudey (telugu) nayan: eye; (var) nayana, nayanon, nayanom, nayanabhi nivasa: residence, resident; (var) nivasini (f) pandari: place where the temple of vittala situated pankaja: lotus; (var) pankajam pannaga: serpent parayana: recitation peetambara: yellow or golden colored cloth esp. worn by lord krishna pundarika: one of the devotees of lord vittala; (var) pundalika puttaparthi: birthplace of bhagawan sri sathya sai baba; (var) parti, parthi, parthipuri sankata: distress sarva: all; (var) sarvam shankha: conch shayana: sleep vaikunta: the abode of lord vishnu vasa: one who dwells or resides in; (var) vasaya, vaasam veda: sacred text, the scripture of the hindus said to have been directly revealed by the supreme-being, brahman</t>
  </si>
  <si>
    <t>debug_pannaga_shayana_pankaja_nayana.html</t>
  </si>
  <si>
    <t>https://sairhythms.sathyasai.org/song/parama-dayakara-sri-ramachandra</t>
  </si>
  <si>
    <t>Parama Dayakara Sri Ramachandra</t>
  </si>
  <si>
    <t>Victory to the supremely merciful Lord Rama who is verily Lord Sai, the eternally blissful one. He is the protector of the Universe who has pleasing eyes.</t>
  </si>
  <si>
    <t>Parama Dayakara Sri Ramachandra
Paramananda Sri Sai Rama
Sri Ram Jaya Ram Jaya Jaya Ram (2) [ Parama Dayakara ... ]
Jagadabhi Ram Nayanabhi Ram
Jagadodhara Nayanabhi Ram [ Sri Ram ... ]</t>
  </si>
  <si>
    <t>Song Glossary dayabhi: compassionate one; (var) dayakara jagadabhi: belonging to the entire world; (alt) master of the world jagadodhara: one who liberates the world; (var) jagadoddhara, jagadoddharini (f), jagadodhaara, jagadodharaka, jagadodharana, jagadodharanam, jagadodharini (f) jaya: victory; (var) jayam, jayatu nayan: eye; (var) nayana, nayanon, nayanom, nayanabhi parama: supreme, principal, chief, best, highest; (var) param, paramam paramananda: supreme bliss; (var) paramanandam rama: name of the seventh incarnation of lord vishnu, son of dasharatha and kausalya; (var) ram ramachandra: lord rama effulgent like the full moon (chandra) sai: sa + aai = divine mother sri: honorific title of respect; another name of goddess lakshmi; wealth, majesty, splendour, intellect, fortune; (var) thiru (tamil)</t>
  </si>
  <si>
    <t>debug_parama_dayakara_sri_ramachandra.html</t>
  </si>
  <si>
    <t>https://sairhythms.sathyasai.org/song/parama-dayalu-sai-ram-hey</t>
  </si>
  <si>
    <t>O Lord Sai, You are the most merciful Lord who incarnated as Rama, son of King Dasharatha in the Treta Age. In the age of Dwapara, You incarnated as the charming and enchanting Flutist, Krishna and in this present age of Kali, as Lord Sai Narayana. You are the One Lord assuming many names and forms.</t>
  </si>
  <si>
    <t>Parama Dayalu Sai Ram (Hey)
Bhagawan Bhagawan [ (Hey) Parama Dayalu ... ]
Treta Yug Mey Dasharatha Nandana
Dwapara Yug Mey Murali Mohana
Kali Yuga Mey Sai Narayana
Ek Prabhu Anek Naam</t>
  </si>
  <si>
    <t>parama-dayalu-sai-ram-hey.mp3</t>
  </si>
  <si>
    <t>M1 M1 G1 G1 R2 S n1 d2 SIn the Key of C:F F E♭ E♭ D C B♭ A C</t>
  </si>
  <si>
    <t>Song Glossary anek: several or multiple; (var) aneka bhagawan: god; (var) bhagwan, bhagavaan, bhagavan, bhagawantha, bhagawathey dasharatha: king of ayodhya and the father of lord rama dayal: compassionate one: (var) dayala, dayalam, dayalana, dayalo, dayalu, dayaludey, dayalane (tamil), dayakari (f), dayalakari (f) dwapara: one of the four ‘yugas’ in which lord krishna incarnated ek: one hey: a heartfelt callout, usually followed by a name or description like 'hey rama', or 'hey merciful lord' kali: current era; one among the four eras of kritha, treta, dwapara and kali mey: in mohana: attractive, beautiful, enchanting; (var) mohanam, mohini (f) - also refers to an incarnation of lord vishnu murali: flute naam: name; (var) naama, naamam nandana: son, also the name of a forest; (var) nandan, nandanam narayana: lord vishnu; (var) narayan, narayanam, narayanaya parama: supreme, principal, chief, best, highest; (var) param, paramam prabhu: lord, master; (var) prabho rama: name of the seventh incarnation of lord vishnu, son of dasharatha and kausalya; (var) ram sai: sa + aai = divine mother treta: name of an eon or age yuga: one of the divisions of time. there are four yugas, known as krita, treta, dvapara and kali (the current age); (var) yug, yugamuna (telugu)</t>
  </si>
  <si>
    <t>debug_parama_dayalu_sai_ram_hey.html</t>
  </si>
  <si>
    <t>https://sairhythms.sathyasai.org/song/paramananda-govinda-gopal-jai</t>
  </si>
  <si>
    <t>Paramananda Govinda Gopal Jai</t>
  </si>
  <si>
    <t>Glory to the supremely blissful Lord Govinda, Gopala, Mukunda, Keshava, Madhava, Krishna and Rama. Glory to the lotus-faced Gopala (protector of all beings) who is the very embodiment of Truth, Awareness and Bliss and who is verily Lord Sai.</t>
  </si>
  <si>
    <t>Paramananda Govinda Gopal Jai
Sai Nanda Mukunda Gopal Jai
Sai Krishna Harey Sai Rama Harey
Sai Keshava Madhava Mohana Harey [ Paramananda Govinda ... ]
Mukharavinda Gopal Jai
Satchidananda Govinda Gopal Jai [ Sai Nanda ... ]</t>
  </si>
  <si>
    <t>paramananda-govinda-gopal-jai.mp3</t>
  </si>
  <si>
    <t>Song Glossary gopal: name of krishna which means protector of the cowherd; (var) gopala, gopalana, gopalam govinda: name of krishna which means cowherd; (var) govindam hari: name of lord vishnu; (var) hare, harey jai: victory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mohana: attractive, beautiful, enchanting; (var) mohanam, mohini (f) - also refers to an incarnation of lord vishnu mukharavinda: lotus face; (var) mukharavindana - one with a lotus face mukunda: refers to krishna, the one who grants liberation nanda: foster father of lord krishna paramananda: supreme bliss; (var) paramanandam rama: name of the seventh incarnation of lord vishnu, son of dasharatha and kausalya; (var) ram sai: sa + aai = divine mother satchidananda: sat + chith + ananda = truth or being + consciousness + bliss; (var) satchitananda, satchidanandam</t>
  </si>
  <si>
    <t>debug_paramananda_govinda_gopal_jai.html</t>
  </si>
  <si>
    <t>https://sairhythms.sathyasai.org/song/parkadalil-pallikonda-parandhama</t>
  </si>
  <si>
    <t>Parkadalil Pallikonda Parandhama</t>
  </si>
  <si>
    <t>Glory to Lord Vishnu reclining on the ocean of milk (consciousness), who has incarnated as Lord Sai in Puttaparthi. Lord Rama, the protector of righteousness, and Lord Krishna of blue complexion are none other than Lord Sai of the Kali Age. Bless us and protect us, O compassionate Lord Sai Rama.</t>
  </si>
  <si>
    <t>Parkadalil Pallikonda Parandhama
Parthipuriyil Avadaritha Sai Rama
Darmam Kaatha Raman Niye Sai Rama
Neela Vanna Kannan Niye Sai Shyama
Kaliyugathu Deivam Niye Parandama
Katharulvai Karunakara Sai Rama (2)</t>
  </si>
  <si>
    <t>parkadalil-pallikonda-parandhama.mp3</t>
  </si>
  <si>
    <t>Song Glossary avadaritha: incarnated as deivam: god, divinity dharma: righteousness, also refers to way of life or religion kaliyuga: the present 'kali' age kanha: krishna; (var) kanhaiya, kanhaiyya, kanhayi, kannan (tamil) kappai: protect; (var) kaatha karuna: compassion; (var) karunya, karunamaya - full of compassion, karunamayi (f), karunantha, karunakara - embodiment of compassion katharulvai: protect and bless; (var) kathunirkkum - one who protects neela: blue niye: you are, only you; (var) niyanro, niyallavo pallikonda: reclining on parandhama: the highest world or the ultimate destination parkadal: ocean of milk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 varna: colour; (var) vanna, vannam (tamil)</t>
  </si>
  <si>
    <t>debug_parkadalil_pallikonda_parandhama.html</t>
  </si>
  <si>
    <t>https://sairhythms.sathyasai.org/song/partheeshwara-parameshwara</t>
  </si>
  <si>
    <t>Sing the glorious name of Lord Sai, the incarnation of Parameshwara (Shiva). Sing the beautiful name of He who is the Lord of the Universe and the one who resides in our hearts, the Sustainer of Creation, the long-tressed Lord with the glorious name.</t>
  </si>
  <si>
    <t>Partheeshwara Parameshwara
Pavana Naama Sayeeshwara
Jagadeeshwara Hrudayeshwara
Jagadodhara Jatadhara [ Pavana Naama ... ]</t>
  </si>
  <si>
    <t>partheeshwara-parameshwara.mp3 partheeshwara-parameshwara_1.mp3</t>
  </si>
  <si>
    <t>Song Glossary hrudayeshwara: lord of the heart; (var) hrudayeshwari (f) jagadeesha: lord of the world; (var) jagadeeshwara, jagadeeshwaraya jagadodhara: one who liberates the world; (var) jagadoddhara, jagadoddharini (f), jagadodhaara, jagadodharaka, jagadodharana, jagadodharanam, jagadodharini (f) jatadhara: one who wears locks of matted hair – shiva; (var) jatadhari naam: name; (var) naama, naamam paramesha: supreme god; (var) parameshwara, parameshwaraya, parameshwari (feminine) partheeshwara: one who is lord of parthi (sathya sai baba); (var) partheesha, partheeshwaraya pavana: sacred, also means one who protects or provides refuge; (var) pavanam, paavana; pavani (f) sayeesha: sai + esha = lord sai; (var) sayeesham, sayeeshwara, sayeeshwaram, sayeeshwari (f), sayeeshwaraya, saishwari (f),</t>
  </si>
  <si>
    <t>debug_partheeshwara_parameshwara.html</t>
  </si>
  <si>
    <t>The first line is also sung as "Parameshwara Partheeshwara" (Ref. audio #2)</t>
  </si>
  <si>
    <t>https://sairhythms.sathyasai.org/song/partheeshwara-sai-baba-aao-aao</t>
  </si>
  <si>
    <t>Partheeshwara Sai Baba Aao Aao</t>
  </si>
  <si>
    <t>O Sai Nandalala of Puttaparthi, come into our hearts. You are the Lord of the Universe, the ocean of compassion and mercy. All praise be unto Thee, O Lord Sai Ram.</t>
  </si>
  <si>
    <t>Partheeshwara Sai Baba Aao Aao Sai Nandalala
Jagadeesha Daya Sagara
Paramesha Krupa Sagara
Jai Jai Sai Ram, Bolo Jai Jai Sai Ram</t>
  </si>
  <si>
    <t>Song Glossary aao: welcome baba: lord sai baba - the divine father bolo: chant, tell; (var) bol, boley - tells, boloon - i say daya: compassion jagadeesha: lord of the world; (var) jagadeeshwara, jagadeeshwaraya jai: victory krupa: compassion; (var) kripa nandalala: son of nanda; (var) nandalal paramesha: supreme god; (var) parameshwara, parameshwaraya, parameshwari (feminine) partheeshwara: one who is lord of parthi (sathya sai baba); (var) partheesha, partheeshwaraya rama: name of the seventh incarnation of lord vishnu, son of dasharatha and kausalya; (var) ram sagar: ocean; (var) sagara, sagaram, sagari (feminine) sai: sa + aai = divine mother</t>
  </si>
  <si>
    <t>debug_partheeshwara_sai_baba_aao_aao.html</t>
  </si>
  <si>
    <t>https://youtu.be/WzQHBkCnIM0</t>
  </si>
  <si>
    <t>https://sairhythms.sathyasai.org/song/partheeshwara-sathya-sayeeshwara</t>
  </si>
  <si>
    <t>Oh Lord Sathya Sai, Lord of Puttaparthi, Oh Lord Sai Narayana, have compassion. You are the One who can help us cross the ocean of wordly existence. Hey Sai Narayana, we surrender to Thee. Please have compassion, Sai Narayana.</t>
  </si>
  <si>
    <t>Partheeshwara Sathya Sayeeshwara
Daya Karo Hari Narayana
Sri Sai Narayana ( Sai )
Bhava Sagaroddhara Bhuvanavana
Sharanagatha Thrana Narayana [ Daya Karo ... ]
Sri Sai Narayana ( Sai )</t>
  </si>
  <si>
    <t>partheeshwara-sathya-sayeeshwara.mp3</t>
  </si>
  <si>
    <t>Song Glossary bhava: being, becoming, birth, world bhuvana: world; (var) bhuvan daya: compassion hari: name of lord vishnu; (var) hare, harey karo: do; make it happen; (var) kar; kiya - did; karomi, karey - let us do narayana: lord vishnu; (var) narayan, narayanam, narayanaya partheeshwara: one who is lord of parthi (sathya sai baba); (var) partheesha, partheeshwaraya sagar: ocean; (var) sagara, sagaram, sagari (feminine) sai: sa + aai = divine mother sathya: truth, short form of sathyanarayana – the childhood name of sri sathya sai baba; (var) sathyam sayeesha: sai + esha = lord sai; (var) sayeesham, sayeeshwara, sayeeshwaram, sayeeshwari (f), sayeeshwaraya, saishwari (f), sharan: surrender; (var) sharana, sharanagata, sharanagatha, sharanagatham, sharanam sri: honorific title of respect; another name of goddess lakshmi; wealth, majesty, splendour, intellect, fortune; (var) thiru (tamil) thrana: one who protects uddhara: liberator, redeemer, uplifter; (var) uddharaka, uddharana, uddharam</t>
  </si>
  <si>
    <t>debug_partheeshwara_sathya_sayeeshwara.html</t>
  </si>
  <si>
    <t>https://sairhythms.sathyasai.org/song/partheeshwara-sri-sai-prabho</t>
  </si>
  <si>
    <t>Partheeshwara Sri Sai Prabho</t>
  </si>
  <si>
    <t>Sing the glory of the Lord of Parthi, Sri Sai The darling son of Mother Eshwaramba He is the unifier of all religious denominations. He is the personification of Eshwar, Allah, Krishna, Zohrashtra, Buddha and Madhava. He is the incarnation of Divine Love.</t>
  </si>
  <si>
    <t>Partheeshwara Sri Sai Prabho
Eshwaramba Nandana Sai Prabho [ Partheeshwara Sri ]
Eshwar Allah Sri Sai Rama Naam
Buddha Zohrashtra Sai Krishna Naam
Madhava Mohana Sai Narayana
Prema Avatara Prabhu Sai Rama</t>
  </si>
  <si>
    <t>partheeshwara-sri-sai-prabho.mp3</t>
  </si>
  <si>
    <t>Song Glossary allah: the all-compassionate god of islam religion avatar: incarnation; (var) avatara, avataram, avatari, avathaar, avathari, avatarini(f) buddha: founder of buddhism and one of the major ten incarnations of god; also an enlightened person eshwar: lord, one of the various names of lord shiva; (var) eshwara krishna: name of the eighth incarnation of lord vishnu, son of devaki and vasudeva madhava: name of krishna which means very sweet like madhu-honey; (var) madhavam, madhavaya mohana: attractive, beautiful, enchanting; (var) mohanam, mohini (f) - also refers to an incarnation of lord vishnu naam: name; (var) naama, naamam nanda: foster father of lord krishna narayana: lord vishnu; (var) narayan, narayanam, narayanaya partheeshwara: one who is lord of parthi (sathya sai baba); (var) partheesha, partheeshwaraya prabhu: lord, master; (var) prabho prema: love; (var) prem; also the name of the third sai avatar, prema sai rama: name of the seventh incarnation of lord vishnu, son of dasharatha and kausalya; (var) ram sai: sa + aai = divine mother sri: honorific title of respect; another name of goddess lakshmi; wealth, majesty, splendour, intellect, fortune; (var) thiru (tamil) zohrashtra: founder of the zoroastrianism faith, zoroaster (zarathustra in persian)</t>
  </si>
  <si>
    <t>debug_partheeshwara_sri_sai_prabho.html</t>
  </si>
  <si>
    <t>https://sairhythms.sathyasai.org/song/partheeshwari-jagat-janani</t>
  </si>
  <si>
    <t>Divine Mother of Parthi, Sai Ma, the One who sustains the Universe, victory to you! You are the knowledge of the Vedas, You are the Goddess of Music and the Arts, You are full of Grace, verily the embodiment of Grace. We surrender at Your feet, Mother Sai.</t>
  </si>
  <si>
    <t>Partheeshwari Jagat Janani
Jaya Jaya Jaya Hey Sai Janani [ Partheeshwari Jagat ... ]
Veda Kalamayi Devi Bhavani
Naada Vidyamayi Narayani
Karuna Sadani Karunamayi Ma
Sharanam Sharanam Sai Ma [ Jaya Jaya ]</t>
  </si>
  <si>
    <t>partheeshwari-jagat-janani.mp3</t>
  </si>
  <si>
    <t>Song Glossary bhava: being, becoming, birth, world devi: goddess hey: a heartfelt callout, usually followed by a name or description like 'hey rama', or 'hey merciful lord' jagat: world; (var) jagath, jagatha, jag, jaga janani: mother jaya: victory; (var) jayam, jayatu kalamayi: full of art or talent karuna: compassion; (var) karunya, karunamaya - full of compassion, karunamayi (f), karunantha, karunakara - embodiment of compassion ma: mother; (var) maayi, maiya, mayi naada: sound; (var) ninaada, naad, naadam narayani: goddess of wealth, lakshmi, the consort of narayana partheeshwari: goddess of puttaparthi; (var) parthiswari sadana: home, seat, dwelling, residence; (var) sadanam, sadani (feminine) sai: sa + aai = divine mother sharan: surrender; (var) sharana, sharanagata, sharanagatha, sharanagatham, sharanam veda: sacred text, the scripture of the hindus said to have been directly revealed by the supreme-being, brahman vidya: knowledge</t>
  </si>
  <si>
    <t>debug_partheeshwari_jagat_janani.html</t>
  </si>
  <si>
    <t>https://sairhythms.sathyasai.org/song/parthi-mera-pandarpur</t>
  </si>
  <si>
    <t>Parthi Mera Pandarpur</t>
  </si>
  <si>
    <t>Puttaparthi is my Pandarpur and Lord Sai is verily Lord Panduranga from whom the devotees seek solace. He is the embodiment of Lord Shiva and Shakthi (Parvathi) as well as Lord Hari, the one who blessed His devotee Pundarika. Lord Sai is the same as Lord Vitthala, the Lord of Pandarpur.</t>
  </si>
  <si>
    <t>Parthi Mera Pandarpur
Partheeshwara Sai Ranga
Shiva Hari Roopa Panduranga
Shiva Shakthi Roopa Sai Ranga
Pundarika Varada Panduranga
Bhaktha Janashraya Sai Ranga
Panduranga Pandari Natha Sai Natha Vittala (Hey) (2)</t>
  </si>
  <si>
    <t>parthi-mera-pandarpur.mp3</t>
  </si>
  <si>
    <t>Lowest Note: d2 / A (lower octave)Highest Note: P / G (higher octave)* Western notes are in the Key of C</t>
  </si>
  <si>
    <t>Song Glossary bhaktha: devotee; (var) bhakthudu (telugu), bhakthargal (tamil) hari: name of lord vishnu; (var) hare, harey hey: a heartfelt callout, usually followed by a name or description like 'hey rama', or 'hey merciful lord' janashraya: one who provides succour to people mera: my, mine; (var) mere, merey, meri, mero natha: lord or master; (var) nath, nathaya, natham, nada (tamil), nadanukku (tamil) - to the lord, nathudey (telugu) pandari: place where the temple of vittala situated pandarpur: city of pandari where lord vittala's temple is situated panduranga: lord vittala, krishna partheeshwara: one who is lord of parthi (sathya sai baba); (var) partheesha, partheeshwaraya pundarika: one of the devotees of lord vittala; (var) pundalika puttaparthi: birthplace of bhagawan sri sathya sai baba; (var) parti, parthi, parthipuri ranga: lord vittala or panduranga - a form of lord krishna; also the name of lord narayana in srirangam, tamilnadu; (var) ranganath, ranganatha roopa: figure, embodiment; (var) roopam, roopini (f) sai: sa + aai = divine mother shakthi: power, primordial goddess, another name of mother parvathi shiva: lord shiva - one of the trinity who is the destroyer - the name shiva means auspiciousness; (var) shiv, shivaya, shivaraj, shivaraja, shivarajam, shivom, shivani (f) - of shiva varada: a wish or boon; one who bestows a boon; (var) varadayaka, varadayakam, varadayini (f), varadey, varana vittala: the presiding deity at pandarpur who is a manifestation of lord vishnu and lord krishna; (var) vittaley</t>
  </si>
  <si>
    <t>debug_parthi_mera_pandarpur.html</t>
  </si>
  <si>
    <t>https://sairhythms.sathyasai.org/song/parthi-nandana-radhey-shyama</t>
  </si>
  <si>
    <t>Come O beautiful and charming Lord Krishna, the dark-hued one who has incarnated as Lord Sai of Parthi. You are the same Lord Krishna of Brindavan, the sweet, enchanting, lotus-faced Lord, who lifted the mountain and conquered the demonic force Mura. Chant the many names of the Lord Govinda and Lord Sai.</t>
  </si>
  <si>
    <t>Parthi Nandana Radhey Shyama
Aao Aao Sai Ghana Shyama [ Parthi Nandana ... ]
Brindavan Ghana Shyama Govinda
Madhura Manohara Mukharavinda
Hey Giridhari Sai Murari [ Aao Aao ... ]</t>
  </si>
  <si>
    <t>parthi-nandana-radhey-shyama.mp3 https://www.raagabox.com/lyrics/?lid=1010925</t>
  </si>
  <si>
    <t>Song Glossary aao: welcome brindavana: garden of tulsi plants, abode of krishna and sathya sai; (var) brindavan ghana: thick; also refers to the sound of a bell; (var) ghanana giridhar: one who lifted the mountain - refers to lord krishna who lifted the govardhana peak; (var) giridhara, giridhari govinda: name of krishna which means cowherd; (var) govindam hey: a heartfelt callout, usually followed by a name or description like 'hey rama', or 'hey merciful lord' madhura: sweet; (var) madhuram manohar: pleasing, beautiful, charming; (var) manohara, manoharam, manohari (f) mukharavinda: lotus face; (var) mukharavindana - one with a lotus face murare: one who killed the demon ‘mura’ – lord krishna; (var) murari, murarey nandana: son, also the name of a forest; (var) nandan, nandanam puttaparthi: birthplace of bhagawan sri sathya sai baba; (var) parti, parthi, parthipuri radha: one of the gopikas and the beloved of lord krishna; (var) radhe, radhey, radhika sai: sa + aai = divine mother sham: dark hued, a reference to lord krishna; evening time; (var) shyam, shyama, shyamala</t>
  </si>
  <si>
    <t>debug_parthi_nandana_radhey_shyama.html</t>
  </si>
  <si>
    <t>https://sairhythms.sathyasai.org/song/parthi-pureesha-panduranga</t>
  </si>
  <si>
    <t>Parthi Pureesha Panduranga</t>
  </si>
  <si>
    <t>Glory to Lord Sai, the Lord of Parthi, who is none other than Panduranga, the Lord of Pandarpur. He is Lord Vishnu (Narayana), who incarnated as Krishna, the stealer of the hearts and the divine child of Nanda.</t>
  </si>
  <si>
    <t>Parthi Pureesha Panduranga
Pandari Natha Hari Hari
Nanda Kishora Navaneetha Chora
Narayana Hari Narayana
Narayana Sai Narayana</t>
  </si>
  <si>
    <t>Song Glossary chora: thief; (var) choram hari: name of lord vishnu; (var) hare, harey kishora: son nanda: foster father of lord krishna narayana: lord vishnu; (var) narayan, narayanam, narayanaya natha: lord or master; (var) nath, nathaya, natham, nada (tamil), nadanukku (tamil) - to the lord, nathudey (telugu) navaneetha: butter pandari: place where the temple of vittala situated panduranga: lord vittala, krishna pureesha: lord of a place or city; (var) puradheeshwara, pureeshaya, pureeshwara, pureeshwari (f), puradheeshwari (f) puttaparthi: birthplace of bhagawan sri sathya sai baba; (var) parti, parthi, parthipuri sai: sa + aai = divine mother</t>
  </si>
  <si>
    <t>debug_parthi_pureesha_panduranga.html</t>
  </si>
  <si>
    <t>https://sairhythms.sathyasai.org/song/parthi-pureesha-sai-deva</t>
  </si>
  <si>
    <t>Parthi Pureesha Sai Deva</t>
  </si>
  <si>
    <t>Lord Sai of Parthi is the eternal protector of the movable and immovable world and the entire Universe. He is the savior of the forsaken and fallen.</t>
  </si>
  <si>
    <t>Parthi Pureesha Sai Deva
Sthira Chara Vishwa Vidhata Natha
Deena Dayala Anatha Natha
Bhagawantha Hey Dhrata (2) [ Sthira Chara ... ]</t>
  </si>
  <si>
    <t>Song Glossary anath: destitute; (var) anatha bhagawan: god; (var) bhagwan, bhagavaan, bhagavan, bhagawantha, bhagawathey chara: moveable, animate dayal: compassionate one: (var) dayala, dayalam, dayalana, dayalo, dayalu, dayaludey, dayalane (tamil), dayakari (f), dayalakari (f) deen: downtrodden; (var) deena, deenan deva: god; (var) dev, devo, devam dhrata: support, foundation natha: lord or master; (var) nath, nathaya, natham, nada (tamil), nadanukku (tamil) - to the lord, nathudey (telugu) pureesha: lord of a place or city; (var) puradheeshwara, pureeshaya, pureeshwara, pureeshwari (f), puradheeshwari (f) puttaparthi: birthplace of bhagawan sri sathya sai baba; (var) parti, parthi, parthipuri sai: sa + aai = divine mother sthira: stationary vidhata: one who bestows or sustains; (var) vidhayaka vishwa: world; (var) vishwam</t>
  </si>
  <si>
    <t>debug_parthi_pureesha_sai_deva.html</t>
  </si>
  <si>
    <t>https://sairhythms.sathyasai.org/song/parthi-pureeshwara-sai</t>
  </si>
  <si>
    <t>Parthi Pureeshwara Sai</t>
  </si>
  <si>
    <t>O Lord Sai, the Lord of Puttaparthi, You are verily Allah. You reside in Gurudwaras as Nanak and in churches as Lord Jesus Christ. You are none other than Buddha, Zohrashtra and Mahavira. Glory to Thee, O Lord Sathya Sai who fosters all religions.</t>
  </si>
  <si>
    <t>Parthi Pureeshwara Sai Allah Maulah Sai
Gurudware Mey Nanak Sai
Girjaghar Mey Yesu Sai
Buddha Zohrashtra Mahavir Sai
Sarva Dharma Priya Sri Sathya Sai</t>
  </si>
  <si>
    <t>S D1 P G1 R2 n2 S R2 ~ R2 G1 M1 G1 R2 S SIn the Key of C:C G# G E♭ D B C D ~ D E♭ F E♭ D C C</t>
  </si>
  <si>
    <t>Song Glossary allah: the all-compassionate god of islam religion buddha: founder of buddhism and one of the major ten incarnations of god; also an enlightened person dharma: righteousness, also refers to way of life or religion girjaghar: church gurudwara: place of worship for the sikhs which means the door of the guru; (var) gurudware mahavira: lord mahavira – the founder of jainism, also, a very courageous person; (var) mahavir maulah: master (arabic) mey: in nanak: saint of sikh religion, guru nanak priya: dear; (var) priyey, priyakara, priyakari (f) pureesha: lord of a place or city; (var) puradheeshwara, pureeshaya, pureeshwara, pureeshwari (f), puradheeshwari (f) puttaparthi: birthplace of bhagawan sri sathya sai baba; (var) parti, parthi, parthipuri sai: sa + aai = divine mother sarva: all; (var) sarvam sathya: truth, short form of sathyanarayana – the childhood name of sri sathya sai baba; (var) sathyam sri: honorific title of respect; another name of goddess lakshmi; wealth, majesty, splendour, intellect, fortune; (var) thiru (tamil) yesu: jesus christ; (var) yeshu zohrashtra: founder of the zoroastrianism faith, zoroaster (zarathustra in persian)</t>
  </si>
  <si>
    <t>debug_parthi_pureeshwara_sai.html</t>
  </si>
  <si>
    <t>https://youtu.be/R2B3CnrbTD8</t>
  </si>
  <si>
    <t>https://sairhythms.sathyasai.org/song/parthi-pureeshwara-sri-sai-natha</t>
  </si>
  <si>
    <t>Parthi Pureeshwara Sri Sai Natha</t>
  </si>
  <si>
    <t>Oh Lord of Parthi! You are extremely merciful. Victory to Lord Rama, the Lord of Sita. You are the saviour of the meek, the destroyer of the fear, bondage of the birth and death. You are the very life of Janaki (Sita). Victory to the Lord who is unknowable and blemishless, who destroyed the demonic hordes and the one with the beautiful eyes.</t>
  </si>
  <si>
    <t>Parthi Pureeshwara Sri Sai Natha
Parama Dayal Bhagawan
Sita Ram Jaya Ram
Deenodharana Bhava Bhaya Harana
Janaki Jeevana Ram
Alakh Niranjan Asura Nikhandana
Sundara Nayanabhi Ram [ Sita Ram... ]</t>
  </si>
  <si>
    <t>Song Glossary alakh: that which is not seen – that god who is without attributes and cannot be seen; (var) alakha asura: demon bhagawan: god; (var) bhagwan, bhagavaan, bhagavan, bhagawantha, bhagawathey bhava: being, becoming, birth, world bhaya: fear dayal: compassionate one: (var) dayala, dayalam, dayalana, dayalo, dayalu, dayaludey, dayalane (tamil), dayakari (f), dayalakari (f) deenodharana: liberator of the downtrodden harana: to remove/destroy; (var) haranam, haari - one who destroys janaki: daughter of king ‘janaka’ i.e. sita – consort of lord rama jaya: victory; (var) jayam, jayatu jeevan: life; (var) jeevana natha: lord or master; (var) nath, nathaya, natham, nada (tamil), nadanukku (tamil) - to the lord, nathudey (telugu) nayan: eye; (var) nayana, nayanon, nayanom, nayanabhi nikhandana: destroy niranjan: without any black spot. i.e. always pure. nir+anjan=without collirium (kaajal – which is always black); (var) niranjana, niranjani (f) parama: supreme, principal, chief, best, highest; (var) param, paramam pureeshwara: lord of a place or city; (var) purishwara, pureeshwari, purishwari (f) puttaparthi: birthplace of bhagawan sri sathya sai baba; (var) parti, parthi, parthipuri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 sundara: beautiful; (var) sundarakara, sundaraya, sundari (f), soundari (f), sundaram - beauty</t>
  </si>
  <si>
    <t>debug_parthi_pureeshwara_sri_sai_natha.html</t>
  </si>
  <si>
    <t>https://sairhythms.sathyasai.org/song/parthi-pureeshwaram-parama-dayalam</t>
  </si>
  <si>
    <t>Parthi Pureeshwaram Parama Dayalam</t>
  </si>
  <si>
    <t>We bow to the Guru of Gurus, Lord Sai of Parthi, the supremely compassionate resident of Prashanthi Nilayam. Victory to our Sai. We incessantly chant the name of Sathya Sai. He is the Lord of Parthi and Shirdi, we bow to Him.</t>
  </si>
  <si>
    <t>Parthi Pureeshwaram Parama Dayalam
Sadguru Devam Pranamamyaham
(Pra) Shanthi Nivasam Jaya Sai Natham
Namami Nithyam Sathya Sai Natham
Shirdi (Parthi) Pureeshwaram Pranamamyaham</t>
  </si>
  <si>
    <t>parthi-pureeshwaram-parama-dayalam.mp3</t>
  </si>
  <si>
    <t>Song Glossary dayal: compassionate one: (var) dayala, dayalam, dayalana, dayalo, dayalu, dayaludey, dayalane (tamil), dayakari (f), dayalakari (f) deva: god; (var) dev, devo, devam jaya: victory; (var) jayam, jayatu namami: i offer salutations; (var) namaoon natha: lord or master; (var) nath, nathaya, natham, nada (tamil), nadanukku (tamil) - to the lord, nathudey (telugu) nithya: daily, always nivasa: residence, resident; (var) nivasini (f) parama: supreme, principal, chief, best, highest; (var) param, paramam pranamamyaham: i bow or surrender to you prashanthi: supreme peace; (var) prashantha; also refers to prashanthi nilayam at puttaparthi pureeshwara: lord of a place or city; (var) purishwara, pureeshwari, purishwari (f) puttaparthi: birthplace of bhagawan sri sathya sai baba; (var) parti, parthi, parthipuri sadguru: true teacher/mentor/preceptor sai: sa + aai = divine mother sathya: truth, short form of sathyanarayana – the childhood name of sri sathya sai baba; (var) sathyam shanthi: peace shirdi: holy abode of the first incarnation of sai baba; (var) shirdipuri</t>
  </si>
  <si>
    <t>debug_parthi_pureeshwaram_parama_dayalam.html</t>
  </si>
  <si>
    <t>https://sairhythms.sathyasai.org/song/parthi-pureeshwari-ma-jaya-sai</t>
  </si>
  <si>
    <t>Parthi Pureeshwari Ma Jaya Sai</t>
  </si>
  <si>
    <t>Victory to the mother of Parthi, who is the incarnation of Mother Eshwari. She removes the afflictions of worldly sorrow and fear; And grants us fearlessness. Victory to that Mother Sai, who is the embodiment of Omkara.</t>
  </si>
  <si>
    <t>Parthi Pureeshwari Ma Jaya Sai Maheshwari Ma
Dukha Nivarani Bhava Bhaya Harini
Abhaya Pradayini Ma ( Sai )
Jaya Ma Sai Ma (3)
Omkara Roopini Ma (2)</t>
  </si>
  <si>
    <t>Song Glossary abhaya: protection bhava: being, becoming, birth, world bhaya: fear dayini: one who gives (feminine); (var) pradayini, vidayini dukh: sorrow; (var) dukha haarini: one who removes/destroys (f); (var) harini, harnevali jaya: victory; (var) jayam, jayatu ma: mother; (var) maayi, maiya, mayi maheshwari: goddess parvathi - consort of shiva nivarana: one who removes or prevents; (var) nivarini (feminine), nivaraka om: Omkara has no form. It is the manifestation of Brahman (God) as sound. It is present in all creation. It is effulgent. It is in all speech. Read More: Significance of Om pureeshwara: lord of a place or city; (var) purishwara, pureeshwari, purishwari (f) puttaparthi: birthplace of bhagawan sri sathya sai baba; (var) parti, parthi, parthipuri sai: sa + aai = divine mother swaroopa: figure, embodiment; (var) swarupa, swaroopam, swaroopanin (tamil); roopini, swaroopini, svarupini (feminine)</t>
  </si>
  <si>
    <t>debug_parthi_pureeshwari_ma_jaya_sai.html</t>
  </si>
  <si>
    <t>https://sairhythms.sathyasai.org/song/parthi-puri-mata-sri-sathya</t>
  </si>
  <si>
    <t>Parthi Puri Mata Sri Sathya</t>
  </si>
  <si>
    <t>O Mother Sathya Sai of Puttaparthi, please have mercy and show compassion on me. You are the Eternal Companion and the very basis of my life. I thirst for the vision of Thy Lotus Feet, please grant me Your Divine Darshan, O Mother Sai.</t>
  </si>
  <si>
    <t>Parthi Puri Mata Sri Sathya Sai Mata
Daya Karo Mata Mujhey Krupa Karo Mata
Merey Janam Janam Saathi Merey Jeevan Ke Aadhaar
Terey Charanon Ke Pyaasi Mujhey Darshan Do Mata</t>
  </si>
  <si>
    <t>Song Glossary aadhaar: base, foundation, support; (var) aadhara charan: feet; (var) charana, charanam, charanon darshan: to appear, to see; (var) darshana, darshanam, darsha - to show daya: compassion do: give, grant; also refers to the number two janam: birth; (var) janama, janana jeevan: life; (var) jeevana karo: do; make it happen; (var) kar; kiya - did; karomi, karey - let us do ke: of or belonging to krupa: compassion; (var) kripa mata: mother; (var) matey mera: my, mine; (var) mere, merey, meri, mero mujhe: for me; (var) mujhey, mohey puttaparthi: birthplace of bhagawan sri sathya sai baba; (var) parti, parthi, parthipuri pyaas: thirst saath: company, support sai: sa + aai = divine mother sathya: truth, short form of sathyanarayana – the childhood name of sri sathya sai baba; (var) sathyam sri: honorific title of respect; another name of goddess lakshmi; wealth, majesty, splendour, intellect, fortune; (var) thiru (tamil) tera: yours; (var) terey, teri, tero (your)</t>
  </si>
  <si>
    <t>debug_parthi_puri_mata_sri_sathya.html</t>
  </si>
  <si>
    <t>https://youtu.be/P5a8xEnZb5A</t>
  </si>
  <si>
    <t>https://sairhythms.sathyasai.org/song/parthi-puri-mey-janam-liya</t>
  </si>
  <si>
    <t>Parthi Puri Mey Janam Liya</t>
  </si>
  <si>
    <t>O Lord Krishna, You are the one who is adorned with the crown of peacock feathers. You are the enchanter with the flute! You have incarnated in Parthi as Lord Sai Baba. Oh Lord Shambho, Oh Lord Shankara Oh the Lord of Uma, Lord Maheshwara! You have incarnated in Parthi as Sai. Oh Supreme Lord of Parthi, You are my very life.</t>
  </si>
  <si>
    <t>Parthi Puri Mey Janam Liya Jo Sai Baba Naam Hai
Mayura Mukutadhara Murali Manohara Sai Shyama Naam Hai
Hey Shiva Shankara Uma Maheshwara Sai Shambho Naam Hai
Hey Parameshwara Parthi Pureeshwara Tu Hi Mera Pran Hai</t>
  </si>
  <si>
    <t>parthi-puri-mey-janam-liya.mp3</t>
  </si>
  <si>
    <t>Song Glossary baba: lord sai baba - the divine father hai: is, are; (var) hi; hain - we are hey: a heartfelt callout, usually followed by a name or description like 'hey rama', or 'hey merciful lord' janam: birth; (var) janama, janana jo: whoever liye: took, also means for (eg. for us, for you); (var) liya maheshwara: greatest lord - refers to lord shiva manohar: pleasing, beautiful, charming; (var) manohara, manoharam, manohari (f) mayura: peacock mera: my, mine; (var) mere, merey, meri, mero mey: in mukuta: crown; (var) makuta; mukutadhara, mukutadhari - wearing a crown murali: flute naam: name; (var) naama, naamam paramesha: supreme god; (var) parameshwara, parameshwaraya, parameshwari (feminine) pran: vital force, life; (var) prana, praana pureeshwara: lord of a place or city; (var) purishwara, pureeshwari, purishwari (f) puttaparthi: birthplace of bhagawan sri sathya sai baba; (var) parti, parthi, parthipuri sai: sa + aai = divine mother sham: dark hued, a reference to lord krishna; evening time; (var) shyam, shyama, shyamala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tum: you, thou; (var) tu, tuj; tubhyam, tumhey - to you; tujhey, tujko - for you; uma: goddess parvathi; (var) umaiyaval - tamil</t>
  </si>
  <si>
    <t>debug_parthi_puri_mey_janam_liya.html</t>
  </si>
  <si>
    <t>https://youtu.be/rT3mFgZHy48?t=2286</t>
  </si>
  <si>
    <t>parthi-puri-mey-janam-liya_1.mp3</t>
  </si>
  <si>
    <t>https://sairhythms.sathyasai.org/song/parthi-puri-nayaki-paripalinchu-kamakshi</t>
  </si>
  <si>
    <t>Parthi Puri Nayaki Paripalinchu Kamakshi</t>
  </si>
  <si>
    <t>O Sai, Goddess of Parthi, rule over our desires. O the bestower of boons, grant us the eternal wisdom. O the beautiful lotus-eyed one, the queen of the devotee's worldly lives, You bestow desired affluence on Your devotees.</t>
  </si>
  <si>
    <t>Parthi Puri Nayaki Paripalinchu Kamakshi
Nithya Buddhi Dayaki Neerajakshi Sundari
Bhaktha Loka Palaki Kamitaartha Dayaki</t>
  </si>
  <si>
    <t>Song Glossary bhaktha: devotee; (var) bhakthudu (telugu), bhakthargal (tamil) buddhi: intellect dayaka: one who gives; (var) dayakam, dayiney, dayaki (f) kamakshi: lotus-eyed, refers to goddess parvathi at the holy city of kancheepuram kamitaartha: desired loka: world nayaka: master or leader (masculine); nayaki (feminine); (var) nayaga (tamil) neerajakshi: lotus eyed nithya: daily, always palaka: protector, sustainer; (var) palaki (f) paripalinchu: protect or sustain us puttaparthi: birthplace of bhagawan sri sathya sai baba; (var) parti, parthi, parthipuri sundara: beautiful; (var) sundarakara, sundaraya, sundari (f), soundari (f), sundaram - beauty</t>
  </si>
  <si>
    <t>debug_parthi_puri_nayaki_paripalinchu_kamakshi.html</t>
  </si>
  <si>
    <t>https://sairhythms.sathyasai.org/song/parthi-puri-sai-gopala-bala</t>
  </si>
  <si>
    <t>Parthi Puri Sai Gopala Bala</t>
  </si>
  <si>
    <t>Sing the glory of the protector of all beings, Lord Sai of Parthi, who is also Sai of Shirdi and Krishna, the Lord of Meera. Glory to the one who loves songs and Saama Veda.</t>
  </si>
  <si>
    <t>Parthi Puri Sai Gopala Bala
Shirdi Puri Sai Gopala Bala [ Parthi Puri Sai ... ]
Meera Ke Prabhu Giridhara Gopala
Saama (Bhajana) Gaana Priya Sai Gopala</t>
  </si>
  <si>
    <t>Song Glossary bala: child, son; (var) bal, balana, balagan (tamil), baalam bhajan: prayerful song; (var) bhajana, bhajanalu (telugu), bhajanon - plural gaan: song, music; (var) gaana giridhar: one who lifted the mountain - refers to lord krishna who lifted the govardhana peak; (var) giridhara, giridhari gopal: name of krishna which means protector of the cowherd; (var) gopala, gopalana, gopalam ke: of or belonging to meera: one of the greatest women saints and devotee of lord krishna who sang the glory of the lord through songs and bhajans prabhu: lord, master; (var) prabho priya: dear; (var) priyey, priyakara, priyakari (f) puttaparthi: birthplace of bhagawan sri sathya sai baba; (var) parti, parthi, parthipuri sai: sa + aai = divine mother saama: refers to the musical saama veda, one of the four vedas shirdi: holy abode of the first incarnation of sai baba; (var) shirdipuri</t>
  </si>
  <si>
    <t>debug_parthi_puri_sai_gopala_bala.html</t>
  </si>
  <si>
    <t>https://sairhythms.sathyasai.org/song/parthi-puri-vasa-sai-rama</t>
  </si>
  <si>
    <t>Parthi Puri Vasa Sai Rama</t>
  </si>
  <si>
    <t>Chant the name of Sai Rama who resides in Parthi. Sing of Sai Rama of Prashanthi Nilayam. The Sai Rama - with eyes like Lotus petals. Chant the blessed name - Sai Rama.</t>
  </si>
  <si>
    <t>Parthi Puri Vasa Sai Rama
Prashanthi Nilaya Sai Rama
Padmadala Netra Sai Rama
Pavana Naama Sai Rama</t>
  </si>
  <si>
    <t>Song Glossary naam: name; (var) naama, naamam netra: eyes; (var) netram nilaya: house; (var) nilayey padma: lotus pavan: the wind god prashanthi: supreme peace; (var) prashantha; also refers to prashanthi nilayam at puttaparthi puri: a holy site puttaparthi: birthplace of bhagawan sri sathya sai baba; (var) parti, parthi, parthipuri rama: name of the seventh incarnation of lord vishnu, son of dasharatha and kausalya; (var) ram sai: sa + aai = divine mother vasa: one who dwells or resides in; (var) vasaya, vaasam</t>
  </si>
  <si>
    <t>debug_parthi_puri_vasa_sai_rama.html</t>
  </si>
  <si>
    <t>https://sairhythms.sathyasai.org/song/parthi-purisham-sai-ganesham</t>
  </si>
  <si>
    <t>Parthi Purisham Sai Ganesham</t>
  </si>
  <si>
    <t>Lord Sai of Parthi is verily Lord Ganesha, whose vehicle is the mouse. He is the source of the primeval sound of creation, removes all obstacles, supports the entire world and His form is both diminutive and as gigantic as the universe.</t>
  </si>
  <si>
    <t>Parthi Purisham Sai Ganesham
Pranavakaram Sai Ganesham
Vighna Vinasham Sai Ganesham
Vishwadharam Sai Ganesham
Mooshika Vahana Sai Ganesham
Vamana Roopam Sai Ganesham
Vishwa Swaroopam Sai Ganesham
Sai Ganesham Sai Ganesham (4)</t>
  </si>
  <si>
    <t>Song Glossary ganesha: lord of the ganas, name of the elephant faced god; (var) ganesh mooshika: mouse - the vehicle of lord ganesha pranavakaara: embodiment or personification of om; (var) pranavakaari, omkaara, pranavakaram, pranavakaaraaya pureeshwara: lord of a place or city; (var) purishwara, pureeshwari, purishwari (f) puttaparthi: birthplace of bhagawan sri sathya sai baba; (var) parti, parthi, parthipuri roopa: figure, embodiment; (var) roopam, roopini (f) sai: sa + aai = divine mother swaroopa: figure, embodiment; (var) swarupa, swaroopam, swaroopanin (tamil); roopini, swaroopini, svarupini (feminine) vahana: vehicle; (var) vahini - one who rides the vehicle (feminine) vamana: fifth incarnation of lord vishnu, also known as upendra, and trivikrama vighna: obstacle vinasha: one who destroys or removes; (var) vinashaka, vinashana, vinashini (f), vinasham; vishwa: world; (var) vishwam vishwadhara: the one who is the basis for the entire universe; (var) vishwadhari, vishwadharam</t>
  </si>
  <si>
    <t>debug_parthi_purisham_sai_ganesham.html</t>
  </si>
  <si>
    <t>https://sairhythms.sathyasai.org/song/parthi-vihara-paapa-vidhura</t>
  </si>
  <si>
    <t>Parthi Vihara Paapa Vidhura</t>
  </si>
  <si>
    <t>O Lord Sai who resides at Parthi, the very surrender to Thy Feet destroys our sins. You are verily Narayana, Allah, Jesus, Buddha, Zoharashtra and Guru Nanak. You are the omnicient Lord who incarnated in this Kali age to protect all devotees.</t>
  </si>
  <si>
    <t>Parthi Vihara Paapa Vidhura
Pavana Charana Sai Narayana
Allah Tum Ho Yeshu Tum Ho
Sab Ka Malik Sai Tum Ho
Buddha Zohrashtra Nanak Tum Ho
Tum Ho Baba Antaryami
Sab Bhakton Ke Palanhaarey
Kaliyuga Avatara Sai Narayana</t>
  </si>
  <si>
    <t>S R1 G2 P P D2 ~ S+ D2 P G2 PIn the Key of C:C C# E G G A ~ C+ A G E G</t>
  </si>
  <si>
    <t>Song Glossary allah: the all-compassionate god of islam religion antaryami: indweller avatar: incarnation; (var) avatara, avataram, avatari, avathaar, avathari, avatarini(f) baba: lord sai baba - the divine father bhakthon: devotees; (var) bhakto, bhaktho buddha: founder of buddhism and one of the major ten incarnations of god; also an enlightened person charan: feet; (var) charana, charanam, charanon ho: you are; (alternative) so be it ka: belonging to kaliyuga: the present 'kali' age ke: of or belonging to malik: lord nanak: saint of sikh religion, guru nanak narayana: lord vishnu; (var) narayan, narayanam, narayanaya paapa: sin palanhaar: one who protects or sustains; (var) palanhaarey, palanhaara pavana: sacred, also means one who protects or provides refuge; (var) pavanam, paavana; pavani (f) puttaparthi: birthplace of bhagawan sri sathya sai baba; (var) parti, parthi, parthipuri sab: all, everybody or everything sai: sa + aai = divine mother tum: you, thou; (var) tu, tuj; tubhyam, tumhey - to you; tujhey, tujko - for you; vidhura: remove, absolve; (var) viduram, viduri, vidhurini (feminine) vihara: one who resides; (var) viharana, vihari, viharini (f) yesu: jesus christ; (var) yeshu zohrashtra: founder of the zoroastrianism faith, zoroaster (zarathustra in persian)</t>
  </si>
  <si>
    <t>debug_parthi_vihara_paapa_vidhura.html</t>
  </si>
  <si>
    <t>https://youtu.be/04KFP-i1MmY</t>
  </si>
  <si>
    <t>https://sairhythms.sathyasai.org/song/parthi-vihara-sai-hamara</t>
  </si>
  <si>
    <t>Parthi Vihara Sai Hamara</t>
  </si>
  <si>
    <t>O Lord Sai of Puttaparthi, please be ours! Relationships like mother, father, and friends are illusory; only the relationship with God is real. Chant the name of Lord Sai Ram.</t>
  </si>
  <si>
    <t>Parthi Vihara Sai Hamara
Apna Banaloon Sai Ram
Sai Ram Sai Ram
Mata Naasti Pitha Naasti Naasti Bandhu Sakha
Apna Banaloon Sai Ram
Sai Ram Sai Ram</t>
  </si>
  <si>
    <t>Song Glossary apna: our; (var) apni, apney ban: to make; (var) banalo, banao - make; banakar - having made, banaloon - will make mine bandhava: relative; (var) bandhu, bandho; bandham - relationship hamarey: our; (var) hamara, hamari mata: mother; (var) matey naasti: does not exist pitha: father puttaparthi: birthplace of bhagawan sri sathya sai baba; (var) parti, parthi, parthipuri rama: name of the seventh incarnation of lord vishnu, son of dasharatha and kausalya; (var) ram sai: sa + aai = divine mother sakha: friend; (var) sakhi (feminine) vihara: one who resides; (var) viharana, vihari, viharini (f)</t>
  </si>
  <si>
    <t>debug_parthi_vihara_sai_hamara.html</t>
  </si>
  <si>
    <t>https://youtu.be/cYKSm-sWo7I</t>
  </si>
  <si>
    <t>https://sairhythms.sathyasai.org/song/parthipuri-gurudev-puttaparthipuri-gurudev</t>
  </si>
  <si>
    <t>Parthipuri Gurudev Puttaparthipuri Gurudev</t>
  </si>
  <si>
    <t>Lord Sai of Parthi and Shirdi residing in Prashanthi Nilayam, is the loving teacher (Guru) and the supreme creator with divine effulgence.</t>
  </si>
  <si>
    <t>Parthipuri Gurudev Puttaparthipuri Gurudev
Prashanti Nilaya Prashanthi Niketana
Prema Sai Gurudev Puttaparthipuri Gurudev
Parabrahma Gurudev Parama Jyothi Gurudev
Shirdi Pureesha Parthi Pureesha
Sathya Sai Gurudev Puttaparthipuri Gurudev</t>
  </si>
  <si>
    <t>Song Glossary gurudev: preceptor; (var) gurudeva jyothi: divine light; (var) jyoth, jyotir niketana: a house, an abode nilaya: house; (var) nilayey parabrahma: supreme spirit; (var) brahmapara parama: supreme, principal, chief, best, highest; (var) param, paramam partheeshwara: one who is lord of parthi (sathya sai baba); (var) partheesha, partheeshwaraya prashanthi: supreme peace; (var) prashantha; also refers to prashanthi nilayam at puttaparthi prema: love; (var) prem; also the name of the third sai avatar, prema sai pureesha: lord of a place or city; (var) puradheeshwara, pureeshaya, pureeshwara, pureeshwari (f), puradheeshwari (f) puttaparthi: birthplace of bhagawan sri sathya sai baba; (var) parti, parthi, parthipuri sai: sa + aai = divine mother sathya: truth, short form of sathyanarayana – the childhood name of sri sathya sai baba; (var) sathyam shirdi: holy abode of the first incarnation of sai baba; (var) shirdipuri</t>
  </si>
  <si>
    <t>debug_parthipuri_gurudev_puttaparthipuri_gurudev.html</t>
  </si>
  <si>
    <t>https://sairhythms.sathyasai.org/song/parvathi-nandana-bala-gajanana</t>
  </si>
  <si>
    <t>Parvathi Nandana Bala Gajanana</t>
  </si>
  <si>
    <t>Lord Ganesha, son of Mother Parvathi, is the personification of the life-force. He uses a mouse as conveyance, is worshipped by the sages and divine beings. He protects, and grants liberation.</t>
  </si>
  <si>
    <t>Parvathi Nandana Bala Gajanana
Pranava Swaroopa Paahi Gajanana
Mooshika Vahana Mukthi Gajanana
Sura Muni Sevitha Shakthi Gajanana
Bala Gajanana Paahi Gajanana
Mukthi Gajanana Shakthi Gajanana
Sura Muni Sevitha Sai Gajanana</t>
  </si>
  <si>
    <t>Song Glossary bala: child, son; (var) bal, balana, balagan (tamil), baalam gajamukha: elephant-faced one, refers to lord ganesh; (var) gajamukham, gajanana, gajananam, gajavadana, gajavadanam mooshika: mouse - the vehicle of lord ganesha mukthi: liberation muni: saint nandana: son, also the name of a forest; (var) nandan, nandanam paahi: protect; (var) pahi parvathi: consort of lord shiva pranava: the primordial sound ‘om’ sai: sa + aai = divine mother sevitha: one who is worshipped shakthi: power, primordial goddess, another name of mother parvathi sura: noble people swaroopa: figure, embodiment; (var) swarupa, swaroopam, swaroopanin (tamil); roopini, swaroopini, svarupini (feminine) vahana: vehicle; (var) vahini - one who rides the vehicle (feminine)</t>
  </si>
  <si>
    <t>debug_parvathi_nandana_bala_gajanana.html</t>
  </si>
  <si>
    <t>https://sairhythms.sathyasai.org/song/parvathi-nandana-gajanana</t>
  </si>
  <si>
    <t>O the elephenat-faced Lord Ganesha, the beloved son of Mother Parvathi, O the pleasant-faced Lord of all beings, kindly shower Your grace and protect us. You are the beloved son of Mother Girija who confers auspiciousness.</t>
  </si>
  <si>
    <t>Parvathi Nandana Gajanana
Pashupathi Nandana Niranjana [ Parvathi Nandana ... ]
Paahi Prabho Maam Paahi Prasanna
Girija Nandana Shubhanana</t>
  </si>
  <si>
    <t>parvathi-nandana-gajanana.mp3</t>
  </si>
  <si>
    <t>p p S S S R2 G2 R2 S R2 G2In the Key of C:G G C C C D E D C D E</t>
  </si>
  <si>
    <t>https://media.radiosai.org/journals/Vol_03/02FEB01/bhajans.htm</t>
  </si>
  <si>
    <t>karaoke lead-music tutorial sheet-music</t>
  </si>
  <si>
    <t>Song Glossary gajamukha: elephant-faced one, refers to lord ganesh; (var) gajamukham, gajanana, gajananam, gajavadana, gajavadanam girija: goddess parvathi, daughter of the king of mountains maam: for me nandana: son, also the name of a forest; (var) nandan, nandanam niranjan: without any black spot. i.e. always pure. nir+anjan=without collirium (kaajal – which is always black); (var) niranjana, niranjani (f) paahi: protect; (var) pahi parvathi: consort of lord shiva pashupathi: the lord of all animals esp. lord shiva; (var) pashupathey prabhu: lord, master; (var) prabho prasanna: happiness shubhanana: pleasant face</t>
  </si>
  <si>
    <t>debug_parvathi_nandana_gajanana.html</t>
  </si>
  <si>
    <t>https://www.youtube.com/watch?v=R28nW7srvLw</t>
  </si>
  <si>
    <t>source: https://media.radiosai.org/journals/vol_16/01FEB18/Sai-Bhajans-Karaoke-Volume-5.htmReference Track4.5 Pancham / F#Gents Pitch Karaoke Tracks4.5 Pancham / F# (reference)4 Pancham / F (half note lower)3 Pancham / E (one note lower)Ladies Pitch Karaoke Tracks1.5 Pancham / C# (reference)1 Pancham / C (half note lower)7 Pancham / B (one note lower)</t>
  </si>
  <si>
    <t>https://sairhythms.sathyasai.org/song/parvathi-shankari-girija-shankari</t>
  </si>
  <si>
    <t>Parvathi Shankari Girija Shankari</t>
  </si>
  <si>
    <t>Prostrations to Mother Parvathi, daughter of the King of mountains, Himavan, and the consort of Lord Shankara (Shiva). I bow down to Thee, O Mother Sai, You are the Mother of the World, residing in Puttaparthi.</t>
  </si>
  <si>
    <t>Parvathi Shankari Girija Shankari
Sai Shankari Namostuthey (Sathya) (2)
Hey Jagadeeshwari Parthi Pureeshwari
Sai Shankari Namostuthey (Sathya) (3)</t>
  </si>
  <si>
    <t>Song Glossary girija: goddess parvathi, daughter of the king of mountains hey: a heartfelt callout, usually followed by a name or description like 'hey rama', or 'hey merciful lord' jagadeeshwari: lord of the world (feminine); jagad = world, eshwari = master / goddess; (var) jagadishwari namostuthey: to offer salutations; (var) namasthey parvathi: consort of lord shiva pureeshwara: lord of a place or city; (var) purishwara, pureeshwari, purishwari (f) puttaparthi: birthplace of bhagawan sri sathya sai baba; (var) parti, parthi, parthipuri sai: sa + aai = divine mother sathya: truth, short form of sathyanarayana – the childhood name of sri sathya sai baba; (var) sathyam shankari: goddess parvathi</t>
  </si>
  <si>
    <t>debug_parvathi_shankari_girija_shankari.html</t>
  </si>
  <si>
    <t>https://youtu.be/KCia9rFsQKY</t>
  </si>
  <si>
    <t>https://sairhythms.sathyasai.org/song/parvathi-shankari-uma-maheshwari</t>
  </si>
  <si>
    <t>Parvathi Shankari Uma Maheshwari</t>
  </si>
  <si>
    <t>O Mother Parvathi, consort of Lord Shiva, and Goddess of the mountains, please protect and guard me. You are none other than Lord Sai of Parthi and the Mother of the Universe.</t>
  </si>
  <si>
    <t>Parvathi Shankari Uma Maheshwari
Puttapartheeshwari Sai Maheshwari [ Parvathi Shankari ... ]
Sai Shiva Shankari Shiva Kameshwari
Shaileshwari Amba Paahi Maam
Akhilandeshwari Raksha Maam</t>
  </si>
  <si>
    <t>Song Glossary akhilandeshwara: god of the entire universe; (var) akhilandeshwari (f) amba: mother parvathi; (var) ambe, ambey, ambika kameshwari: a name of goddess durga, meaning goddess of desires maheshwari: goddess parvathi - consort of shiva maam: for me paahi: protect; (var) pahi parvathi: consort of lord shiva puttapartheeshwara: lord of puttaparthi; (var) puttapartheeshwari (f) rakshaka: protector; (var) rakshaki (feminine) sai: sa + aai = divine mother shaileshwara: lord of the mountains, lord shiva; (var) shaileshwari – parvati shankari: goddess parvathi shiva: lord shiva - one of the trinity who is the destroyer - the name shiva means auspiciousness; (var) shiv, shivaya, shivaraj, shivaraja, shivarajam, shivom, shivani (f) - of shiva uma: goddess parvathi; (var) umaiyaval - tamil</t>
  </si>
  <si>
    <t>debug_parvathi_shankari_uma_maheshwari.html</t>
  </si>
  <si>
    <t>https://sairhythms.sathyasai.org/song/parvathi-tanaya-bala-gajanana</t>
  </si>
  <si>
    <t>Parvathi Tanaya Bala Gajanana</t>
  </si>
  <si>
    <t>Chant the name of darling son of Parvathi - Lord Gajanana, whose face shines with the effulgence of a million suns. Victory to the bestower of auspiciousness, who grants boons to all the world's denizens. The darling son of the Supreme Lord who is verily Lord Sai, protect me and grant me spiritual knowledge.</t>
  </si>
  <si>
    <t>Parvathi Tanaya Bala Gajanana
Surya Koti Sama Prabha
Jaya Shubha Dayaka Vishwa Vidhata
Parameshwara Sutha (Parthi Pureeshwara) Palaya Maam</t>
  </si>
  <si>
    <t>Song Glossary bala: child, son; (var) bal, balana, balagan (tamil), baalam dayaka: one who gives; (var) dayakam, dayiney, dayaki (f) gajamukha: elephant-faced one, refers to lord ganesh; (var) gajamukham, gajanana, gajananam, gajavadana, gajavadanam jaya: victory; (var) jayam, jayatu koti: a crore maam: for me pala: to care, protect or sustain; (var) palana, palaya, palam, palan paramesha: supreme god; (var) parameshwara, parameshwaraya, parameshwari (feminine) parvathi: consort of lord shiva prabha: effulgence pureeshwara: lord of a place or city; (var) purishwara, pureeshwari, purishwari (f) puttaparthi: birthplace of bhagawan sri sathya sai baba; (var) parti, parthi, parthipuri sama: equal; (var) samanam - equivalent shubh: good, auspicious, pleasant; (var) shubha, shubham; shubhakari, shubankari - goddess who bestows auspiciousness surya: sun sutha: son; (var) sutham, suthaya - one who is the son of, suthaney (tamil) tanaya: son; (var) tanayam, tanaye, tanayey vidhata: one who bestows or sustains; (var) vidhayaka vishwa: world; (var) vishwam</t>
  </si>
  <si>
    <t>debug_parvathi_tanaya_bala_gajanana.html</t>
  </si>
  <si>
    <t>https://sairhythms.sathyasai.org/song/parvathi-tanaya-gajanana</t>
  </si>
  <si>
    <t>Parvathi Tanaya Gajanana</t>
  </si>
  <si>
    <t>Glory to Lord Ganesha, the elephant-faced son of Mother Parvathi. He is the bestower of all powers and has the mouse Mooshika as His vehicle. He is worshipped and served by the pious and the righteous. We bow at Thy lotus feet, O Lord Ganesha.</t>
  </si>
  <si>
    <t>Parvathi Tanaya Gajanana
Siddhi Vinayaka Gajavadana [ Parvathi Tanaya ... ]
Mooshika Vahana Gajavadana
Suramuni Sevitha Tava Charana</t>
  </si>
  <si>
    <t>Song Glossary charan: feet; (var) charana, charanam, charanon gajamukha: elephant-faced one, refers to lord ganesh; (var) gajamukham, gajanana, gajananam, gajavadana, gajavadanam mooshika: mouse - the vehicle of lord ganesha parvathi: consort of lord shiva sevitha: one who is worshipped siddhi: accomplishment, superhuman power suramuni: noble people and sages tanaya: son; (var) tanayam, tanaye, tanayey tava: your vahana: vehicle; (var) vahini - one who rides the vehicle (feminine) vinayaka: one without a master - refers to lord ganesha</t>
  </si>
  <si>
    <t>debug_parvathi_tanaya_gajanana.html</t>
  </si>
  <si>
    <t>https://youtu.be/9D9wHbb1Hio</t>
  </si>
  <si>
    <t>https://sairhythms.sathyasai.org/song/parvathi-tanaya-siddhi-vinayaka</t>
  </si>
  <si>
    <t>Victory to the auspicious conferring Lord Ganesha, the son of Mother Parvathi. He is the elephant-faced one to whom the foremost prayers are offered. He is the attributeless and blemishless one who has the Mouse (represents the darkness of ignorance) as His vehicle. He holds the noose and the hook and is the son of Lord Shiva.</t>
  </si>
  <si>
    <t>Parvathi Tanaya Siddhi Vinayaka
Mangala Dayaka Deva
Jai Ganesh Jai Ganesh Jai Ganesh
Sindhura Vadana Prathama Vandana
Alaka Niranjana Mooshika Vahana
Pashankusha Dhara Shambho Nandana [ Mangala Dayaka ... ]</t>
  </si>
  <si>
    <t>parvathi-tanaya-siddhi-vinayaka.mp3</t>
  </si>
  <si>
    <t>G1 R2 S n1 S G1 M1 P ~ N1 D2 M1 P PIn the Key of C:E♭ D C B♭ C E♭ F G ~ B♭ A F G G</t>
  </si>
  <si>
    <t>Song Glossary alakh: that which is not seen – that god who is without attributes and cannot be seen; (var) alakha dayaka: one who gives; (var) dayakam, dayiney, dayaki (f) deva: god; (var) dev, devo, devam ganesha: lord of the ganas, name of the elephant faced god; (var) ganesh jai: victory mangal: auspicious; (var) mangala mooshika: mouse - the vehicle of lord ganesha nandana: son, also the name of a forest; (var) nandan, nandanam niranjan: without any black spot. i.e. always pure. nir+anjan=without collirium (kaajal – which is always black); (var) niranjana, niranjani (f) parvathi: consort of lord shiva pashankusha: noose (pasha) and and hook (ankusha) held by lord ganesha prathama: first siddhi: accomplishment, superhuman power sindura: vermillion, a type of colour similar to reddish brown tanaya: son; (var) tanayam, tanaye, tanayey vadana: face; (var) vadanam, vadani (f) vahana: vehicle; (var) vahini - one who rides the vehicle (feminine) vandana: worship, obeisance, salutation; (var) vandanam vinayaka: one without a master - refers to lord ganesha</t>
  </si>
  <si>
    <t>debug_parvathi_tanaya_siddhi_vinayaka.html</t>
  </si>
  <si>
    <t>https://sairhythms.sathyasai.org/song/pashupathi-natha-nageshwara</t>
  </si>
  <si>
    <t>Pashupathi Natha Nageshwara</t>
  </si>
  <si>
    <t>Chant the names of Lord of all beings, Lord Shiva, the one who drapes the cobra around his neck. Glory to Lord Shankara, bestower of auspiciousness, who is the Supreme Lord of Parvathi. He is the Supreme Lord Sai of Parthi, the one who brings out the Linga.</t>
  </si>
  <si>
    <t>Pashupathi Natha Nageshwara
Hara Hara Bham Bham Shiva Shankara
Parvathi Pathey Maheshwara
Lingodhbhavakara Lingeshwara
Partheeshwara Sai Parameshwara</t>
  </si>
  <si>
    <t>Song Glossary bham: a loud syllable hara: another name of lord shiva which means “to destroy”; (var) haraya lingeshwara: lord of the lingam (sacred stone in the form of an ellipse); (var) lingeshwaraya lingodbhava: one who created linga - refers to lord sathya sai baba who created and took out lingas from his stomach during the shivarathri festival; (var) lingodhbhava, lingodhbhavakara maheshwara: greatest lord - refers to lord shiva nageshwara: lord of the serpent esp. lord shiva-who wears the serpent on his neck natha: lord or master; (var) nath, nathaya, natham, nada (tamil), nadanukku (tamil) - to the lord, nathudey (telugu) paramesha: supreme god; (var) parameshwara, parameshwaraya, parameshwari (feminine) partheeshwara: one who is lord of parthi (sathya sai baba); (var) partheesha, partheeshwaraya parvathi: consort of lord shiva pashupathi: the lord of all animals esp. lord shiva; (var) pashupathey pathey: master, lord, husband; (var) pathi, pathayey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</si>
  <si>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debug_pashupathi_natha_nageshwara.html</t>
  </si>
  <si>
    <t>https://sairhythms.sathyasai.org/song/pashupathi-tanaya-bala-gajanana</t>
  </si>
  <si>
    <t>Chant the name of the darling son of Lord Shiva (Pashupathi), the elephant-faced Lord Ganesha, the destroyer of obstacles. O Son of Lord Shiva, You are the bestower of wisdom (spiritual and intellectual). Chant the name of the charming Lord Sai Ganesha, who grants auspiciousness.</t>
  </si>
  <si>
    <t>Pashupathi Tanaya Bala Gajanana
Tum Ho Vighna Vinasha Ganesha
Hey Shiva Nandana Bala Gajanana
Vidya Buddhi Pradatha
Mangala Kara Hey Mangala Kara Hey
Sundara Sai Ganesha Ganesha</t>
  </si>
  <si>
    <t>pashupathi-tanaya-bala-gajanana.mp3</t>
  </si>
  <si>
    <t>https://media.radiosai.org/journals/vol_13/01JAN15/bhajan-tutor-Pasupathi-Tanaya-Bala-Gajanana.htm</t>
  </si>
  <si>
    <t>Song Glossary bala: child, son; (var) bal, balana, balagan (tamil), baalam buddhi: intellect gajamukha: elephant-faced one, refers to lord ganesh; (var) gajamukham, gajanana, gajananam, gajavadana, gajavadanam ganesha: lord of the ganas, name of the elephant faced god; (var) ganesh hey: a heartfelt callout, usually followed by a name or description like 'hey rama', or 'hey merciful lord' ho: you are; (alternative) so be it kara: hand, palm; alternative meaning: to do, bestow mangal: auspicious; (var) mangala nandana: son, also the name of a forest; (var) nandan, nandanam pashupathi: the lord of all animals esp. lord shiva; (var) pashupathey pradatha: bestower; (var) pradayi, pradatham, pradayini (f) sai: sa + aai = divine mother shiva: lord shiva - one of the trinity who is the destroyer - the name shiva means auspiciousness; (var) shiv, shivaya, shivaraj, shivaraja, shivarajam, shivom, shivani (f) - of shiva sundara: beautiful; (var) sundarakara, sundaraya, sundari (f), soundari (f), sundaram - beauty tanaya: son; (var) tanayam, tanaye, tanayey tum: you, thou; (var) tu, tuj; tubhyam, tumhey - to you; tujhey, tujko - for you; vidya: knowledge vighna: obstacle vinasha: one who destroys or removes; (var) vinashaka, vinashana, vinashini (f), vinasham;</t>
  </si>
  <si>
    <t>debug_pashupathi_tanaya_bala_gajanana.html</t>
  </si>
  <si>
    <t>https://www.youtube.com/watch?v=lAMs2RNf0lk</t>
  </si>
  <si>
    <t>https://sairhythms.sathyasai.org/song/pathri-ni-umareta-shirdi-sai</t>
  </si>
  <si>
    <t>Pathri ni Umareta Shirdi Sai</t>
  </si>
  <si>
    <t>Glory to Thee Lord Shirdi Sai born in Pathri. You are the reincarnation of Lord Shiva. Lord Shiva and Mother Parvathi, please bestow us with Your Divine Vision as you did with Devagiri Amma.</t>
  </si>
  <si>
    <t>Pathri ni Umareta Shirdi Sai
Shiva no Keshin Shirdi Sai [ Pathri ... ]
Shiva to Parvathi ga Darshan Atae
Devagiri Amma ga Haha to Natta
Sai Baba (2)</t>
  </si>
  <si>
    <t>~ Minor (Shubha Pantuvarali / Miyan ki Todi)</t>
  </si>
  <si>
    <t>Song Glossary amma: mother; (var) annai, thai baba: lord sai baba - the divine father darshan: to appear, to see; (var) darshana, darshanam, darsha - to show devagiri: devagiri amma - mother of the shirdi sai avatar parvathi: consort of lord shiva puttaparthi: birthplace of bhagawan sri sathya sai baba; (var) parti, parthi, parthipuri sai: sa + aai = divine mother shirdi: holy abode of the first incarnation of sai baba; (var) shirdipuri shiva: lord shiva - one of the trinity who is the destroyer - the name shiva means auspiciousness; (var) shiv, shivaya, shivaraj, shivaraja, shivarajam, shivom, shivani (f) - of shiva</t>
  </si>
  <si>
    <t>debug_pathri_ni_umareta_shirdi_sai.html</t>
  </si>
  <si>
    <t>https://youtu.be/RsQWbMMrX2U</t>
  </si>
  <si>
    <t>https://sairhythms.sathyasai.org/song/patitha-pavana-ram</t>
  </si>
  <si>
    <t>Patitha Pavana Ram</t>
  </si>
  <si>
    <t>Chant the pure and sacred name of Lord Sai Ram of Parthi, the sacred name that is the Saviour of the fallen, remover of all sins. Oh Lord Rama! Oh Prince of King Dasharatha! You are the destroyer of demonic qualities.</t>
  </si>
  <si>
    <t>Patitha Pavana Ram
Parthi Pureeshwara Ram
Pavana Naam Taraka Naam Paapa Vimochana Ram [ Patitha Pavana ... ]
Danava Bhanjana Ram Dasharatha Nandana Ram [ Pavana Naam ... ]</t>
  </si>
  <si>
    <t>patitha-pavana-ram.mp3</t>
  </si>
  <si>
    <t>Song Glossary bhanjana: one who destroys; (var) bhanjani (f) danava: demon dasharatha: king of ayodhya and the father of lord rama naam: name; (var) naama, naamam nandana: son, also the name of a forest; (var) nandan, nandanam paapa: sin patitha: downtrodden, helpless pavana: sacred, also means one who protects or provides refuge; (var) pavanam, paavana; pavani (f) pureeshwara: lord of a place or city; (var) purishwara, pureeshwari, purishwari (f) puttaparthi: birthplace of bhagawan sri sathya sai baba; (var) parti, parthi, parthipuri rama: name of the seventh incarnation of lord vishnu, son of dasharatha and kausalya; (var) ram taraka: one who liberates or one that liberates; (var) tarakam vimochana: one who liberates; (var) vimochani (f), mochani (f), vimochanam</t>
  </si>
  <si>
    <t>debug_patitha_pavana_ram.html</t>
  </si>
  <si>
    <t>https://sairhythms.sathyasai.org/song/pavana-pavana-sai-naam</t>
  </si>
  <si>
    <t>Pavana Pavana Sai Naam</t>
  </si>
  <si>
    <t>Always worship the pure and sacred name of Lord Sai. Chant the glory of the Lord with full devotion. Meditate on the Lotus feet of the divine master and guide, Lord Sai.</t>
  </si>
  <si>
    <t>Pavana Pavana Sai Naam
Bhajo Nirantara Sai Ram
Bhakthi Bhaava Se Bhajana Sunao
Guru (Sai) Charanon Mey Dhyana Lagao</t>
  </si>
  <si>
    <t>Song Glossary bhajan: prayerful song; (var) bhajana, bhajanalu (telugu), bhajanon - plural bhajo: (let us) worship, chant the name or sing the praises of the lord; (var) bhajarey, bhajey, bhajore, bhajorey, bhajeham bhakthi: devotion bhaav: feeling, emotion; (var) bhaava charan: feet; (var) charana, charanam, charanon dhyan: meditation; (var) dhyana, dhyanam, dhyanamey guru: preceptor; (var) guruvara – belonging to the guru / guru’s lagao: to perform, do; (var) lagayi - did, laganey mey: in naam: name; (var) naama, naamam nirantara: all the time, always; (var) nirantharam pavana: sacred, also means one who protects or provides refuge; (var) pavanam, paavana; pavani (f) rama: name of the seventh incarnation of lord vishnu, son of dasharatha and kausalya; (var) ram sai: sa + aai = divine mother se: from, with sunao: make (us) listen; (var) sunaye - made someone listen</t>
  </si>
  <si>
    <t>debug_pavana_pavana_sai_naam.html</t>
  </si>
  <si>
    <t>https://sairhythms.sathyasai.org/song/pavana-rama-patitha-pavana-rama</t>
  </si>
  <si>
    <t>Pavana Rama Patitha Pavana Rama</t>
  </si>
  <si>
    <t>The holy and sanctified name of Lord Ram, Lord of Janaki, protects the fallen. Lord Krishna, whose conveyance is the eagle, enchants the whole universe.</t>
  </si>
  <si>
    <t>Pavana Rama Patitha Pavana Rama
Pavana Rama Janaki Jeevana Rama
Mohana Krishna Garuda Vahana Krishna
Mohana Krishna Sri Jagan Mohana Krishna</t>
  </si>
  <si>
    <t>Song Glossary garuda: king of all the birds-used by lord vishnu as his vehicle jagan: the world janaki: daughter of king ‘janaka’ i.e. sita – consort of lord rama jeevan: life; (var) jeevana krishna: name of the eighth incarnation of lord vishnu, son of devaki and vasudeva mohana: attractive, beautiful, enchanting; (var) mohanam, mohini (f) - also refers to an incarnation of lord vishnu patitha: downtrodden, helpless pavana: sacred, also means one who protects or provides refuge; (var) pavanam, paavana; pavani (f) rama: name of the seventh incarnation of lord vishnu, son of dasharatha and kausalya; (var) ram sri: honorific title of respect; another name of goddess lakshmi; wealth, majesty, splendour, intellect, fortune; (var) thiru (tamil) vahana: vehicle; (var) vahini - one who rides the vehicle (feminine)</t>
  </si>
  <si>
    <t>debug_pavana_rama_patitha_pavana_rama.html</t>
  </si>
  <si>
    <t>https://sairhythms.sathyasai.org/song/pavana-sutha-hanuman-ki-jai</t>
  </si>
  <si>
    <t>Pavana Sutha Hanuman Ki Jai</t>
  </si>
  <si>
    <t>Victory to Hanuman, the son of the wind God, victory to the chosen Lord of Sita, Lord Ram, victory to the mighty son of Anjana Devi, victory to the Lord of Parthi, Sai Nath.</t>
  </si>
  <si>
    <t>Pavana Sutha Hanuman Ki Jai
Sita Pathi (Siyavar) Ramachandra Ki Jai [ Pavana Sutha ... ]
Parakrama Anjaneya Ki Jai (2)
Parthi Puri Sai Nath Ki Jai (2)</t>
  </si>
  <si>
    <t>pavana-sutha-hanuman-ki-jai.mp3</t>
  </si>
  <si>
    <t>https://dl.radiosai.org/RADIO_SAI_BHAJAN_CLASSROOM_245_PAVANA_SUTA_HANUMAN_KI_JAI.mp3</t>
  </si>
  <si>
    <t>Song Glossary anjaneya: one of many names of lord hanuman hanuman: the monkey god who served lord rama; (var) hanumantha, anjaneya - son of anjana jai: victory ki: of or belonging to natha: lord or master; (var) nath, nathaya, natham, nada (tamil), nadanukku (tamil) - to the lord, nathudey (telugu) parakram: prowess, valour, heroic deed pathi: master, husband; (var) pathayey pavan: the wind god puri: a holy site puttaparthi: birthplace of bhagawan sri sathya sai baba; (var) parti, parthi, parthipuri ramachandra: lord rama effulgent like the full moon (chandra) sai: sa + aai = divine mother sita: consort of rama, 7th avatar of lord vishnu; (var) siya siyavar: consort of sita – lord rama; (var) sitabhi, sitapati sutha: son; (var) sutham, suthaya - one who is the son of, suthaney (tamil)</t>
  </si>
  <si>
    <t>debug_pavana_sutha_hanuman_ki_jai.html</t>
  </si>
  <si>
    <t>https://www.youtube.com/watch?v=9uHgW8jMtSo</t>
  </si>
  <si>
    <t>https://sairhythms.sathyasai.org/song/pavana-sutha-hanumantha</t>
  </si>
  <si>
    <t>Pavana Sutha Hanumantha</t>
  </si>
  <si>
    <t>We pray to Hanumantha, the son of Pavana (God of Wind). The Divine one who has a Sacred History. He is one with Extraordinary strength, virtuous and given to chanting the name of Rama incessantly.</t>
  </si>
  <si>
    <t>Pavana Sutha Hanumantha
Pavana Charitha Bhagawantha
Rama Rama Ram Sada Japantha
Rama Rama Rama Rama Sada Japantha
Ati Balavanta Hey Gunavanta</t>
  </si>
  <si>
    <t>Song Glossary ati: extremely, very balavanta: one who has immense physical strength or power; (var) balavana bhagawan: god; (var) bhagwan, bhagavaan, bhagavan, bhagawantha, bhagawathey charitha: character; (var) charita, charithey, charitham gunavanta: one having good qualities hanuman: the monkey god who served lord rama; (var) hanumantha, anjaneya - son of anjana hey: a heartfelt callout, usually followed by a name or description like 'hey rama', or 'hey merciful lord' japo: to chant continuously; (var) japiye, japorey pavan: the wind god rama: name of the seventh incarnation of lord vishnu, son of dasharatha and kausalya; (var) ram sada: always sutha: son; (var) sutham, suthaya - one who is the son of, suthaney (tamil)</t>
  </si>
  <si>
    <t>debug_pavana_sutha_hanumantha.html</t>
  </si>
  <si>
    <t>https://sairhythms.sathyasai.org/song/pazhani-muruga-vel-muruga</t>
  </si>
  <si>
    <t>Pazhani Muruga Vel Muruga</t>
  </si>
  <si>
    <t>We surrender to You Lord Muruga, the Lord of Pazhani Hills, the one who holds the 'Vel' (spear), the brother of Lord Ganesha and the one born to the Krithika mothers. You are verily Lord Sai. Destroy all our difficulties and afflictions, O Lord.</t>
  </si>
  <si>
    <t>Pazhani Muruga Vel Muruga
Sharanam Sharanam Vel Muruga
Ganapathi Sodara Vel Muruga
Karthikeya Vel Muruga
Subrahmanya Vel Muruga
Sri Sai Natha Vel Muruga
Haro Hara Haro Hara Hara Haro Hara</t>
  </si>
  <si>
    <t>pazhani-muruga-vel-muruga.mp3</t>
  </si>
  <si>
    <t>S S S n1 S R2 R2 G1 R2 S R2 n1 SIn the Key of C:C C C B♭ C D D E♭ D C D B♭ C</t>
  </si>
  <si>
    <t>Song Glossary gananayaka: leader of his group - refers to lord ganesha; (var) gananayakam, ganapathey, ganapathi, ganapathim, ganapati, ganapatim hara: another name of lord shiva which means “to destroy”; (var) haraya karthikeya: lord subrahmanya; (var) kartikeya muruga: another name of lord subrahmanya natha: lord or master; (var) nath, nathaya, natham, nada (tamil), nadanukku (tamil) - to the lord, nathudey (telugu) pazhani: one of the six holy sites where a temple for lord subramanya is located; (var) palani sai: sa + aai = divine mother sharan: surrender; (var) sharana, sharanagata, sharanagatha, sharanagatham, sharanam sodara: brother sri: honorific title of respect; another name of goddess lakshmi; wealth, majesty, splendour, intellect, fortune; (var) thiru (tamil) subrahmanya: son of lord shiva and brother of lord ganesha, commander-in-chief of the army of the gods; (var) subramanya, subramanyam vel: the weapon in the hands of lord subrahmanya in the form of a spear; (var) vadivel, velayudam</t>
  </si>
  <si>
    <t>debug_pazhani_muruga_vel_muruga.html</t>
  </si>
  <si>
    <t>https://sairhythms.sathyasai.org/song/peace-be-still</t>
  </si>
  <si>
    <t>Peace be still</t>
  </si>
  <si>
    <t>Peace be still
Peace be still, Peace be still
Peace be still, Peace be still
Peace be still, stop wasting time
Peace be still, trust I am in you
Peace be still, to one I am the Truth [ Thy Will ... ]
Peace be still, wait for my nod
Peace be still, my child right now you’re free
Peace be still, be glad there’s only me [ Thy Will ... ]
Peace be still, to follow that inner urge
Peace be still, give the rest to me
Peace be still, for you will finally see [ Thy Will ... ]
Peace be still I’m surrendering (3x) Om Peace Om
Peace be still I am emptying (3x) Om Peace Om
Peace be still I am listening (3x) Om Peace Om
Peace be still I am trusting (3x) Om Peace Om
Peace be still I’m obeying (3x) Om Peace Om
Peace be still I am being blessed (3x) Om Peace Om
Peace be still I am pouring forth (3x) Om Peace Om
Peace be still I am fulfilled (3x) Om Peace Om</t>
  </si>
  <si>
    <t>peace-be-still.mp3</t>
  </si>
  <si>
    <t>debug_peace_be_still.html</t>
  </si>
  <si>
    <t>https://sairhythms.sathyasai.org/song/peace-i-leave-you</t>
  </si>
  <si>
    <t>Peace I leave with you</t>
  </si>
  <si>
    <t>Peace I leave with you
My Peace I give unto you
Not as the world giveth do I give unto you
My Peace I leave with you
My Peace I give unto you
Not as the world giveth do I give unto you
My Peace I leave with you
Never be afraid
Follow Me alone hear what I’ve to say
Let not your heart be troubled
Know that I AM near
You are One with Me
In Truth I AM here
My Peace I give unto you
Not as the world giveth do I give unto you
My Peace I leave with you
You are My Dearest you are My Very Own
Be not afraid know You are My Child
Come unto My Peace..Rest in Me for just awhile
My Peace I give unto you
Not as the world giveth do I give unto you
My Peace I leave with you</t>
  </si>
  <si>
    <t>peace-i-leave-you.mp3</t>
  </si>
  <si>
    <t>debug_peace_i_leave_with_you.html</t>
  </si>
  <si>
    <t>https://sairhythms.sathyasai.org/song/peace-shanthi-peace-earth</t>
  </si>
  <si>
    <t>Peace Shanthi Peace On Earth</t>
  </si>
  <si>
    <t>Peace Shanthi, Peace On Earth
Shanthi, Shanthi, Peace On Earth
Shiva, Shiva Find Our Hearts
Shiva Shiva Light The Spark Of Love
Sai Baba Find Our Hearts
Sai Baba Light The Spark Of Love
Shiva, Shiva Light The Spark, The Spark Of Love
Sai Baba, Light The Spark, The Spark Of Love
Shiva, Shiva Light The Spark, The Spark Of Love
Sai Baba, Light The Spark, The Spark Of Love</t>
  </si>
  <si>
    <t>peace-shanthi-peace-earth.mp3</t>
  </si>
  <si>
    <t>Song Glossary baba: lord sai baba - the divine father sai: sa + aai = divine mother shanthi: peace shiva: lord shiva - one of the trinity who is the destroyer - the name shiva means auspiciousness; (var) shiv, shivaya, shivaraj, shivaraja, shivarajam, shivom, shivani (f) - of shiva</t>
  </si>
  <si>
    <t>debug_peace_shanthi_peace_on_earth.html</t>
  </si>
  <si>
    <t>https://sairhythms.sathyasai.org/song/peace-peace-peace</t>
  </si>
  <si>
    <t>Peace, Peace, Peace</t>
  </si>
  <si>
    <t>Peace, Peace, Peace
Peace in me
Brings Peace, Peace, Peace
Peace in my family
Then Peace, Peace, Peace
Peace in our community
Brings Peace, Peace, Peace
Peace in our country
Then Peace, Peace, Peace
Peace on Earth
Peace, Peace, Peace
For all the universe</t>
  </si>
  <si>
    <t>peace-peace-peace.mp3</t>
  </si>
  <si>
    <t>debug_peace_peace_peace.html</t>
  </si>
  <si>
    <t>https://sairhythms.sathyasai.org/song/permiteme-poner-tus-pies</t>
  </si>
  <si>
    <t>Permiteme poner a tus Pies</t>
  </si>
  <si>
    <t>Allow me to surrender my love and devotion at Your Feet. You know that You are everything for me and I owe my whole existence only to You. Oh Swami! Hold my boat so it doesn't sink in the Sea of Illusion. I want to see only You in everything and love all without distinction. Oh Swami!</t>
  </si>
  <si>
    <t>Permiteme poner a tus Pies
Mi amor, mi amor y devocion, Swami
Tu sabes que eres Todo para mi
Y mi existir te lo debo solo a Ti
Oh Swami!
Sosten mi barca al sucumbir
en el mar de la Ilusion
Quiero ver en todo solo a Ti
y amar sin distinguir
Oh Swami!</t>
  </si>
  <si>
    <t>debug_permiteme_poner_a_tus_pies.html</t>
  </si>
  <si>
    <t>https://youtu.be/_l0x6mLJPPU</t>
  </si>
  <si>
    <t>This is an adaptation of the traditional Inca song "El condor pasa"(the little eagle flying by).</t>
  </si>
  <si>
    <t>https://sairhythms.sathyasai.org/song/pibare-rama-rasam-rasane-pibare</t>
  </si>
  <si>
    <t>Pibare Rama Rasam Rasane Pibare</t>
  </si>
  <si>
    <t>Drinking in the nectar of Lord Rama's name by chanting His name helps us escape from the sorrowful cycle of birth and death. His name is the essence of all religious texts.</t>
  </si>
  <si>
    <t>Pibare Rama Rasam Rasane Pibare Rama Rasam
Janana Marana Bhaya Shoka Viduram
Sakala Shastra Nigamagama Saram(2)
Bhajarey Rama Rasam Rasane Pibare Rama Rasam</t>
  </si>
  <si>
    <t>pibare-rama-rasam-rasane-pibare.mp3</t>
  </si>
  <si>
    <t>Song Glossary bhajo: (let us) worship, chant the name or sing the praises of the lord; (var) bhajarey, bhajey, bhajore, bhajorey, bhajeham bhaya: fear janam: birth; (var) janama, janana maran: death; (var) marana nigamagama: vedas, scriptures pibare: consume, drink rama: name of the seventh incarnation of lord vishnu, son of dasharatha and kausalya; (var) ram rasa: sentiment, emotion; alternative: essence, gist; (var) rasam, rasane sakala: all saramu: essence shastra: vedic injunctions shoka: sorrow vidhura: remove, absolve; (var) viduram, viduri, vidhurini (feminine)</t>
  </si>
  <si>
    <t>debug_pibare_rama_rasam_rasane_pibare.html</t>
  </si>
  <si>
    <t>pibare-rama-rasam-rasane-pibare_1.mp3</t>
  </si>
  <si>
    <t>https://sairhythms.sathyasai.org/song/please-and-thank-you</t>
  </si>
  <si>
    <t>Please and Thank you</t>
  </si>
  <si>
    <t>Please and Thank you are two words,
Are two words, are two words.
Please and Thank you are two words,
We should often use.
My dear friend, my dear friend?
Can I help you, my dear friend?
I am always very ready.
Kind words, kind words.
Thank you for your kind words,
You are very welcome.</t>
  </si>
  <si>
    <t>please-and-thank-you.mp3</t>
  </si>
  <si>
    <t>debug_please_and_thank_you.html</t>
  </si>
  <si>
    <t>https://sairhythms.sathyasai.org/song/poojinthamu-mana-sai-nee-jaya</t>
  </si>
  <si>
    <t>Poojinthamu Mana Sai Nee Jaya</t>
  </si>
  <si>
    <t>We offer our prayers to our Lord Sai, the Lord of all, the Lord of the Universe. 1. The supremely sacred banks of river Chitravathi were sanctified by the great Supreme Soul Sai, who is the source of Vedas and Vedic Philosphy (Vedanta); He removes the afflictions of all those who believe in Him. He is the most compassionate Supreme Being who incarnated in Puttaparti as Sai and as Maheshwara, the greatest of the Lords. 2. By making the garlands with Maruva (fragrant green leaf), Jasmine and Rose, by lighting the lamps and incense sticks, by offering the Panch-Bhakshan (5 types of sacred food), we pray to the One, who protects us - Lord Sai, the dweller of Shirdi and Parti. 3. The devotees consider Your divine lotus feet as refuge. By singing devotional songs with devotion and concentration, by offering salutations and praying for boons (blessings), we sing the Arathi which is most auspicious, victorious, pearly and perform the ritual with camphor.</t>
  </si>
  <si>
    <t>Poojinthamu Mana Sai Nee Jaya Sai Nee Sarveshunee Jagadeeshunee
Veda Vedanthudaina Sai Mahaatmuni
Nammina Bhakthula Baadala Maapaga
Velasiyunde Parthi Sayeeshuni Maheshwaru Nee Parathparu Nee Krupakaru Nee [ Poojinthamu … Jagadeeshunee ]
Dhoopa Deepamulane Veleginche Swami Ki
Pancha Bhakshana Naivedyamulane Chesi
Palinchi Broche Sai Nathu Nee Shirdi Vasu Nee Partheeshu Nee Sathya Swami Nee [ Poojinthamu … Jagadeeshunee ]
Bhajanalu Chesi Bhakthi Shraddhalato
Vandanamulu Chesi Varamulane Vedi
Mangalamulu Padi Jaya Harathi Mangala Harathi Mutyaala Harathi Karpoora Harathi [ Poojinthamu … Jagadeeshunee ]
Poojintumu Mana Sai Nee Jaya Sai Nee Sarveshunee Jagadeeshunee
Veda Vedanthudaina Sai Mahaatmuni
Nammina Bhakthula Baadalu Maapaga
Velasiyunde Parthi Sayeeshuni Maheshwaru Nee Parathparu Nee Krupakaru Nee [ Poojintumu … Jagadeeshunee ]
Dhoopa Deepamulane Veleginche Swami Ki
Pancha Bhakshana Naivedyamulane Chesi
Palinchi Broche Sai Nathu Nee Shirdi Vasu Nee Partheeshu Nee Sathya Sai Nee [ Poojintumu … Jagadeeshunee ]
Bhajanalu Chesi Bhakthi Shraddhalato
Vandanamulu Chesi Varamulane Vedi
Mangalamulu Padi Jaya Aarathi Mangala Harathi Mutyaala Harathi Karpoora Harathi [ Poojintumu … Jagadeeshunee ]</t>
  </si>
  <si>
    <t>poojinthamu-mana-sai-nee-jaya.mp3</t>
  </si>
  <si>
    <t>~ Kapi</t>
  </si>
  <si>
    <t>arathi</t>
  </si>
  <si>
    <t>Song Glossary arathi: waving of flame in front of the lord; (var) arati, aarathi, harathi bhajan: prayerful song; (var) bhajana, bhajanalu (telugu), bhajanon - plural bhaktha: devotee; (var) bhakthudu (telugu), bhakthargal (tamil) bhakthi: devotion brochi: save; (var) broche chithravathi: the river on the banks of which puttaparthi is situated deep: lamp, light; (var) deepa gathi: fate, destiny; (alternative) speed haara: necklace jagadeesha: lord of the world; (var) jagadeeshwara, jagadeeshwaraya jaya: victory; (var) jayam, jayatu karpoora: camphor; (var) karpoor krupalu: compassionate one; (var) krupala, krupakara, krupakari (f); krupamaya, krupamayi (f) - full of compassion mahatma: great soul maheshwara: greatest lord - refers to lord shiva mangal: auspicious; (var) mangala natha: lord or master; (var) nath, nathaya, natham, nada (tamil), nadanukku (tamil) - to the lord, nathudey (telugu) nee: you paada: feet; (var) pada, padam, paadam - tamil padi: to sing palinchi: rule pancha: five parama: supreme, principal, chief, best, highest; (var) param, paramam parathpara: the supreme being partheeshwara: one who is lord of parthi (sathya sai baba); (var) partheesha, partheeshwaraya pavana: sacred, also means one who protects or provides refuge; (var) pavanam, paavana; pavani (f) poojinchu: to worship puttaparthi: birthplace of bhagawan sri sathya sai baba; (var) parti, parthi, parthipuri sai: sa + aai = divine mother sarvesha: lord of everybody; (var) sarveshwara, sarveshwaram, sarveshwari (f) sathya: truth, short form of sathyanarayana – the childhood name of sri sathya sai baba; (var) sathyam sayeesha: sai + esha = lord sai; (var) sayeesham, sayeeshwara, sayeeshwaram, sayeeshwari (f), sayeeshwaraya, saishwari (f), shirdi: holy abode of the first incarnation of sai baba; (var) shirdipuri shraddha: faith, belief swami: lord; (var) swaminatha, swamiye, swamiyey, swamy teera: bank, shore vandana: worship, obeisance, salutation; (var) vandanam vara: (1) boon, gift, (2) desired, (3) bridegroom, (4) most respected, best, excellent; (var) varam - tamil vasa: one who dwells or resides in; (var) vasaya, vaasam vatsala: affectionate towards, fondly loving veda: sacred text, the scripture of the hindus said to have been directly revealed by the supreme-being, brahman vedantha: summary (or end goal) of the vedas (the holy scriptures)</t>
  </si>
  <si>
    <t>debug_poojinthamu_mana_sai_nee_jaya.html</t>
  </si>
  <si>
    <t>https://youtu.be/DOOZDN-6V-I</t>
  </si>
  <si>
    <t>https://sairhythms.sathyasai.org/song/poorana-paramananda-swaroopa</t>
  </si>
  <si>
    <t>Poorana Paramananda Swaroopa</t>
  </si>
  <si>
    <t>Lord Sai is the personification of complete and eternal bliss. Chant the name of the all-merciful and omnipresent Lord of the destitute, Lord Shiva. Lord Sai is verily Lord Shiva.</t>
  </si>
  <si>
    <t>Poorana Paramananda Swaroopa
Deena Natha Dayala Swaroopa [ Poorana Paramananda ... ]
Sai Natha Krupala Swaroopa
Bholey Natha Vishala Swaroopa</t>
  </si>
  <si>
    <t>Song Glossary bhola: innocent; (var) bholey, bholi, bholarey (f), bholanath - lord of the innocent, refers to lord shiva dayal: compassionate one: (var) dayala, dayalam, dayalana, dayalo, dayalu, dayaludey, dayalane (tamil), dayakari (f), dayalakari (f) deen: downtrodden; (var) deena, deenan krupalu: compassionate one; (var) krupala, krupakara, krupakari (f); krupamaya, krupamayi (f) - full of compassion natha: lord or master; (var) nath, nathaya, natham, nada (tamil), nadanukku (tamil) - to the lord, nathudey (telugu) paramananda: supreme bliss; (var) paramanandam poorna: complete, full; pooran karo - to fulfill; (var) pooran, poorana, poorani, poorneshri (f) sai: sa + aai = divine mother swaroopa: figure, embodiment; (var) swarupa, swaroopam, swaroopanin (tamil); roopini, swaroopini, svarupini (feminine) vishala: large</t>
  </si>
  <si>
    <t>debug_poorana_paramananda_swaroopa.html</t>
  </si>
  <si>
    <t>https://sairhythms.sathyasai.org/song/poorna-brahma-avatara-sai</t>
  </si>
  <si>
    <t>Poorna Brahma Avatara Sai</t>
  </si>
  <si>
    <t>Chant the name of Lord Sai, the incarnation of the Supreme Lord. He is the sustainer of all the worlds. Sai is one with Allah, Jesus, Rama, Buddha, Mahavira and Guru Nanak. He is the beloved of us devotees. Lord Sai has incarnated to preach the oneness of all religions.</t>
  </si>
  <si>
    <t>Poorna Brahma Avatara Sai
Sakala Jagat Aadhara Sai [ Poorna Brahma ]
Allah Yesu Rama Sai
Buddha Mahavir Nanak Sai
Hum Bhakthon Ke Baba Sai
Sarva Dharma Avatara Sai</t>
  </si>
  <si>
    <t>poorna-brahma-avatara-sai.mp3</t>
  </si>
  <si>
    <t>Song Glossary aadhaar: base, foundation, support; (var) aadhara allah: the all-compassionate god of islam religion avatar: incarnation; (var) avatara, avataram, avatari, avathaar, avathari, avatarini(f) baba: lord sai baba - the divine father bhakthon: devotees; (var) bhakto, bhaktho brahma: one of the trinity who is the creator, it also refers to the supreme lord - brahman; (var) brahmam buddha: founder of buddhism and one of the major ten incarnations of god; also an enlightened person dharma: righteousness, also refers to way of life or religion hum: we, us jagat: world; (var) jagath, jagatha, jag, jaga ke: of or belonging to mahavira: lord mahavira – the founder of jainism, also, a very courageous person; (var) mahavir nanak: saint of sikh religion, guru nanak poorna: complete, full; pooran karo - to fulfill; (var) pooran, poorana, poorani, poorneshri (f) rama: name of the seventh incarnation of lord vishnu, son of dasharatha and kausalya; (var) ram sai: sa + aai = divine mother sakala: all sarva: all; (var) sarvam yesu: jesus christ; (var) yeshu</t>
  </si>
  <si>
    <t>debug_poorna_brahma_avatara_sai.html</t>
  </si>
  <si>
    <t>https://youtu.be/bPOCvOhB_4Q https://youtu.be/BPdpyasLc7k</t>
  </si>
  <si>
    <t>https://sairhythms.sathyasai.org/song/poornavatara-sai-guru-deva</t>
  </si>
  <si>
    <t>Poornavatara Sai Guru Deva</t>
  </si>
  <si>
    <t>Pray to the Divine Preceptor, the complete Avatar, Sai. He bestows divine bliss on His devotees. He is the very embodiment of Divine Love. Lord Sathya Sai is none other than the Supreme Lord, who took the form as the perfect human. He will incarnate again as Lord Prema Sai.</t>
  </si>
  <si>
    <t>Poornavatara Sai Guru Deva
Sathya Sayeesha Paramananda
Prema Sai Bhagawan
Sathya Sai Bhagawan
Parama Purusha Prabhu Sri Sai Natha
Purushottama Hey Parthi Pureesha
Prema Sai Bhagawan [ Sathya Sai ... ]</t>
  </si>
  <si>
    <t>Song Glossary bhagawan: god; (var) bhagwan, bhagavaan, bhagavan, bhagawantha, bhagawathey deva: god; (var) dev, devo, devam guru: preceptor; (var) guruvara – belonging to the guru / guru’s hey: a heartfelt callout, usually followed by a name or description like 'hey rama', or 'hey merciful lord' natha: lord or master; (var) nath, nathaya, natham, nada (tamil), nadanukku (tamil) - to the lord, nathudey (telugu) parama: supreme, principal, chief, best, highest; (var) param, paramam paramananda: supreme bliss; (var) paramanandam poorna: complete, full; pooran karo - to fulfill; (var) pooran, poorana, poorani, poorneshri (f) prabhu: lord, master; (var) prabho prema: love; (var) prem; also the name of the third sai avatar, prema sai pureesha: lord of a place or city; (var) puradheeshwara, pureeshaya, pureeshwara, pureeshwari (f), puradheeshwari (f) purusha: mankind, a man, a supreme being, soul; (var) purusham purushottama: best amongst mankind or supreme lord puttaparthi: birthplace of bhagawan sri sathya sai baba; (var) parti, parthi, parthipuri sai: sa + aai = divine mother sathya: truth, short form of sathyanarayana – the childhood name of sri sathya sai baba; (var) sathyam sayeesha: sai + esha = lord sai; (var) sayeesham, sayeeshwara, sayeeshwaram, sayeeshwari (f), sayeeshwaraya, saishwari (f), sri: honorific title of respect; another name of goddess lakshmi; wealth, majesty, splendour, intellect, fortune; (var) thiru (tamil)</t>
  </si>
  <si>
    <t>debug_poornavatara_sai_guru_deva.html</t>
  </si>
  <si>
    <t>https://sairhythms.sathyasai.org/song/power-universe</t>
  </si>
  <si>
    <t>Power of the Universe</t>
  </si>
  <si>
    <t>Power of the universe bring my soul to light
Awaken my heart, teach me who I am
I am God (3x)
Let illusion disappear, reveal the true reality
I am God (3x)
I will awaken from this dream and know who I am
I am God (4x)</t>
  </si>
  <si>
    <t>power-universe.mp3</t>
  </si>
  <si>
    <t>debug_power_of_the_universe.html</t>
  </si>
  <si>
    <t>https://sairhythms.sathyasai.org/song/prabho-vega-rava-prema-swaroopa</t>
  </si>
  <si>
    <t>Prabho Vega Rava Prema Swaroopa</t>
  </si>
  <si>
    <t>O Lord, the embodiment of Love, please come soon. We surrender to you, O Narayana, Hari and Govinda. You are the protector. Please come and save us.</t>
  </si>
  <si>
    <t>Prabho Vega Rava Prema Swaroopa
Sharananidhe Swami Karunimpa Vemi [ Prabhu Vega ... ]
Narayana Hari Govinda Gopala
Murali Madhava Manusha Bandhava</t>
  </si>
  <si>
    <t>Song Glossary bandha: attachment; (var) bandhan, bandhana gopal: name of krishna which means protector of the cowherd; (var) gopala, gopalana, gopalam govinda: name of krishna which means cowherd; (var) govindam hari: name of lord vishnu; (var) hare, harey karunimpa: show compassion madhava: name of krishna which means very sweet like madhu-honey; (var) madhavam, madhavaya manusha: human murali: flute narayana: lord vishnu; (var) narayan, narayanam, narayanaya prabhu: lord, master; (var) prabho prema: love; (var) prem; also the name of the third sai avatar, prema sai raavo: welcome sharan: surrender; (var) sharana, sharanagata, sharanagatha, sharanagatham, sharanam swami: lord; (var) swaminatha, swamiye, swamiyey, swamy swaroopa: figure, embodiment; (var) swarupa, swaroopam, swaroopanin (tamil); roopini, swaroopini, svarupini (feminine) vega: Come fast vemi: why</t>
  </si>
  <si>
    <t>debug_prabho_vega_rava_prema_swaroopa.html</t>
  </si>
  <si>
    <t>https://sairhythms.sathyasai.org/song/prabhu-leela-prabhu-mahima</t>
  </si>
  <si>
    <t>Prabhu Leela Prabhu Mahima</t>
  </si>
  <si>
    <t>Lord Sai Narayana, the incarnation of Kali age is the compassionate Lord who works His miracles as part of the divine play. Lord Sai's abode is Supremely sacred. O Mind, chant the name of Lord Sai. Victory to Thee, O Lord Sai Rama.</t>
  </si>
  <si>
    <t>Prabhu Leela Prabhu Mahima
Kali Avatara Sai Narayana
Prabhu Dhama Parama Dhama
Japorey Japo Mana Sai Naama
Jaya Jaya Jaya Hey Sai Rama
Prabhu Leela Prabhu Mahima
Kali Avatara Hari Narayana
Prabhu Dhama Parama Dhama
Chalore Chal Mana Parthi Dhama
Jaya Jaya Jaya Hey Sai Rama</t>
  </si>
  <si>
    <t>prabhu-leela-prabhu-mahima.mp3</t>
  </si>
  <si>
    <t>Song Glossary avatar: incarnation; (var) avatara, avataram, avatari, avathaar, avathari, avatarini(f) chalo: let us go; (var) chaley, chala - to go dhama: house, residence, light, lustre, splendor; (var) dham, dhamam, dhaam, dhaama hari: name of lord vishnu; (var) hare, harey japo: to chant continuously; (var) japiye, japorey jaya: victory; (var) jayam, jayatu kali: current era; one among the four eras of kritha, treta, dwapara and kali leela: play, sport, entertainment; (var) leelamaya – full of sport mahima: glory mana: mind; (var) man, mano narayana: lord vishnu; (var) narayan, narayanam, narayanaya parama: supreme, principal, chief, best, highest; (var) param, paramam prabhu: lord, master; (var) prabho puttaparthi: birthplace of bhagawan sri sathya sai baba; (var) parti, parthi, parthipuri rama: name of the seventh incarnation of lord vishnu, son of dasharatha and kausalya; (var) ram sai: sa + aai = divine mother</t>
  </si>
  <si>
    <t>debug_prabhu_leela_prabhu_mahima.html</t>
  </si>
  <si>
    <t>Reference Track1.5 Pancham / C#Ladies Pitch Karaoke Tracks1.5 Pancham / C# (reference)</t>
  </si>
  <si>
    <t>https://sairhythms.sathyasai.org/song/prabhu-ramachandra-ke-dootha-hanumantha</t>
  </si>
  <si>
    <t>Prabhu Ramachandra Ke Dootha Hanumantha</t>
  </si>
  <si>
    <t>Lord Hanumantha Oh! Anjaneya, Son of Anjana Devi and Pavana (Wind God); The messenger of Lord Ramachandra and one of Mighty Strength.</t>
  </si>
  <si>
    <t>Prabhu Ramachandra Ke Dootha Hanumantha Anjaneya
Hanumantha Hanumantha Hanumantha Anjaneya
Hey Pavan Putra Hanumantha Balabheema Anjaneya
Balabheema Balabheema Balabheema Anjaneya</t>
  </si>
  <si>
    <t>prabhu-ramachandra-ke-dootha-hanumantha.mp3</t>
  </si>
  <si>
    <t>Song Glossary balabheem: strong, refers to hanuman; (var) balabheema, balabhim, balabhima dootha: ambassador, messenger; (var) doota hanuman: the monkey god who served lord rama; (var) hanumantha, anjaneya - son of anjana hey: a heartfelt callout, usually followed by a name or description like 'hey rama', or 'hey merciful lord' ke: of or belonging to pavan: the wind god prabhu: lord, master; (var) prabho putra: son ramachandra: lord rama effulgent like the full moon (chandra)</t>
  </si>
  <si>
    <t>debug_prabhu_ramachandra_ke_dootha_hanumantha.html</t>
  </si>
  <si>
    <t>https://youtu.be/-8xmejFVBfs</t>
  </si>
  <si>
    <t>https://sairhythms.sathyasai.org/song/prabhu-tum-antaryami-sai</t>
  </si>
  <si>
    <t>Prabhu Tum Antaryami Sai</t>
  </si>
  <si>
    <t>O Lord Sai, the inner motivator of all, please show mercy on us. You are Protector of the meek. Victory to the very compassionate Lord of Parthi. Shower Your Grace on us, O Lord.</t>
  </si>
  <si>
    <t>Prabhu Tum Antaryami Sai
Daya Karo Daya Karo Hey Swami [ Prabhu Tum ... ]
Deena Dayala Hey Sayeeshwara
Parama Krupala Jaya Partheeshwara [ Daya Karo ]</t>
  </si>
  <si>
    <t>Song Glossary antaryami: indweller daya: compassion dayal: compassionate one: (var) dayala, dayalam, dayalana, dayalo, dayalu, dayaludey, dayalane (tamil), dayakari (f), dayalakari (f) deen: downtrodden; (var) deena, deenan hey: a heartfelt callout, usually followed by a name or description like 'hey rama', or 'hey merciful lord' jaya: victory; (var) jayam, jayatu karo: do; make it happen; (var) kar; kiya - did; karomi, karey - let us do krupalu: compassionate one; (var) krupala, krupakara, krupakari (f); krupamaya, krupamayi (f) - full of compassion parama: supreme, principal, chief, best, highest; (var) param, paramam partheeshwara: one who is lord of parthi (sathya sai baba); (var) partheesha, partheeshwaraya prabhu: lord, master; (var) prabho sai: sa + aai = divine mother sayeesha: sai + esha = lord sai; (var) sayeesham, sayeeshwara, sayeeshwaram, sayeeshwari (f), sayeeshwaraya, saishwari (f), swami: lord; (var) swaminatha, swamiye, swamiyey, swamy tum: you, thou; (var) tu, tuj; tubhyam, tumhey - to you; tujhey, tujko - for you;</t>
  </si>
  <si>
    <t>debug_prabhu_tum_antaryami_sai.html</t>
  </si>
  <si>
    <t>https://sairhythms.sathyasai.org/song/prabhu-vara-sai-vishwanatha</t>
  </si>
  <si>
    <t>Prabhu Vara Sai Vishwanatha</t>
  </si>
  <si>
    <t>Have mercy, O Lord Sai, the Lord of the Universe, our mother, father and bestower of knowledge. We take refuge at Your feet, which protect the helpless and the forsaken.</t>
  </si>
  <si>
    <t>Prabhu Vara Sai Vishwanatha
Krupa Karo Hey Jagannatha [ Prabhu Vara ... ]
Tum Ho Mata Tum Ho Pitha
Tum Ho Sarva Sambuddha Vidhata
Tava Pada Sharanam Anatha Natha
Daasa Tumharo Deena Natha</t>
  </si>
  <si>
    <t>Song Glossary anath: destitute; (var) anatha daasa: servant; (var) daasi (feminine) deen: downtrodden; (var) deena, deenan ho: you are; (alternative) so be it jagan: the world karo: do; make it happen; (var) kar; kiya - did; karomi, karey - let us do krupa: compassion; (var) kripa mata: mother; (var) matey natha: lord or master; (var) nath, nathaya, natham, nada (tamil), nadanukku (tamil) - to the lord, nathudey (telugu) paada: feet; (var) pada, padam, paadam - tamil pitha: father prabhu: lord, master; (var) prabho sai: sa + aai = divine mother sambuddha: virtues, good intellect sarva: all; (var) sarvam sharan: surrender; (var) sharana, sharanagata, sharanagatha, sharanagatham, sharanam tava: your tum: you, thou; (var) tu, tuj; tubhyam, tumhey - to you; tujhey, tujko - for you; tumhara: your, thy; (var) tumhare, tumharey, tumhari vara: (1) boon, gift, (2) desired, (3) bridegroom, (4) most respected, best, excellent; (var) varam - tamil vidhata: one who bestows or sustains; (var) vidhayaka vishwanath: lord of the universe; (var) vishwanatha, vishwanathaya</t>
  </si>
  <si>
    <t>debug_prabhu_vara_sai_vishwanatha.html</t>
  </si>
  <si>
    <t>https://sairhythms.sathyasai.org/song/praise-be-baba</t>
  </si>
  <si>
    <t>Praise Be To Baba</t>
  </si>
  <si>
    <t>Praise be to (Baba), He taught me how to pray,
He taught my heart to love and a song to sing along the way.
Praise be to (Baba), now we have just begun,
For He's blessed us with the light that there is only one.
(substitute Jesus...Allah....Buddha...Krishna)</t>
  </si>
  <si>
    <t>praise-be-baba.mp3</t>
  </si>
  <si>
    <t>Song Glossary allah: the all-compassionate god of islam religion baba: lord sai baba - the divine father buddha: founder of buddhism and one of the major ten incarnations of god; also an enlightened person krishna: name of the eighth incarnation of lord vishnu, son of devaki and vasudeva</t>
  </si>
  <si>
    <t>debug_praise_be_to_baba.html</t>
  </si>
  <si>
    <t>https://sairhythms.sathyasai.org/song/praise-be-thee-o-lord</t>
  </si>
  <si>
    <t>Praise be to Thee O Lord</t>
  </si>
  <si>
    <t>Praise be to Thee O Lord
From whom all blessings flow
Praise be to Thee O Lord
From whom all blessings flow
PRAISE BE TO THE LORD
Thank You My All My Everything
Thank You My Lord My God
My Lord Thank You My God
Thank You My All My Everything
Thank You My Lord My God
My Lord Thank You My God
My Lord Thank You My God
PRAISE BE TO THE LORD</t>
  </si>
  <si>
    <t>praise-be-thee-o-lord.mp3</t>
  </si>
  <si>
    <t>debug_praise_be_to_thee_o_lord.html</t>
  </si>
  <si>
    <t>https://sairhythms.sathyasai.org/song/praise-god-all-he-showers-grace</t>
  </si>
  <si>
    <t>Praise God, on all He showers grace</t>
  </si>
  <si>
    <t>Praise God, on all He showers grace
We are His children, every race
He comes to any name we call
He is the love within us all
Praise Jesus, Buddha, any name
Allah, Sai - they're all the same
He lives in You, He lives in me
Praise one and all, God's family
Praise the Lord in song, all the world over
Make a joyful noise, come to Him with glad hearts singing
He is Love, Love without end
Praise the Lord in song, all the world over
Thank the Lord within your heart, bless His holy name
He is so good, His mercy everlasting
God is Truth, Truth without end
God is Love, Love without end</t>
  </si>
  <si>
    <t>debug_praise_god_on_all_he_showers_grace.html</t>
  </si>
  <si>
    <t>https://sairhythms.sathyasai.org/song/praise-him</t>
  </si>
  <si>
    <t>Praise Him</t>
  </si>
  <si>
    <t>Praise Him, praise the Lord
Praise Him, praise the Lord
He’s come again to live among men
He’s come again to uplift them
So praise Him, praise the Lord
Praise Him, praise the Lord
He’ll lead us all through this dark night
So praise Him, praise the Lord
Praise Him, praise the Lord
Returned once more as Krishna avatar
So praise Him, praise the Lord
Praise Him, praise the Lord
Sai Baba embodiment of love
Yes, praise Him, praise the Lord
Praise Him, praise the Lord (4x)</t>
  </si>
  <si>
    <t>praise-him.mp3</t>
  </si>
  <si>
    <t>Song Glossary avatar: incarnation; (var) avatara, avataram, avatari, avathaar, avathari, avatarini(f) baba: lord sai baba - the divine father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t>
  </si>
  <si>
    <t>debug_praise_him.html</t>
  </si>
  <si>
    <t>https://sairhythms.sathyasai.org/song/praise-my-teacher-divine</t>
  </si>
  <si>
    <t>Praise my teacher divine</t>
  </si>
  <si>
    <t>Praise my teacher divine, the blessed and holy Sai
Sing His praises on high, the blessed and holy Lord Sai
Praise my teacher divine, the blessed and holy Sai
Creator, Protector, Destroyer of darkness,
the blessed and holy Lord Sai
Mother and father and teacher divine,
the blessed and holy Lord Sai</t>
  </si>
  <si>
    <t>debug_praise_my_teacher_divine.html</t>
  </si>
  <si>
    <t>https://sairhythms.sathyasai.org/song/praise-sai-ram</t>
  </si>
  <si>
    <t>Praise Sai Ram</t>
  </si>
  <si>
    <t>Praise Sai Ram, praise Sai Ram
Praise to You, Lord Sai Ram
Sing out: praise to You, Lord Sai Ram (2X)
You are the Refuge for those in need
In time of trouble, our prayers You heed
You are the Form of Love Divine
You are the Savior of all mankind
Praise to Sathya Sai, glory to His name
Glory to Sai Baba, Lord of all
Glory to Sai Baba, Lord of all
He is the hope of the hopeless heart
Help for the helpless, Lord of Love
His is the Name, the Name Divine
Sathya Sai Baba, Lord sublime</t>
  </si>
  <si>
    <t>debug_praise_sai_ram.html</t>
  </si>
  <si>
    <t>https://sairhythms.sathyasai.org/song/praise-lord-sathya-sai</t>
  </si>
  <si>
    <t>Praise the Lord, Sathya Sai</t>
  </si>
  <si>
    <t>Praise the Lord, Sathya Sai, bless and keep us forever
Grant us peace, perfect peace, courage in every endeavor
Look in your heart and see His face, and His Grace forever
Praise the Lord Sathya Sai, bless and keep us forever
God of Love, God of Love, bless and keep us forever
Grant us peace, perfect peace, courage in every endeavor
Look in your heart and see His face, and His Grace forever
Praise the Lord Sathya Sai, bless and keep us forever
God of Love, God of Love fill my heart with Your pleasure
Let me share, let me care, let me love without measure
Father of Light, let me be like You, kind and true forever
God of Love, God of Love, love me now and forever
God of Light, God of Light, hold my life in Your keeping
Let me find peace of mind, guard me waking and sleeping
Father of Light, guide me every day, all the way forever
God of Light, God of Light, lead me onward forever</t>
  </si>
  <si>
    <t>debug_praise_the_lord_sathya_sai.html</t>
  </si>
  <si>
    <t>https://sairhythms.sathyasai.org/song/praise-guru</t>
  </si>
  <si>
    <t>Praise To The Guru</t>
  </si>
  <si>
    <t>Praise to the Guru a channel of love
Dispeller of darkness embodiment of
God's ever present outstretched hands
Praise to the Guru, Jai Guru Jai</t>
  </si>
  <si>
    <t>praise-guru.mp3</t>
  </si>
  <si>
    <t>Song Glossary guru: preceptor; (var) guruvara – belonging to the guru / guru’s jai: victory</t>
  </si>
  <si>
    <t>debug_praise_to_the_guru.html</t>
  </si>
  <si>
    <t>https://sairhythms.sathyasai.org/song/pranam-sweekar-karo-sai-mahadeva</t>
  </si>
  <si>
    <t>Pranam Sweekar Karo Sai Mahadeva</t>
  </si>
  <si>
    <t>Accept our salutations O Sai, the Lord of Gods, You are verily the Supreme One, be it Allah, Eshwar, Jesus, Buddha, Zohrashtra, Mahavira. You are the supreme Director and Lord of the world.</t>
  </si>
  <si>
    <t>Pranam Sweekar Karo Sai Mahadeva
Sai Mahadeva Sai Mahadeva [ Pranam Sweekar ... ]
Allah Eshwar Yesu Sai
Buddha Zohrashtra Mahavira Sai
Natana Sutradhari Jagannatha Sai [ Sai Mahadeva ... ]</t>
  </si>
  <si>
    <t>pranam-sweekar-karo-sai-mahadeva.mp3</t>
  </si>
  <si>
    <t>P G1+ G1+ R2+ S+ S+ R2+ ~ N1 N1 S+ R2+ G1+ R2+ S+In the Key of C:G E♭+ E♭+ D+ C+ C+ D+ ~ B♭ B♭ C+ D+ E♭+ D+ C+</t>
  </si>
  <si>
    <t>Song Glossary allah: the all-compassionate god of islam religion buddha: founder of buddhism and one of the major ten incarnations of god; also an enlightened person eshwar: lord, one of the various names of lord shiva; (var) eshwara jagannatha: lord of the world karo: do; make it happen; (var) kar; kiya - did; karomi, karey - let us do mahadeva: lord of the lords - refers to lord shiva mahavira: lord mahavira – the founder of jainism, also, a very courageous person; (var) mahavir natana: acting, dancing; (var) natanam pranam: salutation; (var) pranama, pranamami sai: sa + aai = divine mother sutra: thread, aphorism for drama; (var) sutradhari - one who manages the drama sweekar: accept; (var) sweekaro yesu: jesus christ; (var) yeshu zohrashtra: founder of the zoroastrianism faith, zoroaster (zarathustra in persian)</t>
  </si>
  <si>
    <t>debug_pranam_sweekar_karo_sai_mahadeva.html</t>
  </si>
  <si>
    <t>https://sairhythms.sathyasai.org/song/pranamami-sri-durge-sai-narayani</t>
  </si>
  <si>
    <t>Pranamami Sri Durge Sai Narayani</t>
  </si>
  <si>
    <t>We offer our obeisance to You, Mother Durga (Sister of Vishnu), Jagad Ambe (the Mother of the Universe) and Devi Bhavani, the destroyer of the cycle of birth and death, the destroyer of the demon Mahishasura (ego) and the remover of miseries and the vast illusion or Maya (ignorance).</t>
  </si>
  <si>
    <t>Pranamami Sri Durge Sai Narayani
Jaya Jagadambe Devi Bhavani [ Pranamami Sri ... ]
Jaya Mahishasura Samhaarini
Mahamaya Dukha Haarini</t>
  </si>
  <si>
    <t>pranamami-sri-durge-sai-narayani.mp3</t>
  </si>
  <si>
    <t>Song Glossary amba: mother parvathi; (var) ambe, ambey, ambika bhavani: goddess parvathi devi: goddess dukh: sorrow; (var) dukha durga: goddess who destroyed the demon mahishasura; (var) durge, durgeshwari haarini: one who removes/destroys (f); (var) harini, harnevali jagadamba: mother of the world; (var) jagadambe, jagadambige jaya: victory; (var) jayam, jayatu mahamaya: divine power of illusion; (var) mahamaye mahishasura: the demon mahisha who took the form of a buffalo narayani: goddess of wealth, lakshmi, the consort of narayana pranam: salutation; (var) pranama, pranamami sai: sa + aai = divine mother samhaara: to destroy; (var) samhaaraka, samharanam, samhari - one who destroys, samhaarini (f) sri: honorific title of respect; another name of goddess lakshmi; wealth, majesty, splendour, intellect, fortune; (var) thiru (tamil)</t>
  </si>
  <si>
    <t>debug_pranamami_sri_durge_sai_narayani.html</t>
  </si>
  <si>
    <t>https://sairhythms.sathyasai.org/song/pranamamyaham-gananayakam</t>
  </si>
  <si>
    <t>Pranamamyaham Gananayakam</t>
  </si>
  <si>
    <t>We offer ourselves at the Lotus Feet of Lord Ganesha. Ganesha is the son of Mother Gowri (Parvathi) and Lord Shiva. We first worship Lord Ganesha, as He is the embodiment of compassion.</t>
  </si>
  <si>
    <t>Pranamamyaham Gananayakam (2)
Pranamamyaham Gowri Sutham
Pranamamyaham Shiva Nandanam
Pranamamyaham Sri Prathama Gurum
Pranamamyaham Karunakaram</t>
  </si>
  <si>
    <t>pranamamyaham-gananayakam.mp3</t>
  </si>
  <si>
    <t>Lowest Note: m2 / F# (lower octave)Highest Note: S / C (higher octave)* Western notes are in the Key of C</t>
  </si>
  <si>
    <t>Song Glossary gananayaka: leader of his group - refers to lord ganesha; (var) gananayakam, ganapathey, ganapathi, ganapathim, ganapati, ganapatim gowri: another name of goddess parvathi guru: preceptor; (var) guruvara – belonging to the guru / guru’s karuna: compassion; (var) karunya, karunamaya - full of compassion, karunamayi (f), karunantha, karunakara - embodiment of compassion nandana: son, also the name of a forest; (var) nandan, nandanam pranamamyaham: i bow or surrender to you prathama: first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sutha: son; (var) sutham, suthaya - one who is the son of, suthaney (tamil)</t>
  </si>
  <si>
    <t>debug_pranamamyaham_gananayakam.html</t>
  </si>
  <si>
    <t>https://sairhythms.sathyasai.org/song/pranams-mystic-sai</t>
  </si>
  <si>
    <t>Pranams to the Mystic Sai</t>
  </si>
  <si>
    <t>Pranams to the Mystic Sai Baba
Pranams to Shirdi Sai
A fakir and a sufi
His life became the way
Reveals Himself as a God
He showed that all forms are one
Pranams to the Mystic Sai Baba
Pranams to Shirdi Sai
I am Datta, I am Lakshmi, Narayana
All names and forms are one
All names and forms are one
All name and forms are one
Said the sage of Shirdi Sai Baba
I am Allah, I am Sathya Narayana
All names and forms are one
All names and forms are one
All names and forms are one
Said the sage of Shirdi Sai Baba</t>
  </si>
  <si>
    <t>pranams-mystic-sai.mp3</t>
  </si>
  <si>
    <t>Song Glossary allah: the all-compassionate god of islam religion baba: lord sai baba - the divine father datta: lord dattatreya, the embodiment of the trinity - brahma, vishnu and shiva fakir: saint; (var) fakira - plural krishna: name of the eighth incarnation of lord vishnu, son of devaki and vasudeva lakshmi: goddess of wealth, the consort of lord vishnu narayana: lord vishnu; (var) narayan, narayanam, narayanaya pranam: salutation; (var) pranama, pranamami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 vittala: the presiding deity at pandarpur who is a manifestation of lord vishnu and lord krishna; (var) vittaley</t>
  </si>
  <si>
    <t>debug_pranams_to_the_mystic_sai.html</t>
  </si>
  <si>
    <t>https://sairhythms.sathyasai.org/song/pranava-swaroopa-hari-om-sai</t>
  </si>
  <si>
    <t>O Lord Sathya Sai, You are the very embodiment of the Primordial sound 'Om'. You are Lord Narayana, the indweller of all beings. You are Lord Krishna of the Yadava clan. You are the protector of all beings, Govinda. You are the embodiment of the Supreme soul. We pay our obeisance to You, O Lord Sai.</t>
  </si>
  <si>
    <t>Pranava Swaroopa Hari Om Sai
Narayana Hari Om
Sayeeshwaraya Hari Om (Sathya)
Yadavaya Madhavaya Govindaya Namah Om
Paramatma Roopaya Hari Om
Hari Om Hari Om [ Sayeeshwaraya ... ]</t>
  </si>
  <si>
    <t>pranava-swaroopa-hari-om-sai.mp3</t>
  </si>
  <si>
    <t>Song Glossary govinda: name of krishna which means cowherd; (var) govindam hari: name of lord vishnu; (var) hare, harey madhava: name of krishna which means very sweet like madhu-honey; (var) madhavam, madhavaya namah: offer salutations; not mine; (var) namaya narayana: lord vishnu; (var) narayan, narayanam, narayanaya om: Omkara has no form. It is the manifestation of Brahman (God) as sound. It is present in all creation. It is effulgent. It is in all speech. Read More: Significance of Om paramatma: supreme lord or highest soul; (var) paraman - tamil; paramatmaja - supreme lord who is born on earth (an incarnation) pranava: the primordial sound ‘om’ roopa: figure, embodiment; (var) roopam, roopini (f) sai: sa + aai = divine mother sathya: truth, short form of sathyanarayana – the childhood name of sri sathya sai baba; (var) sathyam sayeesha: sai + esha = lord sai; (var) sayeesham, sayeeshwara, sayeeshwaram, sayeeshwari (f), sayeeshwaraya, saishwari (f), swaroopa: figure, embodiment; (var) swarupa, swaroopam, swaroopanin (tamil); roopini, swaroopini, svarupini (feminine) yadava: one belonging to the yadu dynasty, refers to lord krishna</t>
  </si>
  <si>
    <t>debug_pranava_swaroopa_hari_om_sai.html</t>
  </si>
  <si>
    <t>https://sairhythms.sathyasai.org/song/pranava-swaroopa-paahi-gajanana-vighna</t>
  </si>
  <si>
    <t>Pranava Swaroopa Paahi Gajanana Vighna</t>
  </si>
  <si>
    <t>Glory to the elephant-faced Lord Ganesha, who is the embodiment of the primordial sound 'Om', destroyer of impediments in the path of seekers, one without any leader, the single tusked one who is the storehouse of sacred qualities, the protector of those who seek His refuge, the son of Lord Shiva and Mother Gowri.</t>
  </si>
  <si>
    <t>Pranava Swaroopa Paahi Gajanana Vighna Nasha Vinayaka
Eka Dantha Hey Gunavanta Vighna Nasha Vinayaka
Shritha Jana Palana Sindhura Vadana Vighna Nasha Vinayaka
Mahadeva Shiva Gowri Nandana Vighna Nasha Vinayaka</t>
  </si>
  <si>
    <t>Song Glossary dantha: tooth or tusk as in ekadantha - the single-tusked one (refers to lord ganesha) eka: one gajamukha: elephant-faced one, refers to lord ganesh; (var) gajamukham, gajanana, gajananam, gajavadana, gajavadanam gowri: another name of goddess parvathi gunavanta: one having good qualities hey: a heartfelt callout, usually followed by a name or description like 'hey rama', or 'hey merciful lord' jana: people; (var) jano, janon, janonke (of people), janoon, janara mahadeva: lord of the lords - refers to lord shiva nandana: son, also the name of a forest; (var) nandan, nandanam nasha: destruction paahi: protect; (var) pahi pala: to care, protect or sustain; (var) palana, palaya, palam, palan pranava: the primordial sound ‘om’ shiva: lord shiva - one of the trinity who is the destroyer - the name shiva means auspiciousness; (var) shiv, shivaya, shivaraj, shivaraja, shivarajam, shivom, shivani (f) - of shiva shritha: those who worship or surrender to god; (var) aashritha sindhura: elephant, also refers to the color vermillion swaroopa: figure, embodiment; (var) swarupa, swaroopam, swaroopanin (tamil); roopini, swaroopini, svarupini (feminine) vadana: face; (var) vadanam, vadani (f) vighna: obstacle vinayaka: one without a master - refers to lord ganesha</t>
  </si>
  <si>
    <t>debug_pranava_swaroopa_paahi_gajanana_vighna.html</t>
  </si>
  <si>
    <t>https://youtu.be/D4Ve3fDrMs4</t>
  </si>
  <si>
    <t>https://sairhythms.sathyasai.org/song/pranavakaara-parabrahma</t>
  </si>
  <si>
    <t>Pranavakaara Parabrahma</t>
  </si>
  <si>
    <t>I surrender myself to the Cosmic Lord, the source of primordial sound, Jesus, the pure and sacred soul, Bismillah, the all powerful one, Ahura Mazda, the basis for everything in this world, the omnipresent Lord Sathya Sai and Lord Buddha.</t>
  </si>
  <si>
    <t>Pranavakaara Parabrahma
Parishuddhatma Yesu Prabhu
Sarva Shakthimaya Bismillah
Sarvaadhara Ahura Mazda
Sarvamaya Sathya Sayeesha
Buddham Sharanam Gachchami</t>
  </si>
  <si>
    <t>Song Glossary bismillah: in the name of god (arabic) buddha: founder of buddhism and one of the major ten incarnations of god; also an enlightened person gachchami: i will go mazda: in zoroastrian religion ‘ahura mazda’ means supreme creator, god of light, wisdom, truth; (var) ahura mazda parabrahma: supreme spirit; (var) brahmapara parishuddhatma: pure soul prabhu: lord, master; (var) prabho pranava: the primordial sound ‘om’ sarva: all; (var) sarvam sathya: truth, short form of sathyanarayana – the childhood name of sri sathya sai baba; (var) sathyam sayeesha: sai + esha = lord sai; (var) sayeesham, sayeeshwara, sayeeshwaram, sayeeshwari (f), sayeeshwaraya, saishwari (f), shakthi: power, primordial goddess, another name of mother parvathi sharan: surrender; (var) sharana, sharanagata, sharanagatha, sharanagatham, sharanam yesu: jesus christ; (var) yeshu</t>
  </si>
  <si>
    <t>debug_pranavakaara_parabrahma.html</t>
  </si>
  <si>
    <t>https://sairhythms.sathyasai.org/song/prasanna-ho-prasanna-ho-prasanna</t>
  </si>
  <si>
    <t>Prasanna Ho Prasanna Ho Prasanna</t>
  </si>
  <si>
    <t>O Lord Sathya Sai Rama! Be pleased with us and shower Your grace and mercy on us.</t>
  </si>
  <si>
    <t>Prasanna Ho Prasanna Ho Prasanna Ho Sathya Sai Ram
Krupa Karo Prabhu Krupa Karo Prabhu Krupa Karo Sathya Sai Ram
Daya Karo Prabhu Daya Karo Prabhu Daya Karo Sathya Sai Ram</t>
  </si>
  <si>
    <t>prasanna-ho-prasanna-ho-prasanna.mp3</t>
  </si>
  <si>
    <t>Song Glossary daya: compassion ho: you are; (alternative) so be it karo: do; make it happen; (var) kar; kiya - did; karomi, karey - let us do krupa: compassion; (var) kripa prabhu: lord, master; (var) prabho prasanna: happiness rama: name of the seventh incarnation of lord vishnu, son of dasharatha and kausalya; (var) ram sai: sa + aai = divine mother sathya: truth, short form of sathyanarayana – the childhood name of sri sathya sai baba; (var) sathyam</t>
  </si>
  <si>
    <t>debug_prasanna_ho_prasanna_ho_prasanna.html</t>
  </si>
  <si>
    <t>https://sairhythms.sathyasai.org/song/prasanna-ho-sathya-sai-ganesha</t>
  </si>
  <si>
    <t>Prasanna Ho Sathya Sai Ganesha</t>
  </si>
  <si>
    <t>At the outset, worship Lord Ganesha to remove all obstacles. The supremely sacred Lord uses a mouse as conveyance and carries the symbolic rope and weapon in His hands. He is the pot-bellied son of Mother Ambika (Parvathi). Lord Sathya Sai is none other than Lord Ganesha.</t>
  </si>
  <si>
    <t>Prasanna Ho Sathya Sai Ganesha
Prathama Poojita Vighna Vinasha [ Prasanna Ho ... ]
Pashankusha Dhara Parama Pavitra
Mooshika Vahana Gajanana [ Prasanna Ho ... Vighna Vinasha ]
Lambodhara He Shambhu Kumara
Ambika Tanaya Gajanana</t>
  </si>
  <si>
    <t>Song Glossary amba: mother parvathi; (var) ambe, ambey, ambika dhara: bear, carry, earth, one who wears; (var) dhari, dharana, dharam, dharey, dharini (f) gajamukha: elephant-faced one, refers to lord ganesh; (var) gajamukham, gajanana, gajananam, gajavadana, gajavadanam ganesha: lord of the ganas, name of the elephant faced god; (var) ganesh ho: you are; (alternative) so be it kumara: son, young boy, lord subrahmanya lambodhara: one having big stomach – lord ganesha mooshika: mouse - the vehicle of lord ganesha parama: supreme, principal, chief, best, highest; (var) param, paramam pashankusha: noose (pasha) and and hook (ankusha) held by lord ganesha pavitra: sacred; (var) pavitram poojita: deserving worship; (var) poojya, supoojita prasanna: happiness prathama: first sai: sa + aai = divine mother sathya: truth, short form of sathyanarayana – the childhood name of sri sathya sai baba; (var) sathyam shambho: one who is goodness personified - refers to lord shiva; (var) shambhu tanaya: son; (var) tanayam, tanaye, tanayey vahana: vehicle; (var) vahini - one who rides the vehicle (feminine) vighna: obstacle vinasha: one who destroys or removes; (var) vinashaka, vinashana, vinashini (f), vinasham;</t>
  </si>
  <si>
    <t>debug_prasanna_ho_sathya_sai_ganesha.html</t>
  </si>
  <si>
    <t>https://youtu.be/ez4TbjmgqUw</t>
  </si>
  <si>
    <t>https://sairhythms.sathyasai.org/song/prashanthi-nilaya-ram-hey-parthi</t>
  </si>
  <si>
    <t>Prashanthi Nilaya Ram Hey Parthi</t>
  </si>
  <si>
    <t>Glory to Lord Sai Rama of Puttaparthi, the Lord of Prashanthi Nilayam. Glory to the beloved Prince of King Dasharatha, Lord Rama, the saviour of Ahalya. Victory to Thee, O Lord Sai Rama of Prashanthi, salutations to You.</t>
  </si>
  <si>
    <t>Prashanthi Nilaya Ram Hey Parthi Puri Bhagawan
Ahalyodharaka Ram Daasharathey Raghu Ram
Sri Ram Jaya Ram
Sri Ram Ram Ram Jaya Ram
Sai Ram Ram Ram Sai Ram</t>
  </si>
  <si>
    <t>prashanthi-nilaya-ram-hey-parthi.mp3</t>
  </si>
  <si>
    <t>https://media.radiosai.org/journals/Vol_07/01NOV09/12-bhajans.htm</t>
  </si>
  <si>
    <t>Song Glossary ahalyodharaka: one who liberated ahalya of her curse i.e. lord rama; (var) ahalyodhara bhagawan: god; (var) bhagwan, bhagavaan, bhagavan, bhagawantha, bhagawathey daasharathey: son of king dasharatha i.e. lord rama hey: a heartfelt callout, usually followed by a name or description like 'hey rama', or 'hey merciful lord' jaya: victory; (var) jayam, jayatu nilaya: house; (var) nilayey prashanthi: supreme peace; (var) prashantha; also refers to prashanthi nilayam at puttaparthi puri: a holy site puttaparthi: birthplace of bhagawan sri sathya sai baba; (var) parti, parthi, parthipuri raghu: the king ‘raghu’ who formed the ‘raghu’ dynasty in which lord rama was born rama: name of the seventh incarnation of lord vishnu, son of dasharatha and kausalya; (var) ram sai: sa + aai = divine mother sri: honorific title of respect; another name of goddess lakshmi; wealth, majesty, splendour, intellect, fortune; (var) thiru (tamil)</t>
  </si>
  <si>
    <t>debug_prashanthi_nilaya_ram_hey_parthi.html</t>
  </si>
  <si>
    <t>https://sairhythms.sathyasai.org/song/prashanthi-nilaya-rama-rama-ram</t>
  </si>
  <si>
    <t>Prashanthi Nilaya Rama Rama Ram</t>
  </si>
  <si>
    <t>Chant the name of Rama incessantly. He is the same as Lord Narayana who incarnated as Krishna and Panduranga. He is none other than Lord Sai residing in Prashanthi Nilayam.</t>
  </si>
  <si>
    <t>Prashanthi Nilaya Rama Rama Ram
Parthi Pureeshwara Rama Rama Ram
Krishna Narayana Rama Rama Ram
Sri Ranga Panduranga Rama Rama Ram
Rama Rama Rama Rama Rama Rama Ram (2)</t>
  </si>
  <si>
    <t>Song Glossary krishna: name of the eighth incarnation of lord vishnu, son of devaki and vasudeva narayana: lord vishnu; (var) narayan, narayanam, narayanaya nilaya: house; (var) nilayey panduranga: lord vittala, krishna prashanthi: supreme peace; (var) prashantha; also refers to prashanthi nilayam at puttaparthi pureeshwara: lord of a place or city; (var) purishwara, pureeshwari, purishwari (f) puttaparthi: birthplace of bhagawan sri sathya sai baba; (var) parti, parthi, parthipuri rama: name of the seventh incarnation of lord vishnu, son of dasharatha and kausalya; (var) ram ranga: lord vittala or panduranga - a form of lord krishna; also the name of lord narayana in srirangam, tamilnadu; (var) ranganath, ranganatha sri: honorific title of respect; another name of goddess lakshmi; wealth, majesty, splendour, intellect, fortune; (var) thiru (tamil)</t>
  </si>
  <si>
    <t>debug_prashanthi_nilaya_rama_rama_ram.html</t>
  </si>
  <si>
    <t>https://sairhythms.sathyasai.org/song/prashanthi-nilayam-paramanin-alayam</t>
  </si>
  <si>
    <t>Prashanthi Nilayam Paramanin Alayam</t>
  </si>
  <si>
    <t>Prashanthi Nilayam is the abode of Parabrahman (Supreme Lord). It is the temple of the one with the Divine Form, of the avatar of the Kali age, who showers compassion on all. It is the enchanting divine abode for all humans, the temple of Love, where the sins of His devotees are washed away at the Lotus Feet.</t>
  </si>
  <si>
    <t>Prashanthi Nilayam Paramanin Alayam
Daiva Swaroopanin Devalayam
Kali Yuga Devanin Karunalayam
Manavar Mohikkum Mantralayam
Paapa Vimochanin Charanalayam (Janma)</t>
  </si>
  <si>
    <t>Song Glossary alayam: temple charan: feet; (var) charana, charanam, charanon daiva: god devalayam: temple devanin: of or belonging to god janam: birth; (var) janama, janana kali: current era; one among the four eras of kritha, treta, dwapara and kali karunalaya: temple of compassion; (var) karunalayam manava: human being; (var) manavar - tamil mantra: a sacred vedic chant mohikkum: (tamil) one that attracts nilaya: house; (var) nilayey paapa: sin paramatma: supreme lord or highest soul; (var) paraman - tamil; paramatmaja - supreme lord who is born on earth (an incarnation) prashanthi: supreme peace; (var) prashantha; also refers to prashanthi nilayam at puttaparthi swaroopa: figure, embodiment; (var) swarupa, swaroopam, swaroopanin (tamil); roopini, swaroopini, svarupini (feminine) vimochana: one who liberates; (var) vimochani (f), mochani (f), vimochanam yuga: one of the divisions of time. there are four yugas, known as krita, treta, dvapara and kali (the current age); (var) yug, yugamuna (telugu)</t>
  </si>
  <si>
    <t>debug_prashanthi_nilayam_paramanin_alayam.html</t>
  </si>
  <si>
    <t>https://youtu.be/CUtPy3hKbpw</t>
  </si>
  <si>
    <t>https://sairhythms.sathyasai.org/song/prashanthi-sai-prashanthi-baba</t>
  </si>
  <si>
    <t>Prashanthi Sai Prashanthi Baba</t>
  </si>
  <si>
    <t>Chant the name of Lord Sai, whose abode is Prashanthi Nilayam at Parthi. He is the very embodiment of Lord Shiva and Lord Krishna. Worship and sing the Holy name of Sai who is also the Lord of Shirdi.</t>
  </si>
  <si>
    <t>Prashanthi Sai Prashanthi Baba
Shivaya Shivaya Namah Shivaya (2)
Shirdi Sai Krishna Kanhayi
Namo Namo Sai Bhajo Bhajo Sai
Sai Namo Namo Sai Namo Namo
Sai Namo Namo Sainatha</t>
  </si>
  <si>
    <t>Song Glossary baba: lord sai baba - the divine father bhajo: (let us) worship, chant the name or sing the praises of the lord; (var) bhajarey, bhajey, bhajore, bhajorey, bhajeham dwarakamayi: the place where shirdi sai baba stayed kanha: krishna; (var) kanhaiya, kanhaiyya, kanhayi, kannan (tamil) krishna: name of the eighth incarnation of lord vishnu, son of devaki and vasudeva namah: offer salutations; not mine; (var) namaya namo: to offer salutations natha: lord or master; (var) nath, nathaya, natham, nada (tamil), nadanukku (tamil) - to the lord, nathudey (telugu) prashanthi: supreme peace; (var) prashantha; also refers to prashanthi nilayam at puttaparthi sai: sa + aai = divine mother shirdi: holy abode of the first incarnation of sai baba; (var) shirdipuri shiva: lord shiva - one of the trinity who is the destroyer - the name shiva means auspiciousness; (var) shiv, shivaya, shivaraj, shivaraja, shivarajam, shivom, shivani (f) - of shiva</t>
  </si>
  <si>
    <t>debug_prashanthi_sai_prashanthi_baba.html</t>
  </si>
  <si>
    <t>https://www.youtube.com/watch?v=dzMk-fV-E54</t>
  </si>
  <si>
    <t>Reference Track2 Pancham / DGents Pitch Karaoke Tracks2 Pancham / D (reference)</t>
  </si>
  <si>
    <t>https://sairhythms.sathyasai.org/song/prathah-smaranam-sri-guru-charanam</t>
  </si>
  <si>
    <t>Prathah Smaranam Sri Guru Charanam</t>
  </si>
  <si>
    <t>Meditate on the Lotus Feet of the Guru (Lord Sai) in the early hours of dawn. Meditate on the holy feet of the Sadguru Sayeesha, the dispeller of ignorance. Surrender to the Lotus Feet of Lord Sai, who confers infinite happiness and heavenly bliss. We take refuge at your Lotus Feet, Oh Sainatha.</t>
  </si>
  <si>
    <t>Prathah Smaranam Sri Guru Charanam
Sayeesha Charanam Sri Guru Charanam [ Prathah Smaranam ... ]
Brahmananda Pradayaka Charanam
Sharanam Sharanam Sayeesha Charanam</t>
  </si>
  <si>
    <t>prathah-smaranam-sri-guru-charanam.mp3</t>
  </si>
  <si>
    <t>https://media.radiosai.org/journals/Vol_04/01JUL06/bhajans.htm</t>
  </si>
  <si>
    <t>Song Glossary brahma: one of the trinity who is the creator, it also refers to the supreme lord - brahman; (var) brahmam chara: moveable, animate guru: preceptor; (var) guruvara – belonging to the guru / guru’s pradayaka: bestower prathah: early morning sayeesha: sai + esha = lord sai; (var) sayeesham, sayeeshwara, sayeeshwaram, sayeeshwari (f), sayeeshwaraya, saishwari (f), sharan: surrender; (var) sharana, sharanagata, sharanagatha, sharanagatham, sharanam smaran: constant remembrance; (var) smaranam, smarami - remember sri: honorific title of respect; another name of goddess lakshmi; wealth, majesty, splendour, intellect, fortune; (var) thiru (tamil)</t>
  </si>
  <si>
    <t>debug_prathah_smaranam_sri_guru_charanam.html</t>
  </si>
  <si>
    <t>https://sairhythms.sathyasai.org/song/prathah-smaranam-sri-ramam</t>
  </si>
  <si>
    <t>Prathah Smaranam Sri Ramam</t>
  </si>
  <si>
    <t>Chant the name of Lord Rama in the dawn, the Lord who is worshipped by the sages and noble souls, who bestows happiness and liberation. Chant the name of Lord Sai who is none other than Lord Rama.</t>
  </si>
  <si>
    <t>Prathah Smaranam Sri Ramam
Munijana Sevitha Sri Ramam [ Prathah Smaranam ... ]
Ananda Dayaka Sri Ramam
Moksha Pradayaka Sri Ramam
Bhaja Mana Sai Ramam Ramam</t>
  </si>
  <si>
    <t>prathah-smaranam-sri-ramam.mp3</t>
  </si>
  <si>
    <t>Song Glossary anand: bliss; (var) ananda, anandam, anando bhaja: worship, chant the name or sing the praises of the lord; (var) bhajoon - I worship; bhajey - let us worship dayaka: one who gives; (var) dayakam, dayiney, dayaki (f) mana: mind; (var) man, mano moksha: liberation, moha+kshaya - destruction of attachment munijana: all the saints pradayaka: bestower prathah: early morning rama: name of the seventh incarnation of lord vishnu, son of dasharatha and kausalya; (var) ram sai: sa + aai = divine mother sevitha: one who is worshipped smaran: constant remembrance; (var) smaranam, smarami - remember sri: honorific title of respect; another name of goddess lakshmi; wealth, majesty, splendour, intellect, fortune; (var) thiru (tamil)</t>
  </si>
  <si>
    <t>debug_prathah_smaranam_sri_ramam.html</t>
  </si>
  <si>
    <t>https://sairhythms.sathyasai.org/song/prathah-smaranam-surya-charanam</t>
  </si>
  <si>
    <t>Prathah Smaranam Surya Charanam</t>
  </si>
  <si>
    <t>In the early morning, remember and worship the feet of Surya, the Sun God, who shines upon us His brilliant rays. He swiftly removes the blanket of darkness and sweetly provides light that illuminates our world, creating an abode of Divine Peace.</t>
  </si>
  <si>
    <t>Prathah Smaranam Surya Charanam
Bhanu Kiranam Sada Smaranam
Malinya Haranam Jyothi Bharanam
Aditya Madhuram Shanthi Sadanam</t>
  </si>
  <si>
    <t>prathah-smaranam-surya-charanam.mp3</t>
  </si>
  <si>
    <t>Surya</t>
  </si>
  <si>
    <t>Suryakantham</t>
  </si>
  <si>
    <t>Song Glossary aditya: sun bhanu: sun bharana: adorned with, one who bears charan: feet; (var) charana, charanam, charanon harana: to remove/destroy; (var) haranam, haari - one who destroys jyothi: divine light; (var) jyoth, jyotir kirana: ray madhura: sweet; (var) madhuram malinya: impurity, sinfulness or blackness prathah: early morning sada: always sadana: home, seat, dwelling, residence; (var) sadanam, sadani (feminine) shanthi: peace smaran: constant remembrance; (var) smaranam, smarami - remember surya: sun</t>
  </si>
  <si>
    <t>debug_prathah_smaranam_surya_charanam.html</t>
  </si>
  <si>
    <t>https://sairhythms.sathyasai.org/song/prathama-bhajoon-mein-ganapathi-sai</t>
  </si>
  <si>
    <t>Prathama Bhajoon Mein Ganapathi Sai</t>
  </si>
  <si>
    <t>Let us offer our primary worship to Lord Ganesha, the Lord of the demi-gods, the bestower of intellect and goodness. Salutations to Lord Sai who is verily Lord Ganesha.</t>
  </si>
  <si>
    <t>Prathama Bhajoon Mein Ganapathi Sai
Jai Jai Jai Jai Sai
Buddhi Pradayaka Hey Gana Nayaka
Ganapathi Sai Hey Sukha Dayi [ Jai Jai ... ]</t>
  </si>
  <si>
    <t>Song Glossary bhaja: worship, chant the name or sing the praises of the lord; (var) bhajoon - I worship; bhajey - let us worship buddhi: intellect dayi: one who gives gana: group, tribe, sect, attendants of lord shiva gananayaka: leader of his group - refers to lord ganesha; (var) gananayakam, ganapathey, ganapathi, ganapathim, ganapati, ganapatim jai: victory mein: i; (var) mei, mai, main, maine - i have nayaka: master or leader (masculine); nayaki (feminine); (var) nayaga (tamil) pradayaka: bestower prathama: first sai: sa + aai = divine mother sukha: happiness; (var) sukh</t>
  </si>
  <si>
    <t>debug_prathama_bhajoon_mein_ganapathi_sai.html</t>
  </si>
  <si>
    <t>https://sairhythms.sathyasai.org/song/prathama-ganapathi-pranamamyaham</t>
  </si>
  <si>
    <t>Prathama Ganapathi Pranamamyaham</t>
  </si>
  <si>
    <t>Let us offer our primary worship and sing the praises of Lord Ganesha, the beloved son of Mother Parvathi. He is the source of all and the Lord of Lords. He is verily Lord Sai, the Lord of Parthi who protects His devotees. He protects and removes their worldly fears and obstacles. Salutations to the Lord of the Ganas.</t>
  </si>
  <si>
    <t>Prathama Ganapathi Pranamamyaham
Parvathi Priya Sutha Bhajamyaham
Ashvatha Moola Vasa Devadi Deva
Parthi Vinayaka Paahi Gajanana
Bhaktha Priyam Bhava Bhaya Nashanam
Vande Aham Gana Nayakam
Prathama Ganapathim Pranamamyaham
Parvathi Priya Sutha Bhajamyaham
Ashvatha Moola Vasa Devadi Deva
Parthi Vinayaka Paahi Gajanana
Bhaktha Priyam Bhava Bhaya Nashanam
Vande Aham Gana Nayakam</t>
  </si>
  <si>
    <t>Song Glossary aham: i (referring one's own self) ashvatha: peepul tree, bodhi tree; held sacred in Buddhism and for Lord Ganesha, Krishna bhajami: i worship; (var) bhajamyaham bhaktha: devotee; (var) bhakthudu (telugu), bhakthargal (tamil) bhava: being, becoming, birth, world bhaya: fear deva: god; (var) dev, devo, devam devadi: primordial god; (var) devadideva, devadhi, devadidevaya gajamukha: elephant-faced one, refers to lord ganesh; (var) gajamukham, gajanana, gajananam, gajavadana, gajavadanam gana: group, tribe, sect, attendants of lord shiva gananayaka: leader of his group - refers to lord ganesha; (var) gananayakam, ganapathey, ganapathi, ganapathim, ganapati, ganapatim moola: origin, source, root nasha: destruction nayaka: master or leader (masculine); nayaki (feminine); (var) nayaga (tamil) paahi: protect; (var) pahi parvathi: consort of lord shiva pranamamyaham: i bow or surrender to you prathama: first priya: dear; (var) priyey, priyakara, priyakari (f) puttaparthi: birthplace of bhagawan sri sathya sai baba; (var) parti, parthi, parthipuri sutha: son; (var) sutham, suthaya - one who is the son of, suthaney (tamil) vande: i salute, i bow vasa: one who dwells or resides in; (var) vasaya, vaasam vinayaka: one without a master - refers to lord ganesha</t>
  </si>
  <si>
    <t>debug_prathama_ganapathi_pranamamyaham.html</t>
  </si>
  <si>
    <t>https://youtu.be/e_B5m366e6c</t>
  </si>
  <si>
    <t>https://sairhythms.sathyasai.org/song/prathama-namana-gana-nayaka</t>
  </si>
  <si>
    <t>Prathama Namana Gana Nayaka</t>
  </si>
  <si>
    <t>At the break of dawn, first and foremost, remember to worship Lord Ganesha. He destroys obstacles, bestows good luck, and who is none other than Sai who resides in Parthi. Worship and take refuge in Lord Ganesh, who imparts intelligence, eternal peace and good fortune.</t>
  </si>
  <si>
    <t>Prathama Namana Gana Nayaka
Prathah Smaranam Vinayaka
Parthi Ganesha Shubha Dayaka [ Prathama Namana ... ]
Vidya Dayaka Hey Gananayaka
Buddhi Pradayaka Vinayaka
Parthi Pureeshwara Prashanthi Dayaka
Sharana Namostuthey Gananayaka
Sharana Namostuthey Vinayaka
Sharana Namostuthey Shubha Dayaka</t>
  </si>
  <si>
    <t>Song Glossary buddhi: intellect dayaka: one who gives; (var) dayakam, dayiney, dayaki (f) gana: group, tribe, sect, attendants of lord shiva gananayaka: leader of his group - refers to lord ganesha; (var) gananayakam, ganapathey, ganapathi, ganapathim, ganapati, ganapatim ganesha: lord of the ganas, name of the elephant faced god; (var) ganesh naman: to offer salutations; (var) namaskar, namaste, namasthey namostuthey: to offer salutations; (var) namasthey nayaka: master or leader (masculine); nayaki (feminine); (var) nayaga (tamil) partheeshwara: one who is lord of parthi (sathya sai baba); (var) partheesha, partheeshwaraya pradayaka: bestower prashanthi: supreme peace; (var) prashantha; also refers to prashanthi nilayam at puttaparthi prathah: early morning prathama: first puttaparthi: birthplace of bhagawan sri sathya sai baba; (var) parti, parthi, parthipuri sharan: surrender; (var) sharana, sharanagata, sharanagatha, sharanagatham, sharanam shubh: good, auspicious, pleasant; (var) shubha, shubham; shubhakari, shubankari - goddess who bestows auspiciousness smaran: constant remembrance; (var) smaranam, smarami - remember vidya: knowledge vinayaka: one without a master - refers to lord ganesha</t>
  </si>
  <si>
    <t>debug_prathama_namana_gana_nayaka.html</t>
  </si>
  <si>
    <t>https://sairhythms.sathyasai.org/song/prathama-poojya-deva-gajanana</t>
  </si>
  <si>
    <t>Prathama Poojya Deva Gajanana</t>
  </si>
  <si>
    <t>Offer worship primarily to Lord Ganesha, the elephant-faced one. He is verily Lord Sai, the Lord of Parthi. Glory to Lord Ganesha, the son of Mother Parvathi, the embodiment of the Pranava (Om). He destroys illusion and bestows good fortune.</t>
  </si>
  <si>
    <t>Prathama Poojya Deva Gajanana
Parthi Pureeshwara Sai Gajanana [ Prathama Poojya ... ]
Parvathi Nandana Bala Gajanana
Pranava Swaroopa Sai Gajanana
Maya Vinashaka Mooshika Vahana
Mangala Kara Hey Sai Gajanana</t>
  </si>
  <si>
    <t>Song Glossary bala: child, son; (var) bal, balana, balagan (tamil), baalam deva: god; (var) dev, devo, devam gajamukha: elephant-faced one, refers to lord ganesh; (var) gajamukham, gajanana, gajananam, gajavadana, gajavadanam kara: hand, palm; alternative meaning: to do, bestow mangal: auspicious; (var) mangala maya: illusion mooshika: mouse - the vehicle of lord ganesha nandana: son, also the name of a forest; (var) nandan, nandanam partheeshwara: one who is lord of parthi (sathya sai baba); (var) partheesha, partheeshwaraya parvathi: consort of lord shiva poojita: deserving worship; (var) poojya, supoojita pranava: the primordial sound ‘om’ prathama: first pureeshwara: lord of a place or city; (var) purishwara, pureeshwari, purishwari (f) puttaparthi: birthplace of bhagawan sri sathya sai baba; (var) parti, parthi, parthipuri sai: sa + aai = divine mother swaroopa: figure, embodiment; (var) swarupa, swaroopam, swaroopanin (tamil); roopini, swaroopini, svarupini (feminine) vahana: vehicle; (var) vahini - one who rides the vehicle (feminine) vinasha: one who destroys or removes; (var) vinashaka, vinashana, vinashini (f), vinasham;</t>
  </si>
  <si>
    <t>debug_prathama_poojya_deva_gajanana.html</t>
  </si>
  <si>
    <t>https://sairhythms.sathyasai.org/song/prathama-sharana-gananayaka-om</t>
  </si>
  <si>
    <t>Let us pay our foremost obeisance and surrender to the Lord of the divine forces, Lord Vinayaka. He destroys obstacles and assures success. He who rides a mouse as a vehicle, grants knowledge and pure intellect, Lord Sai is His embodiment.</t>
  </si>
  <si>
    <t>Prathama Sharana Gananayaka Om
Vighna Vinashaka Siddhi Vinayaka [ Prathama Sharana ... ]
Vidya Dayaka Buddhi Pradayaka
Mooshika Vahana Sai Gajanana</t>
  </si>
  <si>
    <t>prathama-sharana-gananayaka-om.mp3</t>
  </si>
  <si>
    <t>Song Glossary buddhi: intellect dayaka: one who gives; (var) dayakam, dayiney, dayaki (f) gajamukha: elephant-faced one, refers to lord ganesh; (var) gajamukham, gajanana, gajananam, gajavadana, gajavadanam gananayaka: leader of his group - refers to lord ganesha; (var) gananayakam, ganapathey, ganapathi, ganapathim, ganapati, ganapatim mooshika: mouse - the vehicle of lord ganesha om: Omkara has no form. It is the manifestation of Brahman (God) as sound. It is present in all creation. It is effulgent. It is in all speech. Read More: Significance of Om pradayaka: bestower prathama: first sai: sa + aai = divine mother sharan: surrender; (var) sharana, sharanagata, sharanagatha, sharanagatham, sharanam siddhi: accomplishment, superhuman power vahana: vehicle; (var) vahini - one who rides the vehicle (feminine) vidya: knowledge vighna: obstacle vinasha: one who destroys or removes; (var) vinashaka, vinashana, vinashini (f), vinasham; vinayaka: one without a master - refers to lord ganesha</t>
  </si>
  <si>
    <t>debug_prathama_sharana_gananayaka_om.html</t>
  </si>
  <si>
    <t>https://www.youtube.com/watch?v=m8ydY_Vwpk8</t>
  </si>
  <si>
    <t>https://sairhythms.sathyasai.org/song/prathama-vandana-gananatha</t>
  </si>
  <si>
    <t>Our first prayers to the Lord of the ganaas, the elephant-faced Lord Ganesh who confers knowledge and intelligence, the remover of obstacles in the spiritual path, the One who is praised and adored by the wise and saintly.</t>
  </si>
  <si>
    <t>Prathama Vandana Gananatha
Gajavadana Jaya Gananatha [ Prathama Vandana ... ]
Vidya Dayaka Buddhi Pradayaka
Vighna Vinashaka Vinayaka
Suramuni Vanditha Vinayaka</t>
  </si>
  <si>
    <t>prathama-vandana-gananatha.mp3</t>
  </si>
  <si>
    <t>https://dl.radiosai.org/RADIO_SAI_BHAJAN_CLASSROOM_370_PRATHAM_VANDANA_GANANATHA.mp3</t>
  </si>
  <si>
    <t>Song Glossary buddhi: intellect dayaka: one who gives; (var) dayakam, dayiney, dayaki (f) gajamukha: elephant-faced one, refers to lord ganesh; (var) gajamukham, gajanana, gajananam, gajavadana, gajavadanam gananatha: lord of ganas (lord shiva's army) - refers to lord ganesha; (var) gananatham, ganesha, ganeshwara jaya: victory; (var) jayam, jayatu pradayaka: bestower prathama: first suramuni: noble people and sages vandana: worship, obeisance, salutation; (var) vandanam vanditha: one who is worshipped; (var) vandita, vanditham, vandithaya vidya: knowledge vighna: obstacle vinasha: one who destroys or removes; (var) vinashaka, vinashana, vinashini (f), vinasham; vinayaka: one without a master - refers to lord ganesha</t>
  </si>
  <si>
    <t>debug_prathama_vandana_gananatha.html</t>
  </si>
  <si>
    <t>https://sairhythms.sathyasai.org/song/prathama-vandana-gowri-nandana</t>
  </si>
  <si>
    <t>Foremost obeisance to Lord Ganesh, the beloved Prince of Lord Shiva and Mother Gowri. Oh Lord Sai Gajanana, the single-tusked One of noble character, You are the remover of obstacles, the bestower of auspiciousness. We bow to You, the embodiment of Pranava (Omkar).</t>
  </si>
  <si>
    <t>Prathama Vandana Gowri Nandana
Hey Shiva Nandana Paahi Gajanana [ Prathama Vandana ... ]
Eka Dantha Gunavanta Vinayaka
Vighna Harana Shubha Mangala Charana
Pranava Swaroopa Paahi ( Sai ) Gajanana</t>
  </si>
  <si>
    <t>prathama-vandana-gowri-nandana.mp3</t>
  </si>
  <si>
    <t>https://dl.radiosai.org/Radio_Sai_Bhajan_Classroom_164_Prathama_Vandana.mp3</t>
  </si>
  <si>
    <t>Song Glossary charan: feet; (var) charana, charanam, charanon dantha: tooth or tusk as in ekadantha - the single-tusked one (refers to lord ganesha) eka: one gajamukha: elephant-faced one, refers to lord ganesh; (var) gajamukham, gajanana, gajananam, gajavadana, gajavadanam gowri: another name of goddess parvathi gunavanta: one having good qualities harana: to remove/destroy; (var) haranam, haari - one who destroys hey: a heartfelt callout, usually followed by a name or description like 'hey rama', or 'hey merciful lord' mangal: auspicious; (var) mangala nandana: son, also the name of a forest; (var) nandan, nandanam paahi: protect; (var) pahi pranava: the primordial sound ‘om’ prathama: first sai: sa + aai = divine mother shiva: lord shiva - one of the trinity who is the destroyer - the name shiva means auspiciousness; (var) shiv, shivaya, shivaraj, shivaraja, shivarajam, shivom, shivani (f) - of shiva shubh: good, auspicious, pleasant; (var) shubha, shubham; shubhakari, shubankari - goddess who bestows auspiciousness swaroopa: figure, embodiment; (var) swarupa, swaroopam, swaroopanin (tamil); roopini, swaroopini, svarupini (feminine) vandana: worship, obeisance, salutation; (var) vandanam vighna: obstacle vinayaka: one without a master - refers to lord ganesha</t>
  </si>
  <si>
    <t>debug_prathama_vandana_gowri_nandana.html</t>
  </si>
  <si>
    <t>https://sairhythms.sathyasai.org/song/prathama-vandanam-ganapathi-devam</t>
  </si>
  <si>
    <t>Prathama Vandanam Ganapathi Devam</t>
  </si>
  <si>
    <t>Offer your first prayer (obeisance) to Lord Ganapathi (Ganesha), chant incessantly the name of Vinayaka. He is the embodiment of Omkara (Pranava, the primordial sound) and the beloved son of Mother Parvathi. He is none other than our Lord Sainatha.</t>
  </si>
  <si>
    <t>Prathama Vandanam Ganapathi Devam
Nithyam Bhajarey Vinayakam (2)
Pranavakaram Parvathi Sutham
Sri Sai Natham Gananatham [ Nithyam Bhajarey ... ]</t>
  </si>
  <si>
    <t>Song Glossary bhaja: worship, chant the name or sing the praises of the lord; (var) bhajoon - I worship; bhajey - let us worship deva: god; (var) dev, devo, devam gananatha: lord of ganas (lord shiva's army) - refers to lord ganesha; (var) gananatham, ganesha, ganeshwara gananayaka: leader of his group - refers to lord ganesha; (var) gananayakam, ganapathey, ganapathi, ganapathim, ganapati, ganapatim natha: lord or master; (var) nath, nathaya, natham, nada (tamil), nadanukku (tamil) - to the lord, nathudey (telugu) nithya: daily, always parvathi: consort of lord shiva pranavakaara: embodiment or personification of om; (var) pranavakaari, omkaara, pranavakaram, pranavakaaraaya prathama: first sai: sa + aai = divine mother sri: honorific title of respect; another name of goddess lakshmi; wealth, majesty, splendour, intellect, fortune; (var) thiru (tamil) sutha: son; (var) sutham, suthaya - one who is the son of, suthaney (tamil) vandana: worship, obeisance, salutation; (var) vandanam vinayaka: one without a master - refers to lord ganesha</t>
  </si>
  <si>
    <t>debug_prathama_vandanam_ganapathi_devam.html</t>
  </si>
  <si>
    <t>https://sairhythms.sathyasai.org/song/precious-lord-precious-lord</t>
  </si>
  <si>
    <t>Precious Lord, precious Lord</t>
  </si>
  <si>
    <t>Precious Lord, precious Lord
You fill my heart with happiness (1X)
You fill my soul with joy and bliss (1X)
Peace and love, joy and bliss (1X)
You fill my heart with happiness (1X)</t>
  </si>
  <si>
    <t>debug_precious_lord_precious_lord.html</t>
  </si>
  <si>
    <t>https://sairhythms.sathyasai.org/song/precious-sai</t>
  </si>
  <si>
    <t>Precious Sai</t>
  </si>
  <si>
    <t>Precious Sai
Precious Sai</t>
  </si>
  <si>
    <t>precious-sai.mp3</t>
  </si>
  <si>
    <t>debug_precious_sai.html</t>
  </si>
  <si>
    <t>https://sairhythms.sathyasai.org/song/prem-bhakthi-jagao-man-mey</t>
  </si>
  <si>
    <t>Prem Bhakthi Jagao Man Mey</t>
  </si>
  <si>
    <t>Oh Lord Sai Baba! Welcome to my heart and please awake within me the love and devotion for Thee. You are the support of those who are meek. You are the dear Sai of the devoted.</t>
  </si>
  <si>
    <t>Prem Bhakthi Jagao Man Mey
Aao Merey Hruday Mey Baba
Tum Ho Deena Janon Ke Baba
Tum Ho Bhaktha Janon Ke Sai [ Aao Merey ... ]</t>
  </si>
  <si>
    <t>prem-bhakthi-jagao-man-mey.mp3</t>
  </si>
  <si>
    <t>https://dl.radiosai.org/RADIO_SAI_BHAJAN_CLASSROOM_418_PREM_BHAKTI_JAGAO_MAN_ME.mp3</t>
  </si>
  <si>
    <t>Song Glossary aao: welcome baba: lord sai baba - the divine father bhaktha: devotee; (var) bhakthudu (telugu), bhakthargal (tamil) bhakthi: devotion deen: downtrodden; (var) deena, deenan ho: you are; (alternative) so be it hrudaya: heart jagao: to wake up, awaken jana: people; (var) jano, janon, janonke (of people), janoon, janara ke: of or belonging to mana: mind; (var) man, mano mera: my, mine; (var) mere, merey, meri, mero mey: in prema: love; (var) prem; also the name of the third sai avatar, prema sai sai: sa + aai = divine mother tum: you, thou; (var) tu, tuj; tubhyam, tumhey - to you; tujhey, tujko - for you;</t>
  </si>
  <si>
    <t>debug_prem_bhakthi_jagao_man_mey.html</t>
  </si>
  <si>
    <t>https://sairhythms.sathyasai.org/song/prem-eshwar-hai-eshwar-prem</t>
  </si>
  <si>
    <t>Prem Eshwar Hai Eshwar Prem</t>
  </si>
  <si>
    <t>God is Love; Love is God. Lord Sai is the indweller of the heart and is the sustainer of each heart beat, which repeats that God is Love. Oh Mind! worship any name of the Lord - Rama or Krishna, Rahim, Zohrashtra, Jesus or Nanak, as all names and forms are love and only love.</t>
  </si>
  <si>
    <t>Prem Eshwar Hai Eshwar Prem Hai
Har Dhadkan Mey Sai Sama Hai Eshwar Prem Hai [ Prem Eshwar ... ]
Ram Rahim Krishna Karim
Zohrashtra Yesu Nanak
Koi Bhi Naam Japorey Manuva Eshwar Prem Hai (Manuva)
Ai wa Kami, Kami wa Ai
Sai wa Ibuki, Kami wa Ai [ Ai wa ... ]
Namu Amida, Iesu Sai
Amaterasu, Kannon Sai
Ikanaru Mina wo Tonaete mo, Kami wa Ai</t>
  </si>
  <si>
    <t>prem-eshwar-hai-eshwar-prem.mp3</t>
  </si>
  <si>
    <t>G2 G2 G2 M1 M1 P ~ P S+ N1 P M1 P M1 G2 G1 G2 G1 SIn the Key of C:E E E F F G ~ G C+ B♭ G F G F E E♭ E E♭ C</t>
  </si>
  <si>
    <t>https://media.radiosai.org/journals/vol_11/01DEC13/bhajan-tutor-Prem-Eshwar-Hai.htm</t>
  </si>
  <si>
    <t>lead-music multi-lingual tutorial sheet-music</t>
  </si>
  <si>
    <t>Song Glossary bhi: also dhadkan: (heart) beat eshwar: lord, one of the various names of lord shiva; (var) eshwara hai: is, are; (var) hi; hain - we are har: every japo: to chant continuously; (var) japiye, japorey karim: one of the 99 names of allah meaning ‘generous’ koi: somebody krishna: name of the eighth incarnation of lord vishnu, son of devaki and vasudeva manuva: mind mey: in naam: name; (var) naama, naamam nanak: saint of sikh religion, guru nanak prema: love; (var) prem; also the name of the third sai avatar, prema sai rahim: merciful lord rama: name of the seventh incarnation of lord vishnu, son of dasharatha and kausalya; (var) ram sai: sa + aai = divine mother sama: equal; (var) samanam - equivalent yesu: jesus christ; (var) yeshu zohrashtra: founder of the zoroastrianism faith, zoroaster (zarathustra in persian)</t>
  </si>
  <si>
    <t>debug_prem_eshwar_hai_eshwar_prem.html</t>
  </si>
  <si>
    <t>https://sairhythms.sathyasai.org/song/prem-se-aao-prabhuji</t>
  </si>
  <si>
    <t>Prem Se Aao Prabhuji</t>
  </si>
  <si>
    <t>O Lord, please come and decorate our heart with Your presence with Love. O Lord Narayana, let our eyes be filled with Your enchanting form as the dancing Nandalala (Krishna). O Sai, Lord of Shirdi and Parthi, let our ears listen to absorbing stories of Your plays. May we ever remain absorbed in Your presence.</t>
  </si>
  <si>
    <t>Prem Se Aao Prabhuji
Hrudaya Mandir Mey Sada Raho [ Prem Se ... ]
Nayana Mey Aao Narayana
Narayana Sai Narayana [ Nayana Mey ... ]
Nachath Nachath Nandalala [ Prem Se ... ]
Shravan Mey Aao Shirdeeshwara
Shirdeeshwara Puttapartheeshwara [ Shravana Mey ... ]
Saath Raho Sathya Sayeeshwara</t>
  </si>
  <si>
    <t>Song Glossary aao: welcome hrudaya: heart mandir: temple; (var) mandira nach: dance, to dance; (var) nacho, nachey, nacherey, nachorey, nachata nandalala: son of nanda; (var) nandalal narayana: lord vishnu; (var) narayan, narayanam, narayanaya nayan: eye; (var) nayana, nayanon, nayanom, nayanabhi prabhu: lord, master; (var) prabho prema: love; (var) prem; also the name of the third sai avatar, prema sai puttapartheeshwara: lord of puttaparthi; (var) puttapartheeshwari (f) raho: stay, remain; (var) rahjao, rehna; rahey, rahte - have been staying, rahenge - we will stay sada: always sai: sa + aai = divine mother saath: company, support sathya: truth, short form of sathyanarayana – the childhood name of sri sathya sai baba; (var) sathyam sayeesha: sai + esha = lord sai; (var) sayeesham, sayeeshwara, sayeeshwaram, sayeeshwari (f), sayeeshwaraya, saishwari (f), se: from, with shirdeesha: lord of shirdi; (var) shirdeeshwara, shirdeeshwaraya shravan: listen; (var) shravanam</t>
  </si>
  <si>
    <t>debug_prem_se_aao_prabhuji.html</t>
  </si>
  <si>
    <t>https://sairhythms.sathyasai.org/song/prem-se-bolo-ek-baar</t>
  </si>
  <si>
    <t>Chant the Holy name of Lord Sai Ram with love. Chant the name of Lord Rama, of the Raghu dynasty who is charming and pleasing, the ocean of mercy and the saviour of the miserable and fallen.</t>
  </si>
  <si>
    <t>Prem Se Bolo Ek Baar Sai Ram
Bolo Ram Sai Ram [ Prem Se ... ]
Madhura Manohara Ram
Hey Mohan Moorat Ram
Hey Karuna Sindhu Ram
Hey Raghupathi Raghava Ram
Hey Patitha Pavana Ram [ Bolo Ram ... ]</t>
  </si>
  <si>
    <t>prem-se-bolo-ek-baar.mp3</t>
  </si>
  <si>
    <t>Song Glossary baar-baar: again and again bolo: chant, tell; (var) bol, boley - tells, boloon - i say ek: one hey: a heartfelt callout, usually followed by a name or description like 'hey rama', or 'hey merciful lord' karuna: compassion; (var) karunya, karunamaya - full of compassion, karunamayi (f), karunantha, karunakara - embodiment of compassion madhura: sweet; (var) madhuram manohar: pleasing, beautiful, charming; (var) manohara, manoharam, manohari (f) mohana: attractive, beautiful, enchanting; (var) mohanam, mohini (f) - also refers to an incarnation of lord vishnu moorat: idol, figure patitha: downtrodden, helpless pavana: sacred, also means one who protects or provides refuge; (var) pavanam, paavana; pavani (f) prema: love; (var) prem; also the name of the third sai avatar, prema sai raghava: lord rama who hails from raghu clan raghupathey: lord of raghu clan; (var) raghupathi rama: name of the seventh incarnation of lord vishnu, son of dasharatha and kausalya; (var) ram sai: sa + aai = divine mother se: from, with sindhu: ocean; (var) sindho</t>
  </si>
  <si>
    <t>debug_prem_se_bolo_ek_baar.html</t>
  </si>
  <si>
    <t>https://sairhythms.sathyasai.org/song/prem-se-gao-mangala-naam</t>
  </si>
  <si>
    <t>Prem Se Gao Mangala Naam</t>
  </si>
  <si>
    <t>With love and devotion chant the auspicious name of the merciful and loving Lord Sai, who is an ocean of love and companion of the meek. Chant the names Govinda, Gopala and Hari. Chant the name of the most compassionate Lord Sai. Hail to Krishna, Ram and Sai Ram.</t>
  </si>
  <si>
    <t>Prem Se Gao Mangala Naam
Govinda Gopala Bolo Hari Naam
Prem Ke Sindho Deena Ke Bandho
Karunamaya Sai Nayanabhi Ram [ Govinda Gopala ... ]
Harey Krishna Harey Ram Sai Ram Sai Ram (3)
Sai Ram Sai Ram (3)
Harey Krishna Harey Ram Sai Ram Sai Ram
Prem Se Gao Mangala Naam
Govinda Gopala Bolo Radhey Shyam
Prem Ke Sindho Deena Ke Bandho
Karunamaya Sai Nayanabhi Ram [ Govinda Gopala ... ]
Harey Krishna Harey Ram Sai Ram Sai Ram (3)
Sai Ram Sai Ram (3)
Harey Krishna Harey Ram Sai Ram Sai Ram</t>
  </si>
  <si>
    <t>prem-se-gao-mangala-naam.mp3</t>
  </si>
  <si>
    <t>Song Glossary bandhava: relative; (var) bandhu, bandho; bandham - relationship bolo: chant, tell; (var) bol, boley - tells, boloon - i say deen: downtrodden; (var) deena, deenan gao: sing, let us sing; (var) gaave, gaoon, ganavaa, gaayorey, gaaya - sang gopal: name of krishna which means protector of the cowherd; (var) gopala, gopalana, gopalam govinda: name of krishna which means cowherd; (var) govindam hari: name of lord vishnu; (var) hare, harey karuna: compassion; (var) karunya, karunamaya - full of compassion, karunamayi (f), karunantha, karunakara - embodiment of compassion ke: of or belonging to krishna: name of the eighth incarnation of lord vishnu, son of devaki and vasudeva mangal: auspicious; (var) mangala naam: name; (var) naama, naamam nayan: eye; (var) nayana, nayanon, nayanom, nayanabhi prema: love; (var) prem; also the name of the third sai avatar, prema sai radha: one of the gopikas and the beloved of lord krishna; (var) radhe, radhey, radhika rama: name of the seventh incarnation of lord vishnu, son of dasharatha and kausalya; (var) ram sai: sa + aai = divine mother se: from, with sham: dark hued, a reference to lord krishna; evening time; (var) shyam, shyama, shyamala sindhu: ocean; (var) sindho</t>
  </si>
  <si>
    <t>debug_prem_se_gao_mangala_naam.html</t>
  </si>
  <si>
    <t>https://sairhythms.sathyasai.org/song/prem-se-gao-pavana-naam</t>
  </si>
  <si>
    <t>With love and devotion, sing the purifying and uplifting name of Lord Rama of the Raghu Dynasty. Victory to Lord Rama. Victory to Lord Sathya Sai Baba.</t>
  </si>
  <si>
    <t>Prem Se Gao Pavana Naam
Rama Rama Raghu Nandana Rama [ Prem Se ... ]
Jaya Jaya Rama Jaya Raghu Rama
Jaya Sai Rama Jaya Sathya Naama</t>
  </si>
  <si>
    <t>prem-se-gao-pavana-naam.mp3</t>
  </si>
  <si>
    <t>Song Glossary gao: sing, let us sing; (var) gaave, gaoon, ganavaa, gaayorey, gaaya - sang jaya: victory; (var) jayam, jayatu naam: name; (var) naama, naamam nandana: son, also the name of a forest; (var) nandan, nandanam pavana: sacred, also means one who protects or provides refuge; (var) pavanam, paavana; pavani (f) prema: love; (var) prem; also the name of the third sai avatar, prema sai raghu: the king ‘raghu’ who formed the ‘raghu’ dynasty in which lord rama was born rama: name of the seventh incarnation of lord vishnu, son of dasharatha and kausalya; (var) ram sai: sa + aai = divine mother sathya: truth, short form of sathyanarayana – the childhood name of sri sathya sai baba; (var) sathyam se: from, with</t>
  </si>
  <si>
    <t>debug_prem_se_gao_pavana_naam.html</t>
  </si>
  <si>
    <t>https://youtu.be/TfsJx-OO8Lk https://youtu.be/QQ5PLbfAAh0</t>
  </si>
  <si>
    <t>https://sairhythms.sathyasai.org/song/prema-avatara-sai</t>
  </si>
  <si>
    <t>Prema Avatara Sai</t>
  </si>
  <si>
    <t>Pray to Sai, the incarnation of Love, Pray to Sai, the miraculous One Pray to Sai, the incarnation of the present Kali age.</t>
  </si>
  <si>
    <t>Prema Avatara Sai
Mahima Avatara Sai
Kali Yuga Avatara Sai</t>
  </si>
  <si>
    <t>Song Glossary avatar: incarnation; (var) avatara, avataram, avatari, avathaar, avathari, avatarini(f) kali: current era; one among the four eras of kritha, treta, dwapara and kali mahima: glory prema: love; (var) prem; also the name of the third sai avatar, prema sai sai: sa + aai = divine mother yuga: one of the divisions of time. there are four yugas, known as krita, treta, dvapara and kali (the current age); (var) yug, yugamuna (telugu)</t>
  </si>
  <si>
    <t>debug_prema_avatara_sai.html</t>
  </si>
  <si>
    <t>https://sairhythms.sathyasai.org/song/prema-muditha-man-se-kaho</t>
  </si>
  <si>
    <t>Prema Muditha Man Se Kaho</t>
  </si>
  <si>
    <t>With the heart and mind full of love and devotion, recite the name of Lord Rama. Reciting the name of Lord Rama cuts down sins and miseries. It is the safe boat that helps to cross the ocean of life and death. So potent is Lord Rama's name that it brings eternal peace and bliss. It is the only support of those who have no support (destitute). So loving and so divine is Lord Rama's name that sages and saints always have only Lord Rama's name in their hearts. O Lord Rama, You are my Mother, Father, Relative, Friend, everything else. The only life-long treasure of the devotee is Your name. Chant the mantra 'Rama Rama Rama'.</t>
  </si>
  <si>
    <t>Prema Muditha Man Se Kaho (Rama Rama Ram) x3 Sri Rama Rama Ram
Paapa Katey Dukha Mitey Lekey Rama Naam
Bhava Samudra Sukhada Naava Ek Rama Naam
Parama Shanthi Sukha Nidhana Divya Rama Naam
Niraadhaara Ko Aadhara Ek Rama Naam
Parama Gopya Parama Divya Mantra Rama Naam
Sant Hrudaya Sada Basath Ek Rama Naam
Mata Pitha Bandhu Sakha Sab Hi Rama Naam
Bhaktha Janara Jeevana Dhana Ek Rama Naam
(Rama Rama Ram) x3 Sri Rama Rama Ram
With a heart that's full of love, repeat the name of Ram,
Rama Rama Ram, Rama Rama Ram, Sai Rama Rama Ram
Great is the power of the Name, burning our sin and sorrow
Helping us live without the fear of what may happen tomorrow
Saying the Name will bring eternal peace and happiness
Comforting when we need support, it helps in times of distress
Saying the Name will give protection; worries and doubts will cease
When we call, wherever we are, the Name will give us peace
Rama's Name is Father and Mother, it is our dearest friend
We have no need of any other, on Ram we can depend
Rama Rama Ram, Rama Rama Ram, Rama Rama Ram, Sai Rama Rama Ram</t>
  </si>
  <si>
    <t>prema-muditha-man-se-kaho.mp3</t>
  </si>
  <si>
    <t>Song Glossary aadhaar: base, foundation, support; (var) aadhara bandhava: relative; (var) bandhu, bandho; bandham - relationship basayi: stay, install, reside; create; (var) bas, basaake, basaaye, basey, basath, basjao (be installed); basiya, basneywaale - one who installs bhaktha: devotee; (var) bhakthudu (telugu), bhakthargal (tamil) bhava: being, becoming, birth, world dhan: money, wealth; (var) dhana divya: divine; (var) divyam dukh: sorrow; (var) dukha ek: one gopya: secret hai: is, are; (var) hi; hain - we are hrudaya: heart jana: people; (var) jano, janon, janonke (of people), janoon, janara jeevan: life; (var) jeevana kaho: tell; chant; (var) kahorey katey: dissolve, reduce ko: for ley: take, accept; (var) lo, leylo mana: mind; (var) man, mano mantra: a sacred vedic chant mata: mother; (var) matey mitey: will be erased; (var) mitao, mitavo - erase; mitakar - having erased muditha: joyous naam: name; (var) naama, naamam naiya: boat; (var) naava nidhan: treasure house niraadhaar: baseless, unsupported paapa: sin parama: supreme, principal, chief, best, highest; (var) param, paramam pitha: father prema: love; (var) prem; also the name of the third sai avatar, prema sai rama: name of the seventh incarnation of lord vishnu, son of dasharatha and kausalya; (var) ram sab: all, everybody or everything sada: always sakha: friend; (var) sakhi (feminine) samudra: ocean sant: saint se: from, with shanthi: peace sri: honorific title of respect; another name of goddess lakshmi; wealth, majesty, splendour, intellect, fortune; (var) thiru (tamil) sukha: happiness; (var) sukh sukhada: of happiness</t>
  </si>
  <si>
    <t>debug_prema_muditha_man_se_kaho.html</t>
  </si>
  <si>
    <t>prema-muditha-man-se-kaho_1.mp3</t>
  </si>
  <si>
    <t>https://sairhythms.sathyasai.org/song/prema-sai-parthi-sai</t>
  </si>
  <si>
    <t>Prema Sai Parthi Sai</t>
  </si>
  <si>
    <t>Sing the name of Sai who is the embodiment of Love, the inner purifier who is the Supreme Guru, who bestows auspiciousness and full of Grace. Sai is the sweetest indweller of our hearts. He is none other than Lord Krishna, the enchanter with the flute.</t>
  </si>
  <si>
    <t>Prema Sai Parthi Sai
Pavana Sai Parama Guru Sai [ Prema Sai ... ]
Mangala Kara Karuna Sai
Karuna Sai Karuna Sai [ Mangala Kara ... ]
Madhura Madhura Hrudaya Nivasi
Murali Gaana Vilola Sai</t>
  </si>
  <si>
    <t>prema-sai-parthi-sai.mp3</t>
  </si>
  <si>
    <t>https://dl.radiosai.org/RADIO_SAI_BHAJAN_CLASSROOM_389_PREM_SAI_PARTI_SAI.mp3</t>
  </si>
  <si>
    <t>Song Glossary gaan: song, music; (var) gaana guru: preceptor; (var) guruvara – belonging to the guru / guru’s hrudaya: heart kara: hand, palm; alternative meaning: to do, bestow karuna: compassion; (var) karunya, karunamaya - full of compassion, karunamayi (f), karunantha, karunakara - embodiment of compassion madhura: sweet; (var) madhuram mangal: auspicious; (var) mangala murali: flute nivasi: dweller, resident; (var) nivasini (f), nivasitha parama: supreme, principal, chief, best, highest; (var) param, paramam pavana: sacred, also means one who protects or provides refuge; (var) pavanam, paavana; pavani (f) prema: love; (var) prem; also the name of the third sai avatar, prema sai puttaparthi: birthplace of bhagawan sri sathya sai baba; (var) parti, parthi, parthipuri sai: sa + aai = divine mother vilola: one who is in atmic bliss; (var) vilolana, viloley</t>
  </si>
  <si>
    <t>debug_prema_sai_parthi_sai.html</t>
  </si>
  <si>
    <t>https://sairhythms.sathyasai.org/song/prema-sudha-rasa-deejo-sai</t>
  </si>
  <si>
    <t>O Lord Sai, give us the nectar of divine Love and bliss of the highest order. You are the most blissful one who confers endless joy. You are the Divine Preceptor of Dwarakamayi in Shirdi and Prashanthi Nilayam at Parthi. You are verily Lord Rama of the Raghu lineage who has unending compassion for the meek.</t>
  </si>
  <si>
    <t>Prema Sudha Rasa Deejo Sai
Paramananda Sada Sukha Dayi [ Prema Sudha ... ]
Prashanthi Nilaya Dwarakamayi
Pavana Purusha Sadguru Sai
Deena Dayaghana Sri Raghurayi</t>
  </si>
  <si>
    <t>Gara</t>
  </si>
  <si>
    <t>Song Glossary dayaghana: full of compassion dayi: one who gives deejo: please give; (var) dedo deen: downtrodden; (var) deena, deenan dwarakamayi: the place where shirdi sai baba stayed nilaya: house; (var) nilayey paramananda: supreme bliss; (var) paramanandam pavana: sacred, also means one who protects or provides refuge; (var) pavanam, paavana; pavani (f) prashanthi: supreme peace; (var) prashantha; also refers to prashanthi nilayam at puttaparthi prema: love; (var) prem; also the name of the third sai avatar, prema sai purusha: mankind, a man, a supreme being, soul; (var) purusham raghuraya: prince of raghu clan - refers to lord rama rasa: sentiment, emotion; alternative: essence, gist; (var) rasam, rasane sada: always sadguru: true teacher/mentor/preceptor sai: sa + aai = divine mother sri: honorific title of respect; another name of goddess lakshmi; wealth, majesty, splendour, intellect, fortune; (var) thiru (tamil) sudha: stream, spring sukha: happiness; (var) sukh</t>
  </si>
  <si>
    <t>debug_prema_sudha_rasa_deejo_sai.html</t>
  </si>
  <si>
    <t>https://youtu.be/1wBYY7pyUSA</t>
  </si>
  <si>
    <t>https://sairhythms.sathyasai.org/song/prema-swaroopa-i-am-divine-love</t>
  </si>
  <si>
    <t>Prema Swaroopa I am Divine Love</t>
  </si>
  <si>
    <t>Prema Swaroopa I am Divine Love
Prema Swaroopa Sai Ram
Prema Prema Prema Om
Sat Chit Ananda Om
Sathya Swaroopa I am Divine Truth
Sathya Swaroopa Sai Ram
Sathya Sathya Sathya Om
Sat Chit Ananda Om
Shanthi Swaroopa I am Divine Peace
Shanthi Swaroopa Sai Ram
Shanthi Shanthi Shanthi Om
Sat Chit Ananda Om
Prema Prema Prema Om
Sat Chit Ananda Om
Sathya Sathya Sathya Om
Sat Chit Ananda Om
Shanthi Shanthi Shanthi Om
Sat Chit Ananda Om</t>
  </si>
  <si>
    <t>prema-swaroopa-i-am-divine-love.mp3</t>
  </si>
  <si>
    <t>Song Glossary anand: bliss; (var) ananda, anandam, anando chitha: consciousness, mind; (var) chit om: Omkara has no form. It is the manifestation of Brahman (God) as sound. It is present in all creation. It is effulgent. It is in all speech. Read More: Significance of Om prema: love; (var) prem; also the name of the third sai avatar, prema sai rama: name of the seventh incarnation of lord vishnu, son of dasharatha and kausalya; (var) ram sai: sa + aai = divine mother sat: truth; (var) sath sathya: truth, short form of sathyanarayana – the childhood name of sri sathya sai baba; (var) sathyam shanthi: peace swaroopa: figure, embodiment; (var) swarupa, swaroopam, swaroopanin (tamil); roopini, swaroopini, svarupini (feminine)</t>
  </si>
  <si>
    <t>debug_prema_swaroopa_i_am_divine_love.html</t>
  </si>
  <si>
    <t>https://sairhythms.sathyasai.org/song/prema-swaroopa-prema-anand</t>
  </si>
  <si>
    <t>Prema Swaroopa Prema Anand</t>
  </si>
  <si>
    <t>Prema Swaroopa Prema Anand Prema Swaroopa Prema Bhagawan
Your will is my will, Your will is mine
Your will is my will, Your will's divine
My will is Your will, my will is Yours
My will is Your will, our wills entwine
Prema Swaroopa Prema Anand Prema Swaroopa Prema Bhagawan
There's no place to go, there's nothing left to do,
There's nothing left to see, there's no one left to be
For Your will is my will, Your will is mine
Your will is my will, Your will's divine
Prema Swaroopa Prema Anand Prema Swaroopa Prema Bhagawan</t>
  </si>
  <si>
    <t>prema-swaroopa-prema-anand.mp3</t>
  </si>
  <si>
    <t>Song Glossary anand: bliss; (var) ananda, anandam, anando bhagawan: god; (var) bhagwan, bhagavaan, bhagavan, bhagawantha, bhagawathey prema: love; (var) prem; also the name of the third sai avatar, prema sai swaroopa: figure, embodiment; (var) swarupa, swaroopam, swaroopanin (tamil); roopini, swaroopini, svarupini (feminine)</t>
  </si>
  <si>
    <t>debug_prema_swaroopa_prema_anand.html</t>
  </si>
  <si>
    <t>https://sairhythms.sathyasai.org/song/prema-swaroopini-janani-ma</t>
  </si>
  <si>
    <t>You are embodiment of Divine Love, O Sai, Mother of the Universe. Humble salutations at Your Holy Feet. Please have compassion for me, O Divine Mother of the three worlds.</t>
  </si>
  <si>
    <t>Prema Swaroopini Janani Ma
Charana Namostuthey Sai Ma [ Prema Swaroopini ... ]
Jagadambe Krupakari Sai Ma
Karunamayi Janani Sai Ma
Tribhuvana Palini Sai Ma [ Charana Namostuthey ... ]</t>
  </si>
  <si>
    <t>prema-swaroopini-janani-ma.mp3</t>
  </si>
  <si>
    <t>Song Glossary charan: feet; (var) charana, charanam, charanon jagadamba: mother of the world; (var) jagadambe, jagadambige janani: mother karuna: compassion; (var) karunya, karunamaya - full of compassion, karunamayi (f), karunantha, karunakara - embodiment of compassion krupalu: compassionate one; (var) krupala, krupakara, krupakari (f); krupamaya, krupamayi (f) - full of compassion ma: mother; (var) maayi, maiya, mayi namostuthey: to offer salutations; (var) namasthey palini: to foster and protect (feminine) prema: love; (var) prem; also the name of the third sai avatar, prema sai sai: sa + aai = divine mother swaroopa: figure, embodiment; (var) swarupa, swaroopam, swaroopanin (tamil); roopini, swaroopini, svarupini (feminine) tribhuvana: three worlds - tri (three) and bhuvana (world)</t>
  </si>
  <si>
    <t>debug_prema_swaroopini_janani_ma.html</t>
  </si>
  <si>
    <t>https://youtu.be/YGNKCr2f8EQ https://youtu.be/h7cpEucTLWY</t>
  </si>
  <si>
    <t>https://sairhythms.sathyasai.org/song/premamaya-bhagawan-sai-ram</t>
  </si>
  <si>
    <t>Premamaya Bhagawan Sai Ram</t>
  </si>
  <si>
    <t>Lord Sai Rama, You are the personification of Love and compassion, who destroys our miseries, who takes care of our troubles, Oh Lord, take us in Your fold. We surrender at Your Feet.</t>
  </si>
  <si>
    <t>Premamaya Bhagawan Sai Ram
Karunamaya Sai Rama Rama Rama Ram
Hey Dukha Bhanjana Palanhaarey
Hey Leelamaya Apad Saharey
Sharan Mey Lelo Sai Rama Rama Rama Ram</t>
  </si>
  <si>
    <t>premamaya-bhagawan-sai-ram.mp3</t>
  </si>
  <si>
    <t>Song Glossary apad: distress, danger; (var) apadh, aapadh bhagawan: god; (var) bhagwan, bhagavaan, bhagavan, bhagawantha, bhagawathey bhanjana: one who destroys; (var) bhanjani (f) dukh: sorrow; (var) dukha hey: a heartfelt callout, usually followed by a name or description like 'hey rama', or 'hey merciful lord' karuna: compassion; (var) karunya, karunamaya - full of compassion, karunamayi (f), karunantha, karunakara - embodiment of compassion leela: play, sport, entertainment; (var) leelamaya – full of sport lelo: please accept mey: in palanhaar: one who protects or sustains; (var) palanhaarey, palanhaara premamayi: embodiment of love (feminine); (var) premamaya - full of love rama: name of the seventh incarnation of lord vishnu, son of dasharatha and kausalya; (var) ram sahara: support; (var) saharey sai: sa + aai = divine mother sharan: surrender; (var) sharana, sharanagata, sharanagatha, sharanagatham, sharanam</t>
  </si>
  <si>
    <t>debug_premamaya_bhagawan_sai_ram.html</t>
  </si>
  <si>
    <t>https://sairhythms.sathyasai.org/song/premamayi-sai</t>
  </si>
  <si>
    <t>Premamayi Sai</t>
  </si>
  <si>
    <t>Lord Sai, Love personified, Sai, the Cosmic consciousness, Sai, who endows one with bliss, Sai, who preaches the ultimate and the highest Truth, Sai, who is blemishless, Sai, Present in moving and non - moving objects and creator of illusion (Maya) of this world.</t>
  </si>
  <si>
    <t>Premamayi Sai
Parabrahmamayi Sai
Anandamayi Sai
Paratatvamayi Sai
Niramayi Sai
Characharamayi Sai
Mayamayi Sai (Ati)</t>
  </si>
  <si>
    <t>Song Glossary anand: bliss; (var) ananda, anandam, anando ati: extremely, very chara: moveable, animate mayam: full of, suffused with niramaya: without any disease, always healthy; (var) niramayi (feminine) parabrahma: supreme spirit; (var) brahmapara paratatva: supreme principle or nature or substance or truth premamayi: embodiment of love (feminine); (var) premamaya - full of love sai: sa + aai = divine mother</t>
  </si>
  <si>
    <t>debug_premamayi_sai.html</t>
  </si>
  <si>
    <t>https://sairhythms.sathyasai.org/song/premamayi-sai-ma-gnanamayi-sai</t>
  </si>
  <si>
    <t>Premamayi Sai Ma Gnanamayi Sai</t>
  </si>
  <si>
    <t>Victory to Mother Sai, the one who is suffused with love, wisdom and bliss. You are the very embodiment of Lord Shiva and Shakthi in one and ever remaining in a state of bliss. You are supreme consciousness incarnate and You grant Liberation.</t>
  </si>
  <si>
    <t>Premamayi Sai Ma Gnanamayi Sai Ma
Jaya Ma Jaya Ma Jaya Ma
Shiva Shakthi Roopini Sai Ma Moksha Pradayini Ma
Jaya Ma Jaya Ma
Jaya Ma Jaya Ma Jaya Ma
Premamayi Sai Ma Gnanamayi Sai Ma
Jaya Ma Jaya Ma Jaya Ma
Shiva Shakthi Roopini Sai Ma Sadananda Roopini Sai Ma
Parabrahma Roopini Sai Ma Tum Hi Moksha Pradayini Ma
Jaya Ma Jaya Ma
Jaya Ma Jaya Ma Jaya Ma</t>
  </si>
  <si>
    <t>premamayi-sai-ma-gnanamayi-sai.mp3</t>
  </si>
  <si>
    <t>Song Glossary dayini: one who gives (feminine); (var) pradayini, vidayini gnanamayi: full of wisdom hai: is, are; (var) hi; hain - we are jaya: victory; (var) jayam, jayatu ma: mother; (var) maayi, maiya, mayi moksha: liberation, moha+kshaya - destruction of attachment parabrahma: supreme spirit; (var) brahmapara premamayi: embodiment of love (feminine); (var) premamaya - full of love roopa: figure, embodiment; (var) roopam, roopini (f) sadananda: eternally blissful sai: sa + aai = divine mother shakthi: power, primordial goddess, another name of mother parvathi shiva: lord shiva - one of the trinity who is the destroyer - the name shiva means auspiciousness; (var) shiv, shivaya, shivaraj, shivaraja, shivarajam, shivom, shivani (f) - of shiva tum: you, thou; (var) tu, tuj; tubhyam, tumhey - to you; tujhey, tujko - for you;</t>
  </si>
  <si>
    <t>debug_premamayi_sai_ma_gnanamayi_sai.html</t>
  </si>
  <si>
    <t>https://youtu.be/sOddwJjo9CM https://youtu.be/SNawZIbUqjY</t>
  </si>
  <si>
    <t>https://sairhythms.sathyasai.org/song/premamrutha-barsao-baba</t>
  </si>
  <si>
    <t>Premamrutha Barsao Baba</t>
  </si>
  <si>
    <t>Shower Your nectarine Love, Baba, have compassion on me. Shower Your Grace; this life is meaningless without Your compassion. You are the indweller, life force of my every nerve. Oh Compassionate One, please liberate me from this cycle of life and death.</t>
  </si>
  <si>
    <t>Premamrutha Barsao Baba
Daya Karo Bhagawan
Krupa Karo Bhagawan
Tumhari Daya Bin Kaisa Jeevan
Rom Rom Mey Basneywaale Ram
Janana Marana Se Paar Utharo
Daya Karo Bhagawan [ Krupa Karo ... ]</t>
  </si>
  <si>
    <t>premamrutha-barsao-baba.mp3</t>
  </si>
  <si>
    <t>Song Glossary baba: lord sai baba - the divine father baraso: rain showers; showers; please shower on us; (var) barsao, baras basayi: stay, install, reside; create; (var) bas, basaake, basaaye, basey, basath, basjao (be installed); basiya, basneywaale - one who installs bhagawan: god; (var) bhagwan, bhagavaan, bhagavan, bhagawantha, bhagawathey bin: without daya: compassion janam: birth; (var) janama, janana jeevan: life; (var) jeevana kaisa: how karo: do; make it happen; (var) kar; kiya - did; karomi, karey - let us do krupa: compassion; (var) kripa maran: death; (var) marana paar: to cross premamrutha: nectar of love rama: name of the seventh incarnation of lord vishnu, son of dasharatha and kausalya; (var) ram rom: strang of hair se: from, with tumhara: your, thy; (var) tumhare, tumharey, tumhari utaro: may you take; (var) utharo, utarey; utarun - may I take</t>
  </si>
  <si>
    <t>debug_premamrutha_barsao_baba.html</t>
  </si>
  <si>
    <t>https://sairhythms.sathyasai.org/song/punya-naam-pavitra-naam-rama</t>
  </si>
  <si>
    <t>Recite the pure and holy name of Lord Sai Rama. Glory to the names of the Lord Rama, Krishna and Sai Ram that are sweet and nectarine. Chant the name of Lord Krishna, the protector of the dejected and miserable. Chant the name of Lord Rama, the ocean of mercy. The names confer auspiciousness.</t>
  </si>
  <si>
    <t>Punya Naam Pavitra Naam Rama Naam Sai Ram
Harey Krishna Harey Ram Madhura (Amrutha) Naam Sai Ram [ Punya Naam ... ]
Karuna Sindhu Sita Ram Deena Bandhu Radhey Shyam [ Harey Krishna ... ]</t>
  </si>
  <si>
    <t>punya-naam-pavitra-naam-rama.mp3</t>
  </si>
  <si>
    <t>https://media.radiosai.org/journals/Vol_04/01APR06/bhajans.htm#punyanam</t>
  </si>
  <si>
    <t>Song Glossary amrutha: nectar which gives immortality; also means sweet and soft, melodious or nectarine bandhava: relative; (var) bandhu, bandho; bandham - relationship deen: downtrodden; (var) deena, deenan hari: name of lord vishnu; (var) hare, harey karuna: compassion; (var) karunya, karunamaya - full of compassion, karunamayi (f), karunantha, karunakara - embodiment of compassion krishna: name of the eighth incarnation of lord vishnu, son of devaki and vasudeva madhura: sweet; (var) madhuram naam: name; (var) naama, naamam pavitra: sacred; (var) pavitram punya: merit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sindhu: ocean; (var) sindho sita: consort of rama, 7th avatar of lord vishnu; (var) siya</t>
  </si>
  <si>
    <t>debug_punya_naam_pavitra_naam_rama.html</t>
  </si>
  <si>
    <t>source: https://media.radiosai.org/journals/vol_15/01SEP17/Sai-Bhajans-Karaoke-Volume-3.htmReference Track3 Pancham / EGents Pitch Karaoke Tracks3 Pancham / E (reference)2.5 Pancham / D# (half note lower)2 Pancham / D (one note lower)Ladies Pitch Karaoke Tracks6.5 Pancham / A# (reference)6 Pancham / A (half note lower)5.5 Pancham / G# (one note lower)</t>
  </si>
  <si>
    <t>https://sairhythms.sathyasai.org/song/purandara-ranga-harey-vittala</t>
  </si>
  <si>
    <t>Chant the name of Purandara Ranga, the Indweller. Glory to Lord Vittala, the Lord of Pandharpur, Murahara Ranga, the glorious one who slayed the demon Mura. Chant the name of Lord Hari, who has taken human form.</t>
  </si>
  <si>
    <t>Purandara Ranga Harey Vittala
Pandari Ranga Harey Vittala [ Purandara Ranga ... ]
Narahari Ranga Harey Vittala
Murahara Ranga Harey Vittala</t>
  </si>
  <si>
    <t>purandara-ranga-harey-vittala.mp3</t>
  </si>
  <si>
    <t>Song Glossary hari: name of lord vishnu; (var) hare, harey murahara: one who killed the demon ‘mura’ – krishna; (var) murahari narahari: lord narasimha, the fourth incarnation of lord vishnu as half-human and half-lion for killing the demon hiranyakashipu; (var) naarasimha pandari: place where the temple of vittala situated purandara: another name of lord vishnu, indweller; (var) purandari (f) ranga: lord vittala or panduranga - a form of lord krishna; also the name of lord narayana in srirangam, tamilnadu; (var) ranganath, ranganatha vittala: the presiding deity at pandarpur who is a manifestation of lord vishnu and lord krishna; (var) vittaley</t>
  </si>
  <si>
    <t>debug_purandara_ranga_harey_vittala.html</t>
  </si>
  <si>
    <t>https://sairhythms.sathyasai.org/song/puttaparthi-no-kamisama</t>
  </si>
  <si>
    <t>Puttaparthi no Kamisama</t>
  </si>
  <si>
    <t>My Lord of Puttaparthi, I have come to You from the country where Sakura trees (Cherry Blossom Trees) bloom. I call out the name Sai Ram to Your beautiful form as You stand before me. You wait for us in Darshan, O God of Love.</t>
  </si>
  <si>
    <t>Puttaparthi no Kamisama Watashi wa Kimashita
Sakura Saku Kuni Kara
Sai Ram Tonaete
Misugata Ukabete
Darshan no Retsu no Naka de Anata wo Machimasu
Ai no Kamisama
Sai Ram Tonaete
Misugata Ukabete
Ram Rahim Ko Bhajanewaale Terey Poojari Baba
Tera Naam Ek Sahara (3)
Tum Hi Ho Geeta Tum Hi Ramayan
Tum Hi Ho Veda Quran [ Tera Naam ... ]
Lord of Compassion, You sing this song now,
The world resounds with Your praises,
And Your Name is my Salvation
Your sweet Name is my Foundation
Sathya Sai, my Inspiration
You are the Geeta, You are Ramayana, You are the Vedas Incarnate
And Your Name is my Salvation
Your sweet Name is my Foundation
Sathya Sai, Sathya Sai
Sathya Dharma Shanthi Prema Ahimsa, these are the values You teach us
And Your Name is my Salvation
Your sweet Name is my Foundation
Sathya Sai, Sathya Sai</t>
  </si>
  <si>
    <t>Song Glossary darshan: to appear, to see; (var) darshana, darshanam, darsha - to show puttaparthi: birthplace of bhagawan sri sathya sai baba; (var) parti, parthi, parthipuri rama: name of the seventh incarnation of lord vishnu, son of dasharatha and kausalya; (var) ram sai: sa + aai = divine mother</t>
  </si>
  <si>
    <t>debug_puttaparthi_no_kamisama.html</t>
  </si>
  <si>
    <t>https://youtu.be/ron5bjYowWw</t>
  </si>
  <si>
    <t>https://sairhythms.sathyasai.org/song/pyaarey-nanda-lal-darshan-deejo</t>
  </si>
  <si>
    <t>O loving Lord Krishna, kindly present Thyself. O the beloved Prince of Nanda and Mother Yashoda, give me Your Darshan, You are the divinely mischievous child and the one who lifted the Govardhan mountain. O Lord, please grant me Your Darshan!</t>
  </si>
  <si>
    <t>Pyaarey Nanda Lal Darshan Deejo
Yashoda Ke Bal Darshan Deejo [ Pyaarey Nandalal ... ]
Natavara Lal Darshan Deejo
Giridhara Bal Darshan Deejo</t>
  </si>
  <si>
    <t>pyaarey-nanda-lal-darshan-deejo.mp3</t>
  </si>
  <si>
    <t>Song Glossary bala: child, son; (var) bal, balana, balagan (tamil), baalam darshan: to appear, to see; (var) darshana, darshanam, darsha - to show deejo: please give; (var) dedo giridhar: one who lifted the mountain - refers to lord krishna who lifted the govardhana peak; (var) giridhara, giridhari ke: of or belonging to lal: son, child, dear one; (var) lala nanda: foster father of lord krishna natavara: supreme dancer/actor referred esp. to lord krishna pyaara: loving; (var) pyaarey, pyaari (f); pyaar - love yashoda: foster mother of lord krishna; (var) yashode</t>
  </si>
  <si>
    <t>debug_pyaarey_nanda_lal_darshan_deejo.html</t>
  </si>
  <si>
    <t>https://youtu.be/FPeCQo-bFSc</t>
  </si>
  <si>
    <t>https://sairhythms.sathyasai.org/song/raasa-vilola-nandalala</t>
  </si>
  <si>
    <t>Chant the name of the son of Nanda, Lord Krishna, who is fond of the Raasa leela (divine folk dance with Gopis). The Lord of Radha, is the one who steals the hearts of devotees.</t>
  </si>
  <si>
    <t>Raasa Vilola Nandalala
Radha Madhava Nandalala [ Raasa Vilola ... ]
Nanda Kishora Nandalala
Navaneetha Chora Nandalala
Nandalala Sai Nandalala (2)</t>
  </si>
  <si>
    <t>raasa-vilola-nandalala.mp3</t>
  </si>
  <si>
    <t>Song Glossary chora: thief; (var) choram kishora: son madhava: name of krishna which means very sweet like madhu-honey; (var) madhavam, madhavaya nanda: foster father of lord krishna nandalala: son of nanda; (var) nandalal navaneetha: butter raasa: the dance in which lord krishna multiplied his form to dance with all the gopikas at the same time radha: one of the gopikas and the beloved of lord krishna; (var) radhe, radhey, radhika sai: sa + aai = divine mother vilola: one who is in atmic bliss; (var) vilolana, viloley</t>
  </si>
  <si>
    <t>debug_raasa_vilola_nandalala.html</t>
  </si>
  <si>
    <t>source: https://media.radiosai.org/journals/vol_15/01JUL17/Sai-Bhajans-Karaoke.htmReference Track5 Pancham / GGents Pitch Karaoke Tracks5 Pancham /G (reference)4.5 Pancham / F# (half note lower)4 Pancham / F (one note lower)Ladies Pitch Karaoke Tracks1.5 Pancham / C# (reference)1 Pancham / C (half note lower)7 Pancham / B (one note lower)</t>
  </si>
  <si>
    <t>https://sairhythms.sathyasai.org/song/raavo-raavo-ranga-sai</t>
  </si>
  <si>
    <t>Raavo Raavo Ranga Sai</t>
  </si>
  <si>
    <t>Come and give us your Darshan Oh Ranga Sai (Krishna - Sai). One who has a lovely form, dear to Radha. One who revels in playing on the Flute, the victorious protector of all beings, You are none other than Sai Rama, who has taken the vow to redeem the Vedas (spiritual way of life).</t>
  </si>
  <si>
    <t>Raavo Raavo Ranga Sai
Radha Lola Ramaneeya Roopa [ Raavo Raavo ... ]
Venu Vilola Vijaya Gopala
Vedodharana Vara Sai Rama</t>
  </si>
  <si>
    <t>Song Glossary gopal: name of krishna which means protector of the cowherd; (var) gopala, gopalana, gopalam lola: longing or desirous of raavo: welcome radha: one of the gopikas and the beloved of lord krishna; (var) radhe, radhey, radhika rama: name of the seventh incarnation of lord vishnu, son of dasharatha and kausalya; (var) ram ramaneeya: charming, beautiful; (var) ramani ranga: lord vittala or panduranga - a form of lord krishna; also the name of lord narayana in srirangam, tamilnadu; (var) ranganath, ranganatha roopa: figure, embodiment; (var) roopam, roopini (f) sai: sa + aai = divine mother vara: (1) boon, gift, (2) desired, (3) bridegroom, (4) most respected, best, excellent; (var) varam - tamil vedodhara: one who promotes the vedic scriptures venu: flute vijaya: victorious, victory; (var) vijayee vilola: one who is in atmic bliss; (var) vilolana, viloley</t>
  </si>
  <si>
    <t>debug_raavo_raavo_ranga_sai.html</t>
  </si>
  <si>
    <t>https://sairhythms.sathyasai.org/song/raavo-raavo-sri-raghu-ram</t>
  </si>
  <si>
    <t>Raavo Raavo Sri Raghu Ram</t>
  </si>
  <si>
    <t>Oh Sri Rama! Won't you come to us and protect us? O Rama of the Bhadrachala temple, the destroyer of the cycle of birth and death, help us. Protect me, Oh Rama, who bears the Bow and Arrow (Kodanda). Oh Lord Sri Sai Rama - the one with the holy name.</t>
  </si>
  <si>
    <t>Raavo Raavo Sri Raghu Ram
Kaavo Ee Mammu Kodanda Rama [ Raavo Raavo ... ]
Bhava Nashaka Bhadrachala Rama (x2)
Pavana Naama Sri Sai Rama</t>
  </si>
  <si>
    <t>Song Glossary bhadrachala: a place having a famous rama temple bhava: being, becoming, birth, world ee: this kaavo: protect / save kodanda: the name of rama’s bow mammu: us naam: name; (var) naama, naamam nasha: destruction pavan: the wind god raavo: welcome raghu: the king ‘raghu’ who formed the ‘raghu’ dynasty in which lord rama was born rama: name of the seventh incarnation of lord vishnu, son of dasharatha and kausalya; (var) ram sai: sa + aai = divine mother sri: honorific title of respect; another name of goddess lakshmi; wealth, majesty, splendour, intellect, fortune; (var) thiru (tamil)</t>
  </si>
  <si>
    <t>debug_raavo_raavo_sri_raghu_ram.html</t>
  </si>
  <si>
    <t>https://sairhythms.sathyasai.org/song/radha-jeevana-raasa-vilola</t>
  </si>
  <si>
    <t>Radha Jeevana Raasa Vilola</t>
  </si>
  <si>
    <t>Glory to Lord Gopala (Krishna), the very life of Radha and the one who performed the celestial dance with the cowherds. Glory to the consort of Rakhumayi, Lord Vittala. Glory to the beloved cowherd boy of Gokula. Glory to Lord Sai who has incarnated in the present Kali age and who is verily Lord Krishna.</t>
  </si>
  <si>
    <t>Radha Jeevana Raasa Vilola
Rakumayi Vittala Vittala Bala
Gopi Vallabha Gokula Bala (2)
Kali Yuga Sai Krishna Gopala</t>
  </si>
  <si>
    <t>Song Glossary bala: child, son; (var) bal, balana, balagan (tamil), baalam gokula: the place where krishna was fostered gopal: name of krishna which means protector of the cowherd; (var) gopala, gopalana, gopalam gopi: the women of brindavana who had completely surrendered to lord krishna; (var) gopika jeevan: life; (var) jeevana kali: current era; one among the four eras of kritha, treta, dwapara and kali krishna: name of the eighth incarnation of lord vishnu, son of devaki and vasudeva raasa: the dance in which lord krishna multiplied his form to dance with all the gopikas at the same time radha: one of the gopikas and the beloved of lord krishna; (var) radhe, radhey, radhika rakumayi: consort of vittala sai: sa + aai = divine mother vallabha: beloved, husband; (var) vallabham, vallabhaya, vallabhey vilola: one who is in atmic bliss; (var) vilolana, viloley vittala: the presiding deity at pandarpur who is a manifestation of lord vishnu and lord krishna; (var) vittaley yuga: one of the divisions of time. there are four yugas, known as krita, treta, dvapara and kali (the current age); (var) yug, yugamuna (telugu)</t>
  </si>
  <si>
    <t>debug_radha_jeevana_raasa_vilola.html</t>
  </si>
  <si>
    <t>https://sairhythms.sathyasai.org/song/radha-ke-natavara-lal-kanhaiya</t>
  </si>
  <si>
    <t>Radha Ke Natavara Lal Kanhaiya</t>
  </si>
  <si>
    <t>Lord Krishna (Kanhaiya), the Lord of Radha and Meera (devotees), the child of Gokula (city), is the sustainer of all beings. The darling son of Nanda, Lord Krishna, is fond of the Raasa (divine dance depicting the ecstasy of the union of the individual souls with the Supreme One).</t>
  </si>
  <si>
    <t>Radha Ke Natavara Lal Kanhaiya
Gokula Bala Goparipala [ Radha Ke ... ]
Nanda Kumara Raasa Vilola
Meera Ke Prabhu Nanda Lal Kanhaiya</t>
  </si>
  <si>
    <t>radha-ke-natavara-lal-kanhaiya.mp3</t>
  </si>
  <si>
    <t>Song Glossary bala: child, son; (var) bal, balana, balagan (tamil), baalam gokula: the place where krishna was fostered goparipala: protector of cows kanha: krishna; (var) kanhaiya, kanhaiyya, kanhayi, kannan (tamil) ke: of or belonging to kumara: son, young boy, lord subrahmanya lal: son, child, dear one; (var) lala meera: one of the greatest women saints and devotee of lord krishna who sang the glory of the lord through songs and bhajans nanda: foster father of lord krishna natavara: supreme dancer/actor referred esp. to lord krishna prabhu: lord, master; (var) prabho raasa: the dance in which lord krishna multiplied his form to dance with all the gopikas at the same time radha: one of the gopikas and the beloved of lord krishna; (var) radhe, radhey, radhika vilola: one who is in atmic bliss; (var) vilolana, viloley</t>
  </si>
  <si>
    <t>debug_radha_ke_natavara_lal_kanhaiya.html</t>
  </si>
  <si>
    <t>https://youtu.be/iIu6D2f10Ug</t>
  </si>
  <si>
    <t>https://sairhythms.sathyasai.org/song/radha-krishna-karuna-lola-radhey</t>
  </si>
  <si>
    <t>Radha Krishna Karuna Lola Radhey</t>
  </si>
  <si>
    <t>Chant the name of the merciful Lord, Radha Krishna. He is Radhey Govinda and Murali Govinda, who plays the enchanting flute.</t>
  </si>
  <si>
    <t>Radha Krishna Karuna Lola Radhey Govinda
Radhey Govinda Murali Govinda
Radhey Radhey Govinda Murali Govinda</t>
  </si>
  <si>
    <t>radha-krishna-karuna-lola-radhey.mp3</t>
  </si>
  <si>
    <t>Song Glossary govinda: name of krishna which means cowherd; (var) govindam karuna: compassion; (var) karunya, karunamaya - full of compassion, karunamayi (f), karunantha, karunakara - embodiment of compassion krishna: name of the eighth incarnation of lord vishnu, son of devaki and vasudeva lola: longing or desirous of murali: flute radha: one of the gopikas and the beloved of lord krishna; (var) radhe, radhey, radhika</t>
  </si>
  <si>
    <t>debug_radha_krishna_karuna_lola_radhey.html</t>
  </si>
  <si>
    <t>https://sairhythms.sathyasai.org/song/radha-krishna-panduranga-radhey-govinda</t>
  </si>
  <si>
    <t>Radha Krishna Panduranga Radhey Govinda</t>
  </si>
  <si>
    <t>Glory be to Lord Krishna, also known as Govinda, the consort of Radha and the son of Nanda. He is the one who steals butter (hearts of devotees). Chant the name of Lord Narayana, who installed Himself as Vittala Lord of Pandharpur. He has incarnated as Lord Sai at Parthi.</t>
  </si>
  <si>
    <t>Radha Krishna Panduranga Radhey Govinda
Rama Krishna Panduranga Murali Govinda [ Radha Krishna ... ]
Nanda Kumara Navaneetha Chora Narayana Hari Govinda
Narayana Hari Govinda Narayana Govinda [ Nanda Kumara ... ]
Pandari Natha Panduranga Parthi Pureesha Govinda</t>
  </si>
  <si>
    <t>Song Glossary chora: thief; (var) choram govinda: name of krishna which means cowherd; (var) govindam hari: name of lord vishnu; (var) hare, harey krishna: name of the eighth incarnation of lord vishnu, son of devaki and vasudeva kumara: son, young boy, lord subrahmanya murali: flute nanda: foster father of lord krishna narayana: lord vishnu; (var) narayan, narayanam, narayanaya natha: lord or master; (var) nath, nathaya, natham, nada (tamil), nadanukku (tamil) - to the lord, nathudey (telugu) navaneetha: butter pandari: place where the temple of vittala situated panduranga: lord vittala, krishna pureesha: lord of a place or city; (var) puradheeshwara, pureeshaya, pureeshwara, pureeshwari (f), puradheeshwari (f) puttaparthi: birthplace of bhagawan sri sathya sai baba; (var) parti, parthi, parthipuri radha: one of the gopikas and the beloved of lord krishna; (var) radhe, radhey, radhika rama: name of the seventh incarnation of lord vishnu, son of dasharatha and kausalya; (var) ram</t>
  </si>
  <si>
    <t>debug_radha_krishna_panduranga_radhey_govinda.html</t>
  </si>
  <si>
    <t>https://sairhythms.sathyasai.org/song/radha-lola-ramya-suchela</t>
  </si>
  <si>
    <t>Radha Lola Ramya Suchela</t>
  </si>
  <si>
    <t>O Lord Gopala (Krishna), the delightful, elegant and the beautiful one who adored by Radha, You are embellished with a garland of flowers from the vines of the forest. You are the beautiful player of the flute, the victorious Gopala and You are the origin of the Vedas.</t>
  </si>
  <si>
    <t>Radha Lola Ramya Suchela
Rajitha Vanamala Gopala
Venu Vilola Vijaya Gopala
Vedagama Moola Gopala</t>
  </si>
  <si>
    <t>https://dl.radiosai.org/RADIO_SAI_BHAJAN_CLASSROOM_385_RADHA_LOLA_RAMYA.mp3</t>
  </si>
  <si>
    <t>Song Glossary gopal: name of krishna which means protector of the cowherd; (var) gopala, gopalana, gopalam lola: longing or desirous of moola: origin, source, root radha: one of the gopikas and the beloved of lord krishna; (var) radhe, radhey, radhika rajitha: decorated, embellished ramya: pleasing, beautiful, delightful suchela: neatly dressed and presentable vanamala: garland made of forest flowers usually worn by lord krishna vedagama: vedic knowledge, knowledge related to the hindu scriptures received from god venu: flute vijaya: victorious, victory; (var) vijayee vilola: one who is in atmic bliss; (var) vilolana, viloley</t>
  </si>
  <si>
    <t>debug_radha_lola_ramya_suchela.html</t>
  </si>
  <si>
    <t>https://youtu.be/VyKgMnjd8VM</t>
  </si>
  <si>
    <t>https://sairhythms.sathyasai.org/song/radha-madhava-gopala</t>
  </si>
  <si>
    <t>Radha Madhava Gopala</t>
  </si>
  <si>
    <t>Bow Down to the Lord of Lakshmi, who has taken birth as Krishna, who captivates our hearts and minds by His celestial dance with Radha (signifies the coming together of the individual and Cosmic soul). He is the son of Nanda and the one who held aloft the Govardhan mountain. Now strolls around delighting the devotees in Parthi.</t>
  </si>
  <si>
    <t>Radha Madhava Gopala
Raasa Manohara Nandalala
Gopi Jana Mana Mohana Hey Krishna
Govardhana Dhara Nandalala
Parthi Vihara Nandalala (2)</t>
  </si>
  <si>
    <t>Song Glossary dhara: bear, carry, earth, one who wears; (var) dhari, dharana, dharam, dharey, dharini (f) gopal: name of krishna which means protector of the cowherd; (var) gopala, gopalana, gopalam gopi: the women of brindavana who had completely surrendered to lord krishna; (var) gopika govardhana: the name of the hillock that was lifted by lord krishna hey: a heartfelt callout, usually followed by a name or description like 'hey rama', or 'hey merciful lord' jana: people; (var) jano, janon, janonke (of people), janoon, janara krishna: name of the eighth incarnation of lord vishnu, son of devaki and vasudeva madhava: name of krishna which means very sweet like madhu-honey; (var) madhavam, madhavaya mana: mind; (var) man, mano manohar: pleasing, beautiful, charming; (var) manohara, manoharam, manohari (f) mohana: attractive, beautiful, enchanting; (var) mohanam, mohini (f) - also refers to an incarnation of lord vishnu nanda: foster father of lord krishna puttaparthi: birthplace of bhagawan sri sathya sai baba; (var) parti, parthi, parthipuri raasa: the dance in which lord krishna multiplied his form to dance with all the gopikas at the same time radha: one of the gopikas and the beloved of lord krishna; (var) radhe, radhey, radhika vihara: one who resides; (var) viharana, vihari, viharini (f)</t>
  </si>
  <si>
    <t>debug_radha_madhava_gopala.html</t>
  </si>
  <si>
    <t>https://sairhythms.sathyasai.org/song/radha-madhava-gopalana</t>
  </si>
  <si>
    <t>Radha Madhava Gopalana</t>
  </si>
  <si>
    <t>Chant the many names of the Lord Krishna - Madhava, Gopala and Govinda, the protector and sustainer of all beings and the Lord of Radha. Chant the name of Hari and Narayana, the preacher of the Vedas.</t>
  </si>
  <si>
    <t>Radha Madhava Gopalana
Govinda Gopala Narayana
Narayana Hari Narayana (2)
Narayana Veda Parayana</t>
  </si>
  <si>
    <t>https://raagabox.com/search/?mid=1008563</t>
  </si>
  <si>
    <t>Song Glossary gopal: name of krishna which means protector of the cowherd; (var) gopala, gopalana, gopalam govinda: name of krishna which means cowherd; (var) govindam hari: name of lord vishnu; (var) hare, harey madhava: name of krishna which means very sweet like madhu-honey; (var) madhavam, madhavaya narayana: lord vishnu; (var) narayan, narayanam, narayanaya parayana: recitation radha: one of the gopikas and the beloved of lord krishna; (var) radhe, radhey, radhika veda: sacred text, the scripture of the hindus said to have been directly revealed by the supreme-being, brahman</t>
  </si>
  <si>
    <t>debug_radha_madhava_gopalana.html</t>
  </si>
  <si>
    <t>https://sairhythms.sathyasai.org/song/radha-madhava-madana-gopala</t>
  </si>
  <si>
    <t>Sailavan, Ashwin, Prasanna, Jothsna</t>
  </si>
  <si>
    <t>Sing the glory of Lord Krishna - Madhava, Gopala, Govinda, beloved of Radha. He is the beloved son of Nanda who liberates us with His divine dance. He is the Lord of Mathura, so full of compassion for the meek. Sai is none other than the boy who held up the mountain to save his devotees.</t>
  </si>
  <si>
    <t>Radha Madhava Madana Gopala
Nanda Mukunda Natavara Lala [ Radha Madhava ... ]
Mathura Natha Deena Dayala
Sai Govinda Giridhara Bala</t>
  </si>
  <si>
    <t>radha-madhava-madana-gopala.mp3</t>
  </si>
  <si>
    <t>M1 G1 R2 S n1 S n1 d2 n1 SIn the Key of C:F E♭ D C B♭ C B♭ A B♭ C</t>
  </si>
  <si>
    <t>https://media.radiosai.org/journals/vol_11/01SEPT13/bhajan-tutor-Sai-Madhava-Madana-Gopala.htm</t>
  </si>
  <si>
    <t>Song Glossary bala: child, son; (var) bal, balana, balagan (tamil), baalam dayal: compassionate one: (var) dayala, dayalam, dayalana, dayalo, dayalu, dayaludey, dayalane (tamil), dayakari (f), dayalakari (f) deen: downtrodden; (var) deena, deenan giridhar: one who lifted the mountain - refers to lord krishna who lifted the govardhana peak; (var) giridhara, giridhari gopal: name of krishna which means protector of the cowherd; (var) gopala, gopalana, gopalam govinda: name of krishna which means cowherd; (var) govindam lal: son, child, dear one; (var) lala madana: charming madhava: name of krishna which means very sweet like madhu-honey; (var) madhavam, madhavaya mathura: holy city associated with lord krishna mukunda: refers to krishna, the one who grants liberation nanda: foster father of lord krishna natavara: supreme dancer/actor referred esp. to lord krishna natha: lord or master; (var) nath, nathaya, natham, nada (tamil), nadanukku (tamil) - to the lord, nathudey (telugu) radha: one of the gopikas and the beloved of lord krishna; (var) radhe, radhey, radhika sai: sa + aai = divine mother</t>
  </si>
  <si>
    <t>debug_radha_madhava_madana_gopala.html</t>
  </si>
  <si>
    <t>https://sairhythms.sathyasai.org/song/radha-madhava-mana-mohana</t>
  </si>
  <si>
    <t>Radha Madhava Mana Mohana</t>
  </si>
  <si>
    <t>Sing the praises of Lord Madhava (Krishna) who regales the mind of devotees, the dark complexioned Lord of the Yadu clan, the slayer of demons Mura and Madhu. He is the protector who held aloft the Mandara mountain and moves about in the forests of Madhu (Madhuvan - Brindavan).</t>
  </si>
  <si>
    <t>Radha Madhava Mana Mohana
Shyama Mukunda Madhusudhana [ Radha Madhava ... ]
Krishna Murari Yadu Nandana
Mandara Giridhari Gopalana
Madhuvana Sanchari Janardhana</t>
  </si>
  <si>
    <t>Song Glossary giridhar: one who lifted the mountain - refers to lord krishna who lifted the govardhana peak; (var) giridhara, giridhari gopal: name of krishna which means protector of the cowherd; (var) gopala, gopalana, gopalam janardhana: one who protects the people - refers to lord vishnu krishna: name of the eighth incarnation of lord vishnu, son of devaki and vasudeva madhava: name of krishna which means very sweet like madhu-honey; (var) madhavam, madhavaya madhusudhana: slayer of the demon madhu - lord krishna madhuvana: forest inhabited by the demon ‘madhu’ mana: mind; (var) man, mano mandara: name of a mountain, a type of flower mohana: attractive, beautiful, enchanting; (var) mohanam, mohini (f) - also refers to an incarnation of lord vishnu mukunda: refers to krishna, the one who grants liberation murare: one who killed the demon ‘mura’ – lord krishna; (var) murari, murarey nandana: son, also the name of a forest; (var) nandan, nandanam radha: one of the gopikas and the beloved of lord krishna; (var) radhe, radhey, radhika sanchari: one who wanders; (var) sanchara, sancharam sham: dark hued, a reference to lord krishna; evening time; (var) shyam, shyama, shyamala yadu: name of the dynasty in which lord krishna was born; (var) yaduvara, yadukula</t>
  </si>
  <si>
    <t>debug_radha_madhava_mana_mohana.html</t>
  </si>
  <si>
    <t>https://sairhythms.sathyasai.org/song/radha-pyaarey-jaya-gopal</t>
  </si>
  <si>
    <t>Radha Pyaarey Jaya Gopal</t>
  </si>
  <si>
    <t>Victory to Lord Krishna, the universal Protector and the beloved of Radha. Victory to Lord Gopal of Brindavan, the one who enchants with the Divine Flute.</t>
  </si>
  <si>
    <t>Radha Pyaarey Jaya Gopal
Radha Madhava Jaya Gopal
Brindavan Ke Jaya Gopal
Murali Manohara Jaya Gopal
Jaya Gopal Jaya Gopal (4)</t>
  </si>
  <si>
    <t>https://dl.radiosai.org/RADIO_SAI_BHAJAN_CLASSROOM_398_RADHA_PYARE_JAYA_GOPAL.mp3</t>
  </si>
  <si>
    <t>Song Glossary brindavana: garden of tulsi plants, abode of krishna and sathya sai; (var) brindavan gopal: name of krishna which means protector of the cowherd; (var) gopala, gopalana, gopalam jaya: victory; (var) jayam, jayatu ke: of or belonging to madhava: name of krishna which means very sweet like madhu-honey; (var) madhavam, madhavaya manohar: pleasing, beautiful, charming; (var) manohara, manoharam, manohari (f) murali: flute pyaara: loving; (var) pyaarey, pyaari (f); pyaar - love radha: one of the gopikas and the beloved of lord krishna; (var) radhe, radhey, radhika</t>
  </si>
  <si>
    <t>debug_radha_pyaarey_jaya_gopal.html</t>
  </si>
  <si>
    <t>https://youtu.be/Om34x8SLJDE</t>
  </si>
  <si>
    <t>https://sairhythms.sathyasai.org/song/radha-radha-gokula-bala</t>
  </si>
  <si>
    <t>Radha Radha Gokula Bala</t>
  </si>
  <si>
    <t>Sing the glory of Lord Krishna, also known as Gopala, the beloved son of Nanda. Glory to the dark-hued child who grew up in Gokula, who loved to steal butter. He is one who danced the 'Raasa Leela' with the Gopikas and who is the beloved of Radha.</t>
  </si>
  <si>
    <t>Radha Radha Gokula Bala
Nanda Nanda Mukunda Gopala
Navaneetha Chora Shyama Gopala
Radha Madhava Raasa Vilola</t>
  </si>
  <si>
    <t>radha-radha-gokula-bala​.mp3</t>
  </si>
  <si>
    <t>S S n1 R2 R2 ~ G1 R2 n1 SIn the Key of C:C C B♭ D D ~ E♭ D B♭ C</t>
  </si>
  <si>
    <t>https://dl.radiosai.org/RADIO_SAI_BHAJAN_CLASSROOM_455_RADHA_RADHA_GOKUL.mp3</t>
  </si>
  <si>
    <t>Song Glossary bala: child, son; (var) bal, balana, balagan (tamil), baalam chora: thief; (var) choram gokula: the place where krishna was fostered gopal: name of krishna which means protector of the cowherd; (var) gopala, gopalana, gopalam madhava: name of krishna which means very sweet like madhu-honey; (var) madhavam, madhavaya mukunda: refers to krishna, the one who grants liberation nanda: foster father of lord krishna navaneetha: butter radha: one of the gopikas and the beloved of lord krishna; (var) radhe, radhey, radhika raasa: the dance in which lord krishna multiplied his form to dance with all the gopikas at the same time sai: sa + aai = divine mother sham: dark hued, a reference to lord krishna; evening time; (var) shyam, shyama, shyamala vilola: one who is in atmic bliss; (var) vilolana, viloley</t>
  </si>
  <si>
    <t>debug_radha_radha_gokula_bala.html</t>
  </si>
  <si>
    <t>https://sairhythms.sathyasai.org/song/radha-radha-radha-krishna-radha</t>
  </si>
  <si>
    <t>Radha Radha Radha Krishna Radha</t>
  </si>
  <si>
    <t>Chant the Holy name of Lord Krishna, the Lord of Radha, incessantly.</t>
  </si>
  <si>
    <t>Radha Radha Radha Krishna Radha
Radha Krishna Radha (Jai) [ Radha Radha ... ]</t>
  </si>
  <si>
    <t>radha-radha-radha-krishna-radha.mp3</t>
  </si>
  <si>
    <t>https://dl.radiosai.org/RADIO_SAI_BHAJAN_CLASSROOM_396_RADHA_RADHA_RADHAKRISHNA_RADHA.mp3</t>
  </si>
  <si>
    <t>karaoke vintage sheet-music tutorial</t>
  </si>
  <si>
    <t>Song Glossary jai: victory krishna: name of the eighth incarnation of lord vishnu, son of devaki and vasudeva radha: one of the gopikas and the beloved of lord krishna; (var) radhe, radhey, radhika</t>
  </si>
  <si>
    <t>debug_radha_radha_radha_krishna_radha.html</t>
  </si>
  <si>
    <t>source: https://media.radiosai.org/journals/vol_15/01AUG17/Sai-Bhajans-Karaoke-Volume-2.htmReference Track5.5 Pancham / G#Gents Pitch Karaoke Tracks5.5 Pancham / G# (reference)5 Pancham / G (half note lower)4.5 Pancham / F# (one note lower)Ladies Pitch Karaoke Tracks2 Pancham / D (reference)1.5 Pancham / C# (half note lower)1 Pancham / C (one note lower)</t>
  </si>
  <si>
    <t>https://sairhythms.sathyasai.org/song/radha-rasikavara-raasa-vihara</t>
  </si>
  <si>
    <t>Radha Rasikavara Raasa Vihara</t>
  </si>
  <si>
    <t>Praise be to Lord Krishna and His Divine Consort, Radha, who are engrossed in the Raasa Dance. Glory to the one who is the embodiment of virtuous character and the one who plays enchanting music on His flute. Victory to Lord Madhava and Lord Mukunda who grants liberation.</t>
  </si>
  <si>
    <t>Radha Rasikavara Raasa Vihara
Radha Krishna Radha Krishna Radha Krishna Radha Krishna
Raasa Vilola Ramya Susheela [ Radha Krishna ... ]
Mohana Murali Gaana Vilola [ Radha Krishna ... ]
Mukunda Madhava Jaya Ghana Shyama [ Radha Krishna ... ]
Radha Rasikavara Raasa Vihara
Radha Krishna Radha Krishna Radha Krishna Radha Krishna
Raasa Vilola Ramya Suchela [ Radha Krishna ... ]
Mohana Murali Gaana Vilola [ Radha Krishna ... ]
Mukunda Madhava Jaya Ghana Shyama [ Radha Krishna ... ]</t>
  </si>
  <si>
    <t>radha-rasikavara-raasa-vihara.mp3</t>
  </si>
  <si>
    <t>Song Glossary gaan: song, music; (var) gaana ghana: thick; also refers to the sound of a bell; (var) ghanana jaya: victory; (var) jayam, jayatu krishna: name of the eighth incarnation of lord vishnu, son of devaki and vasudeva madhava: name of krishna which means very sweet like madhu-honey; (var) madhavam, madhavaya mohana: attractive, beautiful, enchanting; (var) mohanam, mohini (f) - also refers to an incarnation of lord vishnu mukunda: refers to krishna, the one who grants liberation murali: flute raasa: the dance in which lord krishna multiplied his form to dance with all the gopikas at the same time radha: one of the gopikas and the beloved of lord krishna; (var) radhe, radhey, radhika ramya: pleasing, beautiful, delightful rasika: have a taste or liking for; delighted in; (var) rasike, rasiya sham: dark hued, a reference to lord krishna; evening time; (var) shyam, shyama, shyamala suchela: neatly dressed and presentable susheela: embodiment of virtue and character; (var) gunasheela vara: (1) boon, gift, (2) desired, (3) bridegroom, (4) most respected, best, excellent; (var) varam - tamil vihara: one who resides; (var) viharana, vihari, viharini (f) vilola: one who is in atmic bliss; (var) vilolana, viloley</t>
  </si>
  <si>
    <t>debug_radha_rasikavara_raasa_vihara.html</t>
  </si>
  <si>
    <t>https://sairhythms.sathyasai.org/song/radhey-govinda-bhajo-radhey-govinda</t>
  </si>
  <si>
    <t>Radhey Govinda Bhajo Radhey Govinda</t>
  </si>
  <si>
    <t>Sing in praise of Radha and her beloved Govinda incessantly. Sing of Govinda who enthralls the heart of Radha. He is but the Lord Hari, the protector of all beings. Chant the holy name of Radhey, Radhey.</t>
  </si>
  <si>
    <t>Radhey Govinda Bhajo Radhey Govinda
Radha Ramana Hari Radhey Govinda [ Radhey Govinda ]
Radha Ramana Hari Radhey Govinda
Radhey (4) Radhey (4) Radhey (4) Radhey Govinda</t>
  </si>
  <si>
    <t>Song Glossary bhaja: worship, chant the name or sing the praises of the lord; (var) bhajoon - I worship; bhajey - let us worship govinda: name of krishna which means cowherd; (var) govindam hari: name of lord vishnu; (var) hare, harey radha: one of the gopikas and the beloved of lord krishna; (var) radhe, radhey, radhika ramana: beloved; also the name of a saint</t>
  </si>
  <si>
    <t>debug_radhey_govinda_bhajo_radhey_govinda.html</t>
  </si>
  <si>
    <t>https://sairhythms.sathyasai.org/song/radhey-govinda-bol-tu-mukh</t>
  </si>
  <si>
    <t>Radhey Govinda Bol Tu Mukh</t>
  </si>
  <si>
    <t>Repeat the names of Lord Govinda and Sai Ram with your tongue. Our life span ebbs away with every passing second. Hence, chant the name of Hari and Sai before it is too late. Let every hair on our body vibrate with the name of Sai and our breath with the name of Ram.</t>
  </si>
  <si>
    <t>Radhey Govinda Bol Tu Mukh Se
Bol Tu Sai Ram (2)
Jai Bolo Sai Ram
Pal Pal Jeevan Beetho Jaaye
Bol Hari Ka Naam [ Jai Bolo ... ]
Radhey Govinda Bol Tu Mukh Se
Bol Tu Sai Ram
Rom Rom Mey Sai Basaaye
Shwas Shwas Mey Ram [ Jai Bolo ... ]</t>
  </si>
  <si>
    <t>Song Glossary basayi: stay, install, reside; create; (var) bas, basaake, basaaye, basey, basath, basjao (be installed); basiya, basneywaale - one who installs beetho: elapsing, passing by (typically refers to time) bolo: chant, tell; (var) bol, boley - tells, boloon - i say govinda: name of krishna which means cowherd; (var) govindam hari: name of lord vishnu; (var) hare, harey jaaye: leave, past, gone jai: victory jeevan: life; (var) jeevana ka: belonging to mukha: face; (var) mukh naam: name; (var) naama, naamam pal: moment, seconds radha: one of the gopikas and the beloved of lord krishna; (var) radhe, radhey, radhika rama: name of the seventh incarnation of lord vishnu, son of dasharatha and kausalya; (var) ram rom: strang of hair sai: sa + aai = divine mother se: from, with shwas: breath tum: you, thou; (var) tu, tuj; tubhyam, tumhey - to you; tujhey, tujko - for you;</t>
  </si>
  <si>
    <t>debug_radhey_govinda_bol_tu_mukh.html</t>
  </si>
  <si>
    <t>https://sairhythms.sathyasai.org/song/radhey-govinda-bolo-radhey-govinda</t>
  </si>
  <si>
    <t>Radhey Govinda Bolo Radhey Govinda</t>
  </si>
  <si>
    <t>Chant the names of Lord Krishna - Govinda and Mukunda. He is the crown jewel of Brindavan. While Lord Krishna endows one with Supreme Bliss, the lotus-faced Lord Sai is the very personification of Truth, Awareness and Bliss.</t>
  </si>
  <si>
    <t>Radhey Govinda Bolo Radhey Govinda
Krishna Mukunda Bolo Krishna Mukunda
Brindavana Chandha Radhey Govinda
Prabhu Paramananda Krishna Mukunda
Sai Satchidananda Sri Mukharavinda [ Krishna Mukunda ... ]
Krishna Mukunda Bolo Krishna Mukunda</t>
  </si>
  <si>
    <t>Song Glossary bolo: chant, tell; (var) bol, boley - tells, boloon - i say brindavana: garden of tulsi plants, abode of krishna and sathya sai; (var) brindavan chandha: appearance; pleasing; beautiful (kannada) govinda: name of krishna which means cowherd; (var) govindam krishna: name of the eighth incarnation of lord vishnu, son of devaki and vasudeva mukharavinda: lotus face; (var) mukharavindana - one with a lotus face mukunda: refers to krishna, the one who grants liberation paramananda: supreme bliss; (var) paramanandam prabhu: lord, master; (var) prabho radha: one of the gopikas and the beloved of lord krishna; (var) radhe, radhey, radhika sai: sa + aai = divine mother satchidananda: sat + chith + ananda = truth or being + consciousness + bliss; (var) satchitananda, satchidanandam sri: honorific title of respect; another name of goddess lakshmi; wealth, majesty, splendour, intellect, fortune; (var) thiru (tamil)</t>
  </si>
  <si>
    <t>debug_radhey_govinda_bolo_radhey_govinda.html</t>
  </si>
  <si>
    <t>https://sairhythms.sathyasai.org/song/radhey-govinda-gopala</t>
  </si>
  <si>
    <t>Radhey Govinda Gopala</t>
  </si>
  <si>
    <t>Chant the divine names of Radhey Govinda and Gopala. He is the one who attracts the mind and is the darling of Nanda. He is the one who is attractive to all the cowherd girls and is the darling of Gokula. Chant his name who has come down as Sai Mukunda to all his devotees, to help them cross the ocean of life and death.</t>
  </si>
  <si>
    <t>Radhey Govinda Gopala ( Jaya )
Mana Mohana Hey Nanda Mukunda [ Radhey Govinda ... ]
Gopi Lola Gokula Bala
Bhakthon Ke Sathya Sai Mukunda
Sai Mukunda Sai Mukunda</t>
  </si>
  <si>
    <t>Song Glossary bala: child, son; (var) bal, balana, balagan (tamil), baalam bhakthon: devotees; (var) bhakto, bhaktho gokula: the place where krishna was fostered gopal: name of krishna which means protector of the cowherd; (var) gopala, gopalana, gopalam gopi: the women of brindavana who had completely surrendered to lord krishna; (var) gopika govinda: name of krishna which means cowherd; (var) govindam hey: a heartfelt callout, usually followed by a name or description like 'hey rama', or 'hey merciful lord' jaya: victory; (var) jayam, jayatu ke: of or belonging to lola: longing or desirous of mana: mind; (var) man, mano mohana: attractive, beautiful, enchanting; (var) mohanam, mohini (f) - also refers to an incarnation of lord vishnu mukunda: refers to krishna, the one who grants liberation nanda: foster father of lord krishna radha: one of the gopikas and the beloved of lord krishna; (var) radhe, radhey, radhika sai: sa + aai = divine mother sathya: truth, short form of sathyanarayana – the childhood name of sri sathya sai baba; (var) sathyam</t>
  </si>
  <si>
    <t>debug_radhey_govinda_gopala.html</t>
  </si>
  <si>
    <t>https://sairhythms.sathyasai.org/song/radhey-govinda-gopala-jaya-govinda</t>
  </si>
  <si>
    <t>Radhey Govinda Gopala Jaya Govinda</t>
  </si>
  <si>
    <t>Chant the names of Lord Gopala (Krishna), the one who tends to cows, Lord of Radha (devotee). Repeat the names incessantly of Lord Krishna, who slayed the demon Madhu.</t>
  </si>
  <si>
    <t>Radhey Govinda Gopala Jaya Govinda Radhey Gopala
Govinda Govinda Gopala (2) [ Radhey Govinda ... ]
Krishna Madhusudhana Madhusudhana Krishna
Govinda Govinda Gopala (Sai)
Sai Anata wa Hikari, Watashi no Uchinaru Hikari
Yasashii Hohoemi Gopala
Aisuru Watashi no Sai Krishna [ Sai Anata ... ]
Subete wo Tsutsumi, Subete wo Mimamoru
Shifuku no Keshin yo Sai Krishna
Subete no Inochi Sai Krishna</t>
  </si>
  <si>
    <t>radhey-govinda-gopala-jaya-govinda.mp3</t>
  </si>
  <si>
    <t>p G2 M1 G2 R2 S n2 R2 R2 ~ p d2 n2 n2 n2 S d2 n2 S SIn the Key of C:G E F E D C B D D ~ G A B B B C A B C C</t>
  </si>
  <si>
    <t>Song Glossary gopal: name of krishna which means protector of the cowherd; (var) gopala, gopalana, gopalam govinda: name of krishna which means cowherd; (var) govindam jaya: victory; (var) jayam, jayatu krishna: name of the eighth incarnation of lord vishnu, son of devaki and vasudeva madhusudhana: slayer of the demon madhu - lord krishna radha: one of the gopikas and the beloved of lord krishna; (var) radhe, radhey, radhika sai: sa + aai = divine mother</t>
  </si>
  <si>
    <t>debug_radhey_govinda_gopala_jaya_govinda.html</t>
  </si>
  <si>
    <t>radhey-govinda-gopala-jaya-govinda_1.mp3</t>
  </si>
  <si>
    <t>https://sairhythms.sathyasai.org/song/radhey-govinda-harey-murarey</t>
  </si>
  <si>
    <t>Radhey Govinda Harey Murarey</t>
  </si>
  <si>
    <t>Chant the many names of Lord Krishna, the one who destroys the miseries of life, the protector of cows, the dark complexioned liberator, the Lord of Radha and the slayer of demon Mura.</t>
  </si>
  <si>
    <t>Radhey Govinda Harey Murarey
Shyama Mukunda Harey Murarey [ Radhey Govinda ... ]
Krishna Govinda Harey Murarey
Sai Mukunda Harey Murarey</t>
  </si>
  <si>
    <t>radhey-govinda-harey-murarey.mp3</t>
  </si>
  <si>
    <t>Song Glossary govinda: name of krishna which means cowherd; (var) govindam hari: name of lord vishnu; (var) hare, harey krishna: name of the eighth incarnation of lord vishnu, son of devaki and vasudeva mukunda: refers to krishna, the one who grants liberation murare: one who killed the demon ‘mura’ – lord krishna; (var) murari, murarey radha: one of the gopikas and the beloved of lord krishna; (var) radhe, radhey, radhika sai: sa + aai = divine mother sham: dark hued, a reference to lord krishna; evening time; (var) shyam, shyama, shyamala</t>
  </si>
  <si>
    <t>debug_radhey_govinda_harey_murarey.html</t>
  </si>
  <si>
    <t>https://sairhythms.sathyasai.org/song/radhey-govinda-harey-radhey-govinda</t>
  </si>
  <si>
    <t>Radhey Govinda Harey Radhey Govinda</t>
  </si>
  <si>
    <t>Chant the names of Krishna, Radha's Lord and resident of Brindavan. Chant the name of the blissful Lord Sai who is truth, knowledge and bliss.</t>
  </si>
  <si>
    <t>Radhey Govinda Harey Radhey Govinda
Krishna Mukunda Harey Radhey Govinda
Brindavana Chandha Radhey Govinda
Prabhu Paramananda Radhey Govinda
Sai Satchidananda Sri Mukharavinda [ Krishna Mukunda ... ]</t>
  </si>
  <si>
    <t>Song Glossary brindavana: garden of tulsi plants, abode of krishna and sathya sai; (var) brindavan chandha: appearance; pleasing; beautiful (kannada) govinda: name of krishna which means cowherd; (var) govindam hari: name of lord vishnu; (var) hare, harey krishna: name of the eighth incarnation of lord vishnu, son of devaki and vasudeva mukha: face; (var) mukh mukunda: refers to krishna, the one who grants liberation paramananda: supreme bliss; (var) paramanandam prabhu: lord, master; (var) prabho radha: one of the gopikas and the beloved of lord krishna; (var) radhe, radhey, radhika sai: sa + aai = divine mother satchidananda: sat + chith + ananda = truth or being + consciousness + bliss; (var) satchitananda, satchidanandam sri: honorific title of respect; another name of goddess lakshmi; wealth, majesty, splendour, intellect, fortune; (var) thiru (tamil)</t>
  </si>
  <si>
    <t>debug_radhey_govinda_harey_radhey_govinda.html</t>
  </si>
  <si>
    <t>https://sairhythms.sathyasai.org/song/radhey-govinda-jai-jai-radhey</t>
  </si>
  <si>
    <t>Radhey Govinda Jai Jai Radhey</t>
  </si>
  <si>
    <t>Victory to Lord Gopala, the Lord of Radha. You are the Lord of the meek and those who have no support. Oh Lord of Radha! You revel in the cosmic dance with the Gopis. Victory to Lord Govinda. Victory to Lord Gopala, the protector and sustainer of all beings and who is one other than Lord Sai.</t>
  </si>
  <si>
    <t>Radhey Govinda Jai Jai Radhey Gopala
Deena Natha Govinda Anatha Natha Gopala [ Radhey Govinda ... ]
Radha Lola Govinda Raasa Vilola Gopala
Govinda Jaya Govinda Gopala Sai Gopala</t>
  </si>
  <si>
    <t>radhey-govinda-jai-jai-radhey.mp3</t>
  </si>
  <si>
    <t>https://dl.radiosai.org/RADIO_SAI_BHAJAN_CLASSROOM_423_RADHE_GOVINDA_JAI.mp3</t>
  </si>
  <si>
    <t>Song Glossary anath: destitute; (var) anatha deen: downtrodden; (var) deena, deenan gopal: name of krishna which means protector of the cowherd; (var) gopala, gopalana, gopalam govinda: name of krishna which means cowherd; (var) govindam jai: victory jaya: victory; (var) jayam, jayatu lola: longing or desirous of natha: lord or master; (var) nath, nathaya, natham, nada (tamil), nadanukku (tamil) - to the lord, nathudey (telugu) raasa: the dance in which lord krishna multiplied his form to dance with all the gopikas at the same time radha: one of the gopikas and the beloved of lord krishna; (var) radhe, radhey, radhika sai: sa + aai = divine mother vilola: one who is in atmic bliss; (var) vilolana, viloley</t>
  </si>
  <si>
    <t>debug_radhey_govinda_jai_jai_radhey.html</t>
  </si>
  <si>
    <t>https://sairhythms.sathyasai.org/song/radhey-govinda-krishna-murari</t>
  </si>
  <si>
    <t>Radhey Govinda Krishna Murari</t>
  </si>
  <si>
    <t>O blue-complexioned Lord Krishna, beloved of Radha, You are the destroyer of the demon Mura. Victory to You Lord Sai, You are verily Lord Krishna, the one who bestows liberation. Victory to the blissful son of Nanda, Lord Govinda, the protector of all beings.</t>
  </si>
  <si>
    <t>Radhey Govinda Krishna Murari
Jaya (Sathya) Sai Mukunda Murari [ Radhey Govinda ... ]
Nanda Ananda Radhey Govinda
Radhey Govinda Sai Govinda
Sathya Sai Mukunda Murari
Radhey Govinda Krishna Murari
Jaya (Sathya) Sai Mukunda Murari [ Radhey Govinda ... ]
Nanda Ananda Radhey Govinda
Radhey Govinda Sai Mukunda
Sathya Sai Mukunda Murari</t>
  </si>
  <si>
    <t>radhey-govinda-krishna-murari.mp3</t>
  </si>
  <si>
    <t>Song Glossary anand: bliss; (var) ananda, anandam, anando govinda: name of krishna which means cowherd; (var) govindam jaya: victory; (var) jayam, jayatu krishna: name of the eighth incarnation of lord vishnu, son of devaki and vasudeva mukunda: refers to krishna, the one who grants liberation murare: one who killed the demon ‘mura’ – lord krishna; (var) murari, murarey nanda: foster father of lord krishna radha: one of the gopikas and the beloved of lord krishna; (var) radhe, radhey, radhika sai: sa + aai = divine mother</t>
  </si>
  <si>
    <t>debug_radhey_govinda_krishna_murari.html</t>
  </si>
  <si>
    <t>https://sairhythms.sathyasai.org/song/radhey-govinda-radhey-gopala-sai</t>
  </si>
  <si>
    <t>Radhey Govinda Radhey Gopala Sai</t>
  </si>
  <si>
    <t>Chant the name of the Lord Krishna, the Lord of Radha and the protector of all. O holder of the Flute, You are the stealer (Chitta Chora) of our awareness, mind and heart. Sing the names of Govinda and Gopala. O the handsome and mischievous son of Nanda, You have the complexion of thick black clouds, thou art verily Lord Sai.</t>
  </si>
  <si>
    <t>Radhey Govinda Radhey Gopala Sai Ram
Bansidhara Bansidhara Hey Chitha Chora
Hey Natavara Hey Natavara Nanda Kishora
Ghana Shyama Sundara Megha Shyama Sundara Sai Ram</t>
  </si>
  <si>
    <t>radhey-govinda-radhey-gopala-sai.mp3</t>
  </si>
  <si>
    <t>Song Glossary bansidhara: bearer of the flute; (var) bansidhari chitha: consciousness, mind; (var) chit chora: thief; (var) choram ghana: thick; also refers to the sound of a bell; (var) ghanana gopal: name of krishna which means protector of the cowherd; (var) gopala, gopalana, gopalam govinda: name of krishna which means cowherd; (var) govindam hey: a heartfelt callout, usually followed by a name or description like 'hey rama', or 'hey merciful lord' kishora: son megha: cloud, dense, thick nanda: foster father of lord krishna natavara: supreme dancer/actor referred esp. to lord krishna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sundara: beautiful; (var) sundarakara, sundaraya, sundari (f), soundari (f), sundaram - beauty</t>
  </si>
  <si>
    <t>debug_radhey_govinda_radhey_gopala_sai.html</t>
  </si>
  <si>
    <t>source: https://media.radiosai.org/journals/vol_15/01DEC17/Sai-Bhajans-Karaoke-Volume-4.htmReference Track1.5 Pancham / C#Gents Pitch Karaoke Tracks1.5 Pancham / C# (reference)1 Pancham / C (half note lower)7 Pancham / B (one note lower)Ladies Pitch Karaoke Tracks7 Pancham / B (reference)6.5 Pancham / A# (half note lower)6 Pancham / A (one note lower)</t>
  </si>
  <si>
    <t>https://sairhythms.sathyasai.org/song/radhey-govinda-shyama-gopala</t>
  </si>
  <si>
    <t>Radhey Govinda Shyama Gopala</t>
  </si>
  <si>
    <t>Lord Krishna is known by many names: Govinda, the divine dancer, the dark-complexioned Gopala, son of Devaki, Radha's Lord and the flute-playing resident of Brindavan.</t>
  </si>
  <si>
    <t>Radhey Govinda Shyama Gopala
Radhey Govinda Natavaralala [ Radhey Govinda ... ]
Brindavana Ghana Venu Vilola
Devaki Nandana Krishna Kanhaiya
Radhey Govinda Natavaralala</t>
  </si>
  <si>
    <t>Song Glossary brinda: short form of brindavan, a garden of tulsi plants devaki: mother of lord krishna ghana: thick; also refers to the sound of a bell; (var) ghanana gopal: name of krishna which means protector of the cowherd; (var) gopala, gopalana, gopalam govinda: name of krishna which means cowherd; (var) govindam kanha: krishna; (var) kanhaiya, kanhaiyya, kanhayi, kannan (tamil) krishna: name of the eighth incarnation of lord vishnu, son of devaki and vasudeva nanda: foster father of lord krishna natavara: supreme dancer/actor referred esp. to lord krishna radha: one of the gopikas and the beloved of lord krishna; (var) radhe, radhey, radhika sham: dark hued, a reference to lord krishna; evening time; (var) shyam, shyama, shyamala venu: flute vilola: one who is in atmic bliss; (var) vilolana, viloley</t>
  </si>
  <si>
    <t>debug_radhey_govinda_shyama_gopala.html</t>
  </si>
  <si>
    <t>https://sairhythms.sathyasai.org/song/radhey-krishna-govinda-bol-manuva</t>
  </si>
  <si>
    <t>Radhey Krishna Govinda Bol Manuva</t>
  </si>
  <si>
    <t>O Mind, chant the names of Krishna, the blissful, dark-hued son of Nanda. Chant the names of Govinda, Madhava and Hari, the Lord of Lakshmi and the name of Panduranga, the Lord of Pandharpur.</t>
  </si>
  <si>
    <t>Radhey Krishna Govinda Bol Manuva
Sri Hari Madhava Govinda Bol [ Radhey Krishna ... ]
Nanda Ananda Shyama Govinda
Pandari Natha Panduranga Bhajorey</t>
  </si>
  <si>
    <t>radhey-krishna-govinda-bol-manuva.mp3</t>
  </si>
  <si>
    <t>~ Salaga Bhairavi</t>
  </si>
  <si>
    <t>G1 R2 G1 S R2 n1 S R2 P P G1 M1 R2 SIn the Key of C:E♭ D E♭ C D B♭ C D G G E♭ F D C</t>
  </si>
  <si>
    <t>https://dl.radiosai.org/RADIO_SAI_BHAJAN_CLASSROOM_377_RADHE_KRISHNA_GOVIND_BOL.mp3</t>
  </si>
  <si>
    <t>Song Glossary anand: bliss; (var) ananda, anandam, anando bhajo: (let us) worship, chant the name or sing the praises of the lord; (var) bhajarey, bhajey, bhajore, bhajorey, bhajeham bolo: chant, tell; (var) bol, boley - tells, boloon - i say govinda: name of krishna which means cowherd; (var) govindam hari: name of lord vishnu; (var) hare, harey krishna: name of the eighth incarnation of lord vishnu, son of devaki and vasudeva madhava: name of krishna which means very sweet like madhu-honey; (var) madhavam, madhavaya manuva: mind nanda: foster father of lord krishna natha: lord or master; (var) nath, nathaya, natham, nada (tamil), nadanukku (tamil) - to the lord, nathudey (telugu) pandari: place where the temple of vittala situated panduranga: lord vittala, krishna radha: one of the gopikas and the beloved of lord krishna; (var) radhe, radhey, radhika sham: dark hued, a reference to lord krishna; evening time; (var) shyam, shyama, shyamala sri: honorific title of respect; another name of goddess lakshmi; wealth, majesty, splendour, intellect, fortune; (var) thiru (tamil)</t>
  </si>
  <si>
    <t>debug_radhey_krishna_govinda_bol_manuva.html</t>
  </si>
  <si>
    <t>https://sairhythms.sathyasai.org/song/radhey-krishna-radhey-krishna-bhajorey</t>
  </si>
  <si>
    <t>Radhey Krishna Radhey Krishna Bhajorey</t>
  </si>
  <si>
    <t>Sing the name of Lord Krishna, Lord of Radha, who plays the enchanting flute and who resides in Puttaparthi as Lord Sai.</t>
  </si>
  <si>
    <t>Radhey Krishna Radhey Krishna Bhajorey Bhajo
Giridhara Naagara Bhajorey Bhajo [ Radhey Krishna ... ]
Murali Manohara Bhajorey Bhajo
(Putta) Parthipuri Sai Bhajorey Bhajo</t>
  </si>
  <si>
    <t>Song Glossary bhajo: (let us) worship, chant the name or sing the praises of the lord; (var) bhajarey, bhajey, bhajore, bhajorey, bhajeham giridhar: one who lifted the mountain - refers to lord krishna who lifted the govardhana peak; (var) giridhara, giridhari krishna: name of the eighth incarnation of lord vishnu, son of devaki and vasudeva manohar: pleasing, beautiful, charming; (var) manohara, manoharam, manohari (f) murali: flute naagara: clever, polite, town-born puttaparthi: birthplace of bhagawan sri sathya sai baba; (var) parti, parthi, parthipuri radha: one of the gopikas and the beloved of lord krishna; (var) radhe, radhey, radhika sai: sa + aai = divine mother</t>
  </si>
  <si>
    <t>debug_radhey_krishna_radhey_krishna_bhajorey.html</t>
  </si>
  <si>
    <t>https://sairhythms.sathyasai.org/song/radhey-krishna-radhey-krishna-jai</t>
  </si>
  <si>
    <t>Repeat the names of Radhey Krishna, of Shirdi Krishna and Parthi Krishna. Victory be to Sai Krishna.</t>
  </si>
  <si>
    <t>Radhey Krishna Radhey Krishna Jai Sri Krishna Radhey Radhey (2)
Radhey Krishna Radhey Radhey
Jai Sri Krishna Radhey Radhey
Shirdi Krishna Parthi Krishna Sai Krishna Radhey Radhey
Radhey Krishna Radhey Krishna Jai Sri Krishna Radhey Radhey
Radhey Krishna Radhey Radhey [ Jai Sri ... ]</t>
  </si>
  <si>
    <t>radhey-krishna-radhey-krishna-jai.mp3 radhey-krishna-radhey-krishna-jai_1.mp3</t>
  </si>
  <si>
    <t>Song Glossary jai: victory krishna: name of the eighth incarnation of lord vishnu, son of devaki and vasudeva puttaparthi: birthplace of bhagawan sri sathya sai baba; (var) parti, parthi, parthipuri radha: one of the gopikas and the beloved of lord krishna; (var) radhe, radhey, radhika sai: sa + aai = divine mother shirdi: holy abode of the first incarnation of sai baba; (var) shirdipuri sri: honorific title of respect; another name of goddess lakshmi; wealth, majesty, splendour, intellect, fortune; (var) thiru (tamil)</t>
  </si>
  <si>
    <t>debug_radhey_krishna_radhey_krishna_jai.html</t>
  </si>
  <si>
    <t>https://sairhythms.sathyasai.org/song/radhey-mukunda-murari-govinda</t>
  </si>
  <si>
    <t>Radhey Mukunda Murari Govinda</t>
  </si>
  <si>
    <t>Chant the names of the Lord Krishna, the Lord of Radha, Mukunda - bestower of liberation, Murari, who slayed the demon Mura, Govinda, the protector of the innocent and Giridhari, who held aloft the mountain. Sing repeatedly the names of Radhey Mukunda, Govinda, Giridhari, the real source of Bliss.</t>
  </si>
  <si>
    <t>Radhey Mukunda Murari Govinda
Govinda Govinda Ananda (3) [ Radhey Mukunda ... ]
Giridhari Giridhari Ananda (3)</t>
  </si>
  <si>
    <t>radhey-mukunda-murari-govinda.mp3</t>
  </si>
  <si>
    <t>https://dl.radiosai.org/RADIO_SAI_BHAJAN_CLASSROOM_467_RADHE_MUKUND_MURARI_GOVIND.mp3</t>
  </si>
  <si>
    <t>Song Glossary anand: bliss; (var) ananda, anandam, anando giridhar: one who lifted the mountain - refers to lord krishna who lifted the govardhana peak; (var) giridhara, giridhari govinda: name of krishna which means cowherd; (var) govindam mukunda: refers to krishna, the one who grants liberation murare: one who killed the demon ‘mura’ – lord krishna; (var) murari, murarey radha: one of the gopikas and the beloved of lord krishna; (var) radhe, radhey, radhika</t>
  </si>
  <si>
    <t>debug_radhey_mukunda_murari_govinda.html</t>
  </si>
  <si>
    <t>https://sairhythms.sathyasai.org/song/radhey-radhey-brindavana-radhey</t>
  </si>
  <si>
    <t>Radhey Radhey Brindavana Radhey</t>
  </si>
  <si>
    <t>O Radha of Brindavana, dance in the name of Gopala and Govinda - the names of Lord Krishna, the son of Nanda, the one who plays the Flute sweetly. May the anklets of His and all those who dance in His name ring melodiously.</t>
  </si>
  <si>
    <t>Radhey Radhey Brindavana Radhey
Govinda Gopala Nachey Radhey
Radhey Radhey Madhura Murali Baajey
Nanda Kishore Ki Payal Baajey
Rhuma Jhuma Rhuma Jhuma Payal Baajey</t>
  </si>
  <si>
    <t>p d2 S R2 G1 ~ G1 R2 S n2 S R2In the Key of C:G A C D E♭ ~ E♭ D C B C D</t>
  </si>
  <si>
    <t>Song Glossary baajey: to play an instrument or instruments being played; (var) bajey, bajaavey, baja, bajaavath, baajath brindavana: garden of tulsi plants, abode of krishna and sathya sai; (var) brindavan gopal: name of krishna which means protector of the cowherd; (var) gopala, gopalana, gopalam govinda: name of krishna which means cowherd; (var) govindam ki: of or belonging to kishora: son madhura: sweet; (var) madhuram murali: flute nach: dance, to dance; (var) nacho, nachey, nacherey, nachorey, nachata nanda: foster father of lord krishna payal: ornament for ankles; (var) payaliya - plural radha: one of the gopikas and the beloved of lord krishna; (var) radhe, radhey, radhika rhuma-jhuma: the description of the sound of anklets; (var) rhum-jhum, rhumaka-jhumaka</t>
  </si>
  <si>
    <t>debug_radhey_radhey_brindavana_radhey.html</t>
  </si>
  <si>
    <t>https://youtu.be/3A4FCsnusMs</t>
  </si>
  <si>
    <t>https://sairhythms.sathyasai.org/song/radhey-radhey-govinda</t>
  </si>
  <si>
    <t>Radhey Radhey Govinda</t>
  </si>
  <si>
    <t>Chant the Names of the Radha's Lord Govinda and Gopala, Radhey Gopala and Radhey Mukunda over and over again.</t>
  </si>
  <si>
    <t>Radhey Radhey Govinda
Radhey Radhey Gopala
Radhey Govinda Bhajo Radhey Gopala
Radhey Mukunda Harey
Radhey Mukunda Harey (3)</t>
  </si>
  <si>
    <t>radhey-radhey-govinda.mp3</t>
  </si>
  <si>
    <t>Song Glossary bhaja: worship, chant the name or sing the praises of the lord; (var) bhajoon - I worship; bhajey - let us worship gopal: name of krishna which means protector of the cowherd; (var) gopala, gopalana, gopalam govinda: name of krishna which means cowherd; (var) govindam hari: name of lord vishnu; (var) hare, harey mukunda: refers to krishna, the one who grants liberation radha: one of the gopikas and the beloved of lord krishna; (var) radhe, radhey, radhika</t>
  </si>
  <si>
    <t>debug_radhey_radhey_govinda.html</t>
  </si>
  <si>
    <t>https://sairhythms.sathyasai.org/song/radhey-radhey-govinda-gopala-radhey</t>
  </si>
  <si>
    <t>Radhey Radhey Govinda Gopala Radhey</t>
  </si>
  <si>
    <t>Chant the various names of Lord Krishna - Govinda and Gopala, the one who is the protector of cows and the Lord of Radha.</t>
  </si>
  <si>
    <t>Radhey Radhey Govinda Gopala Radhey (4)</t>
  </si>
  <si>
    <t>S S S R2 M1 M1 M1 G2 M1 P M1 G2 R2 G2 R2 SIn the Key of C:C C C D F F F E F G F E D E D C</t>
  </si>
  <si>
    <t>https://dl.radiosai.org/RADIO_SAI_BHAJAN_CLASSROOM_417_RADHE_RADHE_GOVIND_GOPAL_RADHE.mp3</t>
  </si>
  <si>
    <t>Song Glossary gopal: name of krishna which means protector of the cowherd; (var) gopala, gopalana, gopalam govinda: name of krishna which means cowherd; (var) govindam radha: one of the gopikas and the beloved of lord krishna; (var) radhe, radhey, radhika</t>
  </si>
  <si>
    <t>debug_radhey_radhey_govinda_gopala_radhey.html</t>
  </si>
  <si>
    <t>https://youtu.be/N00bwe_8NAU</t>
  </si>
  <si>
    <t>https://sairhythms.sathyasai.org/song/radhey-radhey-radhey-radhey-govinda-0</t>
  </si>
  <si>
    <t>Chant the names of the Lord of Radha, Lord Govinda, the one who is the son of Nanda, Lord Mukunda, who liberates the soul, Giridhara the holder of the mountain and Lord Gopala, the enchanter with the flute. He is the bearer of the conch, disc and mace (Lord Vishnu). Sing the praise of Radhey Gopal.</t>
  </si>
  <si>
    <t>Radhey Radhey Radhey Radhey Govinda
Radhey Radhey Radhey Radhey Nanda Mukunda
Giridhara Vraja Dhara Radhey Gopal
Murali Manohara Radhey Gopal
Shankha Chakra Dhara Radhey Gopal
Radhey Govinda Bhajo Radhey Gopal</t>
  </si>
  <si>
    <t>Song Glossary bhajo: (let us) worship, chant the name or sing the praises of the lord; (var) bhajarey, bhajey, bhajore, bhajorey, bhajeham chakra: the discus of lord vishnu, also the seven chakras present in the body through which the ‘kundalini’ shakthi ascends dhara: bear, carry, earth, one who wears; (var) dhari, dharana, dharam, dharey, dharini (f) giridhar: one who lifted the mountain - refers to lord krishna who lifted the govardhana peak; (var) giridhara, giridhari gopal: name of krishna which means protector of the cowherd; (var) gopala, gopalana, gopalam govinda: name of krishna which means cowherd; (var) govindam manohar: pleasing, beautiful, charming; (var) manohara, manoharam, manohari (f) mukunda: refers to krishna, the one who grants liberation murali: flute nanda: foster father of lord krishna radha: one of the gopikas and the beloved of lord krishna; (var) radhe, radhey, radhika shankha: conch vraja: playground of lord krishna's divine sports i.e., brindavana</t>
  </si>
  <si>
    <t>debug_radhey_radhey_radhey_radhey_govinda.html</t>
  </si>
  <si>
    <t>https://sairhythms.sathyasai.org/song/radhey-radhey-radhey-radhey-govinda</t>
  </si>
  <si>
    <t>Radhey Radhey Radhey Radhey Govinda (Charukeshi)</t>
  </si>
  <si>
    <t>Let us sing in praise of Lord Krishna and Radha. Praise be to Lord Krishna who is the protector and sustainer, whose music from the flute enchants us. He is Madhava, the Lord of Lakshmi.</t>
  </si>
  <si>
    <t>Radhey Radhey Radhey Radhey Govinda
Hey Radhey Gopala
Radhey Govinda Bhajo Radhey Gopala (2) [ Radhey Radhey ... ]
Murali Manohara Govinda Hey Madhava Murahara Govinda (2)</t>
  </si>
  <si>
    <t>radhey-radhey-radhey-radhey-govinda.mp3 radhey-radhey-radhey-radhey-govinda_1.mp3</t>
  </si>
  <si>
    <t>Song Glossary bhajo: (let us) worship, chant the name or sing the praises of the lord; (var) bhajarey, bhajey, bhajore, bhajorey, bhajeham gopal: name of krishna which means protector of the cowherd; (var) gopala, gopalana, gopalam govinda: name of krishna which means cowherd; (var) govindam hey: a heartfelt callout, usually followed by a name or description like 'hey rama', or 'hey merciful lord' madhava: name of krishna which means very sweet like madhu-honey; (var) madhavam, madhavaya manohar: pleasing, beautiful, charming; (var) manohara, manoharam, manohari (f) murahara: one who killed the demon ‘mura’ – krishna; (var) murahari murali: flute radha: one of the gopikas and the beloved of lord krishna; (var) radhe, radhey, radhika</t>
  </si>
  <si>
    <t>https://sairhythms.sathyasai.org/song/radhey-radhey-radhey-radhey-radhey</t>
  </si>
  <si>
    <t>Radhey Radhey Radhey Radhey Radhey</t>
  </si>
  <si>
    <t>Chant continuously the name of Krishna - 'Radhey Govinda' signifying Radha (the individual soul) and Govinda (signifying the Universal soul), the beautiful shining star of Brindavana, who is the refuge of the forlorn. He is the son of Nanda. He is the one who stole butter (steals devotees' hearts), who is dear to His devotees and who takes care of them. He is the victorious one who likes to play scintillating music on His Flute. He is Panduranga, the Lord of Pandharpur. He is the one who waited at the doorstep of devotee Pundarika to grant him liberation. He is the ancient and the Supreme One.</t>
  </si>
  <si>
    <t>Radhey Radhey Radhey Radhey Radhey Govinda
Brindavana Chandha
Anatha Natha Deena Bandho Radhey Govinda
Nanda Kumara Navaneetha Chora Radhey Govinda
Brindavana Chandha [ Anatha Natha ... ]
Bhaktha Vatsala Bhaagavatha Priya Radhey Govinda
Brindavana Chandha [ Anatha Natha ... ]
Venu Vilola Vijaya Gopala Radhey Govinda
Brindavana Chandha [ Anatha Natha ... ]
Pandari Natha Panduranga Radhey Govinda
Brindavana Chandha [ Anatha Natha ... ]
Pundarikaaksha Purana Purusha Radhey Govinda
Brindavana Chandha [ Anatha Natha ... ]</t>
  </si>
  <si>
    <t>radhey-radhey-radhey-radhey-radhey.mp3</t>
  </si>
  <si>
    <t>Song Glossary anath: destitute; (var) anatha bandhava: relative; (var) bandhu, bandho; bandham - relationship bhaagavatha: devotees; also refers to the story of lord krishna's advent bhaktha: devotee; (var) bhakthudu (telugu), bhakthargal (tamil) brindavana: garden of tulsi plants, abode of krishna and sathya sai; (var) brindavan chandha: appearance; pleasing; beautiful (kannada) chora: thief; (var) choram deen: downtrodden; (var) deena, deenan gopal: name of krishna which means protector of the cowherd; (var) gopala, gopalana, gopalam govinda: name of krishna which means cowherd; (var) govindam kumara: son, young boy, lord subrahmanya nanda: foster father of lord krishna natha: lord or master; (var) nath, nathaya, natham, nada (tamil), nadanukku (tamil) - to the lord, nathudey (telugu) navaneetha: butter pandari: place where the temple of vittala situated panduranga: lord vittala, krishna priya: dear; (var) priyey, priyakara, priyakari (f) pundarikaaksha: lord with eyes resembling lotus (lord vishnu) purana: ancient vedic text; (var) puran; purana purusha - lord who is extolled in the puranas purusha: mankind, a man, a supreme being, soul; (var) purusham radha: one of the gopikas and the beloved of lord krishna; (var) radhe, radhey, radhika vatsala: affectionate towards, fondly loving venu: flute vijaya: victorious, victory; (var) vijayee vilola: one who is in atmic bliss; (var) vilolana, viloley</t>
  </si>
  <si>
    <t>debug_radhey_radhey_radhey_radhey_radhey.html</t>
  </si>
  <si>
    <t>https://sairhythms.sathyasai.org/song/radhey-radhey-radhey-radhey-venu</t>
  </si>
  <si>
    <t>Radhey Radhey Radhey Radhey Venu</t>
  </si>
  <si>
    <t>Chant the various names of Lord Krishna, the ever blissful and enchanting Flutist - Govinda, Gopala. Pray to Lord Krishna, the beautiful cowherd boy with dark-blue complexion like a cloud, the one with beautiful hair and who enchants the Gopikas. He is the Lord of Lakshmi. Victory to Lord Sai who is none other than Lord Krishna.</t>
  </si>
  <si>
    <t>Radhey Radhey Radhey Radhey Venu Gopala
Venu Gopala Sai Gopala [ Radhey Radhey ... ]
Radhika Manohara Raja Gopala
Gopika Manohara Gopi Gopala
Neela Megha Shyama Sundara Sai Gopala
Madhava Keshava Sai Jai Jai Gopala</t>
  </si>
  <si>
    <t>radhey-radhey-radhey-radhey-venu.mp3</t>
  </si>
  <si>
    <t>Song Glossary gopal: name of krishna which means protector of the cowherd; (var) gopala, gopalana, gopalam gopi: the women of brindavana who had completely surrendered to lord krishna; (var) gopika jai: victory keshava: refers to lord krishna who vanquished the demon keshi; also means the one with beautiful, long hair; (var) keshavam madhava: name of krishna which means very sweet like madhu-honey; (var) madhavam, madhavaya manohar: pleasing, beautiful, charming; (var) manohara, manoharam, manohari (f) megha: cloud, dense, thick neela: blue radha: one of the gopikas and the beloved of lord krishna; (var) radhe, radhey, radhika raja: king, emperor; (var) raya, rajadhi raja – king of kings sai: sa + aai = divine mother sham: dark hued, a reference to lord krishna; evening time; (var) shyam, shyama, shyamala sundara: beautiful; (var) sundarakara, sundaraya, sundari (f), soundari (f), sundaram - beauty venu: flute</t>
  </si>
  <si>
    <t>debug_radhey_radhey_radhey_radhey_venu.html</t>
  </si>
  <si>
    <t>https://sairhythms.sathyasai.org/song/radhey-radhey-radhey-shyam</t>
  </si>
  <si>
    <t>Radhey Radhey Radhey Shyam</t>
  </si>
  <si>
    <t>Let us chant the Name of Radhey Shyam, He is Krishna, the one who killed demon Mura. He moves around the thick bushes of (Kunj) Brindavan, Who holds the flute in his hands.</t>
  </si>
  <si>
    <t>Radhey Radhey Radhey Shyam
Krishna ( Sai ) Murari Radhey Shyam
Kunja Vihari Radhey Shyam
Muralidhari Radhey Shyam [ Krishna Murari ... ]</t>
  </si>
  <si>
    <t>Song Glossary krishna: name of the eighth incarnation of lord vishnu, son of devaki and vasudeva kunja: a place overgrown with plants or creepers, a bower murali: flute murare: one who killed the demon ‘mura’ – lord krishna; (var) murari, murarey radha: one of the gopikas and the beloved of lord krishna; (var) radhe, radhey, radhika sai: sa + aai = divine mother sham: dark hued, a reference to lord krishna; evening time; (var) shyam, shyama, shyamala vihara: one who resides; (var) viharana, vihari, viharini (f)</t>
  </si>
  <si>
    <t>debug_radhey_radhey_radhey_shyam.html</t>
  </si>
  <si>
    <t>https://sairhythms.sathyasai.org/song/radhey-radhey-radhey-shyam-rakumayi</t>
  </si>
  <si>
    <t>Radhey Radhey Radhey Shyam Rakumayi</t>
  </si>
  <si>
    <t>Sing the name of Vittala, beloved of Radha and Rukmini. Victory to Lord Hari, Lord Sai, Lord Panduranga Vittala of Pandharpur. He is the Lord of Saint Purandara Dasa and the liberator of devotee Pundarika.</t>
  </si>
  <si>
    <t>Radhey Radhey Radhey Shyam Rakumayi Vittala
Jaya Hari Sri Hari Sai Hari Vittala [ Radhey Radhey ... ]
Panduranga Vittala Pandari Natha Vittala
Purandara Vittala Pundarikaaksha Vittala</t>
  </si>
  <si>
    <t>Song Glossary hari: name of lord vishnu; (var) hare, harey jaya: victory; (var) jayam, jayatu natha: lord or master; (var) nath, nathaya, natham, nada (tamil), nadanukku (tamil) - to the lord, nathudey (telugu) pandari: place where the temple of vittala situated panduranga: lord vittala, krishna pundarikaaksha: lord with eyes resembling lotus (lord vishnu) purandara: another name of lord vishnu, indweller; (var) purandari (f) radha: one of the gopikas and the beloved of lord krishna; (var) radhe, radhey, radhika rakumayi: consort of vittala sai: sa + aai = divine mother sham: dark hued, a reference to lord krishna; evening time; (var) shyam, shyama, shyamala sri: honorific title of respect; another name of goddess lakshmi; wealth, majesty, splendour, intellect, fortune; (var) thiru (tamil) vittala: the presiding deity at pandarpur who is a manifestation of lord vishnu and lord krishna; (var) vittaley</t>
  </si>
  <si>
    <t>debug_radhey_radhey_radhey_shyam_rakumayi.html</t>
  </si>
  <si>
    <t>https://sairhythms.sathyasai.org/song/radhey-shyam-panduranga-vittaley-rakhumayi</t>
  </si>
  <si>
    <t>Radhey Shyam Panduranga Vittaley Rakhumayi</t>
  </si>
  <si>
    <t>Chant the name of Lord Panduranga Vittala, who is none other than Lord Krishna. Chant the name of Panduranga Vittala, the indweller of hearts, and His consort Rakhumayi.</t>
  </si>
  <si>
    <t>Radhey Shyam Panduranga Vittaley Rakhumayi
Panduranga Purandara Vittaley Rakhumayi
Radhey Shyam Panduranga Vittaley Rakhumayi (2) [ Panduranga ... ]</t>
  </si>
  <si>
    <t>radhey-shyam-panduranga-vittaley-rakhumayi.mp3</t>
  </si>
  <si>
    <t>Song Glossary panduranga: lord vittala, krishna purandara: another name of lord vishnu, indweller; (var) purandari (f) radha: one of the gopikas and the beloved of lord krishna; (var) radhe, radhey, radhika rakumayi: consort of vittala sham: dark hued, a reference to lord krishna; evening time; (var) shyam, shyama, shyamala vittala: the presiding deity at pandarpur who is a manifestation of lord vishnu and lord krishna; (var) vittaley</t>
  </si>
  <si>
    <t>debug_radhey_shyam_panduranga_vittaley_rakhumayi.html</t>
  </si>
  <si>
    <t>https://sairhythms.sathyasai.org/song/radhey-shyam-radhey-shyam-0</t>
  </si>
  <si>
    <t>Radhey Shyam Radhey Shyam (Abheri / Bhimpalas)</t>
  </si>
  <si>
    <t>Chant the name of Lord Krishna, the dark hued Lord of Radha. He is the son of Mother Yashoda and an enchanter with the flute. With ornaments on His ears and vermillion mark of the musk on His forehead, He is adorned with the jewel, Koustubha. Glory to the handsome, cloud complexioned son of the Gokula chief, Nanda. Glory to Lord Krishna of Gokula, the Lord of wealth and the darling of Yadavas.</t>
  </si>
  <si>
    <t>Radhey Shyam Radhey Shyam
Radha Madhava Megha Shyam
Yashoda Bala Radhey Shyam
Murali Krishna Megha Shyam
Karna Kundala Kasturi Tilaka
Kaustubha Abharana Radhey Shyam [ Radhey Shyam ... ]
Sundara Vadana Radhey Shyam
Nanda Gokula Megha Shyam
Sridhara Madhava Yadava Nandana
Gokula Krishna Radhey Shyam</t>
  </si>
  <si>
    <t>Song Glossary abharana: ornament bala: child, son; (var) bal, balana, balagan (tamil), baalam gokula: the place where krishna was fostered karna: ear kasturi: musk, the fragrance found in musk deer kaustubha: name of the jewel worn by krishna krishna: name of the eighth incarnation of lord vishnu, son of devaki and vasudeva kundala: ornaments worn in the ears madhava: name of krishna which means very sweet like madhu-honey; (var) madhavam, madhavaya megha: cloud, dense, thick murali: flute nanda: foster father of lord krishna radha: one of the gopikas and the beloved of lord krishna; (var) radhe, radhey, radhika sham: dark hued, a reference to lord krishna; evening time; (var) shyam, shyama, shyamala sridhara: lord vishnu – one who has wealth or fortune sundara: beautiful; (var) sundarakara, sundaraya, sundari (f), soundari (f), sundaram - beauty tilaka: the sacred mark put on the forehead; (var) tilakam vadana: face; (var) vadanam, vadani (f) yadava: one belonging to the yadu dynasty, refers to lord krishna yashoda: foster mother of lord krishna; (var) yashode</t>
  </si>
  <si>
    <t>debug_radhey_shyam_radhey_shyam.html</t>
  </si>
  <si>
    <t>https://sairhythms.sathyasai.org/song/radhey-shyam-radhey-shyam</t>
  </si>
  <si>
    <t>Radhey Shyam Radhey Shyam (Brindavan Sarang)</t>
  </si>
  <si>
    <t>Oh dark blue complexioned Krishna! Beloved of Radha! You are the Lord of Lakshmi, You are the primordial soul. The ageless one. Oh Lord Govinda! You are the Protector and friend of the meek and humble. Victory you come as Lord Sai, who is the one residing in Puttaparthi.</t>
  </si>
  <si>
    <t>Radhey Shyam Radhey Shyam
Radha Madhava Radhey Shyam
Adi Narayana Radhey Shyam
Anadi Purusha Megha Shyam
Anatha Rakshaka Radhey Shyam
Puttapartheeshwara Sai Shyam</t>
  </si>
  <si>
    <t>Song Glossary adi: beginning, commencement, first in time anadi: one without a beginning, who is always eternal and permanent anath: destitute; (var) anatha madhava: name of krishna which means very sweet like madhu-honey; (var) madhavam, madhavaya megha: cloud, dense, thick narayana: lord vishnu; (var) narayan, narayanam, narayanaya purusha: mankind, a man, a supreme being, soul; (var) purusham puttapartheeshwara: lord of puttaparthi; (var) puttapartheeshwari (f) radha: one of the gopikas and the beloved of lord krishna; (var) radhe, radhey, radhika raksha: protect; (var) rakshaya sai: sa + aai = divine mother sham: dark hued, a reference to lord krishna; evening time; (var) shyam, shyama, shyamala</t>
  </si>
  <si>
    <t>https://sairhythms.sathyasai.org/song/radhey-shyam-radhey-shyam-radhey</t>
  </si>
  <si>
    <t>Radhey Shyam Radhey Shyam Radhey (Mishra Shivaranjani)</t>
  </si>
  <si>
    <t>Chant the name of Radhey Shyam, the dark hued Lord Krishna, beloved of Radha.</t>
  </si>
  <si>
    <t>Radhey Shyam Radhey Shyam Radhey Shyam Radhey Shyam (2)
Sai Ram Sai Ram Sai Ram Sai Ram (2)</t>
  </si>
  <si>
    <t>Song Glossary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t>
  </si>
  <si>
    <t>debug_radhey_shyam_radhey_shyam_radhey.html</t>
  </si>
  <si>
    <t>https://sairhythms.sathyasai.org/song/radhey-shyam-radhey-shyam-radhey-0</t>
  </si>
  <si>
    <t>Radhey Shyam Radhey Shyam Radhey (Yaman Kalyan)</t>
  </si>
  <si>
    <t>Chant the name of dark-hued Lord Krishna, the Lord of Radha. Victory to the Supreme Lord and Leader of the Yadu Dynasty, Lord Govinda. Victory to the Son of Yadava sect, pure and sublime. Glory to the Lord Govinda, Mukunda - the one who grants liberation.</t>
  </si>
  <si>
    <t>Radhey Shyam Radhey Shyam Radhey Shyam Radhey Shyam
Radha Ramana Sri Ranga Mukunda Radha Ramana Sri Ranga
Jaya Yadu Nandana Parama Niranjana
Radha Ramana Sri Ranga Mukunda
Radha Ramana Sri Ranga Mukunda Radha Ramana Sri Ranga</t>
  </si>
  <si>
    <t>vintage</t>
  </si>
  <si>
    <t>Song Glossary govinda: name of krishna which means cowherd; (var) govindam jaya: victory; (var) jayam, jayatu mukunda: refers to krishna, the one who grants liberation nandana: son, also the name of a forest; (var) nandan, nandanam niranjan: without any black spot. i.e. always pure. nir+anjan=without collirium (kaajal – which is always black); (var) niranjana, niranjani (f) parama: supreme, principal, chief, best, highest; (var) param, paramam radha: one of the gopikas and the beloved of lord krishna; (var) radhe, radhey, radhika ramana: beloved; also the name of a saint ranga: lord vittala or panduranga - a form of lord krishna; also the name of lord narayana in srirangam, tamilnadu; (var) ranganath, ranganatha sham: dark hued, a reference to lord krishna; evening time; (var) shyam, shyama, shyamala sri: honorific title of respect; another name of goddess lakshmi; wealth, majesty, splendour, intellect, fortune; (var) thiru (tamil) yadu: name of the dynasty in which lord krishna was born; (var) yaduvara, yadukula</t>
  </si>
  <si>
    <t>https://youtu.be/77d84o0FoJc?t=465</t>
  </si>
  <si>
    <t>https://sairhythms.sathyasai.org/song/radhey-shyam-radhey-shyam-radhey-gopala</t>
  </si>
  <si>
    <t>Radhey Shyam Radhey Shyam Radhey Gopala</t>
  </si>
  <si>
    <t>Chant the name of Lord Shyam (Krishna), the dark-complexioned one who is the beloved of Radha. Victory to Thee who is worshipped as Madhava and Keshava, the one who enjoys sweet music from His flute. O Lord, You are verily Lord Vittala, the Lord of Pandari, the most compassionate one and the Lord of Parthi, Lord Sai.</t>
  </si>
  <si>
    <t>Radhey Shyam Radhey Shyam Radhey Gopala
Jaya Madhava Jaya Keshava Jaya Murali Gaana Lola [ Radhey Shyam ... ]
Pandari Natha Parama Dayala
Parthi Pureesha Sai Deva [ Jaya Madhava ... ]</t>
  </si>
  <si>
    <t>radhey-shyam-radhey-shyam-radhey-gopala.mp3</t>
  </si>
  <si>
    <t>Song Glossary dayal: compassionate one: (var) dayala, dayalam, dayalana, dayalo, dayalu, dayaludey, dayalane (tamil), dayakari (f), dayalakari (f) deva: god; (var) dev, devo, devam gaan: song, music; (var) gaana gopal: name of krishna which means protector of the cowherd; (var) gopala, gopalana, gopalam jaya: victory; (var) jayam, jayatu keshava: refers to lord krishna who vanquished the demon keshi; also means the one with beautiful, long hair; (var) keshavam lola: longing or desirous of madhava: name of krishna which means very sweet like madhu-honey; (var) madhavam, madhavaya murali: flute natha: lord or master; (var) nath, nathaya, natham, nada (tamil), nadanukku (tamil) - to the lord, nathudey (telugu) pandari: place where the temple of vittala situated parama: supreme, principal, chief, best, highest; (var) param, paramam pureesha: lord of a place or city; (var) puradheeshwara, pureeshaya, pureeshwara, pureeshwari (f), puradheeshwari (f) puttaparthi: birthplace of bhagawan sri sathya sai baba; (var) parti, parthi, parthipuri radha: one of the gopikas and the beloved of lord krishna; (var) radhe, radhey, radhika sai: sa + aai = divine mother sham: dark hued, a reference to lord krishna; evening time; (var) shyam, shyama, shyamala</t>
  </si>
  <si>
    <t>debug_radhey_shyam_radhey_shyam_radhey_gopala.html</t>
  </si>
  <si>
    <t>https://sairhythms.sathyasai.org/song/radhey-shyama-gopal-ghana-shyam</t>
  </si>
  <si>
    <t>Radhey Shyama Gopal Ghana Shyam</t>
  </si>
  <si>
    <t>Praises be to Lord Gopal, beloved of Radha, Of the color of dark blue clouds, To the Lord of Brindavan, Krishna Gopal, To the Lord of Meera, son of Nanda and To our dear Sathya Sai Gopal.</t>
  </si>
  <si>
    <t>Radhey Shyama Gopal Ghana Shyam Gopal
Ghana Shyam Gopal Giridhari Gopal [ Radhey Shyama ... ]
Brindavana Prabhu Krishna Gopal
Meera Ke Prabhu Nanda Gopal (Mayi)
Hum Bhakthon Ke Sathya Sai Gopal</t>
  </si>
  <si>
    <t>Song Glossary bhakthon: devotees; (var) bhakto, bhaktho brinda: short form of brindavan, a garden of tulsi plants ghana: thick; also refers to the sound of a bell; (var) ghanana giridhar: one who lifted the mountain - refers to lord krishna who lifted the govardhana peak; (var) giridhara, giridhari gopal: name of krishna which means protector of the cowherd; (var) gopala, gopalana, gopalam hum: we, us ke: of or belonging to krishna: name of the eighth incarnation of lord vishnu, son of devaki and vasudeva ma: mother; (var) maayi, maiya, mayi meera: one of the greatest women saints and devotee of lord krishna who sang the glory of the lord through songs and bhajans nanda: foster father of lord krishna prabhu: lord, master; (var) prabho radha: one of the gopikas and the beloved of lord krishna; (var) radhe, radhey, radhika sai: sa + aai = divine mother sathya: truth, short form of sathyanarayana – the childhood name of sri sathya sai baba; (var) sathyam sham: dark hued, a reference to lord krishna; evening time; (var) shyam, shyama, shyamala</t>
  </si>
  <si>
    <t>debug_radhey_shyama_gopal_ghana_shyam.html</t>
  </si>
  <si>
    <t>https://sairhythms.sathyasai.org/song/radhey-shyama-gopala-radhika-jeevana</t>
  </si>
  <si>
    <t>Radhey Shyama Gopala Radhika Jeevana</t>
  </si>
  <si>
    <t>Pray to Lord Krishna (Ranga) , the beautiful cowherd boy with dark blue complexion like a cloud, who enchants our minds and who is the beloved of Radha. Pray to the Lord of Pandharpur, Panduranga (Vittala) who resides in Puttaparthi as Sai.</t>
  </si>
  <si>
    <t>Radhey Shyama Gopala Radhika Jeevana Sri Ranga
Megha Shyama Gopala Mana Mohana Sundara Sri Ranga [ Radhey ... ]
Pandari Natha Gopala Panduranga Sri Ranga
Parthi Pureesha Gopala Sai Ranga Sri Ranga</t>
  </si>
  <si>
    <t>radhey-shyama-gopala-radhika-jeevana.mp3</t>
  </si>
  <si>
    <t>Song Glossary gopal: name of krishna which means protector of the cowherd; (var) gopala, gopalana, gopalam jeevan: life; (var) jeevana mana: mind; (var) man, mano megha: cloud, dense, thick mohana: attractive, beautiful, enchanting; (var) mohanam, mohini (f) - also refers to an incarnation of lord vishnu natha: lord or master; (var) nath, nathaya, natham, nada (tamil), nadanukku (tamil) - to the lord, nathudey (telugu) pandari: place where the temple of vittala situated panduranga: lord vittala, krishna pureesha: lord of a place or city; (var) puradheeshwara, pureeshaya, pureeshwara, pureeshwari (f), puradheeshwari (f) puttaparthi: birthplace of bhagawan sri sathya sai baba; (var) parti, parthi, parthipuri radha: one of the gopikas and the beloved of lord krishna; (var) radhe, radhey, radhika ranga: lord vittala or panduranga - a form of lord krishna; also the name of lord narayana in srirangam, tamilnadu; (var) ranganath, ranganatha sai: sa + aai = divine mother sham: dark hued, a reference to lord krishna; evening time; (var) shyam, shyama, shyamala sri: honorific title of respect; another name of goddess lakshmi; wealth, majesty, splendour, intellect, fortune; (var) thiru (tamil) sundara: beautiful; (var) sundarakara, sundaraya, sundari (f), soundari (f), sundaram - beauty</t>
  </si>
  <si>
    <t>debug_radhey_shyama_gopala_radhika_jeevana.html</t>
  </si>
  <si>
    <t>https://sairhythms.sathyasai.org/song/radhey-shyama-govinda-gopal</t>
  </si>
  <si>
    <t>Radhey Shyama Govinda Gopal</t>
  </si>
  <si>
    <t>Praise be to Lord Krishna and Radha. O Lord Krishna, Your flute enchants all. You reside in Vraja (Brindavana).</t>
  </si>
  <si>
    <t>Radhey Shyama Govinda Gopal
Muralidhara Mana Mohana Sai Natavara Nandalal
Radhey Shyama, Radhey Shyama, Radhey Shyama Govinda Gopal
Muralidhara Nandalal Mana Mohana Vraja Bal
Muralidhara Mana Mohana Hey Madhava Nandalal</t>
  </si>
  <si>
    <t>Song Glossary bala: child, son; (var) bal, balana, balagan (tamil), baalam gopal: name of krishna which means protector of the cowherd; (var) gopala, gopalana, gopalam govinda: name of krishna which means cowherd; (var) govindam hey: a heartfelt callout, usually followed by a name or description like 'hey rama', or 'hey merciful lord' madhava: name of krishna which means very sweet like madhu-honey; (var) madhavam, madhavaya mana: mind; (var) man, mano mohana: attractive, beautiful, enchanting; (var) mohanam, mohini (f) - also refers to an incarnation of lord vishnu muralidhara: one who carries the flute - lord krishna; (var) muralidhari nandalala: son of nanda; (var) nandalal natavara: supreme dancer/actor referred esp. to lord krishna radha: one of the gopikas and the beloved of lord krishna; (var) radhe, radhey, radhika sai: sa + aai = divine mother sham: dark hued, a reference to lord krishna; evening time; (var) shyam, shyama, shyamala vraja: playground of lord krishna's divine sports i.e., brindavana</t>
  </si>
  <si>
    <t>debug_radhey_shyama_govinda_gopal.html</t>
  </si>
  <si>
    <t>https://youtu.be/RyK_htFg4bY</t>
  </si>
  <si>
    <t>https://sairhythms.sathyasai.org/song/radhey-shyama-hey-ghana-shyama-0</t>
  </si>
  <si>
    <t>Radhey Shyama Hey Ghana Shyama (Abhogi)</t>
  </si>
  <si>
    <t>Glory to the beloved of Radha, Lord Krishna who has the complexion of dark clouds. He is the source of all auspiciousness, the darling son of Nanda and the one who stole butter from the neighboring houses (hearts of devotees). He is dear to Saint Narada. He takes complete care of those who have surrendered to Him. He is the star of the people of Gokula and is Lord Narayana Himself. Lord Govinda is very dear to His devotees and Saints. He has Garuda (Eagle) as His vehicle and He is the destroyer of sins. He is Lord Narayana Himself.</t>
  </si>
  <si>
    <t>Radhey Shyama Hey Ghana Shyama
Radha Madhava Mangala Dhama [ Radhey Shyama ... ]
Nanda Nandana Govinda
Navaneetha Chora Govinda
Narada Priya Govinda
Natajana Pala Govinda
Narayana Govinda (Hari)
Govinda Gokula Nandana Govinda
Radhey Shyama Hey Ghana Shyama
Radha Madhava Mangala Dhama [ Radhey Shyama ... ]
Nanda Nandana Govinda
Navaneetha Chora Govinda
Narada Priya Govinda
Natajana Pala Govinda
Narayana Govinda (Hari)
Govinda Gokula Nandana Govinda [ Radhey Shyama ... ]
Bhaktha Vatsala Govinda
Bhaagavatha Priya Govinda
Pakshi Vahana Govinda
Paapa Vinasha Govinda
Narayana Govinda (Hari) [ Govinda Gokula ... ]</t>
  </si>
  <si>
    <t>radhey-shyama-hey-ghana-shyama-0.mp3</t>
  </si>
  <si>
    <t>Song Glossary bhaagavatha: devotees; also refers to the story of lord krishna's advent bhaktha: devotee; (var) bhakthudu (telugu), bhakthargal (tamil) chora: thief; (var) choram dhama: house, residence, light, lustre, splendor; (var) dham, dhamam, dhaam, dhaama ghana: thick; also refers to the sound of a bell; (var) ghanana gokula: the place where krishna was fostered govinda: name of krishna which means cowherd; (var) govindam hari: name of lord vishnu; (var) hare, harey hey: a heartfelt callout, usually followed by a name or description like 'hey rama', or 'hey merciful lord' madhava: name of krishna which means very sweet like madhu-honey; (var) madhavam, madhavaya mangal: auspicious; (var) mangala nanda: foster father of lord krishna narada: celestial sage and musician who is one of the foremost devotees of lord vishnu narayana: lord vishnu; (var) narayan, narayanam, narayanaya natajana: people who bow navaneetha: butter paapa: sin pakshi: bird pala: to care, protect or sustain; (var) palana, palaya, palam, palan priya: dear; (var) priyey, priyakara, priyakari (f) radha: one of the gopikas and the beloved of lord krishna; (var) radhe, radhey, radhika sham: dark hued, a reference to lord krishna; evening time; (var) shyam, shyama, shyamala vahana: vehicle; (var) vahini - one who rides the vehicle (feminine) vatsala: affectionate towards, fondly loving vinasha: one who destroys or removes; (var) vinashaka, vinashana, vinashini (f), vinasham;</t>
  </si>
  <si>
    <t>debug_radhey_shyama_hey_ghana_shyama.html</t>
  </si>
  <si>
    <t>https://sairhythms.sathyasai.org/song/radhey-shyama-hey-ghana-shyama</t>
  </si>
  <si>
    <t>Radhey Shyama Hey Ghana Shyama (Hindolam / Malkauns)</t>
  </si>
  <si>
    <t>Chant the name of the dark hued Lord Krishna, Lord of Radha. Glory to the Lord of Lakshmi, the abode of auspiciousness. Victory to the cloud complexioned Lord. Victory to the Lord of Brindavan, Krishna.</t>
  </si>
  <si>
    <t>Radhey Shyama Hey Ghana Shyama
Radha Madhava Mangala Dhama [ Radhey Shyama ... ]
Jaya Jaya Jaya Hey Megha Shyama
Megha Shyama Megha Shyama [ Jaya Jaya ... ]
Jaya Jaya Jaya Brindavana Dhama
Katate ni Kin no Murari
Koyubi de Yama wo Sasagete
Kibishiki Ame yori Ware wo Mamoru
Ai no Kimi Sri Krishna
Eien no Ai no Keshin yo</t>
  </si>
  <si>
    <t>S S+ D1 N1 D1 M1 G1 M1 D1 G1 M1 G1 SIn the Key of C:C C+ G# B♭ G# F E♭ F G# E♭ F E♭ C</t>
  </si>
  <si>
    <t>Song Glossary brindavana: garden of tulsi plants, abode of krishna and sathya sai; (var) brindavan dhama: house, residence, light, lustre, splendor; (var) dham, dhamam, dhaam, dhaama ghana: thick; also refers to the sound of a bell; (var) ghanana hey: a heartfelt callout, usually followed by a name or description like 'hey rama', or 'hey merciful lord' jaya: victory; (var) jayam, jayatu madhava: name of krishna which means very sweet like madhu-honey; (var) madhavam, madhavaya mangal: auspicious; (var) mangala megha: cloud, dense, thick radha: one of the gopikas and the beloved of lord krishna; (var) radhe, radhey, radhika sham: dark hued, a reference to lord krishna; evening time; (var) shyam, shyama, shyamala</t>
  </si>
  <si>
    <t>https://youtu.be/a4AoW5IjHN0</t>
  </si>
  <si>
    <t>https://sairhythms.sathyasai.org/song/radhey-shyama-murari-jai-govinda</t>
  </si>
  <si>
    <t>Radhey Shyama Murari Jai Govinda</t>
  </si>
  <si>
    <t>Victory to Lord Shyam, to Govinda and Gopal, (nanmes of Lord Krishna), the one who slayed demon Mura, the one who moved about the forests playing on His enchanting Flute, the one who is adored by the residents and all the beings of Gokula. Victory to the one who performed the celestial dance, the one who captivates the body and mind of His devotees Victory to that Govinda Gopal.</t>
  </si>
  <si>
    <t>Radhey Shyama Murari Jai Govinda Gopal Jai Govinda Gopal
Madhu Murali Kunjana Krishna Go Gopi Vandana Krishna
Jai Raasa Ranjana Krishna Jai Govinda Gopal
Tana Mana Ranjana Krishna Jai Govinda Gopal Jai Govinda Gopal (Jai)
Jai Jai Govinda Gopal Jai Govinda Gopal</t>
  </si>
  <si>
    <t>Song Glossary go: cow, cattle; figuratively, all of creation gopal: name of krishna which means protector of the cowherd; (var) gopala, gopalana, gopalam gopi: the women of brindavana who had completely surrendered to lord krishna; (var) gopika govinda: name of krishna which means cowherd; (var) govindam jai: victory krishna: name of the eighth incarnation of lord vishnu, son of devaki and vasudeva kunja: a place overgrown with plants or creepers, a bower madhu: name of a demon mana: mind; (var) man, mano murali: flute murare: one who killed the demon ‘mura’ – lord krishna; (var) murari, murarey raasa: the dance in which lord krishna multiplied his form to dance with all the gopikas at the same time radha: one of the gopikas and the beloved of lord krishna; (var) radhe, radhey, radhika ranjana: pleasing, entertaining sham: dark hued, a reference to lord krishna; evening time; (var) shyam, shyama, shyamala tanaya: son; (var) tanayam, tanaye, tanayey vandana: worship, obeisance, salutation; (var) vandanam</t>
  </si>
  <si>
    <t>debug_radhey_shyama_murari_jai_govinda.html</t>
  </si>
  <si>
    <t>https://sairhythms.sathyasai.org/song/radhika-jeevana</t>
  </si>
  <si>
    <t>Sing the praises of Lord Krishna, the very soul of His devotee Radha. Lord Krishna is the one adored by all, the darling son of Devaki and fostered by Nanda. He is the enchanter of the Gopikas. He has a beautiful form playing the flute. He is the slayer of the demon Madhu.</t>
  </si>
  <si>
    <t>Radhika Jeevana
Krishna Janardhana
Radhey Govinda Radhey Gopala
Devaki Nandana [ Radhika ... ]
Nanda Nandana Hey Gopika Ranjana
Murali Mohana
Sri Madhusudhana (Krishna Krishna)</t>
  </si>
  <si>
    <t>radhika-jeevana.mp3</t>
  </si>
  <si>
    <t>P N1 S+ G1+ R2+ S+ N1 S+ N1 D2 PIn the Key of C:G B♭ C+ E♭+ D+ C+ B♭ C+ B♭ A G</t>
  </si>
  <si>
    <t>Song Glossary devaki: mother of lord krishna gopal: name of krishna which means protector of the cowherd; (var) gopala, gopalana, gopalam gopi: the women of brindavana who had completely surrendered to lord krishna; (var) gopika govinda: name of krishna which means cowherd; (var) govindam hey: a heartfelt callout, usually followed by a name or description like 'hey rama', or 'hey merciful lord' janardhana: one who protects the people - refers to lord vishnu jeevan: life; (var) jeevana krishna: name of the eighth incarnation of lord vishnu, son of devaki and vasudeva madhusudhana: slayer of the demon madhu - lord krishna mohana: attractive, beautiful, enchanting; (var) mohanam, mohini (f) - also refers to an incarnation of lord vishnu murali: flute nanda: foster father of lord krishna nandana: son, also the name of a forest; (var) nandan, nandanam radha: one of the gopikas and the beloved of lord krishna; (var) radhe, radhey, radhika ranjana: pleasing, entertaining sri: honorific title of respect; another name of goddess lakshmi; wealth, majesty, splendour, intellect, fortune; (var) thiru (tamil)</t>
  </si>
  <si>
    <t>debug_radhika_jeevana.html</t>
  </si>
  <si>
    <t>https://sairhythms.sathyasai.org/song/radhika-jeevana-krishna-murari</t>
  </si>
  <si>
    <t>O Lord Sai residing in Parthi, You are Lord Krishna, the life of Radha, You are the resident in all hearts of devotees, You are the Lord of Meera, You are the one who lifted the hillock Govardhana aloft to save the cowherd community. We surrender to You, the most enchanting Lord.</t>
  </si>
  <si>
    <t>Radhika Jeevana Krishna Murari
Govardhana Dhari Hrudaya Vihari [ Radhika Jeevana ... ]
Meera Ke Prabhu Hey Giridhari
Parthi Vihari Sai Murari
Hey Mana Mohana Sharana Tihari</t>
  </si>
  <si>
    <t>Megh</t>
  </si>
  <si>
    <t>Song Glossary dhara: bear, carry, earth, one who wears; (var) dhari, dharana, dharam, dharey, dharini (f) giridhar: one who lifted the mountain - refers to lord krishna who lifted the govardhana peak; (var) giridhara, giridhari govardhana: the name of the hillock that was lifted by lord krishna hey: a heartfelt callout, usually followed by a name or description like 'hey rama', or 'hey merciful lord' hrudaya: heart jeevan: life; (var) jeevana ke: of or belonging to krishna: name of the eighth incarnation of lord vishnu, son of devaki and vasudeva mana: mind; (var) man, mano meera: one of the greatest women saints and devotee of lord krishna who sang the glory of the lord through songs and bhajans mohana: attractive, beautiful, enchanting; (var) mohanam, mohini (f) - also refers to an incarnation of lord vishnu murare: one who killed the demon ‘mura’ – lord krishna; (var) murari, murarey prabhu: lord, master; (var) prabho puttaparthi: birthplace of bhagawan sri sathya sai baba; (var) parti, parthi, parthipuri radha: one of the gopikas and the beloved of lord krishna; (var) radhe, radhey, radhika sai: sa + aai = divine mother sharan: surrender; (var) sharana, sharanagata, sharanagatha, sharanagatham, sharanam vihara: one who resides; (var) viharana, vihari, viharini (f)</t>
  </si>
  <si>
    <t>debug_radhika_jeevana_krishna_murari.html</t>
  </si>
  <si>
    <t>https://sairhythms.sathyasai.org/song/radhika-manohara-madana-gopala</t>
  </si>
  <si>
    <t>Radhika Manohara Madana Gopala</t>
  </si>
  <si>
    <t>Sing the glory of Lord Krishna (Gopala), who attracts Radha's mind. We bow to Him, the protector of the meek, the Royal Lord. He who enchants the devotees with his divine flute music and songs, our salutations to Thee!</t>
  </si>
  <si>
    <t>Radhika Manohara Madana Gopala
Deena Vatsala Hey Raja Gopala
Bhaktha Jana Mandara Venu Gopala
Muralidhara Hey Gaana Vilola</t>
  </si>
  <si>
    <t>Song Glossary bhaktha: devotee; (var) bhakthudu (telugu), bhakthargal (tamil) deen: downtrodden; (var) deena, deenan gaan: song, music; (var) gaana gopal: name of krishna which means protector of the cowherd; (var) gopala, gopalana, gopalam hey: a heartfelt callout, usually followed by a name or description like 'hey rama', or 'hey merciful lord' jana: people; (var) jano, janon, janonke (of people), janoon, janara madana: charming mandara: name of a mountain, a type of flower manohar: pleasing, beautiful, charming; (var) manohara, manoharam, manohari (f) muralidhara: one who carries the flute - lord krishna; (var) muralidhari radha: one of the gopikas and the beloved of lord krishna; (var) radhe, radhey, radhika raja: king, emperor; (var) raya, rajadhi raja – king of kings vatsala: affectionate towards, fondly loving venu: flute vilola: one who is in atmic bliss; (var) vilolana, viloley</t>
  </si>
  <si>
    <t>debug_radhika_manohara_madana_gopala.html</t>
  </si>
  <si>
    <t>https://youtu.be/R3BWAWOQrAU https://youtu.be/zJ9G8UI_dF0</t>
  </si>
  <si>
    <t>https://sairhythms.sathyasai.org/song/raga-vinodini-kadambari</t>
  </si>
  <si>
    <t>Raga Vinodini Kadambari</t>
  </si>
  <si>
    <t>Salutations to the Mother of all arts, Saraswathi, the consort of Lord Brahma. The goddess Saraswathi who plays the veena (string instrument) is the shining exponent of all vedas and scriptures. She has incarnated as Lord Sathya Sai.</t>
  </si>
  <si>
    <t>Raga Vinodini Kadambari
Mata Mata Kalavathi
Veena Vadini Brahma Sanathani
Veda Vilasini Shastra Vikasini
Saraswathi Devi Sai Avatarini
Mata Kalavathi</t>
  </si>
  <si>
    <t>raga-vinodini-kadambari.mp3</t>
  </si>
  <si>
    <t>Song Glossary avatar: incarnation; (var) avatara, avataram, avatari, avathaar, avathari, avatarini(f) brahma: one of the trinity who is the creator, it also refers to the supreme lord - brahman; (var) brahmam devi: goddess kadambari: goddess adorned with flowers of the kaadamba tree kalavathi: goddess saraswathi – well versed in arts mata: mother; (var) matey raga: melody sai: sa + aai = divine mother sanathana: perpetual, constant, eternal, permanent; (var) sanathani (f), sanatana, sanathanaya saraswathi: goddess of learning and consort of brahma shastra: vedic injunctions vadini: she who plays (music) veda: sacred text, the scripture of the hindus said to have been directly revealed by the supreme-being, brahman veena: musical instrument esp. played by goddess saraswathi, the goddess of knowledge vikasa: one who grows and nurtures; (var) vikasini (feminine) vilasa: one who is adept at or enjoys as a sport or play (var) vilasini (f) vinodini: one who delights in various activities like playing flute, singing etc.; (var) vinodana</t>
  </si>
  <si>
    <t>debug_raga_vinodini_kadambari.html</t>
  </si>
  <si>
    <t>https://sairhythms.sathyasai.org/song/ragamayi-anuragamayi</t>
  </si>
  <si>
    <t>Ragamayi Anuragamayi</t>
  </si>
  <si>
    <t>Salutations to the Divine Mother, full of compassion and bliss. She is Love personified, the life force of all beings, the one who confers fortunes and relishes the good feeling in our actions. She is wisdom personified and embodiment of good music.</t>
  </si>
  <si>
    <t>Ragamayi Anuragamayi
Premamayi Ma Pranamayi [ Ragamayi ... ]
Karunamayi Anandamayi
Bhagyamayi Ma Bhavamayi
Gnanamayi Ma Gaanamayi</t>
  </si>
  <si>
    <t>Song Glossary anandamayi: one who is full of joy; (var) anandamaya (masculine) anuragamayi: full of love and affection bhagyamayi: embodiment of fortune bhavamayi: suffused with devotion gaanamayi: full of music gnanamayi: full of wisdom karuna: compassion; (var) karunya, karunamaya - full of compassion, karunamayi (f), karunantha, karunakara - embodiment of compassion ma: mother; (var) maayi, maiya, mayi pranamayi: embodiment of vital force premamayi: embodiment of love (feminine); (var) premamaya - full of love ragamayi: immersed in melody while singing</t>
  </si>
  <si>
    <t>debug_ragamayi_anuragamayi.html</t>
  </si>
  <si>
    <t>https://sairhythms.sathyasai.org/song/raghava-raghu-nandana</t>
  </si>
  <si>
    <t>Raghava Raghu Nandana</t>
  </si>
  <si>
    <t>Sing the glory of Raghava, the scion of Raghu dynasty, Lord Rama. He is also the sweet Lord Krishna who slayed demonic force Madhu. He is the lotus-eyed and dark-hued one, who enchants us with His flute. Both the names, Ram and Shyam grant liberation and bliss.</t>
  </si>
  <si>
    <t>Raghava Raghu Nandana
Madhava Madhusudhana [ Raghava Raghu ... ]
Rajeeva Dala Lochana Shyama Bansi Mohana
Donon Hi Naam Hai Anand Dham (2)</t>
  </si>
  <si>
    <t>raghava-raghu-nandana.mp3</t>
  </si>
  <si>
    <t>Song Glossary anand: bliss; (var) ananda, anandam, anando bansi: flute dala: petal dhama: house, residence, light, lustre, splendor; (var) dham, dhamam, dhaam, dhaama donon: both hai: is, are; (var) hi; hain - we are lochana: eye; (var) lochani (feminine) – one with such eyes; (var) vilochana madhava: name of krishna which means very sweet like madhu-honey; (var) madhavam, madhavaya madhusudhana: slayer of the demon madhu - lord krishna mohana: attractive, beautiful, enchanting; (var) mohanam, mohini (f) - also refers to an incarnation of lord vishnu naam: name; (var) naama, naamam nandana: son, also the name of a forest; (var) nandan, nandanam raghava: lord rama who hails from raghu clan raghu: the king ‘raghu’ who formed the ‘raghu’ dynasty in which lord rama was born rajeeva: a blue lotus sham: dark hued, a reference to lord krishna; evening time; (var) shyam, shyama, shyamala</t>
  </si>
  <si>
    <t>debug_raghava_raghu_nandana.html</t>
  </si>
  <si>
    <t>https://sairhythms.sathyasai.org/song/raghava-raghuvara-rama-bhajo</t>
  </si>
  <si>
    <t>Raghava Raghuvara Rama Bhajo</t>
  </si>
  <si>
    <t>Sing the praises of Lord Rama (Raghava) of Raghu lineage, the Lord of Saint Tulasidas, the son of Dasharatha and of Shyama (Lord Krishna), who lifted the Mandara mountain, the Lord of Meera, the one who delights everyone with lilting music of His Flute, the son of Nanda. Praise our beautiful (Sundara) Lord Sai.</t>
  </si>
  <si>
    <t>Raghava Raghuvara Rama Bhajo
Mandara Giridhara Shyama Bhajo [ Raghava Raghuvara ... ]
Tulasidas Prabho Rama Bhajo
Meera Mohana Shyam Bhajo
Raghupathi Raghava Rama Bhajo Murali Mohana Shyama Bhajo
Nanda Nandana Shyama Bhajo Dasharatha Nandana Rama Bhajo
Sai Sundara Naama Bhajo
Raghava Raghuvara Rama Bhajo
Mandara Giridhara Shyama Bhajo [ Raghava Raghuvara ... ]
Tulasidas Prabho Rama Bhajo
Meera Ke Prabhu Shyam Bhajo
Raghupathi Raghava Rama Bhajo Murali Mohana Shyama Bhajo
Dasharatha Nandana Rama Bhajo Nanda Nandana Shyama Bhajo
Sai Sundara Naama Bhajo</t>
  </si>
  <si>
    <t>raghava-raghuvara-rama-bhajo.mp3</t>
  </si>
  <si>
    <t>Song Glossary bhajo: (let us) worship, chant the name or sing the praises of the lord; (var) bhajarey, bhajey, bhajore, bhajorey, bhajeham dasharatha: king of ayodhya and the father of lord rama giridhar: one who lifted the mountain - refers to lord krishna who lifted the govardhana peak; (var) giridhara, giridhari ke: of or belonging to mandara: name of a mountain, a type of flower meera: one of the greatest women saints and devotee of lord krishna who sang the glory of the lord through songs and bhajans mohana: attractive, beautiful, enchanting; (var) mohanam, mohini (f) - also refers to an incarnation of lord vishnu murali: flute naam: name; (var) naama, naamam nanda: foster father of lord krishna nandana: son, also the name of a forest; (var) nandan, nandanam prabhu: lord, master; (var) prabho raghava: lord rama who hails from raghu clan raghuvara: rama’s birth is boon to raghu clan raghupathey: lord of raghu clan; (var) raghupathi rama: name of the seventh incarnation of lord vishnu, son of dasharatha and kausalya; (var) ram sai: sa + aai = divine mother sham: dark hued, a reference to lord krishna; evening time; (var) shyam, shyama, shyamala sundara: beautiful; (var) sundarakara, sundaraya, sundari (f), soundari (f), sundaram - beauty tulsidas: the 15th century poet-saint devotee of lord rama; (var) tulasidas</t>
  </si>
  <si>
    <t>debug_raghava_raghuvara_rama_bhajo.html</t>
  </si>
  <si>
    <t>https://sairhythms.sathyasai.org/song/raghava-rama-raghuveera</t>
  </si>
  <si>
    <t>Chant the name of Lord Rama, also known as Raghava, who is the champion of the Raghu lineage. Chant the various names of Krishna, Sridhara (the one who bears Mother Lakshmi in His heart), Madhava, Govinda, Keshava (the one with long hair), Madhusudhana (the one who vanquished the demon Madhu), Achyutha (un-decaying), Anantha (infinite), Narayana (indweller) and Gopala (sustainer), who is dear to the Gopis.</t>
  </si>
  <si>
    <t>Raghava Rama Raghuveera
Sridhara Madhava Govinda [ Raghava ... ]
Keshava Madhava Madhusudhana
Achyutha Anantha Narayana
Gopiya Lola Gopala</t>
  </si>
  <si>
    <t>raghava-rama-raghuveera.mp3</t>
  </si>
  <si>
    <t>Song Glossary achyutha: one who does not lapse, firm, immovable, imperishable - refers to lord krishna; (var) achyutham, achyuthaya anantha: infinite, endless; (var) ananth, anantham, ananthaya gopal: name of krishna which means protector of the cowherd; (var) gopala, gopalana, gopalam gopi: the women of brindavana who had completely surrendered to lord krishna; (var) gopika govinda: name of krishna which means cowherd; (var) govindam keshava: refers to lord krishna who vanquished the demon keshi; also means the one with beautiful, long hair; (var) keshavam lola: longing or desirous of madhava: name of krishna which means very sweet like madhu-honey; (var) madhavam, madhavaya madhusudhana: slayer of the demon madhu - lord krishna narayana: lord vishnu; (var) narayan, narayanam, narayanaya raghava: lord rama who hails from raghu clan raghuveera: the valorous one of raghu clan - refers to lord rama rama: name of the seventh incarnation of lord vishnu, son of dasharatha and kausalya; (var) ram sridhara: lord vishnu – one who has wealth or fortune</t>
  </si>
  <si>
    <t>debug_raghava_rama_raghuveera.html</t>
  </si>
  <si>
    <t>https://sairhythms.sathyasai.org/song/raghava-sundara-rama-raghuvara</t>
  </si>
  <si>
    <t>Raghava Sundara Rama Raghuvara</t>
  </si>
  <si>
    <t>The beautiful Lord Rama is Supreme among the Raghu dynasty. He is worshipped by the entire creation. Liberator of the chaste, venerated by the devotees, He destroys obstacles and annihilated the demon-king Ravana. Worship Lord Narayana, who has incarnated in Parthi as Lord Sai Ram.</t>
  </si>
  <si>
    <t>Raghava Sundara Rama Raghuvara
Parama Pavana Hey Jaga Vandana [ Raghava Sundara ... ]
Patithodharana Bhaktha Parayana
Ravana Mardhana Vighna Bhanjana
Parthi Pureeshwara Sai Narayana</t>
  </si>
  <si>
    <t>raghava-sundara-rama-raghuvara.mp3</t>
  </si>
  <si>
    <t>Song Glossary bhaktha: devotee; (var) bhakthudu (telugu), bhakthargal (tamil) bhanjana: one who destroys; (var) bhanjani (f) hey: a heartfelt callout, usually followed by a name or description like 'hey rama', or 'hey merciful lord' jagat: world; (var) jagath, jagatha, jag, jaga mardana: destroyer, one who vanquishes; (var) mardhana narayana: lord vishnu; (var) narayan, narayanam, narayanaya parama: supreme, principal, chief, best, highest; (var) param, paramam parayana: recitation patithodhara: the liberator of the downtrodden; (var) patithodharana, patithodharini (f) pavana: sacred, also means one who protects or provides refuge; (var) pavanam, paavana; pavani (f) pureeshwara: lord of a place or city; (var) purishwara, pureeshwari, purishwari (f) puttaparthi: birthplace of bhagawan sri sathya sai baba; (var) parti, parthi, parthipuri raghava: lord rama who hails from raghu clan raghuvara: rama’s birth is boon to raghu clan rama: name of the seventh incarnation of lord vishnu, son of dasharatha and kausalya; (var) ram ravana: king of lanka sai: sa + aai = divine mother sundara: beautiful; (var) sundarakara, sundaraya, sundari (f), soundari (f), sundaram - beauty vandana: worship, obeisance, salutation; (var) vandanam vighna: obstacle</t>
  </si>
  <si>
    <t>debug_raghava_sundara_rama_raghuvara.html</t>
  </si>
  <si>
    <t>https://sairhythms.sathyasai.org/song/raghothama-rama-ram</t>
  </si>
  <si>
    <t>Raghothama Rama Ram</t>
  </si>
  <si>
    <t>Sing the praises of Rama who belongs to the Highest order of the Raghu lineage. One who charms Sita (Mother Lakshmi), One who bestows supreme bliss, the Lotus eyed Ram. He is none other than Sai Rama.</t>
  </si>
  <si>
    <t>Raghothama Rama Ram
Ramakantha Rama Ram
Chidananda Rama Ram
Sarojaksha Rama Ram
Sai Rama Rama Ram (4)</t>
  </si>
  <si>
    <t>Song Glossary chidananda: bliss of the consciousness raghothama: best amongst the raghu lineage rama: name of the seventh incarnation of lord vishnu, son of dasharatha and kausalya; (var) ram ramakantha: consort of lakshmi sai: sa + aai = divine mother saroja: lotus</t>
  </si>
  <si>
    <t>debug_raghothama_rama_ram.html</t>
  </si>
  <si>
    <t>https://sairhythms.sathyasai.org/song/raghu-kula-tilaka-sri-ram</t>
  </si>
  <si>
    <t>Raghu Kula Tilaka Sri Ram</t>
  </si>
  <si>
    <t>Glory to Lord Rama, the jewel of Raghu dynasty and son of mother Kausalya. The Lord of Sita, who destroyed Ravana is the savior of the destitute.</t>
  </si>
  <si>
    <t>Raghu Kula Tilaka Sri Ram Sri Rama (3)
Kausalyesha Jaya Jaya Rama
Ravana Mardhana Sita Rama [ Raghu Kula ... ]
Raghupathi Raghava Raja Rama
Patitha Pavana Sita Rama</t>
  </si>
  <si>
    <t>Song Glossary jaya: victory; (var) jayam, jayatu kausalya: mother of lord rama kula: clan, lineage, dynasty mardana: destroyer, one who vanquishes; (var) mardhana patitha: downtrodden, helpless pavan: the wind god raghava: lord rama who hails from raghu clan raghu: the king ‘raghu’ who formed the ‘raghu’ dynasty in which lord rama was born raja: king, emperor; (var) raya, rajadhi raja – king of kings rama: name of the seventh incarnation of lord vishnu, son of dasharatha and kausalya; (var) ram ravana: king of lanka sita: consort of rama, 7th avatar of lord vishnu; (var) siya sri: honorific title of respect; another name of goddess lakshmi; wealth, majesty, splendour, intellect, fortune; (var) thiru (tamil) tilaka: the sacred mark put on the forehead; (var) tilakam</t>
  </si>
  <si>
    <t>debug_raghu_kula_tilaka_sri_ram.html</t>
  </si>
  <si>
    <t>https://sairhythms.sathyasai.org/song/raghu-nandana-hey-raghu-nandana</t>
  </si>
  <si>
    <t>I bow to the lotus-eyed Lord Rama of Raghu Dynasty who is beloved to me. He is the beloved Prince of King Dasharatha and is the destroyer of the ten-headed Ravana. Salutations to the one who is the very life of Mother Janaki (Sita).</t>
  </si>
  <si>
    <t>Raghu Nandana Hey Raghu Nandana (2)
Pyaarey Merey Nandana Raghu Nandana [ Raghu Nandana ... ]
Rajeeva Lochana Raghu Nandana
Dasharatha Tanaya Raghu Nandana
Dasha Mukha Mardhana Raghu Nandana
Janaki Jeevana Raghu Nandana [ Raghu Nandana ... ]</t>
  </si>
  <si>
    <t>raghu-nandana-hey-raghu-nandana.mp3</t>
  </si>
  <si>
    <t>Song Glossary dasha: the number ten dasharatha: king of ayodhya and the father of lord rama hey: a heartfelt callout, usually followed by a name or description like 'hey rama', or 'hey merciful lord' janaki: daughter of king ‘janaka’ i.e. sita – consort of lord rama jeevan: life; (var) jeevana lochana: eye; (var) lochani (feminine) – one with such eyes; (var) vilochana mardana: destroyer, one who vanquishes; (var) mardhana mera: my, mine; (var) mere, merey, meri, mero mukha: face; (var) mukh nandana: son, also the name of a forest; (var) nandan, nandanam pyaara: loving; (var) pyaarey, pyaari (f); pyaar - love raghu: the king ‘raghu’ who formed the ‘raghu’ dynasty in which lord rama was born rajeeva: a blue lotus tanaya: son; (var) tanayam, tanaye, tanayey</t>
  </si>
  <si>
    <t>debug_raghu_nandana_hey_raghu_nandana.html</t>
  </si>
  <si>
    <t>https://sairhythms.sathyasai.org/song/raghu-nandana-raghava-ram-harey</t>
  </si>
  <si>
    <t>Raghu Nandana Raghava Ram Harey</t>
  </si>
  <si>
    <t>Worship Lord Rama of Raghu Dynasty. Worship the lotus-eyed Lord Rama, who is the very life-breath of Mother Sita. Sai Rama who is verily Lord Rama, we sing Your praises.</t>
  </si>
  <si>
    <t>Raghu Nandana Raghava Ram Harey
Hey Janaki Jeevana Ram Harey
Hey Rajeeva Lochana Ram Harey
Sri Rama Harey Sai Rama Harey (5)</t>
  </si>
  <si>
    <t>raghu-nandana-raghava-ram-harey.mp3</t>
  </si>
  <si>
    <t>Song Glossary hari: name of lord vishnu; (var) hare, harey hey: a heartfelt callout, usually followed by a name or description like 'hey rama', or 'hey merciful lord' janaki: daughter of king ‘janaka’ i.e. sita – consort of lord rama jeevan: life; (var) jeevana lochana: eye; (var) lochani (feminine) – one with such eyes; (var) vilochana nandana: son, also the name of a forest; (var) nandan, nandanam raghava: lord rama who hails from raghu clan raghu: the king ‘raghu’ who formed the ‘raghu’ dynasty in which lord rama was born rajeeva: a blue lotus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t>
  </si>
  <si>
    <t>debug_raghu_nandana_raghava_ram_harey.html</t>
  </si>
  <si>
    <t>https://sairhythms.sathyasai.org/song/raghukula-bhooshana-rajeeva-nayana</t>
  </si>
  <si>
    <t>Glory to the jewel of the Raghu dynasty, the lotus-eyed Lord Rama. He is none other than the darling son of Mother Eshwaramba, Lord Sathya Sai. The beloved of Janaki (Sita), the exquisitely handsome Lord Rama, is beautifully-complexioned and the most virtuous. Victory to Lord Rama, who is verily our Lord Sai Rama, of the Holy abode, Prashanthi Nilayam.</t>
  </si>
  <si>
    <t>Raghukula Bhooshana Rajeeva Nayana
Eshwaramba Nandana Sathya Sai Rama
Janaki Vallabha Lavanya Rama
Nirupama Sundara Sugunabhi Rama
Prashanthi Nilaya Pavana Naama
Jaya Jaya Rama Prabhu Sai Rama</t>
  </si>
  <si>
    <t>raghukula-bhooshana-rajeeva-nayana.mp3</t>
  </si>
  <si>
    <t>https://media.radiosai.org/journals/vol_13/01MAR15/bhajan-tutor-Raghukula-Bhushana-Rajiva-Nayana.htm</t>
  </si>
  <si>
    <t>Song Glossary bhooshana: ornament, decoration, jewel; being so decorated; (var) bhushana, vibhushana, vibhushani (f), bhooshani (f) eshwaramba: mother of sri sathya sai baba; (var) eswaramma, eshwaramma, eshwari janaki: daughter of king ‘janaka’ i.e. sita – consort of lord rama jaya: victory; (var) jayam, jayatu lavanya: enchanting, beautiful naam: name; (var) naama, naamam nandana: son, also the name of a forest; (var) nandan, nandanam nayan: eye; (var) nayana, nayanon, nayanom, nayanabhi nilaya: house; (var) nilayey nirupama: without any comparison i.e. one who is unique in himself and cannot be compared with anybody i.e. god pavana: sacred, also means one who protects or provides refuge; (var) pavanam, paavana; pavani (f) prabhu: lord, master; (var) prabho prashanthi: supreme peace; (var) prashantha; also refers to prashanthi nilayam at puttaparthi raghukula: the dynasty of king ‘raghu’ rajeeva: a blue lotus rama: name of the seventh incarnation of lord vishnu, son of dasharatha and kausalya; (var) ram sai: sa + aai = divine mother sathya: truth, short form of sathyanarayana – the childhood name of sri sathya sai baba; (var) sathyam suguna: good qualities; (var) sugunabhi - one with good qualities sundara: beautiful; (var) sundarakara, sundaraya, sundari (f), soundari (f), sundaram - beauty vallabha: beloved, husband; (var) vallabham, vallabhaya, vallabhey</t>
  </si>
  <si>
    <t>debug_raghukula_bhooshana_rajeeva_nayana.html</t>
  </si>
  <si>
    <t>raghukula-bhooshana-rajeeva-nayana_1.mp3</t>
  </si>
  <si>
    <t>https://sairhythms.sathyasai.org/song/raghupathey-raghava-raja-rama</t>
  </si>
  <si>
    <t>Raghupathey Raghava Raja Rama</t>
  </si>
  <si>
    <t>Pray and chant the name of Lord Rama, the handsome Prince of King Dasharatha and Mother Kausalya. Victory to Lord Rama, the Saviour of the downtrodden and the Lord of Sita. Victory be to You, O Raghava, the Lord of Raghu dynasty, the one with a captivating form and of dark complexion.</t>
  </si>
  <si>
    <t>Raghupathey Raghava Raja Rama
O Raja (Sai) Rama [ Raghupathey ... ]
Dasharatha Nandana Raja Rama Kausalyatmaja Sundara Rama
Rama Rama Jaya Raja Rama Raghava Mohana Megha Shyama
Jai Jai Ram Jai Jai Ram
Jai Jai Ram Jai Jai Ram Jai Jai Rama Rama Raja Ram
Patitha Pavana Sita Pathey Rama
Raghupathey Raghava Raja Rama
O Raja (Sai) Rama [ Raghupathey ... ]
Dasharatha Nandana Raja Rama Kausalyatmaja Sundara Rama
Rama Rama Jaya Raja Rama Shyamala Komala Megha Shyama
Jai Jai Ram Jai Jai Ram
Jai Jai Ram Jai Jai Ram Jai Jai Rama Rama Raja Ram
Patitha Pavana Sita Pathey Rama
Ai Suru Haha yo Kamisama
O Sai Baba [ Ai Suru Haha yo ]
Kono Yo ni Umarete Anata to Tomo ni, Ai no Hikari wo Subete no Hito ni
Rama, Rama, Jaya Sita Rama, Douka Kami yo Atae Tamae
Jai Jai Ram, Sai Ram
Jai Jai Ram, Jai Jai Ram, Jai Jai Haha Naru Kami yo
Shinri Seigi wo Uchi Naru Heian wo
O Sai Baba</t>
  </si>
  <si>
    <t>raghupathey-raghava-raja-rama.mp3</t>
  </si>
  <si>
    <t>Song Glossary dasharatha: king of ayodhya and the father of lord rama jai: victory jaya: victory; (var) jayam, jayatu kausalyatmaja: son of kausalya komala: soft, beautiful, pleasant megha: cloud, dense, thick mohana: attractive, beautiful, enchanting; (var) mohanam, mohini (f) - also refers to an incarnation of lord vishnu nandana: son, also the name of a forest; (var) nandan, nandanam pathey: master, lord, husband; (var) pathi, pathayey patitha: downtrodden, helpless pavana: sacred, also means one who protects or provides refuge; (var) pavanam, paavana; pavani (f) raghava: lord rama who hails from raghu clan raghupathey: lord of raghu clan; (var) raghupathi raja: king, emperor; (var) raya, rajadhi raja – king of kings rama: name of the seventh incarnation of lord vishnu, son of dasharatha and kausalya; (var) ram sai: sa + aai = divine mother sham: dark hued, a reference to lord krishna; evening time; (var) shyam, shyama, shyamala sita: consort of rama, 7th avatar of lord vishnu; (var) siya sundara: beautiful; (var) sundarakara, sundaraya, sundari (f), soundari (f), sundaram - beauty</t>
  </si>
  <si>
    <t>debug_raghupathey_raghava_raja_rama.html</t>
  </si>
  <si>
    <t>https://sairhythms.sathyasai.org/song/raghupathey-sita-rama</t>
  </si>
  <si>
    <t>Raghupathey Sita Rama</t>
  </si>
  <si>
    <t>Victory to the Lord Rama, the Lord of the Raghu dynasty, who is the life-breath of Mother Sita. Victory to the lotus-eyed one who is the nectarine essence of the Solar dynasty, the one who wields the Kodanda bow and the one who destroyed the demon Ravana.</t>
  </si>
  <si>
    <t>Raghupathey Sita Rama
Janaki Jeevana Kodanda Rama [ Raghupathey ... ]
Rajeeva Lochana Ravikula Soma
Ravana Mardhana Jaya Jaya Rama</t>
  </si>
  <si>
    <t>raghupathey-sita-rama.mpeg</t>
  </si>
  <si>
    <t>Song Glossary janaki: daughter of king ‘janaka’ i.e. sita – consort of lord rama jaya: victory; (var) jayam, jayatu jeevan: life; (var) jeevana kodanda: the name of rama’s bow lochana: eye; (var) lochani (feminine) – one with such eyes; (var) vilochana mardana: destroyer, one who vanquishes; (var) mardhana raghupathey: lord of raghu clan; (var) raghupathi rajeeva: a blue lotus rama: name of the seventh incarnation of lord vishnu, son of dasharatha and kausalya; (var) ram ravana: king of lanka ravikula: solar dynasty sita: consort of rama, 7th avatar of lord vishnu; (var) siya soma: moon; name of a plant or its juice; nectar</t>
  </si>
  <si>
    <t>debug_raghupathey_sita_rama.html</t>
  </si>
  <si>
    <t>https://sairhythms.sathyasai.org/song/raghupathey-sri-rama-chandra</t>
  </si>
  <si>
    <t>Raghupathey Sri Rama Chandra</t>
  </si>
  <si>
    <t>We bow to Rama, Lord of the Raghu Dynasty, Who is still and shining as the moon. He is Raghava, Lord of Raghu dynasty. Raghava, who is the doyen of the Solar lineage, respected by everyone and has a charming personality.</t>
  </si>
  <si>
    <t>Raghupathey Sri Rama Chandra
Raghava Raghava [ Raghupathey ]
Ravikula Soma Sarvabhowma
Ramya Susheela Rama Rama</t>
  </si>
  <si>
    <t>Song Glossary chand: moon; (var) chandra raghava: lord rama who hails from raghu clan raghu: the king ‘raghu’ who formed the ‘raghu’ dynasty in which lord rama was born rama: name of the seventh incarnation of lord vishnu, son of dasharatha and kausalya; (var) ram ramya: pleasing, beautiful, delightful ravikula: solar dynasty sarva: all; (var) sarvam soma: moon; name of a plant or its juice; nectar sri: honorific title of respect; another name of goddess lakshmi; wealth, majesty, splendour, intellect, fortune; (var) thiru (tamil) susheela: embodiment of virtue and character; (var) gunasheela</t>
  </si>
  <si>
    <t>debug_raghupathey_sri_rama_chandra.html</t>
  </si>
  <si>
    <t>https://sairhythms.sathyasai.org/song/raghupathey-sri-rama-chandra-raghava</t>
  </si>
  <si>
    <t>O Rama, Lord of the Raghus, who is still and shining as the moon, You are the Ocean of Mercy. O Lord Shiva, the beloved of Mother Parvathi, You are ever unchanging and the Source of Goodness. Oh Krishna, the Splendorous Lord of Radha, You are the protector of our souls and the remover of sorrows. Oh Lord Sai, You are Lord Rama, Lord Shiva and Lord Krishna.</t>
  </si>
  <si>
    <t>Raghupathey Sri Rama Chandra Raghava Daya Nidhey (2)
Pashupathey Sri Parvatheesha Shankara Sadashiva (2)
Madhava Sri Radhikesha Govinda Harey Krishna (2)</t>
  </si>
  <si>
    <t>raghupathey-sri-rama-chandra-raghava.mp3</t>
  </si>
  <si>
    <t>Song Glossary chand: moon; (var) chandra daya: compassion govinda: name of krishna which means cowherd; (var) govindam hari: name of lord vishnu; (var) hare, harey krishna: name of the eighth incarnation of lord vishnu, son of devaki and vasudeva madhava: name of krishna which means very sweet like madhu-honey; (var) madhavam, madhavaya nidhey: treasure house; (var) nidhe parvatheesha: consort of parvathi pashupathi: the lord of all animals esp. lord shiva; (var) pashupathey radhikeshwara: the lord of radha (krishna); radhika (another name for radha)+ eshwara (master); (var) radhikesha raghava: lord rama who hails from raghu clan raghupathey: lord of raghu clan; (var) raghupathi rama: name of the seventh incarnation of lord vishnu, son of dasharatha and kausalya; (var) ram sadashiva: always happy or prosperous; (var) sadashivey, sadashivom shankara: name of lord shiva, one who bestows auspiciousness; (var) shankar, shankaraya, shankaram sri: honorific title of respect; another name of goddess lakshmi; wealth, majesty, splendour, intellect, fortune; (var) thiru (tamil)</t>
  </si>
  <si>
    <t>debug_raghupathey_sri_rama_chandra_raghava.html</t>
  </si>
  <si>
    <t>https://sairhythms.sathyasai.org/song/raghupathi-raghava-raja-ram</t>
  </si>
  <si>
    <t>Raghupathi Raghava Raja Ram</t>
  </si>
  <si>
    <t>Chant the name of Lord Sai Rama. O Lord, You are the salvation of the fallen and repentful. Chant the name of the princely Rama of Ayodhya. Chant the name of Sai Ram whose name purifies us.</t>
  </si>
  <si>
    <t>Raghupathi Raghava Raja Ram
Patitha Pavana Sita Ram
Raghupathi Raghava Raja Ram
Patitha Pavana Sita Ram
Rama Rama Jaya Raja ( Sai ) Ram
Rama Rama Jaya Raja Ram
Rama Rama Jaya Sita Ram
Rama Rama Jaya Sai Ram</t>
  </si>
  <si>
    <t>raghupathi-raghava-raja-ram.mp3</t>
  </si>
  <si>
    <t>Song Glossary jaya: victory; (var) jayam, jayatu patitha: downtrodden, helpless pavana: sacred, also means one who protects or provides refuge; (var) pavanam, paavana; pavani (f) raghava: lord rama who hails from raghu clan raghupathey: lord of raghu clan; (var) raghupathi raja: king, emperor; (var) raya, rajadhi raja – king of kings rama: name of the seventh incarnation of lord vishnu, son of dasharatha and kausalya; (var) ram sai: sa + aai = divine mother sita: consort of rama, 7th avatar of lord vishnu; (var) siya</t>
  </si>
  <si>
    <t>debug_raghupathi_raghava_raja_ram.html</t>
  </si>
  <si>
    <t>raghupathi-raghava-raja-ram_1.mp3</t>
  </si>
  <si>
    <t>https://sairhythms.sathyasai.org/song/raghupathi-raghava-raja-ram-patitha</t>
  </si>
  <si>
    <t>Raghupathi Raghava Raja Ram Patitha (Mishra Gara)</t>
  </si>
  <si>
    <t>Victory to Lord and King Sri Ram of Raghu lineage, the redeemer of the downtrodden, Lord of Mother Sita. Oh Lord! Bless us with wisdom. You are the very same God known by different names as Eshwar, Allah, Nanak, Yesu and Gautam. Victory to the personification of all forms, Sathya Sai Ram.</t>
  </si>
  <si>
    <t>Raghupathi Raghava Raja Ram Patitha Pavana Sita Ram
Eshwar Allah Tero Naam Sab Ko Sanmati Do Bhagawan [ Raghupathi ... ]
Nanak Yesu Gautam Ram Sri Ram Jaya Ram Jaya Jaya Ram
Sri Ram Jaya Ram Jaya Jaya Ram Sri Ram Jaya Ram Sathya Sai Ram</t>
  </si>
  <si>
    <t>Song Glossary allah: the all-compassionate god of islam religion bhagawan: god; (var) bhagwan, bhagavaan, bhagavan, bhagawantha, bhagawathey do: give, grant; also refers to the number two eshwar: lord, one of the various names of lord shiva; (var) eshwara gautama: refers to gautama buddha - considered to be one of the ten incarnations; (var) gautam jaya: victory; (var) jayam, jayatu ko: for naam: name; (var) naama, naamam nanak: saint of sikh religion, guru nanak patitha: downtrodden, helpless pavana: sacred, also means one who protects or provides refuge; (var) pavanam, paavana; pavani (f) raghava: lord rama who hails from raghu clan raghu: the king ‘raghu’ who formed the ‘raghu’ dynasty in which lord rama was born raja: king, emperor; (var) raya, rajadhi raja – king of kings rama: name of the seventh incarnation of lord vishnu, son of dasharatha and kausalya; (var) ram sab: all, everybody or everything sai: sa + aai = divine mother sanmati: good thought sathya: truth, short form of sathyanarayana – the childhood name of sri sathya sai baba; (var) sathyam sita: consort of rama, 7th avatar of lord vishnu; (var) siya sri: honorific title of respect; another name of goddess lakshmi; wealth, majesty, splendour, intellect, fortune; (var) thiru (tamil) tera: yours; (var) terey, teri, tero (your) yesu: jesus christ; (var) yeshu</t>
  </si>
  <si>
    <t>debug_raghupathi_raghava_raja_ram_patitha.html</t>
  </si>
  <si>
    <t>https://sairhythms.sathyasai.org/song/raghupathi-raghava-raja-ram-patitha-0</t>
  </si>
  <si>
    <t>Raghupathi Raghava Raja Ram Patitha (Pilu)</t>
  </si>
  <si>
    <t>Victory to You, Lord Rama, king of the Raghu dynasty, and the Lord of Sita, the protector of the poor and helpless. Sing praises to our beloved Lord Sita Ram, known also as Ishwara and Allah. O Lord, please endow us with intelligence.</t>
  </si>
  <si>
    <t>Raghupathi Raghava Raja Ram Patitha Pavana Sita Ram
Sita Ram Jaya Sita Ram Bhaja Pyaarey Tu Sita Ram
Eshwara Allah Terey Naam Sab Ko Sanmati Dey Bhagawan
(Hey Bhagawan Hey Bhagawan Sab Ko Sanmati Dey Bhagawan)
(Sri Ram Jaya Ram Jaya Jaya Ram Sita Ram Jaya Sita Ram)</t>
  </si>
  <si>
    <t>Rama, Sarva Dharma</t>
  </si>
  <si>
    <t>Song Glossary allah: the all-compassionate god of islam religion bhagawan: god; (var) bhagwan, bhagavaan, bhagavan, bhagawantha, bhagawathey bhaja: worship, chant the name or sing the praises of the lord; (var) bhajoon - I worship; bhajey - let us worship dey: give eshwar: lord, one of the various names of lord shiva; (var) eshwara hey: a heartfelt callout, usually followed by a name or description like 'hey rama', or 'hey merciful lord' jaya: victory; (var) jayam, jayatu ko: for naam: name; (var) naama, naamam patitha: downtrodden, helpless pavana: sacred, also means one who protects or provides refuge; (var) pavanam, paavana; pavani (f) pyaara: loving; (var) pyaarey, pyaari (f); pyaar - love raghava: lord rama who hails from raghu clan raghupathey: lord of raghu clan; (var) raghupathi raja: king, emperor; (var) raya, rajadhi raja – king of kings rama: name of the seventh incarnation of lord vishnu, son of dasharatha and kausalya; (var) ram sab: all, everybody or everything sanmati: good thought sita: consort of rama, 7th avatar of lord vishnu; (var) siya sri: honorific title of respect; another name of goddess lakshmi; wealth, majesty, splendour, intellect, fortune; (var) thiru (tamil) tera: yours; (var) terey, teri, tero (your) tum: you, thou; (var) tu, tuj; tubhyam, tumhey - to you; tujhey, tujko - for you;</t>
  </si>
  <si>
    <t>https://youtu.be/D8awFx_qgQw</t>
  </si>
  <si>
    <t>https://sairhythms.sathyasai.org/song/raghupathi-raghava-ram-kaho</t>
  </si>
  <si>
    <t>Raghupathi Raghava Ram Kaho</t>
  </si>
  <si>
    <t>Worship the Lotus - Eyed Lord Rama of the Raghu Dynasty. Chant the name of Lord Sai Rama. Chant, 'Ram Ram Sai Ram'.</t>
  </si>
  <si>
    <t>Raghupathi Raghava Ram Kaho
Rajeeva Lochana Ram Kaho
Ram Kaho Sai Ram Kaho
Ram Ram Sai Ram Kaho</t>
  </si>
  <si>
    <t>Song Glossary kaho: tell; chant; (var) kahorey lochana: eye; (var) lochani (feminine) – one with such eyes; (var) vilochana raghava: lord rama who hails from raghu clan raghu: the king ‘raghu’ who formed the ‘raghu’ dynasty in which lord rama was born rajeeva: a blue lotus rama: name of the seventh incarnation of lord vishnu, son of dasharatha and kausalya; (var) ram sai: sa + aai = divine mother</t>
  </si>
  <si>
    <t>debug_raghupathi_raghava_ram_kaho.html</t>
  </si>
  <si>
    <t>https://sairhythms.sathyasai.org/song/raghupathi-raghava-ram-ram</t>
  </si>
  <si>
    <t>Raghupathi Raghava Ram Ram</t>
  </si>
  <si>
    <t>Sing the Glory of the Lord of Raghu dynasty, Lord Rama, the very life of Mother Janaki (Sita) and who is none other than Lord Sai, the redeemer of the world.</t>
  </si>
  <si>
    <t>Raghupathi Raghava Ram Ram
Ram Ram Rama Ram Ram
Ram Ram Rama Ram [ Raghupathi Raghava ... ]
Janaki Jeevana Ram Ram
Jagadodharana Sai Ram</t>
  </si>
  <si>
    <t>Song Glossary jagadodhara: one who liberates the world; (var) jagadoddhara, jagadoddharini (f), jagadodhaara, jagadodharaka, jagadodharana, jagadodharanam, jagadodharini (f) janaki: daughter of king ‘janaka’ i.e. sita – consort of lord rama jeevan: life; (var) jeevana raghava: lord rama who hails from raghu clan raghupathey: lord of raghu clan; (var) raghupathi rama: name of the seventh incarnation of lord vishnu, son of dasharatha and kausalya; (var) ram sai: sa + aai = divine mother</t>
  </si>
  <si>
    <t>debug_raghupathi_raghava_ram_ram.html</t>
  </si>
  <si>
    <t>https://sairhythms.sathyasai.org/song/raghupathi-raghava-rama-harey</t>
  </si>
  <si>
    <t>Raghupathi Raghava Rama Harey</t>
  </si>
  <si>
    <t>Pray to Lord Rama who is the doyen of Raghu lineage who has a dark-hued lovely form. He is the cosmic consciousness, the ultimate abode, the most exalted of humans. The destroyer of desires and attachment has come down as Lord Sai Rama.</t>
  </si>
  <si>
    <t>Raghupathi Raghava Rama Harey
Shyama Sundara Sai Rama Harey
Paramatma Rama Parandhama Rama
Purushottama Sai Rama Harey
Asha Paasha Vinashaka Rama
Sai Rama Rama Harey</t>
  </si>
  <si>
    <t>Song Glossary asha: desire, hope hari: name of lord vishnu; (var) hare, harey paasha: noose - signifies attachment paramatma: supreme lord or highest soul; (var) paraman - tamil; paramatmaja - supreme lord who is born on earth (an incarnation) parandhama: the highest world or the ultimate destination purushottama: best amongst mankind or supreme lord raghava: lord rama who hails from raghu clan raghupathey: lord of raghu clan; (var) raghupathi rama: name of the seventh incarnation of lord vishnu, son of dasharatha and kausalya; (var) ram sai: sa + aai = divine mother sham: dark hued, a reference to lord krishna; evening time; (var) shyam, shyama, shyamala sundara: beautiful; (var) sundarakara, sundaraya, sundari (f), soundari (f), sundaram - beauty vinasha: one who destroys or removes; (var) vinashaka, vinashana, vinashini (f), vinasham;</t>
  </si>
  <si>
    <t>debug_raghupathi_raghava_rama_harey.html</t>
  </si>
  <si>
    <t>https://sairhythms.sathyasai.org/song/raghupathi-ram-jaya-jaya-ram</t>
  </si>
  <si>
    <t>Raghupathi Ram Jaya Jaya Ram</t>
  </si>
  <si>
    <t>Glory and victory to Prince of King Dasharatha, Lord Rama of the Raghu Dynasty. He is dearest to Sita (Janaki). Reciting His name is purifying and helps one to attain the auspicious abode. He has incarnated as Lord Sathya Sai, the Lord of Prashanthi Nilayam who is adored by the entire world.</t>
  </si>
  <si>
    <t>Raghupathi Ram Jaya Jaya Ram
Dasharatha Nandana Sri Raghu Ram [ Raghupathi Ram ... ]
Sita Mohana Janaki Ram
Pavana Naam Mangala Dham
Jaya Jagavandana Prashanthi Ram</t>
  </si>
  <si>
    <t>Song Glossary dasharatha: king of ayodhya and the father of lord rama dhama: house, residence, light, lustre, splendor; (var) dham, dhamam, dhaam, dhaama jagavandana: worshipped by the world janaki: daughter of king ‘janaka’ i.e. sita – consort of lord rama jaya: victory; (var) jayam, jayatu mangal: auspicious; (var) mangala mohana: attractive, beautiful, enchanting; (var) mohanam, mohini (f) - also refers to an incarnation of lord vishnu naam: name; (var) naama, naamam nandana: son, also the name of a forest; (var) nandan, nandanam pavana: sacred, also means one who protects or provides refuge; (var) pavanam, paavana; pavani (f) prashanthi: supreme peace; (var) prashantha; also refers to prashanthi nilayam at puttaparthi raghu: the king ‘raghu’ who formed the ‘raghu’ dynasty in which lord rama was born raghupathey: lord of raghu clan; (var) raghupathi rama: name of the seventh incarnation of lord vishnu, son of dasharatha and kausalya; (var) ram sita: consort of rama, 7th avatar of lord vishnu; (var) siya sri: honorific title of respect; another name of goddess lakshmi; wealth, majesty, splendour, intellect, fortune; (var) thiru (tamil)</t>
  </si>
  <si>
    <t>debug_raghupathi_ram_jaya_jaya_ram.html</t>
  </si>
  <si>
    <t>https://sairhythms.sathyasai.org/song/raghuveera-ranadheera-rama-rama-ram</t>
  </si>
  <si>
    <t>Let us sing the glories of Lord Rama, the champion of Raghu dynasty, the one who is mighty and valorous. Chant the name of Lord Vittala, the dark hued one and His consort Rakumayi. Victory to the good, young and handsome Rama, who is verily Sai, the Lord of Shirdi and Parthi.</t>
  </si>
  <si>
    <t>Raghuveera Ranadheera Rama Rama Ram
Rakumayi Vittala Shyama Shyama Shyam [ Raghuveera ... ]
Sukumara Sundara Rama Rama Ram
Shirdeesha Partheesha (Sayeesha) Rama Rama Ram
Sai Baba eno Omoi wo Kokoro ni
Watashi wa Tadoru Ai no Michi [ Sai Baba eno ... ]
Yasuragi no Niwa ni Hana Saku
Kibou no Hikari Towa no Ai</t>
  </si>
  <si>
    <t>raghuveera-ranadheera-rama-rama-ram.mp3</t>
  </si>
  <si>
    <t>S R2 G2 M1 G2 R2 S R2 G2 M1 P M1 G2In the Key of C:C D E F E D C D E F G F E</t>
  </si>
  <si>
    <t>Song Glossary jai: victory partheeshwara: one who is lord of parthi (sathya sai baba); (var) partheesha, partheeshwaraya raghuveera: the valorous one of raghu clan - refers to lord rama rakumayi: consort of vittala rama: name of the seventh incarnation of lord vishnu, son of dasharatha and kausalya; (var) ram ranadheera: one who is courageous in battle sayeesha: sai + esha = lord sai; (var) sayeesham, sayeeshwara, sayeeshwaram, sayeeshwari (f), sayeeshwaraya, saishwari (f), sham: dark hued, a reference to lord krishna; evening time; (var) shyam, shyama, shyamala shirdeesha: lord of shirdi; (var) shirdeeshwara, shirdeeshwaraya sita: consort of rama, 7th avatar of lord vishnu; (var) siya sukumara: very tender or delicate sundara: beautiful; (var) sundarakara, sundaraya, sundari (f), soundari (f), sundaram - beauty vittala: the presiding deity at pandarpur who is a manifestation of lord vishnu and lord krishna; (var) vittaley</t>
  </si>
  <si>
    <t>debug_raghuveera_ranadheera_rama_rama_ram.html</t>
  </si>
  <si>
    <t>https://sairhythms.sathyasai.org/song/rahiman-rahiman-ram-rahim</t>
  </si>
  <si>
    <t>Rahiman Rahiman Ram Rahim</t>
  </si>
  <si>
    <t>Oh Mind! Chant the various names of the same Lord Ram, Rahim the gracious One, Krishna, Karim (the compassionate), Sai Ram. Oh Lord Sai! You are Buddha, Zohrashtra, Nanak and You are the one who sent Jesus You are the embodiment of all that has come as One.</t>
  </si>
  <si>
    <t>Rahiman Rahiman Ram Rahim
Sai Ram Sai Ram Krishna Karim
Buddha Zohrashtra Nanak Sai
Yesu Pitha Prabhu Sai Tum Ho
Bhajorey Manuva Ram Rahim
Ram Rahim Sai Krishna Karim</t>
  </si>
  <si>
    <t>rahiman-rahiman-ram-rahim.mp3</t>
  </si>
  <si>
    <t>https://media.radiosai.org/journals/Vol_05/01APR07/10-bhajans.htm#anchor2</t>
  </si>
  <si>
    <t>Song Glossary bhajo: (let us) worship, chant the name or sing the praises of the lord; (var) bhajarey, bhajey, bhajore, bhajorey, bhajeham buddha: founder of buddhism and one of the major ten incarnations of god; also an enlightened person ho: you are; (alternative) so be it karim: one of the 99 names of allah meaning ‘generous’ krishna: name of the eighth incarnation of lord vishnu, son of devaki and vasudeva manuva: mind nanak: saint of sikh religion, guru nanak pitha: father prabhu: lord, master; (var) prabho rahim: merciful lord rama: name of the seventh incarnation of lord vishnu, son of dasharatha and kausalya; (var) ram sai: sa + aai = divine mother tum: you, thou; (var) tu, tuj; tubhyam, tumhey - to you; tujhey, tujko - for you; yesu: jesus christ; (var) yeshu zohrashtra: founder of the zoroastrianism faith, zoroaster (zarathustra in persian)</t>
  </si>
  <si>
    <t>debug_rahiman_rahiman_ram_rahim.html</t>
  </si>
  <si>
    <t>https://sairhythms.sathyasai.org/song/rahimana-ram-rahimana-ram</t>
  </si>
  <si>
    <t>Rahimana Ram Rahimana Ram</t>
  </si>
  <si>
    <t>O mind, chant the various names of the Lords Ram and Rahim, the gracious One. Allah and Eshwar are one and the same. Chant the names of Panduranga Vittala and Hari, O mind; Omkara is the one true reality as preached by the great Guru Nanak. Love is God. O mind, chant the name of Hari and Sai Ram.</t>
  </si>
  <si>
    <t>Rahimana Ram Rahimana Ram
Allah Eshwar Ek Hi Naam
Panduranga Vittala Vittala Naam
Bhajorey Manuva Hari Ka Naam ( Sai Ram )
Ek Omkara Bolo Jai Sathya Naam
Vahey Guru Vahey Guru Nanak Naam
Prem Hi Eshwar Prem Hi Ram [ Bhajorey Manuva ... ]</t>
  </si>
  <si>
    <t>Song Glossary allah: the all-compassionate god of islam religion bhajo: (let us) worship, chant the name or sing the praises of the lord; (var) bhajarey, bhajey, bhajore, bhajorey, bhajeham bolo: chant, tell; (var) bol, boley - tells, boloon - i say ek: one eshwar: lord, one of the various names of lord shiva; (var) eshwara guru: preceptor; (var) guruvara – belonging to the guru / guru’s hai: is, are; (var) hi; hain - we are hari: name of lord vishnu; (var) hare, harey jai: victory ka: belonging to manuva: mind naam: name; (var) naama, naamam nanak: saint of sikh religion, guru nanak om: Omkara has no form. It is the manifestation of Brahman (God) as sound. It is present in all creation. It is effulgent. It is in all speech. Read More: Significance of Om panduranga: lord vittala, krishna prema: love; (var) prem; also the name of the third sai avatar, prema sai rahim: merciful lord rama: name of the seventh incarnation of lord vishnu, son of dasharatha and kausalya; (var) ram sai: sa + aai = divine mother sathya: truth, short form of sathyanarayana – the childhood name of sri sathya sai baba; (var) sathyam vahey: supreme; “vahey guru” - supreme teacher, refers to god vittala: the presiding deity at pandarpur who is a manifestation of lord vishnu and lord krishna; (var) vittaley</t>
  </si>
  <si>
    <t>debug_rahimana_ram_rahimana_ram.html</t>
  </si>
  <si>
    <t>https://sairhythms.sathyasai.org/song/raja-gopala-radhika-manohara</t>
  </si>
  <si>
    <t>Raja Gopala Radhika Manohara</t>
  </si>
  <si>
    <t>Glory to Lord Gopala (Krishna), the King of Mathura and the beloved of Radha. He is the dear child of Gokula, ever ready to shower His Grace on the forlorn. He is the child of Nanda who stole the hearts of one and all, the one reclining on the great serpent Adi Sesha and the supreme benefactor of the needy.</t>
  </si>
  <si>
    <t>Raja Gopala Radhika Manohara
Deena Lola Gokula Ke Bala
Nanda Kishora Navaneetha Chora (2)
Pannaga Shayana Parama Dayala
Raja Gopala Radhika Manohara (2) [ Deena Lola ... ]</t>
  </si>
  <si>
    <t>Song Glossary bala: child, son; (var) bal, balana, balagan (tamil), baalam chora: thief; (var) choram dayal: compassionate one: (var) dayala, dayalam, dayalana, dayalo, dayalu, dayaludey, dayalane (tamil), dayakari (f), dayalakari (f) deen: downtrodden; (var) deena, deenan gokula: the place where krishna was fostered gopal: name of krishna which means protector of the cowherd; (var) gopala, gopalana, gopalam ke: of or belonging to kishora: son lola: longing or desirous of manohar: pleasing, beautiful, charming; (var) manohara, manoharam, manohari (f) nanda: foster father of lord krishna navaneetha: butter pannaga: serpent parama: supreme, principal, chief, best, highest; (var) param, paramam radha: one of the gopikas and the beloved of lord krishna; (var) radhe, radhey, radhika raja: king, emperor; (var) raya, rajadhi raja – king of kings shayana: sleep</t>
  </si>
  <si>
    <t>debug_raja_gopala_radhika_manohara.html</t>
  </si>
  <si>
    <t>https://sairhythms.sathyasai.org/song/raja-rajeshwari-jaganmohini-amba</t>
  </si>
  <si>
    <t>Effulgent and beautiful Goddess Amba enchants the world and bestows auspiciousness. She destroys obstacles and saves the world. Mother Sai grants ever-lasting happiness.</t>
  </si>
  <si>
    <t>Raja Rajeshwari Jaganmohini (Amba)
Jagadambe Mangala Kaarini [ (Amba) Raja Rajeshwari ... ]
Jagadodharini Vighna Vinashini
Sthira Sukha Dayini Sai Janani</t>
  </si>
  <si>
    <t>raja-rajeshwari-jaganmohini-amba.mp3</t>
  </si>
  <si>
    <t>Song Glossary amba: mother parvathi; (var) ambe, ambey, ambika dayini: one who gives (feminine); (var) pradayini, vidayini jagadamba: mother of the world; (var) jagadambe, jagadambige jagadodhara: one who liberates the world; (var) jagadoddhara, jagadoddharini (f), jagadodhaara, jagadodharaka, jagadodharana, jagadodharanam, jagadodharini (f) jagan: the world janani: mother kaarini: doer, responsible for (f); (var) karini mangal: auspicious; (var) mangala raja: king, emperor; (var) raya, rajadhi raja – king of kings rajeshwari: lord of kings (feminine) sai: sa + aai = divine mother sthira: stationary sukha: happiness; (var) sukh vighna: obstacle vinashana: one who destroys or removes; (var) vinashini (f)</t>
  </si>
  <si>
    <t>debug_raja_rajeshwari_jaganmohini_amba.html</t>
  </si>
  <si>
    <t>https://sairhythms.sathyasai.org/song/raja-rajeshwari-rajya-pradayini</t>
  </si>
  <si>
    <t>Raja Rajeshwari Rajya Pradayini</t>
  </si>
  <si>
    <t>Save us, O Mother, the Goddess of emperors, donor of kingdoms, destroyer of the demon race, the Goddess of the entire world, the most beautiful of all the three worlds. Protect us, the one who is the embodiment of Shiva, the male aspect and the Shakthi, the female aspect of God.</t>
  </si>
  <si>
    <t>Raja Rajeshwari Rajya Pradayini
Raakshasa Nashini Palaya Maam
Sri Bhuvaneshwari Tripura Sundari
Shiva Shakthi Roopini Palaya Maam</t>
  </si>
  <si>
    <t>Song Glossary bhuvaneshwari: goddess of the world dayini: one who gives (feminine); (var) pradayini, vidayini maam: for me pala: to care, protect or sustain; (var) palana, palaya, palam, palan raakshasa: demon raja: king, emperor; (var) raya, rajadhi raja – king of kings rajeshwari: lord of kings (feminine) rajya: kingdom shakthi: power, primordial goddess, another name of mother parvathi shiva: lord shiva - one of the trinity who is the destroyer - the name shiva means auspiciousness; (var) shiv, shivaya, shivaraj, shivaraja, shivarajam, shivom, shivani (f) - of shiva sundara: beautiful; (var) sundarakara, sundaraya, sundari (f), soundari (f), sundaram - beauty sri: honorific title of respect; another name of goddess lakshmi; wealth, majesty, splendour, intellect, fortune; (var) thiru (tamil) swaroopa: figure, embodiment; (var) swarupa, swaroopam, swaroopanin (tamil); roopini, swaroopini, svarupini (feminine) tripura: three worlds, three cities, name of a demon vinashana: one who destroys or removes; (var) vinashini (f)</t>
  </si>
  <si>
    <t>debug_raja_rajeshwari_rajya_pradayini.html</t>
  </si>
  <si>
    <t>https://sairhythms.sathyasai.org/song/rajadhi-raja-hey-sai-maharaja</t>
  </si>
  <si>
    <t>Rajadhi Raja Hey Sai Maharaja</t>
  </si>
  <si>
    <t>Chant the name of the King of Kings, the Supreme King, Lord Sai, the protector of the miserable and dejected. O the Lord of Lords, the resident of Parthi, Lord Sai, You are Lord Rama and Lord Krishna.</t>
  </si>
  <si>
    <t>Rajadhi Raja Hey Sai Maharaja
Deenon Ke Nath Bhagawan
Devadi Deva Hey Sai Mahadeva
Parthi Nivasi Sai Ram
Harey Rama Rama Rama Rama
Harey Krishna Krishna Krishna Krishna</t>
  </si>
  <si>
    <t>https://raagabox.com/search/?mid=1001688</t>
  </si>
  <si>
    <t>Song Glossary bhagawan: god; (var) bhagwan, bhagavaan, bhagavan, bhagawantha, bhagawathey deenon: of the downtrodden deva: god; (var) dev, devo, devam devadi: primordial god; (var) devadideva, devadhi, devadidevaya hari: name of lord vishnu; (var) hare, harey hey: a heartfelt callout, usually followed by a name or description like 'hey rama', or 'hey merciful lord' ke: of or belonging to krishna: name of the eighth incarnation of lord vishnu, son of devaki and vasudeva mahadeva: lord of the lords - refers to lord shiva maharaj: king natha: lord or master; (var) nath, nathaya, natham, nada (tamil), nadanukku (tamil) - to the lord, nathudey (telugu) nivasi: dweller, resident; (var) nivasini (f), nivasitha puttaparthi: birthplace of bhagawan sri sathya sai baba; (var) parti, parthi, parthipuri raja: king, emperor; (var) raya, rajadhi raja – king of kings rama: name of the seventh incarnation of lord vishnu, son of dasharatha and kausalya; (var) ram sai: sa + aai = divine mother</t>
  </si>
  <si>
    <t>debug_rajadhi_raja_hey_sai_maharaja.html</t>
  </si>
  <si>
    <t>https://youtu.be/jy5I1GIIHFk</t>
  </si>
  <si>
    <t>https://sairhythms.sathyasai.org/song/rajadhi-raja-raja-gambhira</t>
  </si>
  <si>
    <t>Rajadhi Raja Raja Gambhira</t>
  </si>
  <si>
    <t>O Lord Sai, the King of Kings, with the prestige and dignity of a King, please come. O Lover of music, the lotus-eyed one who lives in Parthi, we lovingly beckon You to come.</t>
  </si>
  <si>
    <t>Rajadhi Raja Raja Gambhira
Raja Marthaanda Raja Kumara
Raavo Raavo Gaana Manohara
Pankaja Lochana Parthi Vihara</t>
  </si>
  <si>
    <t>P M1 R2 M1 P P N1 P P N1 PIn the Key of C:G F D F G G B♭ G G B♭ G</t>
  </si>
  <si>
    <t>Lowest Note: R2 / DHighest Note: M1 / F* Western notes are in the Key of C</t>
  </si>
  <si>
    <t>Song Glossary gaan: song, music; (var) gaana gambhira: serious, profound kumara: son, young boy, lord subrahmanya lochana: eye; (var) lochani (feminine) – one with such eyes; (var) vilochana manohar: pleasing, beautiful, charming; (var) manohara, manoharam, manohari (f) marthaanda: effulgent pankaja: lotus; (var) pankajam puttaparthi: birthplace of bhagawan sri sathya sai baba; (var) parti, parthi, parthipuri raavo: welcome raja: king, emperor; (var) raya, rajadhi raja – king of kings vihara: one who resides; (var) viharana, vihari, viharini (f)</t>
  </si>
  <si>
    <t>debug_rajadhi_raja_raja_gambhira.html</t>
  </si>
  <si>
    <t>https://youtu.be/2v-ywgRm_t8 https://youtu.be/-KSOtWTglXU</t>
  </si>
  <si>
    <t>https://sairhythms.sathyasai.org/song/rajadhi-raja-rama-rajeeva-netra</t>
  </si>
  <si>
    <t>Rajadhi Raja Rama Rajeeva Netra</t>
  </si>
  <si>
    <t>Victory to Rama, the King of Kings, the lotus-eyed one with charming looks. Sri Rama is the crown jewel of Raghu lineage, the consort of Sita and the protector of the pious and the sages. Victory to You oh Sai Rama.</t>
  </si>
  <si>
    <t>Rajadhi Raja Rama Rajeeva Netra Rama
Ramaneeya Vesha Jaya Rama
Jaya Rama Sai Rama
Raghukula Bhooshana Rajeeva Lochana
Raja Ramachandra
Sita Pathey Hey Sundara Rama
Sajjana Sadhu Samrakshaka Rama [ Jaya Rama ... ]</t>
  </si>
  <si>
    <t>Song Glossary bhooshana: ornament, decoration, jewel; being so decorated; (var) bhushana, vibhushana, vibhushani (f), bhooshani (f) hey: a heartfelt callout, usually followed by a name or description like 'hey rama', or 'hey merciful lord' jaya: victory; (var) jayam, jayatu lochana: eye; (var) lochani (feminine) – one with such eyes; (var) vilochana netra: eyes; (var) netram pathey: master, lord, husband; (var) pathi, pathayey raghukula: the dynasty of king ‘raghu’ raja: king, emperor; (var) raya, rajadhi raja – king of kings rajeeva: a blue lotus rama: name of the seventh incarnation of lord vishnu, son of dasharatha and kausalya; (var) ram ramachandra: lord rama effulgent like the full moon (chandra) ramaneeya: charming, beautiful; (var) ramani sadhu: saint sai: sa + aai = divine mother sajjana: good people samraksha: protect; (var) samrakshana, samrakshaka - protector, samrakshini (f) sita: consort of rama, 7th avatar of lord vishnu; (var) siya sundara: beautiful; (var) sundarakara, sundaraya, sundari (f), soundari (f), sundaram - beauty vesha: dress; (var) veshadhari - one who wears different costumes or attires</t>
  </si>
  <si>
    <t>debug_rajadhi_raja_rama_rajeeva_netra.html</t>
  </si>
  <si>
    <t>https://sairhythms.sathyasai.org/song/rajeeva-lochana-jaya-jaya-rama</t>
  </si>
  <si>
    <t>Rajeeva Lochana Jaya Jaya Rama</t>
  </si>
  <si>
    <t>Victory to Lord Rama, the lotus-eyed one, the crown jewel of Raghu dynasty, the beloved son of Dasharatha and the consort of Sita. Victory to the virtuous one who protects His devotees and the one who is ever blissful. He is none other than Lord Sai who is the liberator of the entire Universe.</t>
  </si>
  <si>
    <t>Rajeeva Lochana Jaya Jaya Rama
Raghukula Bhooshana Jaya Raghu Rama
Dasharatha Nandana Lavanya Rama
Abhaya Pradayaka Ananda Rama
Janaki Vallabha Sugunabhi Rama
Jagadodhara Sathya Sai Rama</t>
  </si>
  <si>
    <t>Lowest Note: R2 / DHighest Note: P / G (higher octave)* Western notes are in the Key of C</t>
  </si>
  <si>
    <t>Song Glossary abhaya: protection anand: bliss; (var) ananda, anandam, anando bhooshana: ornament, decoration, jewel; being so decorated; (var) bhushana, vibhushana, vibhushani (f), bhooshani (f) dasharatha: king of ayodhya and the father of lord rama jagadodhara: one who liberates the world; (var) jagadoddhara, jagadoddharini (f), jagadodhaara, jagadodharaka, jagadodharana, jagadodharanam, jagadodharini (f) janaki: daughter of king ‘janaka’ i.e. sita – consort of lord rama jaya: victory; (var) jayam, jayatu lavanya: enchanting, beautiful lochana: eye; (var) lochani (feminine) – one with such eyes; (var) vilochana nandana: son, also the name of a forest; (var) nandan, nandanam pradayaka: bestower raghu: the king ‘raghu’ who formed the ‘raghu’ dynasty in which lord rama was born raghukula: the dynasty of king ‘raghu’ rajeeva: a blue lotus rama: name of the seventh incarnation of lord vishnu, son of dasharatha and kausalya; (var) ram sai: sa + aai = divine mother sathya: truth, short form of sathyanarayana – the childhood name of sri sathya sai baba; (var) sathyam suguna: good qualities; (var) sugunabhi - one with good qualities vallabha: beloved, husband; (var) vallabham, vallabhaya, vallabhey</t>
  </si>
  <si>
    <t>debug_rajeeva_lochana_jaya_jaya_rama.html</t>
  </si>
  <si>
    <t>https://youtu.be/WTIc9LR-Zak</t>
  </si>
  <si>
    <t>https://sairhythms.sathyasai.org/song/rajeeva-lochana-sai-narayana</t>
  </si>
  <si>
    <t>Rajeeva Lochana Sai Narayana</t>
  </si>
  <si>
    <t>Worship the lotus-eyed Lord Narayana, who has incarnated as Lord Sathya Sai, the saviour of devotees and towards whom He is extremely merciful and who is the embodiment of purity.</t>
  </si>
  <si>
    <t>Rajeeva Lochana Sai Narayana
Narahari Roopa Namo Narayana [ Rajeeva Lochana ... ]
Parama Dayaghana Patitha Pavana
Nithya Niranjana Sai Narayana [ Narahari Roopa ... ]</t>
  </si>
  <si>
    <t>rajeeva-lochana-sai-narayana.mp3</t>
  </si>
  <si>
    <t>Song Glossary dayaghana: full of compassion lochana: eye; (var) lochani (feminine) – one with such eyes; (var) vilochana namo: to offer salutations narahari: lord narasimha, the fourth incarnation of lord vishnu as half-human and half-lion for killing the demon hiranyakashipu; (var) naarasimha narayana: lord vishnu; (var) narayan, narayanam, narayanaya niranjan: without any black spot. i.e. always pure. nir+anjan=without collirium (kaajal – which is always black); (var) niranjana, niranjani (f) nithya: daily, always parama: supreme, principal, chief, best, highest; (var) param, paramam patitha: downtrodden, helpless pavana: sacred, also means one who protects or provides refuge; (var) pavanam, paavana; pavani (f) rajeeva: a blue lotus roopa: figure, embodiment; (var) roopam, roopini (f) sai: sa + aai = divine mother</t>
  </si>
  <si>
    <t>debug_rajeeva_lochana_sai_narayana.html</t>
  </si>
  <si>
    <t>https://sairhythms.sathyasai.org/song/rajeeva-lochani-raja-rajeshwari</t>
  </si>
  <si>
    <t>Rajeeva Lochani Raja Rajeshwari</t>
  </si>
  <si>
    <t>The Goddess of the Emperors, the Lotus eyed, Bestower of auspiciousness, Mother Sai Narayani, the sovereign ruler of this entire creation. She is the remover of sorrows, Destroyer of sins, who lives in Prashanthi Nilayam, The very embodiment of Love, Sai Bhavani.</t>
  </si>
  <si>
    <t>Rajeeva Lochani Raja Rajeshwari
Mangala Karini Mata Maheshwari [ Rajeeva Lochani ... ]
Sankata Harini Sai Narayani
Prashanthi Vasini Paapa Vinashini
Prema Swaroopini Sai Bhavani</t>
  </si>
  <si>
    <t>Song Glossary bhavani: goddess parvathi haarini: one who removes/destroys (f); (var) harini, harnevali kaarini: doer, responsible for (f); (var) karini lochana: eye; (var) lochani (feminine) – one with such eyes; (var) vilochana maheshwari: goddess parvathi - consort of shiva mangal: auspicious; (var) mangala mata: mother; (var) matey narayani: goddess of wealth, lakshmi, the consort of narayana paapa: sin prashanthi: supreme peace; (var) prashantha; also refers to prashanthi nilayam at puttaparthi prema: love; (var) prem; also the name of the third sai avatar, prema sai raja: king, emperor; (var) raya, rajadhi raja – king of kings rajeeva: a blue lotus rajeshwari: lord of kings (feminine) sai: sa + aai = divine mother sankata: distress swaroopa: figure, embodiment; (var) swarupa, swaroopam, swaroopanin (tamil); roopini, swaroopini, svarupini (feminine) vasi: one who dwells or resides in; (var) vasini (f) vinashana: one who destroys or removes; (var) vinashini (f)</t>
  </si>
  <si>
    <t>debug_rajeeva_lochani_raja_rajeshwari.html</t>
  </si>
  <si>
    <t>https://sairhythms.sathyasai.org/song/rajeshwari-sri-bhuvaneshwari</t>
  </si>
  <si>
    <t>Rajeshwari Sri Bhuvaneshwari</t>
  </si>
  <si>
    <t>Sing the glory of the Divine Mother Sathya Sai, the ruler of the worlds. O Mother, You are the Supreme One, the Goddess of Parthi, who confers sustenance to one and all. You are the the Goddess of all.</t>
  </si>
  <si>
    <t>Rajeshwari Sri Bhuvaneshwari
Parameshwari Sathya Sayeeshwari
Partheeshwari Annapoorneshwari
Sarveshwari Sathya Sayeeshwari</t>
  </si>
  <si>
    <t>Song Glossary annapoorna: goddess of food; (var) annapoorne, annapoorneshwari bhuvaneshwari: goddess of the world paramesha: supreme god; (var) parameshwara, parameshwaraya, parameshwari (feminine) partheeshwari: goddess of puttaparthi; (var) parthiswari rajeshwari: lord of kings (feminine) sarvesha: lord of everybody; (var) sarveshwara, sarveshwaram, sarveshwari (f) sathya: truth, short form of sathyanarayana – the childhood name of sri sathya sai baba; (var) sathyam sayeesha: sai + esha = lord sai; (var) sayeesham, sayeeshwara, sayeeshwaram, sayeeshwari (f), sayeeshwaraya, saishwari (f), sri: honorific title of respect; another name of goddess lakshmi; wealth, majesty, splendour, intellect, fortune; (var) thiru (tamil)</t>
  </si>
  <si>
    <t>debug_rajeshwari_sri_bhuvaneshwari.html</t>
  </si>
  <si>
    <t>https://sairhythms.sathyasai.org/song/raksha-karo-bhagawan-sathya-sai</t>
  </si>
  <si>
    <t>Raksha Karo Bhagawan Sathya Sai</t>
  </si>
  <si>
    <t>Protect us, O Lord Sathya Sai, You are the compassionate and merciful Lord of the helpless, the bestower of truth, righteousness, peace and love, the ever - cheerful Lord who sustains all life, the embodiment of Brahma (Creator), Vishnu (Sustainer) and Maheshwara (Destroyer of evil). You are Truth, Auspiciousness and Beauty.</t>
  </si>
  <si>
    <t>Raksha Karo Bhagawan Sathya Sai Bhagawan
Paahi Dayalo Dehi Krupalo [ Raksha Karo ... ]
Sathya Dharma Shanthi Prema Pradatha
Nithya Nirmala Jeevana Daata
Brahma Vishnu Maheshwara Roopa
Sathyam Shivam Sundaram</t>
  </si>
  <si>
    <t>raksha-karo-bhagawan-sathya-sai.mp3</t>
  </si>
  <si>
    <t>https://dl.radiosai.org/RADIO_SAI_BHAJAN_CLASSROOM_400_RAKSHA_KARO_BHAGVAN.mp3</t>
  </si>
  <si>
    <t>Song Glossary bhagawan: god; (var) bhagwan, bhagavaan, bhagavan, bhagawantha, bhagawathey brahma: one of the trinity who is the creator, it also refers to the supreme lord - brahman; (var) brahmam daata: one who gives; (var) datha, daatha, daatri - one that gives dayal: compassionate one: (var) dayala, dayalam, dayalana, dayalo, dayalu, dayaludey, dayalane (tamil), dayakari (f), dayalakari (f) dehi: the one who resides in the body – the lord dharma: righteousness, also refers to way of life or religion jeevan: life; (var) jeevana karo: do; make it happen; (var) kar; kiya - did; karomi, karey - let us do krupalu: compassionate one; (var) krupala, krupakara, krupakari (f); krupamaya, krupamayi (f) - full of compassion maheshwara: greatest lord - refers to lord shiva nirmala: without impurity, always clean, pure nithya: daily, always paahi: protect; (var) pahi pradatha: bestower; (var) pradayi, pradatham, pradayini (f) prema: love; (var) prem; also the name of the third sai avatar, prema sai raksha: protect; (var) rakshaya roopa: figure, embodiment; (var) roopam, roopini (f) sai: sa + aai = divine mother sathya: truth, short form of sathyanarayana – the childhood name of sri sathya sai baba; (var) sathyam shanthi: peace shivam: goodness, auspiciousness sundara: beautiful; (var) sundarakara, sundaraya, sundari (f), soundari (f), sundaram - beauty vishnu: lord vishnu, one of the trinity who is the preserver</t>
  </si>
  <si>
    <t>debug_raksha_karo_bhagawan_sathya_sai.html</t>
  </si>
  <si>
    <t>https://youtu.be/fe8lGchbgP4 https://youtu.be/hDDei6k1nwI</t>
  </si>
  <si>
    <t>https://sairhythms.sathyasai.org/song/raksha-raksha-jagadeeshwara</t>
  </si>
  <si>
    <t>Raksha Raksha Jagadeeshwara</t>
  </si>
  <si>
    <t>Protect us, O Lord of the Universe, Lord Sai. Protect us, O Lord of Parthi and bless us, O Supreme Lord. We pray to Thee to grant us the opportunity to serve at Thy Lotus Feet.</t>
  </si>
  <si>
    <t>Raksha Raksha Jagadeeshwara
Parthi Puri Parameshwara
Paahi Paahi Parameshwara
Dehi Dehi Tava Pada Seva</t>
  </si>
  <si>
    <t>raksha-raksha-jagadeeshwara.mp3</t>
  </si>
  <si>
    <t>Song Glossary dehi: the one who resides in the body – the lord jagadeesha: lord of the world; (var) jagadeeshwara, jagadeeshwaraya paada: feet; (var) pada, padam, paadam - tamil paahi: protect; (var) pahi paramesha: supreme god; (var) parameshwara, parameshwaraya, parameshwari (feminine) puri: a holy site puttaparthi: birthplace of bhagawan sri sathya sai baba; (var) parti, parthi, parthipuri raksha: protect; (var) rakshaya seva: service tava: your</t>
  </si>
  <si>
    <t>debug_raksha_raksha_jagadeeshwara.html</t>
  </si>
  <si>
    <t>https://sairhythms.sathyasai.org/song/raksha-raksha-prabhu-hey-jagadeesha</t>
  </si>
  <si>
    <t>Raksha Raksha Prabhu Hey Jagadeesha</t>
  </si>
  <si>
    <t>O Lord of Universe, O granter of auspiciousness and mercy, O Lord Sai, protect us. Your name Shiva and Sayeesha are holy and bestows auspiciousness on those who chant it. Grant us Your assurance of protection, O the Master of the Universe. O Lord, You are the most ancient and loved by all devotees.</t>
  </si>
  <si>
    <t>Raksha Raksha Prabhu Hey Jagadeesha
Pavana Naama Shiva Sayeesha
Mangala Daata Shiva Sayeesha
Bhaktha Janashraya Purana Purusha</t>
  </si>
  <si>
    <t>Song Glossary bhaktha: devotee; (var) bhakthudu (telugu), bhakthargal (tamil) daata: one who gives; (var) datha, daatha, daatri - one that gives hey: a heartfelt callout, usually followed by a name or description like 'hey rama', or 'hey merciful lord' jagadeesha: lord of the world; (var) jagadeeshwara, jagadeeshwaraya janashraya: one who provides succour to people mangal: auspicious; (var) mangala naam: name; (var) naama, naamam pavana: sacred, also means one who protects or provides refuge; (var) pavanam, paavana; pavani (f) prabhu: lord, master; (var) prabho purana: ancient vedic text; (var) puran; purana purusha - lord who is extolled in the puranas purusha: mankind, a man, a supreme being, soul; (var) purusham raksha: protect; (var) rakshaya sayeesha: sai + esha = lord sai; (var) sayeesham, sayeeshwara, sayeeshwaram, sayeeshwari (f), sayeeshwaraya, saishwari (f), shiva: lord shiva - one of the trinity who is the destroyer - the name shiva means auspiciousness; (var) shiv, shivaya, shivaraj, shivaraja, shivarajam, shivom, shivani (f) - of shiva</t>
  </si>
  <si>
    <t>debug_raksha_raksha_prabhu_hey_jagadeesha.html</t>
  </si>
  <si>
    <t>https://sairhythms.sathyasai.org/song/ram-bhagawan-ram-bhagawan</t>
  </si>
  <si>
    <t>Ram Bhagawan Ram Bhagawan</t>
  </si>
  <si>
    <t>Glory to Lord Sathya Sai of Parthi who is Love incarnate and is verily Lord Rama, Krishna, Hari and Hara (Shiva). He is the very embodiment of the Supreme Atma and of Truth and Love. He is verily Lord Sai who incarnated at Shirdi.</t>
  </si>
  <si>
    <t>Ram Bhagawan Ram Bhagawan Ram Bhagawan Sita Ram Bhagawan
Krishna Bhagawan Krishna Bhagawan Krishna Bhagawan Radhey Krishna Bhagawan
Prema Bhagawan Prema Bhagawan Prema Bhagawan Sai Prema Bhagawan
Hari Bhagawan Hari Bhagawan Hari Bhagawan Hari Hara Bhagawan
Atma Roopa Bhagawan Paramatma Roopa Bhagawan
Shirdi Swaroopa Sathya Swaroopa Prema Roopa Bhagawan</t>
  </si>
  <si>
    <t>Song Glossary atma: soul bhagawan: god; (var) bhagwan, bhagavaan, bhagavan, bhagawantha, bhagawathey hara: another name of lord shiva which means “to destroy”; (var) haraya hari: name of lord vishnu; (var) hare, harey krishna: name of the eighth incarnation of lord vishnu, son of devaki and vasudeva paramatma: supreme lord or highest soul; (var) paraman - tamil; paramatmaja - supreme lord who is born on earth (an incarnation) prema: love; (var) prem; also the name of the third sai avatar, prema sai radha: one of the gopikas and the beloved of lord krishna; (var) radhe, radhey, radhika rama: name of the seventh incarnation of lord vishnu, son of dasharatha and kausalya; (var) ram roopa: figure, embodiment; (var) roopam, roopini (f) sai: sa + aai = divine mother sathya: truth, short form of sathyanarayana – the childhood name of sri sathya sai baba; (var) sathyam shirdi: holy abode of the first incarnation of sai baba; (var) shirdipuri sita: consort of rama, 7th avatar of lord vishnu; (var) siya swaroopa: figure, embodiment; (var) swarupa, swaroopam, swaroopanin (tamil); roopini, swaroopini, svarupini (feminine)</t>
  </si>
  <si>
    <t>debug_ram_bhagawan_ram_bhagawan.html</t>
  </si>
  <si>
    <t>https://youtu.be/ymfaG4IUatw</t>
  </si>
  <si>
    <t>https://sairhythms.sathyasai.org/song/ram-dhun-laagi-mohey-shyam</t>
  </si>
  <si>
    <t>Ram Dhun Laagi Mohey Shyam</t>
  </si>
  <si>
    <t>The repetition of the names of Lord Ram and Krishna has captured my heart. Sing the name of Lord Sai Ram suffused with Love and Bliss.</t>
  </si>
  <si>
    <t>Ram Dhun Laagi Mohey Shyam Dhun Laagi
Laagirey Laagi Mohey Ram Dhun Laagi [ Ram Dhun ... ]
Harey Ram Harey Ram Bolo Harey Ram
Bharey Premanand Se Bolo Sai Harey Ram
Harey Ram Harey Ram Bolo Harey Ram (2)
Ram Ram Ram Radhey Shyam Dhun Laagi</t>
  </si>
  <si>
    <t>Song Glossary bharo: fill; (var) bharey - filled with bolo: chant, tell; (var) bol, boley - tells, boloon - i say dhun: tune hari: name of lord vishnu; (var) hare, harey laagi: has come; (var) laagirey mujhe: for me; (var) mujhey, mohey premananda: bliss of love radha: one of the gopikas and the beloved of lord krishna; (var) radhe, radhey, radhika rama: name of the seventh incarnation of lord vishnu, son of dasharatha and kausalya; (var) ram sai: sa + aai = divine mother se: from, with sham: dark hued, a reference to lord krishna; evening time; (var) shyam, shyama, shyamala</t>
  </si>
  <si>
    <t>debug_ram_dhun_laagi_mohey_shyam.html</t>
  </si>
  <si>
    <t>https://youtu.be/QGIkDLrh0uQ</t>
  </si>
  <si>
    <t>https://sairhythms.sathyasai.org/song/ram-jai-jai-ram-jai</t>
  </si>
  <si>
    <t>Ram Jai Jai Ram Jai</t>
  </si>
  <si>
    <t>Let Victory be on Your side Oh Lord Rama, the consort of Sita. Rama, the son of Raghu Dynasty, the redeemer of the curse on Ahalya, you are the crest jewel of the Raghu lineage. Chant the mantra Sita Ram, Sita Ram.</t>
  </si>
  <si>
    <t>Ram Jai Jai Ram Jai Jai Ram
Sita Ram Sita Ram Sai Ram Sai Ram
Sai Raghu Nandana Ram [ Ram Jai ... ]
Ahalyodharaka Sri Raghu Nandana
Raghukula Bhooshana Ram [ Ram Jai ... ]
Sita Ram Sita Ram Sai Ram Sai Ram [ Sai Raghu (2) ]</t>
  </si>
  <si>
    <t>Song Glossary ahalyodharaka: one who liberated ahalya of her curse i.e. lord rama; (var) ahalyodhara bhooshana: ornament, decoration, jewel; being so decorated; (var) bhushana, vibhushana, vibhushani (f), bhooshani (f) jai: victory nanda: foster father of lord krishna raghu: the king ‘raghu’ who formed the ‘raghu’ dynasty in which lord rama was born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t>
  </si>
  <si>
    <t>debug_ram_jai_jai_ram_jai.html</t>
  </si>
  <si>
    <t>https://sairhythms.sathyasai.org/song/ram-jinka-naam-hai-ayodhya</t>
  </si>
  <si>
    <t>Ram Jinka Naam Hai Ayodhya</t>
  </si>
  <si>
    <t>We offer a lakh (hundred thousand) obeisance to our Lord of Raghu lineage, whose Name is Ram and Ayodhya His abode. We offer a Lakh obeisance to Lord of Yadu lineage, whose Name is Krishna and Gokul being His abode. We offer a Lakh obeisance to the Lord of our Life, whose Name is Sai and Parthi His abode.</t>
  </si>
  <si>
    <t>Ram Jinka Naam Hai Ayodhya Jinka Dham Hai
Hamarey Raghunath Ji Ko Hamarey Lakh Pranam Hai
Krishna Jinka Naam Hai Gokul Jinka Dhaam Hai
Hamarey Yadunath Ji Ko Hamarey Lakh Pranam Hai
Sai Jinka Naam Hai Parthi Jinka Dhaam Hai
Hamarey Pran Nath Ko Hamarey Lakh Pranam Hai</t>
  </si>
  <si>
    <t>Song Glossary ayodhya: the town ruled by king dasharatha and lord rama; (var) avadh, awaadh, avadhpuri dhama: house, residence, light, lustre, splendor; (var) dham, dhamam, dhaam, dhaama gokula: the place where krishna was fostered hai: is, are; (var) hi; hain - we are hamarey: our; (var) hamara, hamari ji: suffix word used with someone’s name for respect jinka: whose (with respect) krishna: name of the eighth incarnation of lord vishnu, son of devaki and vasudeva lakh: a hundred thousand; figuratively means countless naam: name; (var) naama, naamam natha: lord or master; (var) nath, nathaya, natham, nada (tamil), nadanukku (tamil) - to the lord, nathudey (telugu) pran: vital force, life; (var) prana, praana pranam: salutation; (var) pranama, pranamami puttaparthi: birthplace of bhagawan sri sathya sai baba; (var) parti, parthi, parthipuri raghu: the king ‘raghu’ who formed the ‘raghu’ dynasty in which lord rama was born rama: name of the seventh incarnation of lord vishnu, son of dasharatha and kausalya; (var) ram sai: sa + aai = divine mother yadu: name of the dynasty in which lord krishna was born; (var) yaduvara, yadukula</t>
  </si>
  <si>
    <t>debug_ram_jinka_naam_hai_ayodhya.html</t>
  </si>
  <si>
    <t>https://sairhythms.sathyasai.org/song/ram-jis-ka-naam-hai</t>
  </si>
  <si>
    <t>Ram Jis Ka Naam Hai</t>
  </si>
  <si>
    <t>We bow down to the scion of Raghu lineage, whose name is Ram and whose work is to establish Peace. We bow down to the scion of Yadu lineage, whose name is Keshava (Krishna) and whose work is to establish righteousness on Earth. We bow down to the scion of Parthi, whose name is Sai and whose work is to redeem the world.</t>
  </si>
  <si>
    <t>Ram Jis Ka Naam Hai Shanthi Sthapana Kaam Hai
Aise Raghukula Nandana Ko Hamara Pranam Hai
Keshava Jis Ka Naam Hai Dharma Sthapana Kaam Hai
Aise Yadu Kula Nandana Ko Hamara Pranam Hai
Sai Jis Ka Naam Hai Jagadodharana Kaam Hai
Aise Parthi Nandana Ko Hamara Pranam Hai</t>
  </si>
  <si>
    <t>Song Glossary aisa: like this; (var) aise dharma: righteousness, also refers to way of life or religion hai: is, are; (var) hi; hain - we are hamarey: our; (var) hamara, hamari jagadodhara: one who liberates the world; (var) jagadoddhara, jagadoddharini (f), jagadodhaara, jagadodharaka, jagadodharana, jagadodharanam, jagadodharini (f) jis: which ka: belonging to kaam: work keshava: refers to lord krishna who vanquished the demon keshi; also means the one with beautiful, long hair; (var) keshavam kula: clan, lineage, dynasty naam: name; (var) naama, naamam nandana: son, also the name of a forest; (var) nandan, nandanam pranam: salutation; (var) pranama, pranamami puttaparthi: birthplace of bhagawan sri sathya sai baba; (var) parti, parthi, parthipuri raghukula: the dynasty of king ‘raghu’ rama: name of the seventh incarnation of lord vishnu, son of dasharatha and kausalya; (var) ram sai: sa + aai = divine mother shanthi: peace sthapan: establish; (var) sthapaka - one who establishes yadu: name of the dynasty in which lord krishna was born; (var) yaduvara, yadukula</t>
  </si>
  <si>
    <t>debug_ram_jis_ka_naam_hai.html</t>
  </si>
  <si>
    <t>https://sairhythms.sathyasai.org/song/ram-kaho-krishna-kaho-eshwara</t>
  </si>
  <si>
    <t>Ram Kaho Krishna Kaho Eshwara</t>
  </si>
  <si>
    <t>Chant the name of all the Gods - Rama, Krishna, Eshwara (Shiva) or Allah. Chant the name of Buddha, Guru Nanak or Zohrashtra. Chant either Mahavir or Jesus. O Sai, You are the incarnation of this age. You are the power behind the Universe, the one who loves all religion equally. You are the embodiment of the Supreme One.</t>
  </si>
  <si>
    <t>Ram Kaho Krishna Kaho Eshwara Allah Sai Kaho
Buddha Kaho Guru Nanak Kaho Zohrashtra Mahavir Yesu Kaho [ Ram Kaho ... ]
Yug Avatara Tum Ho Vishwa Shakthi Tum Ho
Sarva Dharma Priya Sai Mahesha
Parabrahma Tum Ho (Sai)</t>
  </si>
  <si>
    <t>ram-kaho-krishna-kaho-eshwara.mp3</t>
  </si>
  <si>
    <t>Song Glossary allah: the all-compassionate god of islam religion avatar: incarnation; (var) avatara, avataram, avatari, avathaar, avathari, avatarini(f) buddha: founder of buddhism and one of the major ten incarnations of god; also an enlightened person dharma: righteousness, also refers to way of life or religion eshwar: lord, one of the various names of lord shiva; (var) eshwara ho: you are; (alternative) so be it kaho: tell; chant; (var) kahorey krishna: name of the eighth incarnation of lord vishnu, son of devaki and vasudeva mahavira: lord mahavira – the founder of jainism, also, a very courageous person; (var) mahavir mahesha: greatest lord - refers to lord shiva; (var) mahesham nanak: saint of sikh religion, guru nanak parabrahma: supreme spirit; (var) brahmapara priya: dear; (var) priyey, priyakara, priyakari (f) rama: name of the seventh incarnation of lord vishnu, son of dasharatha and kausalya; (var) ram sai: sa + aai = divine mother sarva: all; (var) sarvam shakthi: power, primordial goddess, another name of mother parvathi tum: you, thou; (var) tu, tuj; tubhyam, tumhey - to you; tujhey, tujko - for you; vishwa: world; (var) vishwam yesu: jesus christ; (var) yeshu yuga: one of the divisions of time. there are four yugas, known as krita, treta, dvapara and kali (the current age); (var) yug, yugamuna (telugu) zohrashtra: founder of the zoroastrianism faith, zoroaster (zarathustra in persian)</t>
  </si>
  <si>
    <t>debug_ram_kaho_krishna_kaho_eshwara.html</t>
  </si>
  <si>
    <t>source: https://media.radiosai.org/journals/vol_15/01AUG17/Sai-Bhajans-Karaoke-Volume-2.htmReference Track2 Pancham / DGents Pitch Karaoke Tracks2 Pancham / D (reference)1.5 Pancham / C# (half note lower)1 Pancham / C (one note lower)Ladies Pitch Karaoke Tracks5.5 Pancham / G# (reference)5 Pancham / G (half note lower)4.5 Pancham / F# (one note lower)</t>
  </si>
  <si>
    <t>https://sairhythms.sathyasai.org/song/ram-kaho-sai-ram-kaho</t>
  </si>
  <si>
    <t>Ram Kaho Sai Ram Kaho</t>
  </si>
  <si>
    <t>Call Him by any name be it Rama, Sai Ram, Shyam, Yesu, Zohrashtra, sometimes He is in a temple or mosque, but the Creator of this Universe, Lord Sai, lives in our Heart.</t>
  </si>
  <si>
    <t>Ram Kaho Sai Ram Kaho
Shyam Kaho Ghana Shyam Kaho
Yesu Kaho Zohrashtra Kaho
Jag Ka Vidhata Sai Kaho
Mandir Mey Kabhi Masjid Mey
Apna Hrudaya Mey Sai Bhagawan</t>
  </si>
  <si>
    <t>ram-kaho-sai-ram-kaho.mp3</t>
  </si>
  <si>
    <t>Song Glossary apna: our; (var) apni, apney bhagawan: god; (var) bhagwan, bhagavaan, bhagavan, bhagawantha, bhagawathey ghana: thick; also refers to the sound of a bell; (var) ghanana hrudaya: heart jagat: world; (var) jagath, jagatha, jag, jaga ka: belonging to kabhi: sometimes, at different times kaho: tell; chant; (var) kahorey mandir: temple; (var) mandira masjid: mosque rama: name of the seventh incarnation of lord vishnu, son of dasharatha and kausalya; (var) ram sai: sa + aai = divine mother sham: dark hued, a reference to lord krishna; evening time; (var) shyam, shyama, shyamala vidhata: one who bestows or sustains; (var) vidhayaka yesu: jesus christ; (var) yeshu zohrashtra: founder of the zoroastrianism faith, zoroaster (zarathustra in persian)</t>
  </si>
  <si>
    <t>debug_ram_kaho_sai_ram_kaho.html</t>
  </si>
  <si>
    <t>https://sairhythms.sathyasai.org/song/ram-naam-bolo-sai-naam</t>
  </si>
  <si>
    <t>Chant the names of Lord Rama, Lord Krishna and Lord Sai.</t>
  </si>
  <si>
    <t>Ram Naam Bolo Sai Naam Bolo Sai Shyam Ghana Shyam Jai Bolo
Ram Naam Bolo Sai Naam Bolo
Sai Shyam Ghana Shyam</t>
  </si>
  <si>
    <t>ram-naam-bolo-sai-naam.mp3 ram-naam-bolo-sai-naam_1.mp3</t>
  </si>
  <si>
    <t>Song Glossary bolo: chant, tell; (var) bol, boley - tells, boloon - i say ghana: thick; also refers to the sound of a bell; (var) ghanana jai: victory naam: name; (var) naama, naamam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t>
  </si>
  <si>
    <t>debug_ram_naam_bolo_sai_naam.html</t>
  </si>
  <si>
    <t>https://sairhythms.sathyasai.org/song/ram-rahim-ho-sai-krishna</t>
  </si>
  <si>
    <t>Ram Rahim Ho Sai Krishna</t>
  </si>
  <si>
    <t>O Lord Sai, You are Lord Rama, Rahim, Krishna, Buddha, Zohrashtra, Jesus Christ and Mahavira. You foster all religions and is the very embodiment of Love. You are the protector of all and You preach the oneness of all faiths. Glory to Thee, the most merciful Lord Sai.</t>
  </si>
  <si>
    <t>Ram Rahim Ho Sai Krishna Buddha Sai
Zohrashtra Yeshu Sai Mahavir Bhi Ho Sai [ Ram Rahim … ]
Sarva Dharma Palaka Hey Prema Roopa Sai
Sarva Jana Rakshaka Sai Ram Ek Ram
Ram Rahim Sai Ram Rahim Sai Ram Rahim Sai Ram</t>
  </si>
  <si>
    <t>Song Glossary bhi: also buddha: founder of buddhism and one of the major ten incarnations of god; also an enlightened person dharma: righteousness, also refers to way of life or religion ek: one hai: is, are; (var) hi; hain - we are hey: a heartfelt callout, usually followed by a name or description like 'hey rama', or 'hey merciful lord' ho: you are; (alternative) so be it jana: people; (var) jano, janon, janonke (of people), janoon, janara krishna: name of the eighth incarnation of lord vishnu, son of devaki and vasudeva mahavira: lord mahavira – the founder of jainism, also, a very courageous person; (var) mahavir palaka: protector, sustainer; (var) palaki (f) prema: love; (var) prem; also the name of the third sai avatar, prema sai rahim: merciful lord rakshaka: protector; (var) rakshaki (feminine) rama: name of the seventh incarnation of lord vishnu, son of dasharatha and kausalya; (var) ram roopa: figure, embodiment; (var) roopam, roopini (f) sai: sa + aai = divine mother sarva: all; (var) sarvam yesu: jesus christ; (var) yeshu zohrashtra: founder of the zoroastrianism faith, zoroaster (zarathustra in persian)</t>
  </si>
  <si>
    <t>debug_ram_rahim_ho_sai_krishna.html</t>
  </si>
  <si>
    <t>https://youtu.be/zR58VC8BwUI</t>
  </si>
  <si>
    <t>https://sairhythms.sathyasai.org/song/ram-rahim-ko-bhajanewaale</t>
  </si>
  <si>
    <t>O Lord Sai Baba, for the devotees of Lord Rama (Hindus) and of Rahim (Islam), Your name is the only refuge. You are the very Form of the teachings of Holy scriptures, Bhagawad Gita, Ramayana, the four Vedas and the Quran.</t>
  </si>
  <si>
    <t>Ram Rahim Ko Bhajanewaale Terey Poojari Baba
Tera Naam Ek Sahara (3)
Tum Hi Ho Geeta Tum Hi Ramayan
Tum Hi Ho Veda Quran [ Tera Naam ... ]
Ram Rahim Ko Bhajanewaale Terey Poojari Baba
Tera Naam Ek Sahara (3)
Tum Hi Ho Geeta Tum Hi Ramayan
Tum Hi Ho Veda Puran [ Tera Naam ... ]
Lord of Compassion, You sing this song now,
The world resounds with Your praises,
And Your Name is my Salvation
Your sweet Name is my Foundation
Sathya Sai, my Inspiration
You are the Geeta, You are Ramayana, You are the Vedas Incarnate
And Your Name is my Salvation
Your sweet Name is my Foundation
Sathya Sai, Sathya Sai
Sathya Dharma Shanthi Prema Ahimsa, these are the values You teach us
And Your Name is my Salvation
Your sweet Name is my Foundation
Sathya Sai, Sathya Sai
Puttaparthi no Kamisama Watashi wa Kimashita
Sakura Saku Kuni Kara
Sai Ram Tonaete
Misugata Ukabete
Darshan no Retsu no Naka de Anata wo Machimasu
Ai no Kamisama
Sai Ram Tonaete
Misugata Ukabete</t>
  </si>
  <si>
    <t>ram-rahim-ko-bhajanewaale.mp3</t>
  </si>
  <si>
    <t>Song Glossary baba: lord sai baba - the divine father bhajanewaale: those who chant ek: one geeta: bhagawad geeta, the sacred scripture containing the guidance of lord krishna to arjuna during the war; (var) geete, geetai (tamil) hai: is, are; (var) hi; hain - we are ho: you are; (alternative) so be it ko: for naam: name; (var) naama, naamam pujari: priest purana: ancient vedic text; (var) puran; purana purusha - lord who is extolled in the puranas quran: sacred text of islam rahim: merciful lord rama: name of the seventh incarnation of lord vishnu, son of dasharatha and kausalya; (var) ram ramayan: epic (story of rama) sahara: support; (var) saharey tera: yours; (var) terey, teri, tero (your) tum: you, thou; (var) tu, tuj; tubhyam, tumhey - to you; tujhey, tujko - for you; veda: sacred text, the scripture of the hindus said to have been directly revealed by the supreme-being, brahman</t>
  </si>
  <si>
    <t>debug_ram_rahim_ko_bhajanewaale.html</t>
  </si>
  <si>
    <t>ram-rahim-ko-bhajanewaale_1.mp3</t>
  </si>
  <si>
    <t>https://sairhythms.sathyasai.org/song/ram-ram-bhajo-mana-harey</t>
  </si>
  <si>
    <t>O mind, worship Lord Rama of the Raghu Dynasty. The Lord of Sita, Lord Rama, destroys sins and evil, uplifts and liberates the penitent. Chant the name of Lord Sai who is verily Lord Rama.</t>
  </si>
  <si>
    <t>Ram Ram Bhajo Mana Harey Harey
Sai Ram Bhajo Mana Harey Harey [ Ram Ram ... ]
Raghupathi Raja Rama Ram
Patitha Pavana Sita Ram [ Sai Ram ... ]</t>
  </si>
  <si>
    <t>ram-ram-bhajo-mana-harey.mp3</t>
  </si>
  <si>
    <t>Song Glossary bhajo: (let us) worship, chant the name or sing the praises of the lord; (var) bhajarey, bhajey, bhajore, bhajorey, bhajeham hari: name of lord vishnu; (var) hare, harey mana: mind; (var) man, mano patitha: downtrodden, helpless pavana: sacred, also means one who protects or provides refuge; (var) pavanam, paavana; pavani (f) raghupathey: lord of raghu clan; (var) raghupathi raja: king, emperor; (var) raya, rajadhi raja – king of kings rama: name of the seventh incarnation of lord vishnu, son of dasharatha and kausalya; (var) ram sai: sa + aai = divine mother sita: consort of rama, 7th avatar of lord vishnu; (var) siya</t>
  </si>
  <si>
    <t>debug_ram_ram_bhajo_mana_harey.html</t>
  </si>
  <si>
    <t>source: https://media.radiosai.org/journals/vol_15/01JUL17/Sai-Bhajans-Karaoke.htmReference Track5 Pancham / GGents Pitch Karaoke Tracks5 Pancham / G (reference)4.5 Pancham / F# (half note lower)4 Pancham / F (one note lower)Ladies Pitch Karaoke Tracks1 Pancham / C (reference)7 Pancham / B (half note lower)6.5 Pancham / A# (one note lower)</t>
  </si>
  <si>
    <t>https://sairhythms.sathyasai.org/song/ram-ram-brahma-ram</t>
  </si>
  <si>
    <t>Ram Ram Brahma Ram</t>
  </si>
  <si>
    <t>Ram Ram Brahma Ram - Brahma Ram Ram
Hear my inner rhythm pound
Hear my heart song
Ram Ram Brahma Ram - Brahma Ram Ram
In Puttaparthi there You dwell
The light of mankind
Om Jai Sai Ram - Sathya Sai Baba Naam
The Light of Mankind</t>
  </si>
  <si>
    <t>debug_ram_ram_brahma_ram.html</t>
  </si>
  <si>
    <t>https://sairhythms.sathyasai.org/song/ram-ram-ram-parama-sumangala</t>
  </si>
  <si>
    <t>Ram Ram Ram Parama Sumangala</t>
  </si>
  <si>
    <t>The name of Ram is highly auspicious. Lord Rama is the life of the universal Mother Janaki (Sita). Victory to Lord Ram and Lord Sai, whose names are highly auspicious.</t>
  </si>
  <si>
    <t>Ram Ram Ram Parama Sumangala Ram Ram Ram
Janani Janaki Jeevana Ram
Jai Jai Ram Sai Ram Jayatu Jayatu Rama
Parama Sumangala Ram Ram Ram</t>
  </si>
  <si>
    <t>ram-ram-ram-parama-sumangala.mp3</t>
  </si>
  <si>
    <t>Song Glossary jai: victory janaki: daughter of king ‘janaka’ i.e. sita – consort of lord rama janani: mother jaya: victory; (var) jayam, jayatu jeevan: life; (var) jeevana parama: supreme, principal, chief, best, highest; (var) param, paramam rama: name of the seventh incarnation of lord vishnu, son of dasharatha and kausalya; (var) ram sai: sa + aai = divine mother sumangala: divinely auspicious</t>
  </si>
  <si>
    <t>debug_ram_ram_ram_parama_sumangala.html</t>
  </si>
  <si>
    <t>source: https://media.radiosai.org/journals/vol_15/01AUG17/Sai-Bhajans-Karaoke-Volume-2.htmReference Track2.5 Pancham / D#Gents Pitch Karaoke Tracks2.5 Pancham / D# (reference)2 Pancham / D (half note lower)1.5 Pancham / C# (one note lower)Ladies Pitch Karaoke Tracks5.5 Pancham / G# (reference)5 Pancham / G (half note lower)4.5 Pancham / F# (one note lower)</t>
  </si>
  <si>
    <t>https://sairhythms.sathyasai.org/song/rama-anarada-marokka-sari-rama</t>
  </si>
  <si>
    <t>Rama Anarada Marokka Sari Rama</t>
  </si>
  <si>
    <t>Chanting the name of Rama removes all diseases. Chanting the name of Krishna removes all pains. Chanting the name of Sai grants bliss to all. Chanting the name of Baba removes all difficulties.</t>
  </si>
  <si>
    <t>Rama Anarada Marokka Sari Rama Anarada
Rama Ante Ragamu Tolagunu
Krishna Anarada Marokka Sari Krishna Anarada
Krishna Ante Kashtamu Tolagunu
Sai Anarada Marokka Sari Sai Anarada
Sai Ante Soukyamu Kalugunu
Baba Anarada Marokka Sari Baba Anarada
Baba Ante Badhalu Theeranu</t>
  </si>
  <si>
    <t>debug_rama_anarada_marokka_sari_rama.html</t>
  </si>
  <si>
    <t>https://youtu.be/hyTaQByysdI https://youtu.be/xzGICeLdvLI?t=319</t>
  </si>
  <si>
    <t>https://sairhythms.sathyasai.org/song/rama-bhajo-raghu-rama-bhajo</t>
  </si>
  <si>
    <t>Rama Bhajo Raghu Rama Bhajo</t>
  </si>
  <si>
    <t>Chant the names of Lord Rama, consort of Sita, of blue complexioned Lord Krishna, beloved of Radha, and of Lord Shiva, the consort of Gowri.</t>
  </si>
  <si>
    <t>Rama Bhajo Raghu Rama Bhajo
Sita Manohara Rama Bhajo
Shyama Bhajo Ghana Shyama Bhajo
Radha Manohara Shyama Bhajo
Shambho Bhajo Shiva Shambho Bhajo
Gowri Manohara Shambho Bhajo</t>
  </si>
  <si>
    <t>Song Glossary bhaja: worship, chant the name or sing the praises of the lord; (var) bhajoon - I worship; bhajey - let us worship ghana: thick; also refers to the sound of a bell; (var) ghanana gowri: another name of goddess parvathi manohar: pleasing, beautiful, charming; (var) manohara, manoharam, manohari (f) radha: one of the gopikas and the beloved of lord krishna; (var) radhe, radhey, radhika raghu: the king ‘raghu’ who formed the ‘raghu’ dynasty in which lord rama was born rama: name of the seventh incarnation of lord vishnu, son of dasharatha and kausalya; (var) ram sham: dark hued, a reference to lord krishna; evening time; (var) shyam, shyama, shyamala shambho: one who is goodness personified - refers to lord shiva; (var) shambhu shiva: lord shiva - one of the trinity who is the destroyer - the name shiva means auspiciousness; (var) shiv, shivaya, shivaraj, shivaraja, shivarajam, shivom, shivani (f) - of shiva sita: consort of rama, 7th avatar of lord vishnu; (var) siya</t>
  </si>
  <si>
    <t>debug_rama_bhajo_raghu_rama_bhajo.html</t>
  </si>
  <si>
    <t>https://sairhythms.sathyasai.org/song/rama-bhaktha-hanumantha</t>
  </si>
  <si>
    <t>Rama Bhaktha Hanumantha</t>
  </si>
  <si>
    <t>Hanumantha, the dear devotee and servant of Lord Rama. He whose Mother is Anjana and grants freedom from fear to His devotees. He is the son of the Wind god, bestower of boons. Let us offer our obeisance to the servant and messenger of Sri Rama.</t>
  </si>
  <si>
    <t>Rama Bhaktha Hanumantha
Rama Daasa Hanumantha
Anjana Sutha Abhaya Pradayaka
Vayu Putra Vara Pradayaka
Sri Rama Daasa (Dootha) Namo Namo (2)</t>
  </si>
  <si>
    <t>Song Glossary abhaya: protection anjana: mother of hanuman; (var) anjani bhaktha: devotee; (var) bhakthudu (telugu), bhakthargal (tamil) daasa: servant; (var) daasi (feminine) dootha: ambassador, messenger; (var) doota hanuman: the monkey god who served lord rama; (var) hanumantha, anjaneya - son of anjana namo: to offer salutations pradayaka: bestower putra: son rama: name of the seventh incarnation of lord vishnu, son of dasharatha and kausalya; (var) ram sri: honorific title of respect; another name of goddess lakshmi; wealth, majesty, splendour, intellect, fortune; (var) thiru (tamil) sutha: son; (var) sutham, suthaya - one who is the son of, suthaney (tamil) vara: (1) boon, gift, (2) desired, (3) bridegroom, (4) most respected, best, excellent; (var) varam - tamil vayu: god of wind</t>
  </si>
  <si>
    <t>debug_rama_bhaktha_hanumantha.html</t>
  </si>
  <si>
    <t>https://sairhythms.sathyasai.org/song/rama-bolo-rahim-bolo</t>
  </si>
  <si>
    <t>Rama Bolo Rahim Bolo</t>
  </si>
  <si>
    <t>Chant the names of Ram, Gautam (Buddha), Jesus, Nanak, Zoroaster, Mahavir, all of whom represent Truth, Right Action, Peace, and Love, the tenets of all religions.</t>
  </si>
  <si>
    <t>Rama Bolo Rahim Bolo
Krishna Bolo Karim Bolo [ Rama Bolo ... ]
Gautam Yeshu Nanak Bolo
Buddha Zohrashtra Mahavir Bolo
Sathya Dharma Aur Shanthi Prem Se
Sab Dharmon Ki Jai Jai Bolo</t>
  </si>
  <si>
    <t>Song Glossary aur: and bolo: chant, tell; (var) bol, boley - tells, boloon - i say buddha: founder of buddhism and one of the major ten incarnations of god; also an enlightened person dharma: righteousness, also refers to way of life or religion dharmon: religions gautama: refers to gautama buddha - considered to be one of the ten incarnations; (var) gautam jai: victory karim: one of the 99 names of allah meaning ‘generous’ krishna: name of the eighth incarnation of lord vishnu, son of devaki and vasudeva mahavira: lord mahavira – the founder of jainism, also, a very courageous person; (var) mahavir nanak: saint of sikh religion, guru nanak prema: love; (var) prem; also the name of the third sai avatar, prema sai rahim: merciful lord rama: name of the seventh incarnation of lord vishnu, son of dasharatha and kausalya; (var) ram sab: all, everybody or everything sathya: truth, short form of sathyanarayana – the childhood name of sri sathya sai baba; (var) sathyam se: from, with shanthi: peace yesu: jesus christ; (var) yeshu zohrashtra: founder of the zoroastrianism faith, zoroaster (zarathustra in persian)</t>
  </si>
  <si>
    <t>debug_rama_bolo_rahim_bolo.html</t>
  </si>
  <si>
    <t>https://sairhythms.sathyasai.org/song/rama-bolo-sita-rama</t>
  </si>
  <si>
    <t>Rama Bolo Sita Rama</t>
  </si>
  <si>
    <t>Let us chant the name of Lord Rama, the consort of Sita, of Shyam (Krishna), the savior of Radha. Chant the name of Shankar (Shiva), consort of Mother Gowri. The one Lord loves and fosters all faiths and religions. He is verily Sathya Sai, victory be to Him. Chant the name of Allah, Buddha, Guru Nanak, Zorashtra, Mahavir, and Jesus (Yesu). May victory be to all religions and faiths. May victory be to Lord Sathya Sai.</t>
  </si>
  <si>
    <t>Rama Bolo Sita Rama, Shyam Bolo Radhey Sham
Hara Hara Shankar Shiva Shiva Bol,
Gowri Natha Maheshwara Bol
Sarva Dharma Priya Sai Bol, Sathya Sai Ke Jai Jai Bol
Allah Bol Eshwar Bol Buddha Bol Nanak Bol
Zohrashtra Mahavir Yesu Bol, Sarva Dharma Ke Jai Jai Bol
(Bol) Sathya Sai Ke Jai Jai Bol
Sathya Sai Ke Jai Jai Bol
Sai Nath Ke Jai Jai Bol
Sai Nath Ke Jai Jai Bol, Sathya Sai Ke Jai Jai Bol</t>
  </si>
  <si>
    <t>Song Glossary allah: the all-compassionate god of islam religion bolo: chant, tell; (var) bol, boley - tells, boloon - i say buddha: founder of buddhism and one of the major ten incarnations of god; also an enlightened person dharma: righteousness, also refers to way of life or religion eshwar: lord, one of the various names of lord shiva; (var) eshwara gowri: another name of goddess parvathi hara: another name of lord shiva which means “to destroy”; (var) haraya jai: victory ke: of or belonging to mahavira: lord mahavira – the founder of jainism, also, a very courageous person; (var) mahavir maheshwara: greatest lord - refers to lord shiva nanak: saint of sikh religion, guru nanak natha: lord or master; (var) nath, nathaya, natham, nada (tamil), nadanukku (tamil) - to the lord, nathudey (telugu) priya: dear; (var) priyey, priyakara, priyakari (f) radha: one of the gopikas and the beloved of lord krishna; (var) radhe, radhey, radhika rama: name of the seventh incarnation of lord vishnu, son of dasharatha and kausalya; (var) ram sai: sa + aai = divine mother sarva: all; (var) sarvam sathya: truth, short form of sathyanarayana – the childhood name of sri sathya sai baba; (var) sathyam sham: dark hued, a reference to lord krishna; evening time; (var) shyam, shyama, shyamala shankara: name of lord shiva, one who bestows auspiciousness; (var) shankar, shankaraya, shankaram shiva: lord shiva - one of the trinity who is the destroyer - the name shiva means auspiciousness; (var) shiv, shivaya, shivaraj, shivaraja, shivarajam, shivom, shivani (f) - of shiva sita: consort of rama, 7th avatar of lord vishnu; (var) siya yesu: jesus christ; (var) yeshu zohrashtra: founder of the zoroastrianism faith, zoroaster (zarathustra in persian)</t>
  </si>
  <si>
    <t>debug_rama_bolo_sita_rama.html</t>
  </si>
  <si>
    <t>https://sairhythms.sathyasai.org/song/rama-came-krishna-came</t>
  </si>
  <si>
    <t>Rama Came Krishna Came</t>
  </si>
  <si>
    <t>Rama Came, Krishna Came, Our Lord Has Come, His Name Is Sai
Give Us Peace And Grant Us Release
Baba,Baba, Sai Baba Baba,Baba,Sai Baba
One Of Mercy, Wisdom And Truth, Give Us Your Blessing, Lord Of Light
You Are Mother,Father And Friend [ Baba,Baba ... ]
Kokoro Shizukani Sumasutoki
Anatano Egaoga Ukabimasu
Itsumo Kokoroni Heiano Motarasu ai no Manazashi
Baba Baba Sai Baba
Baba Baba Sai Baba
Yozorano Gingano Mathatakimo
Kurayami Michibiku Hikaridesu
Anatano Oshiewa Hikaritonatte
Aino Sekaio Tsukurimasu
Baba Baba Sai Baba
Baba Baba Sai Baba</t>
  </si>
  <si>
    <t>debug_rama_came_krishna_came.html</t>
  </si>
  <si>
    <t>https://sairhythms.sathyasai.org/song/rama-charan-sukha-dayi-bhajorey</t>
  </si>
  <si>
    <t>Rama Charan Sukha Dayi Bhajorey</t>
  </si>
  <si>
    <t>Worshipping the Lotus Feet of Lord Ram endows one with happiness. Reciting only the two letters Ra and Ma, confers everlasting peace and happiness. Finish the mission of human birth by surrendering to the Lotus Feet of Lord Sai (by merging in Lord Sai) who is none other than Lord Rama.</t>
  </si>
  <si>
    <t>Rama Charan Sukha Dayi Bhajorey (3)
Ram Naam Ke Do Akshara Mey
Sab Sukh Shanthi Samayirey
Sai Nath Ke Charnon Mey Aakar
Jeevan Saphal Banaorey</t>
  </si>
  <si>
    <t>rama-charan-sukha-dayi-bhajorey.mp3</t>
  </si>
  <si>
    <t>Song Glossary aana: to come; to receive; (var) aatey, aayey, aayi; aakar - having come akshara: alphabet ban: to make; (var) banalo, banao - make; banakar - having made, banaloon - will make mine bhajo: (let us) worship, chant the name or sing the praises of the lord; (var) bhajarey, bhajey, bhajore, bhajorey, bhajeham charan: feet; (var) charana, charanam, charanon dayi: one who gives do: give, grant; also refers to the number two jeevan: life; (var) jeevana ke: of or belonging to naam: name; (var) naama, naamam natha: lord or master; (var) nath, nathaya, natham, nada (tamil), nadanukku (tamil) - to the lord, nathudey (telugu) rama: name of the seventh incarnation of lord vishnu, son of dasharatha and kausalya; (var) ram sab: all, everybody or everything sai: sa + aai = divine mother saphal: success, fruitful shanthi: peace sukha: happiness; (var) sukh</t>
  </si>
  <si>
    <t>debug_rama_charan_sukha_dayi_bhajorey.html</t>
  </si>
  <si>
    <t>https://sairhythms.sathyasai.org/song/rama-dhyana-nirata-anjaneya</t>
  </si>
  <si>
    <t>Rama Dhyana Nirata Anjaneya</t>
  </si>
  <si>
    <t>Salutations to Anjaneya, who is always immersed in meditation on Lord Rama, who has taken a vow to be at service to Lord Rama and who has won the confidence of Lord Rama. Hanuman is the champion uprooter of the demon race, the storehouse of good qualities, who lives in the Anjanaadri Hills. He is the one who serves those who serve the Lord, the true servant of Lord Rama.</t>
  </si>
  <si>
    <t>Rama Dhyana Nirata Anjaneya
Rama Seva Vratha Hanumantha
Swami Mukhya Prana Pavamana
Daithya Kulaantaka Mahavira
Anjanadri Vasa Gunavanta
Daasanudaasa (Sri Rama Daasa) Hanumantha [ Rama Dhyana … Hanumantha ]
Maayaavi Bhanjana Balabheema
Maaravi Daya Ghana Rama Dootha
Muni Guna Kapivara Vatatmaja [ Daasanudaasa ... ]</t>
  </si>
  <si>
    <t>rama-dhyana-nirata-anjaneya.mp3</t>
  </si>
  <si>
    <t>Song Glossary anjana: mother of hanuman; (var) anjani daithya: demon daasa: servant; (var) daasi (feminine) dhyan: meditation; (var) dhyana, dhyanam, dhyanamey gunavanta: one having good qualities hanuman: the monkey god who served lord rama; (var) hanumantha, anjaneya - son of anjana kulaantaka: destroyer of dynasty; (var) kulanthaka mahavira: lord mahavira – the founder of jainism, also, a very courageous person; (var) mahavir mukhya: main, important nirata: engaged, pre-occupied pran: vital force, life; (var) prana, praana rama: name of the seventh incarnation of lord vishnu, son of dasharatha and kausalya; (var) ram seva: service sri: honorific title of respect; another name of goddess lakshmi; wealth, majesty, splendour, intellect, fortune; (var) thiru (tamil) swami: lord; (var) swaminatha, swamiye, swamiyey, swamy vasa: one who dwells or resides in; (var) vasaya, vaasam vratha: vow, commited to</t>
  </si>
  <si>
    <t>debug_rama_dhyana_nirata_anjaneya.html</t>
  </si>
  <si>
    <t>https://sairhythms.sathyasai.org/song/rama-govinda-harey</t>
  </si>
  <si>
    <t>Rama Govinda Harey</t>
  </si>
  <si>
    <t>Sing in praise of Lord Rama and Lord Govinda (Krishna). Rama, the darling son of Dasharatha, is the the one who annihilated the ten-headed Ravana. Shyama (Krishna) is the dear son of Gokula. Lord Sai, the Lord of Parthi is none other than Rama and Krishna.</t>
  </si>
  <si>
    <t>Rama Govinda Harey
Bhajorey Rama Govinda Harey [ Rama Govinda ... ]
Dasharatha Nandana Rama Harey
Dasha Mukha Mardhana Rama Harey
Gokula Nandana Shyama Harey
Parthi Pureeshwara Sai Harey</t>
  </si>
  <si>
    <t>Song Glossary bhajo: (let us) worship, chant the name or sing the praises of the lord; (var) bhajarey, bhajey, bhajore, bhajorey, bhajeham dasha: the number ten dasharatha: king of ayodhya and the father of lord rama gokula: the place where krishna was fostered govinda: name of krishna which means cowherd; (var) govindam hari: name of lord vishnu; (var) hare, harey mardana: destroyer, one who vanquishes; (var) mardhana mukha: face; (var) mukh nandana: son, also the name of a forest; (var) nandan, nandanam pureeshwara: lord of a place or city; (var) purishwara, pureeshwari, purishwari (f)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t>
  </si>
  <si>
    <t>debug_rama_govinda_harey.html</t>
  </si>
  <si>
    <t>https://sairhythms.sathyasai.org/song/rama-govinda-harey-krishna-gopal</t>
  </si>
  <si>
    <t>Rama Govinda Harey Krishna Gopal</t>
  </si>
  <si>
    <t>Glory to Lord Rama and Lord Govinda (sustainer of all beings - Lord Krishna). He is the slayer of demon Madhu. He is the darling son of Devaki and beloved Yadava child, the ruler of all beings. He is the ruler of all worlds, benefactor of the meek. Glory to that Lord of Mathura, the Lord of Lakshmi. Glory to the Liberator of the chaste. Glory to Lord Sai, Lord of Parthi, who is verily Lord Krishna.</t>
  </si>
  <si>
    <t>Rama Govinda Harey Krishna Gopal Harey
Sri Madhusudhana Harey Harey Harey
Sri Madhusudhana Harey
Devaki Nandana Goparipalana
Yadava Nanda Nandana Harey Harey
Yadava Nanda Nandana
Hey Jagat Palana Deena Janavana
Mathura Puri Madhava Harey Harey
Mathura Puri Madhava
Patithodharana Patitha Pavana
Parthi Vihari Krishnana Harey Harey
Parthi Vihari Krishnana</t>
  </si>
  <si>
    <t>Song Glossary deen: downtrodden; (var) deena, deenan devaki: mother of lord krishna gopal: name of krishna which means protector of the cowherd; (var) gopala, gopalana, gopalam goparipala: protector of cows govinda: name of krishna which means cowherd; (var) govindam hari: name of lord vishnu; (var) hare, harey hey: a heartfelt callout, usually followed by a name or description like 'hey rama', or 'hey merciful lord' jagat: world; (var) jagath, jagatha, jag, jaga janavana: protector of people; (var) janavani (feminine) krishna: name of the eighth incarnation of lord vishnu, son of devaki and vasudeva madhava: name of krishna which means very sweet like madhu-honey; (var) madhavam, madhavaya madhusudhana: slayer of the demon madhu - lord krishna mathura: holy city associated with lord krishna nanda: foster father of lord krishna nandana: son, also the name of a forest; (var) nandan, nandanam pala: to care, protect or sustain; (var) palana, palaya, palam, palan patitha: downtrodden, helpless patithodhara: the liberator of the downtrodden; (var) patithodharana, patithodharini (f) pavana: sacred, also means one who protects or provides refuge; (var) pavanam, paavana; pavani (f) puri: a holy site puttaparthi: birthplace of bhagawan sri sathya sai baba; (var) parti, parthi, parthipuri rama: name of the seventh incarnation of lord vishnu, son of dasharatha and kausalya; (var) ram sri: honorific title of respect; another name of goddess lakshmi; wealth, majesty, splendour, intellect, fortune; (var) thiru (tamil) vihara: one who resides; (var) viharana, vihari, viharini (f) yadava: one belonging to the yadu dynasty, refers to lord krishna</t>
  </si>
  <si>
    <t>debug_rama_govinda_harey_krishna_gopal.html</t>
  </si>
  <si>
    <t>https://sairhythms.sathyasai.org/song/rama-harey-hari-naam-bolo</t>
  </si>
  <si>
    <t>Sing the many names of the Lord Rama, Hari, Govinda. Chant the name of Guru Nanak, Allah, Maulah and the all-pervasive Lord who is extremely compassionate and whose presence has kindled the light in the temple of our hearts. Chant the Name of Rama and of Hari. Light the lamp of Love in our Hearts, O Sai, the most merciful One.</t>
  </si>
  <si>
    <t>Rama Harey Hari Naam Bolo
Hari Naam Bolo Sai Naam Bolo [ Rama Harey ... ]
Sai Rama Parama Dayala
Parama Dayala (2)
Man Mandir Mey Diya Ujaala
Allah Sai Bolo Maulah Sai Bolo
Yesu Sai Bolo Buddha Sai Bolo
Nanak Sai Bolo Govinda Sai Bolo
Allah Sai Bolo Maulah Sai Bolo</t>
  </si>
  <si>
    <t>rama-harey-hari-naam-bolo.mp3</t>
  </si>
  <si>
    <t>Song Glossary allah: the all-compassionate god of islam religion bolo: chant, tell; (var) bol, boley - tells, boloon - i say buddha: founder of buddhism and one of the major ten incarnations of god; also an enlightened person dayal: compassionate one: (var) dayala, dayalam, dayalana, dayalo, dayalu, dayaludey, dayalane (tamil), dayakari (f), dayalakari (f) diya: gave govinda: name of krishna which means cowherd; (var) govindam hari: name of lord vishnu; (var) hare, harey mana: mind; (var) man, mano mandir: temple; (var) mandira maulah: master (arabic) naam: name; (var) naama, naamam nanak: saint of sikh religion, guru nanak parama: supreme, principal, chief, best, highest; (var) param, paramam rama: name of the seventh incarnation of lord vishnu, son of dasharatha and kausalya; (var) ram sai: sa + aai = divine mother ujaala: light (the lamp); (var) ujiyaara - illuminate yesu: jesus christ; (var) yeshu</t>
  </si>
  <si>
    <t>debug_rama_harey_hari_naam_bolo.html</t>
  </si>
  <si>
    <t>https://sairhythms.sathyasai.org/song/rama-harey-raghu-rama-harey</t>
  </si>
  <si>
    <t>Rama Harey Raghu Rama Harey</t>
  </si>
  <si>
    <t>Sing the glory of Lord Rama of Raghu clan, the very life of Mother Janaki and the glory of Lord Shyama (Krishna), the dark complexioned one who is dear to Radha.</t>
  </si>
  <si>
    <t>Rama Harey Raghu Rama Harey
Shyama Harey Ghana Shyama Harey
Janaki Jeevana Rama Harey
Radha Madhava Shyama Harey</t>
  </si>
  <si>
    <t>Song Glossary ghana: thick; also refers to the sound of a bell; (var) ghanana hari: name of lord vishnu; (var) hare, harey janaki: daughter of king ‘janaka’ i.e. sita – consort of lord rama jeevan: life; (var) jeevana madhava: name of krishna which means very sweet like madhu-honey; (var) madhavam, madhavaya radha: one of the gopikas and the beloved of lord krishna; (var) radhe, radhey, radhika raghu: the king ‘raghu’ who formed the ‘raghu’ dynasty in which lord rama was born rama: name of the seventh incarnation of lord vishnu, son of dasharatha and kausalya; (var) ram sham: dark hued, a reference to lord krishna; evening time; (var) shyam, shyama, shyamala</t>
  </si>
  <si>
    <t>debug_rama_harey_raghu_rama_harey.html</t>
  </si>
  <si>
    <t>https://sairhythms.sathyasai.org/song/rama-harey-sai-krishna-harey</t>
  </si>
  <si>
    <t>Rama Harey Sai Krishna Harey</t>
  </si>
  <si>
    <t>Glory to Rama, glory to Krishna, glory to Lord Sai, who loves all religions equally. Glory to the name of the Lord of all faiths; Who is known by different names as Rama, Krishna, Allah, Eshwar, Guru Nanak, Jesus, Buddha, Zohrashtra, Mahavira. Sai responds to any of these names.</t>
  </si>
  <si>
    <t>Rama Harey Sai Krishna Harey Sarva Dharma Priya Sai Harey
Allah Eshwar Sai Harey
Guru Nanak Yesu Buddha Harey
Zohrashtra Mahavira Sai Harey
Sarva Dharma Priya Sai Harey (Baba)
Rama Harey Sai Krishna Harey (4)</t>
  </si>
  <si>
    <t>rama-harey-sai-krishna-harey.mp3</t>
  </si>
  <si>
    <t>https://media.radiosai.org/journals/Vol_03/12DEC01/bhajans.htm#saijivan</t>
  </si>
  <si>
    <t>Song Glossary allah: the all-compassionate god of islam religion baba: lord sai baba - the divine father buddha: founder of buddhism and one of the major ten incarnations of god; also an enlightened person dharma: righteousness, also refers to way of life or religion eshwar: lord, one of the various names of lord shiva; (var) eshwara hari: name of lord vishnu; (var) hare, harey krishna: name of the eighth incarnation of lord vishnu, son of devaki and vasudeva mahavira: lord mahavira – the founder of jainism, also, a very courageous person; (var) mahavir nanak: saint of sikh religion, guru nanak priya: dear; (var) priyey, priyakara, priyakari (f) rama: name of the seventh incarnation of lord vishnu, son of dasharatha and kausalya; (var) ram sai: sa + aai = divine mother sarva: all; (var) sarvam yesu: jesus christ; (var) yeshu zohrashtra: founder of the zoroastrianism faith, zoroaster (zarathustra in persian)</t>
  </si>
  <si>
    <t>debug_rama_harey_sai_krishna_harey.html</t>
  </si>
  <si>
    <t>source: https://media.radiosai.org/journals/vol_15/01SEP17/Sai-Bhajans-Karaoke-Volume-3.htmReference Track2.5 Pancham / D#Gents Pitch Karaoke Tracks2.5 Pancham / D# (reference)2 Pancham / D (half note lower)1.5 Pancham / C# (one note lower)Ladies Pitch Karaoke Tracks5.5 Pancham / G# (reference)5 Pancham / G (half note lower)4.5 Pancham / F# (one note lower)</t>
  </si>
  <si>
    <t>https://sairhythms.sathyasai.org/song/rama-harey-sita-ram</t>
  </si>
  <si>
    <t>Rama Harey Sita Ram</t>
  </si>
  <si>
    <t>Chant the name of Lord Rama, the Lord of Sita, Radhey Shyam, the Lord of Radha. Chant the name of Rama, the handsome consort of Sita, Radhey Shyam, the enchanting Flute Player. They are none other than our Lord of Parthi, Sai Ram.</t>
  </si>
  <si>
    <t>Rama Harey Sita Ram
Shyam Harey Radhey Shyam
Sita Vallabha Sundara Ram
Murali Manohara Radhey Shyam
Parthi Pureeshwara Ram</t>
  </si>
  <si>
    <t>rama-harey-sita-ram.mp3</t>
  </si>
  <si>
    <t>Song Glossary hari: name of lord vishnu; (var) hare, harey manohar: pleasing, beautiful, charming; (var) manohara, manoharam, manohari (f) murali: flute pureeshwara: lord of a place or city; (var) purishwara, pureeshwari, purishwari (f) puttaparthi: birthplace of bhagawan sri sathya sai baba; (var) parti, parthi, parthipuri radha: one of the gopikas and the beloved of lord krishna; (var) radhe, radhey, radhika rama: name of the seventh incarnation of lord vishnu, son of dasharatha and kausalya; (var) ram sham: dark hued, a reference to lord krishna; evening time; (var) shyam, shyama, shyamala sita: consort of rama, 7th avatar of lord vishnu; (var) siya sundara: beautiful; (var) sundarakara, sundaraya, sundari (f), soundari (f), sundaram - beauty vallabha: beloved, husband; (var) vallabham, vallabhaya, vallabhey</t>
  </si>
  <si>
    <t>debug_rama_harey_sita_ram.html</t>
  </si>
  <si>
    <t>https://sairhythms.sathyasai.org/song/rama-jai-jai-rama-sai</t>
  </si>
  <si>
    <t>Rama Jai Jai Rama Sai</t>
  </si>
  <si>
    <t>Glory be to Rama, the lotus eyed One, the handsome King, Glory be to Sai Rama. Rama is the personification of Truth; grants Peace and freedom from fear. Glory to the One of nectarine words. Rama, the refuge of the forlorn, Lord Sai Rama.</t>
  </si>
  <si>
    <t>Rama Jai Jai Rama Sai Rama Jai Jai Ram
Rajeeva Lochana Raghava Sundara Rama Jai Jai Ram
Sai Rama Jai Jai Ram
Sathya Swaroopa Shanthi Pradayaka Rama Jai Jai Ram
Amrutha Bhaashi Abhaya Pradayaka Rama Jai Jai Ram
Anatha Natha Deena Natha Rama Jai Jai Ram [ Sai Rama ]</t>
  </si>
  <si>
    <t>Song Glossary abhaya: protection amrutha: nectar which gives immortality; also means sweet and soft, melodious or nectarine anath: destitute; (var) anatha bhaashi: one who speaks; (var) bhaashini (f) deen: downtrodden; (var) deena, deenan jai: victory lochana: eye; (var) lochani (feminine) – one with such eyes; (var) vilochana natha: lord or master; (var) nath, nathaya, natham, nada (tamil), nadanukku (tamil) - to the lord, nathudey (telugu) pradayaka: bestower raghava: lord rama who hails from raghu clan rajeeva: a blue lotus rama: name of the seventh incarnation of lord vishnu, son of dasharatha and kausalya; (var) ram sai: sa + aai = divine mother sathya: truth, short form of sathyanarayana – the childhood name of sri sathya sai baba; (var) sathyam shanthi: peace sundara: beautiful; (var) sundarakara, sundaraya, sundari (f), soundari (f), sundaram - beauty swaroopa: figure, embodiment; (var) swarupa, swaroopam, swaroopanin (tamil); roopini, swaroopini, svarupini (feminine)</t>
  </si>
  <si>
    <t>debug_rama_jai_jai_rama_sai.html</t>
  </si>
  <si>
    <t>https://sairhythms.sathyasai.org/song/rama-jayam-hari-rama-jayam</t>
  </si>
  <si>
    <t>Rama Jayam Hari Rama Jayam</t>
  </si>
  <si>
    <t>Glory to Lord Rama of Raghu lineage. The entire world meditates on Rama, the dear son of Dasharatha of the Solar Dynasty. Chant the name of Raghava, the Lord of Sita, and immerse ourselves ever in extolling His Divine qualities and in His service. Glory be to Rama who shows immense compassion towards the pure and the good ones.</t>
  </si>
  <si>
    <t>Rama Jayam Raghu Rama Jayam
Raghava Dhyanamey Premamayam [ Rama Jayam ... ]
Rama Sita Pathi Raghava Mantram
Prema Niguna Gana Seva Niranthram
Rama Dayapara Parama Pavitram
Raghukula Dasharatha Suthamutha Mitram
Rama Jayam Hari Rama Jayam
Raghava Dhyanamey Lokamayam [ Rama Jayam ... ]
Rama Sita Pathi Raghava Mantram
Ramya Suguna Gana Seva Niranthram
Rama Dayapara Sujana Pavitram
Ravikula Dasharatha Suthamura Hari Jaya</t>
  </si>
  <si>
    <t>rama-jayam-hari-rama-jayam.mp3</t>
  </si>
  <si>
    <t>Song Glossary dasharatha: king of ayodhya and the father of lord rama dayapara: compassionate one dhyan: meditation; (var) dhyana, dhyanam, dhyanamey gana: group, tribe, sect, attendants of lord shiva hari: name of lord vishnu; (var) hare, harey jaya: victory; (var) jayam, jayatu lokamayam: containing the worlds of the universe mantra: a sacred vedic chant nirantara: all the time, always; (var) nirantharam parama: supreme, principal, chief, best, highest; (var) param, paramam pathi: master, husband; (var) pathayey pavitra: sacred; (var) pavitram raghava: lord rama who hails from raghu clan rama: name of the seventh incarnation of lord vishnu, son of dasharatha and kausalya; (var) ram ramya: pleasing, beautiful, delightful ravikula: solar dynasty sevya: to be served, honourable sita: consort of rama, 7th avatar of lord vishnu; (var) siya suguna: good qualities; (var) sugunabhi - one with good qualities sujana: good people sutha: son; (var) sutham, suthaya - one who is the son of, suthaney (tamil)</t>
  </si>
  <si>
    <t>debug_rama_jayam_hari_rama_jayam.html</t>
  </si>
  <si>
    <t>rama-jayam-hari-rama-jayam_1.mp3</t>
  </si>
  <si>
    <t>https://sairhythms.sathyasai.org/song/rama-kodanda-rama-rama-pattabhi</t>
  </si>
  <si>
    <t>Rama Kodanda Rama Rama Pattabhi</t>
  </si>
  <si>
    <t>Glory to Lord Rama who bears the bow and arrow, the crowned King of Ayodhya, who incarnated for the welfare of entire humanity. There is no refuge other than You, O Lord Rama, consort of Sita. I pleaded with You, O Lord, I got the support of your benevolent hand. Your one word is enough to contemplate and that is equivalent to a sack full (moota). O Lord, there is no song other than the song about You, there is no path other than the way to You. O Rama, who is there for Your company, why don't you look at me? I am Yours O Lord, please converse with me. Chanting the name of Rama is better, contemplating on Rama is enough. Please protect me, O Lord Rama, Your name alone is enough.</t>
  </si>
  <si>
    <t>Rama Kodanda Rama Rama Pattabhi Rama Rama Kalyana Rama Raghava
Rama Sita Pathi Rama Neevey Gathi
Rama Neeku Mrokkiti Rama Nee Chey Jikkiti [ Rama Kodanda ... ]
Rama Neekokka Mata Rama Nakokka Moota
Rama Nee Paatey Paata Rama Nee Baatey Baata [ Rama Kodanda ... ]
Rama Neekevaru Todu Rama Kreeganta Choodu
Rama Nenu Neevadu Rama Natho Mathadu [ Rama Kodanda ... ]
Rama Naamamey Melu Rama (Swami) Chintaney Chaalu
Nee Naamamey Melu Nee Chintaney Chaalu
Naamamey Melu Chintaney Chaalu
Rama Neevu Nannelu Rama Raayadey Chaalu [ Rama Kodanda ... ]</t>
  </si>
  <si>
    <t>rama-kodanda-rama-rama-pattabhi.mp3</t>
  </si>
  <si>
    <t>Bhairavi - Carnatic</t>
  </si>
  <si>
    <t>Song Glossary baata: path; (var) baatey chaalu: enough chey: hand chintana: thinking process, contemplation; (var) chintaney (in telugu) choodu: see gathi: fate, destiny; (alternative) speed jikkiti: obtained kalyan: welfare; (var) kalyana, kalyani - goddess who bestows auspiciousness and welfare kodanda: the name of rama’s bow kreeganta: corner of the eye mathadu: to speak, have a conversation melu: benefit moota: packet mrokkiti: i prostrate naam: name; (var) naama, naamam nakokka: one for me nannelu: rule me natho: me nee: you neekevaru: who for you neekokka: one for you neeku: for you neevadu: yours neeve: only you neevu: you nenu: me paata: song paatey: nothing equals your song or namasmarana pathi: master, husband; (var) pathayey pattabhi: anointed, crowned, coronated raaya: prince raghava: lord rama who hails from raghu clan rama: name of the seventh incarnation of lord vishnu, son of dasharatha and kausalya; (var) ram sita: consort of rama, 7th avatar of lord vishnu; (var) siya swami: lord; (var) swaminatha, swamiye, swamiyey, swamy todu: support, company</t>
  </si>
  <si>
    <t>debug_rama_kodanda_rama_rama_pattabhi.html</t>
  </si>
  <si>
    <t>rama-kodanda-rama-rama-pattabhi_1.mp3</t>
  </si>
  <si>
    <t>https://sairhythms.sathyasai.org/song/rama-krishna-govinda-narayana</t>
  </si>
  <si>
    <t>Rama Krishna Govinda Narayana (Sindhu Bhairavi / Bhairavi)</t>
  </si>
  <si>
    <t>Worship Lord Rama, Krishna, Govinda and Narayana, the Lord of the Goddess of Prosperity (goddess Lakshmi). He is the infinite, supreme Lord Hari.</t>
  </si>
  <si>
    <t>Rama Krishna Govinda Narayana
Narayana Hari Narayana [ Rama Krishna ... ]
Sri Lakshmi Ramana Narayana
Om Anantha Narayana (Hari) (3)</t>
  </si>
  <si>
    <t>rama-krishna-govinda-narayana.mp3</t>
  </si>
  <si>
    <t>Song Glossary anantha: infinite, endless; (var) ananth, anantham, ananthaya govinda: name of krishna which means cowherd; (var) govindam hari: name of lord vishnu; (var) hare, harey krishna: name of the eighth incarnation of lord vishnu, son of devaki and vasudeva lakshmi: goddess of wealth, the consort of lord vishnu narayana: lord vishnu; (var) narayan, narayanam, narayanaya om: Omkara has no form. It is the manifestation of Brahman (God) as sound. It is present in all creation. It is effulgent. It is in all speech. Read More: Significance of Om rama: name of the seventh incarnation of lord vishnu, son of dasharatha and kausalya; (var) ram ramana: beloved; also the name of a saint sri: honorific title of respect; another name of goddess lakshmi; wealth, majesty, splendour, intellect, fortune; (var) thiru (tamil)</t>
  </si>
  <si>
    <t>debug_rama_krishna_govinda_narayana.html</t>
  </si>
  <si>
    <t>https://sairhythms.sathyasai.org/song/rama-krishna-govinda-narayana-0</t>
  </si>
  <si>
    <t>Sing of Lord Narayana the Lotus eyed and the charming One, who has incarnated as Rama, Krishna, Govinda and Panduranga Vittala.</t>
  </si>
  <si>
    <t>Rama Krishna Govinda Narayana
Rajeeva Nayana Narayana
Ranga Vittala Hari Narayana
Narayana Narayana [ Ranga Vittala ]
Ramaneeya Roopa Narayana (2)</t>
  </si>
  <si>
    <t>Song Glossary govinda: name of krishna which means cowherd; (var) govindam hari: name of lord vishnu; (var) hare, harey krishna: name of the eighth incarnation of lord vishnu, son of devaki and vasudeva narayana: lord vishnu; (var) narayan, narayanam, narayanaya nayan: eye; (var) nayana, nayanon, nayanom, nayanabhi rajeeva: a blue lotus rama: name of the seventh incarnation of lord vishnu, son of dasharatha and kausalya; (var) ram ramaneeya: charming, beautiful; (var) ramani ranga: lord vittala or panduranga - a form of lord krishna; also the name of lord narayana in srirangam, tamilnadu; (var) ranganath, ranganatha roopa: figure, embodiment; (var) roopam, roopini (f) vittala: the presiding deity at pandarpur who is a manifestation of lord vishnu and lord krishna; (var) vittaley</t>
  </si>
  <si>
    <t>https://sairhythms.sathyasai.org/song/rama-krishna-govinda-narayana-keshava</t>
  </si>
  <si>
    <t>Chant the names of the Lord Rama, Krishna, Narayana, Keshava and Madhava (names of Krishna), the one adored by Radhika (Radha). Victory to You, the Lord of the stage (world). Glory to Lord Rama and Lord Krishna.</t>
  </si>
  <si>
    <t>Rama Krishna Govinda Narayana Keshava
Radhika Ramana Madhava Jaya Ranga Deva
Harey Rama Harey Krishna Sita Rama Raghava [ Radhika Ramana ... ]</t>
  </si>
  <si>
    <t>rama-krishna-govinda-narayana-keshava.mp3</t>
  </si>
  <si>
    <t>https://media.radiosai.org/journals/Vol_04/01DEC06/10-bhajans.htm</t>
  </si>
  <si>
    <t>Song Glossary deva: god; (var) dev, devo, devam govinda: name of krishna which means cowherd; (var) govindam hari: name of lord vishnu; (var) hare, harey jaya: victory; (var) jayam, jayatu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narayana: lord vishnu; (var) narayan, narayanam, narayanaya radha: one of the gopikas and the beloved of lord krishna; (var) radhe, radhey, radhika raghava: lord rama who hails from raghu clan rama: name of the seventh incarnation of lord vishnu, son of dasharatha and kausalya; (var) ram ramana: beloved; also the name of a saint ranga: lord vittala or panduranga - a form of lord krishna; also the name of lord narayana in srirangam, tamilnadu; (var) ranganath, ranganatha sita: consort of rama, 7th avatar of lord vishnu; (var) siya</t>
  </si>
  <si>
    <t>debug_rama_krishna_govinda_narayana_keshava.html</t>
  </si>
  <si>
    <t>https://sairhythms.sathyasai.org/song/rama-krishna-hari-mukunda-murari-0</t>
  </si>
  <si>
    <t>Rama Krishna Hari Mukunda Murari (Abheri / Bhimpalas)</t>
  </si>
  <si>
    <t>Chant the names of Lord Rama, Krishna, Hari, Mukunda, the one who liberates and Murari, the one who slayed the demon, Mura. He is Lord Panduranga, the Lord of Lords. He is the great God, Mahadeva (Shiva), He is the primordial Lord, the trinity of Brahma, Vishnu and Shiva. He has taken form as Lord Sathya Sai. Victory to Lord Panduranga.</t>
  </si>
  <si>
    <t>Rama Krishna Hari Hari Mukunda Murari
Panduranga Hari Jai Jai Panduranga Hari Hari
Deva Deva Deva Mahadeva Deva
Adi Deva Deva Brahma Vishnu Deva
Brahma Vishnu Deva Sathya Sai Deva [ Panduranga Hari ... ]
Panduranga Hari Jai Jai Panduranga Hari Hari (4)
Panduranga Hari Hari (2)</t>
  </si>
  <si>
    <t>rama-krishna-hari-mukunda-murari-0.mp3</t>
  </si>
  <si>
    <t>Song Glossary adi: beginning, commencement, first in time brahma: one of the trinity who is the creator, it also refers to the supreme lord - brahman; (var) brahmam deva: god; (var) dev, devo, devam hari: name of lord vishnu; (var) hare, harey jai: victory krishna: name of the eighth incarnation of lord vishnu, son of devaki and vasudeva mahadeva: lord of the lords - refers to lord shiva mukunda: refers to krishna, the one who grants liberation murare: one who killed the demon ‘mura’ – lord krishna; (var) murari, murarey panduranga: lord vittala, krishna rama: name of the seventh incarnation of lord vishnu, son of dasharatha and kausalya; (var) ram sai: sa + aai = divine mother sathya: truth, short form of sathyanarayana – the childhood name of sri sathya sai baba; (var) sathyam vishnu: lord vishnu, one of the trinity who is the preserver</t>
  </si>
  <si>
    <t>debug_rama_krishna_hari_mukunda_murari.html</t>
  </si>
  <si>
    <t>https://sairhythms.sathyasai.org/song/rama-krishna-hari-mukunda-murari</t>
  </si>
  <si>
    <t>Rama Krishna Hari Mukunda Murari (Mohanam / Bhoop)</t>
  </si>
  <si>
    <t>Chant the names of the Lord Rama, Krishna, Hari, Mukunda, Murari. He is also Lord Panduranga of Pandharpur, who wears fish shaped earrings. He is the near and dear of the forlorn devotee. He is Vittala, who bestows liberation and power. Decorated by a garland of Tulasi leaves, He resides in the temple of the heart. He is the one who supported Mount Mandara, He is the one who liberates, Lord of Indra and is the Supreme Lord, Sri Hari.</t>
  </si>
  <si>
    <t>Rama Krishna Hari Mukunda Murari
Panduranga Panduranga Panduranga Hari
Makara Kundala Dhari Bhaktha Bandhu Shourie
Mukthi Daata Shakthi Daata Vittala Narahari [ Rama Krishna ... ]
Tulasi Dhara Kandhara Bhaktha Hrudaya Mandira
Mandaradri Dhara Mukunda Indiresha Sri Hari</t>
  </si>
  <si>
    <t>Song Glossary bandhava: relative; (var) bandhu, bandho; bandham - relationship bhaktha: devotee; (var) bhakthudu (telugu), bhakthargal (tamil) daata: one who gives; (var) datha, daatha, daatri - one that gives dhara: bear, carry, earth, one who wears; (var) dhari, dharana, dharam, dharey, dharini (f) hari: name of lord vishnu; (var) hare, harey hrudaya: heart indra: name of the leader of the devas kandhara: neck krishna: name of the eighth incarnation of lord vishnu, son of devaki and vasudeva kundala: ornaments worn in the ears makara: alligator, crocodile; 'makara kundala' - earring shaped like a crocodile - one of the 9 treasures of kubera mandaradri: name of a mountain mandir: temple; (var) mandira mukthi: liberation mukunda: refers to krishna, the one who grants liberation murare: one who killed the demon ‘mura’ – lord krishna; (var) murari, murarey narahari: lord narasimha, the fourth incarnation of lord vishnu as half-human and half-lion for killing the demon hiranyakashipu; (var) naarasimha panduranga: lord vittala, krishna rama: name of the seventh incarnation of lord vishnu, son of dasharatha and kausalya; (var) ram shakthi: power, primordial goddess, another name of mother parvathi shourie: one with long hair, usually refers to lord krishna sri: honorific title of respect; another name of goddess lakshmi; wealth, majesty, splendour, intellect, fortune; (var) thiru (tamil) tulasi: a sacred plant the petals of which are used in worship esp. for lord vishnu vittala: the presiding deity at pandarpur who is a manifestation of lord vishnu and lord krishna; (var) vittaley</t>
  </si>
  <si>
    <t>https://sairhythms.sathyasai.org/song/rama-krishna-hari-narayana</t>
  </si>
  <si>
    <t>Rama Krishna Hari Narayana</t>
  </si>
  <si>
    <t>Chant the name of Lord Rama, Krishna, Narayana and Hari. Lord Narayana, who is the protector and the one in whom the downtrodden takes refuge. He is none other than Lord Sai, who protects and liberates us from the bondage of life and death.</t>
  </si>
  <si>
    <t>Rama Krishna Hari Narayana
Deena Janavana Hari Narayana
Deena Sharanya Narayana
Bhava Bhaya Harana Sai Narayana</t>
  </si>
  <si>
    <t>rama-krishna-hari-narayana.mp3</t>
  </si>
  <si>
    <t>Song Glossary bhava: being, becoming, birth, world bhaya: fear deen: downtrodden; (var) deena, deenan harana: to remove/destroy; (var) haranam, haari - one who destroys hari: name of lord vishnu; (var) hare, harey janavana: protector of people; (var) janavani (feminine) krishna: name of the eighth incarnation of lord vishnu, son of devaki and vasudeva narayana: lord vishnu; (var) narayan, narayanam, narayanaya rama: name of the seventh incarnation of lord vishnu, son of dasharatha and kausalya; (var) ram sai: sa + aai = divine mother sharanya: to whom one surrenders</t>
  </si>
  <si>
    <t>debug_rama_krishna_hari_narayana.html</t>
  </si>
  <si>
    <t>https://sairhythms.sathyasai.org/song/rama-krishna-hari-sathya-sai</t>
  </si>
  <si>
    <t>Rama Krishna Hari Sathya Sai</t>
  </si>
  <si>
    <t>Oh Sai Baba, You are none other than Rama, Krishna and Hari. Victory to You! You are Jesus Christ, You are Allah. You are Eshwar, Buddha and Lord Brahma.</t>
  </si>
  <si>
    <t>Rama Krishna Hari Sathya Sai Murari
Sai Murari Sathya Sai Murari [ Rama Krishna ... ]
Allah Eshwar Yesu Bhi Tum Ho
Tum Ho Ram Aur Shyama Murari
Buddha Bhi Tum Ho Brahma Bhi Tum Ho [ Sai Murari ... ]</t>
  </si>
  <si>
    <t>https://raagabox.com/search/?mid=1004710</t>
  </si>
  <si>
    <t>Song Glossary allah: the all-compassionate god of islam religion aur: and bhi: also brahma: one of the trinity who is the creator, it also refers to the supreme lord - brahman; (var) brahmam buddha: founder of buddhism and one of the major ten incarnations of god; also an enlightened person eshwar: lord, one of the various names of lord shiva; (var) eshwara hari: name of lord vishnu; (var) hare, harey ho: you are; (alternative) so be it krishna: name of the eighth incarnation of lord vishnu, son of devaki and vasudeva murare: one who killed the demon ‘mura’ – lord krishna; (var) murari, murarey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tum: you, thou; (var) tu, tuj; tubhyam, tumhey - to you; tujhey, tujko - for you; yesu: jesus christ; (var) yeshu</t>
  </si>
  <si>
    <t>debug_rama_krishna_hari_sathya_sai.html</t>
  </si>
  <si>
    <t>https://sairhythms.sathyasai.org/song/rama-krishna-jaya-bolo-bhaja-mana</t>
  </si>
  <si>
    <t>Rama Krishna Jaya Bolo (Bhaja Mana)</t>
  </si>
  <si>
    <t>O mind, chant the name of Lord Rama and Krishna. Victory to Lord Rama, the Jewel of the Raghu dynasty. Victory to the dark-hued Lord Krishna, Lord of Radha. Chant the Mantra, 'Harey Ram Harey Krishna'.</t>
  </si>
  <si>
    <t>Rama Krishna Jaya Bolo (Bhaja Mana)
Rama Krishna Jaya Sai Krishna Jaya [ Rama Krishna ... ]
Raghukula Bhooshana Rama Rama Ram
Radha Madhava Shyama Shyama Shyam
Harey Ram Harey Ram Harey Krishna Harey Ram
Ai no Uta wo Utaou (Minna de)
Kami no Ai, Sai no Ai [ Ai no ... ]
Yasashiku Hohoemu Haha no Ai
Kibishiku Mitsumeru Chichi no Ai
Subete wo Michibiku Sai Baba no Ai</t>
  </si>
  <si>
    <t>G1 S R2 S n1 p S SIn the Key of C:E♭ C D C B♭ G C C</t>
  </si>
  <si>
    <t>Song Glossary bhaja: worship, chant the name or sing the praises of the lord; (var) bhajoon - I worship; bhajey - let us worship bhooshana: ornament, decoration, jewel; being so decorated; (var) bhushana, vibhushana, vibhushani (f), bhooshani (f) bolo: chant, tell; (var) bol, boley - tells, boloon - i say hari: name of lord vishnu; (var) hare, harey jaya: victory; (var) jayam, jayatu krishna: name of the eighth incarnation of lord vishnu, son of devaki and vasudeva madhava: name of krishna which means very sweet like madhu-honey; (var) madhavam, madhavaya mana: mind; (var) man, mano radha: one of the gopikas and the beloved of lord krishna; (var) radhe, radhey, radhika raghukula: the dynasty of king ‘raghu’ rama: name of the seventh incarnation of lord vishnu, son of dasharatha and kausalya; (var) ram sai: sa + aai = divine mother sham: dark hued, a reference to lord krishna; evening time; (var) shyam, shyama, shyamala</t>
  </si>
  <si>
    <t>debug_rama_krishna_jaya_bolo_bhaja_mana.html</t>
  </si>
  <si>
    <t>https://sairhythms.sathyasai.org/song/rama-krishna-precious-lords</t>
  </si>
  <si>
    <t>Rama Krishna Precious Lords</t>
  </si>
  <si>
    <t>Rama Krishna precious Lords, spreading joy to the worlds
Sai Krishna gracious Lord, giving us glimpses of Your grace
Jesus's Father Primal Lord, hey rejoice, hey rejoice
Allah Eshwar Lords, host of Angels are here cheer for all
Shirdi Sai Lord of Peace, with thanks we are singing Sai Ram
Sathya Sai Lord of Truth, shining Love for all beings in the worlds
Rama Krishna Tum Ho Jaya Ram Jaya Ram
Sai Krishna Tum Ho Sai Ram Sai Ram
Yesu Pitha Tum Ho Hey Ram Hey Ram
Allah Eshwar Ho Allah Ho Akbar
Shirdi Sai Tum Ho Sai Ram Sai Ram
Rama Krishna Sai Ram Ai no Melody
Sai Prema, Sai Ram Kokoro no Kotoba wa Inori
Iesu, Sai Buddha, Omoi Todoke
Idai Naru Kami yo, Sathya Sai Baba
Towa ni Kagayaku, Sai Ram Sai Ram</t>
  </si>
  <si>
    <t>Song Glossary allah: the all-compassionate god of islam religion eshwar: lord, one of the various names of lord shiva; (var) eshwara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t>
  </si>
  <si>
    <t>debug_rama_krishna_precious_lords.html</t>
  </si>
  <si>
    <t>https://youtu.be/7vkiqQUljCU?si=91jfNDIw8O8rgtBl</t>
  </si>
  <si>
    <t>https://sairhythms.sathyasai.org/song/rama-krishna-rama-krishna-rama</t>
  </si>
  <si>
    <t>Rama Krishna Rama Krishna Rama</t>
  </si>
  <si>
    <t>Sing the Glory of Rama, Krishna, Hari, Madhava, Govinda and Keshava. Sing the Glory of Shyama, the son of Nanda and Panduranga, the Lord of Pandharpur.</t>
  </si>
  <si>
    <t>Rama Krishna Rama Krishna Rama Krishna Bhajorey
Sri Hari Madhava Govinda Keshava [ Rama Krishna ... ]
Nanda Nanda Shyama Govinda
Pandari Natha Panduranga Bhajorey</t>
  </si>
  <si>
    <t>Song Glossary bhajo: (let us) worship, chant the name or sing the praises of the lord; (var) bhajarey, bhajey, bhajore, bhajorey, bhajeham govinda: name of krishna which means cowherd; (var) govindam hari: name of lord vishnu; (var) hare, harey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nanda: foster father of lord krishna natha: lord or master; (var) nath, nathaya, natham, nada (tamil), nadanukku (tamil) - to the lord, nathudey (telugu) pandari: place where the temple of vittala situated panduranga: lord vittala, krishna rama: name of the seventh incarnation of lord vishnu, son of dasharatha and kausalya; (var) ram sham: dark hued, a reference to lord krishna; evening time; (var) shyam, shyama, shyamala sri: honorific title of respect; another name of goddess lakshmi; wealth, majesty, splendour, intellect, fortune; (var) thiru (tamil)</t>
  </si>
  <si>
    <t>debug_rama_krishna_rama_krishna_rama.html</t>
  </si>
  <si>
    <t>https://sairhythms.sathyasai.org/song/rama-krishna-sai-ram-ai</t>
  </si>
  <si>
    <t>Rama Krishna Sai Ram Ai</t>
  </si>
  <si>
    <t>Magnificent Sai, You are Rama, Krishna, Jesus, and Buddha. You shine with Your eternal form. The words of my heart are prayers for the melody of love.</t>
  </si>
  <si>
    <t>Rama Krishna Sai Ram Ai no Melody
Sai Prema, Sai Ram Kokoro no Kotoba wa Inori
Iesu, Sai Buddha, Omoi Todoke
Idai Naru Kami yo, Sathya Sai Baba
Towa ni Kagayaku, Sai Ram Sai Ram
Rama Krishna Tum Ho Jaya Ram Jaya Ram
Sai Krishna Tum Ho Sai Ram Sai Ram
Yesu Pitha Tum Ho Hey Ram Hey Ram
Allah Eshwar Ho Allah Ho Akbar
Shirdi Sai Tum Ho Sai Ram Sai Ram
Rama Krishna precious Lords, spreading joy to the worlds
Sai Krishna gracious Lord, giving us glimpses of Your grace
Jesus's Father Primal Lord, hey rejoice, hey rejoice
Allah Eshwar Lords, host of Angels are here cheer for all
Shirdi Sai Lord of Peace, with thanks we are singing Sai Ram
Sathya Sai Lord of Truth, shining Love for all beings in the worlds</t>
  </si>
  <si>
    <t>Song Glossary baba: lord sai baba - the divine father buddha: founder of buddhism and one of the major ten incarnations of god; also an enlightened person krishna: name of the eighth incarnation of lord vishnu, son of devaki and vasudeva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t>
  </si>
  <si>
    <t>debug_rama_krishna_sai_ram_ai.html</t>
  </si>
  <si>
    <t>https://youtu.be/TwEbAj78Lq8</t>
  </si>
  <si>
    <t>https://sairhythms.sathyasai.org/song/rama-krishna-tum-ho</t>
  </si>
  <si>
    <t>Rama Krishna Tum Ho</t>
  </si>
  <si>
    <t>O Lord Sai You are everybody - Rama, Krishna, Jesus, Allah, Eshwar (Shiva) and Shirdi Sai.</t>
  </si>
  <si>
    <t>Rama Krishna Tum Ho Jaya Ram Jaya Ram
Sai Krishna Tum Ho Sai Ram Sai Ram
Yesu Pitha Tum Ho Hey Ram Hey Ram
Allah Eshwar Ho Allah Ho Akbar
Shirdi Sai Tum Ho Sai Ram Sai Ram
Rama Krishna Prabhu Tu Hey Ram Hey Ram
Sai Krishna Prabhu Tu Sai Ram Sai Ram
Yesu Pitha Prabhu Tu Hey Ram Hey Ram
Allah Eshwar Tu Allah Ho Akbar
Shirdi Sai Prabhu Tu Sai Ram Sai Ram
Rama Krishna precious Lords, spreading joy to the worlds
Sai Krishna gracious Lord, giving us glimpses of Your grace
Jesus's Father Primal Lord, hey rejoice, hey rejoice
Allah Eshwar Lords, host of Angels are here cheer for all
Shirdi Sai Lord of Peace, with thanks we are singing Sai Ram
Sathya Sai Lord of Truth, shining Love for all beings in the worlds
Rama Krishna Sai Ram Ai no Melody
Sai Prema, Sai Ram Kokoro no Kotoba wa Inori
Iesu, Sai Buddha, Omoi Todoke
Idai Naru Kami yo, Sathya Sai Baba
Towa ni Kagayaku, Sai Ram Sai Ram</t>
  </si>
  <si>
    <t>rama-krishna-tum-ho.mp3</t>
  </si>
  <si>
    <t>P P P M1 G1 M1 P ~ R2 G1 M1 R2 G1 R2 SIn the Key of C:G G G F E♭ F G ~ D E♭ F D E♭ D C</t>
  </si>
  <si>
    <t>Song Glossary akbar: means ‘great’ in arabic and ‘allah hu akbar’ means ‘god is great’ allah: the all-compassionate god of islam religion eshwar: lord, one of the various names of lord shiva; (var) eshwara hey: a heartfelt callout, usually followed by a name or description like 'hey rama', or 'hey merciful lord' ho: you are; (alternative) so be it jaya: victory; (var) jayam, jayatu krishna: name of the eighth incarnation of lord vishnu, son of devaki and vasudeva pitha: father prabhu: lord, master; (var) prabho rama: name of the seventh incarnation of lord vishnu, son of dasharatha and kausalya; (var) ram sai: sa + aai = divine mother shirdi: holy abode of the first incarnation of sai baba; (var) shirdipuri tum: you, thou; (var) tu, tuj; tubhyam, tumhey - to you; tujhey, tujko - for you; yesu: jesus christ; (var) yeshu</t>
  </si>
  <si>
    <t>debug_rama_krishna_tum_ho.html</t>
  </si>
  <si>
    <t>https://sairhythms.sathyasai.org/song/rama-krishna-vasudeva-narahari-vittala</t>
  </si>
  <si>
    <t>Rama Krishna Vasudeva Narahari Vittala</t>
  </si>
  <si>
    <t>Chant the names of Lord Rama, Krishna, Vasudeva, Hari who have incarnated in human form. Glory to Lord Vittala, who is Rama and Krishna. Lord Panduranga, the indweller of the heart, is verily Lord Sai of Shirdi and Parthi. He who preaches Truth, Righteousness, Peace is Sai, who encompasses all. Sing the glory of Panduranga Vittala.</t>
  </si>
  <si>
    <t>Rama Krishna Vasudeva Narahari Vittala
Harey Rama Vittala Harey Krishna Vittala
Panduranga Purandara Pandari Vittala
Shirdi Sai Vittala Parthi Sai Vittala [ Panduranga ... ]
Sathya Sai Vittala Parthi (Prema) Sai Vittala
Sathya Dharma Vittala Shanthi Prema Vittala
Sai Vittala Sarvam Vittala
Vittala Vittala Panduranga Vittala
Vittala Vittala Parthi Ranga Vittala
Vittala Vittala Sai Ranga Vittala
Vittala Vittala Parthi Ranga Vittala</t>
  </si>
  <si>
    <t>Song Glossary dharma: righteousness, also refers to way of life or religion hari: name of lord vishnu; (var) hare, harey krishna: name of the eighth incarnation of lord vishnu, son of devaki and vasudeva narahari: lord narasimha, the fourth incarnation of lord vishnu as half-human and half-lion for killing the demon hiranyakashipu; (var) naarasimha pandari: place where the temple of vittala situated panduranga: lord vittala, krishna prema: love; (var) prem; also the name of the third sai avatar, prema sai purandara: another name of lord vishnu, indweller; (var) purandari (f) puttaparthi: birthplace of bhagawan sri sathya sai baba; (var) parti, parthi, parthipuri rama: name of the seventh incarnation of lord vishnu, son of dasharatha and kausalya; (var) ram ranga: lord vittala or panduranga - a form of lord krishna; also the name of lord narayana in srirangam, tamilnadu; (var) ranganath, ranganatha sai: sa + aai = divine mother sarva: all; (var) sarvam sathya: truth, short form of sathyanarayana – the childhood name of sri sathya sai baba; (var) sathyam shanthi: peace shirdi: holy abode of the first incarnation of sai baba; (var) shirdipuri vasudeva: lord krishna’s father, also refers to lord krishna himself vittala: the presiding deity at pandarpur who is a manifestation of lord vishnu and lord krishna; (var) vittaley</t>
  </si>
  <si>
    <t>debug_rama_krishna_vasudeva_narahari_vittala.html</t>
  </si>
  <si>
    <t>https://sairhythms.sathyasai.org/song/rama-krishna-vasudeva-narayana-hari</t>
  </si>
  <si>
    <t>Chant the names of Lord Rama, Krishna, Vasudeva, Hari, Narayana, the all-pervading cosmic form of the Lord of Lords, Lord Hari, who is verily Lord Sai.</t>
  </si>
  <si>
    <t>Rama Krishna Vasudeva Narayana Hari Hari
Vishwa Roopa Vasudeva Narayana Hari Hari
Narayana Hari Hari Om Narayana Hari Hari [ Vishwa Roopa ... ]</t>
  </si>
  <si>
    <t>rama-krishna-vasudeva-narayana-hari.mp3</t>
  </si>
  <si>
    <t>Song Glossary hari: name of lord vishnu; (var) hare, harey krishna: name of the eighth incarnation of lord vishnu, son of devaki and vasudeva narayana: lord vishnu; (var) narayan, narayanam, narayanaya om: Omkara has no form. It is the manifestation of Brahman (God) as sound. It is present in all creation. It is effulgent. It is in all speech. Read More: Significance of Om rama: name of the seventh incarnation of lord vishnu, son of dasharatha and kausalya; (var) ram roopa: figure, embodiment; (var) roopam, roopini (f) vasudeva: lord krishna’s father, also refers to lord krishna himself vishwa: world; (var) vishwam</t>
  </si>
  <si>
    <t>debug_rama_krishna_vasudeva_narayana_hari.html</t>
  </si>
  <si>
    <t>https://sairhythms.sathyasai.org/song/rama-krishna-vasudeva-sai-nandalal</t>
  </si>
  <si>
    <t>Rama Krishna Vasudeva Sai Nandalal</t>
  </si>
  <si>
    <t>Pray to Sai, who is Rama, Krishna, Vasudeva, son of Nanda. Glory to Rama, Krishna and Sai. Sai is the son of Nanda, born again. Refuge of the meek and the forlorn. He is Sai of Shirdi, Lord Srinivasa of Tirupati (Vishnu).</t>
  </si>
  <si>
    <t>Rama Krishna Vasudeva Sai Nandalal
Harey Rama Rama Krishna Sai Nandalal
Sai Nandalal Sai Nandalal
Deena Bandhu Deena Natha Sai Nandalal
Sai Nandalal Sai Nandalal
Shirdi Vasa Srinivasa Sai Nandalal [ Sai Nandalal ]</t>
  </si>
  <si>
    <t>Song Glossary bandhava: relative; (var) bandhu, bandho; bandham - relationship deen: downtrodden; (var) deena, deenan hari: name of lord vishnu; (var) hare, harey krishna: name of the eighth incarnation of lord vishnu, son of devaki and vasudeva nanda: foster father of lord krishna natha: lord or master; (var) nath, nathaya, natham, nada (tamil), nadanukku (tamil) - to the lord, nathudey (telugu) rama: name of the seventh incarnation of lord vishnu, son of dasharatha and kausalya; (var) ram sai: sa + aai = divine mother shirdi: holy abode of the first incarnation of sai baba; (var) shirdipuri srinivasa: a name of lord vishnu – one who resides in the heart of sri vasa: one who dwells or resides in; (var) vasaya, vaasam vasudeva: lord krishna’s father, also refers to lord krishna himself</t>
  </si>
  <si>
    <t>debug_rama_krishna_vasudeva_sai_nandalal.html</t>
  </si>
  <si>
    <t>https://sairhythms.sathyasai.org/song/rama-lakshmana-janaki</t>
  </si>
  <si>
    <t>Rama Lakshmana Janaki</t>
  </si>
  <si>
    <t>Rama Lakshmana Janaki Jai Bolo Hanuman Ki
Rama Lakshmana Janaki Jai Bolo Hanuman Ki
Jaya Hanuman Gnana Guna Saagar
Jaya Kapees Tihu Lok Ujaagar
Rama Doot Atulita Baladhama
Anjani Putra Pavan Suta Naama
O Ram Naam Ke Baan Ki Jaya Bolo Hanuman Ki
Sai Naam Ke Baan Ki Jaya Bolo Hanuman Ki
Rama Lakshmana Janaki Jai Bolo Hanuman Ki
(Fast)
Rama Lakshmana Janaki Jai Bolo Hanuman Ki
Rama Lakshmana Janaki Jai Bolo Hanuman Ki
Shankar Suvan Kesari Nandan
Tej Prataap Maha Jag Vandan
Prabhu Charitra Sunibe Ko Rasiya
Ram Lakhan Sita Man Basiya
O Ram Naam Ke Baan Ki Jaya Bolo Hanuman Ki
Sai Naam Ke Baan Ki Jaya Bolo Hanuman Ki
Rama Lakshmana Janaki Jai Bolo Hanuman Ki
Jai Bolo Hanuman Ki</t>
  </si>
  <si>
    <t>Sanskrit / Hindi, Awadhi</t>
  </si>
  <si>
    <t>debug_rama_lakshmana_janaki.html</t>
  </si>
  <si>
    <t>https://sairhythms.sathyasai.org/song/rama-lakshmana-janaki-jai-bolo</t>
  </si>
  <si>
    <t>Victory to Lord Rama, Lakshmana, Sita and Hanuman. Victory to the mighty son of Anjana and Vayu (God of wind). Victory to the valorous one of the monkey clan. Bow to the Lord of Parthi, Lord Sai Rama, the pure and blemishless one.</t>
  </si>
  <si>
    <t>Rama Lakshmana Janaki Jai Bolo Hanuman Ki
Anjani Putra Balabheema Anjaneya Balabheema
Balabheem (6) Balabheema
Vayu Kumara Balabheema Vanara Veera Balabheema [ Balabheem ... ]
Parthi Pureesha Sai Rama Pavana Purusha Sai Rama
Sai Ram (6) Sai Rama</t>
  </si>
  <si>
    <t>rama-lakshmana-janaki-jai-bolo.mp3</t>
  </si>
  <si>
    <t>Song Glossary anjana: mother of hanuman; (var) anjani balabheem: strong, refers to hanuman; (var) balabheema, balabhim, balabhima bolo: chant, tell; (var) bol, boley - tells, boloon - i say hanuman: the monkey god who served lord rama; (var) hanumantha, anjaneya - son of anjana jai: victory janaki: daughter of king ‘janaka’ i.e. sita – consort of lord rama ki: of or belonging to kumara: son, young boy, lord subrahmanya lakshmana: brother of lord rama pavana: sacred, also means one who protects or provides refuge; (var) pavanam, paavana; pavani (f) pureesha: lord of a place or city; (var) puradheeshwara, pureeshaya, pureeshwara, pureeshwari (f), puradheeshwari (f) purusha: mankind, a man, a supreme being, soul; (var) purusham putra: son puttaparthi: birthplace of bhagawan sri sathya sai baba; (var) parti, parthi, parthipuri rama: name of the seventh incarnation of lord vishnu, son of dasharatha and kausalya; (var) ram sai: sa + aai = divine mother vanara: monkey vayu: god of wind veera: courageous person; (var) veeram</t>
  </si>
  <si>
    <t>debug_rama_lakshmana_janaki_jai_bolo.html</t>
  </si>
  <si>
    <t>https://sairhythms.sathyasai.org/song/rama-lakshmana-janaki-jai-bolo-0</t>
  </si>
  <si>
    <t>Rama Lakshmana Janaki Jai Bolo (Pilu)</t>
  </si>
  <si>
    <t>Victory to Lord Rama, Lakshmana, Sita. Victory to Hanuman (monkey devotee of Lord Rama) and Lord Sai Rama.</t>
  </si>
  <si>
    <t>Rama Lakshmana Janaki Jai Bolo Hanuman Ki (4)</t>
  </si>
  <si>
    <t>rama-lakshmana-janaki-jai-bolo-0.mp3</t>
  </si>
  <si>
    <t>Song Glossary bolo: chant, tell; (var) bol, boley - tells, boloon - i say hanuman: the monkey god who served lord rama; (var) hanumantha, anjaneya - son of anjana jai: victory janaki: daughter of king ‘janaka’ i.e. sita – consort of lord rama ki: of or belonging to lakshmana: brother of lord rama rama: name of the seventh incarnation of lord vishnu, son of dasharatha and kausalya; (var) ram</t>
  </si>
  <si>
    <t>https://sairhythms.sathyasai.org/song/rama-mama-bandho-sai-rama</t>
  </si>
  <si>
    <t>Rama Mama Bandho Sai Rama</t>
  </si>
  <si>
    <t>Lord Rama is our very own relative and is the ocean of mercy and compassion. He is the hero of the Raghu dynasty and is a fearless warrior. Victory to Rama, who is verily our Lord Sai.</t>
  </si>
  <si>
    <t>Rama Mama Bandho Sai Rama Daya Sindho
Rama Raghuveera Mama Bandho
Rama Ranadheera Daya Sindho
Rama Mama Bandho Sai (Sayeesha)
Rama Daya Sindho
Rama Mama Bandho Sai Rama Daya Sindho</t>
  </si>
  <si>
    <t>rama-mama-bandho-sai-rama.mp3</t>
  </si>
  <si>
    <t>Song Glossary bandhava: relative; (var) bandhu, bandho; bandham - relationship daya: compassion jai: victory mama: mine raghuveera: the valorous one of raghu clan - refers to lord rama rama: name of the seventh incarnation of lord vishnu, son of dasharatha and kausalya; (var) ram ranadheera: one who is courageous in battle sai: sa + aai = divine mother sayeesha: sai + esha = lord sai; (var) sayeesham, sayeeshwara, sayeeshwaram, sayeeshwari (f), sayeeshwaraya, saishwari (f), sindhu: ocean; (var) sindho</t>
  </si>
  <si>
    <t>debug_rama_mama_bandho_sai_rama.html</t>
  </si>
  <si>
    <t>https://sairhythms.sathyasai.org/song/rama-naam-smaranam-samastha-paapa</t>
  </si>
  <si>
    <t>Rama Naam Smaranam Samastha Paapa</t>
  </si>
  <si>
    <t>Contemplating on the Name of Rama destroys all sins. Remembering the Name of the Hero of Raghu Dynasty (Rama) destroys desire and anger. Serving the hapless and the forlorn destroys the sorrows of the cycle of birth and death.</t>
  </si>
  <si>
    <t>Rama Naam Smaranam Samastha Paapa Haranam
Kaama Krodha Haranam Raghuveera Naama Smaranam
Deena Janodharanam Bhavaabdhi Dukha Haranam</t>
  </si>
  <si>
    <t>Song Glossary bhava: being, becoming, birth, world deen: downtrodden; (var) deena, deenan dukh: sorrow; (var) dukha harana: to remove/destroy; (var) haranam, haari - one who destroys janodhara: liberator of people krodha: anger naam: name; (var) naama, naamam paapa: sin raghu: the king ‘raghu’ who formed the ‘raghu’ dynasty in which lord rama was born rama: name of the seventh incarnation of lord vishnu, son of dasharatha and kausalya; (var) ram samastha: all smaran: constant remembrance; (var) smaranam, smarami - remember</t>
  </si>
  <si>
    <t>debug_rama_naam_smaranam_samastha_paapa.html</t>
  </si>
  <si>
    <t>https://sairhythms.sathyasai.org/song/rama-naama-smaranam-sada-mokshanandakaram</t>
  </si>
  <si>
    <t>Rama Naama Smaranam Sada Mokshanandakaram</t>
  </si>
  <si>
    <t>Chanting Rama's name continuously confers liberation. Chanting Krishna's name repeatedly confers enthusiasm in the Heart. Chanting Govinda's name repeatedly confers prosperity. Chanting the Name of Anjaneya (Hanuman) continuously confers courage or fearlessness. Chanting the Name of Sai always confers bliss for all.</t>
  </si>
  <si>
    <t>Rama Naama Smaranam Sada Mokshanandakaram
Sri Krishna Naama Smaranam Sada Hrudaya Kutuhalam
Sri Govinda Naama Smaranam Sada Lakshmi Krupakaram
Sri Anjaneya Smaranam Sada Dhairyanandakaram
Sri Sai Naama Smaranam Sada Sarva Anandakaram</t>
  </si>
  <si>
    <t>Rama, Krishna, Sai, Anjaneya</t>
  </si>
  <si>
    <t>Song Glossary anand: bliss; (var) ananda, anandam, anando dhairya: courage govinda: name of krishna which means cowherd; (var) govindam hanuman: the monkey god who served lord rama; (var) hanumantha, anjaneya - son of anjana hrudaya: heart krishna: name of the eighth incarnation of lord vishnu, son of devaki and vasudeva krupa: compassion; (var) kripa kutuhalam: curisoity lakshmi: goddess of wealth, the consort of lord vishnu moksha: liberation, moha+kshaya - destruction of attachment naam: name; (var) naama, naamam rama: name of the seventh incarnation of lord vishnu, son of dasharatha and kausalya; (var) ram sada: always sai: sa + aai = divine mother sarva: all; (var) sarvam smaran: constant remembrance; (var) smaranam, smarami - remember sri: honorific title of respect; another name of goddess lakshmi; wealth, majesty, splendour, intellect, fortune; (var) thiru (tamil)</t>
  </si>
  <si>
    <t>debug_rama_naama_smaranam_sada_mokshanandakaram.html</t>
  </si>
  <si>
    <t>https://sairhythms.sathyasai.org/song/rama-naama-tarakam-sada-bhajorey-0</t>
  </si>
  <si>
    <t>Incessantly worship Lord Rama who helps attain liberation. Victory to Lord Rama, who wields the 'Kodanda' bow. Victory to Lord Rama, the crowned King. Victory to Lord Rama, the bestower of auspiciousness.</t>
  </si>
  <si>
    <t>Rama Naama Tarakam Sada Bhajorey
Sada Bhajorey Sada Japo Rey [ Rama Naama ... ]
Rama Rama Rama Jaya Kodanda Rama
Rama Rama Rama Jaya Pattabhi Rama
Rama Rama Rama Jaya Kalyana Rama</t>
  </si>
  <si>
    <t>rama-naama-tarakam-sada-bhajorey-0.mp3</t>
  </si>
  <si>
    <t>Song Glossary bhajo: (let us) worship, chant the name or sing the praises of the lord; (var) bhajarey, bhajey, bhajore, bhajorey, bhajeham japo: to chant continuously; (var) japiye, japorey jaya: victory; (var) jayam, jayatu kalyan: welfare; (var) kalyana, kalyani - goddess who bestows auspiciousness and welfare kodanda: the name of rama’s bow naam: name; (var) naama, naamam pattabhi: anointed, crowned, coronated rama: name of the seventh incarnation of lord vishnu, son of dasharatha and kausalya; (var) ram sada: always taraka: one who liberates or one that liberates; (var) tarakam</t>
  </si>
  <si>
    <t>debug_rama_naama_tarakam_sada_bhajorey.html</t>
  </si>
  <si>
    <t>https://sairhythms.sathyasai.org/song/rama-naama-tarakam-sada-bhajorey</t>
  </si>
  <si>
    <t>Rama Naama Tarakam Sada Bhajorey (Mayamalavagowla / Bhairav)</t>
  </si>
  <si>
    <t>Always worship Lord Rama who helps to liberate oneself. Incessantly chant the liberating name of Rama. The darshan (sight) of Sai liberates one from all sins. The touch of Sai bestows enlightenment.</t>
  </si>
  <si>
    <t>Rama Naama Tarakam Sada Bhajorey
Rama Naama Tarakam Sada Japo Rey [ Rama Naama ... ]
Sai Darshanam Paapa Nashanam
Sai Sparshanam Moksha Dayakam</t>
  </si>
  <si>
    <t>Song Glossary bhajo: (let us) worship, chant the name or sing the praises of the lord; (var) bhajarey, bhajey, bhajore, bhajorey, bhajeham darshan: to appear, to see; (var) darshana, darshanam, darsha - to show dayaka: one who gives; (var) dayakam, dayiney, dayaki (f) japo: to chant continuously; (var) japiye, japorey moksha: liberation, moha+kshaya - destruction of attachment naam: name; (var) naama, naamam nashaka: one who destroys; (var) nashakam, nashana, nashanam, nashini (f) paapa: sin rama: name of the seventh incarnation of lord vishnu, son of dasharatha and kausalya; (var) ram sada: always sai: sa + aai = divine mother sparshanam: touch taraka: one who liberates or one that liberates; (var) tarakam</t>
  </si>
  <si>
    <t>https://sairhythms.sathyasai.org/song/rama-namo-rama-namo</t>
  </si>
  <si>
    <t>Rama Namo Rama Namo</t>
  </si>
  <si>
    <t>Salutations to Lord Rama, son of Dasharatha and to Lord Krishna, son of Vasudeva. Salutations to Lord Sai of Shirdi and Parthi who is verily Lord Rama and Krishna.</t>
  </si>
  <si>
    <t>Rama Namo Rama Namo Rama Namo Sai Rama Namo
Dasharatha Nandana Rama Namo
Vasudeva Nandana Krishna Namo [ Rama Namo … ]
Shirdi Pureeshwara Baba Namo
Parthi Pureeshwara Sai Namo
Sai Namo Sai Namo Sai Namo Sathya Sai Namo</t>
  </si>
  <si>
    <t>rama-namo-rama-namo.mp3</t>
  </si>
  <si>
    <t>Song Glossary baba: lord sai baba - the divine father dasharatha: king of ayodhya and the father of lord rama krishna: name of the eighth incarnation of lord vishnu, son of devaki and vasudeva namo: to offer salutations nandana: son, also the name of a forest; (var) nandan, nandanam pureeshwara: lord of a place or city; (var) purishwara, pureeshwari, purishwari (f) puttaparthi: birthplace of bhagawan sri sathya sai baba; (var) parti, parthi, parthipuri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 vasudeva: lord krishna’s father, also refers to lord krishna himself</t>
  </si>
  <si>
    <t>debug_rama_namo_rama_namo.html</t>
  </si>
  <si>
    <t>https://sairhythms.sathyasai.org/song/rama-raghava</t>
  </si>
  <si>
    <t>Rama Raghava</t>
  </si>
  <si>
    <t>Rama, otherwise known as Raghava, attracts all with His Form, the lotus eyed One. The doyen of Ravi lineage, the indomitable warrior who annihilated the demon Ravana.</t>
  </si>
  <si>
    <t>Rama Raghava
Ranjita Roopa Hey Rajeeva Lochana [ Rama Raghava ... ]
Rama Rama Ravikula Soma
Ravikula Soma Ravikula Soma [ Rama Rama Ravikula ... ]
Ravana Samhara Ranadheera</t>
  </si>
  <si>
    <t>Song Glossary hey: a heartfelt callout, usually followed by a name or description like 'hey rama', or 'hey merciful lord' lochana: eye; (var) lochani (feminine) – one with such eyes; (var) vilochana raghava: lord rama who hails from raghu clan rajeeva: a blue lotus rama: name of the seventh incarnation of lord vishnu, son of dasharatha and kausalya; (var) ram ranadheera: one who is courageous in battle ranjita: one that pleases ravana: king of lanka ravikula: solar dynasty roopa: figure, embodiment; (var) roopam, roopini (f) samhaara: to destroy; (var) samhaaraka, samharanam, samhari - one who destroys, samhaarini (f) soma: moon; name of a plant or its juice; nectar</t>
  </si>
  <si>
    <t>debug_rama_raghava.html</t>
  </si>
  <si>
    <t>https://sairhythms.sathyasai.org/song/rama-raghava-sai</t>
  </si>
  <si>
    <t>Rama Raghava ( Sai )</t>
  </si>
  <si>
    <t>Chant the name of Lord Rama, Lord Sai Rama and Lord Raghava. Rama, also known as Raghava, is the Scion of Raghu dynasty, of Solar lineage. Rama who vanquished the demon Ravana, has now incarnated as Sai Rama.</t>
  </si>
  <si>
    <t>Rama Raghava ( Sai )
Raghu Nandana Ravikula Soma [ Rama ... ]
Ravana Mardhana Ramabhi Rama
Ramethi Rama Raghu ( Sai ) Rama</t>
  </si>
  <si>
    <t>Song Glossary mardana: destroyer, one who vanquishes; (var) mardhana nanda: foster father of lord krishna raghava: lord rama who hails from raghu clan raghu: the king ‘raghu’ who formed the ‘raghu’ dynasty in which lord rama was born rama: name of the seventh incarnation of lord vishnu, son of dasharatha and kausalya; (var) ram ramethi: one who delights (rama) ravana: king of lanka ravikula: solar dynasty sai: sa + aai = divine mother soma: moon; name of a plant or its juice; nectar</t>
  </si>
  <si>
    <t>debug_rama_raghava__sai_.html</t>
  </si>
  <si>
    <t>https://sairhythms.sathyasai.org/song/rama-raghava-rama-raghava-rama</t>
  </si>
  <si>
    <t>Rama Raghava Rama Raghava Rama</t>
  </si>
  <si>
    <t>Glory to Lord Krishna, and to Lord Rama of the Raghu dynasty. Please protect and save us.</t>
  </si>
  <si>
    <t>(Jaya) Rama Raghava Rama Raghava Rama Raghava Paahi Maam (2)
(Jaya) Krishna Keshava Krishna Keshava Krishna Keshava Raksha Maam (2)</t>
  </si>
  <si>
    <t>Song Glossary keshava: refers to lord krishna who vanquished the demon keshi; also means the one with beautiful, long hair; (var) keshavam krishna: name of the eighth incarnation of lord vishnu, son of devaki and vasudeva maam: for me paahi: protect; (var) pahi raghava: lord rama who hails from raghu clan raksha: protect; (var) rakshaya rama: name of the seventh incarnation of lord vishnu, son of dasharatha and kausalya; (var) ram</t>
  </si>
  <si>
    <t>debug_rama_raghava_rama_raghava_rama.html</t>
  </si>
  <si>
    <t>https://youtu.be/WoLtmn3n8cQ?t=404</t>
  </si>
  <si>
    <t>https://sairhythms.sathyasai.org/song/rama-raghuvara-ram-sita-ram</t>
  </si>
  <si>
    <t>Rama Raghuvara Ram Sita Ram</t>
  </si>
  <si>
    <t>Chant the name of Lord Rama, the consort of Mother Sita and the son of King Dasharatha. Lord Rama, the tender, handsome one is the annihilator of the demon clan. He is the one who wields the Kodanda bow, the ocean of compassion and who is dear to the forlorn. Sing, O mind, the purifying name of Lord Rama.</t>
  </si>
  <si>
    <t>Rama Raghuvara Ram Sita Ram Rama Ram (2)
Rama Dasharatha Nandana Kamaneeya Komala Ram
Rama Danava Bhanjana Kodanda Raja Ram
Deena Bandhu Karuna Sindhu Rama Sai Ram
Rama Bhaja Mana Rama Bhaja Mana Rama Pavana Naam</t>
  </si>
  <si>
    <t>rama-raghuvara-ram-sita-ram.mp3</t>
  </si>
  <si>
    <t>Ragavardhini</t>
  </si>
  <si>
    <t>Song Glossary bandhava: relative; (var) bandhu, bandho; bandham - relationship bhaja: worship, chant the name or sing the praises of the lord; (var) bhajoon - I worship; bhajey - let us worship bhanjana: one who destroys; (var) bhanjani (f) danava: demon dasharatha: king of ayodhya and the father of lord rama deen: downtrodden; (var) deena, deenan kamaneeya: that which is pleasing to the eye, beautiful karuna: compassion; (var) karunya, karunamaya - full of compassion, karunamayi (f), karunantha, karunakara - embodiment of compassion kodanda: the name of rama’s bow komala: soft, beautiful, pleasant mana: mind; (var) man, mano naam: name; (var) naama, naamam nandana: son, also the name of a forest; (var) nandan, nandanam pavana: sacred, also means one who protects or provides refuge; (var) pavanam, paavana; pavani (f) raghuvara: rama’s birth is boon to raghu clan raja: king, emperor; (var) raya, rajadhi raja – king of kings rama: name of the seventh incarnation of lord vishnu, son of dasharatha and kausalya; (var) ram sai: sa + aai = divine mother sindhu: ocean; (var) sindho sita: consort of rama, 7th avatar of lord vishnu; (var) siya</t>
  </si>
  <si>
    <t>debug_rama_raghuvara_ram_sita_ram.html</t>
  </si>
  <si>
    <t>https://sairhythms.sathyasai.org/song/rama-raghuvara-rama-sita-rama</t>
  </si>
  <si>
    <t>Rama Raghuvara Rama Sita Rama</t>
  </si>
  <si>
    <t>Chant the name of Lord Rama of Raghu dynasty whose consort is Mother Sita; He is the handsome and tender Lord who liberates the penitent. He is the beloved of Vaidehi (Sita), victory to Lord Ram.</t>
  </si>
  <si>
    <t>Rama Raghuvara Rama Sita Rama Rama Ram
Sri Rama Rama Ram Sai Rama Rama Ram [ Rama Raghuvara ... ]
Hey Patitha Pavana Ram Hey Shyamala Komala Ram
Hey Vaidehi Priya Ram Sai Ram Rama Jaya Ram [ Sri Rama ... ]</t>
  </si>
  <si>
    <t>rama-raghuvara-rama-sita-rama.mp3</t>
  </si>
  <si>
    <t>Song Glossary hey: a heartfelt callout, usually followed by a name or description like 'hey rama', or 'hey merciful lord' jaya: victory; (var) jayam, jayatu komala: soft, beautiful, pleasant patitha: downtrodden, helpless pavana: sacred, also means one who protects or provides refuge; (var) pavanam, paavana; pavani (f) priya: dear; (var) priyey, priyakara, priyakari (f) raghuvara: rama’s birth is boon to raghu clan rama: name of the seventh incarnation of lord vishnu, son of dasharatha and kausalya; (var) ram sai: sa + aai = divine mother sham: dark hued, a reference to lord krishna; evening time; (var) shyam, shyama, shyamala sita: consort of rama, 7th avatar of lord vishnu; (var) siya sri: honorific title of respect; another name of goddess lakshmi; wealth, majesty, splendour, intellect, fortune; (var) thiru (tamil) vaidehi: daughter of the king of videha, refers to sita - consort of lord rama</t>
  </si>
  <si>
    <t>debug_rama_raghuvara_rama_sita_rama.html</t>
  </si>
  <si>
    <t>https://sairhythms.sathyasai.org/song/rama-rama-jaya-jaya-rama</t>
  </si>
  <si>
    <t>Rama Rama Jaya Jaya Rama</t>
  </si>
  <si>
    <t>Victory to Lord Rama, the hero of the Raghu dynasty, the illustrious warrior. He is the indwelling Atma, the unique one. He is the wonderful Rama who bestows eternal bliss.</t>
  </si>
  <si>
    <t>Rama Rama Jaya Jaya Rama
Raghuveeram Ranadheeram [ Rama Rama ... ]
Atma Ramam Akhanda Ramam
Ananda Sada Adbhuta Ramam</t>
  </si>
  <si>
    <t>Song Glossary adbhuta: miraculous; (var) adbhutamey akhanda: uninterrupted, that which is indivisible; (var) akhandamey (tamil) anand: bliss; (var) ananda, anandam, anando atma: soul jaya: victory; (var) jayam, jayatu raghu: the king ‘raghu’ who formed the ‘raghu’ dynasty in which lord rama was born rama: name of the seventh incarnation of lord vishnu, son of dasharatha and kausalya; (var) ram ranadheera: one who is courageous in battle sada: always</t>
  </si>
  <si>
    <t>debug_rama_rama_jaya_jaya_rama.html</t>
  </si>
  <si>
    <t>https://sairhythms.sathyasai.org/song/rama-rama-jaya-raghukula-tilaka</t>
  </si>
  <si>
    <t>Rama Rama Jaya Raghukula Tilaka</t>
  </si>
  <si>
    <t>Worship the lotus-eyed Lord Rama, who is the auspicious symbol of the Raghu dynasty. He is verily Lord Sathya Sai, the son of Mother Eshwaramba and is the glory of the Ratnakara dynasty.</t>
  </si>
  <si>
    <t>Rama Rama Jaya Raghukula Tilaka
Rajeeva Lochana Ram
Eshwaramba Sutha Jaya Jaga Vandana
Ratnakara Kula Deepa (3)</t>
  </si>
  <si>
    <t>rama-rama-jaya-raghukula-tilaka.mp3</t>
  </si>
  <si>
    <t>Song Glossary deep: lamp, light; (var) deepa eshwaramba: mother of sri sathya sai baba; (var) eswaramma, eshwaramma, eshwari jagat: world; (var) jagath, jagatha, jag, jaga jaya: victory; (var) jayam, jayatu kula: clan, lineage, dynasty lochana: eye; (var) lochani (feminine) – one with such eyes; (var) vilochana raghukula: the dynasty of king ‘raghu’ rajeeva: a blue lotus rama: name of the seventh incarnation of lord vishnu, son of dasharatha and kausalya; (var) ram ratnakara: name of the dynasty in which lord sathya sai baba was born sutha: son; (var) sutham, suthaya - one who is the son of, suthaney (tamil) tilaka: the sacred mark put on the forehead; (var) tilakam vandana: worship, obeisance, salutation; (var) vandanam</t>
  </si>
  <si>
    <t>debug_rama_rama_jaya_raghukula_tilaka.html</t>
  </si>
  <si>
    <t>https://sairhythms.sathyasai.org/song/rama-rama-jaya-raja-ram</t>
  </si>
  <si>
    <t>Rama Rama Jaya Raja Ram</t>
  </si>
  <si>
    <t>Victory to Lord Rama, the consort of Mother Sita.</t>
  </si>
  <si>
    <t>Rama Rama Jaya Raja Ram Rama Rama Jaya Sita Ram (4)</t>
  </si>
  <si>
    <t>rama-rama-jaya-raja-ram.mp3</t>
  </si>
  <si>
    <t>Song Glossary jaya: victory; (var) jayam, jayatu raja: king, emperor; (var) raya, rajadhi raja – king of kings rama: name of the seventh incarnation of lord vishnu, son of dasharatha and kausalya; (var) ram sita: consort of rama, 7th avatar of lord vishnu; (var) siya</t>
  </si>
  <si>
    <t>debug_rama_rama_jaya_raja_ram.html</t>
  </si>
  <si>
    <t>https://sairhythms.sathyasai.org/song/rama-rama-raghu-ram-shyam</t>
  </si>
  <si>
    <t>Rama Rama Raghu Ram Shyam</t>
  </si>
  <si>
    <t>Sing of Lord Rama, the dark-hued Krishna, Some call Him Ram, some Rahim, some say the dark blue hued one. Some bow to Nanak, Jesus, Buddha, Mahavir. Lord Sai is one with all of them.</t>
  </si>
  <si>
    <t>Rama Rama Raghu Ram Shyam Shyam Ghana Shyam
Koi Kahey Ram Koi Kahey Rahim Koi Kahey Ghana Shyam
Nanak Yesu Buddha Mahavir
Sab Hai Sai Bhagawan (2)</t>
  </si>
  <si>
    <t>Song Glossary bhagawan: god; (var) bhagwan, bhagavaan, bhagavan, bhagawantha, bhagawathey buddha: founder of buddhism and one of the major ten incarnations of god; also an enlightened person ghana: thick; also refers to the sound of a bell; (var) ghanana hai: is, are; (var) hi; hain - we are kahey: tells koi: somebody mahavira: lord mahavira – the founder of jainism, also, a very courageous person; (var) mahavir nanak: saint of sikh religion, guru nanak raghu: the king ‘raghu’ who formed the ‘raghu’ dynasty in which lord rama was born rahim: merciful lord rama: name of the seventh incarnation of lord vishnu, son of dasharatha and kausalya; (var) ram sab: all, everybody or everything sai: sa + aai = divine mother sham: dark hued, a reference to lord krishna; evening time; (var) shyam, shyama, shyamala yesu: jesus christ; (var) yeshu</t>
  </si>
  <si>
    <t>debug_rama_rama_raghu_ram_shyam.html</t>
  </si>
  <si>
    <t>https://sairhythms.sathyasai.org/song/rama-rama-ram-raghu-nandana</t>
  </si>
  <si>
    <t>Rama Rama Ram Raghu Nandana</t>
  </si>
  <si>
    <t>Salutations to Lord Rama of Raghu clan, the indweller of hearts. He was the son of Dasharatha and Kausalya to whom He was the very life. Lord Rama, the consort of Sita was the resident of Ayodhya. Glory to Lord Rama who destroyed Ravana with His famous bow, Kodanda. He is served by Hanuman (Maruti). Sing the name of the son of Eshwaramba, the Lord of Puttaparthi, Lord Sai who is the incarnation of Lord Rama. Victory to Lord Rama and Lord Sai.</t>
  </si>
  <si>
    <t>Rama Rama Ram Raghu Nandana Atma Ram (Sri)
Rama Rama Ram Dasharatha Nandana Ram [ Rama Rama ... ]
Kausalyatmaja Vaidehi Priya Ayodhya Vasi Ram
Dasha Mukha Mardhana Maruti Sevitha Veera Kodanda Ram
Eshwaramba Priya Sutha Hey Avatari Sai Ram
Jai Jai Ram Janaki Ram
Jai Jai Ram Sita (Sai) Ram</t>
  </si>
  <si>
    <t>Song Glossary atma: soul avatar: incarnation; (var) avatara, avataram, avatari, avathaar, avathari, avatarini(f) ayodhya: the town ruled by king dasharatha and lord rama; (var) avadh, awaadh, avadhpuri dasha: the number ten dasharatha: king of ayodhya and the father of lord rama eshwaramba: mother of sri sathya sai baba; (var) eswaramma, eshwaramma, eshwari hey: a heartfelt callout, usually followed by a name or description like 'hey rama', or 'hey merciful lord' jai: victory janaki: daughter of king ‘janaka’ i.e. sita – consort of lord rama kausalyatmaja: son of kausalya kodanda: the name of rama’s bow mardana: destroyer, one who vanquishes; (var) mardhana maruthi: hanuman; (var) maruthiraya, maruti mukha: face; (var) mukh nandana: son, also the name of a forest; (var) nandan, nandanam priya: dear; (var) priyey, priyakara, priyakari (f) raghu: the king ‘raghu’ who formed the ‘raghu’ dynasty in which lord rama was born rama: name of the seventh incarnation of lord vishnu, son of dasharatha and kausalya; (var) ram sai: sa + aai = divine mother sevitha: one who is worshipped sita: consort of rama, 7th avatar of lord vishnu; (var) siya sri: honorific title of respect; another name of goddess lakshmi; wealth, majesty, splendour, intellect, fortune; (var) thiru (tamil) sutha: son; (var) sutham, suthaya - one who is the son of, suthaney (tamil) vaidehi: daughter of the king of videha, refers to sita - consort of lord rama vasi: one who dwells or resides in; (var) vasini (f) veera: courageous person; (var) veeram</t>
  </si>
  <si>
    <t>debug_rama_rama_ram_raghu_nandana.html</t>
  </si>
  <si>
    <t>https://youtu.be/KSrn6TfmF5o</t>
  </si>
  <si>
    <t>https://sairhythms.sathyasai.org/song/rama-rama-rama</t>
  </si>
  <si>
    <t>Rama Rama Rama</t>
  </si>
  <si>
    <t>Salutaions to You, Lord Rama, the refuge of the downtrodden and the protector of the destitute. You are the slayer of the ten headed Ravana. You are worshipped and attended by Brother Lakshmana and You are the enchanter of Goddess Lakshmi.</t>
  </si>
  <si>
    <t>Rama Rama Rama Rama Rama Rama Ram
Patheetha Pavana Ram, Deena Rakshaka Ram
Rama Rama Rama Rama Rama Rama Ram
Dasharatha Nandana Ram Dashamukha Mardhana Ram
Lakshmana Sevitha Ram Lakshmi Manohara Ram
Rama Rama Rama Rama Rama Rama Ram
Rama Rama Rama Rama Rama Rama Ram (Sri)</t>
  </si>
  <si>
    <t>debug_rama_rama_rama.html</t>
  </si>
  <si>
    <t>https://sairhythms.sathyasai.org/song/rama-rama-rama-jaya-kodanda</t>
  </si>
  <si>
    <t>Rama Rama Rama Jaya Kodanda</t>
  </si>
  <si>
    <t>Victory to Lord Rama, the one with the famous bow, Kodanda. Victory to Him, the bestower of auspiciousness. Victory to Him, the beloved of Vaidehi (Mother Sita). Victory to Lord Rama, the crown Prince, the one with the sweet form and who resides in our hearts, Victory to Lord Sai who is verily Lord Rama.</t>
  </si>
  <si>
    <t>Rama Rama Rama Jaya Kodanda Ram
Rama Rama Rama Jaya Kalyana Rama
Rama Rama Rama Jaya Vaidehi Rama
Rama Rama Rama Jaya Pattabhi Rama
Rama Rama Rama Jaya Atmabhi Rama
Rama Rama Rama Prabhu Sai Rama</t>
  </si>
  <si>
    <t>rama-rama-rama-jaya-kodanda.mp3</t>
  </si>
  <si>
    <t>Song Glossary atmabhi: for the soul jaya: victory; (var) jayam, jayatu kalyan: welfare; (var) kalyana, kalyani - goddess who bestows auspiciousness and welfare kodanda: the name of rama’s bow pattabhi: anointed, crowned, coronated prabhu: lord, master; (var) prabho rama: name of the seventh incarnation of lord vishnu, son of dasharatha and kausalya; (var) ram sai: sa + aai = divine mother sri: honorific title of respect; another name of goddess lakshmi; wealth, majesty, splendour, intellect, fortune; (var) thiru (tamil) vaidehi: daughter of the king of videha, refers to sita - consort of lord rama</t>
  </si>
  <si>
    <t>debug_rama_rama_rama_jaya_kodanda.html</t>
  </si>
  <si>
    <t>https://sairhythms.sathyasai.org/song/rama-rama-rama-ram-sai</t>
  </si>
  <si>
    <t>Rama Rama Rama Ram Sai</t>
  </si>
  <si>
    <t>Sing of Rama, who has come as Sai Ram. The compassionate Rama, Lord Rama The consort of Vaidehi (Sita), Lord Rama. Sing of Sai Rama, Sathya Sai Rama.</t>
  </si>
  <si>
    <t>Rama Rama Rama Ram Sai Ram
Karunya Rama Sri Sai Rama [ Rama Rama ... ]
Vaidehi Ram Sai Ram (Rama)
Sai Ram Sai Ram Sai Ram (Sathya)</t>
  </si>
  <si>
    <t>Song Glossary karuna: compassion; (var) karunya, karunamaya - full of compassion, karunamayi (f), karunantha, karunakara - embodiment of compassion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 vaidehi: daughter of the king of videha, refers to sita - consort of lord rama</t>
  </si>
  <si>
    <t>debug_rama_rama_rama_ram_sai.html</t>
  </si>
  <si>
    <t>https://sairhythms.sathyasai.org/song/rama-rama-rama-rama</t>
  </si>
  <si>
    <t>Chant the sacred name of Lord Rama which liberates one from the cycle of birth and death. Chant the name of Lord Krishna who bestows devotion and liberation. Chant the name of Lord Rama, the Lord of all the worlds and the one who pleases Mother Janaki (Sita). Sing the beautiful name of Lord Rama whose name is chanted even by Lord Shankara (Shiva).</t>
  </si>
  <si>
    <t>Rama Rama Rama Rama Rama Naama Tarakam
Rama Krishna Vasudeva Bhakthi Mukthi Dayakam [ Rama Rama ... ]
Janaki Manoharam Sakala Loka Nayakam
Shankaradi Sevyamana Divya Naama Keertanam</t>
  </si>
  <si>
    <t>rama-rama-rama-rama.mp3</t>
  </si>
  <si>
    <t>https://dl.radiosai.org/RADIO_SAI_BHAJAN_CLASSROOM_393_RAM_RAM_RAM_RAM_RAM_NAM_TARAKAM.mp3</t>
  </si>
  <si>
    <t>Song Glossary bhakthi: devotion dayaka: one who gives; (var) dayakam, dayiney, dayaki (f) divya: divine; (var) divyam janaki: daughter of king ‘janaka’ i.e. sita – consort of lord rama keertan: singing the name of the lord; (var) keertana, keertanam krishna: name of the eighth incarnation of lord vishnu, son of devaki and vasudeva loka: world manohar: pleasing, beautiful, charming; (var) manohara, manoharam, manohari (f) mukthi: liberation naam: name; (var) naama, naamam nayaka: master or leader (masculine); nayaki (feminine); (var) nayaga (tamil) rama: name of the seventh incarnation of lord vishnu, son of dasharatha and kausalya; (var) ram sakala: all sevya: to be served, honourable shankara: name of lord shiva, one who bestows auspiciousness; (var) shankar, shankaraya, shankaram taraka: one who liberates or one that liberates; (var) tarakam vasudeva: lord krishna’s father, also refers to lord krishna himself</t>
  </si>
  <si>
    <t>debug_rama_rama_rama_rama.html</t>
  </si>
  <si>
    <t>https://youtu.be/D19q_GdgDlw</t>
  </si>
  <si>
    <t>https://sairhythms.sathyasai.org/song/rama-rama-rama-rama-ram</t>
  </si>
  <si>
    <t>Rama Rama Rama Rama Ram</t>
  </si>
  <si>
    <t>Rama Rama Rama Rama Ram
Rama Rama Ramachandra
Lord of Beauty, Lord of Bliss, Lord who made all this
Bhagawan Sri Sathya Sai, embodiment of Bliss
Rama Rama Rama Rama Ram
Rama Rama Ramachandra
As I look into Your eyes, seeing infinity
I know that You surely will set my soul free
Rama Rama Rama Rama Ram
Rama Rama Ramachandra
In my heart You softly say, Love is all that's True
Loving You, sweet Sathya Sai, is all that I can do
Rama Rama Rama Rama Ram
Rama Rama Ramachandra
Lord of Beauty, Lord of Bliss, Lord who made all this
Bhagawan Sri Sathya Sai, Thy Lotus Feet I kiss
Rama Rama Rama Rama Ram
Rama Rama Ramachandra
As I look into Your eyes, seeing infinity
I know that You surely will set my soul free
Rama Rama Rama Rama Ram
Rama Rama Ramachandra
In my heart You softly say, Love is all that's True
Loving You, sweet Sathya Sai, is all that I can do</t>
  </si>
  <si>
    <t>rama-rama-rama-rama-ram.mp3</t>
  </si>
  <si>
    <t>Song Glossary bhagawan: god; (var) bhagwan, bhagavaan, bhagavan, bhagawantha, bhagawathey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t>
  </si>
  <si>
    <t>debug_rama_rama_rama_rama_ram.html</t>
  </si>
  <si>
    <t>https://sairhythms.sathyasai.org/song/rama-rama-rama-sai-rama-0</t>
  </si>
  <si>
    <t>Rama Rama Rama Sai Rama (Major (Shankarabharanam / Bilawal))</t>
  </si>
  <si>
    <t>Let us dance together with the love of Lord Rama and Lord Krishna. Lord Sai is verily Rama and Krishna.</t>
  </si>
  <si>
    <t>Rama Rama Rama Sai Rama
Tomo ni Kanadeyou
Krishna Krishna Sai Krishna
Anata eno Ai
Sai Rama Rama Rama Rama
Sai Krishna Sai Krishna</t>
  </si>
  <si>
    <t>Song Glossary krishna: name of the eighth incarnation of lord vishnu, son of devaki and vasudeva rama: name of the seventh incarnation of lord vishnu, son of dasharatha and kausalya; (var) ram sai: sa + aai = divine mother</t>
  </si>
  <si>
    <t>debug_rama_rama_rama_sai_rama.html</t>
  </si>
  <si>
    <t>https://youtu.be/DaEq9Nzqx70</t>
  </si>
  <si>
    <t>https://sairhythms.sathyasai.org/song/rama-rama-rama-sai-rama</t>
  </si>
  <si>
    <t>Rama Rama Rama Sai Rama (~ Shuddha Dhanyasi)</t>
  </si>
  <si>
    <t>I bow to Lord Rama, Krishna, Jesus Christ, Allah, Buddha, Zohrashtra, Mahavir and Guru Nanak. All are but emanations of our Lord Sai.</t>
  </si>
  <si>
    <t>Rama Rama Rama Sai Rama Namo
Krishna Krishna Krishna Sai Krishna Namo
Yesu Yesu Yesu Sai Yesu Namo
Buddha Buddha Buddha Sai Buddha Namo [ Rama Rama ... ]
Allah Allah Allah Sai Allah Namo
Zohrashtra Zohrashtra Sai Namo
Mahavira Mahavira Sai Namo
Guru Nanak Guru Nanak Nanak Namo
Rama Rama Rama Sai Rama Namo
Krishna Krishna Krishna Sai Krishna Namo
Yesu Yesu Yesu Sai Yesu Namo
Buddha Buddha Buddha Sai Buddha Namo
Rama Sai Rama Namo Krishna Sai Krishna Namo
Yesu Sai Yesu Namo
Buddha Namo
Zohrashtra Zohrashtra Sai Namo
Mahavira Mahavira Sai Namo
Guru Nanak Guru Nanak Nanak Namo</t>
  </si>
  <si>
    <t>rama-rama-rama-sai-rama.mp3 rama-rama-rama-sai-rama_1.mp3</t>
  </si>
  <si>
    <t>Song Glossary allah: the all-compassionate god of islam religion buddha: founder of buddhism and one of the major ten incarnations of god; also an enlightened person guru: preceptor; (var) guruvara – belonging to the guru / guru’s krishna: name of the eighth incarnation of lord vishnu, son of devaki and vasudeva mahavira: lord mahavira – the founder of jainism, also, a very courageous person; (var) mahavir namo: to offer salutations nanak: saint of sikh religion, guru nanak rama: name of the seventh incarnation of lord vishnu, son of dasharatha and kausalya; (var) ram sai: sa + aai = divine mother yesu: jesus christ; (var) yeshu zohrashtra: founder of the zoroastrianism faith, zoroaster (zarathustra in persian)</t>
  </si>
  <si>
    <t>https://sairhythms.sathyasai.org/song/rama-rama-rama-sita</t>
  </si>
  <si>
    <t>Rama Rama Rama Sita</t>
  </si>
  <si>
    <t>Rama Rama Rama Sita (4)
Srimad Ravikulamandu Janinchi
Sita Devini Preethi Varinchi
Premanahalya Sapamu Deerchi
Priya Bhakthula Rakshinchina Sri Raghu [ Rama, Rama ... ]
Mudamalaraga Ravisuthu Palinchi
Chendina Kinukatho Vaalini Drunchi
Cherina Vanara Veerula Brochina [ Rama, Rama ... ]
Karuna Jatayuvu Gathi Savarinchi
Sarabhangadi Muneendrula Brochi
Sabhari Phalamulu Prema Bhujinchina [ Rama, Rama ... ]
Ramanithoda Sadhula Palinchi
Aavana Rasini Neetu Bandinchi
Aadaramuga Vibheeshanu Brochina [ Rama, Rama ... ]</t>
  </si>
  <si>
    <t>rama-rama-rama-sita.mp3</t>
  </si>
  <si>
    <t>Song Glossary aadaramuga: base bhakthula: devotees’ bhujinchina: ate brochi: save; (var) broche chendina: belongs to cherina: gathered danujula: daemons deerchi: recover deevinchi: bless drunchi: kill gathi: fate, destiny; (alternative) speed hanuman: the monkey god who served lord rama; (var) hanumantha, anjaneya - son of anjana janinchi: having born jatayu: the eagle named jatayu from ramayana karadooshanamukha: demons kara and dooshana karuna: compassion; (var) karunya, karunamaya - full of compassion, karunamayi (f), karunantha, karunakara - embodiment of compassion kinukatho: with anger mudam: joy, happiness munduga: first muneendrula: sages palinchi: rule phala: result or fruit of our actions preethi: liking, affectionate; (var) preeti, priti prema: love; (var) prem; also the name of the third sai avatar, prema sai premanahalya: with affection to ahalya priya: dear; (var) priyey, priyakara, priyakari (f) raghu: the king ‘raghu’ who formed the ‘raghu’ dynasty in which lord rama was born rakshinchina: saviour rama: name of the seventh incarnation of lord vishnu, son of dasharatha and kausalya; (var) ram ramanithoda: with wife ravana: king of lanka ravikula: solar dynasty sabari: a great woman devotee of lord rama, also refers to the mountain where lord ayyappa dwells sadhu: saint sapamu: curse savari: beloved; (var) savariya sita: consort of rama, 7th avatar of lord vishnu; (var) siya sitadevini: to mother sita sri: honorific title of respect; another name of goddess lakshmi; wealth, majesty, splendour, intellect, fortune; (var) thiru (tamil) sriman: honorific word giving respect vaalini: to vaali, the elder brother of sugriva, the monkey king in the ramayana vanara: monkey varinchi: to marry veerula: brave men vibheeshuni: to vibheeshana</t>
  </si>
  <si>
    <t>debug_rama_rama_rama_sita.html</t>
  </si>
  <si>
    <t>https://youtu.be/U0MiNF6ZXec</t>
  </si>
  <si>
    <t>rama-rama-rama-sita_1.mp3</t>
  </si>
  <si>
    <t>https://sairhythms.sathyasai.org/song/rama-rama-rama-sita-0</t>
  </si>
  <si>
    <t>Rama Rama Rama Sita (Yaman Kalyan)</t>
  </si>
  <si>
    <t>Protect me O Lord Rama, the consort of Sita. Protect me O Lord Krishna, the son of Vasudeva and the protector of cows. Protect me O Lord Shiva, the blue-throated one who holds the river Ganges on His head. Protect me O Lord Rama, Krishna and Govinda.</t>
  </si>
  <si>
    <t>Rama Rama Rama Sita Ramachandra Paahi Maam
Rama Krishna Govinda Harey Paahi Maam
Krishna Krishna Gopala Vasudeva Paahi Maam [ Rama Krishna ... ]
Hara Hara Gangadhara Neelakanta Paahi Maam [ Rama Krishna ... ]</t>
  </si>
  <si>
    <t>rama-rama-rama-sita-0.mp3</t>
  </si>
  <si>
    <t>https://dl.radiosai.org/RADIO_SAI_BHAJAN_CLASSROOM_402_RAM_RAM_RAM_SITA.mp3</t>
  </si>
  <si>
    <t>Song Glossary gangadhara: one who bears the holy river ganga – lord shiva; (var) gangadharaya, gangadhari gopal: name of krishna which means protector of the cowherd; (var) gopala, gopalana, gopalam govinda: name of krishna which means cowherd; (var) govindam hara: another name of lord shiva which means “to destroy”; (var) haraya hari: name of lord vishnu; (var) hare, harey krishna: name of the eighth incarnation of lord vishnu, son of devaki and vasudeva maam: for me neelakanta: blue-throated, refers to lord shiva whose throat became blue after he drank the poison haalahala; (var) neelagriva, neelakantaya, neelakanteshwara paahi: protect; (var) pahi rama: name of the seventh incarnation of lord vishnu, son of dasharatha and kausalya; (var) ram ramachandra: lord rama effulgent like the full moon (chandra) sita: consort of rama, 7th avatar of lord vishnu; (var) siya vasudeva: lord krishna’s father, also refers to lord krishna himself</t>
  </si>
  <si>
    <t>https://youtu.be/kdZr3ZLMoYs</t>
  </si>
  <si>
    <t>https://sairhythms.sathyasai.org/song/rama-rama-rama-sita-rama</t>
  </si>
  <si>
    <t>Rama Rama Rama Sita Rama</t>
  </si>
  <si>
    <t>Chant incessantly the name of Rama, the consort of Sita, the Scion of Raghu dynasty.</t>
  </si>
  <si>
    <t>Rama Rama Rama Sita Rama Raghu Rama (4)</t>
  </si>
  <si>
    <t>Song Glossary raghu: the king ‘raghu’ who formed the ‘raghu’ dynasty in which lord rama was born rama: name of the seventh incarnation of lord vishnu, son of dasharatha and kausalya; (var) ram sita: consort of rama, 7th avatar of lord vishnu; (var) siya</t>
  </si>
  <si>
    <t>debug_rama_rama_rama_sita_rama.html</t>
  </si>
  <si>
    <t>https://sairhythms.sathyasai.org/song/rama-rama-ravikula-soma</t>
  </si>
  <si>
    <t>Rama Rama Ravikula Soma</t>
  </si>
  <si>
    <t>O lotus-eyed Lord Rama, the Crown Prince of Solar dynasty, the resident of the heart of devotees and holder of the 'Kodanda' bow, You are merciful and beautiful to look at. Victory to Lord Rama consort of Mother Sita. You are none other than Lord Sai.</t>
  </si>
  <si>
    <t>Rama Rama Ravikula Soma
Kodanda Rama Pattabhi Rama
Sai Rama Saketha Rama
Jaya Jaya Rama Janaki Rama</t>
  </si>
  <si>
    <t>S R1 G2 M1 M1 G2 M1 M1 M1 M1 P M1 G2In the Key of C:C C# E F F E F F F F G F E</t>
  </si>
  <si>
    <t>Song Glossary janaki: daughter of king ‘janaka’ i.e. sita – consort of lord rama jaya: victory; (var) jayam, jayatu kodanda: the name of rama’s bow pattabhi: anointed, crowned, coronated rama: name of the seventh incarnation of lord vishnu, son of dasharatha and kausalya; (var) ram ravikula: solar dynasty sai: sa + aai = divine mother saketa: name of the city of ayodhya soma: moon; name of a plant or its juice; nectar</t>
  </si>
  <si>
    <t>debug_rama_rama_ravikula_soma.html</t>
  </si>
  <si>
    <t>https://www.youtube.com/watch?v=FrrFISCanNQ</t>
  </si>
  <si>
    <t>https://sairhythms.sathyasai.org/song/rama-rama-sai-ram-sita</t>
  </si>
  <si>
    <t>Rama Rama Sai Ram Sita</t>
  </si>
  <si>
    <t>Glory be to Lord Rama, son of Dasharatha and the consort of Mother Sita. Glory to Lord Krishna, the dark-hued son of Vasudeva and the beloved of Radha. Glory to the very embodiment of Rama and Krishna, Lord Sai of Puttaparthi, son of Mother Eshwaramba.</t>
  </si>
  <si>
    <t>Rama Rama Sai Ram Sita Ram Radhey Shyam
Rama Rama Sai Ram Shyama Shyama Radhey Shyam
Parthi Pureeshwara Sai Ram (2) [ Rama Rama ... ]
Dasharatha Nandana Sita Ram Vasudeva Nandana Radhey Shyam
Eshwaramba Nandana [ Parthi Pureeshwara ... ]</t>
  </si>
  <si>
    <t>rama-rama-sai-ram-sita.mp3</t>
  </si>
  <si>
    <t>Song Glossary dasharatha: king of ayodhya and the father of lord rama eshwaramba: mother of sri sathya sai baba; (var) eswaramma, eshwaramma, eshwari nandana: son, also the name of a forest; (var) nandan, nandanam puttaparthi: birthplace of bhagawan sri sathya sai baba; (var) parti, parthi, parthipuri pureesha: lord of a place or city; (var) puradheeshwara, pureeshaya, pureeshwara, pureeshwari (f), puradheeshwari (f)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 vasudeva: lord krishna’s father, also refers to lord krishna himself</t>
  </si>
  <si>
    <t>debug_rama_rama_sai_ram_sita.html</t>
  </si>
  <si>
    <t>https://youtu.be/tdpP4_dIhC8</t>
  </si>
  <si>
    <t>https://sairhythms.sathyasai.org/song/rama-rama-sai-rama</t>
  </si>
  <si>
    <t>Chant the name of Lord Rama and Lord Sai of Puttaparthi. O Lord Rama, nectarine is Thy name. You are exceedingly beautiful and charming with a graceful look. You are the jewel of the Ravi Kula (descendant of the Solar dynasty) and You are the greatest among all kings. Reciting Your name confers auspiciousness.</t>
  </si>
  <si>
    <t>Rama Rama Sai Rama
Parthi Pureesha Sai Ram [ Rama Rama ... ]
Madhura Manohara Sundara Naam
Shyamala Komala Nayanabhi Ram
Ravikula Mandana Rajana Ram
Parama Pavana Mangala Dham
Rama Rama Sai Rama
Parthi Pureesha Sai Ram [ Rama Rama ... ]
Madhura Manohara Sundara Naam
Shyamala Komala Nayanabhi Ram
Ravikula Mandana Rajalalaam
Parama Pavana Mangala Dham
Uchi Naru Heian
Prashanthi wa Amaneku Heian [ Uchi Naru ... ]
Inori to Kansha to Ai no Hibi
Ajiwai Yorokobi Miroku no Yo
Hikari Kagayaki Hitotsu ni Naru
Anata wa Subete Ai no Hikari</t>
  </si>
  <si>
    <t>rama-rama-sai-rama.mp3</t>
  </si>
  <si>
    <t>Song Glossary dhama: house, residence, light, lustre, splendor; (var) dham, dhamam, dhaam, dhaama komala: soft, beautiful, pleasant madhura: sweet; (var) madhuram mandana: jewel mangal: auspicious; (var) mangala manohar: pleasing, beautiful, charming; (var) manohara, manoharam, manohari (f) naam: name; (var) naama, naamam nayan: eye; (var) nayana, nayanon, nayanom, nayanabhi parama: supreme, principal, chief, best, highest; (var) param, paramam pavana: sacred, also means one who protects or provides refuge; (var) pavanam, paavana; pavani (f) pureesha: lord of a place or city; (var) puradheeshwara, pureeshaya, pureeshwara, pureeshwari (f), puradheeshwari (f) puttaparthi: birthplace of bhagawan sri sathya sai baba; (var) parti, parthi, parthipuri rajalalaam: best of kings rama: name of the seventh incarnation of lord vishnu, son of dasharatha and kausalya; (var) ram ravikula: solar dynasty sai: sa + aai = divine mother sham: dark hued, a reference to lord krishna; evening time; (var) shyam, shyama, shyamala sundara: beautiful; (var) sundarakara, sundaraya, sundari (f), soundari (f), sundaram - beauty</t>
  </si>
  <si>
    <t>debug_rama_rama_sai_rama.html</t>
  </si>
  <si>
    <t>https://sairhythms.sathyasai.org/song/rama-sai-rama-sai-rama</t>
  </si>
  <si>
    <t>Chant the name of Lord Rama, who has incarnated in this Kali Age as Lord Sai Ram. O Lord Rama, the darling son of Kausalya and Dasharatha, victory to Thee, the beloved of Sita. Glory to the gentle Lord who was served by brother Lakshmana. Glory to the illustrious warrior who destroyed the demon Ravana. Glory to the resident King of Ayodhya, who is the indwelling Lord of Hanuman, the dear son of Anjana.</t>
  </si>
  <si>
    <t>Rama Sai Rama Sai Rama Sai Ram (2)
Kausalya Nandana Dasharatha Ram
Janaki Vallabha Jaya Jaya Ram
Lakshmana Sevitha Lavanya Ram
Ravana Mardhana Ranadheera Ram
Ayodhya Vasi Raja Ram
Anjana Priya Sutha Atmabhi Ram</t>
  </si>
  <si>
    <t>rama-sai-rama-sai-rama.mp3 rama-sai-rama-sai-rama_1.mp3</t>
  </si>
  <si>
    <t>S+ S+ N2 S+ ~ N1 P M1 P P ~ M1 P N2 S+In the Key of C:C+ C+ B C+ ~ B♭ G F G G ~ F G B C+</t>
  </si>
  <si>
    <t>Song Glossary anjana: mother of hanuman; (var) anjani atmabhi: for the soul ayodhya: the town ruled by king dasharatha and lord rama; (var) avadh, awaadh, avadhpuri dasharatha: king of ayodhya and the father of lord rama janaki: daughter of king ‘janaka’ i.e. sita – consort of lord rama jaya: victory; (var) jayam, jayatu kausalya: mother of lord rama lakshmana: brother of lord rama lavanya: enchanting, beautiful mardana: destroyer, one who vanquishes; (var) mardhana nandana: son, also the name of a forest; (var) nandan, nandanam priya: dear; (var) priyey, priyakara, priyakari (f) raja: king, emperor; (var) raya, rajadhi raja – king of kings rama: name of the seventh incarnation of lord vishnu, son of dasharatha and kausalya; (var) ram ranadheera: one who is courageous in battle ravana: king of lanka sai: sa + aai = divine mother sevitha: one who is worshipped sutha: son; (var) sutham, suthaya - one who is the son of, suthaney (tamil) vallabha: beloved, husband; (var) vallabham, vallabhaya, vallabhey vasi: one who dwells or resides in; (var) vasini (f)</t>
  </si>
  <si>
    <t>debug_rama_sai_rama_sai_rama.html</t>
  </si>
  <si>
    <t>https://sairhythms.sathyasai.org/song/rama-sharana-bhajo-rama-harey</t>
  </si>
  <si>
    <t>Rama Sharana Bhajo Rama Harey</t>
  </si>
  <si>
    <t>Sing of glorious surrender to Lord Ram, the one who liberated the chaste devotee - Ahalya. He is the one who is beyond attributes, the spotlessly pure Rama. Glory to the son of Dasharatha. He is none other than Sai, adored by the whole world. Glory to Sai Rama.</t>
  </si>
  <si>
    <t>Rama Sharana Bhajo Rama Harey (3)
Ahalyodharaka Rama Harey
Alakh Niranjan Rama Harey
Dasharatha Nandana Rama Harey
Sai Jagavandana Rama Harey
Rama Harey Sai Rama Harey (2)</t>
  </si>
  <si>
    <t>Song Glossary ahalyodharaka: one who liberated ahalya of her curse i.e. lord rama; (var) ahalyodhara alakh: that which is not seen – that god who is without attributes and cannot be seen; (var) alakha bhajo: (let us) worship, chant the name or sing the praises of the lord; (var) bhajarey, bhajey, bhajore, bhajorey, bhajeham dasharatha: king of ayodhya and the father of lord rama hari: name of lord vishnu; (var) hare, harey jagavandana: worshipped by the world nandana: son, also the name of a forest; (var) nandan, nandanam niranjan: without any black spot. i.e. always pure. nir+anjan=without collirium (kaajal – which is always black); (var) niranjana, niranjani (f) rama: name of the seventh incarnation of lord vishnu, son of dasharatha and kausalya; (var) ram sai: sa + aai = divine mother sharan: surrender; (var) sharana, sharanagata, sharanagatha, sharanagatham, sharanam</t>
  </si>
  <si>
    <t>debug_rama_sharana_bhajo_rama_harey.html</t>
  </si>
  <si>
    <t>https://sairhythms.sathyasai.org/song/rama-sita-krishna-radha</t>
  </si>
  <si>
    <t>Rama Sita Krishna Radha</t>
  </si>
  <si>
    <t>Victory to Lords Rama, Krishna and Vitthala whose praises were sung by Surdas and Meera. Victory to Lord Sai who is pleased with music and who is none other than Vitthala.</t>
  </si>
  <si>
    <t>Rama Sita Krishna Radha Vitthala Rakhumayi Jai Jai Vittala Rakhumayi (2)
Surdas Prabhu Karuna Sagara Vittala Rakhumayi
Meera Ke Prabhu Giridhara Naagara Vittala Rakhumayi
Sai Natha Prabhu Gaana Manohara Vittala Rakhumayi Jai Jai Vittala Rakhumayi
Vittala Vittala Vittala Jai Jai (3)
Vittala Jai Jai Panduranga Jai Jai
Vittala Vittala Vittala Jai Jai</t>
  </si>
  <si>
    <t>Rama, Krishna, Vittala</t>
  </si>
  <si>
    <t>Song Glossary gaan: song, music; (var) gaana giridhar: one who lifted the mountain - refers to lord krishna who lifted the govardhana peak; (var) giridhara, giridhari jai: victory karuna: compassion; (var) karunya, karunamaya - full of compassion, karunamayi (f), karunantha, karunakara - embodiment of compassion ke: of or belonging to krishna: name of the eighth incarnation of lord vishnu, son of devaki and vasudeva manohar: pleasing, beautiful, charming; (var) manohara, manoharam, manohari (f) meera: one of the greatest women saints and devotee of lord krishna who sang the glory of the lord through songs and bhajans naagara: clever, polite, town-born natha: lord or master; (var) nath, nathaya, natham, nada (tamil), nadanukku (tamil) - to the lord, nathudey (telugu) panduranga: lord vittala, krishna prabhu: lord, master; (var) prabho radha: one of the gopikas and the beloved of lord krishna; (var) radhe, radhey, radhika rakumayi: consort of vittala rama: name of the seventh incarnation of lord vishnu, son of dasharatha and kausalya; (var) ram sagar: ocean; (var) sagara, sagaram, sagari (feminine) sai: sa + aai = divine mother sita: consort of rama, 7th avatar of lord vishnu; (var) siya surdas: 15th century saint, poet and musician, deeply devoted to lord krishna vittala: the presiding deity at pandarpur who is a manifestation of lord vishnu and lord krishna; (var) vittaley</t>
  </si>
  <si>
    <t>debug_rama_sita_krishna_radha.html</t>
  </si>
  <si>
    <t>https://sairhythms.sathyasai.org/song/rama-sri-ramachandra-jaya-jaya</t>
  </si>
  <si>
    <t>Rama Sri Ramachandra Jaya Jaya</t>
  </si>
  <si>
    <t>Pray to Lord Rama, who shines like the full moon, the compassionate, the attractive and the auspicious one who wields the bow, Kodanda . He is the one who protects those who surrender at His Lotus Feet. Pray to Lord Rama, the victorious heavenly warrior.</t>
  </si>
  <si>
    <t>Rama Sri Ramachandra Jaya Jaya Rama
Karunabhi Rama Kamaneeya Rama [ Rama Sri ... ]
Kodanda Rama Kalyana Rama
Sharanagatha Paripalana Sri Charana Rama
Rama Sri Rama Sai Rama
Samara Vijaya Rama Saketa Rama</t>
  </si>
  <si>
    <t>rama-sri-ramachandra-jaya-jaya.mp3</t>
  </si>
  <si>
    <t>Song Glossary charan: feet; (var) charana, charanam, charanon jaya: victory; (var) jayam, jayatu kalyan: welfare; (var) kalyana, kalyani - goddess who bestows auspiciousness and welfare kamaneeya: that which is pleasing to the eye, beautiful karuna: compassion; (var) karunya, karunamaya - full of compassion, karunamayi (f), karunantha, karunakara - embodiment of compassion kodanda: the name of rama’s bow paripala: to protect; (var) paripalaka, paripalaya, paripalana, paripalita rama: name of the seventh incarnation of lord vishnu, son of dasharatha and kausalya; (var) ram ramachandra: lord rama effulgent like the full moon (chandra) sai: sa + aai = divine mother saketa: name of the city of ayodhya samara: battle sharan: surrender; (var) sharana, sharanagata, sharanagatha, sharanagatham, sharanam sri: honorific title of respect; another name of goddess lakshmi; wealth, majesty, splendour, intellect, fortune; (var) thiru (tamil) vijaya: victorious, victory; (var) vijayee</t>
  </si>
  <si>
    <t>debug_rama_sri_ramachandra_jaya_jaya.html</t>
  </si>
  <si>
    <t>https://sairhythms.sathyasai.org/song/rama-sumira-man-rama-sumira</t>
  </si>
  <si>
    <t>O mind, chant the name of Lord Rama, the beloved of Sita and the son of King Dasharatha. Worship, O mind, Lord Rama, Lord Krishna and Lord Sai.</t>
  </si>
  <si>
    <t>Rama Sumira Man Rama Sumira Man
Rama Sumira Man Ram
Janaki Vallabha Dasharatha Nandana
Ramachandra Sri Ram
Bhaja Mana Sita Ram Ram Bhaja Mana Sita Ram
Bhaja Mana Radhey Shyam Shyam Bhaja Mana Radhey Shyam
Bhaja Mana Sai Ram Ram Bhaja Mana Sai Ram</t>
  </si>
  <si>
    <t>rama-sumira-man-rama-sumira.mp3</t>
  </si>
  <si>
    <t>G2 M1 P G2 R2 S n2 n2 S G2 R2 S S SIn the Key of C:E F G E D C B B C E D C C C</t>
  </si>
  <si>
    <t>https://dl.radiosai.org/RADIO_SAI_BHAJAN_CLASSROOM_510_RAM_SUMIRA_MANA.mp3</t>
  </si>
  <si>
    <t>Song Glossary bhaja: worship, chant the name or sing the praises of the lord; (var) bhajoon - I worship; bhajey - let us worship dasharatha: king of ayodhya and the father of lord rama janaki: daughter of king ‘janaka’ i.e. sita – consort of lord rama mana: mind; (var) man, mano nandana: son, also the name of a forest; (var) nandan, nandanam radha: one of the gopikas and the beloved of lord krishna; (var) radhe, radhey, radhika rama: name of the seventh incarnation of lord vishnu, son of dasharatha and kausalya; (var) ram ramachandra: lord rama effulgent like the full moon (chandra) sai: sa + aai = divine mother sham: dark hued, a reference to lord krishna; evening time; (var) shyam, shyama, shyamala sita: consort of rama, 7th avatar of lord vishnu; (var) siya sri: honorific title of respect; another name of goddess lakshmi; wealth, majesty, splendour, intellect, fortune; (var) thiru (tamil) sumira: chant, remember vallabha: beloved, husband; (var) vallabham, vallabhaya, vallabhey</t>
  </si>
  <si>
    <t>debug_rama_sumira_man_rama_sumira.html</t>
  </si>
  <si>
    <t>https://sairhythms.sathyasai.org/song/rama-krishna-baba-avatar</t>
  </si>
  <si>
    <t>Rama, Krishna, Baba Avatar</t>
  </si>
  <si>
    <t>Rama, Krishna, Baba Avatar
Rama, Krishna, Baba Gurudeva
Hold me close to Your form, never let me go
Rama, Krishna, Baba Avatar
Sai Rama, Sai Krishna, all have come as one, as Sathya Sai Baba
Rama, Krishna, Baba Avatar (2x)</t>
  </si>
  <si>
    <t>rama-krishna-baba-avatar.mp3</t>
  </si>
  <si>
    <t>Song Glossary avatar: incarnation; (var) avatara, avataram, avatari, avathaar, avathari, avatarini(f) baba: lord sai baba - the divine father gurudev: preceptor; (var) gurudeva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t>
  </si>
  <si>
    <t>debug_rama_krishna_baba_avatar.html</t>
  </si>
  <si>
    <t>https://sairhythms.sathyasai.org/song/rama-rama-rama-0</t>
  </si>
  <si>
    <t>Rama, Rama, Rama</t>
  </si>
  <si>
    <t>O Lord, You are Rama, Krishna, and Sathya Sai Baba. When I see You, my life sings, my heart laughs, and my soul shines bright for You are the God of Love. We must live with and cherish righteousness, for You are the God of Love.</t>
  </si>
  <si>
    <t>Rama, Rama, Rama
Krishna, Krishna, Krishna
Sathya Sai Baba
Kokoro ga Warau
Tamashi ga Hikaru
Kami no Ai
Seigi ni Ikiru
Seigi wo Mederu
Kami no Ai
Krishna, Krishna, Krishna
Sathya Sai Baba</t>
  </si>
  <si>
    <t>Song Glossary baba: lord sai baba - the divine father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t>
  </si>
  <si>
    <t>https://youtu.be/PRa2nOUDKHY</t>
  </si>
  <si>
    <t>https://sairhythms.sathyasai.org/song/rama-sai-baba-sita-ram</t>
  </si>
  <si>
    <t>Rama, Sai Baba, Sita Ram</t>
  </si>
  <si>
    <t>Rama, Sai Baba, Sita Ram,
Lord of righteousness, again You've come.
Sathya Sai Baba, Sita Ram,
Ram is Sai, God is only one.
Rama, Sai, Ramachandra, Sita Ram,
He is brighter than a thousand suns.
Shining through the hearts of everyone,
Sathya Sayeeshwaraya, Sita Ram.
Rama, Sai Baba, Sita Ram,
Lord of righteousness, again You've come.</t>
  </si>
  <si>
    <t>rama-sai-baba-sita-ram.mp3</t>
  </si>
  <si>
    <t>Song Glossary baba: lord sai baba - the divine father rama: name of the seventh incarnation of lord vishnu, son of dasharatha and kausalya; (var) ram ramachandra: lord rama effulgent like the full moon (chandra) sai: sa + aai = divine mother sathya: truth, short form of sathyanarayana – the childhood name of sri sathya sai baba; (var) sathyam sayeesha: sai + esha = lord sai; (var) sayeesham, sayeeshwara, sayeeshwaram, sayeeshwari (f), sayeeshwaraya, saishwari (f), sita: consort of rama, 7th avatar of lord vishnu; (var) siya</t>
  </si>
  <si>
    <t>debug_rama_sai_baba_sita_ram.html</t>
  </si>
  <si>
    <t>https://sairhythms.sathyasai.org/song/ramachandra-prabhu-raghu-vamsha-rama</t>
  </si>
  <si>
    <t>Oh Lord Rama! In the Raghu Dynasty You have incarnated as Lord Ramachandra, the husband of Sita, the Lord of Janaki (Sita). Oh Most virtuous Lord Rama! You liberated Ahalya (devotee), destroyed the demon Ravana, as you wielded the Kodanda bow. Oh Lord of Ayodhya (city in the North of India), the crowned King, Lord Ram! You have incarnated as Lord Sai Ram, the ever new and tender embodiment of Love!</t>
  </si>
  <si>
    <t>Ramachandra Prabhu Raghu Vamsha Rama
Sita Pathey Jaya Janaki Rama [ Ramachandra ... ]
Ahalyodharaka Sugunabhi Rama
Ravana Samhara Kodanda Rama
Ayodhya Rama Pattabhi Rama
Nava Nava Komala Sri Sai Rama [ Sita Pathey ... ]</t>
  </si>
  <si>
    <t>ramachandra-prabhu-raghu-vamsha-rama.mp3</t>
  </si>
  <si>
    <t>Song Glossary ahalyodharaka: one who liberated ahalya of her curse i.e. lord rama; (var) ahalyodhara ayodhya: the town ruled by king dasharatha and lord rama; (var) avadh, awaadh, avadhpuri janaki: daughter of king ‘janaka’ i.e. sita – consort of lord rama jaya: victory; (var) jayam, jayatu kodanda: the name of rama’s bow komala: soft, beautiful, pleasant naam: name; (var) naama, naamam nava: nine, also means new pathey: master, lord, husband; (var) pathi, pathayey pattabhi: anointed, crowned, coronated prabhu: lord, master; (var) prabho raghu: the king ‘raghu’ who formed the ‘raghu’ dynasty in which lord rama was born rama: name of the seventh incarnation of lord vishnu, son of dasharatha and kausalya; (var) ram ramachandra: lord rama effulgent like the full moon (chandra) ravana: king of lanka sai: sa + aai = divine mother samhaara: to destroy; (var) samhaaraka, samharanam, samhari - one who destroys, samhaarini (f) sita: consort of rama, 7th avatar of lord vishnu; (var) siya sri: honorific title of respect; another name of goddess lakshmi; wealth, majesty, splendour, intellect, fortune; (var) thiru (tamil) suguna: good qualities; (var) sugunabhi - one with good qualities vamsha: genaration</t>
  </si>
  <si>
    <t>debug_ramachandra_prabhu_raghu_vamsha_rama.html</t>
  </si>
  <si>
    <t>https://sairhythms.sathyasai.org/song/ramachandra-raghuveera-ramachandra-ranadheera</t>
  </si>
  <si>
    <t>Ramachandra Raghuveera Ramachandra Ranadheera</t>
  </si>
  <si>
    <t>Glory to Lord Rama, the hero of the Raghu dynasty. Glory to Ramachandra, the illustrious warrior prince. He is verily the heavenly abode, the goal of our life. He is the Lord of Raghu dynasty, the Lord of all worlds. He is our very own relative, the sea of mercy and compassion. Sing the glory of Lord Rama.</t>
  </si>
  <si>
    <t>Ramachandra Raghuveera Ramachandra Ranadheera
Ramachandra Raghunatha Ramachandra Jagannatha
Ramachandra Mama Bandho Ramachandra Daya Sindho
Raghuveera Ranadheera
Raghunatha Jagannatha
Raghurama Parandhama
Mama Bandho Daya Sindho (2)</t>
  </si>
  <si>
    <t>ramachandra-raghuveera-ramachandra-ranadheera.mp3</t>
  </si>
  <si>
    <t>https://dl.radiosai.org/RADIO_SAI_BHAJAN_CLASSROOM_278_RAMCHANDRA_RAGHUVEERA.mp3</t>
  </si>
  <si>
    <t>Song Glossary bandhava: relative; (var) bandhu, bandho; bandham - relationship daya: compassion jagannatha: lord of the world mama: mine parandhama: the highest world or the ultimate destination raghunatha: leader of raghu clan raghuveera: the valorous one of raghu clan - refers to lord rama ramachandra: lord rama effulgent like the full moon (chandra) ranadheera: one who is courageous in battle sindhu: ocean; (var) sindho</t>
  </si>
  <si>
    <t>debug_ramachandra_raghuveera_ramachandra_ranadheera.html</t>
  </si>
  <si>
    <t>This song may also be classified under Raga Jaunpuri based on the feel.</t>
  </si>
  <si>
    <t>https://sairhythms.sathyasai.org/song/ramachandra-sri-ram</t>
  </si>
  <si>
    <t>Victory to the merciful Lord Ramachandra, the darling son of Dasharatha. Glory to Thee, the slayer of the ten-headed demon - Ravana. We bow to You, O Lord with the liberating name that enthralls the saintly and the one who liberated Ahalya, the chaste devotee.</t>
  </si>
  <si>
    <t>Ramachandra Sri Ram
Sai Rama Jaya Rama [ Ramachandra ... ]
Dasharatha Nandana Dayabhi Rama
Dasha Mukha Mardhana Rama Rama
Tapasa Ranjana Taraka Naama
Ahalyodharaka Rama Rama</t>
  </si>
  <si>
    <t>ramachandra-sri-ram.mp3</t>
  </si>
  <si>
    <t>Song Glossary ahalyodharaka: one who liberated ahalya of her curse i.e. lord rama; (var) ahalyodhara dashamukha: having ten heads, refers to ravana dasharatha: king of ayodhya and the father of lord rama dayabhi: compassionate one; (var) dayakara jaya: victory; (var) jayam, jayatu mardana: destroyer, one who vanquishes; (var) mardhana naam: name; (var) naama, naamam nandana: son, also the name of a forest; (var) nandan, nandanam rama: name of the seventh incarnation of lord vishnu, son of dasharatha and kausalya; (var) ram ramachandra: lord rama effulgent like the full moon (chandra) ranjana: pleasing, entertaining sai: sa + aai = divine mother sri: honorific title of respect; another name of goddess lakshmi; wealth, majesty, splendour, intellect, fortune; (var) thiru (tamil) tapasa: ascetic taraka: one who liberates or one that liberates; (var) tarakam</t>
  </si>
  <si>
    <t>debug_ramachandra_sri_ram.html</t>
  </si>
  <si>
    <t>https://sairhythms.sathyasai.org/song/ramam-bhajo-raghu-ramam-bhajo</t>
  </si>
  <si>
    <t>Sing the name of Rama, who is the star of the Raghu clan, who is beloved son of Dasharatha and who slayed the ten-headed demon, Ravana.</t>
  </si>
  <si>
    <t>Ramam Bhajo Raghu Ramam Bhajo
Raghukula Tilakam Ramam Bhajo [ Ramam Bhajo ... ]
Dasharatha Nandana Ramam Bhajo
Dashamukha Mardhana Ramam Bhajo
Ramam Bhajo Raghu Ramam Bhajo
Raghukula Tilakam Ramam Bhajo [ Ramam Bhajo ... ]
Dasharatha Nandana Ramam Bhajo
Dashamukha Mardhana Ramam Bhajo
Vaidehi Priya Ramam Bhajo
Vaikunta Vasa Ramam Bhajo</t>
  </si>
  <si>
    <t>ramam-bhajo-raghu-ramam-bhajo.mp3</t>
  </si>
  <si>
    <t>Song Glossary bhajo: (let us) worship, chant the name or sing the praises of the lord; (var) bhajarey, bhajey, bhajore, bhajorey, bhajeham dashamukha: having ten heads, refers to ravana dasharatha: king of ayodhya and the father of lord rama mardana: destroyer, one who vanquishes; (var) mardhana nandana: son, also the name of a forest; (var) nandan, nandanam raghukula: the dynasty of king ‘raghu’ rama: name of the seventh incarnation of lord vishnu, son of dasharatha and kausalya; (var) ram tilaka: the sacred mark put on the forehead; (var) tilakam</t>
  </si>
  <si>
    <t>debug_ramam_bhajo_raghu_ramam_bhajo.html</t>
  </si>
  <si>
    <t>https://sairhythms.sathyasai.org/song/ranga-panduranga-jai-jai-vitthala</t>
  </si>
  <si>
    <t>Ranga Panduranga Jai Jai Vitthala</t>
  </si>
  <si>
    <t>Victory to Lord Vitthala, known as Panduranga. He is the beloved of Radha, and has incarnated as Lord Sai, the Lord of Puttaparthi.</t>
  </si>
  <si>
    <t>Ranga Panduranga Jai Jai Vitthala (3)
Pandhari Natha (Panduranga)
Radhey Shyama (Panduranga)
Parthi Pureesha (Panduranga)
Vitthala Vitthala (Panduranga)
Ranga Panduranga Jai Jai Vitthala</t>
  </si>
  <si>
    <t>Song Glossary jai: victory natha: lord or master; (var) nath, nathaya, natham, nada (tamil), nadanukku (tamil) - to the lord, nathudey (telugu) pandari: place where the temple of vittala situated panduranga: lord vittala, krishna pureesha: lord of a place or city; (var) puradheeshwara, pureeshaya, pureeshwara, pureeshwari (f), puradheeshwari (f) puttaparthi: birthplace of bhagawan sri sathya sai baba; (var) parti, parthi, parthipuri radha: one of the gopikas and the beloved of lord krishna; (var) radhe, radhey, radhika ranga: lord vittala or panduranga - a form of lord krishna; also the name of lord narayana in srirangam, tamilnadu; (var) ranganath, ranganatha sham: dark hued, a reference to lord krishna; evening time; (var) shyam, shyama, shyamala vittala: the presiding deity at pandarpur who is a manifestation of lord vishnu and lord krishna; (var) vittaley</t>
  </si>
  <si>
    <t>debug_ranga_panduranga_jai_jai_vitthala.html</t>
  </si>
  <si>
    <t>https://youtu.be/KK17xXjZUEQ</t>
  </si>
  <si>
    <t>https://sairhythms.sathyasai.org/song/ranga-ranga-panduranga-ranga-vittala</t>
  </si>
  <si>
    <t>Ranga Ranga Panduranga Ranga Vittala</t>
  </si>
  <si>
    <t>Chant the name of Lord Panduranga, Vittala and Sai. He is Lord Krishna, installed along with Rukmini as the Lord of Pandharpur. He is our Sai Vittala of Parthi, the saviour of the meek.</t>
  </si>
  <si>
    <t>Ranga Ranga Panduranga Ranga Vittala
Vittala Krishna Vittala
Vittala Sai Vittala [ Ranga Ranga ... ]
Rukmini Sametha Pandari Natha
Parthi Ranga Vittala Deena Bandhu Vittala
Vittala Krishna Vittala [ Vittala Sai ... ]</t>
  </si>
  <si>
    <t>Song Glossary bandhava: relative; (var) bandhu, bandho; bandham - relationship deen: downtrodden; (var) deena, deenan krishna: name of the eighth incarnation of lord vishnu, son of devaki and vasudeva natha: lord or master; (var) nath, nathaya, natham, nada (tamil), nadanukku (tamil) - to the lord, nathudey (telugu) pandari: place where the temple of vittala situated panduranga: lord vittala, krishna puttaparthi: birthplace of bhagawan sri sathya sai baba; (var) parti, parthi, parthipuri ranga: lord vittala or panduranga - a form of lord krishna; also the name of lord narayana in srirangam, tamilnadu; (var) ranganath, ranganatha rukmini: consort of lord vishnu sai: sa + aai = divine mother sametha: alongwith vittala: the presiding deity at pandarpur who is a manifestation of lord vishnu and lord krishna; (var) vittaley</t>
  </si>
  <si>
    <t>debug_ranga_ranga_panduranga_ranga_vittala.html</t>
  </si>
  <si>
    <t>https://sairhythms.sathyasai.org/song/ranga-sri-ranga-jai-jai</t>
  </si>
  <si>
    <t>Ranga Sri Ranga Jai Jai</t>
  </si>
  <si>
    <t>Victory to Lord Panduranga Vittal, the Lord of Pandharpur. He is Lord Krishna of Radha. He is Giridhar, the one who lifted the mountain. He who revels in mischief and is the stealer of hearts is none other than the Lord of Parthi, Sai Ranga.</t>
  </si>
  <si>
    <t>Ranga Sri Ranga Jai Jai Panduranga
Vittala Jai Vittala Jai Vittala Sri Ranga [ Ranga Sri ... ]
Radhey Govinda Giridhara Gopal
Natavara Naagara Murali Manohara
Parthi Pureeshwara Sri Sai Ranga
Jai Jai Panduranga (3)</t>
  </si>
  <si>
    <t>Song Glossary giridhar: one who lifted the mountain - refers to lord krishna who lifted the govardhana peak; (var) giridhara, giridhari gopal: name of krishna which means protector of the cowherd; (var) gopala, gopalana, gopalam govinda: name of krishna which means cowherd; (var) govindam jai: victory manohar: pleasing, beautiful, charming; (var) manohara, manoharam, manohari (f) murali: flute naagara: clever, polite, town-born natavara: supreme dancer/actor referred esp. to lord krishna panduranga: lord vittala, krishna pureeshwara: lord of a place or city; (var) purishwara, pureeshwari, purishwari (f) puttaparthi: birthplace of bhagawan sri sathya sai baba; (var) parti, parthi, parthipuri radha: one of the gopikas and the beloved of lord krishna; (var) radhe, radhey, radhika ranga: lord vittala or panduranga - a form of lord krishna; also the name of lord narayana in srirangam, tamilnadu; (var) ranganath, ranganatha sai: sa + aai = divine mother sri: honorific title of respect; another name of goddess lakshmi; wealth, majesty, splendour, intellect, fortune; (var) thiru (tamil) vittala: the presiding deity at pandarpur who is a manifestation of lord vishnu and lord krishna; (var) vittaley</t>
  </si>
  <si>
    <t>debug_ranga_sri_ranga_jai_jai.html</t>
  </si>
  <si>
    <t>https://sairhythms.sathyasai.org/song/rangimarie-rangimarie</t>
  </si>
  <si>
    <t>Rangimarie, Rangimarie</t>
  </si>
  <si>
    <t>Peace flow down; Love draw nigh; Oh God, come abreast; Emotion beyond words</t>
  </si>
  <si>
    <t>Rangimarie, Rangimarie, Rangimarie, Nau Mai Rangimarie
Aroha, Aroha, Aroha, Aroha, Aroha, Aroha, Aroha piki mai Aroha
Te Matua, Te Matua, Te Matua, Te Matua, Te Matua, Te Matua, kake mai kite atua e
Aue, Aue, Aue, Aue, Aue, Aue, Aue, Aue, Aue</t>
  </si>
  <si>
    <t>debug_rangimarie_rangimarie.html</t>
  </si>
  <si>
    <t>Sung as a unison 'Waiata' (Maori song).</t>
  </si>
  <si>
    <t>https://sairhythms.sathyasai.org/song/ratnakara-kula-bhooshana</t>
  </si>
  <si>
    <t>Ratnakara Kula Bhooshana</t>
  </si>
  <si>
    <t>Oh Lotus-Eyed Lord Sai Narayana! You are the jewel of the Ratnakara dynasty. Oh Darling son of Mother Eshwaramba and the sustainer of all creation. Your soft, Lotus Feet are worshipped and adored by the entire universe.</t>
  </si>
  <si>
    <t>Ratnakara Kula Bhooshana
Rajeeva Nayana Sai Narayana [ Ratnakara ... ]
Eshwaramba Nandana (Hey)
Tribhuvana Palana (Vanditha) Mrudu Charana</t>
  </si>
  <si>
    <t>Song Glossary bhooshana: ornament, decoration, jewel; being so decorated; (var) bhushana, vibhushana, vibhushani (f), bhooshani (f) charan: feet; (var) charana, charanam, charanon eshwaramba: mother of sri sathya sai baba; (var) eswaramma, eshwaramma, eshwari hey: a heartfelt callout, usually followed by a name or description like 'hey rama', or 'hey merciful lord' kula: clan, lineage, dynasty mrudu: soft nandana: son, also the name of a forest; (var) nandan, nandanam narayana: lord vishnu; (var) narayan, narayanam, narayanaya nayan: eye; (var) nayana, nayanon, nayanom, nayanabhi pala: to care, protect or sustain; (var) palana, palaya, palam, palan rajeeva: a blue lotus ratnakara: name of the dynasty in which lord sathya sai baba was born sai: sa + aai = divine mother tribhuvana: three worlds - tri (three) and bhuvana (world) vanditha: one who is worshipped; (var) vandita, vanditham, vandithaya</t>
  </si>
  <si>
    <t>debug_ratnakara_kula_bhooshana.html</t>
  </si>
  <si>
    <t>https://sairhythms.sathyasai.org/song/ravikula-mandana-rajeeva-lochana-raghava</t>
  </si>
  <si>
    <t>Ravikula Mandana Rajeeva Lochana Raghava</t>
  </si>
  <si>
    <t>Lord Sai took the form of Lord Rama of Raghu dynasty. In Dwapara age, He was the son of Vasudeva, as Krishna, who liberates us from bondage. He is the abode of compassion, the protector of all, the one who conquered the demon Madhu and the one who enchants all with the melody from His flute.</t>
  </si>
  <si>
    <t>Ravikula Mandana Rajeeva Lochana Raghava
Vasudeva Nandana Bandha Vimochana Keshava [ Ravikula Mandana ... ]
Karuna Niketana Krishna Janardhana Yadava
Sri Madhusudhana Murali Mohana Madhava
Ravikula Mandana Rajeeva Lochana Raghava
Vasudeva Nandana Bandha Vimochana Vasudeva [ Ravikula Mandana ... ]
Karuna Niketana Krishna Janardhana Keshava
Sri Madhusudhana Murali Mohana Madhava
Kaminaru Itoshii Sai no Ai ni Tsutsumare
Afureru Kanki ni Subete wa Ai ni Tokekomu [ Kaminaru Itoshii... ]
Yasashiku Watashi wo Tsutsumu Ai no Naka de
Ainaru Shinri wo Utaou yo Sai Krishna e</t>
  </si>
  <si>
    <t>ravikula-mandana-rajeeva-lochana-raghava.mp3</t>
  </si>
  <si>
    <t>https://dl.radiosai.org/RADIO_SAI_BHAJAN_CLASSROOM_477_RAVIKULA_MANDANA_RAJIVA_LOCHANA.mp3</t>
  </si>
  <si>
    <t>vintage multi-lingual tutorial sheet-music</t>
  </si>
  <si>
    <t>Song Glossary bandha: attachment; (var) bandhan, bandhana janardhana: one who protects the people - refers to lord vishnu karuna: compassion; (var) karunya, karunamaya - full of compassion, karunamayi (f), karunantha, karunakara - embodiment of compassion keshava: refers to lord krishna who vanquished the demon keshi; also means the one with beautiful, long hair; (var) keshavam krishna: name of the eighth incarnation of lord vishnu, son of devaki and vasudeva lochana: eye; (var) lochani (feminine) – one with such eyes; (var) vilochana madhava: name of krishna which means very sweet like madhu-honey; (var) madhavam, madhavaya madhusudhana: slayer of the demon madhu - lord krishna mandana: jewel mohana: attractive, beautiful, enchanting; (var) mohanam, mohini (f) - also refers to an incarnation of lord vishnu murali: flute nandana: son, also the name of a forest; (var) nandan, nandanam niketana: a house, an abode raghava: lord rama who hails from raghu clan rajeeva: a blue lotus ravikula: solar dynasty sri: honorific title of respect; another name of goddess lakshmi; wealth, majesty, splendour, intellect, fortune; (var) thiru (tamil) vasudeva: lord krishna’s father, also refers to lord krishna himself vimochana: one who liberates; (var) vimochani (f), mochani (f), vimochanam yadava: one belonging to the yadu dynasty, refers to lord krishna</t>
  </si>
  <si>
    <t>debug_ravikula_mandana_rajeeva_lochana_raghava.html</t>
  </si>
  <si>
    <t>https://sairhythms.sathyasai.org/song/receive-me</t>
  </si>
  <si>
    <t>Receive Me</t>
  </si>
  <si>
    <t>Receive Me…Receive Me…Receive Me…Receive My Love
Receive Me…Receive My Love...Receive Me...Receive My Love….Right Now
I live within you..I have not left
Receive Me…Receive My Love...Receive Me...Receive My Love….Right Now
Surrender to Me..I won’t let you fall
Surrender to Me..use My Name to call
Receive Me…Receive My Love...Receive Me...Receive My Love….Right Now
I Am the Only One that truly cares
I come to you for My Life to share
Receive Me…Receive My Love...Receive Me...Receive My Love….Right Now
Drop all those concepts of right and wrong
Turn to Me and sing My Song…of Love/of Love
Receive Me…Receive My Love...Receive Me...Receive My Love….Right Now
I Am the One Light..My Will Is Done
I Am in the midst of you and havin’ fun
Receive Me…Receive My Love...Receive Me...Receive My Love….Right Now
When you know that My Love is ever near
As you trust in Me…My Voice you hear
Receive Me…Receive My Love...Receive Me...Receive My Love….Right Now
Be willing to live for Me and simply sing
Let your life Be Mine that I might bring
My Love…My Love…
Receive Me…Receive My Love...Receive Me...Receive My Love….Right Now</t>
  </si>
  <si>
    <t>receive-me.mp3</t>
  </si>
  <si>
    <t>debug_receive_me.html</t>
  </si>
  <si>
    <t>https://sairhythms.sathyasai.org/song/recuerdame-sai-3-quien-soy</t>
  </si>
  <si>
    <t>Recuerdame Sai (3) Quien Soy</t>
  </si>
  <si>
    <t>Remind me my Lord who I am; I am Om, the eternal Om; Through this life of distraction and illusion, remind me my Lord who I am; I am Truth, Peace and Divine Bliss; O Lord, You are the embodiment of Bliss and Love, remind me who I am; I am Love, pure Love.</t>
  </si>
  <si>
    <t>Recuerdame Sai (3) Quien Soy Yo
Soy El Om, Soy El Om, Eterno Om
A Través De Esta Vida Llena de Ilusiones Recuerdame Sai Quien Soy Yo
Soy Verdad, Soy La Paz y Eternidad
Bienaaventuranza y Amor Puro Recuerdame Sai Quien Soy Yo
Soy Amor, Soy Amor, Divino Amor
Remind Me My Lord (3) Who I Am
I Am Om, I Am Om, Eternal Om
Through This Life Of Distraction And Of Illusion, Remind Me ...
... My Lord, Who I Am
I Am Truth, I Am Peace, Divine Bliss
Ananda Swaroopa, Hey Prema Swaroopa, Remind Me My Lord Who I Am
I Am Love, I Am Love, Pure Love</t>
  </si>
  <si>
    <t>debug_recuerdame_sai_3_quien_soy.html</t>
  </si>
  <si>
    <t>https://youtu.be/5_1qS36BGJE?t=3864</t>
  </si>
  <si>
    <t>Reference Track6 Pancham / A - UnisonLadies Pitch Karaoke Tracks6 Pancham / A (unison)</t>
  </si>
  <si>
    <t>https://sairhythms.sathyasai.org/song/rejoice-lord-sai</t>
  </si>
  <si>
    <t>Rejoice In The Lord Sai</t>
  </si>
  <si>
    <t>Rejoice In The Lord Sai Baba And Again I Say Rejoice
Rejoice,Rejoice And Again I Say Replace
Rejoice In The Lord Sai Rama And Again I Say Rejoice
Rejoice,Rejoice And Again I Say Rejoice
Rejoice In The Lord Sai Krishna..
Rejoice In The Lord Sai Buddha ...
Rejoice In The Lord Sai Jesus ...</t>
  </si>
  <si>
    <t>Song Glossary baba: lord sai baba - the divine father buddha: founder of buddhism and one of the major ten incarnations of god; also an enlightened person krishna: name of the eighth incarnation of lord vishnu, son of devaki and vasudeva rama: name of the seventh incarnation of lord vishnu, son of dasharatha and kausalya; (var) ram sai: sa + aai = divine mother</t>
  </si>
  <si>
    <t>debug_rejoice_in_the_lord_sai.html</t>
  </si>
  <si>
    <t>https://sairhythms.sathyasai.org/song/remind-me-my-lord</t>
  </si>
  <si>
    <t>Remind Me My Lord</t>
  </si>
  <si>
    <t>Remind Me My Lord (3) Who I Am
I Am Om, I Am Om, Eternal Om
Through This Life Of Distraction And Of Illusion, Remind Me ...
... My Lord, Who I Am
I Am Truth, I Am Peace, Divine Bliss
Ananda Swaroopa, Hey Prema Swaroopa, Remind Me My Lord Who I Am
I Am Love, I Am Love, Pure Love
Recuerdame Sai (3) Quien Soy Yo
Soy El Om, Soy El Om, Eterno Om
A Través De Esta Vida Llena de Ilusiones Recuerdame Sai Quien Soy Yo
Soy Verdad, Soy La Paz y Eternidad
Bienaaventuranza y Amor Puro Recuerdame Sai Quien Soy Yo
Soy Amor, Soy Amor, Divino Amor</t>
  </si>
  <si>
    <t>remind-me-my-lord.mp3</t>
  </si>
  <si>
    <t>Song Glossary anand: bliss; (var) ananda, anandam, anando hey: a heartfelt callout, usually followed by a name or description like 'hey rama', or 'hey merciful lord' om: Omkara has no form. It is the manifestation of Brahman (God) as sound. It is present in all creation. It is effulgent. It is in all speech. Read More: Significance of Om prema: love; (var) prem; also the name of the third sai avatar, prema sai swaroopa: figure, embodiment; (var) swarupa, swaroopam, swaroopanin (tamil); roopini, swaroopini, svarupini (feminine)</t>
  </si>
  <si>
    <t>debug_remind_me_my_lord.html</t>
  </si>
  <si>
    <t>https://youtu.be/mBgN-fZqFjU</t>
  </si>
  <si>
    <t>https://sairhythms.sathyasai.org/song/remove-obstacles-we-face</t>
  </si>
  <si>
    <t>Remove the obstacles we face</t>
  </si>
  <si>
    <t>Oh Lord, set us free, raise us up to be with Thee
Fill our hearts with love divine, grant us joy and peace like Thine
Lead us, guide us every day, let us tread Your blissful way
Oh Lord, we ask Your grace, remove the obstacles we face
Show us the path straight to Thee, that always with You we will be
Hold our lives in Your kind hand, lead us to Your blissful land</t>
  </si>
  <si>
    <t>remove-obstacles-we-face.mp3</t>
  </si>
  <si>
    <t>debug_remove_the_obstacles_we_face.html</t>
  </si>
  <si>
    <t>https://sairhythms.sathyasai.org/song/remover-obstacles</t>
  </si>
  <si>
    <t>Remover of obstacles</t>
  </si>
  <si>
    <t>Remover of obstacles
Remove the obstacles from our path, oh Lord.
Lead us to the temple of divine truth,
That in surrender we find our freedom.
Lord Sathya Sai, merciful protector,
You are the God of the great and the small.
With the lamp of love You light the way,
You reveal the secret of Your blessed divinity,
Lord Sathya Sai, merciful protector.</t>
  </si>
  <si>
    <t>remover-obstacles.mp3</t>
  </si>
  <si>
    <t>debug_remover_of_obstacles.html</t>
  </si>
  <si>
    <t>https://sairhythms.sathyasai.org/song/renge-no-miashi-ni-sasage</t>
  </si>
  <si>
    <t>Renge no Miashi ni Sasage</t>
  </si>
  <si>
    <t>Bow at the divine lotus feet of Sai Ram who dwells in our heart with love. Sai Ram, You are my divine protector, the light of my life, and the love of my prayers. God is Love, Love is God, this is the divine truth You convey to us. Sai, You are Jesus, Buddha, and Baba. Sai, You are Rama, Krishna, and Baba.</t>
  </si>
  <si>
    <t>Renge no Miashi ni Sasage yo Ai no Kokoro Sai Ram
Inochi no Hikari Mamorita mou Ai no Inori Sai Ram
Ai wa Kami, Kami wa Ai, Shinri Tsutaeta mou
Sai Isu, Sai Buddha, Sai Baba, Sai Ram
Sai Rama, Hari Sai Krishna, Hari Sai Baba, Sai Ram</t>
  </si>
  <si>
    <t>Song Glossary baba: lord sai baba - the divine father buddha: founder of buddhism and one of the major ten incarnations of god; also an enlightened person hari: name of lord vishnu; (var) hare, harey krishna: name of the eighth incarnation of lord vishnu, son of devaki and vasudeva rama: name of the seventh incarnation of lord vishnu, son of dasharatha and kausalya; (var) ram sai: sa + aai = divine mother</t>
  </si>
  <si>
    <t>debug_renge_no_miashi_ni_sasage.html</t>
  </si>
  <si>
    <t>https://youtu.be/N6-2z6ntxrk</t>
  </si>
  <si>
    <t>https://sairhythms.sathyasai.org/song/renge-no-miashi-no-shikou</t>
  </si>
  <si>
    <t>Renge no Miashi no Shikou</t>
  </si>
  <si>
    <t>Let us bow to the beautiful lotus feet of our Supreme Lord and Magnificent Avatar (Incarnation), Sathya Sai Baba, who breaks the chains of our rebirth.</t>
  </si>
  <si>
    <t>Renge no Miashi no Shikou no Kami yo
Sadguru Sathya Sai Baba
Rinne no Kusari wo Tokihanachi Tamou
Ooinaru Avatar (Sai) [ Sadguru ... ]
Bhava Bhaya Harana Vanditha Charana
Jaya Radha Jaya Madhava (Shourie)
Mangala Charana Kalimala Dahana
Narayana Keshava (Sai) [ Jaya Radha ... ]
You Remove The Fear Of Birth And Death When We Worship At Your Feet
Victory To Krishna Victory (Krishna)
At Your Auspicious Feet You Burn Our Impurities
You Are Lord Krishna Lord Sai [ Victory to Krishna... ]</t>
  </si>
  <si>
    <t>Song Glossary baba: lord sai baba - the divine father sadguru: true teacher/mentor/preceptor sai: sa + aai = divine mother sathya: truth, short form of sathyanarayana – the childhood name of sri sathya sai baba; (var) sathyam</t>
  </si>
  <si>
    <t>debug_renge_no_miashi_no_shikou.html</t>
  </si>
  <si>
    <t>https://youtu.be/ziyjtjiczrA</t>
  </si>
  <si>
    <t>https://sairhythms.sathyasai.org/song/repeat-his-name-sai-ram</t>
  </si>
  <si>
    <t>Repeat His Name Sai Ram</t>
  </si>
  <si>
    <t>Repeat His Name, Sai Ram, Sai Ram
Say It With Love, Sai Ram, Sai Ram
Picture His Form, Sai Ram, Sai Ram
He Is Everywhere, Feel Him Shining Within You
Rama Rama Ram Ram, Sai Rama Ram Ram</t>
  </si>
  <si>
    <t>repeat-his-name-sai-ram.mp3</t>
  </si>
  <si>
    <t>debug_repeat_his_name_sai_ram.html</t>
  </si>
  <si>
    <t>https://sairhythms.sathyasai.org/song/reveal-yourself</t>
  </si>
  <si>
    <t>Reveal Yourself</t>
  </si>
  <si>
    <t>Lord, I’ve sought You life after life,
Sometimes as a husband, Lord, sometimes as a wife,
As a child, I held Your hand and learned to walk,
As mother and as father, Lord, I taught You how to talk,
Lord, I’ve been a traveler following a star,
A soldier and a pilgrim, Lord, I’ve sought You near and far,
Oh Lord, my name is Everyman, my face is every face,
And in this sacred silence, Lord, I ask You for Your grace.
Reveal Yourself, reveal Yourself to me,
Reveal Yourself as the one reality,
Show me Your divinity in everything I see,
And show me You’re the light inside of me.
And now I stand before You, Lord, at last,
Letting go my future, Lord, and letting go my past,
And in the end I know that from the start,
The one that I’ve been searching for is right inside my heart,
Lord, I’ve been a traveler following a star,
A soldier and a pilgrim, Lord, I’ve sought You near and far,
Oh, Lord, my name is Everyman, my face is every face,
And in this sacred silence, Lord, I ask You for Your grace.
Reveal Yourself, reveal Yourself to me,
Reveal Yourself as the one reality,
Show me Your divinity in everything I see,
And show me You’re the light inside of me.</t>
  </si>
  <si>
    <t>reveal-yourself.mp3</t>
  </si>
  <si>
    <t>debug_reveal_yourself.html</t>
  </si>
  <si>
    <t>https://sairhythms.sathyasai.org/song/rhum-jhum-nacho-nanda-dular</t>
  </si>
  <si>
    <t>Rhum Jhum Nacho Nanda Dular</t>
  </si>
  <si>
    <t>Chant the many names of Lord Krishna - Madhava, Natavara, Gopala and Govinda. Pray to the Divine Dancer, the beloved child of Nanda. Glory to the Lord of Radha, the destroyer of demon, Mura and the mischievous enchanter with the flute who protected His devotees by lifting the mountain.</t>
  </si>
  <si>
    <t>Rhum Jhum Nacho Nanda Dular
Madhava Murahara Madana Gopal [ Rhum Jhum ... ]
Radha Manohara Natavara Lal
Govinda Giridhara Murali Gopal</t>
  </si>
  <si>
    <t>rhum-jhum-nacho-nanda-dular.mp3</t>
  </si>
  <si>
    <t>Song Glossary dular: favourite; (var) dularey, dulari giridhar: one who lifted the mountain - refers to lord krishna who lifted the govardhana peak; (var) giridhara, giridhari gopal: name of krishna which means protector of the cowherd; (var) gopala, gopalana, gopalam govinda: name of krishna which means cowherd; (var) govindam lal: son, child, dear one; (var) lala madana: charming madhava: name of krishna which means very sweet like madhu-honey; (var) madhavam, madhavaya manohar: pleasing, beautiful, charming; (var) manohara, manoharam, manohari (f) murahara: one who killed the demon ‘mura’ – krishna; (var) murahari murali: flute nacho: telling somebody to dance nanda: foster father of lord krishna natavara: supreme dancer/actor referred esp. to lord krishna radha: one of the gopikas and the beloved of lord krishna; (var) radhe, radhey, radhika rhuma-jhuma: the description of the sound of anklets; (var) rhum-jhum, rhumaka-jhumaka</t>
  </si>
  <si>
    <t>debug_rhum_jhum_nacho_nanda_dular.html</t>
  </si>
  <si>
    <t>https://sairhythms.sathyasai.org/song/ribbons-light</t>
  </si>
  <si>
    <t>Ribbons of Light</t>
  </si>
  <si>
    <t>Ribbons of light streaming through all beings
God glistening everywhere
Lord, You shine through every soul
Radiating love to all
Creating a whole in diversity
Lord, You fill the world with light
A constant reminder that we are one
Showing love where to return
Lord, You guide me ever closer
Through this dream of human life</t>
  </si>
  <si>
    <t>ribbons-light.mp3</t>
  </si>
  <si>
    <t>debug_ribbons_of_light.html</t>
  </si>
  <si>
    <t>https://sairhythms.sathyasai.org/song/rise-and-dance-all-see</t>
  </si>
  <si>
    <t>Rise and dance for all to see</t>
  </si>
  <si>
    <t>Rise and dance for all to see, Nataraja Shiva
Play your drums and raise the beat, Nataraja Shiva
Dance your dance and dance for me, Nataraja Shiva
Only you can end this dream, Nataraja Shiva
Dance your dance, we yearn for Thee, Nataraja Shiva
For your dance will set us free, Nataraja Shiva
Dance your dance and make us see, Nataraja Shiva
All are one and all are Thee, Nataraja Shiva</t>
  </si>
  <si>
    <t>Song Glossary nataraj: king of dance - refers to lord shiva who is the source of cosmic energy; (var) nataraja shiva: lord shiva - one of the trinity who is the destroyer - the name shiva means auspiciousness; (var) shiv, shivaya, shivaraj, shivaraja, shivarajam, shivom, shivani (f) - of shiva</t>
  </si>
  <si>
    <t>debug_rise_and_dance_for_all_to_see.html</t>
  </si>
  <si>
    <t>https://sairhythms.sathyasai.org/song/riversong</t>
  </si>
  <si>
    <t>Riversong</t>
  </si>
  <si>
    <t>The river is fast, the river is slow,
The river is rain and the river is snow,
The river is high and the river is low,
It’ll take you to the sea. (4x)
Oh, riversong, singing to me, telling me, “you will make it to the sea”.
You will make it to the sea. (4x)
The rain will come and the rain will go,
The river is high, and the river is low,
It’ll take you to the sea.
It’ll take you to the sea. (4x)
Oh, oh, oh, can’t you hear the riversong, oh singing of the sea.
The snow is melting, and it’s drop by drop,
It’s starting to trickle, and it’s starting to flow,
And other are coming, and it’s starting to grow,
And it’s tumbling through the forest and beginning its song,
It sings out louder and it’s rushing along,
It sings about heaven, and it sings about rain,
It sings about pleasure, and it sings about pain,
It sings about the mountain, and it sings about the sun,
How many come together, and they’re flowing as one,
It sings about you, and it sings about me,
And it’s rushing to the sea.
Come, come, come, come along with me,
Come, come, come, come and sing the riversong,
Oh, sailing to the sea.
Riversong, take me to the sea, (2x)
Oooh, take me to the sea.</t>
  </si>
  <si>
    <t>riversong.mp3</t>
  </si>
  <si>
    <t>debug_riversong.html</t>
  </si>
  <si>
    <t>https://sairhythms.sathyasai.org/song/round-and-round-and-down</t>
  </si>
  <si>
    <t>Round and round, up and down</t>
  </si>
  <si>
    <t>Round and round, up and down, don't you hear the heavenly sound?
Over and over and over again
Om Sri Sai Ram
Over and over and over again
It will never, ever end - Om
Round and round, up and down, don't you hear the heavenly sound - Om</t>
  </si>
  <si>
    <t>debug_round_and_round_up_and_down.html</t>
  </si>
  <si>
    <t>https://sairhythms.sathyasai.org/song/rudolph-red-nosed-reindeer</t>
  </si>
  <si>
    <t>Rudolph The Red Nosed Reindeer</t>
  </si>
  <si>
    <t>Rudolph, the red-nosed reindeer (REINDEER)
Had a very shiny nose, (LIKE A LIGHTBULB)
And if you ever saw it, (SAW IT)
You would even say it glows (LIKE A FLASHLIGHT).
All of the other reindeer (REINDEER)
Used to laugh and call him names, (LIKE PINOCCHIO)
They never let poor Rudolph (RUDOLPH)
Join in any reindeer games (LIKE MONOPOLY).
Then one foggy Christmas eve,
Santa came to say, (HO HO HO)
"Rudolph with your nose so bright,
Won't you guide my sleigh tonight?”
Then how the reindeer loved him (LOVED HIM)
As they shouted out with glee, (YIPEE)
"Rudolph, the red-nosed reindeer, (REINDEER)
You'll go down in history!” (LIKE GEORGE WASHINGTON)</t>
  </si>
  <si>
    <t>rudolph-red-nosed-reindeer.mp3</t>
  </si>
  <si>
    <t>debug_rudolph_the_red_nosed_reindeer.html</t>
  </si>
  <si>
    <t>https://youtu.be/1FuF7H0uJww</t>
  </si>
  <si>
    <t>https://sairhythms.sathyasai.org/song/rudra-swaroopa-omkara-natha</t>
  </si>
  <si>
    <t>Rudra Swaroopa Omkara Natha</t>
  </si>
  <si>
    <t>Lord Shiva, with the blue throat, is the protector of the meek. He is the cosmic dancer, the delight of Mother Parvathi and the embodiment of Om. Lord of Kailasa, with the eye of wisdom and adorned with holy ash is the source of creative energy. He is Lord Sai.</t>
  </si>
  <si>
    <t>Rudra Swaroopa Omkara Natha
Neelakantha Sai Deena Natha
Tandava Priyakara Girija Ramana
Vibhuti Sundara Kailasa Rana
Lingodhbhava Kara Shiva Yogeshwara</t>
  </si>
  <si>
    <t>Song Glossary deen: downtrodden; (var) deena, deenan girija: goddess parvathi, daughter of the king of mountains kailasa: the abode of lord shiva kara: hand, palm; alternative meaning: to do, bestow lingodbhava: one who created linga - refers to lord sathya sai baba who created and took out lingas from his stomach during the shivarathri festival; (var) lingodhbhava, lingodhbhavakara natha: lord or master; (var) nath, nathaya, natham, nada (tamil), nadanukku (tamil) - to the lord, nathudey (telugu) neela: blue om: Omkara has no form. It is the manifestation of Brahman (God) as sound. It is present in all creation. It is effulgent. It is in all speech. Read More: Significance of Om priya: dear; (var) priyey, priyakara, priyakari (f) ramana: beloved; also the name of a saint rana: war rudra: a fearful aspect of lord shiva that vanquishes evil sai: sa + aai = divine mother shiva: lord shiva - one of the trinity who is the destroyer - the name shiva means auspiciousness; (var) shiv, shivaya, shivaraj, shivaraja, shivarajam, shivom, shivani (f) - of shiva sundara: beautiful; (var) sundarakara, sundaraya, sundari (f), soundari (f), sundaram - beauty swaroopa: figure, embodiment; (var) swarupa, swaroopam, swaroopanin (tamil); roopini, swaroopini, svarupini (feminine) tandava: the celestial dance of shiva; (var) tandavaya - one who dances the tandava vibhuti: might, power, greatness, superhuman power, sacred ash; (var) vibhuthi yogeshwara: refers to lord shiva who is master of spiritual seekers of highest order; (var) yogeshwaraya, yogendra, yogeshwari (feminine)</t>
  </si>
  <si>
    <t>debug_rudra_swaroopa_omkara_natha.html</t>
  </si>
  <si>
    <t>https://sairhythms.sathyasai.org/song/saa-ai-no-hi-wo</t>
  </si>
  <si>
    <t>Saa Ai no Hi wo</t>
  </si>
  <si>
    <t>Come let us light the fire of love from our loving Goddess who guides us with Her kind and loving gaze.</t>
  </si>
  <si>
    <t>Saa Ai no Hi wo Tomosou, Megami Sama no Hi wo
Watashi wo Michibiku Yasashii Manazashi (2)
Jai Durga Lakshmi Saraswathi Sai Jaganmata
Sai Jaganmata Maam Paahi Jaganmata (2)</t>
  </si>
  <si>
    <t>debug_saa_ai_no_hi_wo.html</t>
  </si>
  <si>
    <t>https://youtu.be/tgWOJBx1_70</t>
  </si>
  <si>
    <t>https://sairhythms.sathyasai.org/song/saa-funade-no-toki-wa</t>
  </si>
  <si>
    <t>Saa Funade no Toki wa</t>
  </si>
  <si>
    <t>The time to set sail has arrived! With the winds of love pushing the sails, we advance forward. Sri Sathya Sai, You are the very ship we sail on. You carry us through the oceans of peace and tranquility.</t>
  </si>
  <si>
    <t>Saa Funade no Toki wa Kitari
Ai no Kaze wo Ho ni Uke Susumou
Kono Fune wa Sri Sathya Sai (2)
Heian no Umi he Izanau yo
Sai Mata Pitha Deena Bandhu Sakha
Terey Charanon Mey Sai Mera Koti Pranam
Sai Mata Pitha Deena Bandhu Sakha [ Terey Charanon ... ]
Mujhey Shakthi Do Merey Sai Shiva
Mujhey Bhakthi Do Merey Sai Shiva
Mujhey Mukthi Do Merey Sai Shiva</t>
  </si>
  <si>
    <t>debug_saa_funade_no_toki_wa.html</t>
  </si>
  <si>
    <t>https://youtu.be/TWZuO1NGQOw</t>
  </si>
  <si>
    <t>https://sairhythms.sathyasai.org/song/saa-utaou-ai-wo-utaou</t>
  </si>
  <si>
    <t>Saa Utaou Ai wo Utaou</t>
  </si>
  <si>
    <t>Let us sing out with love and share this joy with everyone. Let us sing out to be together with Swami. Let us sing a song for Love to our beloved friend. Let's live with love and serve everyone.</t>
  </si>
  <si>
    <t>Saa Utaou Ai wo Utaou
Ai wo Wakachiau Yorokobi wo
Kami to Tomo ni Utaouyo
Let's sing a song for Love, Saiai no Tomo yo
Let's love all serve all Ai ni Ikiyou</t>
  </si>
  <si>
    <t>debug_saa_utaou_ai_wo_utaou.html</t>
  </si>
  <si>
    <t>https://youtu.be/bKUcckBPjK4</t>
  </si>
  <si>
    <t>https://sairhythms.sathyasai.org/song/sab-ka-malik-ek-hai</t>
  </si>
  <si>
    <t>Sab Ka Malik Ek Hai</t>
  </si>
  <si>
    <t>O Lord Sai, You are the Lord of all. You foster all religions, O Lord of Puttaparthi. Service to mankind is service to God, so serve everyone. There is no happiness or peace without singing the glory of God. Serve all with love and sing the glory of Lord Sai.</t>
  </si>
  <si>
    <t>Sab Ka Malik Ek Hai Sai Tum Ho Bhagawan
Sarva Dharma Priya Ram Parthi Pureeshwara Ram
Manava Seva Madhava Sab Ko Seva Karo
Bhajan Bina Sukh Shanthi Nahin Sai Bhajan Karo
Prem Se Sab Ko Seva Karo Sai Bhajan Karo</t>
  </si>
  <si>
    <t>sab-ka-malik-ek-hai.mp3</t>
  </si>
  <si>
    <t>Song Glossary bhagawan: god; (var) bhagwan, bhagavaan, bhagavan, bhagawantha, bhagawathey bhajan: prayerful song; (var) bhajana, bhajanalu (telugu), bhajanon - plural bina: without dharma: righteousness, also refers to way of life or religion ek: one hai: is, are; (var) hi; hain - we are ho: you are; (alternative) so be it ka: belonging to karo: do; make it happen; (var) kar; kiya - did; karomi, karey - let us do ko: for madhava: name of krishna which means very sweet like madhu-honey; (var) madhavam, madhavaya malik: lord manava: human being; (var) manavar - tamil nahin: no, not; (var) nahi prema: love; (var) prem; also the name of the third sai avatar, prema sai priya: dear; (var) priyey, priyakara, priyakari (f) pureeshwara: lord of a place or city; (var) purishwara, pureeshwari, purishwari (f) puttaparthi: birthplace of bhagawan sri sathya sai baba; (var) parti, parthi, parthipuri rama: name of the seventh incarnation of lord vishnu, son of dasharatha and kausalya; (var) ram sab: all, everybody or everything sai: sa + aai = divine mother sarva: all; (var) sarvam se: from, with seva: service shanthi: peace sukha: happiness; (var) sukh tum: you, thou; (var) tu, tuj; tubhyam, tumhey - to you; tujhey, tujko - for you;</t>
  </si>
  <si>
    <t>debug_sab_ka_malik_ek_hai.html</t>
  </si>
  <si>
    <t>https://youtu.be/pjASKFrKj3g</t>
  </si>
  <si>
    <t>https://sairhythms.sathyasai.org/song/sabari-giri-vasa-parama-dayala</t>
  </si>
  <si>
    <t>Sabari Giri Vasa Parama Dayala</t>
  </si>
  <si>
    <t>Take refuge in Lord Ayyappa adorned with a necklace of precious gems. He resides in the Sabari mountains and is the all-merciful son of Vishnu (in His Mohini form) and Shiva.</t>
  </si>
  <si>
    <t>Sabari Giri Vasa Parama Dayala
Swamiyey Sharanam Sharanam Ponnaiappa [ Sabari Giri ... ]
Hari Hara Suthaney Sri Manikanta
Swamiyey Sharanam Sharanam Ponnaiappa (2)</t>
  </si>
  <si>
    <t>sabari-giri-vasa-parama-dayala.mp3</t>
  </si>
  <si>
    <t>Mishra Gavati</t>
  </si>
  <si>
    <t>Song Glossary dayal: compassionate one: (var) dayala, dayalam, dayalana, dayalo, dayalu, dayaludey, dayalane (tamil), dayakari (f), dayalakari (f) giri: mountain or hill hara: another name of lord shiva which means “to destroy”; (var) haraya hari: name of lord vishnu; (var) hare, harey manikanta: a name of lord ayyappa; wearing a bell around the neck parama: supreme, principal, chief, best, highest; (var) param, paramam ponnaiappa: golden hued ayyappa, one of lord’s incarnations; ponn = gold / golden sabari: a great woman devotee of lord rama, also refers to the mountain where lord ayyappa dwells sharan: surrender; (var) sharana, sharanagata, sharanagatha, sharanagatham, sharanam sri: honorific title of respect; another name of goddess lakshmi; wealth, majesty, splendour, intellect, fortune; (var) thiru (tamil) sutha: son; (var) sutham, suthaya - one who is the son of, suthaney (tamil) swami: lord; (var) swaminatha, swamiye, swamiyey, swamy vasa: one who dwells or resides in; (var) vasaya, vaasam</t>
  </si>
  <si>
    <t>debug_sabari_giri_vasa_parama_dayala.html</t>
  </si>
  <si>
    <t>https://sairhythms.sathyasai.org/song/sabari-girisha-engal-nayaga</t>
  </si>
  <si>
    <t>Sabari Girisha Engal Nayaga</t>
  </si>
  <si>
    <t>We surrender to Ayyappa, the Lord of Mount Sabari. He is the son of Mohini, a captivating form of Vishnu. He is the none other than Lord Sai, Lord of Parthi, the very embodiment of divine light who destroys our sins.</t>
  </si>
  <si>
    <t>Sabari Girisha Engal Nayaga, Sharanam Ayyappa Swami Sharanam Ayyappa
Mohana Roopa Mohini Bala
Sharanam Sharanam Bhagawane Sharanam Ayyappa
Parthi Pureesha Sadguru Deva, Sharanam Ayyappa Swami Sharanam Ayyappa
Jyothi Swaroopa Paapa Vinasha [ Sharanam Sharanam ... ]
Sharanam Sharanam Ayyappa Swami Sharanam Ayyappa (2)</t>
  </si>
  <si>
    <t>sabari-girisha-engal-nayaga.mp3</t>
  </si>
  <si>
    <t>Song Glossary ayyappa: one of lord’s incarnations bala: child, son; (var) bal, balana, balagan (tamil), baalam bhagawan: god; (var) bhagwan, bhagavaan, bhagavan, bhagawantha, bhagawathey deva: god; (var) dev, devo, devam engal: our, belonging to us girisha: lord of the mountains jyothi: divine light; (var) jyoth, jyotir mohana: attractive, beautiful, enchanting; (var) mohanam, mohini (f) - also refers to an incarnation of lord vishnu nayaka: master or leader (masculine); nayaki (feminine); (var) nayaga (tamil) paapa: sin pureesha: lord of a place or city; (var) puradheeshwara, pureeshaya, pureeshwara, pureeshwari (f), puradheeshwari (f) puttaparthi: birthplace of bhagawan sri sathya sai baba; (var) parti, parthi, parthipuri roopa: figure, embodiment; (var) roopam, roopini (f) sabari: a great woman devotee of lord rama, also refers to the mountain where lord ayyappa dwells sadguru: true teacher/mentor/preceptor sharan: surrender; (var) sharana, sharanagata, sharanagatha, sharanagatham, sharanam swami: lord; (var) swaminatha, swamiye, swamiyey, swamy swaroopa: figure, embodiment; (var) swarupa, swaroopam, swaroopanin (tamil); roopini, swaroopini, svarupini (feminine) vinasha: one who destroys or removes; (var) vinashaka, vinashana, vinashini (f), vinasham;</t>
  </si>
  <si>
    <t>debug_sabari_girisha_engal_nayaga.html</t>
  </si>
  <si>
    <t>https://sairhythms.sathyasai.org/song/sada-bhajami-ganeshwaram</t>
  </si>
  <si>
    <t>Sada Bhajami Ganeshwaram</t>
  </si>
  <si>
    <t>Chant the name of Lord Ganesha always and constantly remember the Lord of all, the one of valor and the ocean of compassion who removes the fear of birth and death. Glory to the brother of Lord Guha (Lord Subrahmanya), who is an ocean of compassion to His devotees.</t>
  </si>
  <si>
    <t>Sada Bhajami Ganeshwaram
Nithya Smarami Sarveshwaram [ Sada Bhajami ... ]
Dheeram Daya Sagaram
Bhava Dooram Guha Sodaram
Karunya Jaladharam
Bhaktha Kanshepa Pradakaram</t>
  </si>
  <si>
    <t>Song Glossary bhajami: i worship; (var) bhajamyaham bhaktha: devotee; (var) bhakthudu (telugu), bhakthargal (tamil) bhava: being, becoming, birth, world daya: compassion dheera: courageous; (var) dheeram door: remove, far gananatha: lord of ganas (lord shiva's army) - refers to lord ganesha; (var) gananatham, ganesha, ganeshwara guha: lord subrahmanya, also the name of the boatsman in whose boat lord rama travelled jaladharam: ocean; (var) jaladhey, jaladhi karuna: compassion; (var) karunya, karunamaya - full of compassion, karunamayi (f), karunantha, karunakara - embodiment of compassion nithya: daily, always sada: always sagar: ocean; (var) sagara, sagaram, sagari (feminine) sarvesha: lord of everybody; (var) sarveshwara, sarveshwaram, sarveshwari (f) smaran: constant remembrance; (var) smaranam, smarami - remember sodara: brother</t>
  </si>
  <si>
    <t>debug_sada_bhajami_ganeshwaram.html</t>
  </si>
  <si>
    <t>https://sairhythms.sathyasai.org/song/sada-bhajore-sada-bhajo</t>
  </si>
  <si>
    <t>Sada Bhajore Sada Bhajo</t>
  </si>
  <si>
    <t>Sing constantly the glory of Lord Rama, son of Kausalya, and resident of Parthi.</t>
  </si>
  <si>
    <t>Sada Bhajore Sada Bhajo
Sri Ram Jaya Ram Sada Bhajo
Kausalya Rama Sada Bhajo
Parthipuri Sai Sada Bhajo [ Sada Bhajore ... Ram Sada Bhajo ]
Sri Ram Jaya Ram Jaya Jaya Ram (4)</t>
  </si>
  <si>
    <t>Song Glossary bhaja: worship, chant the name or sing the praises of the lord; (var) bhajoon - I worship; bhajey - let us worship bhajo: (let us) worship, chant the name or sing the praises of the lord; (var) bhajarey, bhajey, bhajore, bhajorey, bhajeham jaya: victory; (var) jayam, jayatu kausalya: mother of lord rama puttaparthi: birthplace of bhagawan sri sathya sai baba; (var) parti, parthi, parthipuri rama: name of the seventh incarnation of lord vishnu, son of dasharatha and kausalya; (var) ram sada: always sai: sa + aai = divine mother sri: honorific title of respect; another name of goddess lakshmi; wealth, majesty, splendour, intellect, fortune; (var) thiru (tamil)</t>
  </si>
  <si>
    <t>debug_sada_bhajore_sada_bhajo.html</t>
  </si>
  <si>
    <t>https://sairhythms.sathyasai.org/song/sada-bhajorey-hari-naama-bhajo</t>
  </si>
  <si>
    <t>Sada Bhajorey Hari Naama Bhajo</t>
  </si>
  <si>
    <t>Constantly sing the name of Hari, the name that confers the sweet nectar of immortality. Chant the names of Rama and Krishna. Chant the names of Parvathi and Shankara (Shiva).</t>
  </si>
  <si>
    <t>Sada Bhajorey Hari Naama Bhajo
Madhura Sudha Rasa Hari Naama Bhajo [ Sada Bhajo ... ]
Sri Raghu Rama Hey Ghana Shyama
Gowri Shankara Naama Bhajo Bhajo</t>
  </si>
  <si>
    <t>Song Glossary bhajo: (let us) worship, chant the name or sing the praises of the lord; (var) bhajarey, bhajey, bhajore, bhajorey, bhajeham ghana: thick; also refers to the sound of a bell; (var) ghanana gowri: another name of goddess parvathi hari: name of lord vishnu; (var) hare, harey hey: a heartfelt callout, usually followed by a name or description like 'hey rama', or 'hey merciful lord' madhura: sweet; (var) madhuram naam: name; (var) naama, naamam raghu: the king ‘raghu’ who formed the ‘raghu’ dynasty in which lord rama was born rama: name of the seventh incarnation of lord vishnu, son of dasharatha and kausalya; (var) ram rasa: sentiment, emotion; alternative: essence, gist; (var) rasam, rasane sada: always sham: dark hued, a reference to lord krishna; evening time; (var) shyam, shyama, shyamala shankara: name of lord shiva, one who bestows auspiciousness; (var) shankar, shankaraya, shankaram sri: honorific title of respect; another name of goddess lakshmi; wealth, majesty, splendour, intellect, fortune; (var) thiru (tamil) sudha: stream, spring</t>
  </si>
  <si>
    <t>debug_sada_bhajorey_hari_naama_bhajo.html</t>
  </si>
  <si>
    <t>https://sairhythms.sathyasai.org/song/sada-bhajorey-shankara-naam-2</t>
  </si>
  <si>
    <t>Sada Bhajorey Shankara Naam (2)</t>
  </si>
  <si>
    <t>Always sing and chant the name of Lord Shankara (Shiva) who holds the Holy Ganges in His matted locks. May the beautiful form of the Lord Sai, who is embodiment of happiness and prosperity, be ever in our hearts.</t>
  </si>
  <si>
    <t>Sada Bhajorey Shankara Naam (2)
Sada Bhajorey Sai Naam
Samba Sadashiva Sai Maheshwara
Sundara Roopa Hara Gangadhara
Sada Bhajorey Sai Naam
Sada Bhajorey Shankara Naam (2)
Sada Japorey Sai Naam
Samba Sadashiva Sai Sarveshwara (Maheshwara)
Sundara Roopa Hara Gangadhara</t>
  </si>
  <si>
    <t>Song Glossary bhajo: (let us) worship, chant the name or sing the praises of the lord; (var) bhajarey, bhajey, bhajore, bhajorey, bhajeham gangadhara: one who bears the holy river ganga – lord shiva; (var) gangadharaya, gangadhari hara: another name of lord shiva which means “to destroy”; (var) haraya japo: to chant continuously; (var) japiye, japorey mahesha: greatest lord - refers to lord shiva; (var) mahesham naam: name; (var) naama, naamam roopa: figure, embodiment; (var) roopam, roopini (f) sada: always sadashiva: always happy or prosperous; (var) sadashivey, sadashivom sai: sa + aai = divine mother samba: sa + amba - one who is with amba (parvathi) - refers to lord shiva sarvesha: lord of everybody; (var) sarveshwara, sarveshwaram, sarveshwari (f) shankara: name of lord shiva, one who bestows auspiciousness; (var) shankar, shankaraya, shankaram sundara: beautiful; (var) sundarakara, sundaraya, sundari (f), soundari (f), sundaram - beauty</t>
  </si>
  <si>
    <t>debug_sada_bhajorey_shankara_naam_2.html</t>
  </si>
  <si>
    <t>https://youtu.be/4DtdvP8D9Mc</t>
  </si>
  <si>
    <t>https://sairhythms.sathyasai.org/song/sada-nirantara-hari-guna-gao</t>
  </si>
  <si>
    <t>Always sing the glory of our Lord; Let them resound with love and devotion; Come to the lotus feet of our Lord Sai; In your heart's temple, light the lamp of love; He will take you across the ocean of life.</t>
  </si>
  <si>
    <t>Sada Nirantara Hari Guna Gao
Prema Bhakthi Se Bhajan Sunao [ Sada Nirantara ... ]
Sai Nath Ke Charanon Mey Aao
Man Mandir Mey Deep Jalao
Jeevan Naiya Paar Lagao</t>
  </si>
  <si>
    <t>sada-nirantara-hari-guna-gao.mp3</t>
  </si>
  <si>
    <t>https://media.radiosai.org/journals/Vol_04/01JUL06/bhajans.htm#sada</t>
  </si>
  <si>
    <t>Song Glossary aao: welcome bhajan: prayerful song; (var) bhajana, bhajanalu (telugu), bhajanon - plural bhakthi: devotion charan: feet; (var) charana, charanam, charanon deep: lamp, light; (var) deepa gao: sing, let us sing; (var) gaave, gaoon, ganavaa, gaayorey, gaaya - sang guna: qualities; (var) gun hari: name of lord vishnu; (var) hare, harey jalao: to light or burn; (var) jalavo; jalavun - i will light jeevan: life; (var) jeevana ke: of or belonging to lagao: to perform, do; (var) lagayi - did, laganey mana: mind; (var) man, mano mandir: temple; (var) mandira mey: in naiya: boat; (var) naava natha: lord or master; (var) nath, nathaya, natham, nada (tamil), nadanukku (tamil) - to the lord, nathudey (telugu) nirantara: all the time, always; (var) nirantharam paar: to cross prema: love; (var) prem; also the name of the third sai avatar, prema sai sada: always sai: sa + aai = divine mother se: from, with sunao: make (us) listen; (var) sunaye - made someone listen</t>
  </si>
  <si>
    <t>debug_sada_nirantara_hari_guna_gao.html</t>
  </si>
  <si>
    <t>https://sairhythms.sathyasai.org/song/sada-shiva-sadguru-sai-deva</t>
  </si>
  <si>
    <t>Sada Shiva Sadguru Sai Deva</t>
  </si>
  <si>
    <t>Take refuge at the feet of the true Guru, Sathya Sai, who is none other than Brahma, Vishnu, Shiva, Zoroaster, Buddha, Allah, Jesus, Guru Nanak and the embodiment of truth, awareness and bliss.</t>
  </si>
  <si>
    <t>Sada Shiva Sadguru Sai Deva
Sharanam Sharanam Sai Deva
Guru Deva Guru Deva
Guru Baba Sai Guru Deva [ Sada Shiva ... ]
Guru Brahma Guru Vishnu Mahadeva
Narayana Parabrahma Guru Deva
Zohrashtra Buddha Allah Guru Deva
Guru Nanak Yeshu Natha Guru Deva
Sathya Sai Sadguru Sai Deva
Satchidananda Guru Sai Deva</t>
  </si>
  <si>
    <t>Song Glossary allah: the all-compassionate god of islam religion baba: lord sai baba - the divine father brahma: one of the trinity who is the creator, it also refers to the supreme lord - brahman; (var) brahmam buddha: founder of buddhism and one of the major ten incarnations of god; also an enlightened person deva: god; (var) dev, devo, devam guru: preceptor; (var) guruvara – belonging to the guru / guru’s mahadev: lord of the lords - refers to lord shiva nanak: saint of sikh religion, guru nanak narayana: lord vishnu; (var) narayan, narayanam, narayanaya natha: lord or master; (var) nath, nathaya, natham, nada (tamil), nadanukku (tamil) - to the lord, nathudey (telugu) parabrahma: supreme spirit; (var) brahmapara sadashiva: always happy or prosperous; (var) sadashivey, sadashivom sadguru: true teacher/mentor/preceptor sai: sa + aai = divine mother satchidananda: sat + chith + ananda = truth or being + consciousness + bliss; (var) satchitananda, satchidanandam sathya: truth, short form of sathyanarayana – the childhood name of sri sathya sai baba; (var) sathyam sharan: surrender; (var) sharana, sharanagata, sharanagatha, sharanagatham, sharanam vishnu: lord vishnu, one of the trinity who is the preserver yesu: jesus christ; (var) yeshu zohrashtra: founder of the zoroastrianism faith, zoroaster (zarathustra in persian)</t>
  </si>
  <si>
    <t>debug_sada_shiva_sadguru_sai_deva.html</t>
  </si>
  <si>
    <t>https://sairhythms.sathyasai.org/song/sadashiva-ranjani-sai-janani</t>
  </si>
  <si>
    <t>Sadashiva Ranjani Sai Janani</t>
  </si>
  <si>
    <t>Sing the glory of Mother Durga, the eternal joy of Lord Shiva, the giver of life, the Mother of all worlds, the queen of queens. She is Mother Parvathi, the sister of Lord Vishnu. She is none other than Mother Sai.</t>
  </si>
  <si>
    <t>Sadashiva Ranjani Sai Janani
Sambhavi Shankari Durga Bhavani [ Sadashiva Ranjani ... ]
Akhilandeshwari Raja Rajeshwari
Mata Maheshwari Narayani</t>
  </si>
  <si>
    <t>https://dl.radiosai.org/RADIO_SAI_BHAJAN_CLASSROOM_451_SADA_SHIV_RANJANI_SAI.mp3</t>
  </si>
  <si>
    <t>Song Glossary akhilandeshwara: god of the entire universe; (var) akhilandeshwari (f) bhavani: goddess parvathi durga: goddess who destroyed the demon mahishasura; (var) durge, durgeshwari janani: mother maheshwari: goddess parvathi - consort of shiva mata: mother; (var) matey narayani: goddess of wealth, lakshmi, the consort of narayana raja: king, emperor; (var) raya, rajadhi raja – king of kings rajeshwari: lord of kings (feminine) ranjani: she who pleases sadashiva: always happy or prosperous; (var) sadashivey, sadashivom sai: sa + aai = divine mother sambhavi: goddess parvathi shankari: goddess parvathi</t>
  </si>
  <si>
    <t>debug_sadashiva_ranjani_sai_janani.html</t>
  </si>
  <si>
    <t>https://www.youtube.com/watch?v=JPWHnnPcnPo</t>
  </si>
  <si>
    <t>https://sairhythms.sathyasai.org/song/sadguru-brahma-eien-no-kami</t>
  </si>
  <si>
    <t>Sadguru Brahma Eien no Kami</t>
  </si>
  <si>
    <t>O Divine Preceptor Sai, the Supreme Soul (Brahman), You are the eternal God who purifies our hearts with Your shining light. Sathya Sai Krishna, please guide us along the path towards You.</t>
  </si>
  <si>
    <t>Sadguru Brahma Eien no Kami yo
Jiai no Hikari de Kiyomeru Kami yo
Subete no Kokoro wo Toki Hanachi
Shinri no Michi wo Shimesu Kami
Sai Krishna Warera no Kami yo (Sathya)
Michibiki Kudasai Anata no Moto e
Sadguru Brahma Sanathana Hey
Parama Dayaghana Pavana Hey
Janmaja Dukha Vinashana Hey
Jagadodharana Karana Hey
Sai Krishna Janardhana Hey
Janardhana Hey Janardhana Hey [ Sai Krishna ... ]
Bhava Bhaya Jaladhi Taarana Hey</t>
  </si>
  <si>
    <t>Song Glossary brahma: one of the trinity who is the creator, it also refers to the supreme lord - brahman; (var) brahmam krishna: name of the eighth incarnation of lord vishnu, son of devaki and vasudeva sai: sa + aai = divine mother sathya: truth, short form of sathyanarayana – the childhood name of sri sathya sai baba; (var) sathyam</t>
  </si>
  <si>
    <t>debug_sadguru_brahma_eien_no_kami.html</t>
  </si>
  <si>
    <t>https://youtu.be/mpZnMrhLpxc</t>
  </si>
  <si>
    <t>https://sairhythms.sathyasai.org/song/sadguru-brahma-sanathana-hey</t>
  </si>
  <si>
    <t>Sadguru Brahma Sanathana Hey</t>
  </si>
  <si>
    <t>Worship the most merciful Divine Preceptor, Lord Sai, who is the Supreme Soul (Brahman). He is the saviour of the world and is verily Lord Krishna. O Lord, You are the one who helps overcome sorrows and the fear of crossing the ocean of life and death.</t>
  </si>
  <si>
    <t>Sadguru Brahma Sanathana Hey
Parama Dayaghana Pavana Hey
Janmaja Dukha Vinashana Hey
Jagadodharana Karana Hey
Sai Krishna Janardhana Hey
Janardhana Hey Janardhana Hey [ Sai Krishna ... ]
Bhava Bhaya Jaladhi Taarana Hey
Sadguru Brahma Eien no Kami yo
Jiai no Hikari de Kiyomeru Kami yo
Subete no Kokoro wo Toki Hanachi
Shinri no Michi wo Shimesu Kami
Sai Krishna Warera no Kami yo (Sathya)
Michibiki Kudasai Anata no Moto e</t>
  </si>
  <si>
    <t>sadguru-brahma-sanathana-hey.mp3</t>
  </si>
  <si>
    <t>S R2 P M1 G1 M1 R2 S R2 S n1 S R2 M1 G1 M1 R2 SIn the Key of C:C D G F E♭ F D C D C B♭ C D F E♭ F D C</t>
  </si>
  <si>
    <t>https://dl.radiosai.org/Radio_Sai_Bhajan_Classroom_056_Sadguru_Bramha_Sanathana_Hey.mp3</t>
  </si>
  <si>
    <t>Song Glossary bhava: being, becoming, birth, world bhaya: fear brahma: one of the trinity who is the creator, it also refers to the supreme lord - brahman; (var) brahmam dayaghana: full of compassion dukh: sorrow; (var) dukha hey: a heartfelt callout, usually followed by a name or description like 'hey rama', or 'hey merciful lord' jagadodhara: one who liberates the world; (var) jagadoddhara, jagadoddharini (f), jagadodhaara, jagadodharaka, jagadodharana, jagadodharanam, jagadodharini (f) jaladharam: ocean; (var) jaladhey, jaladhi janardhana: one who protects the people - refers to lord vishnu janma: birth kaarana: cause, reason; (var) kaaraka, kaaranaya - one who is the cause of creation krishna: name of the eighth incarnation of lord vishnu, son of devaki and vasudeva nivarana: one who removes or prevents; (var) nivarini (feminine), nivaraka parama: supreme, principal, chief, best, highest; (var) param, paramam pavana: sacred, also means one who protects or provides refuge; (var) pavanam, paavana; pavani (f) sadguru: true teacher/mentor/preceptor sai: sa + aai = divine mother sanathana: perpetual, constant, eternal, permanent; (var) sanathani (f), sanatana, sanathanaya taarana: liberate; (var) taranam vinashana: one who destroys or removes; (var) vinashini (f)</t>
  </si>
  <si>
    <t>debug_sadguru_brahma_sanathana_hey.html</t>
  </si>
  <si>
    <t>https://sairhythms.sathyasai.org/song/sadguru-brahma-vishnu-maheshwara</t>
  </si>
  <si>
    <t>Sadguru Brahma Vishnu Maheshwara</t>
  </si>
  <si>
    <t>O Divine Teacher, You represent the Trinity (Creator, Preserver &amp; Destroyer). You are the one who gave the boon of immortality. You drank the poison arising from the churning of the ocean. Help me cross the ocean of fear and sorrow. Grant me fearlessness, O ever blissful Lord Sathya Sai.</t>
  </si>
  <si>
    <t>Sadguru Brahma Vishnu Maheshwara
Sri Sathya Sai Sadashiva Shankara
Amrutha Amrutha Daana Karey Sai
Aap Haalaahala Paan Karey
Bhava Bhaya Jaladhi Paar Karey Sai
Jagadodhara Jaya Abhayankara (Shiva Shankara) [ Sri Sathya ... ]</t>
  </si>
  <si>
    <t>Song Glossary aap: you (when addressing with respect) abhayankara: one who protects by removing all fear; (var) abhayankari (f) amrutha: nectar which gives immortality; also means sweet and soft, melodious or nectarine bhava: being, becoming, birth, world bhaya: fear brahma: one of the trinity who is the creator, it also refers to the supreme lord - brahman; (var) brahmam daana: donate, to give away freely haalaahala: the poison emitted during the churning of the ocean which was swallowed by shiva jagadodhara: one who liberates the world; (var) jagadoddhara, jagadoddharini (f), jagadodhaara, jagadodharaka, jagadodharana, jagadodharanam, jagadodharini (f) jaladharam: ocean; (var) jaladhey, jaladhi jaya: victory; (var) jayam, jayatu karo: do; make it happen; (var) kar; kiya - did; karomi, karey - let us do maheshwara: greatest lord - refers to lord shiva paan: leaf paar: to cross sadashiva: always happy or prosperous; (var) sadashivey, sadashivom sadguru: true teacher/mentor/preceptor sai: sa + aai = divine mother sathya: truth, short form of sathyanarayana – the childhood name of sri sathya sai baba; (var) sathyam shankara: name of lord shiva, one who bestows auspiciousness; (var) shankar, shankaraya, shankaram sri: honorific title of respect; another name of goddess lakshmi; wealth, majesty, splendour, intellect, fortune; (var) thiru (tamil) vishnu: lord vishnu, one of the trinity who is the preserver</t>
  </si>
  <si>
    <t>debug_sadguru_brahma_vishnu_maheshwara.html</t>
  </si>
  <si>
    <t>https://youtu.be/IUxwaDUlIec https://youtu.be/FsMf_sYG_Iw</t>
  </si>
  <si>
    <t>https://sairhythms.sathyasai.org/song/sadguru-charanam-sada-smarami</t>
  </si>
  <si>
    <t>Sadguru Charanam Sada Smarami</t>
  </si>
  <si>
    <t>Meditate upon the Lotus Feet of Divine Master. I offer obeisance by prostrating at the auspicious Lotus Feet of Lord Sai. Oh Shankara, I constantly meditate on Your Lotus Feet and offer my obeisance.</t>
  </si>
  <si>
    <t>Sadguru Charanam Sada Smarami
Sai Charanam Sada Smarami [ Sadguru Charanam ]
Shankara Charanam Sada Smarami
Pankaja Charanam Pranamamyaham</t>
  </si>
  <si>
    <t>Song Glossary chara: moveable, animate pankaja: lotus; (var) pankajam pranamamyaham: i bow or surrender to you sada: always sadguru: true teacher/mentor/preceptor sai: sa + aai = divine mother shankara: name of lord shiva, one who bestows auspiciousness; (var) shankar, shankaraya, shankaram smaran: constant remembrance; (var) smaranam, smarami - remember</t>
  </si>
  <si>
    <t>debug_sadguru_charanam_sada_smarami.html</t>
  </si>
  <si>
    <t>https://sairhythms.sathyasai.org/song/sadguru-charanam-sankata-haranam</t>
  </si>
  <si>
    <t>Sadguru Charanam Sankata Haranam</t>
  </si>
  <si>
    <t>Meditate on the Holy Feet of the Universal Preceptor, Lord Sai, they will protect you from harm. They are the Feet of the True eternal charioteer. Always chant and sing of them. Sweet is the remembrance of Thy name - Sai. Thy Lotus Feet are the abode of peace.</t>
  </si>
  <si>
    <t>Sadguru Charanam Sankata Haranam
Sathya Sanathana Sarathi Charanam [ Sadguru Charanam ... ]
Sada Bhajorey Sada Japo Rey
Sai Naama Smaranam Madhuram
Sai Charanam Shanthi Sadanam</t>
  </si>
  <si>
    <t>Song Glossary bhajo: (let us) worship, chant the name or sing the praises of the lord; (var) bhajarey, bhajey, bhajore, bhajorey, bhajeham charan: feet; (var) charana, charanam, charanon harana: to remove/destroy; (var) haranam, haari - one who destroys japo: to chant continuously; (var) japiye, japorey madhura: sweet; (var) madhuram naam: name; (var) naama, naamam sada: always sadana: home, seat, dwelling, residence; (var) sadanam, sadani (feminine) sadguru: true teacher/mentor/preceptor sai: sa + aai = divine mother sanathana: perpetual, constant, eternal, permanent; (var) sanathani (f), sanatana, sanathanaya sankata: distress sarathi: charioteer sathya: truth, short form of sathyanarayana – the childhood name of sri sathya sai baba; (var) sathyam shanthi: peace smaran: constant remembrance; (var) smaranam, smarami - remember</t>
  </si>
  <si>
    <t>debug_sadguru_charanam_sankata_haranam.html</t>
  </si>
  <si>
    <t>https://sairhythms.sathyasai.org/song/sadguru-dev-raaha-dikhao</t>
  </si>
  <si>
    <t>Sadguru Dev Raaha Dikhao</t>
  </si>
  <si>
    <t>O Lord Sai, our Divine Preceptor, show us the path to liberation, You are our life giver as well as the one who bestows all prosperity.</t>
  </si>
  <si>
    <t>Sadguru Dev Raaha Dikhao Prabhu
Raaha Dikhao Sai Deva [ Sadguru ... ]
Tum Ho Merey Prana Daata
Tum Ho Merey Bhagya Daata
Sathya Guru Dev Raaha Dikhao Prabhu
Raaha Dikhao Sai Deva [ Sathya Guru ... ]
Tum Ho Merey Prana Daata
Tum Ho Merey Bhagya Daata</t>
  </si>
  <si>
    <t>sadguru-dev-raaha-dikhao.mp3 sadguru-dev-raaha-dikhao_1.mp3</t>
  </si>
  <si>
    <t>Song Glossary bhagya: auspiciousness daata: one who gives; (var) datha, daatha, daatri - one that gives deva: god; (var) dev, devo, devam dikhao: show; (var) dikhakar - having shown; dikhladiya - have shown ho: you are; (alternative) so be it mera: my, mine; (var) mere, merey, meri, mero pran: vital force, life; (var) prana, praana prabhu: lord, master; (var) prabho raaha: direction, way sadguru: true teacher/mentor/preceptor sai: sa + aai = divine mother tum: you, thou; (var) tu, tuj; tubhyam, tumhey - to you; tujhey, tujko - for you;</t>
  </si>
  <si>
    <t>debug_sadguru_dev_raaha_dikhao.html</t>
  </si>
  <si>
    <t>https://sairhythms.sathyasai.org/song/sadguru-deva-namo-sai</t>
  </si>
  <si>
    <t>Sadguru Deva Namo Sai</t>
  </si>
  <si>
    <t>Chant the name of the divine preceptor, Lord Sai. Residing in Puttaparthi, He removes sin, fear, and ignorance from this world. Lord Sai is the supremely compassionate one who liberates the world and uplifts the downtrodden. He is verily the embodiment of the Divine Trinity of Brahma, Vishnu, and Shiva (Maheshwara).</t>
  </si>
  <si>
    <t>Sadguru Deva Namo Sai
Parthi Pureesha Paapa Vinasha
Bhava Bhaya Bhanjana Parama Dayala
Brahma Vishnu Maheshwara Roopa
Jagadoddhara Deena Dayala (2)</t>
  </si>
  <si>
    <t>sadguru-deva-namo-sai.mp3</t>
  </si>
  <si>
    <t>Song Glossary bhanjana: one who destroys; (var) bhanjani (f) bhava: being, becoming, birth, world bhaya: fear brahma: one of the trinity who is the creator, it also refers to the supreme lord - brahman; (var) brahmam dayal: compassionate one: (var) dayala, dayalam, dayalana, dayalo, dayalu, dayaludey, dayalane (tamil), dayakari (f), dayalakari (f) deen: downtrodden; (var) deena, deenan deva: god; (var) dev, devo, devam jagadodhara: one who liberates the world; (var) jagadoddhara, jagadoddharini (f), jagadodhaara, jagadodharaka, jagadodharana, jagadodharanam, jagadodharini (f) maheshwara: greatest lord - refers to lord shiva namo: to offer salutations paapa: sin parama: supreme, principal, chief, best, highest; (var) param, paramam pureesha: lord of a place or city; (var) puradheeshwara, pureeshaya, pureeshwara, pureeshwari (f), puradheeshwari (f) puttaparthi: birthplace of bhagawan sri sathya sai baba; (var) parti, parthi, parthipuri roopa: figure, embodiment; (var) roopam, roopini (f) sadguru: true teacher/mentor/preceptor sai: sa + aai = divine mother vinasha: one who destroys or removes; (var) vinashaka, vinashana, vinashini (f), vinasham; vishnu: lord vishnu, one of the trinity who is the preserver</t>
  </si>
  <si>
    <t>debug_sadguru_deva_namo_sai.html</t>
  </si>
  <si>
    <t>https://sairhythms.sathyasai.org/song/sadguru-naamam-madhura-mayam</t>
  </si>
  <si>
    <t>Sadguru Naamam Madhura Mayam</t>
  </si>
  <si>
    <t>Let us ever chant the name of the true Guru, Lord Sai, suffused with sweetness, beauty, divine effulgence, and peace. His sanctified name grants love and dispels sins.</t>
  </si>
  <si>
    <t>Sadguru Naamam Madhura Mayam
Sundara Roopam Jyothir Mayam (Ati)
Shyamala Vadanam Shanthi Mayam
Prema Pradayaka Pavana Naamam
Paapa Vinashaka Prabhu Naamam
Sada Bhajeham Sai Naamam</t>
  </si>
  <si>
    <t>Song Glossary ati: extremely, very bhajo: (let us) worship, chant the name or sing the praises of the lord; (var) bhajarey, bhajey, bhajore, bhajorey, bhajeham madhura: sweet; (var) madhuram mayam: full of, suffused with naam: name; (var) naama, naamam paapa: sin pavana: sacred, also means one who protects or provides refuge; (var) pavanam, paavana; pavani (f) prabhu: lord, master; (var) prabho pradayaka: bestower prema: love; (var) prem; also the name of the third sai avatar, prema sai roopa: figure, embodiment; (var) roopam, roopini (f) sada: always sadguru: true teacher/mentor/preceptor sai: sa + aai = divine mother sham: dark hued, a reference to lord krishna; evening time; (var) shyam, shyama, shyamala shanthi: peace sundara: beautiful; (var) sundarakara, sundaraya, sundari (f), soundari (f), sundaram - beauty vadana: face; (var) vadanam, vadani (f) vinasha: one who destroys or removes; (var) vinashaka, vinashana, vinashini (f), vinasham;</t>
  </si>
  <si>
    <t>debug_sadguru_naamam_madhura_mayam.html</t>
  </si>
  <si>
    <t>https://sairhythms.sathyasai.org/song/sadguru-nadane-va-va-va</t>
  </si>
  <si>
    <t>Sadguru Nadane Va Va Va</t>
  </si>
  <si>
    <t>O come, our Divine Preceptor Lord Sathya Sai, the embodiment of true bliss, merciful incarnation of Shiva and Shakthi, and Lord of Shirdi and Parthi.</t>
  </si>
  <si>
    <t>Sadguru Nadane Va Va Va
Satchidanandane Va Va Va
Sarva dayalane Va Va Va
Sathya Sayi Nadane Va Va Va
Shirdipuri Vasane Va Va Va
Parthipuri Vasane Va Va Va
Shiva Shakthi Roopane Va Va Va [ Sathya Sayi ... ]
Sadguru Nathudey Maa Baba
Satchidanandudey Maa Baba
Sarva Dayaludey Maa Baba
Sathya Sai Nathudey Maa Baba</t>
  </si>
  <si>
    <t>sadguru-nadane-va-va-va.mp3</t>
  </si>
  <si>
    <t>Song Glossary dayal: compassionate one: (var) dayala, dayalam, dayalana, dayalo, dayalu, dayaludey, dayalane (tamil), dayakari (f), dayalakari (f) natha: lord or master; (var) nath, nathaya, natham, nada (tamil), nadanukku (tamil) - to the lord, nathudey (telugu) puttaparthi: birthplace of bhagawan sri sathya sai baba; (var) parti, parthi, parthipuri roopa: figure, embodiment; (var) roopam, roopini (f) sadguru: true teacher/mentor/preceptor sai: sa + aai = divine mother sarva: all; (var) sarvam satchidananda: sat + chith + ananda = truth or being + consciousness + bliss; (var) satchitananda, satchidanandam sathya: truth, short form of sathyanarayana – the childhood name of sri sathya sai baba; (var) sathyam shakthi: power, primordial goddess, another name of mother parvathi shirdi: holy abode of the first incarnation of sai baba; (var) shirdipuri shiva: lord shiva - one of the trinity who is the destroyer - the name shiva means auspiciousness; (var) shiv, shivaya, shivaraj, shivaraja, shivarajam, shivom, shivani (f) - of shiva va: come vasa: one who dwells or resides in; (var) vasaya, vaasam</t>
  </si>
  <si>
    <t>debug_sadguru_nadane_va_va_va.html</t>
  </si>
  <si>
    <t>https://sairhythms.sathyasai.org/song/sadguru-nathudey-maa-baba</t>
  </si>
  <si>
    <t>Sadguru Nathudey Maa Baba</t>
  </si>
  <si>
    <t>Baba is our sacred preceptor, the very personification of Truth, Awareness and Bliss. He is compassionate towards all and who is known as Lord Sathya Sai.</t>
  </si>
  <si>
    <t>Sadguru Nathudey Maa Baba
Satchidanandudey Maa Baba
Sarva Dayaludey Maa Baba
Sathya Sai Nathudey Maa Baba
Sadguru Nadane Va Va Va
Satchidanandane Va Va Va
Sarva dayalane Va Va Va
Sathya Sayi Nadane Va Va Va
Shirdipuri Vasane Va Va Va
Parthipuri Vasane Va Va Va
Shiva Shakthi Roopane Va Va Va [ Sathya Sayi ... ]</t>
  </si>
  <si>
    <t>Song Glossary baba: lord sai baba - the divine father dayal: compassionate one: (var) dayala, dayalam, dayalana, dayalo, dayalu, dayaludey, dayalane (tamil), dayakari (f), dayalakari (f) maa: my (telugu) natha: lord or master; (var) nath, nathaya, natham, nada (tamil), nadanukku (tamil) - to the lord, nathudey (telugu) sadguru: true teacher/mentor/preceptor sai: sa + aai = divine mother sarva: all; (var) sarvam satchidananda: sat + chith + ananda = truth or being + consciousness + bliss; (var) satchitananda, satchidanandam sathya: truth, short form of sathyanarayana – the childhood name of sri sathya sai baba; (var) sathyam</t>
  </si>
  <si>
    <t>debug_sadguru_nathudey_maa_baba.html</t>
  </si>
  <si>
    <t>https://sairhythms.sathyasai.org/song/sadguru-om-sadguru-om</t>
  </si>
  <si>
    <t>Sadguru Om Sadguru Om</t>
  </si>
  <si>
    <t>Chant the name of the Universal Guru, Lord Sai, who is the embodiment of 'Om'. He is the Lord of Shirdi and Parthi, the most compassionate one who is verily Lord Shiva and Mother Parvathi.</t>
  </si>
  <si>
    <t>Sadguru Om Sadguru Om
Shiva Shiva Sai Sadguru Om
Shirdi Pureeshwara Sadguru Om
Sri Sai Deva Sadguru Om
Parthi Pureeshwara Sadguru Om
Parama Dayalo Sadguru Om
Hara Shiva Murthy Sadguru Om
Bhavani Shankara Sadguru Om</t>
  </si>
  <si>
    <t>sadguru-om-sadguru-om.mp3</t>
  </si>
  <si>
    <t>Punnagavarali</t>
  </si>
  <si>
    <t>Song Glossary bhavani: goddess parvathi dayal: compassionate one: (var) dayala, dayalam, dayalana, dayalo, dayalu, dayaludey, dayalane (tamil), dayakari (f), dayalakari (f) deva: god; (var) dev, devo, devam hara: another name of lord shiva which means “to destroy”; (var) haraya murthy: idol, embodiment, personification om: Omkara has no form. It is the manifestation of Brahman (God) as sound. It is present in all creation. It is effulgent. It is in all speech. Read More: Significance of Om parama: supreme, principal, chief, best, highest; (var) param, paramam pureeshwara: lord of a place or city; (var) purishwara, pureeshwari, purishwari (f) puttaparthi: birthplace of bhagawan sri sathya sai baba; (var) parti, parthi, parthipuri sadguru: true teacher/mentor/preceptor sai: sa + aai = divine mother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t>
  </si>
  <si>
    <t>debug_sadguru_om_sadguru_om.html</t>
  </si>
  <si>
    <t>https://sairhythms.sathyasai.org/song/sadguru-sai-ram-jai-bolo</t>
  </si>
  <si>
    <t>Sadguru Sai Ram Jai Bolo</t>
  </si>
  <si>
    <t>Chant Victory to our Divine Preceptor Sai Ram who is our mother, father, lord, relative and friend. O Lord Sathya Sai, You are verily Allah, Guru Nanak, Jesus Christ, Zohrashtra and Gautama Buddha. Victory to Thee, O Lord.</t>
  </si>
  <si>
    <t>Sadguru Sai Ram Jai Bolo Sadguru Sai Ram
Mata Pitha Prabhu Ram Sai Bandhu Sakha Bhagawan [ Sadguru Sai ... ]
Allah Sai Ram Nanak Yesu Sai Ram
Zohrashtra Sai Ram Sai Ram Gautama Sai Ram
Jai Bolo Sai Ram Jai Jai Sai Ram
Jai Bolo Sai Ram Ram Jai Sathya Sai Ram
Jai Sathya Sai Ram</t>
  </si>
  <si>
    <t>sadguru-sai-ram-jai-bolo.mp3</t>
  </si>
  <si>
    <t>Song Glossary allah: the all-compassionate god of islam religion bandhava: relative; (var) bandhu, bandho; bandham - relationship bhagawan: god; (var) bhagwan, bhagavaan, bhagavan, bhagawantha, bhagawathey bolo: chant, tell; (var) bol, boley - tells, boloon - i say gautama: refers to gautama buddha - considered to be one of the ten incarnations; (var) gautam jai: victory mata: mother; (var) matey nanak: saint of sikh religion, guru nanak pitha: father prabhu: lord, master; (var) prabho rama: name of the seventh incarnation of lord vishnu, son of dasharatha and kausalya; (var) ram sadguru: true teacher/mentor/preceptor sai: sa + aai = divine mother sakha: friend; (var) sakhi (feminine) sathya: truth, short form of sathyanarayana – the childhood name of sri sathya sai baba; (var) sathyam yesu: jesus christ; (var) yeshu zohrashtra: founder of the zoroastrianism faith, zoroaster (zarathustra in persian)</t>
  </si>
  <si>
    <t>debug_sadguru_sai_ram_jai_bolo.html</t>
  </si>
  <si>
    <t>https://youtu.be/DA0SKJcsY2I https://youtu.be/ppkrsypMYBo</t>
  </si>
  <si>
    <t>https://sairhythms.sathyasai.org/song/sadguru-sai-saraswathi</t>
  </si>
  <si>
    <t>Worship the Supreme Teacher, Lord Sai who is verily Goddess Saraswathi, the consort of Lord Brahma (the Creator). Mother Saraswathi is the auspicious one, the embodiment of all learning and wisdom, the one who is adept in the art of producing sweet melodies on the Veena (string instrument) and the bestower of all knowledge and who has the celestial swan as Her vehicle.</t>
  </si>
  <si>
    <t>Sadguru Sai Saraswathi
Brahma Deva Sati Bharati
Mangala Manjula Vaagvilasini
Veena Vadini Kalavathi
Hamsa Vahini Vidya Daayini
Veda Mata Sri Sai Bhagawathi</t>
  </si>
  <si>
    <t>sadguru-sai-saraswathi.mp3</t>
  </si>
  <si>
    <t>Mishra Tilang</t>
  </si>
  <si>
    <t>Song Glossary bhagawathi: goddess bharati: one of the names of goddess saraswathi brahma: one of the trinity who is the creator, it also refers to the supreme lord - brahman; (var) brahmam dayini: one who gives (feminine); (var) pradayini, vidayini deva: god; (var) dev, devo, devam hamsa: swan, the vehicle of goddess saraswati; a symbol of discrimination as the swan can separate milk from water kalavathi: goddess saraswathi – well versed in arts mangal: auspicious; (var) mangala manjula: pleasing, beautiful, charming mata: mother; (var) matey sadguru: true teacher/mentor/preceptor sai: sa + aai = divine mother saraswathi: goddess of learning and consort of brahma sati: wife sri: honorific title of respect; another name of goddess lakshmi; wealth, majesty, splendour, intellect, fortune; (var) thiru (tamil) vaagvilasini: one who possesses graceful or eloquent speech (feminine); (var) vagvilasini vadini: she who plays (music) vahana: vehicle; (var) vahini - one who rides the vehicle (feminine) veda: sacred text, the scripture of the hindus said to have been directly revealed by the supreme-being, brahman veena: musical instrument esp. played by goddess saraswathi, the goddess of knowledge vidya: knowledge</t>
  </si>
  <si>
    <t>debug_sadguru_sai_saraswathi.html</t>
  </si>
  <si>
    <t>sadguru-sai-saraswathi_1.mp3</t>
  </si>
  <si>
    <t>https://sairhythms.sathyasai.org/song/sadguru-sai-saraswathi-0</t>
  </si>
  <si>
    <t>Sadguru Sai Saraswathi</t>
  </si>
  <si>
    <t>Worship the supreme teacher, Sai, the embodiment of Saraswathi with all knowledge and wisdom. A lover of music, She is also full of peace. She plays beautiful melodies on the Veena and She is the embodiment of eternal sound of creation. As Sai of Parthi, wearing a white robe, She personifies love.</t>
  </si>
  <si>
    <t>Sadguru Sai Saraswathi
Sangeeta Priya Shanthimati [ Sadguru Sai ... ]
Vina Vadini Naadamayi
Veda Vidyavati Gnanamayi
Parthi Pureeshwara Premamayi
Sri Sayeeshwari Shwetambari</t>
  </si>
  <si>
    <t>Guru, Devi</t>
  </si>
  <si>
    <t>Song Glossary gnana: wisdom; (var) gyaan, gnaan, gnan, gnanam naada: sound; (var) ninaada, naad, naadam partheeshwara: one who is lord of parthi (sathya sai baba); (var) partheesha, partheeshwaraya premamayi: embodiment of love (feminine); (var) premamaya - full of love priya: dear; (var) priyey, priyakara, priyakari (f) sadguru: true teacher/mentor/preceptor sai: sa + aai = divine mother sayeeshwara: lord sai; (var) saishwara; saishwari, sayeeshwari (feminine) sangeeta: song; (var) sangeet, sangeeth, sangeetha saraswathi: goddess of learning and consort of brahma shanthi: peace shwetambara: one who is draped in white, shweta - white; (var) shwetambari, shwetambarini (f) sri: honorific title of respect; another name of goddess lakshmi; wealth, majesty, splendour, intellect, fortune; (var) thiru (tamil) vadini: she who plays (music) veda: sacred text, the scripture of the hindus said to have been directly revealed by the supreme-being, brahman veena: musical instrument esp. played by goddess saraswathi, the goddess of knowledge vidya: knowledge</t>
  </si>
  <si>
    <t>https://sairhythms.sathyasai.org/song/sahara-do-bhagawan</t>
  </si>
  <si>
    <t>Sahara Do Bhagawan</t>
  </si>
  <si>
    <t>Oh Lord! Be my companion in this life. Have mercy and shower Your grace on me. Bless me with wisdom. Please be with me always and always protect me. I pray to Thee to grant me peace, devotion and love.</t>
  </si>
  <si>
    <t>Sahara Do Bhagawan
Mujhey Daya Karo Mujhey Krupa Karo
Sanmati Do Bhagawan [ Sahara Do ... ]
Sada Saath Raho Hey Bhagawan
Sada Raksha Karo Hey Bhagawan
Shanthi Bhakthi Prem Do Bhagawan</t>
  </si>
  <si>
    <t>sahara-do-bhagawan.mp3</t>
  </si>
  <si>
    <t>Naga Gandhari</t>
  </si>
  <si>
    <t>Song Glossary bhagawan: god; (var) bhagwan, bhagavaan, bhagavan, bhagawantha, bhagawathey bhakthi: devotion daya: compassion do: give, grant; also refers to the number two hey: a heartfelt callout, usually followed by a name or description like 'hey rama', or 'hey merciful lord' karo: do; make it happen; (var) kar; kiya - did; karomi, karey - let us do krupa: compassion; (var) kripa mujhe: for me; (var) mujhey, mohey prema: love; (var) prem; also the name of the third sai avatar, prema sai raho: stay, remain; (var) rahjao, rehna; rahey, rahte - have been staying, rahenge - we will stay raksha: protect; (var) rakshaya saath: company, support sada: always sahara: support; (var) saharey sanmati: good thought shanthi: peace</t>
  </si>
  <si>
    <t>debug_sahara_do_bhagawan.html</t>
  </si>
  <si>
    <t>https://sairhythms.sathyasai.org/song/sai-baba-sathya-palana</t>
  </si>
  <si>
    <t>Sai (Baba) Sathya Palana</t>
  </si>
  <si>
    <t>Glory to You Lord Sai Baba, the Embodiment of Truth. Glory to You, Lord of Shirdi and Parthi, the embodiment and protector of Truth. Glory to the Supreme Lord who is Omnipresent and who bestows auspiciousness and Grace.</t>
  </si>
  <si>
    <t>Sai (Baba) Sathya Palana
Shirdipuri Vasa Sai Sarvesha
Hey Parthipuri Vasa Hey Shirdipuri Vasa Sarvesha Sathya Palana [ Sai Sathya ... ]
Akhila Nivasa Jaya Hrishikesha
Mangalakara Hey Pavana Purusha
Shirdipuri Vasa Sai Sarvesha [ Hey Parthipuri Vasa ... ]</t>
  </si>
  <si>
    <t>sai-baba-sathya-palana.mp3</t>
  </si>
  <si>
    <t>https://dl.radiosai.org/RADIO_SAI_BHAJAN_CLASSROOM_468_SAI_SATYA_PALANA.mp3</t>
  </si>
  <si>
    <t>Song Glossary akhila: complete, entire, whole; (var) akhilam baba: lord sai baba - the divine father hey: a heartfelt callout, usually followed by a name or description like 'hey rama', or 'hey merciful lord' hrishikesha: lord of hrishikesh, a holy site in India; (var) hrishikesh jaya: victory; (var) jayam, jayatu mangalakara: one who does welfare or good; (var) mangalakari nivasa: residence, resident; (var) nivasini (f) pala: to care, protect or sustain; (var) palana, palaya, palam, palan pavana: sacred, also means one who protects or provides refuge; (var) pavanam, paavana; pavani (f) purusha: mankind, a man, a supreme being, soul; (var) purusham puttaparthi: birthplace of bhagawan sri sathya sai baba; (var) parti, parthi, parthipuri sai: sa + aai = divine mother sarvesha: lord of everybody; (var) sarveshwara, sarveshwaram, sarveshwari (f) sathya: truth, short form of sathyanarayana – the childhood name of sri sathya sai baba; (var) sathyam shirdi: holy abode of the first incarnation of sai baba; (var) shirdipuri vasa: one who dwells or resides in; (var) vasaya, vaasam</t>
  </si>
  <si>
    <t>debug_sai_baba_sathya_palana.html</t>
  </si>
  <si>
    <t>https://sairhythms.sathyasai.org/song/sai-aao-merey-bhagawan</t>
  </si>
  <si>
    <t>Sai Aao Merey Bhagawan</t>
  </si>
  <si>
    <t>Beloved Lord Sai, please come and give Your Darshan. Help me cross this ocean of life's miseries. Hear my plea, O Sai Ram. Lead me from untruth to truth, from darkness to light, from death to immortality. Help me overcome this cycle of life and death.</t>
  </si>
  <si>
    <t>Sai Aao Merey Bhagawan
Mujhey Darshan Do Bhagawan
Bhava Paar Karo Bhagawan
Merey Aawaz Suno Sai Ram [ Sai Aao ... ]
Asathoma Sadgamaya
Thamasoma Jyothirgamaya
Mruthyorma Amruthamgamaya [ Bhava Paar ... ]</t>
  </si>
  <si>
    <t>Song Glossary aao: welcome aawaz: sound amruthamgamaya: fully embodied with nectarine body asathoma: lead me from untruth bhagawan: god; (var) bhagwan, bhagavaan, bhagavan, bhagawantha, bhagawathey bhava: being, becoming, birth, world darshan: to appear, to see; (var) darshana, darshanam, darsha - to show do: give, grant; also refers to the number two jyotirgamaya: towards light karo: do; make it happen; (var) kar; kiya - did; karomi, karey - let us do mera: my, mine; (var) mere, merey, meri, mero mruthyorma: lead me from death mujhe: for me; (var) mujhey, mohey paar: to cross rama: name of the seventh incarnation of lord vishnu, son of dasharatha and kausalya; (var) ram sadgamaya: going towards truth sai: sa + aai = divine mother suno: listen thamasoma: lead me from darkness</t>
  </si>
  <si>
    <t>debug_sai_aao_merey_bhagawan.html</t>
  </si>
  <si>
    <t>https://youtu.be/gXohLFxq400</t>
  </si>
  <si>
    <t>https://sairhythms.sathyasai.org/song/sai-anata-wa-hikari-watashi</t>
  </si>
  <si>
    <t>Sai Anata wa Hikari, Watashi</t>
  </si>
  <si>
    <t>O Lord Sai Krishna, You are the light within me. With Your kind smile, You protect us. You are the incarnation of supreme bliss who lives within everything.</t>
  </si>
  <si>
    <t>Sai Anata wa Hikari, Watashi no Uchinaru Hikari
Yasashii Hohoemi Gopala
Aisuru Watashi no Sai Krishna [ Sai Anata ... ]
Subete wo Tsutsumi, Subete wo Mimamoru
Shifuku no Keshin yo Sai Krishna
Subete no Inochi Sai Krishna
Radhey Govinda Gopala Jaya Govinda Radhey Gopala
Govinda Govinda Gopala (2) [ Radhey Govinda ... ]
Krishna Madhusudhana Madhusudhana Krishna
Govinda Govinda Gopala (Sai)</t>
  </si>
  <si>
    <t>Song Glossary gopal: name of krishna which means protector of the cowherd; (var) gopala, gopalana, gopalam krishna: name of the eighth incarnation of lord vishnu, son of devaki and vasudeva sai: sa + aai = divine mother</t>
  </si>
  <si>
    <t>debug_sai_anata_wa_hikari_watashi.html</t>
  </si>
  <si>
    <t>https://youtu.be/uVLLiqMLCz8</t>
  </si>
  <si>
    <t>https://sairhythms.sathyasai.org/song/sai-rama-came-teach</t>
  </si>
  <si>
    <t>Sai As Rama Came To Teach</t>
  </si>
  <si>
    <t>Sai as Rama came to teach us
Sai as Krishna came with joy
Sai as Jesus came to save us
Sathya Sai, Om Sathya Sai, Om Sri Sathya Sai
Hari Om, Sri Sathya Sai
Now He comes again as love
Sathya, Dharma, Shanthi, Prema
Sathya Sai, Om Sathya Sai, Om Sri Sathya Sai
Hari Om, Sri Sathya Sai</t>
  </si>
  <si>
    <t>sai-rama-came-teach.mp3</t>
  </si>
  <si>
    <t>Song Glossary dharma: righteousness, also refers to way of life or religion hari: name of lord vishnu; (var) hare, harey krishna: name of the eighth incarnation of lord vishnu, son of devaki and vasudeva om: Omkara has no form. It is the manifestation of Brahman (God) as sound. It is present in all creation. It is effulgent. It is in all speech. Read More: Significance of Om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shanthi: peace sri: honorific title of respect; another name of goddess lakshmi; wealth, majesty, splendour, intellect, fortune; (var) thiru (tamil)</t>
  </si>
  <si>
    <t>debug_sai_as_rama_came_to_teach.html</t>
  </si>
  <si>
    <t>https://sairhythms.sathyasai.org/song/sai-avatara-yuga-avatara</t>
  </si>
  <si>
    <t>O Supreme Lord Sai, O Incarnation of this Kali Age, You are the protector of the meek, the remover of danger. You are Brahma (Creator), Vishnu (Sustainer) and Maheshwara (Destroyer of evil) and the beloved Sai of devotees. Chant the name of the Lord of Lords, Lord Sathya Sai, Prema Sai, who loves all true religions.</t>
  </si>
  <si>
    <t>Sai Avatara Yuga Avatara
Deena Dayala Sankata Haara [ Sai Avatara ... ]
Sai Brahma Sai Vishnu
Sai Maheshwara [ Sai Avatara ... ]
Sathya Sai Prema Sai
Sab Dharmon Ke Baba Sai
Sai Parameshwara</t>
  </si>
  <si>
    <t>sai-avatara-yuga-avatara.mp3</t>
  </si>
  <si>
    <t>Song Glossary avatar: incarnation; (var) avatara, avataram, avatari, avathaar, avathari, avatarini(f) baba: lord sai baba - the divine father brahma: one of the trinity who is the creator, it also refers to the supreme lord - brahman; (var) brahmam dayal: compassionate one: (var) dayala, dayalam, dayalana, dayalo, dayalu, dayaludey, dayalane (tamil), dayakari (f), dayalakari (f) deen: downtrodden; (var) deena, deenan dharmon: religions harana: to remove/destroy; (var) haranam, haari - one who destroys ke: of or belonging to maheshwara: greatest lord - refers to lord shiva paramesha: supreme god; (var) parameshwara, parameshwaraya, parameshwari (feminine) prema: love; (var) prem; also the name of the third sai avatar, prema sai sab: all, everybody or everything sai: sa + aai = divine mother sankata: distress sathya: truth, short form of sathyanarayana – the childhood name of sri sathya sai baba; (var) sathyam vishnu: lord vishnu, one of the trinity who is the preserver yuga: one of the divisions of time. there are four yugas, known as krita, treta, dvapara and kali (the current age); (var) yug, yugamuna (telugu)</t>
  </si>
  <si>
    <t>debug_sai_avatara_yuga_avatara.html</t>
  </si>
  <si>
    <t>sai-avatara-yuga-avatara_1.mp3</t>
  </si>
  <si>
    <t>https://sairhythms.sathyasai.org/song/sai-avatara-sai-avatara-sai-avatara</t>
  </si>
  <si>
    <t>Sai Avatara, Sai Avatara, Sai Avatara</t>
  </si>
  <si>
    <t>Sai Avatara, Sai Avatara, Sai Avatara
When dharma declines
You take on a form to save all mankind
The saints have prayed, so You have come
To lift the burden from the earth
Truth is declining, love is waning
Peace is losing ground
So You have come to dry our tears
To show us how to love</t>
  </si>
  <si>
    <t>sai-avatara-sai-avatara-sai-avatara.mp3</t>
  </si>
  <si>
    <t>Lowest Note: M1 / FHighest Note: S / C (higher octave)* Western notes are in the Key of C</t>
  </si>
  <si>
    <t>Song Glossary avatar: incarnation; (var) avatara, avataram, avatari, avathaar, avathari, avatarini(f) dharma: righteousness, also refers to way of life or religion sai: sa + aai = divine mother</t>
  </si>
  <si>
    <t>debug_sai_avatara_sai_avatara_sai_avatara.html</t>
  </si>
  <si>
    <t>https://sairhythms.sathyasai.org/song/sai-baba-bolo-sathya-sai</t>
  </si>
  <si>
    <t>Sai Baba Bolo Sathya Sai</t>
  </si>
  <si>
    <t>Chant the Holy Names of Lord Sri Sathya Sai Baba and Shirdi Sai Baba. Lord Sai is verily Lord Rama and Allah (also glorified as Rehman and Maulah).</t>
  </si>
  <si>
    <t>Sai Baba Bolo Sathya Sai Baba Bolo
Shirdi Sai Bolo Sathya Sai Baba Bolo
Ram Tu Hi Rehman Tu Hi Sai Baba Bolo
Allah Tu Hi Maulah Tu Hi Sai Baba Bolo
Sai Rama Bolo Sathya Sai Shyama Bolo [ Shirdi Sai … ]</t>
  </si>
  <si>
    <t>Song Glossary allah: the all-compassionate god of islam religion baba: lord sai baba - the divine father bolo: chant, tell; (var) bol, boley - tells, boloon - i say hai: is, are; (var) hi; hain - we are maulah: master (arabic) rama: name of the seventh incarnation of lord vishnu, son of dasharatha and kausalya; (var) ram rehman: the merciful or compassione one sai: sa + aai = divine mother sathya: truth, short form of sathyanarayana – the childhood name of sri sathya sai baba; (var) sathyam sham: dark hued, a reference to lord krishna; evening time; (var) shyam, shyama, shyamala shirdi: holy abode of the first incarnation of sai baba; (var) shirdipuri tum: you, thou; (var) tu, tuj; tubhyam, tumhey - to you; tujhey, tujko - for you;</t>
  </si>
  <si>
    <t>debug_sai_baba_bolo_sathya_sai.html</t>
  </si>
  <si>
    <t>https://youtu.be/T2Kf53dv0Sk https://youtu.be/9IStsumDJEs</t>
  </si>
  <si>
    <t>https://sairhythms.sathyasai.org/song/sai-baba-eno-omoi-wo-kokoro-ni</t>
  </si>
  <si>
    <t>Sai Baba eno Omoi wo Kokoro ni</t>
  </si>
  <si>
    <t>Thoughts of Sai Baba rest in my heart. I am guided to Him by the path of love. In this tranquil garden, the flowers of hope and love eternally blossom.</t>
  </si>
  <si>
    <t>Sai Baba eno Omoi wo Kokoro ni
Watashi wa Tadoru Ai no Michi [ Sai Baba eno ... ]
Yasuragi no Niwa ni Hana Saku
Kibou no Hikari Towa no Ai
Raghuveera Ranadheera Rama Rama Ram
Rakumayi Vittala Shyama Shyama Shyam [ Raghuveera ... ]
Sukumara Sundara Rama Rama Ram
Shirdeesha Partheesha (Sayeesha) Rama Rama Ram</t>
  </si>
  <si>
    <t>sai-baba-eno-omoi-wo-kokoro-ni.mp3</t>
  </si>
  <si>
    <t>debug_sai_baba_eno_omoi_wo_kokoro_ni.html</t>
  </si>
  <si>
    <t>https://sairhythms.sathyasai.org/song/sai-baba-geeta-sudha-madhuram</t>
  </si>
  <si>
    <t>Sai Baba Geeta Sudha Madhuram</t>
  </si>
  <si>
    <t>The nectarine words of wisdom and the melodies that flow from Lord Sai Baba confer infinite supreme bliss. Sai Baba is the song, which is sweet and gives bliss. Lord of Parthi is the song, which is sweet and gives bliss. Lord of Shirdi is the song, which is sweet and gives bliss.</t>
  </si>
  <si>
    <t>Sai Baba Geeta Sudha Madhuram Madhuram Anandam (3)
Shirdi (Parthi) Baba Geeta Sudha Madhuram Madhuram Anandam</t>
  </si>
  <si>
    <t>sai-baba-geeta-sudha-madhuram.mp3</t>
  </si>
  <si>
    <t>Song Glossary anand: bliss; (var) ananda, anandam, anando baba: lord sai baba - the divine father geet: song; (var) geetam, geetham madhura: sweet; (var) madhuram puttaparthi: birthplace of bhagawan sri sathya sai baba; (var) parti, parthi, parthipuri sai: sa + aai = divine mother shirdi: holy abode of the first incarnation of sai baba; (var) shirdipuri sudha: stream, spring</t>
  </si>
  <si>
    <t>debug_sai_baba_geeta_sudha_madhuram.html</t>
  </si>
  <si>
    <t>https://sairhythms.sathyasai.org/song/sai-baba-coming-fill-your-hearts</t>
  </si>
  <si>
    <t>Sai Baba Is Coming To Fill Up Your Hearts</t>
  </si>
  <si>
    <t>(Sathya) Sai Baba's coming to fill up our hearts (2)
Fill up our hearts from His ocean of love
Sai Baba's coming to fill up our hearts
Fill up our hearts and quench the thirst for love
Share it with others it's the miracle of love (2)
Fill up our hearts, fill up our hearts, fill up our hearts from His ocean of love
Baba fill up my heart, fill up my heart, fill up my heart from Your ocean of love</t>
  </si>
  <si>
    <t>sai-baba-coming-fill-your-hearts.mp3</t>
  </si>
  <si>
    <t>~ Minor (Sindhu Bhairavi / Bhairavi)</t>
  </si>
  <si>
    <t>debug_sai_baba_is_coming_to_fill_up_your_hearts.html</t>
  </si>
  <si>
    <t>https://sairhythms.sathyasai.org/song/sai-baba-our-savior</t>
  </si>
  <si>
    <t>Sai Baba is our Savior</t>
  </si>
  <si>
    <t>Sai Baba Sai Baba is our Savior
Sai Baba Sai Baba is His Name
When the mind turns to anger, cry out Sai Baba
When the mind turns to anger, cry out His Name
Sai Baba Sai Baba is our Savior</t>
  </si>
  <si>
    <t>debug_sai_baba_is_our_savior.html</t>
  </si>
  <si>
    <t>https://sairhythms.sathyasai.org/song/sai-baba-light-my-life</t>
  </si>
  <si>
    <t>Sai Baba Light Of My Life</t>
  </si>
  <si>
    <t>Sai Baba Light Of My Life
Lead,Kindly Light, I Pray
Lost In The World Of Illusion An Play
Salvation Is The Only Way
Ocean Of Mercy, Love And Compassion
Bless Me, O Lord, This Day
Lead, Kindly Light, I Pray
Sai, Lead Kindly Light, I Pray</t>
  </si>
  <si>
    <t>debug_sai_baba_light_of_my_life.html</t>
  </si>
  <si>
    <t>https://sairhythms.sathyasai.org/song/sai-baba-pranam</t>
  </si>
  <si>
    <t>Sai Baba Pranam</t>
  </si>
  <si>
    <t>Kindly accept my offering of salutations, O indweller of my heart, Lord Sai Baba of Shirdi and Parthi. Chant the name of Eshwar, Allah and Ram. Sai belongs to all. O Lord who loves eternal peace, please bless me for successful completion of all my works.</t>
  </si>
  <si>
    <t>Sai Baba Pranam
Shirdi Baba Pranam
O Merey Atma Ram
Lelo Merey Pranam
Eshwar Allah Ram
Sab Ke Ghar Sai Ram
Pooran Karo Merey Kaam
Hey Parama Shanthi Priya Ram
Sai Baba Pranam
Shirdi Baba Pranam
O Merey Atma Ram
Lelo Merey Pranam
Eshwar Allah Ram
Sab Ke Prabhu Sai Ram
Pooran Karo Merey Kaam
Hey Parama Shanthi Priya Ram
Salute to Lord Sathya Sai
Salute to Lord Shirdi Sai
To our Indwelling Lord
We salute to God, Sai Ram
To Universal Lord Allah
To Eshwara and Rama
Golden Age is here and is spreading
Happiness and Peace to the worlds</t>
  </si>
  <si>
    <t>sai-baba-pranam.mp3</t>
  </si>
  <si>
    <t>Song Glossary allah: the all-compassionate god of islam religion atma: soul baba: lord sai baba - the divine father eshwar: lord, one of the various names of lord shiva; (var) eshwara ghar: house hey: a heartfelt callout, usually followed by a name or description like 'hey rama', or 'hey merciful lord' kaam: work karo: do; make it happen; (var) kar; kiya - did; karomi, karey - let us do ke: of or belonging to lelo: please accept mera: my, mine; (var) mere, merey, meri, mero parama: supreme, principal, chief, best, highest; (var) param, paramam poorna: complete, full; pooran karo - to fulfill; (var) pooran, poorana, poorani, poorneshri (f) prabhu: lord, master; (var) prabho pranam: salutation; (var) pranama, pranamami priya: dear; (var) priyey, priyakara, priyakari (f) rama: name of the seventh incarnation of lord vishnu, son of dasharatha and kausalya; (var) ram sab: all, everybody or everything sai: sa + aai = divine mother shanthi: peace shirdi: holy abode of the first incarnation of sai baba; (var) shirdipuri</t>
  </si>
  <si>
    <t>debug_sai_baba_pranam.html</t>
  </si>
  <si>
    <t>https://sairhythms.sathyasai.org/song/sai-baba-sadguru-pranaam-pranaam</t>
  </si>
  <si>
    <t>Sai Baba Sadguru Pranaam Pranaam</t>
  </si>
  <si>
    <t>Sai Baba Sadguru Pranaam Pranaam
Dispeller Of Darkness, Salaam Salaam
Sai Baba Sadguru Pranaam Pranaam
Salaam Salaam Saashtaanga Pranaam
Lord Of The Universe, Salaam Salaam [ Sai Baba ... ]
Guide Us All Dear Lord Through The Journey Of Life
Lead Us From Darkness, Unto Your Light
(You Are) Lord Of The Universe Salaam Salaam</t>
  </si>
  <si>
    <t>sai-baba-sadguru-pranaam-pranaam.mp3</t>
  </si>
  <si>
    <t>Song Glossary baba: lord sai baba - the divine father sadguru: true teacher/mentor/preceptor sai: sa + aai = divine mother salaam: salutations</t>
  </si>
  <si>
    <t>debug_sai_baba_sadguru_pranaam_pranaam.html</t>
  </si>
  <si>
    <t>https://sairhythms.sathyasai.org/song/sai-baba-sai-baba-sathya</t>
  </si>
  <si>
    <t>Sai Baba Sai Baba Sathya</t>
  </si>
  <si>
    <t>Lord Sai Baba, Your kind smile melts away all my troubles and worries and cures me of all suffering.</t>
  </si>
  <si>
    <t>Sai Baba Sai Baba Sathya Sai Baba
Anata no Yasashii Hohoemi wa
Nayami Kanashimi wo Tokashimasu
Anata no Yasashii Hohoemi wa
Nani yori mo Watashi wo Iyashimasu</t>
  </si>
  <si>
    <t>debug_sai_baba_sai_baba_sathya.html</t>
  </si>
  <si>
    <t>https://youtu.be/ctDPGJFrxeo</t>
  </si>
  <si>
    <t>https://sairhythms.sathyasai.org/song/sai-baba-sakala-bhuvana-ke</t>
  </si>
  <si>
    <t>Glory to Lord Sai Baba, who is the Protector of the universe. Glory to Lord Sai, whose Form is bewitchingly beautiful and soft like that of a Lotus. Glory to you, Avatar of this Age, shower Your Mercy, who is the Avatar of Shirdi and we pray to you to enshrine Yourself in Our Hearts, Oh Lord Prashanthi Sai.</t>
  </si>
  <si>
    <t>Sai Baba Sakala Bhuvana Ke Daata (3)
Roopa Manohara Kamala Kantha
Yuga Avatar Sai Baba Daya Karo Parthi Baba
Shirdi Parthi Hrudaya Nivasi
Prashanthi Sundara Sai</t>
  </si>
  <si>
    <t>sai-baba-sakala-bhuvana-ke.mp3</t>
  </si>
  <si>
    <t>Song Glossary avatar: incarnation; (var) avatara, avataram, avatari, avathaar, avathari, avatarini(f) baba: lord sai baba - the divine father bhuvana: world; (var) bhuvan daata: one who gives; (var) datha, daatha, daatri - one that gives daya: compassion hrudaya: heart kamala: lotus kantha: beloved karo: do; make it happen; (var) kar; kiya - did; karomi, karey - let us do ke: of or belonging to manohar: pleasing, beautiful, charming; (var) manohara, manoharam, manohari (f) nivasi: dweller, resident; (var) nivasini (f), nivasitha prashanthi: supreme peace; (var) prashantha; also refers to prashanthi nilayam at puttaparthi puttaparthi: birthplace of bhagawan sri sathya sai baba; (var) parti, parthi, parthipuri roopa: figure, embodiment; (var) roopam, roopini (f) sai: sa + aai = divine mother sakala: all shirdi: holy abode of the first incarnation of sai baba; (var) shirdipuri sundara: beautiful; (var) sundarakara, sundaraya, sundari (f), soundari (f), sundaram - beauty yuga: one of the divisions of time. there are four yugas, known as krita, treta, dvapara and kali (the current age); (var) yug, yugamuna (telugu)</t>
  </si>
  <si>
    <t>debug_sai_baba_sakala_bhuvana_ke.html</t>
  </si>
  <si>
    <t>https://sairhythms.sathyasai.org/song/sai-baba-sathya-sai-avatar</t>
  </si>
  <si>
    <t>Sai Baba Sathya Sai Avatar</t>
  </si>
  <si>
    <t>Sai Baba Sai Baba Sathya Sai Avatar of the Lord
Rama Krishna Jesus Mohammad Buddha Zorastra Sai Ram
Every Name Is Your Holy Name Sai Every Form Is Your Form Divine
Sai Baba Sai Baba Sathya Sai Avatar of the Lord
Let Me Reach You Dear Sai Let Me Reach You Let Me Reach You Inside of My Heart
Let Me Please You Dear Lord With My Service Let Me Serve You Dear Lord With My Love
I Surrender to You, I Surrender to You, Lord Sri Sai Ram (2)</t>
  </si>
  <si>
    <t>sai-baba-sathya-sai-avatar.mp3</t>
  </si>
  <si>
    <t>Song Glossary avatar: incarnation; (var) avatara, avataram, avatari, avathaar, avathari, avatarini(f) baba: lord sai baba - the divine father buddha: founder of buddhism and one of the major ten incarnations of god; also an enlightened person krishna: name of the eighth incarnation of lord vishnu, son of devaki and vasudeva mohammad: praised one or praiseworthy, the arab prophet, who, according to islam, was the last messenger of allah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t>
  </si>
  <si>
    <t>debug_sai_baba_sathya_sai_avatar.html</t>
  </si>
  <si>
    <t>https://sairhythms.sathyasai.org/song/sai-baba-says-embodiments-truth</t>
  </si>
  <si>
    <t>Sai Baba says embodiments of truth</t>
  </si>
  <si>
    <t>Sai Baba says embodiments of truth and love are we
Full of peace and inner beauty, if we just could see
Sai Baba says the inner Self is the reality
We are really only One, so know this and be free
Baba, let us know You, let us find the One
Baba, let us flow through into only One
Sai Baba says the world is just illusion and not real
Disappointment, anger, fear are only things we feel
The truth that God is really us, will help our hearts to heal
And Overflow with precious love, for love is all that's real
Baba, let us know You, let us find the One
Baba, let us flow through into only One</t>
  </si>
  <si>
    <t>debug_sai_baba_says_embodiments_of_truth.html</t>
  </si>
  <si>
    <t>https://sairhythms.sathyasai.org/song/sai-baba-tera-naam-sathya</t>
  </si>
  <si>
    <t>Sai Baba Tera Naam Sathya</t>
  </si>
  <si>
    <t>You are called Sai Baba, Sathya Sai Baba! You are Brahma (Creator) and Vishnu (Sustainer). You are Guru Nanak, Jesus Christ, Buddha, Zohrashtra, Allah and Mahavir. All are Sai Bhagawan. Your name is Sai Baba; Your Name is Allah Sai &amp; Maulah Sai; Your name is Jesus Sai &amp; Buddha Sai; Your name is Sai Baba and Sai Rama.</t>
  </si>
  <si>
    <t>Sai Baba Tera Naam Sathya Sai Baba Tera Naam
Tum Ho Brahma Tum Ho Vishnu
Tum Ho Nanak Tum Ho Yesu
Tum Ho Buddha Tum Zohrashtra
Tum Ho Allah Tum Mahavir
Sab Hai Sai Bhagawan (2)
Sai Ram Sai Ram Sai Baba Tera Naam
Allah Sai Tera Naam Maulah Sai Tera Naam
Yesu Sai Tera Naam Buddha Sai Tera Naam
Sai Baba Tera Naam Sai Rama Tera Naam</t>
  </si>
  <si>
    <t>sai-baba-tera-naam-sathya.mp3</t>
  </si>
  <si>
    <t>https://dl.radiosai.org/RADIO_SAI_BHAJAN_CLASSROOM_442_SAI_BABA_TERA_NAM.mp3</t>
  </si>
  <si>
    <t>vintage instrumental tutorial sheet-music</t>
  </si>
  <si>
    <t>Song Glossary allah: the all-compassionate god of islam religion baba: lord sai baba - the divine father bhagawan: god; (var) bhagwan, bhagavaan, bhagavan, bhagawantha, bhagawathey brahma: one of the trinity who is the creator, it also refers to the supreme lord - brahman; (var) brahmam buddha: founder of buddhism and one of the major ten incarnations of god; also an enlightened person hai: is, are; (var) hi; hain - we are ho: you are; (alternative) so be it mahavira: lord mahavira – the founder of jainism, also, a very courageous person; (var) mahavir maulah: master (arabic) naam: name; (var) naama, naamam nanak: saint of sikh religion, guru nanak rama: name of the seventh incarnation of lord vishnu, son of dasharatha and kausalya; (var) ram sab: all, everybody or everything sai: sa + aai = divine mother sathya: truth, short form of sathyanarayana – the childhood name of sri sathya sai baba; (var) sathyam tera: yours; (var) terey, teri, tero (your) tum: you, thou; (var) tu, tuj; tubhyam, tumhey - to you; tujhey, tujko - for you; vishnu: lord vishnu, one of the trinity who is the preserver yesu: jesus christ; (var) yeshu zohrashtra: founder of the zoroastrianism faith, zoroaster (zarathustra in persian)</t>
  </si>
  <si>
    <t>debug_sai_baba_tera_naam_sathya.html</t>
  </si>
  <si>
    <t>The usage of the words "Tum Ho" is highly recommended in lieu of "Tu Hi" which was used in the earlier version of this song. Read Swami's discourse on the usage of the word "Tu".</t>
  </si>
  <si>
    <t>sai-baba-tera-naam-sathya_1.mp3</t>
  </si>
  <si>
    <t>https://sairhythms.sathyasai.org/song/sai-baba-we-sing-you</t>
  </si>
  <si>
    <t>Sai Baba we sing to You</t>
  </si>
  <si>
    <t>Sai Baba we sing to You in unison today
We join our hands together and united we pray
In the language of the heart we ask that You guide us all the way
Take our love and let it flow to You make us lamps of love today</t>
  </si>
  <si>
    <t>sai-baba-we-sing-you.mp3</t>
  </si>
  <si>
    <t>debug_sai_baba_we_sing_to_you.html</t>
  </si>
  <si>
    <t>https://sairhythms.sathyasai.org/song/sai-baba-will-never-let-you-go</t>
  </si>
  <si>
    <t>Sai Baba will never let you go</t>
  </si>
  <si>
    <t>Sai Baba will never let you go
You are safe in the arms of His Love
And He keeps you so close in His Heart
that He knows every need of your soul.
(Chorus)
Why fear? I am always here
Sai Baba knows all your cares
Why fear? I am always here
The Lord can hear all your prayers.
Sai Baba will never let you fall
He will lead you away from all harm.
He will carry you over the storm
to the heavenly peace you desire.
(Chorus)
Why fear? I am always here
Sai Baba knows all your cares
Why fear? .....</t>
  </si>
  <si>
    <t>debug_sai_baba_will_never_let_you_go.html</t>
  </si>
  <si>
    <t>https://sairhythms.sathyasai.org/song/sai-baba-youre-lord-krishna</t>
  </si>
  <si>
    <t>Sai Baba Youre Lord Krishna</t>
  </si>
  <si>
    <t>Sai Baba, Youre Lord Krishna
Leela Love Dancer Stealing The Heart
Form And Name Sai, You Walk Here Among Us
Sai Baba You Are Omnipresent
Sai Baba, Youre Lord Krishna
Let Us Be Murali, Play Your Song Through Us
O Enchanter Sathya Sai Baba</t>
  </si>
  <si>
    <t>Song Glossary baba: lord sai baba - the divine father krishna: name of the eighth incarnation of lord vishnu, son of devaki and vasudeva leela: play, sport, entertainment; (var) leelamaya – full of sport murali: flute sai: sa + aai = divine mother sathya: truth, short form of sathyanarayana – the childhood name of sri sathya sai baba; (var) sathyam</t>
  </si>
  <si>
    <t>debug_sai_baba_youre_lord_krishna.html</t>
  </si>
  <si>
    <t>https://sairhythms.sathyasai.org/song/sai-baba-come-me</t>
  </si>
  <si>
    <t>Sai Baba, come to me</t>
  </si>
  <si>
    <t>Sai Baba, come to me, never let me be
Sai Baba, make us free, all are one in Thee
Sai Baba, God of Love, help us to be free
In this world of loss and grief, we need only Thee
Sai Baba, friend in need, show the way to me
Sai Baba, Guru indeed, kindle our love for Thee
Sai Baba, God of Love, teach us how to feel
So at the end of life we feel, only love for Thee
Sai Baba, O Delight, shower Your Grace on me
Sai Baba, God of Light, light the way for me
Sai Baba, God of Love, never forsake me
I am lost without You, I want only Thee</t>
  </si>
  <si>
    <t>debug_sai_baba_come_to_me.html</t>
  </si>
  <si>
    <t>https://sairhythms.sathyasai.org/song/sai-baba-mother-creation</t>
  </si>
  <si>
    <t>Sai Baba, mother of creation</t>
  </si>
  <si>
    <t>Sai Baba, mother, mother, mother of creation
Sai Baba, father, father, father of all the nations
He's omnipresent in all the sounds
you can see Him in the sky, you can feel Him on the ground.</t>
  </si>
  <si>
    <t>debug_sai_baba_mother_of_creation.html</t>
  </si>
  <si>
    <t>https://sairhythms.sathyasai.org/song/sai-baba-o-lord</t>
  </si>
  <si>
    <t>Sai Baba, O Lord</t>
  </si>
  <si>
    <t>Sai Baba, O Lord, You have taken birth to lead
All of mankind along the path of Prema indeed
You have come and declared You were Rama in the past
Rama O Rama, You have come back forth at last
Let's rejoice that Ram Sri Ram has come to us at last
Sai Baba Sri Sai, may we always see Thy Face,
As we roam about in search for Thee and Thy fulfilling Grace</t>
  </si>
  <si>
    <t>debug_sai_baba_o_lord.html</t>
  </si>
  <si>
    <t>https://sairhythms.sathyasai.org/song/sai-baba-you%E2%80%99re-child-krishna</t>
  </si>
  <si>
    <t>Sai Baba, You’re Child Krishna</t>
  </si>
  <si>
    <t>Sai Baba, You're Child Krishna
Leela Love Dancer stealing the heart
Form and Name Sai, You walk here among us
Sai Baba You are Omnipresent (Sai Baba, You're ...)
Let us be Murali - play Your song through us
O Enchanter Sathya Sai Baba
Nandalala Navaneetha Chora Natavara Lala Gopala
Devaki Vasudeva Kumara
Deva Deva Gopala [ Nandalala ... ]
Mohana Murali Gaana Vilola
Mohana Jaya (Sai) Gopala (Mana)</t>
  </si>
  <si>
    <t>Song Glossary baba: lord sai baba - the divine father krishna: name of the eighth incarnation of lord vishnu, son of devaki and vasudeva leela: play, sport, entertainment; (var) leelamaya – full of sport sai: sa + aai = divine mother sathya: truth, short form of sathyanarayana – the childhood name of sri sathya sai baba; (var) sathyam</t>
  </si>
  <si>
    <t>debug_sai_baba_youre_child_krishna.html</t>
  </si>
  <si>
    <t>https://sairhythms.sathyasai.org/song/sai-bhagavaan-sathya-sai-bhagavaan</t>
  </si>
  <si>
    <t>Sai Bhagavaan, Sathya Sai Bhagavaan</t>
  </si>
  <si>
    <t>Sai Bhagavaan, Sathya Sai Bhagavaan
May I worship at Your Feet Bhagavaan
In the temple of my heart, Bhagavaan
There's an altar all prepared, Bhagavaan
Where I wait for You, and long for You
To worship at your Feet, Bhagavaan
Sai Bhagavaan, Sathya Sai Bhagavaan
In the stillness of my soul, Bhagavaan
Where Your Truth begins unfolding, Bhagavaan
There's path to You I'm clinging to,
Clinging to your Feet, Bhagavaan
Sai Bhagavaan, Sathya Sai Bhagavaan
In the fullness of I am, Bhagavaan
Parabrahma, Ahambrahma
I worship at my Feet, Bhagavaan</t>
  </si>
  <si>
    <t>debug_sai_bhagavaan_sathya_sai_bhagavaan.html</t>
  </si>
  <si>
    <t>https://sairhythms.sathyasai.org/song/sai-bhajana-vaibhavamu</t>
  </si>
  <si>
    <t>Sai Bhajana Vaibhavamu</t>
  </si>
  <si>
    <t>Let us experience the grandeur of Sai Bhajans by singing His name. Let us constantly remember Him and His teachings. Let us serve Sai's Lotus Feet and surrender to Him.</t>
  </si>
  <si>
    <t>Sai Bhajana Vaibhavamu
Sai Smarana Cheyyudamu
Sai Charana Daasulamu
Sai Sharana Pondedamu</t>
  </si>
  <si>
    <t>Song Glossary bhajan: prayerful song; (var) bhajana, bhajanalu (telugu), bhajanon - plural charan: feet; (var) charana, charanam, charanon cheyuta: to do, doing; (var) cheyuda sai: sa + aai = divine mother sharan: surrender; (var) sharana, sharanagata, sharanagatha, sharanagatham, sharanam vaibhava: grandeur; (var) baibhava</t>
  </si>
  <si>
    <t>debug_sai_bhajana_vaibhavamu.html</t>
  </si>
  <si>
    <t>https://youtu.be/oc42UjJMPdA</t>
  </si>
  <si>
    <t>https://sairhythms.sathyasai.org/song/sai-bhavani-sai-bhavani-sai</t>
  </si>
  <si>
    <t>Sai Bhavani Sai Bhavani Sai</t>
  </si>
  <si>
    <t>Victory and salutations to the auspiciousness Mother Sai, who is the destroyer of the bondage of life and death and the remover of fear. Victory to the Mother as Durga, Lakshmi, Saraswathi and Gayathri. Glory to Mother Sai Bhavani, who bestows goodness and who protects us. Glory to goddess Gayathri and Gowri (Parvathi), who is the consort of Lord Shiva.</t>
  </si>
  <si>
    <t>Sai Bhavani Sai Bhavani Sai Bhavani Ma (2)
Shubhankari Jai Abhayankari Jai Sai Bhavani Ma
Durga Lakshmi Saraswathi Jai Bhavani Sai Bhavani Ma
Gayathri Shiva Gowri Manohari Sai Bhavani Ma</t>
  </si>
  <si>
    <t>sai-bhavani-sai-bhavani-sai.mp3</t>
  </si>
  <si>
    <t>Song Glossary abhayankara: one who protects by removing all fear; (var) abhayankari (f) bhavani: goddess parvathi durga: goddess who destroyed the demon mahishasura; (var) durge, durgeshwari gayathri: name of a goddess, a vedic metre, name of a sacred verse; (var) gayatri gowri: another name of goddess parvathi jai: victory lakshmi: goddess of wealth, the consort of lord vishnu ma: mother; (var) maayi, maiya, mayi maheshwari: goddess parvathi - consort of shiva sai: sa + aai = divine mother saraswathi: goddess of learning and consort of brahma shankari: goddess parvathi shiva: lord shiva - one of the trinity who is the destroyer - the name shiva means auspiciousness; (var) shiv, shivaya, shivaraj, shivaraja, shivarajam, shivom, shivani (f) - of shiva</t>
  </si>
  <si>
    <t>debug_sai_bhavani_sai_bhavani_sai.html</t>
  </si>
  <si>
    <t>https://sairhythms.sathyasai.org/song/sai-charan-sukh-dayi-man</t>
  </si>
  <si>
    <t>Sai Charan Sukh Dayi Man</t>
  </si>
  <si>
    <t>Know O Mind, there is no greater peace and bliss than when you surrender at the Feet of Sai. What is life without You, O Sai? Sai, You are our Mother and our Father. Please show us Your darshan and install Yourself in our hearts, for what is life without You?</t>
  </si>
  <si>
    <t>Sai Charan Sukh Dayi Man
Sai Bina Jeena Kya Hai (2) [ Sai Charan ... ]
Mata Bhi Tum Pitha Bhi Tum
Aao Bhagawan Deejo Darshan
Basjao Sai Man Mandir Mey [ Sai Bina ... ]</t>
  </si>
  <si>
    <t>sai-charan-sukh-dayi-man.mp3</t>
  </si>
  <si>
    <t>S R2 G1 P ~ P P D1 N1 D1 PIn the Key of C:C D E♭ G ~ G G G# B♭ G# G</t>
  </si>
  <si>
    <t>Song Glossary aao: welcome basayi: stay, install, reside; create; (var) bas, basaake, basaaye, basey, basath, basjao (be installed); basiya, basneywaale - one who installs bhagawan: god; (var) bhagwan, bhagavaan, bhagavan, bhagawantha, bhagawathey bhi: also bina: without charan: feet; (var) charana, charanam, charanon dayi: one who gives darshan: to appear, to see; (var) darshana, darshanam, darsha - to show deejo: please give; (var) dedo hai: is, are; (var) hi; hain - we are jeena: to live kya: what mana: mind; (var) man, mano mandir: temple; (var) mandira mata: mother; (var) matey mey: in pitha: father sai: sa + aai = divine mother sukha: happiness; (var) sukh tera: yours; (var) terey, teri, tero (your) tum: you, thou; (var) tu, tuj; tubhyam, tumhey - to you; tujhey, tujko - for you;</t>
  </si>
  <si>
    <t>debug_sai_charan_sukh_dayi_man.html</t>
  </si>
  <si>
    <t>https://youtu.be/MiN4pwFSie0?si=7O1RU6ekAuNQnniZ</t>
  </si>
  <si>
    <t>https://sairhythms.sathyasai.org/song/sai-darbar-mey-aao-gao</t>
  </si>
  <si>
    <t>Sai Darbar Mey Aao Gao</t>
  </si>
  <si>
    <t>Shravya, Ashwin, Sailavan, Sriraag, Jothsna</t>
  </si>
  <si>
    <t>Welcome to the assembly of devotees and sing His name, in the Divine presence of Lord Sai. The thirst of the gathered devotees is quenched by the singing of devotional songs in praise of the Lord. He is enthralling to our eyes, wearing a yellow costume. We fall at Your feet and take refuge at the Lotus Feet of our Sai, who is the dearest of all friends.</t>
  </si>
  <si>
    <t>Sai Darbar Mey Aao Gao
Keertana Karoon Mein Sai Ke (San)
Peetambara Dhara Nayana Manohara
Sai Sab Ke Prana Sakha
Charan Kamal Par Sharan Padoon Main [ Keertana Karoon ... ]</t>
  </si>
  <si>
    <t>Song Glossary aao: welcome charan: feet; (var) charana, charanam, charanon darbar: court dhara: bear, carry, earth, one who wears; (var) dhari, dharana, dharam, dharey, dharini (f) gao: sing, let us sing; (var) gaave, gaoon, ganavaa, gaayorey, gaaya - sang kamala: lotus karoon: i will do ke: of or belonging to keertan: singing the name of the lord; (var) keertana, keertanam manohar: pleasing, beautiful, charming; (var) manohara, manoharam, manohari (f) mein: i; (var) mei, mai, main, maine - i have nayan: eye; (var) nayana, nayanon, nayanom, nayanabhi peetambara: yellow or golden colored cloth esp. worn by lord krishna padoon: prostrate, offer oneself par: on pran: vital force, life; (var) prana, praana sab: all, everybody or everything sai: sa + aai = divine mother sakha: friend; (var) sakhi (feminine) sharan: surrender; (var) sharana, sharanagata, sharanagatha, sharanagatham, sharanam tum: you, thou; (var) tu, tuj; tubhyam, tumhey - to you; tujhey, tujko - for you;</t>
  </si>
  <si>
    <t>debug_sai_darbar_mey_aao_gao.html</t>
  </si>
  <si>
    <t>https://www.youtube.com/watch?v=yZiPhE-bldM</t>
  </si>
  <si>
    <t>https://sairhythms.sathyasai.org/song/sai-dayalu-sai-dayalu</t>
  </si>
  <si>
    <t>Sai Dayalu Sai Dayalu</t>
  </si>
  <si>
    <t>Glory to Lord Sai, the compassionate one who is the Lord of Parthi. He is the protector of devotees and who is also the Lord of Dwarakamayi at Shirdi. He is the most compassionate one who plays sweet music on the flute (Murali) in His incarnation as Lord Krishna. He has incarnated on this earth in this deluding Human Form.</t>
  </si>
  <si>
    <t>Sai Dayalu Sai Dayalu
Parthi Pureesha Sai Dayalu
Bhaktha Samrakshaka Parama Dayalu
Palita Dwarakamayi Dayalu
Murali Gaana Vilola Dayalu
Maya Manusha Vesha Dayalu</t>
  </si>
  <si>
    <t>Song Glossary bhaktha: devotee; (var) bhakthudu (telugu), bhakthargal (tamil) dayal: compassionate one: (var) dayala, dayalam, dayalana, dayalo, dayalu, dayaludey, dayalane (tamil), dayakari (f), dayalakari (f) dwarakamayi: the place where shirdi sai baba stayed gaan: song, music; (var) gaana manusha: human maya: illusion murali: flute palita: fostered parama: supreme, principal, chief, best, highest; (var) param, paramam pureesha: lord of a place or city; (var) puradheeshwara, pureeshaya, pureeshwara, pureeshwari (f), puradheeshwari (f) puttaparthi: birthplace of bhagawan sri sathya sai baba; (var) parti, parthi, parthipuri sai: sa + aai = divine mother samraksha: protect; (var) samrakshana, samrakshaka - protector, samrakshini (f) vesha: dress; (var) veshadhari - one who wears different costumes or attires vilola: one who is in atmic bliss; (var) vilolana, viloley</t>
  </si>
  <si>
    <t>debug_sai_dayalu_sai_dayalu.html</t>
  </si>
  <si>
    <t>https://sairhythms.sathyasai.org/song/sai-dev-sri-sai-parameshwara-dev</t>
  </si>
  <si>
    <t>Sai Dev, Sri Sai Parameshwara Dev</t>
  </si>
  <si>
    <t>Sai Dev, Sai Dev, Sri Sai Parameshwara Dev
(Sai) in the name of Truth You are come
Sathya Sai Messiah has come
Sai Dev, Sai Dev, Sri Sai Parameshwara Dev
Sai Dev, Sai Dev, Sri Sai Parameshwara Dev
In this world of Darkness, pain and fear
There's warm reassurance, You are here
Sai Dev, Sai Dev, Sri Sai Parameshwara Dev
(Sai) rising up with me like a dove
Comes a yearning to dissolve in Your Love</t>
  </si>
  <si>
    <t>debug_sai_dev_sri_sai_parameshwara_dev.html</t>
  </si>
  <si>
    <t>https://sairhythms.sathyasai.org/song/sai-deva-sathya-swaroopa-tum</t>
  </si>
  <si>
    <t>Sai Deva Sathya Swaroopa Tum</t>
  </si>
  <si>
    <t>You are my Baba, O God, the embodiment of Truth. You are the Origin of all religions. I surrender to You, Sai Deva, the Lord of Parthi. You are Eshwar, Allah, Nanak and Mahavir. You are in all, All are in You, my dear Sai Baba.</t>
  </si>
  <si>
    <t>Sai Deva Sathya Swaroopa Tum Ho Merey Baba
O Merey Sai Baba
Sab Dharmon Ke Daata
Parthi Vasa Sai Deva Sharanam Sharanam Deva (Hey)
Eshwar Hi Tum Allah Ho Tum Mahavir Nanak Tum Ho
Sab Hi Tum Ho Deva Merey Sai Baba [ O Merey ] | Parthi Vasa |</t>
  </si>
  <si>
    <t>Song Glossary allah: the all-compassionate god of islam religion baba: lord sai baba - the divine father daata: one who gives; (var) datha, daatha, daatri - one that gives deva: god; (var) dev, devo, devam dharmon: religions eshwar: lord, one of the various names of lord shiva; (var) eshwara hai: is, are; (var) hi; hain - we are hey: a heartfelt callout, usually followed by a name or description like 'hey rama', or 'hey merciful lord' ho: you are; (alternative) so be it ke: of or belonging to mahavira: lord mahavira – the founder of jainism, also, a very courageous person; (var) mahavir mera: my, mine; (var) mere, merey, meri, mero nanak: saint of sikh religion, guru nanak puttaparthi: birthplace of bhagawan sri sathya sai baba; (var) parti, parthi, parthipuri sab: all, everybody or everything sai: sa + aai = divine mother sathya: truth, short form of sathyanarayana – the childhood name of sri sathya sai baba; (var) sathyam sharan: surrender; (var) sharana, sharanagata, sharanagatha, sharanagatham, sharanam swaroopa: figure, embodiment; (var) swarupa, swaroopam, swaroopanin (tamil); roopini, swaroopini, svarupini (feminine) tum: you, thou; (var) tu, tuj; tubhyam, tumhey - to you; tujhey, tujko - for you; vasa: one who dwells or resides in; (var) vasaya, vaasam</t>
  </si>
  <si>
    <t>debug_sai_deva_sathya_swaroopa_tum.html</t>
  </si>
  <si>
    <t>https://sairhythms.sathyasai.org/song/sai-deva-sri-ganesha</t>
  </si>
  <si>
    <t>Sai Deva Sri Ganesha</t>
  </si>
  <si>
    <t>O Lord Sai who is verily Lord Ganesha, the one who removes all obstacles from our path, the beloved child of Goddess Parvathi and Lord Shiva, our prayerful salutations to You. Victory to You, Lord Sai.</t>
  </si>
  <si>
    <t>Sai Deva Sri Ganesha
Vande Vighna Vinasha
Parvathi Nandana Parthi Pureesha
Hey Shiva Nandana Jaya Sayeesha (2)</t>
  </si>
  <si>
    <t>sai-deva-sri-ganesha.mp3 sai-deva-sri-ganesha_1.mp3</t>
  </si>
  <si>
    <t>D2 N2 S+ N2 D2 M1 G2 M1 G2 R2 SIn the Key of C:A B C+ B A F E F E D C</t>
  </si>
  <si>
    <t>Song Glossary deva: god; (var) dev, devo, devam ganesha: lord of the ganas, name of the elephant faced god; (var) ganesh hey: a heartfelt callout, usually followed by a name or description like 'hey rama', or 'hey merciful lord' jaya: victory; (var) jayam, jayatu nanda: foster father of lord krishna parvathi: consort of lord shiva pureesha: lord of a place or city; (var) puradheeshwara, pureeshaya, pureeshwara, pureeshwari (f), puradheeshwari (f) puttaparthi: birthplace of bhagawan sri sathya sai baba; (var) parti, parthi, parthipuri sai: sa + aai = divine mother sayeesha: sai + esha = lord sai; (var) sayeesham, sayeeshwara, sayeeshwaram, sayeeshwari (f), sayeeshwaraya, saishwari (f),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vande: i salute, i bow vighna: obstacle vinasha: one who destroys or removes; (var) vinashaka, vinashana, vinashini (f), vinasham;</t>
  </si>
  <si>
    <t>debug_sai_deva_sri_ganesha.html</t>
  </si>
  <si>
    <t>https://sairhythms.sathyasai.org/song/sai-durga-lakshmi-saraswathi</t>
  </si>
  <si>
    <t>Sai Durga Lakshmi Saraswathi</t>
  </si>
  <si>
    <t>Mother Sai, the life-force in all, is Durga, Lakshmi and Saraswathi. She is the indwelling soul, with a gentle smile, engulfed in divine effulgence and full of bliss.</t>
  </si>
  <si>
    <t>Sai Durga Lakshmi Saraswathi
Hey Mahimatmayi Tejomayi [ Sai Durga ... ]
Manda Hasita Mayi Prana Vahini
Atma Jyothi Anandamayi (2)</t>
  </si>
  <si>
    <t>Song Glossary anandamayi: one who is full of joy; (var) anandamaya (masculine) atma: soul durga: goddess who destroyed the demon mahishasura; (var) durge, durgeshwari hasita: smiling; (var) haasa hey: a heartfelt callout, usually followed by a name or description like 'hey rama', or 'hey merciful lord' jyothi: divine light; (var) jyoth, jyotir lakshmi: goddess of wealth, the consort of lord vishnu ma: mother; (var) maayi, maiya, mayi mahima: glory manda: gentle mayi: personification of, exhibiting characteristics of pran: vital force, life; (var) prana, praana sai: sa + aai = divine mother saraswathi: goddess of learning and consort of brahma teja: effulgence, one who is full of effulgence; (var) tejo, tejomaya, tejomayi (feminine) vahini: stream; (var) pravahini</t>
  </si>
  <si>
    <t>debug_sai_durga_lakshmi_saraswathi.html</t>
  </si>
  <si>
    <t>https://sairhythms.sathyasai.org/song/sai-gajanana-tataeyou</t>
  </si>
  <si>
    <t>Praise be to the elephant-faced Lord Ganesha. O Lord Sai who is none other than Lord Ganesha, You shine the light of truth on our hearts. You guide us with the light of Your wisdom. You grant us supreme bliss with the light of Your divine love.</t>
  </si>
  <si>
    <t>(Sathya) Sai Gajanana Tataeyou
Kokoro wo Terasu Shinri no Hikari [ Sai Gajanana ... ]
Warera wo Michibiku Eichi no Hikari
Shifuku wo Sazukeru Jiai no Hikari
Paahi Gajanana Deenavana
Sindhura Vadana Shritha Jana Palana [ Paahi Gajanana ... ]
Ambika Tanaya Amaradheeshwara
Aganita Guna Gana Ananda Dayaka</t>
  </si>
  <si>
    <t>debug_sai_gajanana_tataeyou.html</t>
  </si>
  <si>
    <t>https://youtu.be/ftw2FRO0C4U</t>
  </si>
  <si>
    <t>https://sairhythms.sathyasai.org/song/sai-gananatha-jaya-gananatha</t>
  </si>
  <si>
    <t>Sai Gananatha Jaya Gananatha</t>
  </si>
  <si>
    <t>Victory to Thee, O Lord Sai, You are verily Lord Ganesha, Lord of the Ganas (Shiva's army). You are the embodiment of Truth, Righteousness, Peace, and Love. You are the God of supreme wisdom and courage. Your resolute light guides us.</t>
  </si>
  <si>
    <t>Sai Gananatha Jaya Gananatha
Sathya Dharma Shanti Prema Sai
Shikou no Eichi to Yuuki no Kami [ Sai Gananatha ... ]
Gananatha Sai Gananatha
Hitosuji no Hikari Gananatha</t>
  </si>
  <si>
    <t>Song Glossary dharma: righteousness, also refers to way of life or religion gananayaka: leader of his group - refers to lord ganesha; (var) gananayakam, ganapathey, ganapathi, ganapathim, ganapati, ganapatim jaya: victory; (var) jayam, jayatu prema: love; (var) prem; also the name of the third sai avatar, prema sai sai: sa + aai = divine mother sathya: truth, short form of sathyanarayana – the childhood name of sri sathya sai baba; (var) sathyam shanthi: peace</t>
  </si>
  <si>
    <t>debug_sai_gananatha_jaya_gananatha.html</t>
  </si>
  <si>
    <t>https://youtu.be/PjN11ekgoD8</t>
  </si>
  <si>
    <t>https://sairhythms.sathyasai.org/song/sai-ganapathi-jai-please-help-us-find-our-way</t>
  </si>
  <si>
    <t>Sai Ganapathi Jai please help us find our way</t>
  </si>
  <si>
    <t>Sai Ganapathi Jai, please help us find our way
With Your guiding light, please lead us through the night [ Sai Ganapathi ... ]
Bless us with Your grace this hour, with Your wisdom and Your power
Guide us every day, Om Sai Ganapathi Jai
Guide us all the way, Om Sai Ganapathi Jai</t>
  </si>
  <si>
    <t>sai-ganapathi-jai-please-help-us-find-our-way.mp3</t>
  </si>
  <si>
    <t>heart voice sheet-music</t>
  </si>
  <si>
    <t>Song Glossary gananayaka: leader of his group - refers to lord ganesha; (var) gananayakam, ganapathey, ganapathi, ganapathim, ganapati, ganapatim jai: victory sai: sa + aai = divine mother</t>
  </si>
  <si>
    <t>debug_sai_ganapathi_jai_please_help_us_find_our_way.html</t>
  </si>
  <si>
    <t>https://sairhythms.sathyasai.org/song/sai-gayathri</t>
  </si>
  <si>
    <t>Sai Gayathri</t>
  </si>
  <si>
    <t>We know this Sai as supreme divinity incarnate We meditate on this God of Truth May this Almighty Personality Lead us on the path of liberation.</t>
  </si>
  <si>
    <t>Om Sayeeshwaraya Vidhmahe
Sathya Devaya Dheemahi
Thannah Sarvah Prachodayaat</t>
  </si>
  <si>
    <t>sai-gayathri.mp3</t>
  </si>
  <si>
    <t>debug_sai_gayathri.html</t>
  </si>
  <si>
    <t>Some centers also chant the Sai Rama Gayathri. This mantra describes Swami as verily the same as Lord Rama, who is present in all beings (living and non-living) as the Atma or Soul. The lyrics are: Sai Ramaya Vidhmahe Atma Ramaya Dheemahi Thanno Baba Prachodayaat</t>
  </si>
  <si>
    <t>https://sairhythms.sathyasai.org/song/sai-ghana-shyam-sai-ghana-shyam</t>
  </si>
  <si>
    <t>Sai Ghana Shyam Sai Ghana Shyam</t>
  </si>
  <si>
    <t>Sing the praises of Lord Krishna who is also known as Govinda and Gopala, who is of deep blue complexion, holding the Flute in His hands. He is none other than our beloved Sai.</t>
  </si>
  <si>
    <t>Sai Ghana Shyam Sai Ghana Shyam
Radhey Govinda Bhajo Radhey Gopal Bhajo
Murali Gopal Bhajo Sai Ghana Shyam
Sai Ghana Shyam (Shyam) Sai Ghana Shyam</t>
  </si>
  <si>
    <t>sai-ghana-shyam-sai-ghana-shyam.mp3</t>
  </si>
  <si>
    <t>Song Glossary bhajo: (let us) worship, chant the name or sing the praises of the lord; (var) bhajarey, bhajey, bhajore, bhajorey, bhajeham ghana: thick; also refers to the sound of a bell; (var) ghanana gopal: name of krishna which means protector of the cowherd; (var) gopala, gopalana, gopalam govinda: name of krishna which means cowherd; (var) govindam murali: flute radha: one of the gopikas and the beloved of lord krishna; (var) radhe, radhey, radhika sai: sa + aai = divine mother sham: dark hued, a reference to lord krishna; evening time; (var) shyam, shyama, shyamala</t>
  </si>
  <si>
    <t>debug_sai_ghana_shyam_sai_ghana_shyam.html</t>
  </si>
  <si>
    <t>https://sairhythms.sathyasai.org/song/sai-giridhari-gopala</t>
  </si>
  <si>
    <t>Sai Giridhari Gopala</t>
  </si>
  <si>
    <t>Glory to Lord Sai Gopala the One who lifted the mountain to protect His devotees. He is Krishna, the slayer of demon Mura. The One who is the protector of His devotees. Our salutations, Oh Lord of Parthi.</t>
  </si>
  <si>
    <t>Sai Giridhari Gopala
Krishna Murari Gopala [ Sai Giridhari ... ]
Bhaktha Samrakshaka Gopala
Parthi Pureeshwara Sai Gopala</t>
  </si>
  <si>
    <t>Song Glossary bhaktha: devotee; (var) bhakthudu (telugu), bhakthargal (tamil) giridhar: one who lifted the mountain - refers to lord krishna who lifted the govardhana peak; (var) giridhara, giridhari gopal: name of krishna which means protector of the cowherd; (var) gopala, gopalana, gopalam krishna: name of the eighth incarnation of lord vishnu, son of devaki and vasudeva murare: one who killed the demon ‘mura’ – lord krishna; (var) murari, murarey pureeshwara: lord of a place or city; (var) purishwara, pureeshwari, purishwari (f) puttaparthi: birthplace of bhagawan sri sathya sai baba; (var) parti, parthi, parthipuri sai: sa + aai = divine mother samraksha: protect; (var) samrakshana, samrakshaka - protector, samrakshini (f)</t>
  </si>
  <si>
    <t>debug_sai_giridhari_gopala.html</t>
  </si>
  <si>
    <t>https://sairhythms.sathyasai.org/song/sai-govinda-sai-gopala</t>
  </si>
  <si>
    <t>Sai Govinda Sai Gopala</t>
  </si>
  <si>
    <t>Oh Lord Sai Govinda! Oh Lord Sai Gopala! Without Thee, there is no one to lead us to the light (of wisdom) and to remove the darkness (of ignorance). Oh Lord Sai Govinda! I pray to Thee to kindly accept me at Your Lotus feet. Oh Lord Sai Gopala! Kindly install Thyself in the temple of my mind and heart.</t>
  </si>
  <si>
    <t>Sai Govinda Sai Gopala
Terey Bina Sai Sab Hai Andhera [ Sai Govinda ... ]
Lelo Mujhey Sai Sharan Tumharey
Deejo Merey Sai Darsha Tumharey
Aao Merey Sai Man Mandir Mey (2)</t>
  </si>
  <si>
    <t>sai-govinda-sai-gopala.mp3</t>
  </si>
  <si>
    <t>Song Glossary aao: welcome andhera: darkness; (var) andhiyaron bina: without darshan: to appear, to see; (var) darshana, darshanam, darsha - to show deejo: please give; (var) dedo gopal: name of krishna which means protector of the cowherd; (var) gopala, gopalana, gopalam govinda: name of krishna which means cowherd; (var) govindam hai: is, are; (var) hi; hain - we are lelo: please accept mana: mind; (var) man, mano mandir: temple; (var) mandira mera: my, mine; (var) mere, merey, meri, mero mujhe: for me; (var) mujhey, mohey sab: all, everybody or everything sai: sa + aai = divine mother sharan: surrender; (var) sharana, sharanagata, sharanagatha, sharanagatham, sharanam tera: yours; (var) terey, teri, tero (your) tumhara: your, thy; (var) tumhare, tumharey, tumhari</t>
  </si>
  <si>
    <t>debug_sai_govinda_sai_gopala.html</t>
  </si>
  <si>
    <t>https://sairhythms.sathyasai.org/song/sai-guna-gao-sai-naam</t>
  </si>
  <si>
    <t>Sai Guna Gao Sai Naam</t>
  </si>
  <si>
    <t>Oh Man, Sing the Name of the Lord and His Virtues. The name of Sai confers infinite bliss. Chant and contemplate on this name. Hear and meditate on the Sai name. Sing about the name of Sai.</t>
  </si>
  <si>
    <t>Sai Guna Gao Sai Naam Gao
Ananda Ananda Sai Naam Hey [ Sai Guna ]
Naman Japan Karoon Sai Naam Ke
Shravan Smaran Karoon Sai Naam Ke
Sai Om Sai Om Bhajorey Sada</t>
  </si>
  <si>
    <t>Song Glossary anand: bliss; (var) ananda, anandam, anando bhaja: worship, chant the name or sing the praises of the lord; (var) bhajoon - I worship; bhajey - let us worship gao: sing, let us sing; (var) gaave, gaoon, ganavaa, gaayorey, gaaya - sang guna: qualities; (var) gun hey: a heartfelt callout, usually followed by a name or description like 'hey rama', or 'hey merciful lord' japam: continuous recitation of the lord's name; (var) japa, japana, japatha, japata karoon: i will do ke: of or belonging to naam: name; (var) naama, naamam naman: to offer salutations; (var) namaskar, namaste, namasthey om: Omkara has no form. It is the manifestation of Brahman (God) as sound. It is present in all creation. It is effulgent. It is in all speech. Read More: Significance of Om sada: always sai: sa + aai = divine mother shravan: listen; (var) shravanam smaran: constant remembrance; (var) smaranam, smarami - remember</t>
  </si>
  <si>
    <t>debug_sai_guna_gao_sai_naam.html</t>
  </si>
  <si>
    <t>https://sairhythms.sathyasai.org/song/sai-guru-deva-janardhana</t>
  </si>
  <si>
    <t>Sai Guru Deva Janardhana</t>
  </si>
  <si>
    <t>Glory to Lord Sai, the Divine Preceptor, who is none other than Lord Krishna (Janardhana), who is reclining on the serpent Adi Sesha as Lord Narayana. O slayer of the demon Madhu, You are the destroyer of the cycle of birth and death. Praise be to Lord Sai who is our Guru, we bow at His Feet.</t>
  </si>
  <si>
    <t>Sai Guru Deva Janardhana
Anantha Shayana Narayana
Bhava Bhaya Bhanjana Madhusudhana
Mangala Pavana Sai Guru Charana [ Anantha Shayana ... ]</t>
  </si>
  <si>
    <t>https://raagabox.com/search/?mid=1008896</t>
  </si>
  <si>
    <t>Song Glossary anantha: infinite, endless; (var) ananth, anantham, ananthaya bhanjana: one who destroys; (var) bhanjani (f) bhava: being, becoming, birth, world bhaya: fear charan: feet; (var) charana, charanam, charanon deva: god; (var) dev, devo, devam guru: preceptor; (var) guruvara – belonging to the guru / guru’s janardhana: one who protects the people - refers to lord vishnu madhusudhana: slayer of the demon madhu - lord krishna mangal: auspicious; (var) mangala narayana: lord vishnu; (var) narayan, narayanam, narayanaya pavana: sacred, also means one who protects or provides refuge; (var) pavanam, paavana; pavani (f) sai: sa + aai = divine mother shayana: sleep</t>
  </si>
  <si>
    <t>debug_sai_guru_deva_janardhana.html</t>
  </si>
  <si>
    <t>https://sairhythms.sathyasai.org/song/sai-guru-sai-prema-guru</t>
  </si>
  <si>
    <t>Sai Guru Sai Prema Guru</t>
  </si>
  <si>
    <t>Meditate on the Divine Preceptor, Lord Sai. He eternally takes the form of the highest consciousness, Brahman. Within the deepest recesses of our soul, He is the indweller. His love alone imparts supreme, universal Bliss.</t>
  </si>
  <si>
    <t>Sai Guru Sai Prema Guru
Sadguru Sai Baba Guru [ Sai Guru ... ]
Parabrahma Roopa Sanathana Sai
Paramatma Guru (Sai) Antaryami
Parabrahma Roopa Sanathana Sai
Paramananda Prema (Sayeesha) Guru</t>
  </si>
  <si>
    <t>sai-guru-sai-prema-guru.mp3</t>
  </si>
  <si>
    <t>Song Glossary antaryami: indweller baba: lord sai baba - the divine father guru: preceptor; (var) guruvara – belonging to the guru / guru’s parabrahma: supreme spirit; (var) brahmapara paramananda: supreme bliss; (var) paramanandam paramatma: supreme lord or highest soul; (var) paraman - tamil; paramatmaja - supreme lord who is born on earth (an incarnation) prema: love; (var) prem; also the name of the third sai avatar, prema sai roopa: figure, embodiment; (var) roopam, roopini (f) sadguru: true teacher/mentor/preceptor sai: sa + aai = divine mother sanathana: perpetual, constant, eternal, permanent; (var) sanathani (f), sanatana, sanathanaya sayeesha: sai + esha = lord sai; (var) sayeesham, sayeeshwara, sayeeshwaram, sayeeshwari (f), sayeeshwaraya, saishwari (f),</t>
  </si>
  <si>
    <t>debug_sai_guru_sai_prema_guru.html</t>
  </si>
  <si>
    <t>https://sairhythms.sathyasai.org/song/sai-hai-jeevan-jeevan-sathya</t>
  </si>
  <si>
    <t>O Lord Sathya Sai, You are my life. You are the constant companion and the support in my life. Without Thee there is darkness (ignorance) in my life. Kindly help me to cross the ocean of life and death. O Lord Sai Krishna, accept me at Your Lotus Feet.</t>
  </si>
  <si>
    <t>Sai Hai Jeevan Jeevan Sathya Sai
Sai Mera Jeevan Sahara [ Sai Hai ... ]
Terey Bina Sai Sab Hai Andhera
Paar Karo Merey Jeevan Naiya
Charan Lagalo Mujhey Sai Kanhaiya</t>
  </si>
  <si>
    <t>sai-hai-jeevan-jeevan-sathya.mp3</t>
  </si>
  <si>
    <t>Song Glossary andhera: darkness; (var) andhiyaron bina: without charan: feet; (var) charana, charanam, charanon hai: is, are; (var) hi; hain - we are jeevan: life; (var) jeevana kanha: krishna; (var) kanhaiya, kanhaiyya, kanhayi, kannan (tamil) karo: do; make it happen; (var) kar; kiya - did; karomi, karey - let us do lagalo: accept; provide refuge mera: my, mine; (var) mere, merey, meri, mero mujhe: for me; (var) mujhey, mohey naiya: boat; (var) naava paar: to cross sab: all, everybody or everything sahara: support; (var) saharey sai: sa + aai = divine mother sathya: truth, short form of sathyanarayana – the childhood name of sri sathya sai baba; (var) sathyam tera: yours; (var) terey, teri, tero (your)</t>
  </si>
  <si>
    <t>debug_sai_hai_jeevan_jeevan_sathya.html</t>
  </si>
  <si>
    <t>https://sairhythms.sathyasai.org/song/sai-hamara-hum-sai-ke</t>
  </si>
  <si>
    <t>Sai Hamara Hum Sai Ke</t>
  </si>
  <si>
    <t>O Lord Sai, we belong to You and You are verily ours; this is the loving relationship that we share; Glory to You, O Lord Sai Ram, You are ours. Praise be to Lord Sathya Sai who is the Avatar of Shirdi Sai and who is the nourisher and protector of Hindus, Muslims, Sikhs and Christians.</t>
  </si>
  <si>
    <t>Sai Hamara Hum Sai Ke Aisa Prem Hamara
Sai Ram Hamara Sai Ram Hamara
Sathya Sai Hai Naam Tumhara Shirdi Sai Avatara [ Sai Ram ... ]
Hindu Muslim Sikh Isai Sab Ka Palanhaara [ Sai Ram ... ]
Kagari naki Ai to Hikari wo Warera ni Atae Tamou
Michibiki tamae Watashi no Sai Rama
Buddha Krishna Subete no Kamisama Warera wo Sukui Tamou
Tada Hitotsu no Ai no Chikara de
Sri Sathya Sai Ai no Hikari yo Towa ni Kagayaki Tamou
Yasashiki Haha yo Watashi no Sai Rama</t>
  </si>
  <si>
    <t>sai-hamara-hum-sai-ke.mp3</t>
  </si>
  <si>
    <t>P P P D1 P M1 G1 P P D1 P ~ D1 D1 M1 G1 S R2 M1In the Key of C:G G G G# G F E♭ G G G# G ~ G# G# F E♭ C D F</t>
  </si>
  <si>
    <t>multi-lingual lead-music tutorial sheet-music</t>
  </si>
  <si>
    <t>Song Glossary aisa: like this; (var) aise avatar: incarnation; (var) avatara, avataram, avatari, avathaar, avathari, avatarini(f) hai: is, are; (var) hi; hain - we are hamarey: our; (var) hamara, hamari hindu: one of the human sects like christianity, sikhs etc. hum: we, us isai: christians ka: belonging to ke: of or belonging to muslim: one of the human sects like hindus, sikhs etc. naam: name; (var) naama, naamam palanhaar: one who protects or sustains; (var) palanhaarey, palanhaara prema: love; (var) prem; also the name of the third sai avatar, prema sai rama: name of the seventh incarnation of lord vishnu, son of dasharatha and kausalya; (var) ram sab: all, everybody or everything sai: sa + aai = divine mother sathya: truth, short form of sathyanarayana – the childhood name of sri sathya sai baba; (var) sathyam shirdi: holy abode of the first incarnation of sai baba; (var) shirdipuri sikh: name of a particular sect tumhara: your, thy; (var) tumhare, tumharey, tumhari</t>
  </si>
  <si>
    <t>debug_sai_hamara_hum_sai_ke.html</t>
  </si>
  <si>
    <t>https://sairhythms.sathyasai.org/song/sai-harey-bhajo-baba-harey</t>
  </si>
  <si>
    <t>Sai Harey Bhajo Baba Harey</t>
  </si>
  <si>
    <t>Sing the Glory of Lord Sai Baba Sing the Glory of Lord Allah, Yesu and Guru Nanak Sing the Glory of Lord Buddha, Mahavira and Zohrashtra Praise be to Lord Sai, who is the embodiment of all religions.</t>
  </si>
  <si>
    <t>Sai Harey Bhajo Baba Harey
Allah Yesu Sai Harey [ Sai Harey ... ]
Nanak Sai Baba Harey
Buddha Mahavira Sai Harey
Zohrashtra Bhajo Sai Baba Harey
Sarva Dharma Priya Sai Harey</t>
  </si>
  <si>
    <t>Song Glossary allah: the all-compassionate god of islam religion baba: lord sai baba - the divine father bhaja: worship, chant the name or sing the praises of the lord; (var) bhajoon - I worship; bhajey - let us worship buddha: founder of buddhism and one of the major ten incarnations of god; also an enlightened person dharma: righteousness, also refers to way of life or religion hari: name of lord vishnu; (var) hare, harey mahavira: lord mahavira – the founder of jainism, also, a very courageous person; (var) mahavir nanak: saint of sikh religion, guru nanak priya: dear; (var) priyey, priyakara, priyakari (f) sai: sa + aai = divine mother sarva: all; (var) sarvam yesu: jesus christ; (var) yeshu zohrashtra: founder of the zoroastrianism faith, zoroaster (zarathustra in persian)</t>
  </si>
  <si>
    <t>debug_sai_harey_bhajo_baba_harey.html</t>
  </si>
  <si>
    <t>https://sairhythms.sathyasai.org/song/sai-harey-sai-baba-hare</t>
  </si>
  <si>
    <t>Sai Harey Sai Baba Hare</t>
  </si>
  <si>
    <t>Lord Sai, the destroyer of sins who upholds all faiths and religions, is worshipped as Allah, Guru Nanak, Yeshu, Rama, Krishna, Zohrashtra and Mahavir. He resides in Puttaparthi.</t>
  </si>
  <si>
    <t>Sai Harey Sai Baba Harey Sarva Dharma Priya Sai Harey
Allah Eshwara Sai Harey Nanak Yeshu Buddha Harey [ Sai Harey ... ]
Rama Harey Sai Krishna Harey Zohrashtra Mahavira Sai Harey
Sai Harey Parthi Baba Harey Sarva Dharma Priya Baba Harey</t>
  </si>
  <si>
    <t>Song Glossary allah: the all-compassionate god of islam religion baba: lord sai baba - the divine father buddha: founder of buddhism and one of the major ten incarnations of god; also an enlightened person dharma: righteousness, also refers to way of life or religion eshwar: lord, one of the various names of lord shiva; (var) eshwara hari: name of lord vishnu; (var) hare, harey krishna: name of the eighth incarnation of lord vishnu, son of devaki and vasudeva mahavira: lord mahavira – the founder of jainism, also, a very courageous person; (var) mahavir nanak: saint of sikh religion, guru nanak priya: dear; (var) priyey, priyakara, priyakari (f) puttaparthi: birthplace of bhagawan sri sathya sai baba; (var) parti, parthi, parthipuri rama: name of the seventh incarnation of lord vishnu, son of dasharatha and kausalya; (var) ram sai: sa + aai = divine mother sarva: all; (var) sarvam yesu: jesus christ; (var) yeshu zohrashtra: founder of the zoroastrianism faith, zoroaster (zarathustra in persian)</t>
  </si>
  <si>
    <t>debug_sai_harey_sai_baba_hare.html</t>
  </si>
  <si>
    <t>https://sairhythms.sathyasai.org/song/sai-harey-sai-harey</t>
  </si>
  <si>
    <t>Sai Harey Sai Harey</t>
  </si>
  <si>
    <t>Praise be to the Lord Sai and Baba who is verily our dear Sathya Sai.</t>
  </si>
  <si>
    <t>Sai Harey Sai Harey
Sai Harey Sathya Sai Harey
Baba Harey Baba Harey
Baba Harey Sai Baba Harey</t>
  </si>
  <si>
    <t>Song Glossary baba: lord sai baba - the divine father hari: name of lord vishnu; (var) hare, harey sai: sa + aai = divine mother sathya: truth, short form of sathyanarayana – the childhood name of sri sathya sai baba; (var) sathyam</t>
  </si>
  <si>
    <t>debug_sai_harey_sai_harey.html</t>
  </si>
  <si>
    <t>https://sairhythms.sathyasai.org/song/sai-ichi-naru-kami</t>
  </si>
  <si>
    <t>Sai ichi naru Kami</t>
  </si>
  <si>
    <t>Sai, You are the one God of the Universe. You embody Truth, Goodness, and Beauty. Awaken within me the Wisdom of Buddha. Through Dharma, envelope me with love. Take me into the Holy community. O Sai, God of Love, grant Your blessings upon this sacred world.</t>
  </si>
  <si>
    <t>(Sathya) Sai ichi naru Kami Oh uchuu no Kami yo
Shin zen bi ni mi wo tsutsumu subete no Kami yo [ Sai ichi naru... ]
Buddha no eichi wo yobi samashi
Dharma no inochi ni ai wo kome
Seinaru sekai ni shiawase wo
Sathya Sai ataeru ai no Kami
Sai Natha Bhagawan Sai Natha Bhagawan
Sathyam Shivam Sundaram Sai Natha Bhagawan [ Sai Natha ... ]
Buddham Sharanam Gachchami
Dhammam Sharanam Gachchami
Sangham Sharanam Gachchami
Sayeesha Sharanam Gachchami (Sathya)</t>
  </si>
  <si>
    <t>Minor (Jaunpuri)</t>
  </si>
  <si>
    <t>Song Glossary buddha: founder of buddhism and one of the major ten incarnations of god; also an enlightened person dharma: righteousness, also refers to way of life or religion sai: sa + aai = divine mother sathya: truth, short form of sathyanarayana – the childhood name of sri sathya sai baba; (var) sathyam</t>
  </si>
  <si>
    <t>debug_sai_ichi_naru_kami.html</t>
  </si>
  <si>
    <t>https://youtu.be/Y_ZTrGTJTwo</t>
  </si>
  <si>
    <t>https://sairhythms.sathyasai.org/song/sai-awakening</t>
  </si>
  <si>
    <t>Sai is awakening</t>
  </si>
  <si>
    <t>Sai is awakening
And the more that I pray, Lord please stay
Sai is awakening in me …(3x)
Sai is awakening in me …(2x)
My Lord is now home in the temple of my heart (2x)
And the more that I pray, Lord please stay
God is awakening in me …(3x)
God is awakening in me ...(2x)</t>
  </si>
  <si>
    <t>sai-awakening.mp3 sai-awakening_1.mp3</t>
  </si>
  <si>
    <t>Song Glossary sai: sa + aai = divine mother swami: lord; (var) swaminatha, swamiye, swamiyey, swamy</t>
  </si>
  <si>
    <t>debug_sai_is_awakening.html</t>
  </si>
  <si>
    <t>https://sairhythms.sathyasai.org/song/sai-my-lord</t>
  </si>
  <si>
    <t>Sai Is My Lord</t>
  </si>
  <si>
    <t>Sai is my Lord, Sai is my everything
Sai is so kind and pleasant, the power of Sai makes me sing
Sai makes my heart grow, Sai has the power of kindness
We are Sai's devotees, You will see Him in your dreams</t>
  </si>
  <si>
    <t>debug_sai_is_my_lord.html</t>
  </si>
  <si>
    <t>https://youtu.be/RzeHjR2zlfg</t>
  </si>
  <si>
    <t>https://sairhythms.sathyasai.org/song/sai-so-beautiful</t>
  </si>
  <si>
    <t>Sai Is So Beautiful</t>
  </si>
  <si>
    <t>Sai is so beautiful, You are truly amazing
Captivating smile like moon shining in sky [ Sri Sai is so ... ]
Lord Sai is so unique, fascinating indeed
Sai is Shiva, the Majesty King of Glory
Om Sathya Om Om Sathya Om Om Sathya Om Om Sathya Om (2)
Sundara Vadani Suguna Manohari
Manda Haasa Mukha Shashi Vadani
Chandana Kumkuma Alankruta Vadani
Sai Maheshwari Raja Rajeshwari
Om Shakthi Om Om Shakthi Om Om Shakthi Om Om Shakthi Om (2)</t>
  </si>
  <si>
    <t>Song Glossary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t>
  </si>
  <si>
    <t>debug_sai_is_so_beautiful.html</t>
  </si>
  <si>
    <t>https://youtu.be/o6ra2fPaJhk?si=h96Zjk-wmHlTG7DM</t>
  </si>
  <si>
    <t>https://sairhythms.sathyasai.org/song/sai-fountain-love</t>
  </si>
  <si>
    <t>Sai Is The Fountain Of Love</t>
  </si>
  <si>
    <t>Sai Is The Fountain Of Love
He Is The Mountain Of Truth
Love Every One, Serve Everyone
Sai Is The Fountain Of Love
We Are All Made Of Love
Truth Is Our Nature Itself
Help Everyone, Hurt No One
(Lets) Be As Fountains Of Love</t>
  </si>
  <si>
    <t>sai-fountain-love.mp3</t>
  </si>
  <si>
    <t>debug_sai_is_the_fountain_of_love.html</t>
  </si>
  <si>
    <t>https://sairhythms.sathyasai.org/song/sai-jaganmohini-veshadhari</t>
  </si>
  <si>
    <t>Sai Jaganmohini Veshadhari</t>
  </si>
  <si>
    <t>Glory to Mother Sai Jaganmohini (enchanter of the worlds), with a delusive form, the one who controls us like the puppets in her hand, the one who is the liberator of all the worlds, Victory to You Oh Sai Murari.</t>
  </si>
  <si>
    <t>Sai Jaganmohini Veshadhari
Sai Jagannataka Sutradhari
Jagadodharaka Sai ( Sai )
Jaya Jaya Sai Murari ( Sai )</t>
  </si>
  <si>
    <t>Song Glossary jagadodhara: one who liberates the world; (var) jagadoddhara, jagadoddharini (f), jagadodhaara, jagadodharaka, jagadodharana, jagadodharanam, jagadodharini (f) jagan: the world jaya: victory; (var) jayam, jayatu murare: one who killed the demon ‘mura’ – lord krishna; (var) murari, murarey sai: sa + aai = divine mother sutra: thread, aphorism for drama; (var) sutradhari - one who manages the drama vesha: dress; (var) veshadhari - one who wears different costumes or attires</t>
  </si>
  <si>
    <t>debug_sai_jaganmohini_veshadhari.html</t>
  </si>
  <si>
    <t>https://sairhythms.sathyasai.org/song/sai-jayanti-prashanthi-niketana</t>
  </si>
  <si>
    <t>Sai Jayanti Prashanthi Niketana</t>
  </si>
  <si>
    <t>Victory to Lord Sathya Sai whose abode is Prashanthi Nilayam at Puttaparthi. Glory to the one who is the eternal charioteer of our hearts and who is the very embodiment of Truth. O Lord, dance blissfully in the Vrindavana of the devotee's heart while the supremely sweet melody of Your name is being sung.</t>
  </si>
  <si>
    <t>Sai Jayanti Prashanthi Niketana
Hrudaya Sarathi Sathya Sanatana [ Sai Jayanti ... ]
Sumadhura Gambhira Naama Sankeertana
Bhaktha Vrinda Karey Ananda Narthana</t>
  </si>
  <si>
    <t>Song Glossary anand: bliss; (var) ananda, anandam, anando bhaktha: devotee; (var) bhakthudu (telugu), bhakthargal (tamil) gambhira: serious, profound hrudaya: heart jayanti: celebration of birth karo: do; make it happen; (var) kar; kiya - did; karomi, karey - let us do naam: name; (var) naama, naamam narthana: dance; (var) narthanam niketana: a house, an abode prashanthi: supreme peace; (var) prashantha; also refers to prashanthi nilayam at puttaparthi sai: sa + aai = divine mother sanathana: perpetual, constant, eternal, permanent; (var) sanathani (f), sanatana, sanathanaya sankeertana: group singing; (var) sankeertanam sarathi: charioteer sathya: truth, short form of sathyanarayana – the childhood name of sri sathya sai baba; (var) sathyam sumadhura: divinely sweet vrinda: short form for the city of “brindavan”, the playground for lord krishna divine sports or “leelas” during his childhood</t>
  </si>
  <si>
    <t>debug_sai_jayanti_prashanthi_niketana.html</t>
  </si>
  <si>
    <t>https://youtu.be/FhbD5OgCe00 https://youtu.be/bBWlIyE1U6E</t>
  </si>
  <si>
    <t>https://sairhythms.sathyasai.org/song/sai-kanhaiya-sai-kanhaiya</t>
  </si>
  <si>
    <t>Sai Kanhaiya Sai Kanhaiya (Kapi)</t>
  </si>
  <si>
    <t>Glory to Lord Sai Kanhaiya (Krishna)Glory to the merry mischief maker Lord Krishna Kanhaiya Glory to Lord Kanhaiya who lifted the mountain Govardhana to protect his Gopis and Gopikas (cowherds) Glory to Lord Sai who is the very incarnation of Lord Krishna.</t>
  </si>
  <si>
    <t>Sai Kanhaiya Sai Kanhaiya
Natavara Naagara Krishna Kanhaiya [ Sai Kanhaiya ]
Giridhara Naagara Gopi Kanhaiya
Yuga Avatara Sai Kanhaiya</t>
  </si>
  <si>
    <t>Song Glossary avatar: incarnation; (var) avatara, avataram, avatari, avathaar, avathari, avatarini(f) giridhar: one who lifted the mountain - refers to lord krishna who lifted the govardhana peak; (var) giridhara, giridhari gopi: the women of brindavana who had completely surrendered to lord krishna; (var) gopika kanha: krishna; (var) kanhaiya, kanhaiyya, kanhayi, kannan (tamil) krishna: name of the eighth incarnation of lord vishnu, son of devaki and vasudeva naagara: clever, polite, town-born natavara: supreme dancer/actor referred esp. to lord krishna sai: sa + aai = divine mother yuga: one of the divisions of time. there are four yugas, known as krita, treta, dvapara and kali (the current age); (var) yug, yugamuna (telugu)</t>
  </si>
  <si>
    <t>debug_sai_kanhaiya_sai_kanhaiya.html</t>
  </si>
  <si>
    <t>https://sairhythms.sathyasai.org/song/sai-kanhaiya-sai-kanhaiya-0</t>
  </si>
  <si>
    <t>Glory to You, O Lord Sai Kanhaiya (Krishna), ferry us across the ocean of Life. You are our mother, father and brother. You are our Sai Kanhaiya who resides in our Inner Conscience.</t>
  </si>
  <si>
    <t>Sai Kanhaiya Sai Kanhaiya
Paar Karo Merey Jeevan Naiya
Tum Ho Merey Ma Baap Bhaiyya
Hrudaya Nivasi Krishna Kanhaiya
Hrudaya Nivasi Sai Kanhaiya [ Paar Karo ... ]</t>
  </si>
  <si>
    <t>sai-kanhaiya-sai-kanhaiya-0.mp3</t>
  </si>
  <si>
    <t>Song Glossary baap: father bhai: brother; (var) bhaiya, bhaiyya ho: you are; (alternative) so be it hrudaya: heart jeevan: life; (var) jeevana kanha: krishna; (var) kanhaiya, kanhaiyya, kanhayi, kannan (tamil) karo: do; make it happen; (var) kar; kiya - did; karomi, karey - let us do krishna: name of the eighth incarnation of lord vishnu, son of devaki and vasudeva ma: mother; (var) maayi, maiya, mayi mera: my, mine; (var) mere, merey, meri, mero naiya: boat; (var) naava nivasi: dweller, resident; (var) nivasini (f), nivasitha paar: to cross sai: sa + aai = divine mother tum: you, thou; (var) tu, tuj; tubhyam, tumhey - to you; tujhey, tujko - for you;</t>
  </si>
  <si>
    <t>https://sairhythms.sathyasai.org/song/sai-ke-darbar-mey-aao</t>
  </si>
  <si>
    <t>Sai Ke Darbar Mey Aao</t>
  </si>
  <si>
    <t>Let us all gather in the Divine presence of Lord Sai, glorify Him by singing sweet music and playing the instruments Veena, Flute and Mrudanga and may everyone drink the sweet nectar of devotion.</t>
  </si>
  <si>
    <t>Sai Ke Darbar Mey Aao
Madhura Madhura Sangeeta Sunao [ Sai Ke... ]
Veena Venu Mrudanga Bajao
Raga Sudha Ras Sabko Pilavo [ Madhura Madhura... ]</t>
  </si>
  <si>
    <t>sai-ke-darbar-mey-aao.mp3</t>
  </si>
  <si>
    <t>Song Glossary aao: welcome bajao: play (an instrument); (var) bajaa, bajey, baajey, bajaayey, bajavat, bajaavey, bajaiyya darbar: court ke: of or belonging to madhura: sweet; (var) madhuram mey: in mrudanga: a percussion instrument; (var) mrudangam piyo: drink, consume; pilavo – make us drink raga: melody rasa: sentiment, emotion; alternative: essence, gist; (var) rasam, rasane sabko: to everyone; (var) sabka - belonging to everyone sai: sa + aai = divine mother sangeeta: song; (var) sangeet, sangeeth, sangeetha sudha: stream, spring sunao: make (us) listen; (var) sunaye - made someone listen veena: musical instrument esp. played by goddess saraswathi, the goddess of knowledge venu: flute</t>
  </si>
  <si>
    <t>debug_sai_ke_darbar_mey_aao.html</t>
  </si>
  <si>
    <t>https://sairhythms.sathyasai.org/song/sai-krishna-kunja-vihari</t>
  </si>
  <si>
    <t>Sai Krishna Kunja Vihari</t>
  </si>
  <si>
    <t>Chant the name of Lord Krishna, the beloved of Radha, who walked the gardens (Brindavan). He is described here as the one who plays the flute, wears saffron robes, an ocean of mercy, who held the mountain (Govardhan) aloft to protect His devotees, who carries a Conch and a Discus and who slayed the demons Madhu and Mura.</t>
  </si>
  <si>
    <t>Sai Krishna Kunja Vihari
Muralidhara Govardhana Dhari [ Sai Krishna ... ]
Shankha Chakra Peetambara Dhari
Karuna Sagara Krishna Murari
Krishna Murari Keshava Murari
Madhava Murari Madhusudhana Murari</t>
  </si>
  <si>
    <t>sai-krishna-kunja-vihari.mp3</t>
  </si>
  <si>
    <t>Song Glossary chakra: the discus of lord vishnu, also the seven chakras present in the body through which the ‘kundalini’ shakthi ascends dhara: bear, carry, earth, one who wears; (var) dhari, dharana, dharam, dharey, dharini (f) govardhanadhara: one who carried the govardhana hill; (var) govardhanadhari, govardhanoddhara, govardhanodhara, govardhanodhari karuna: compassion; (var) karunya, karunamaya - full of compassion, karunamayi (f), karunantha, karunakara - embodiment of compassion keshava: refers to lord krishna who vanquished the demon keshi; also means the one with beautiful, long hair; (var) keshavam krishna: name of the eighth incarnation of lord vishnu, son of devaki and vasudeva kunja: a place overgrown with plants or creepers, a bower madhava: name of krishna which means very sweet like madhu-honey; (var) madhavam, madhavaya madhusudhana: slayer of the demon madhu - lord krishna muralidhara: one who carries the flute - lord krishna; (var) muralidhari murare: one who killed the demon ‘mura’ – lord krishna; (var) murari, murarey peetambara: yellow or golden colored cloth esp. worn by lord krishna sagar: ocean; (var) sagara, sagaram, sagari (feminine) sai: sa + aai = divine mother shankha: conch vihara: one who resides; (var) viharana, vihari, viharini (f)</t>
  </si>
  <si>
    <t>debug_sai_krishna_kunja_vihari.html</t>
  </si>
  <si>
    <t>https://sairhythms.sathyasai.org/song/sai-krishna-murali-krishna</t>
  </si>
  <si>
    <t>Sai Krishna Murali Krishna</t>
  </si>
  <si>
    <t>Sai Krishna, Murali Krishna, Oh Lord You have Stolen My Heart
Sai Krishna, Gopi Krishna, Oh Sweet Cowherd Divine [ Sai Krishna ... ]
Make Me An Instrument Of Your Love ( Sai )
So I May Live A Life Of Pure Love
Let It Grow, Let It Flow, Love Is Your Music Divine</t>
  </si>
  <si>
    <t>sai-krishna-murali-krishna.mp3</t>
  </si>
  <si>
    <t>Song Glossary gopi: the women of brindavana who had completely surrendered to lord krishna; (var) gopika krishna: name of the eighth incarnation of lord vishnu, son of devaki and vasudeva murali: flute sai: sa + aai = divine mother</t>
  </si>
  <si>
    <t>debug_sai_krishna_murali_krishna.html</t>
  </si>
  <si>
    <t>https://sairhythms.sathyasai.org/song/sai-krishna-sai-gopala</t>
  </si>
  <si>
    <t>Sai Krishna Sai Gopala</t>
  </si>
  <si>
    <t>O Sai Krishna, Sai Gopala, I will follow Your light; I will meditate on You; I will gather all my strength to follow You. Guide my path and enlighten my life. Don't let me be far from You. O Lord, guide me towards You.</t>
  </si>
  <si>
    <t>Sai Krishna Sai Krishna Sai Gopala
Seguire tu Luz me hundire en el Ti.
Reunire las fuerzas para poderte seguir.
Guia mi camino. Alumbra mi vivir.
No permitas nunca que me aleje de ti.
Conduceme Senor Sai hacia Ti.
Sai Krishna Sai Krishna Sai Gopala.</t>
  </si>
  <si>
    <t>debug_sai_krishna_sai_gopala.html</t>
  </si>
  <si>
    <t>https://youtu.be/mKueiagLGf0</t>
  </si>
  <si>
    <t>https://sairhythms.sathyasai.org/song/sai-lingam-smarami-satatam</t>
  </si>
  <si>
    <t>Sai Lingam Smarami Satatam</t>
  </si>
  <si>
    <t>Let me always meditate on Sai Lingam. His name and form transcend the phenomenal Universe. The self-effulgent Lingam is the essence of creation and life.</t>
  </si>
  <si>
    <t>Sai Lingam Smarami Satatam
Nama Roopa Prapanchatitam
Agama Sara Atma Lingam
Partisha Svayam Prakasha Lingam</t>
  </si>
  <si>
    <t>Song Glossary agama: tradition, culture; (alternative) holy scriptures atma: soul linga: special type of elliptical stone worshipped by devotees esp. shiva-linga naam: name; (var) naama, naamam partheeshwara: one who is lord of parthi (sathya sai baba); (var) partheesha, partheeshwaraya prakasha: light, effulgence; (var) prakashini (feminine) prapanchamu: world roopa: figure, embodiment; (var) roopam, roopini (f) sai: sa + aai = divine mother sara: all, essence; (var) saara, saari - all, everything satatam: always smaran: constant remembrance; (var) smaranam, smarami - remember svayam: self</t>
  </si>
  <si>
    <t>debug_sai_lingam_smarami_satatam.html</t>
  </si>
  <si>
    <t>https://sairhythms.sathyasai.org/song/sai-lokah-samasta</t>
  </si>
  <si>
    <t>Sai Lokah Samasta</t>
  </si>
  <si>
    <t>Sai Lokah Samasta, Sukhino Bhavantu (4)
May all the beings in all Sai’s worlds be happy (4)
Sai Lokah Samasta, Sukhino Bhavantu (4)
May all the beings in all Sai’s worlds be happy (3)
Sai Lokah Samasta, Sukhino Bhavantu</t>
  </si>
  <si>
    <t>sai-lokah-samasta.mp3</t>
  </si>
  <si>
    <t>Song Glossary bhava: being, becoming, birth, world loka: world sai: sa + aai = divine mother samastha: all sukha: happiness; (var) sukh</t>
  </si>
  <si>
    <t>debug_sai_lokah_samasta.html</t>
  </si>
  <si>
    <t>https://sairhythms.sathyasai.org/song/sai-ma-sai-ma-sai</t>
  </si>
  <si>
    <t>Sai Ma Sai Ma Sai</t>
  </si>
  <si>
    <t>Praise be to Mother Sai, the supremely sacred one who resides in Puttaparthi. She grants love to all. She is Mother Durga, the bestower of vital force. Victory to Mother Sai.</t>
  </si>
  <si>
    <t>Sai Ma Sai Ma Sai Ma (2)
Parama Pavani Parthi Nivasini
Prema Pradayini Ma
Prana Dayini Durga Bhavani
Jaya Ma Jaya Ma Jaya Ma
Sai Ma Sai Ma Sai Ma</t>
  </si>
  <si>
    <t>Song Glossary bhavani: goddess parvathi dayini: one who gives (feminine); (var) pradayini, vidayini durga: goddess who destroyed the demon mahishasura; (var) durge, durgeshwari jaya: victory; (var) jayam, jayatu ma: mother; (var) maayi, maiya, mayi nivasi: dweller, resident; (var) nivasini (f), nivasitha parama: supreme, principal, chief, best, highest; (var) param, paramam pavana: sacred, also means one who protects or provides refuge; (var) pavanam, paavana; pavani (f) pran: vital force, life; (var) prana, praana prema: love; (var) prem; also the name of the third sai avatar, prema sai puttaparthi: birthplace of bhagawan sri sathya sai baba; (var) parti, parthi, parthipuri sai: sa + aai = divine mother</t>
  </si>
  <si>
    <t>debug_sai_ma_sai_ma_sai.html</t>
  </si>
  <si>
    <t>https://youtu.be/t9VaD0LPb24</t>
  </si>
  <si>
    <t>https://sairhythms.sathyasai.org/song/sai-ma-saraswathi-ma</t>
  </si>
  <si>
    <t>Sai Ma Saraswathi Ma</t>
  </si>
  <si>
    <t>Glory to Mother Saraswathi, the bestower of Divine knowledge, who is none other than our Mother Sai. The counterpart of Goddesses Parvathi and Durga, Mother Saraswathi's form is the supreme manifestation of the primordial sound Om. She is bright and effulgent as lightning. Mother Sai is verily the Supreme Spirit.</t>
  </si>
  <si>
    <t>Sai Ma Saraswathi Ma Gnanamayi
Ambika Chandi Ma
Vidyamayi Sai Devi (Mata) [ Sai Ma Saraswati Ma ... ]
Mahakara Omkara Roopini Ma
Janani Ma Saudamini Ma
Brahmamayi Sai Devi (Mata)</t>
  </si>
  <si>
    <t>sai-ma-saraswathi-ma.mp3</t>
  </si>
  <si>
    <t>Song Glossary amba: mother parvathi; (var) ambe, ambey, ambika brahmamaya: enveloped with the supreme spirit; (var) brahmamayi (f) chandi: fierce aspect of goddess durga, the vanquisher of the demons chanda and munda; (var) chamundi, chamundeshwari devi: goddess gnanamayi: full of wisdom janani: mother ma: mother; (var) maayi, maiya, mayi maha: great; (var) mahaan - one who is great mata: mother; (var) matey omkaara: form of om; (var) omkara, omkaraya - one who is the form of om sai: sa + aai = divine mother saraswathi: goddess of learning and consort of brahma saudamini: lightning vidyamayi: one who is full of knowledge</t>
  </si>
  <si>
    <t>debug_sai_ma_saraswathi_ma.html</t>
  </si>
  <si>
    <t>https://sairhythms.sathyasai.org/song/sai-ma-sai-ma</t>
  </si>
  <si>
    <t>Sai Ma, Sai Ma</t>
  </si>
  <si>
    <t>Sai Ma, Sai Ma, Sai Ma
Divine Mother Of Compassion That You Are
Bestow On Us Your Infinite Grace
That We May Adore You And Find Inner Peace
Divine Mother Of Compassion That You Are
Sai Ma, Sai Ma, Sai Ma (2)</t>
  </si>
  <si>
    <t>debug_sai_ma_sai_ma.html</t>
  </si>
  <si>
    <t>https://sairhythms.sathyasai.org/song/sai-madre-compasiva</t>
  </si>
  <si>
    <t>Sai Madre compasiva</t>
  </si>
  <si>
    <t>Sai, compassionate Mother, universal Mother, O Mother of mine! Come, guide my future and show me the path that I should follow. I know You are Divine, and You are Love Incarnate. O my Sai, grant me Your vision.</t>
  </si>
  <si>
    <t>Sai Madre compasiva, Madre universal, Madre mia
Ven guilla mi manana, muestra (m)el camino que debo seguir
Se que eres divina, se que eres amor
O Sai mia, da me tu vision</t>
  </si>
  <si>
    <t>debug_sai_madre_compasiva.html</t>
  </si>
  <si>
    <t>https://youtu.be/-9JYd2S4LYg</t>
  </si>
  <si>
    <t>https://sairhythms.sathyasai.org/song/sai-mahadeva-sathya</t>
  </si>
  <si>
    <t>Sai Mahadeva (Sathya)</t>
  </si>
  <si>
    <t>Praise be to our Lord Sathya Sai, who is the very embodiment of Lord Mahadeva (Shiva). Praise be to our Lord Sai Baba - the Lord of Parthi, who is the embodiment of Lord Maheshwara (Shiva). He, who is of pristine virtues, adorned with Vibhuti and whose eyes are like the tender petals of the Lotus.</t>
  </si>
  <si>
    <t>Sai Mahadeva (Sathya)
Parthi Pureeshwara Hey Sai Baba Maheshwara Hey [ Sai Mahadeva ]
Nirupama Guna Sadana Sai Neeraja Dala Nayana
Vibhuti Sundara Hey Sai Baba Maheshwara Hey
Ooinaru Kami yo (Sai)
Puttaparthi ni Owasu Sai Baba Warera no Kami yo [ Ooinaru ... ]
Shin no Kiyosa to Bi ni Renge no Hitomi Kagayaku
Kokoro no Yami wo Harai Ai de Hikari Tomosu</t>
  </si>
  <si>
    <t>sai-mahadeva-sathya.mp3</t>
  </si>
  <si>
    <t>G1 R2 S R2 S n1 SIn the Key of C:E♭ D C D C B♭ C</t>
  </si>
  <si>
    <t>Song Glossary baba: lord sai baba - the divine father dala: petal guna: qualities; (var) gun hey: a heartfelt callout, usually followed by a name or description like 'hey rama', or 'hey merciful lord' mahadeva: lord of the lords - refers to lord shiva maheshwara: greatest lord - refers to lord shiva nayan: eye; (var) nayana, nayanon, nayanom, nayanabhi neeraja: lotus nirupama: without any comparison i.e. one who is unique in himself and cannot be compared with anybody i.e. god pureesha: lord of a place or city; (var) puradheeshwara, pureeshaya, pureeshwara, pureeshwari (f), puradheeshwari (f) puttaparthi: birthplace of bhagawan sri sathya sai baba; (var) parti, parthi, parthipuri sadana: home, seat, dwelling, residence; (var) sadanam, sadani (feminine) sai: sa + aai = divine mother sathya: truth, short form of sathyanarayana – the childhood name of sri sathya sai baba; (var) sathyam sundara: beautiful; (var) sundarakara, sundaraya, sundari (f), soundari (f), sundaram - beauty vibhuti: might, power, greatness, superhuman power, sacred ash; (var) vibhuthi</t>
  </si>
  <si>
    <t>debug_sai_mahadeva_sathya.html</t>
  </si>
  <si>
    <t>https://sairhythms.sathyasai.org/song/sai-mahadeva-sathya-sai-mahadeva</t>
  </si>
  <si>
    <t>Sai Mahadeva Sathya Sai Mahadeva</t>
  </si>
  <si>
    <t>Glory to You, Oh Lord Sai Mahadeva To the One who is spotless in His virtues and who is the protector of all beings To the One who is beautifully adorned with the Vibhuti (Sacred Ash) We offer our prayers to you O Lord Sai Mahadeva.</t>
  </si>
  <si>
    <t>Sai Mahadeva Sathya Sai Mahadeva (2)
Alakh Niranjan Abhaya Karambhuja Sai Mahadeva [ Sai Mahadeva ... ]
Nithya Niranjana Vibhuti Sundara Sai Mahadeva (2)
Hara Hara Shankara Shiva Shiva Shankara (2)</t>
  </si>
  <si>
    <t>Song Glossary abhaya: protection alakh: that which is not seen – that god who is without attributes and cannot be seen; (var) alakha hara: another name of lord shiva which means “to destroy”; (var) haraya karambhuja: hands like lotus mahadev: lord of the lords - refers to lord shiva niranjan: without any black spot. i.e. always pure. nir+anjan=without collirium (kaajal – which is always black); (var) niranjana, niranjani (f) nithya: daily, always sai: sa + aai = divine mother sathya: truth, short form of sathyanarayana – the childhood name of sri sathya sai baba; (var) sathyam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vibhuti: might, power, greatness, superhuman power, sacred ash; (var) vibhuthi</t>
  </si>
  <si>
    <t>debug_sai_mahadeva_sathya_sai_mahadeva.html</t>
  </si>
  <si>
    <t>https://sairhythms.sathyasai.org/song/sai-mahalakshmi-narayani</t>
  </si>
  <si>
    <t>Sai Mahalakshmi Narayani</t>
  </si>
  <si>
    <t>Salutations to the auspicious Mother Sai, who is the embodiment of bliss, who dispels darkness and fear, the one who is the very embodiment of auspiciousness and who bestows prosperity. Mother Sai is verily the embodiment of Shiva and Shakthi.</t>
  </si>
  <si>
    <t>Sai Mahalakshmi Narayani
Ananda Roopini Abhaya Pradayini [ Sai Mahalakshmi ... ]
Mangala Roopini Sowbhagya Dayini
Shiva Shakthi Roopini Narayani Sai Narayani</t>
  </si>
  <si>
    <t>Song Glossary abhaya: protection anand: bliss; (var) ananda, anandam, anando dayini: one who gives (feminine); (var) pradayini, vidayini mahalakshmi: consort of lord vishnu mangal: auspicious; (var) mangala narayani: goddess of wealth, lakshmi, the consort of narayana sai: sa + aai = divine mother shakthi: power, primordial goddess, another name of mother parvathi shiva: lord shiva - one of the trinity who is the destroyer - the name shiva means auspiciousness; (var) shiv, shivaya, shivaraj, shivaraja, shivarajam, shivom, shivani (f) - of shiva sowbhagya: good fortune, auspiciousness, beauty, wifehood swaroopa: figure, embodiment; (var) swarupa, swaroopam, swaroopanin (tamil); roopini, swaroopini, svarupini (feminine)</t>
  </si>
  <si>
    <t>debug_sai_mahalakshmi_narayani.html</t>
  </si>
  <si>
    <t>https://sairhythms.sathyasai.org/song/sai-mata-partheeshwari</t>
  </si>
  <si>
    <t>Victory to Mother Sai, the Goddess of Puttaparthi, the most compassionate one. Glory to Mother Parvathi, who is known by many names - Durga, Amba, Bhavani and Janani, the Mother of the entire universe. Mother Sai is verily goddesses Parvathi, Lakshmi and Saraswathi. Glory to Mother Sai, goddess of the world and of our hearts.</t>
  </si>
  <si>
    <t>Sai Mata Partheeshwari
Karunamayi Sayeeshwari [ Sai Mata ... ]
Jaya Jaya Sai Durge Ambey Bhavani
Janani Devi Jagadeeshwari
Sai Lakshmi Saraswati Mata
Hrudayeshwari Jagat Janani</t>
  </si>
  <si>
    <t>sai-mata-partheeshwari.mp3</t>
  </si>
  <si>
    <t>Song Glossary amba: mother parvathi; (var) ambe, ambey, ambika bhavani: goddess parvathi devi: goddess durga: goddess who destroyed the demon mahishasura; (var) durge, durgeshwari hrudayeshwara: lord of the heart; (var) hrudayeshwari (f) jagadeeshwari: lord of the world (feminine); jagad = world, eshwari = master / goddess; (var) jagadishwari jagat: world; (var) jagath, jagatha, jag, jaga janani: mother jaya: victory; (var) jayam, jayatu karuna: compassion; (var) karunya, karunamaya - full of compassion, karunamayi (f), karunantha, karunakara - embodiment of compassion lakshmi: goddess of wealth, the consort of lord vishnu mata: mother; (var) matey partheeshwari: goddess of puttaparthi; (var) parthiswari sai: sa + aai = divine mother saraswathi: goddess of learning and consort of brahma sayeesha: sai + esha = lord sai; (var) sayeesham, sayeeshwara, sayeeshwaram, sayeeshwari (f), sayeeshwaraya, saishwari (f),</t>
  </si>
  <si>
    <t>debug_sai_mata_partheeshwari.html</t>
  </si>
  <si>
    <t>https://sairhythms.sathyasai.org/song/sai-mata-pitha-deena-bandhu</t>
  </si>
  <si>
    <t>Sai Mata Pitha Deena Bandhu</t>
  </si>
  <si>
    <t>O Lord Sai, You are the mother, father, kith, kin and friend of the forlorn. A million prostrations at Your Lotus Feet. O Lord Sai Shiva, grant me strength, devotion and liberation.</t>
  </si>
  <si>
    <t>Sai Mata Pitha Deena Bandhu Sakha
Terey Charanon Mey Sai Mera Koti Pranam
Sai Mata Pitha Deena Bandhu Sakha [ Terey Charanon ... ]
Mujhey Shakthi Do Merey Sai Shiva
Mujhey Bhakthi Do Merey Sai Shiva
Mujhey Mukthi Do Merey Sai Shiva
Saa Funade no Toki wa Kitari
Ai no Kaze wo Ho ni Uke Susumou
Kono Fune wa Sri Sathya Sai (2)
Heian no Umi he Izanau yo
Haru no No no Utsukushisa
Hana wo Kiyoki Omoi ni Atsume Kite
Mihotoke ni Sasage Sonauru
Tanoshi Tanoshi Kyou no Hanamatsuri
Atatakaki Ai ni Yasuragite
Amatsuchi ni Afure Kagayaku
Tanoshi Tanoshi Kyou no Hanamatsuri
Hana wa Saku Fukaki Kansha no Hibi
Hinomoto wo Terasu Akebo no
Tanoshi Tanoshi Kyou no Hanamatsuri</t>
  </si>
  <si>
    <t>sai-mata-pitha-deena-bandhu.mp3</t>
  </si>
  <si>
    <t>Mohana Kalyani / Shuddha Kalyan</t>
  </si>
  <si>
    <t>S R2 G2 G2 R2 G2 ~ G2 D2 P G2 S R2In the Key of C:C D E E D E ~ E A G E C D</t>
  </si>
  <si>
    <t>karaoke instrumental multi-lingual lead-music sheet-music</t>
  </si>
  <si>
    <t>Song Glossary bandhava: relative; (var) bandhu, bandho; bandham - relationship bhakthi: devotion charan: feet; (var) charana, charanam, charanon deen: downtrodden; (var) deena, deenan do: give, grant; also refers to the number two koti: a crore mata: mother; (var) matey mera: my, mine; (var) mere, merey, meri, mero mey: in mujhe: for me; (var) mujhey, mohey mukthi: liberation pitha: father pranam: salutation; (var) pranama, pranamami sai: sa + aai = divine mother sakha: friend; (var) sakhi (feminine) shakthi: power, primordial goddess, another name of mother parvathi shiva: lord shiva - one of the trinity who is the destroyer - the name shiva means auspiciousness; (var) shiv, shivaya, shivaraj, shivaraja, shivarajam, shivom, shivani (f) - of shiva tera: yours; (var) terey, teri, tero (your)</t>
  </si>
  <si>
    <t>debug_sai_mata_pitha_deena_bandhu.html</t>
  </si>
  <si>
    <t>source: https://media.radiosai.org/journals/vol_15/01DEC17/Sai-Bhajans-Karaoke-Volume-4.htmReference Track2 Pancham / DGents Pitch Karaoke Tracks2 Pancham / D (reference)1.5 Pancham / C# (half note lower)1 Pancham / C (one note lower)Ladies Pitch Karaoke Tracks5.5 Pancham / G# (reference)5.5 Pancham / G# (reference - with chorus)5 Pancham / G (half note lower)4.5 Pancham / F# (one note lower)</t>
  </si>
  <si>
    <t>sai-mata-pitha-deena-bandhu_1.mp3</t>
  </si>
  <si>
    <t>https://sairhythms.sathyasai.org/song/sai-mera-jeevan-dhaara</t>
  </si>
  <si>
    <t>Sai Mera Jeevan Dhaara</t>
  </si>
  <si>
    <t>O Lord Sai, You are the very source of my life, please bestow Your compassion on me. You are verily Lord Krishna clad in yellow silk, the one who charms with Divine music from the flute, the one with the complexion of a rain cloud. You are the eternally blissful one, O Lord of the world. O resident of Parthi, please ferry us across this ocean of birth and death.</t>
  </si>
  <si>
    <t>Sai Mera Jeevan Dhaara Mujhe Daya Karo Bhagawan
Peetambara Dhara Sai Kanhaiya
Murali Manohara Megha Shyama
Paramananda Hey Jagannatha
Paar Karo Prabhu Parthi Nivasa
(Mujhe) Daya Karo Bhagawan</t>
  </si>
  <si>
    <t>sai-mera-jeevan-dhaara.mp3</t>
  </si>
  <si>
    <t>Song Glossary bhagawan: god; (var) bhagwan, bhagavaan, bhagavan, bhagawantha, bhagawathey daya: compassion dhaara: flowing, depending, bearing or holding, catching; (var) dhaar dhara: bear, carry, earth, one who wears; (var) dhari, dharana, dharam, dharey, dharini (f) hey: a heartfelt callout, usually followed by a name or description like 'hey rama', or 'hey merciful lord' jagannatha: lord of the world jeevan: life; (var) jeevana kanha: krishna; (var) kanhaiya, kanhaiyya, kanhayi, kannan (tamil) karo: do; make it happen; (var) kar; kiya - did; karomi, karey - let us do manohar: pleasing, beautiful, charming; (var) manohara, manoharam, manohari (f) megha: cloud, dense, thick mera: my, mine; (var) mere, merey, meri, mero mujhe: for me; (var) mujhey, mohey murali: flute nivasa: residence, resident; (var) nivasini (f) paar: to cross paramananda: supreme bliss; (var) paramanandam peetambara: yellow or golden colored cloth esp. worn by lord krishna prabhu: lord, master; (var) prabho puttaparthi: birthplace of bhagawan sri sathya sai baba; (var) parti, parthi, parthipuri sai: sa + aai = divine mother sham: dark hued, a reference to lord krishna; evening time; (var) shyam, shyama, shyamala</t>
  </si>
  <si>
    <t>debug_sai_mera_jeevan_dhaara.html</t>
  </si>
  <si>
    <t>https://youtu.be/eSkPFjMe4xA</t>
  </si>
  <si>
    <t>https://sairhythms.sathyasai.org/song/sai-mera-tum-ho-sahara</t>
  </si>
  <si>
    <t>My Sai is the support and sustenance of my life; Glory to You, O Lord of Parthi, the re-incarnation of Shirdi Sai. Glory to You O Sai, who is the life-mate of the poor and the downtrodden. You are our very own O dearest Sai, the Lord of Parthi.</t>
  </si>
  <si>
    <t>Sai Mera Tum Ho Sahara
Shirdi Avatara Sai Parthi Puri Bhagawan
Deenon Ke Tum Prana Sakha Prabhu
Merey Sai Ram
Merey Sai Ram Baba Parthipuri Bhagawan</t>
  </si>
  <si>
    <t>sai-mera-tum-ho-sahara.mp3</t>
  </si>
  <si>
    <t>Song Glossary avatar: incarnation; (var) avatara, avataram, avatari, avathaar, avathari, avatarini(f) baba: lord sai baba - the divine father bhagawan: god; (var) bhagwan, bhagavaan, bhagavan, bhagawantha, bhagawathey deenon: of the downtrodden ho: you are; (alternative) so be it ke: of or belonging to mera: my, mine; (var) mere, merey, meri, mero pran: vital force, life; (var) prana, praana prabhu: lord, master; (var) prabho puttaparthi: birthplace of bhagawan sri sathya sai baba; (var) parti, parthi, parthipuri rama: name of the seventh incarnation of lord vishnu, son of dasharatha and kausalya; (var) ram sahara: support; (var) saharey sai: sa + aai = divine mother sakha: friend; (var) sakhi (feminine) shirdi: holy abode of the first incarnation of sai baba; (var) shirdipuri tum: you, thou; (var) tu, tuj; tubhyam, tumhey - to you; tujhey, tujko - for you;</t>
  </si>
  <si>
    <t>debug_sai_mera_tum_ho_sahara.html</t>
  </si>
  <si>
    <t>https://sairhythms.sathyasai.org/song/sai-mukunda-mukharavinda</t>
  </si>
  <si>
    <t>Sai Mukunda Mukharavinda</t>
  </si>
  <si>
    <t>Chant the sweet name of Lord Sai, whose countenance is described as soft as that of a Lotus, the one whose lips are painted bright red from chewing the betel leaves, the one with the ever smiling visage, the one whose countenance is filled with Bliss Divine, the one whose countenance embodies Truth, Auspiciousness and Bliss.</t>
  </si>
  <si>
    <t>Sai Mukunda Mukharavinda
Madhura Manohara Mukharavinda [ Sai Mukunda ... ]
Taambula Ranjita Mukharavinda
Manda Smitha Haasa Mukharavinda
Nithya Manohara Mukharavinda
Paramananda Mukharavinda
Satchidananda Mukharavinda</t>
  </si>
  <si>
    <t>Song Glossary hasita: smiling; (var) haasa madhura: sweet; (var) madhuram manda: gentle manohar: pleasing, beautiful, charming; (var) manohara, manoharam, manohari (f) mukharavinda: lotus face; (var) mukharavindana - one with a lotus face mukunda: refers to krishna, the one who grants liberation nithya: daily, always paramananda: supreme bliss; (var) paramanandam ranjita: one that pleases sai: sa + aai = divine mother satchidananda: sat + chith + ananda = truth or being + consciousness + bliss; (var) satchitananda, satchidanandam smitha: smile taambula: betel leaf</t>
  </si>
  <si>
    <t>debug_sai_mukunda_mukharavinda.html</t>
  </si>
  <si>
    <t>https://sairhythms.sathyasai.org/song/sai-murari-ghana-shyama</t>
  </si>
  <si>
    <t>Sai Murari Ghana Shyama</t>
  </si>
  <si>
    <t>Glory to Lord Sai who is the same as Lord Krishna, the one who slayed the demon Mura and the one who is bewitchingly dark as the rain cloud. Glory to Lord Sai, who is none other than Gopala who played in Brindavan and who dwells in the mind of Radha.</t>
  </si>
  <si>
    <t>Sai Murari Ghana Shyama
Brindavan Ke Bansiwala Radha Manohara Sai Shyama [ Sai Murari ... ]
Hey Chitha Chora Nanda Kishora
Sundara Shyama Sai Gopala
Brindavan Ke Krishna (Radha)</t>
  </si>
  <si>
    <t>Song Glossary bansiwala: flutist brindavana: garden of tulsi plants, abode of krishna and sathya sai; (var) brindavan chitha: consciousness, mind; (var) chit chora: thief; (var) choram ghana: thick; also refers to the sound of a bell; (var) ghanana gopal: name of krishna which means protector of the cowherd; (var) gopala, gopalana, gopalam hey: a heartfelt callout, usually followed by a name or description like 'hey rama', or 'hey merciful lord' ke: of or belonging to kishora: son krishna: name of the eighth incarnation of lord vishnu, son of devaki and vasudeva manohar: pleasing, beautiful, charming; (var) manohara, manoharam, manohari (f) murare: one who killed the demon ‘mura’ – lord krishna; (var) murari, murarey nanda: foster father of lord krishna radha: one of the gopikas and the beloved of lord krishna; (var) radhe, radhey, radhika sai: sa + aai = divine mother sham: dark hued, a reference to lord krishna; evening time; (var) shyam, shyama, shyamala sundara: beautiful; (var) sundarakara, sundaraya, sundari (f), soundari (f), sundaram - beauty</t>
  </si>
  <si>
    <t>debug_sai_murari_ghana_shyama.html</t>
  </si>
  <si>
    <t>https://sairhythms.sathyasai.org/song/sai-naam-bolo-govinda-naam</t>
  </si>
  <si>
    <t>Sai Naam Bolo Govinda Naam</t>
  </si>
  <si>
    <t>Sing the name of Lord Sai who is verily Lord Govinda (Krishna). Chant the name of Lord Mahadeva (Shiva) and Panduranga. Chant the name of Lord Rama, Krishna and Buddha. Chant the name of Lord Zohrashtra, Mahavira, Jesus Christ and Allah. Chant the name of Lord Sathya Sai who is the embodiment of Love and Peace.</t>
  </si>
  <si>
    <t>Sai Naam Bolo Govinda Naam Bolo
Mahadeva Bolo Jai Panduranga Bolo [ Sai Naam ... ]
Rama Krishna Bolo Jai Buddha Sai Bolo
Zohrashtra Mahavira Yesu Sai Bolo
Allah Sai Bolo Maulah Sai Bolo
Prema Sai Shanthi Dayi Sathya Sai Bolo
Govinda Bolo Gopala Bolo (3)</t>
  </si>
  <si>
    <t>sai-naam-bolo-govinda-naam.mp3</t>
  </si>
  <si>
    <t>S S G2 G2 R2 G2 R2 S R2 S n1 d1 n1 S n1 SIn the Key of C:C C E E D E D C D C B♭ G# B♭ C B♭ C</t>
  </si>
  <si>
    <t>https://media.radiosai.org/journals/Vol_07/01DEC09/12-bhajans.htm</t>
  </si>
  <si>
    <t>lead-music karaoke tutorial sheet-music</t>
  </si>
  <si>
    <t>Song Glossary allah: the all-compassionate god of islam religion bolo: chant, tell; (var) bol, boley - tells, boloon - i say buddha: founder of buddhism and one of the major ten incarnations of god; also an enlightened person dayi: one who gives gopal: name of krishna which means protector of the cowherd; (var) gopala, gopalana, gopalam govinda: name of krishna which means cowherd; (var) govindam jai: victory krishna: name of the eighth incarnation of lord vishnu, son of devaki and vasudeva mahadeva: lord of the lords - refers to lord shiva mahavira: lord mahavira – the founder of jainism, also, a very courageous person; (var) mahavir maulah: master (arabic) naam: name; (var) naama, naamam panduranga: lord vittala, krishna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shanthi: peace yesu: jesus christ; (var) yeshu zohrashtra: founder of the zoroastrianism faith, zoroaster (zarathustra in persian)</t>
  </si>
  <si>
    <t>debug_sai_naam_bolo_govinda_naam.html</t>
  </si>
  <si>
    <t>https://sairhythms.sathyasai.org/song/sai-naam-bolo-sathya-sai</t>
  </si>
  <si>
    <t>Sai Naam Bolo Sathya Sai</t>
  </si>
  <si>
    <t>Chant the name of our dear Lord Sathya Sai. Chant the divine names Madhava, Keshava and Hari (names of Lord Vishnu). Chant the name of Allah, Eshwar, Yesu, Buddha and Mahavir.</t>
  </si>
  <si>
    <t>Sai Naam Bolo Sathya Sai Naam Bolo
Sai Madhava Sai Keshava Sri Hari Naam Bolo [ Sai Naam ... ]
Allah Eshwar Eesa Masiha
Buddha Mahavira Naam [ Sai Madhava ... ]</t>
  </si>
  <si>
    <t>sai-naam-bolo-sathya-sai.mp3</t>
  </si>
  <si>
    <t>Song Glossary allah: the all-compassionate god of islam religion bolo: chant, tell; (var) bol, boley - tells, boloon - i say buddha: founder of buddhism and one of the major ten incarnations of god; also an enlightened person eesa: jesus (local parlance) eshwar: lord, one of the various names of lord shiva; (var) eshwara hari: name of lord vishnu; (var) hare, harey keshava: refers to lord krishna who vanquished the demon keshi; also means the one with beautiful, long hair; (var) keshavam madhava: name of krishna which means very sweet like madhu-honey; (var) madhavam, madhavaya mahavira: lord mahavira – the founder of jainism, also, a very courageous person; (var) mahavir masiha: messenger naam: name; (var) naama, naamam sai: sa + aai = divine mother sathya: truth, short form of sathyanarayana – the childhood name of sri sathya sai baba; (var) sathyam sri: honorific title of respect; another name of goddess lakshmi; wealth, majesty, splendour, intellect, fortune; (var) thiru (tamil)</t>
  </si>
  <si>
    <t>debug_sai_naam_bolo_sathya_sai.html</t>
  </si>
  <si>
    <t>https://sairhythms.sathyasai.org/song/sai-naama-keertana-kali-yuga</t>
  </si>
  <si>
    <t>Sai Naama Keertana Kali Yuga</t>
  </si>
  <si>
    <t>Singing the glory of Lord Sai is the penance for Kali Yuga. He is verily Lord Krishna, the redeemer of the universe. He is the one who slayed the demons Mura and Madhu. He is the enchanter with the peacock feather onHis crown. He is the dark blue-hued one who is the savior of all and who is the mischievous darling son of Nanda.</t>
  </si>
  <si>
    <t>Sai Naama Keertana Kali Yuga Sadhana
Jagadodharana Krishna Janardhana [ Sai Naama ... ]
Sai Murari Sri Madhusudhana
Mayura Mukutadhara Madhava Mohana
Neela Varna Ghana Natajana Palana [ Jagadodharana Krishna ... ]
Hari Guna Keertana Kaliyuga Sadhana
Jagadodharana Krishna Janardhana [ Hari Guna ... ]
Sai Murari Sri Madhusudhana
Mayura Mukutadhara Madhava Mohana
Neela Varna Ghana Natajana Palana
Natavara Naagara Nanda Sunandana</t>
  </si>
  <si>
    <t>sai-naama-keertana-kali-yuga.mp3 sai-naama-keertana-kali-yuga_1.mp3</t>
  </si>
  <si>
    <t>~ Bageshri</t>
  </si>
  <si>
    <t>Song Glossary ghana: thick; also refers to the sound of a bell; (var) ghanana guna: qualities; (var) gun hari: name of lord vishnu; (var) hare, harey jagadodhara: one who liberates the world; (var) jagadoddhara, jagadoddharini (f), jagadodhaara, jagadodharaka, jagadodharana, jagadodharanam, jagadodharini (f) janardhana: one who protects the people - refers to lord vishnu kali: current era; one among the four eras of kritha, treta, dwapara and kali keertan: singing the name of the lord; (var) keertana, keertanam krishna: name of the eighth incarnation of lord vishnu, son of devaki and vasudeva madhava: name of krishna which means very sweet like madhu-honey; (var) madhavam, madhavaya madhusudhana: slayer of the demon madhu - lord krishna mayura: peacock mohana: attractive, beautiful, enchanting; (var) mohanam, mohini (f) - also refers to an incarnation of lord vishnu mukuta: crown; (var) makuta; mukutadhara, mukutadhari - wearing a crown murare: one who killed the demon ‘mura’ – lord krishna; (var) murari, murarey naagara: clever, polite, town-born naam: name; (var) naama, naamam nanda: foster father of lord krishna natajana: people who bow natavara: supreme dancer/actor referred esp. to lord krishna neela: blue pala: to care, protect or sustain; (var) palana, palaya, palam, palan sadhana: austerity sai: sa + aai = divine mother sri: honorific title of respect; another name of goddess lakshmi; wealth, majesty, splendour, intellect, fortune; (var) thiru (tamil) sunanda: divinely pleasing, delighting; (var) sunandana varna: colour; (var) vanna, vannam (tamil) yuga: one of the divisions of time. there are four yugas, known as krita, treta, dvapara and kali (the current age); (var) yug, yugamuna (telugu)</t>
  </si>
  <si>
    <t>debug_sai_naama_keertana_kali_yuga.html</t>
  </si>
  <si>
    <t>https://sairhythms.sathyasai.org/song/sai-naamamey-brahmanandamu-sai-charanamey</t>
  </si>
  <si>
    <t>Glory to Lord Sai - The chanting of that name confers on all of us supreme Joy, the Lotus Feet confer divine bliss, the vision of the very form of Sri Sathya Sai is blissful to the eyes that see Him He is determined to provide us joy with his miraculous love His subtle and graceful form bestows on us eternal Love and Joy.</t>
  </si>
  <si>
    <t>Sai Naamamey Brahmanandamu Sai Charanamey Divyanandamu
Sathya Sai Roopamey Nayananandamu
Leela Vinodamey Sai Sankalpamu
Premanandamey Sai Sowmya Roopamu (2)</t>
  </si>
  <si>
    <t>Song Glossary brahmananda: supreme bliss; (var) brahmanandam charan: feet; (var) charana, charanam, charanon divyanandam: divine bliss leela: play, sport, entertainment; (var) leelamaya – full of sport naam: name; (var) naama, naamam nayan: eye; (var) nayana, nayanon, nayanom, nayanabhi premananda: bliss of love roopa: figure, embodiment; (var) roopam, roopini (f) sai: sa + aai = divine mother sankalpamu: strong determination sathya: truth, short form of sathyanarayana – the childhood name of sri sathya sai baba; (var) sathyam sowmya: gentle, pleasing vinodamey: one who delights (like in leelas, divine sport)</t>
  </si>
  <si>
    <t>debug_sai_naamamey_brahmanandamu_sai_charanamey.html</t>
  </si>
  <si>
    <t>https://youtu.be/fVgdgOCwhcg https://youtu.be/I8vjixxWDHA</t>
  </si>
  <si>
    <t>https://sairhythms.sathyasai.org/song/sai-narayana-narayana</t>
  </si>
  <si>
    <t>Sai Narayana Narayana</t>
  </si>
  <si>
    <t>Chant the name of the merciful and omniscient Lord Sai Narayana, who rejoices when the divine glory is sung. Victory to Lord Narayana who is the protector of the meek.</t>
  </si>
  <si>
    <t>Sai Narayana Narayana
Sathya Narayana Narayana [ Sai Narayana ... ]
Gaana Lola Prabhu Narayana
Deena Pala Jaya Narayana</t>
  </si>
  <si>
    <t>sai-narayana-narayana.mp3</t>
  </si>
  <si>
    <t>Song Glossary deen: downtrodden; (var) deena, deenan gaan: song, music; (var) gaana jaya: victory; (var) jayam, jayatu lola: longing or desirous of narayana: lord vishnu; (var) narayan, narayanam, narayanaya pala: to care, protect or sustain; (var) palana, palaya, palam, palan prabhu: lord, master; (var) prabho sai: sa + aai = divine mother sathya: truth, short form of sathyanarayana – the childhood name of sri sathya sai baba; (var) sathyam</t>
  </si>
  <si>
    <t>debug_sai_narayana_narayana.html</t>
  </si>
  <si>
    <t>source: https://media.radiosai.org/journals/vol_16/01APR18/Sai-Bhajans-Karaoke-Volume-6.htmReference Track5.5 Pancham / G#Gents Pitch Karaoke Tracks5.5 Pancham / G# (reference)5 Pancham / G (half note lower)4.5 Pancham / F# (one note lower)Ladies Pitch Karaoke Tracks1.5 Pancham / C# (reference)1 Pancham / C (half note lower)7 Pancham / B (one note lower)</t>
  </si>
  <si>
    <t>https://sairhythms.sathyasai.org/song/sai-narayana-narayana-mangala</t>
  </si>
  <si>
    <t>The divine names of Sai Narayana and Sathya Narayana are most auspicious. Lord Sai is verily Brahma, Vishnu, Shiva, the supremely blissful Krishna and the divine sound Om. Chant the name of Lord Sai that bestows auspiciousness.</t>
  </si>
  <si>
    <t>Sai Narayana Narayana Mangala Naam
Sathya Narayana Narayana Mangala Naam [ Sai Narayana ... ]
Sai Brahma Sai Vishnu
Sai Parameshwara Omkara
Sai Paramananda Mukunda
(Sathya) Sayeesha Mangala Naam
Narayana Narayana Mangala Dham
Sai Brahma Sai Vishnu
Sai Parameshwara Omkara
Sai Muralidhara Vara Govinda
Sayeesha Mangala Dhaam (Sathya)</t>
  </si>
  <si>
    <t>sai-narayana-narayana-mangala.mp3</t>
  </si>
  <si>
    <t>https://dl.radiosai.org/RADIO_SAI_BHAJAN_CLASSROOM_479_SAI_NARAYANA_NARAYANA_MANGALA_NAM.mp3</t>
  </si>
  <si>
    <t>Song Glossary brahma: one of the trinity who is the creator, it also refers to the supreme lord - brahman; (var) brahmam dhama: house, residence, light, lustre, splendor; (var) dham, dhamam, dhaam, dhaama mangal: auspicious; (var) mangala mukunda: refers to krishna, the one who grants liberation muralidhara: one who carries the flute - lord krishna; (var) muralidhari naam: name; (var) naama, naamam narayana: lord vishnu; (var) narayan, narayanam, narayanaya om: Omkara has no form. It is the manifestation of Brahman (God) as sound. It is present in all creation. It is effulgent. It is in all speech. Read More: Significance of Om paramananda: supreme bliss; (var) paramanandam paramesha: supreme god; (var) parameshwara, parameshwaraya, parameshwari (feminine) sai: sa + aai = divine mother sathya: truth, short form of sathyanarayana – the childhood name of sri sathya sai baba; (var) sathyam sayeesha: sai + esha = lord sai; (var) sayeesham, sayeeshwara, sayeeshwaram, sayeeshwari (f), sayeeshwaraya, saishwari (f), vara: (1) boon, gift, (2) desired, (3) bridegroom, (4) most respected, best, excellent; (var) varam - tamil vishnu: lord vishnu, one of the trinity who is the preserver</t>
  </si>
  <si>
    <t>debug_sai_narayana_narayana_mangala.html</t>
  </si>
  <si>
    <t>https://sairhythms.sathyasai.org/song/sai-narayana-sathya-narayana</t>
  </si>
  <si>
    <t>Sai Narayana Sathya Narayana</t>
  </si>
  <si>
    <t>O Lord Sathya Sai Narayana, the three worlds pay obeisance to Thee. You are the upholder of Vedas. O Lord Sai, the destroyer of sins and miseries, You are the Lord and Savior of the dejected and miserable. Chant the name of Lord Sai Narayana, Sathya Narayana who is worshipped by all the Gods across the three worlds. Glory to Lord Sai who is the Lord and the protector of the poor and the downtrodden.</t>
  </si>
  <si>
    <t>Sai Narayana Sathya Narayana
Tribhuvana Vanditha Deva
Deena Natha Harey Harey Sai Natha Harey
Deena Natha Harey Sai Natha Harey
Deena Nath Sai Nath Sai Natha Harey
Sai Narayana Veda Parayana
Tribhuvana Vanditha Deva
Deena Natha Harey Harey Sai Natha Harey
Deena Natha Harey Sai Natha Harey
Deena Nath Sai Nath Sai Natha Harey
Deena Nath (Om) Sai Nath (2)</t>
  </si>
  <si>
    <t>sai-narayana-sathya-narayana.mp3</t>
  </si>
  <si>
    <t>D1 M2 D1 G1+ R1+ S+ S+ ~ N2 S+ N2 D1 ~ D1 M2 D1 G1+ R1+ S+ S+In the Key of C:G# F# G# E♭+ C#+ C+ C+ ~ B C+ B G# ~ G# F# G# E♭+ C#+ C+ C+</t>
  </si>
  <si>
    <t>Lowest Note: M2 / F#Highest Note: M2 / F# (higher octave)* Western notes are in the Key of C</t>
  </si>
  <si>
    <t>https://dl.radiosai.org/RADIO_SAI_BHAJAN_CLASSROOM_392_SAI_NARAYANA_SATYA.mp3</t>
  </si>
  <si>
    <t>Song Glossary deen: downtrodden; (var) deena, deenan deva: god; (var) dev, devo, devam hari: name of lord vishnu; (var) hare, harey narayana: lord vishnu; (var) narayan, narayanam, narayanaya natha: lord or master; (var) nath, nathaya, natham, nada (tamil), nadanukku (tamil) - to the lord, nathudey (telugu) parayana: recitation sai: sa + aai = divine mother sathya: truth, short form of sathyanarayana – the childhood name of sri sathya sai baba; (var) sathyam tribhuvana: three worlds - tri (three) and bhuvana (world) vanditha: one who is worshipped; (var) vandita, vanditham, vandithaya veda: sacred text, the scripture of the hindus said to have been directly revealed by the supreme-being, brahman</t>
  </si>
  <si>
    <t>debug_sai_narayana_sathya_narayana.html</t>
  </si>
  <si>
    <t>https://youtu.be/-qcTCCXHJD0</t>
  </si>
  <si>
    <t>https://sairhythms.sathyasai.org/song/sai-narayana-uchinaru-kami-hari</t>
  </si>
  <si>
    <t>Sai Narayana Uchinaru Kami Hari</t>
  </si>
  <si>
    <t>O Lord Sai who is verily Lord Narayana and who lives within our hearts, You fill us with Your loving light and shine it upon the whole world.</t>
  </si>
  <si>
    <t>Sai Narayana Uchinaru Kami Hari Om Hari Om Hari Om
Afureru Ai no Hikari
Subete no Sekai wo Terasu [ Sai Narayana... ]
Kokoro no Naka no Ai no Sai
Om Namo Narayanaya (4)</t>
  </si>
  <si>
    <t>Song Glossary hari: name of lord vishnu; (var) hare, harey namo: to offer salutations narayana: lord vishnu; (var) narayan, narayanam, narayanaya om: Omkara has no form. It is the manifestation of Brahman (God) as sound. It is present in all creation. It is effulgent. It is in all speech. Read More: Significance of Om sai: sa + aai = divine mother</t>
  </si>
  <si>
    <t>debug_sai_narayana_uchinaru_kami_hari.html</t>
  </si>
  <si>
    <t>https://youtu.be/EBzCQNTI6gU</t>
  </si>
  <si>
    <t>https://sairhythms.sathyasai.org/song/sai-narayana-luz-del-universo</t>
  </si>
  <si>
    <t>Sai Narayana, Luz Del Universo</t>
  </si>
  <si>
    <t>Sai Narayana, Light of the Universe, I only want to love You. I only want to be at Your feet.</t>
  </si>
  <si>
    <t>Sai Narayana, Luz Del Universo
Narayana, Sai Narayana, Solo Quiero Amarte
Solo Quiero Estar A Tus Pies, Solo Quiero Amarte
Narayana, Sai Narayana, Solo Queiero Amarte</t>
  </si>
  <si>
    <t>debug_sai_narayana_luz_del_universo.html</t>
  </si>
  <si>
    <t>https://sairhythms.sathyasai.org/song/sai-natha-anatha-natha</t>
  </si>
  <si>
    <t>Sai Natha Anatha Natha</t>
  </si>
  <si>
    <t>Glory to Lord Sai, the Lord of Parthi, who is the Lord and Protector of the destitute. He is verily Lord Shankara(Shiva) who is adorned with the crescent Moon on His head, who rides the Nandi (Divine Bull) and who is Lord of the meek and innocent.</t>
  </si>
  <si>
    <t>Sai Natha Anatha Natha
Shambho Shankara Parthi Natha [ Sai Natha ... ]
Chandrashekara Shambho Natha
Nandi Vahana Bhola Natha
Shambho Natha (2)
Parthi Natha (2)</t>
  </si>
  <si>
    <t>Song Glossary anath: destitute; (var) anatha bhola: innocent; (var) bholey, bholi, bholarey (f), bholanath - lord of the innocent, refers to lord shiva chandrashekara: one who has the moon on his head, refers to lord shiva; (var) chandrashekaraya nandi: the vehicle of shiva – bull natha: lord or master; (var) nath, nathaya, natham, nada (tamil), nadanukku (tamil) - to the lord, nathudey (telugu) puttaparthi: birthplace of bhagawan sri sathya sai baba; (var) parti, parthi, parthipuri sai: sa + aai = divine mother shambho: one who is goodness personified - refers to lord shiva; (var) shambhu shankara: name of lord shiva, one who bestows auspiciousness; (var) shankar, shankaraya, shankaram vahana: vehicle; (var) vahini - one who rides the vehicle (feminine)</t>
  </si>
  <si>
    <t>debug_sai_natha_anatha_natha.html</t>
  </si>
  <si>
    <t>https://youtu.be/mlVmQ3Qav0A https://youtu.be/hHDBpyIbZNM</t>
  </si>
  <si>
    <t>https://sairhythms.sathyasai.org/song/sai-natha-bhagawan-sai-natha</t>
  </si>
  <si>
    <t>Sai Natha Bhagawan Sai Natha</t>
  </si>
  <si>
    <t>O Lord Sai, You are the Truth, Auspiciousness and Beauty. I take refuge in Buddha (the enlightened one); I take refuge in Dhamma (the ultimate Truth); I take refuge in Sangham (the holy community). To Lord God Sai, I surrender all.</t>
  </si>
  <si>
    <t>Sai Natha Bhagawan Sai Natha Bhagawan
Sathyam Shivam Sundaram Sai Natha Bhagawan [ Sai Natha ... ]
Buddham Sharanam Gachchami
Dhammam Sharanam Gachchami
Sangham Sharanam Gachchami
Sayeesha Sharanam Gachchami (Sathya)
(Sathya) Sai ichi naru Kami Oh uchuu no Kami yo
Shin zen bi ni mi wo tsutsumu subete no Kami yo [ Sai ichi naru... ]
Buddha no eichi wo yobi samashi
Dharma no inochi ni ai wo kome
Seinaru sekai ni shiawase wo
Sathya Sai ataeru ai no Kami</t>
  </si>
  <si>
    <t>sai-natha-bhagawan-sai-natha.mp3</t>
  </si>
  <si>
    <t>Song Glossary bhagawan: god; (var) bhagwan, bhagavaan, bhagavan, bhagawantha, bhagawathey buddha: founder of buddhism and one of the major ten incarnations of god; also an enlightened person dhammam: dharma (buddhist parlance), righteousness gachchami: i will go natha: lord or master; (var) nath, nathaya, natham, nada (tamil), nadanukku (tamil) - to the lord, nathudey (telugu) sai: sa + aai = divine mother sangh: company, togetherness sathya: truth, short form of sathyanarayana – the childhood name of sri sathya sai baba; (var) sathyam sayeesha: sai + esha = lord sai; (var) sayeesham, sayeeshwara, sayeeshwaram, sayeeshwari (f), sayeeshwaraya, saishwari (f), sharan: surrender; (var) sharana, sharanagata, sharanagatha, sharanagatham, sharanam shiva: lord shiva - one of the trinity who is the destroyer - the name shiva means auspiciousness; (var) shiv, shivaya, shivaraj, shivaraja, shivarajam, shivom, shivani (f) - of shiva sundara: beautiful; (var) sundarakara, sundaraya, sundari (f), soundari (f), sundaram - beauty</t>
  </si>
  <si>
    <t>debug_sai_natha_bhagawan_sai_natha.html</t>
  </si>
  <si>
    <t>https://youtu.be/nYdjOqJtKb4 https://youtu.be/zydJBqmboqA</t>
  </si>
  <si>
    <t>https://sairhythms.sathyasai.org/song/sai-natha-deena-natha</t>
  </si>
  <si>
    <t>Sai Natha Deena Natha</t>
  </si>
  <si>
    <t>O Sai who is the Lord of the destitute, the very form of Brahman, the supreme Lord, who is all knowing, please accept us at Thy Holy Feet and grant us liberation. O Lord Sai, You are pleased by truth, right conduct, peace, love and non-violence. Give us strength, devotion, bliss, peace and liberation from birth.</t>
  </si>
  <si>
    <t>Sai Natha Deena Natha Brahma Rupa Deva
Sarvantaryami Sai Baba (2x)
Tere Charanon Mein Hame Lelo Sai Baba
Hamko Mukti Do Sai Baba (2x)
We pray for strength, we pray for faith, we pray for happiness,
We pray for peace, we pray for liberation, Sai Baba
We gather and surrender at Your feet, Sai Baba
We gather and surrender at Your feet
Shakthi Do Bhakthi Do Ananda Do Shanthi Do Janma Ko Mukti Do Baba (2x)
Sathya Dharma Shanti Prema Ahimsa Priya Deva, Sarvantaryami Sai Baba, Sarvantaryami Sai Baba
We pray for strength, we pray for faith, we pray for happiness,
We pray for peace, we pray for liberation, Sai Baba
We gather and surrender at Your feet, Sai Baba
We gather and surrender at Your feet
Sai Natha Deena Natha Brahma Rupa Deva
(Speed up)
Sai Natha Deena Natha Brahma Rupa Deva
Sarvantaryami Sai Baba
We gather and surrender at Your feet, Sai Baba
Sarvantaryami Sai Baba
We gather and surrender at Your feet, Sai Baba
Sarvantaryami Sai Baba
We gather and surrender at Your feet</t>
  </si>
  <si>
    <t>Sanskrit / Hindi, English</t>
  </si>
  <si>
    <t>debug_sai_natha_deena_natha.html</t>
  </si>
  <si>
    <t>https://sairhythms.sathyasai.org/song/sai-natha-deena-natha-brahma</t>
  </si>
  <si>
    <t>Salutations to You, O Lord Sai, the Supreme Guru, who is the protector of the weak and the downtrodden, who is the very embodiment of Brahman. You are the Formless One that has taken the Form of Lord Sai. Glory to You O Lord, the unperturbed one, who is present in the primordial sound "Om". Glory to You, O Divine Preceptor Sai, You are our mother, father and our everything.</t>
  </si>
  <si>
    <t>Sai Natha Deena Natha Brahma Roopa Sadguru
Nirakara Hey Akara Sathya Sai Sadguru [ Sai Natha ... ]
Omkara Sadguru Nirvikara Sadguru
Nirvikara Sadguru Omkara Sadguru [ Sai Natha ... ]
Mata Pitha Sadguru Sakala Tum Hi Sadguru
Sakala Tum Hi Sadguru Sakala Tum Hi Sadguru</t>
  </si>
  <si>
    <t>sai-natha-deena-natha-brahma.mp3</t>
  </si>
  <si>
    <t>Song Glossary akara: shape or figure; (var) akaram brahma: one of the trinity who is the creator, it also refers to the supreme lord - brahman; (var) brahmam deen: downtrodden; (var) deena, deenan hai: is, are; (var) hi; hain - we are hey: a heartfelt callout, usually followed by a name or description like 'hey rama', or 'hey merciful lord' mata: mother; (var) matey natha: lord or master; (var) nath, nathaya, natham, nada (tamil), nadanukku (tamil) - to the lord, nathudey (telugu) nirakara: formless; (var) nirakari nirvikara: unperturbed, unagitated om: Omkara has no form. It is the manifestation of Brahman (God) as sound. It is present in all creation. It is effulgent. It is in all speech. Read More: Significance of Om pitha: father roopa: figure, embodiment; (var) roopam, roopini (f) sadguru: true teacher/mentor/preceptor sai: sa + aai = divine mother sakala: all sathya: truth, short form of sathyanarayana – the childhood name of sri sathya sai baba; (var) sathyam tum: you, thou; (var) tu, tuj; tubhyam, tumhey - to you; tujhey, tujko - for you;</t>
  </si>
  <si>
    <t>debug_sai_natha_deena_natha_brahma.html</t>
  </si>
  <si>
    <t>https://youtu.be/x13il8-_2I0</t>
  </si>
  <si>
    <t>https://sairhythms.sathyasai.org/song/sai-natha-guru-brahma-nath</t>
  </si>
  <si>
    <t>Sai Natha Guru Brahma Nath</t>
  </si>
  <si>
    <t>Salutations to Lord Sai Natha who is the divine Preceptor. Let us all surrender at His Lotus feet.</t>
  </si>
  <si>
    <t>Sai Natha Guru Brahma Nath Guru Sathya Sai Deva
Guru Deva Guru Deva
Pankaja Charanam Sharanam Sharanam
Sathya Sai Deva (2)</t>
  </si>
  <si>
    <t>Song Glossary brahma: one of the trinity who is the creator, it also refers to the supreme lord - brahman; (var) brahmam chara: moveable, animate deva: god; (var) dev, devo, devam guru: preceptor; (var) guruvara – belonging to the guru / guru’s natha: lord or master; (var) nath, nathaya, natham, nada (tamil), nadanukku (tamil) - to the lord, nathudey (telugu) pankaja: lotus; (var) pankajam sai: sa + aai = divine mother sathya: truth, short form of sathyanarayana – the childhood name of sri sathya sai baba; (var) sathyam sharan: surrender; (var) sharana, sharanagata, sharanagatha, sharanagatham, sharanam</t>
  </si>
  <si>
    <t>debug_sai_natha_guru_brahma_nath.html</t>
  </si>
  <si>
    <t>https://sairhythms.sathyasai.org/song/sai-natha-guru-govinda-sathya</t>
  </si>
  <si>
    <t>Sai Natha Guru Govinda Sathya</t>
  </si>
  <si>
    <t>Salutations to You O Lord Sai, You are the Divine Preceptor who gives us eternal bliss.</t>
  </si>
  <si>
    <t>Sai Natha Guru Govinda Sathya Sai Jaya Paramananda (3)
Om Guru Natha Jaya Guru Natha Sai Guru Natha (6)</t>
  </si>
  <si>
    <t>Song Glossary govinda: name of krishna which means cowherd; (var) govindam guru: preceptor; (var) guruvara – belonging to the guru / guru’s jaya: victory; (var) jayam, jayatu natha: lord or master; (var) nath, nathaya, natham, nada (tamil), nadanukku (tamil) - to the lord, nathudey (telugu) om: Omkara has no form. It is the manifestation of Brahman (God) as sound. It is present in all creation. It is effulgent. It is in all speech. Read More: Significance of Om paramananda: supreme bliss; (var) paramanandam sai: sa + aai = divine mother sathya: truth, short form of sathyanarayana – the childhood name of sri sathya sai baba; (var) sathyam</t>
  </si>
  <si>
    <t>debug_sai_natha_guru_govinda_sathya.html</t>
  </si>
  <si>
    <t>https://sairhythms.sathyasai.org/song/sai-natha-sharanam-sathya</t>
  </si>
  <si>
    <t>Sai Natha Sharanam (Sathya)</t>
  </si>
  <si>
    <t>Surrender to Lord Sathya Sai who resides in Prashanthi, who is also the Lord Shanmukha (Son of Shiva).</t>
  </si>
  <si>
    <t>Sai Natha Sharanam (Sathya)
Shiva Sai Nath Sharanam
Sharavana Bhava Guha Shanmukha Natha
Shiva Guru Raja Prashanthi Vasa
PranavaKaara Gnana Prakasha</t>
  </si>
  <si>
    <t>Song Glossary bhava: being, becoming, birth, world gnana: wisdom; (var) gyaan, gnaan, gnan, gnanam guha: lord subrahmanya, also the name of the boatsman in whose boat lord rama travelled guru: preceptor; (var) guruvara – belonging to the guru / guru’s natha: lord or master; (var) nath, nathaya, natham, nada (tamil), nadanukku (tamil) - to the lord, nathudey (telugu) prakasha: light, effulgence; (var) prakashini (feminine) pranavakaara: embodiment or personification of om; (var) pranavakaari, omkaara, pranavakaram, pranavakaaraaya prashanthi: supreme peace; (var) prashantha; also refers to prashanthi nilayam at puttaparthi raja: king, emperor; (var) raya, rajadhi raja – king of kings sai: sa + aai = divine mother sathya: truth, short form of sathyanarayana – the childhood name of sri sathya sai baba; (var) sathyam shanmukha: lord with six faces - refers to lord subrahmanya, son of shiva; (var) shanmuga sharan: surrender; (var) sharana, sharanagata, sharanagatha, sharanagatham, sharanam sharavana: another name of lord subrahmanya since he appeared in a forest of shara (bamboo) shiva: lord shiva - one of the trinity who is the destroyer - the name shiva means auspiciousness; (var) shiv, shivaya, shivaraj, shivaraja, shivarajam, shivom, shivani (f) - of shiva vasa: one who dwells or resides in; (var) vasaya, vaasam</t>
  </si>
  <si>
    <t>debug_sai_natha_sharanam_sathya.html</t>
  </si>
  <si>
    <t>https://sairhythms.sathyasai.org/song/sai-no-ai-ni-tsutsumarete</t>
  </si>
  <si>
    <t>Sai no Ai ni Tsutsumarete</t>
  </si>
  <si>
    <t>Sai's love covers everything. No matter what we fear, You are always with us. The power of Sai's love can change anything. Your holiness is my entire life. Sathya Sai Baba, You walk alongside my heart. Sathya Sai Baba, You are my light.</t>
  </si>
  <si>
    <t>Sai no Ai ni Tsutsumarete Iru
Nani mo Osorezu ni Ikiteyukeru
Sai no Ai wa Chikara ni Kawari
Watashi no Subete wo Seinaru Mono ni
Sathya Sai Baba, Sai Baba, Kokoro wo Tsutau
Sathya Sai Baba, Sai Baba, Watashi no Hikari</t>
  </si>
  <si>
    <t>debug_sai_no_ai_ni_tsutsumarete.html</t>
  </si>
  <si>
    <t>https://youtu.be/iFYGKkVA3FI</t>
  </si>
  <si>
    <t>https://sairhythms.sathyasai.org/song/sai-no-ai-wa-haha</t>
  </si>
  <si>
    <t>Sai no Ai wa Haha</t>
  </si>
  <si>
    <t>Sai's love is like the love of a Mother and Father. It always watches over us like a constant downpour of rain.</t>
  </si>
  <si>
    <t>Sai no Ai wa Haha no Ai, Sai no Ai wa Chichi no Ai
Sono Jiai no Manazashi wa, Ame noyou ni Furisosogu
You Are My Mother, You Are My Father
You Are My Closest Kin, You Are My Dearest Friend
You Are My Wisdom, You Are My Treasure
You Are My Everything My Lord, My Loving Lord</t>
  </si>
  <si>
    <t>debug_sai_no_ai_wa_haha.html</t>
  </si>
  <si>
    <t>https://youtu.be/FBa4zOABuQM</t>
  </si>
  <si>
    <t>https://sairhythms.sathyasai.org/song/sai-no-ai-wa-kagiri</t>
  </si>
  <si>
    <t>Sai no Ai wa Kagiri</t>
  </si>
  <si>
    <t>Sai's love is deep, wide, and forever warm, and it shines without limits. This flame shines within our hearts and always protects us. Wherever you are, this love shines brightly to guide us as we walk forward.</t>
  </si>
  <si>
    <t>Sai no Ai wa Kagiri Naku
Fukaku Hiroku Atatakai
Kokoro ni Tomoru Tomoshi Hi wa, Warera wo Mamori Terasu
Ai no Mama ni, Ai no Mama ni
Anata ga Terasu Kono Michi wo
Arunde Yukemasu you ni
Sai Ram, Sai Ram, Sathya Sai Bhagawan, Warera wo Mamori Terasu</t>
  </si>
  <si>
    <t>Song Glossary bhagawan: god; (var) bhagwan, bhagavaan, bhagavan, bhagawantha, bhagawathey rama: name of the seventh incarnation of lord vishnu, son of dasharatha and kausalya; (var) ram sai: sa + aai = divine mother sathya: truth, short form of sathyanarayana – the childhood name of sri sathya sai baba; (var) sathyam</t>
  </si>
  <si>
    <t>debug_sai_no_ai_wa_kagiri.html</t>
  </si>
  <si>
    <t>https://youtu.be/sCM_QqzBec4</t>
  </si>
  <si>
    <t>https://sairhythms.sathyasai.org/song/sai-no-mina-wo-yobu</t>
  </si>
  <si>
    <t>Sai no Mina wo Yobu</t>
  </si>
  <si>
    <t>We call out the beautiful name of Lord Sathya Sai who is the light of our hearts. We live with the love and courage that You blessed us with. We live with Your love so that we may become one with You.</t>
  </si>
  <si>
    <t>Sai no Mina wo Yobu (Sathya)
Kokoro ni Owasu Kamisama
Uchinaru Hikari yo Sai Ram [ Sai no ... ]
Ai ni Ikiru Yuuki Ware ni Sazuke Tamou
Kokoro ni Owasu Sai Ram
Subete ni Yadoru Sai Ram
Anata to Hitotsu Sai Ram
Kami no Ai ni Naru (Ima)</t>
  </si>
  <si>
    <t>debug_sai_no_mina_wo_yobu.html</t>
  </si>
  <si>
    <t>https://youtu.be/Ic54J2KjnJc</t>
  </si>
  <si>
    <t>https://sairhythms.sathyasai.org/song/sai-love</t>
  </si>
  <si>
    <t>Sai of Love</t>
  </si>
  <si>
    <t>Sai of Love ... Sai of Light
Sai of Peace ... Sai of Might
Sai so close ... ever free
Thank you Sai for being Me
That all that exists is Thy Will Being Done
As we turn within to The Light in our heart
We finally see that we’re not apart
Sai of Peace ... Sai of Might
Sai so close ... ever free
Thank you Sai for being Me</t>
  </si>
  <si>
    <t>sai-love.mp3</t>
  </si>
  <si>
    <t>debug_sai_of_love.html</t>
  </si>
  <si>
    <t>https://sairhythms.sathyasai.org/song/sai-my-heart-take</t>
  </si>
  <si>
    <t>Sai Of My Heart Take</t>
  </si>
  <si>
    <t>Sai Of My Heart Take My Soul And Merge It With Thee
Sai Of My Heart Lord Your Love encompasses Me
You're The Heart Of My Life My Lord From Thyself Your Love You Have Poured
From My Soul I Give Unto Thee Blossoms Of Love Offered Unto Thee</t>
  </si>
  <si>
    <t>debug_sai_of_my_heart_take.html</t>
  </si>
  <si>
    <t>https://sairhythms.sathyasai.org/song/sai-om-sai-om-sai</t>
  </si>
  <si>
    <t>The entire Universe is permeated with the sound of 'Sai Om' the primordial sound. 'Sai Om' is everywhere, it is in the body, in the conscience, in sleep, in dream, in the sky, ether and wind. Whatever and wherever, the eyes perceive, it is nothing but 'Sai Om'. It is from emergence to dissolution.</t>
  </si>
  <si>
    <t>Sai Om Sai Om Sai Om
Tan Man Pran Mey Sai Om [ Sai Om ... ]
Shayan Sapan Mey Sai Om
Gagan Pavan Mey Sai Om [ Shayan ... ]
Nayan Nayan Mey Sai Om
Janam Maran Mey Sai Om</t>
  </si>
  <si>
    <t>sai-om-sai-om-sai.mp3</t>
  </si>
  <si>
    <t>https://media.radiosai.org/journals/Vol_04/01JUN06/bhajans.htm</t>
  </si>
  <si>
    <t>Song Glossary gagan: sky; (var) gagana janam: birth; (var) janama, janana mana: mind; (var) man, mano maran: death; (var) marana mey: in nayan: eye; (var) nayana, nayanon, nayanom, nayanabhi om: Omkara has no form. It is the manifestation of Brahman (God) as sound. It is present in all creation. It is effulgent. It is in all speech. Read More: Significance of Om pavan: the wind god pran: vital force, life; (var) prana, praana sai: sa + aai = divine mother sapana: dream shayana: sleep tan: body; (var) tana</t>
  </si>
  <si>
    <t>debug_sai_om_sai_om_sai.html</t>
  </si>
  <si>
    <t>sai-om-sai-om-sai_1.mp3</t>
  </si>
  <si>
    <t>https://sairhythms.sathyasai.org/song/sai-paada-pooja-karo-hey</t>
  </si>
  <si>
    <t>Sai Paada Pooja Karo Hey</t>
  </si>
  <si>
    <t>O Mind - Chant the Holy Name of Sai and offer it at His Lotus Feet. By chanting thus, redeem all your sins and fears across all births. His feet are those of Nataraja (Lord Shiva), they are the holy feet, which were worshipped by Lord Brahma the creator and they are the feet, which are soft and delicate.</t>
  </si>
  <si>
    <t>Sai Paada Pooja Karo Hey Manuva
Sakala Paapa Bhava Bhaya Haranam [ Sai Paada ... ]
Nataraja Paadam Sai Paadam
Brahma Sevitha Punya Paadam
Shyamala Komala Sai Paadam</t>
  </si>
  <si>
    <t>Song Glossary bhava: being, becoming, birth, world bhaya: fear brahma: one of the trinity who is the creator, it also refers to the supreme lord - brahman; (var) brahmam harana: to remove/destroy; (var) haranam, haari - one who destroys hey: a heartfelt callout, usually followed by a name or description like 'hey rama', or 'hey merciful lord' karo: do; make it happen; (var) kar; kiya - did; karomi, karey - let us do komala: soft, beautiful, pleasant manuva: mind nataraj: king of dance - refers to lord shiva who is the source of cosmic energy; (var) nataraja paada: feet; (var) pada, padam, paadam - tamil paapa: sin pooja: worship; (var) poojana, poojey punya: merit sai: sa + aai = divine mother sakala: all sevitha: one who is worshipped sham: dark hued, a reference to lord krishna; evening time; (var) shyam, shyama, shyamala</t>
  </si>
  <si>
    <t>debug_sai_paada_pooja_karo_hey.html</t>
  </si>
  <si>
    <t>https://youtu.be/8DRT2yeFfaE</t>
  </si>
  <si>
    <t>https://sairhythms.sathyasai.org/song/sai-pancharatna-kritis-charana-sevanam</t>
  </si>
  <si>
    <t>Sai Pancharatna Kritis - Charana Sevanam</t>
  </si>
  <si>
    <t>Serving the lotus feet is the most auspicious. Sai's name and form are most nectarous and sweet. Vanquisher of the six vices, bestower of the six divine qualities (Sathya, Dharma, Shanthi, Prema, Ahimsa and Thyaaga) and the One who has the ability to transform multitudes of people. The One whose enchanting voice is full of compassion and charm. 1. The beautiful One of endless glory and grandeur. 2. The One who is embodiment of Truth, Auspiciousness and Beauty and repository of human values. 3. The One who is radiant with humility, sweet in speech and forbearing by nature has sacrifice as His form. 4. The One who is omnipresent, omnipotent and omniscient, and is the basis of all five elements and all lives. 5. Sai's compassion glows with motherly love. He teaches the trilogy of the spiritual principles. He is the dearest friend of His devotees and who is the effulgent knowledge in their minds. 6. You have become our mother, father, preceptor, friend and God. You are that good fortune that can liberate us from all our past actions and lineage. You are the supreme spiritual home and the invaluable treasure for devotees. 7. Even the gods are jealous of the Anthevaasis (those who have Swami's proximity) when You grant them darshan and bless them through various divine acts, enquiring about their welfare, accepting their letters and bestowing fearlessness, declaring, "You are Mine. I am yours and I will be happy when you get a good name for yourselves", You have become everything for us. You are the gardener of our hearts who has transformed our path of life into a flowery garden. Our body is Yours; Our thoughts are Yours; The form which is shining in our hearts is Yours! We reverentially offer our lives as a garland fragrant with the nectar of love at Your Lotus Feet.</t>
  </si>
  <si>
    <t>Charana Sevanam Parama Paavanam
Madhuram Madhuram Sai Roopa Naamam
(Pallavi)
Apaarajana Parivarthana Daksham
(Anupallavi)
(Charanam)
Sarvavyaapaka, Sarva Shakthi Maya, Sarvajna
Aadhyaathmika Soothrathraya Bodhanaa Chathura
Bhakthasakhaa Chitthaakaasha Jnaana Bhaaskara
Puraajanma Paramparaagatha Mokshadaayaka Punyaphalam
Bhakthaaliki Paramanidhaanam Amulya Mooladhanam
Pari Pari Natanala Joopuchu
Kushalamuladuguchu, Lekhala Chekonuchu
Abhaya Mosaguchoo, Naa Hakku Meeranuchoo, Mee Vaada Nenanuchu
Sathkeerthinondaga Santhasinthunatanchu Sarvamuthaaneyai
Brathukubaatanu Poodotaga Chesina Hrudaya Brundaavana Vanamaali
Maa Hrudhi Velugu Roopu Needi
Prema Sougandhikaabharithamou Maa Jeevana Kalhaarame
Needhu Charana Yugaliki Nivaali
Charana Sevanam Parama Paavanam
Madhuram Madhuram Sai Roopa Naamam
(Pallavi)
Apaarajana Parivarthana Daksham
(Anupallavi)
(Charanam)
Sarvavyaapaka, Sarva Shakthi Maya, Sarvajna
Aananda Daayaka Mrudula Hrudayaa
Bhakthasakhaa Chitthaakaasha Jnaana Bhaaskara
Puraajanma Paramparaagatha Mokshadaayaka Punyaphalam
Bhakthaaliki Paramanidhaanam Amulya Mooladhanam
Pari Pari Natanala Joopuchu
Kushalamuladuguchu, Lekhala Chekonuchu
Abhaya Mosaguchoo, Naa Hakku Meeranuchoo, Mee Vaada Nenanuchu
Sathkeerthinondaga Santhasinthunatanchu Sarvamuthaaneyai
Brathukubaatanu Poodotaga Chesina Hrudaya Brundaavana Vanamaali
Maa Hrudhi Velugu Roopu Needi
Prema Sougandhikaabharithamou Maa Jeevana Kalhaarame
Needhu Charana Yugaliki Nivaali</t>
  </si>
  <si>
    <t>sai-pancharatna-kritis-charana-sevanam.mp3</t>
  </si>
  <si>
    <t>https://media.radiosai.org/www/mp3download/Pancharatna-krithi-03.mp3</t>
  </si>
  <si>
    <t>https://media.radiosai.org/www/imagedownloads/Kriti_3_Carana_Sevanam_Notations.pdf</t>
  </si>
  <si>
    <t>kritis sheet-music tutorial</t>
  </si>
  <si>
    <t>debug_sai_pancharatna_kritis_-_charana_sevanam.html</t>
  </si>
  <si>
    <t>Genesis of Sathya Sai Pancharatna Kritis Pronunciation guide</t>
  </si>
  <si>
    <t>https://sairhythms.sathyasai.org/song/sai-pancharatna-kritis-kaliyuga-avathaari</t>
  </si>
  <si>
    <t>Sai Pancharatna Kritis - Kaliyuga Avathaari</t>
  </si>
  <si>
    <t>Bhagawan Sri Sathya Sai - the Divine Incarnation of the Kali Age. You take care of people by bestowing auspiciousness; You dwell on the banks of sacred river Chithravathi. You are full of nectarous love and You shine with the beauty of service. 1. Your flower like face shines with a bright smile. You are adorned with curly hair. 2. Soaking in the nectarous words emanating from Your tender lips and contemplating on them over and over again, filled with ecstasy, the minds which were in slumber are awakened to the reality. 3. You have taught us that others are not truly others but very embodiments of Divinity and given us the opportunity to participate in gigantic service projects which reflects the power of Thy divine will and make us wonder if all these are a dream or a divine mystery. 4. The compassionate glance of Sai Shiva has given birth to the Sai Ganga Drinking Water Project. That project has slaked the thirst of the drought-struck millions. 5. You are the wonderful Divine doctor; capable of curing even the disease of worldliness. As the dearest friend of the poor, You have established a temple of healing. 6. Sacrifice and yoga as the foundation, character-building as the ultimate goal, combining the study of the material and the spiritual, the knowledge of here and beyond, this special University is dedicated to imparting the ‘Highest’ learning, totally free. 7. The divine Darshan of Sai relieves one of the darkest sins. The touch of the Divine feet relieves one from bondage of actions. Singing the name of Sathya Sai brings about the union with the Atmic principle.</t>
  </si>
  <si>
    <t>Kaliyuga Avathaari Bhagawan Sri Sathya Sai
(Pallavi)
(Anupallavi)
(Charanam)
Kutilakunthala Viraajamaanam
Mari Mari Thalachi Thalachi Pulakinchi
Mukthamathulayye Suptha Chitthamulu
Sathya Sankalpa Paramaardhamo
Parulu Parule Kaadhu Paramaathmaroopulana
Bruhath Sevaa Pradaayakaa
Sujala Pathakamanaga Daahaarthula Aarthi Deerpanga
Pedala Aatmabandhuvai Velayinche Ghana Aarogya Dhaamam
Padhaardha, Paraardha Yekeekrutha Ihaparajnaana Vaaradhi
Nihshulka Bodhanaankitha Vishishta Vidyaalayamidhi
Divyapaada Sparshanam Karmamochanam
Sathya Sai Sankeerthanam Aathmaanu Sandhaanam</t>
  </si>
  <si>
    <t>sai-pancharatna-kritis-kaliyuga-avathaari.mp3</t>
  </si>
  <si>
    <t>Todi - Carnatic</t>
  </si>
  <si>
    <t>https://media.radiosai.org/www/mp3download/Pancharatna-krithi-04.mp3</t>
  </si>
  <si>
    <t>https://media.radiosai.org/www/imagedownloads/Kriti_4_Kaliyuga_Avatari_Notations.pdf</t>
  </si>
  <si>
    <t>debug_sai_pancharatna_kritis_-_kaliyuga_avathaari.html</t>
  </si>
  <si>
    <t>https://sairhythms.sathyasai.org/song/sai-pancharatna-kritis-pranamaami-saayeesha</t>
  </si>
  <si>
    <t>Sai Pancharatna Kritis - Pranamaami Saayeesha</t>
  </si>
  <si>
    <t>I bow before You Lord Sai, the bestower of auspiciousness to the entire Universe; the one whose story is the most glorious; the preserver of all creation, the source of all virtues and the crest jewel of the entire Ratnakara clan. O dispeller of the devotees’ distress, You are the embodiment of Shiva and Shakti; the One born in sage Bharadwaja’s lineage. (When) the earth itself has been sanctified by the touch of Your feet; (then) who can equal You in compassion? 1. Your divine incarnation is a saga of Love in this kali age; Your feet is my refuge, it confers upon me devotion and liberation. 2. Your birth as the son of Easwaramba is the fruition of the prayers of sages and saints, It upholds Dharma and ushers in a glorious future for the entire mankind. 3. Your form is adorned with the Sun, Moon, Fire and the third eye; it is capturing the hearts of the devout. You dispel the worry of the ignorant folk by teaching them Your three fold message - Daiva preethi, papa bheethi, sanga neethi (Love for God, Fear of sin, Morality in Society). 4. Your radiant form was seen in the moonshine and in the solar orb; The very next moment You granted the glorious vision of Dasaavathara (Ten Incarnations of Lord Vishnu). 5. Knower of all music; Expert in explaining the essence of all esoteric knowledge, Your playful pranks and miracles are exhilarating, fascinating, divine, grand, unique and nectarous. Your feet are our ultimate goal. 6. The tamarind tree was transformed into the wish fulfilling tree, it gave everything Your childhood friends desired; You possess the Sathya Sankalpa (Resolve of Truth) that make things happen the moment You will it. O embodiment of love, Sai, Your palm itself is verily the wish-fulfilling tree. 7. Sai's delightful and fascinating play is without a beginning or an end; the stories of Sai’s love are like the gently dancing waves. For the devotees, at one moment it is an overwhelming Divine experience (with You) but the very next instant, it is a powerful attraction to Your (human side) true love. To have recognised Your divinity even when You were young, is indeed a grand fortune of the devotees of yore.</t>
  </si>
  <si>
    <t>Pranamaami Saayeesha Sakala Bhuvana Shubhakara Ghanacharitha
Srushti Sthithi Kaaraka Sugunaakara Ratnaakara Vamshaabdhi Sudhaakara
(Pallavi)
Nee Padamu Soki Bhuvi Dhanyamaaye Nee Karunakilanu Evaru Saati
(Anupallavi)
Tava Charanam Mama Sharanam Bhakthi Mukti Pradaayakam
(Charanam)
Dharmoddharanaku Saaradhyam Vishva Maanavathaku Bhavya Bhavithavyam
Paamara Jana Thaapatraya Kshayakara Soothrathraya Bodhaka
Anthalona Druggocharamaiye Dashaavataara Vaibhavam
Nee Leelaa Mahimalu Vinodamulu Chithra Vichithramulu
Divyamu Bhavyamu Navyamu Rasaramyamu Nee Padame Parama Padamu
Chelimikaandra Muchchata Deerche Kalpabhoojam
Thalachinanthane Srushti Jarugu Sathya Sankalpam
Premaroopa Sai Karathalame Kalpakam
Saayi Prema Kadhale Kerataala Laasyam
Bhakthaaliki Oka Kshanamuna Divyaanubhoothula Paaravashyam
Marukshanamuna Sathya Premaakarshana Maanava Sahaja Naijam
Pasithanambunane Paramaathmagaa Nerigina
Alanatibhakthula Bhaagyame Bhaagyam</t>
  </si>
  <si>
    <t>sai-pancharatna-kritis-pranamaami-saayeesha.mp3</t>
  </si>
  <si>
    <t>https://media.radiosai.org/www/mp3download/Pancharatna-krithi-01.mp3</t>
  </si>
  <si>
    <t>https://media.radiosai.org/www/imagedownloads/Kriti_1_Praṇamami_sayisa_Notations.pdf</t>
  </si>
  <si>
    <t>debug_sai_pancharatna_kritis_-_pranamaami_saayeesha.html</t>
  </si>
  <si>
    <t>https://sairhythms.sathyasai.org/song/sai-pancharatna-kritis-sadaa-bhaavayaami</t>
  </si>
  <si>
    <t>Sai Pancharatna Kritis - Sadaa Bhaavayaami</t>
  </si>
  <si>
    <t>I always meditate on Sri Sathya Sai, the complete and absolute incarnation of God. One who always delighted in music, adorning an illusionary human form. The embodiment of love with a compassionate heart. 1. One who is extolled in the Vedas, the sustainer of the Vedas; His form is the very essence of the Vedas; One who enjoys the recitation of the Vedas. 2. He is Parthi Shiva who brings forth the holy Linga, performs the miraculous Vibhuti abhisheka (the ritual of pouring Vibhuti on the idol of Shirdi Sai Baba). 3. He is the one who showers abundant grace by declaring, “Why fear when I am here?” 4. Who wards off the fear of death through devotion, Who brings back to life even the dead. 5. Just like a flower spreads fragrance even as it blossoms, (Sathya Sai) taught the virtue of sacrifice in childhood itself. 6. Who can ever comprehend even a fraction of the glory of Your incarnation! With boundless love You have revealed Yourself to all. 7. You are a man among the men, child among the children, a woman among women; thus You become the beloved knowing each one’s heart and fulfilling their desires. When alone, You are the emperor of the Universe. 8. You set an ideal for youth, by adhering to Truth and punctuality, through speaking that is good, limited and soft, through appropriate mannerisms. Every act is suffused with refinement and the feeling of service. Truth is Your eternal vow, Sai’s life is His message to the world. 9. Serving the destitute alone satisfies Sai, His compassionate gaze is on all living beings. O Son of Easwaramma, the giver of all wealth, The entire creation functions by Your mere glance.</t>
  </si>
  <si>
    <t>Sadaa Bhaavayaami Sri Sathya
Sai Paripoornaavataaram
(Pallavi)
Maayaamaanusha Vesha Dhaaram
(Anupallavi)
(Charanam)
Veda Saara Roopa Veda Gaanalolam
Praayambuna Tyaaga Sheelatha nerpe
Nirvyaaja Premaathishayamutho Ninnu Neeveruka Parachani Naadu
Mahilala Madhya Mahilavu Manaserigi Manoradhamuleederchu
Prana Vibhudavu Neevu Eakaanthambuna Vishwavibhudaveevu
Hitha Mitha Mrudu Bhaashanam Samuchitha Veshadhaaranam
Prathi Panilo Nindaina Samskaaram Seva Paraayanathvam
Sathyam Nithya Vratham Saayi Jeevithame Jagathiki Sandesham
Sarva Jeeva Raasulapaina Kaarunya Drushti
Janabhaagadheya Easwaraamba Thanayaa
Mee Kanusannala Saagu Ee Sarva Srushti</t>
  </si>
  <si>
    <t>sai-pancharatna-kritis-sadaa-bhaavayaami.mp3</t>
  </si>
  <si>
    <t>https://media.radiosai.org/www/mp3download/Pancharatna-krithi-02.mp3</t>
  </si>
  <si>
    <t>https://media.radiosai.org/www/imagedownloads/Kriti_2_Sadabhavayami_Notations.pdf</t>
  </si>
  <si>
    <t>debug_sai_pancharatna_kritis_-_sadaa_bhaavayaami.html</t>
  </si>
  <si>
    <t>https://sairhythms.sathyasai.org/song/sai-pancharatna-kritis-sathya-sai-avathaara-vaibhavam</t>
  </si>
  <si>
    <t>Sai Pancharatna Kritis - Sathya Sai Avathaara Vaibhavam</t>
  </si>
  <si>
    <t>The grandeur of the Sathya Sai incarnation is ever new, true and eternal. You are the source of Universal Love that established Sathya (Truth), Dharma (Right-conduct), Shanthi (Peace) and Prema (Love) in every heart. ‘Love is the only religion’ is the essence of Sai's ambrosial message. 1. One who is extolled in the Vedas, the sustainer of the Vedas; Noble service to mankind is the first step in the practice of spirituality. 2. Serving the villages and the downtrodden is true karma yoga (path of action) and verily the royal path. 3. Singing the name of the Lord Sai, who is Nada Brahma (the Primordial Sound), is the pathway to liberation in the Kali age. 4. Experiencing bhajan bliss through the harmony of the feeling (Bhaava), tune (Raaga) and rhythm (Taala) is the path of Devotion (Bhakti Marga). 5. Realising ‘I am That’ with every breath is the True Knowledge (Jnana). The path of Knowledge (Jnana Marga) therefore lies in finding You in every atom. 6. Warding away the intellectual arrogance of the impure minds of humanity in Kali age; Bringing universality by transcending the caste, religion and nation; Guiding everyone on the path of Truth This is the grand mission of Sai. 7. Sai is endowed with the magnetic power of Love. Sai is the Cosmic Being whose advent is for awakening the Divinity latent in all. Sai is a rare incarnation of divine playfulness; the effulgent Consciousness which is eternal, pure and enlightened. 8. Sai's principles have taken shape in a grand manner turning the Earth into a land of righteousness, and the entire world into one family by spreading its effulgence in all directions. The grandeur of Sathya Sai is unique, ceaseless and infinite.</t>
  </si>
  <si>
    <t>Sathya Sai Avathaara Vaibhavam, Nithya Noothanam Sathya Sanaathanam
(Pallavi)
Prathihrudhi Nilipina Vishwaprema Prasthaanam
(Anupallavi)
(Charanam)
Anuvanuvuna Ninnu Kanugonute Jnaana Maargam
Kula Matha Deshaatheeta Vishwajaneena,
Sathyapathanirdheshanam Saayi Mahitodhyamam
Janaganamanamula Divyathwa Jaagruthiki Velasina Vishwa Viraat Roopaa
Nithya, Shuddha, Buddha, Chaitanya Deepthaa Apuroopa Leelaavathaara
Bhuvi Dharmakshetram, Jagathi Vasudaika Kutumbam
Digdhigantha Dheedhithula Thejarille
Sathya Sai Vibhavam Apoorvam Akhandam Anantham</t>
  </si>
  <si>
    <t>sai-pancharatna-kritis-sathya-sai-avathaara-vaibhavam.mp3</t>
  </si>
  <si>
    <t>https://media.radiosai.org/www/mp3download/Pancharatna-krithi-05.mp3</t>
  </si>
  <si>
    <t>https://media.radiosai.org/www/imagedownloads/Kriti_5_Sathya_Sayi_Avatara_Vaibhavam_Notations.pdf</t>
  </si>
  <si>
    <t>debug_sai_pancharatna_kritis_-_sathya_sai_avathaara_vaibhavam.html</t>
  </si>
  <si>
    <t>https://sairhythms.sathyasai.org/song/sai-pitha-aur-mata-sai</t>
  </si>
  <si>
    <t>Chant the Holy name of Sai who is our father and mother and who is the protector of the weak and downtrodden. He is the preceptor, friend and sibling. He is verily Truth, Goodness and Beauty. He is the embodiment of Vedas, the Upanishads and the Bhagawad Geeta.</t>
  </si>
  <si>
    <t>Sai Pitha Aur Mata Sai
Deena Dayala Daata Sai [ Sai Pitha ... ]
Sai Guru Sai Sakha Sahodara
Sai Sathya Shiva Sai Sundara
Veda Upanishada Geeta Sai [ Deena Dayala ... ]</t>
  </si>
  <si>
    <t>sai-pitha-aur-mata-sai.mp3</t>
  </si>
  <si>
    <t>Song Glossary aur: and daata: one who gives; (var) datha, daatha, daatri - one that gives dayal: compassionate one: (var) dayala, dayalam, dayalana, dayalo, dayalu, dayaludey, dayalane (tamil), dayakari (f), dayalakari (f) deen: downtrodden; (var) deena, deenan geeta: bhagawad geeta, the sacred scripture containing the guidance of lord krishna to arjuna during the war; (var) geete, geetai (tamil) guru: preceptor; (var) guruvara – belonging to the guru / guru’s mata: mother; (var) matey pitha: father sahodara: brother sai: sa + aai = divine mother sakha: friend; (var) sakhi (feminine) sathya: truth, short form of sathyanarayana – the childhood name of sri sathya sai baba; (var) sathyam shiva: lord shiva - one of the trinity who is the destroyer - the name shiva means auspiciousness; (var) shiv, shivaya, shivaraj, shivaraja, shivarajam, shivom, shivani (f) - of shiva sundara: beautiful; (var) sundarakara, sundaraya, sundari (f), soundari (f), sundaram - beauty upanishad: holy collection of spiritual and philosophical texts, considered as the word of god veda: sacred text, the scripture of the hindus said to have been directly revealed by the supreme-being, brahman</t>
  </si>
  <si>
    <t>debug_sai_pitha_aur_mata_sai.html</t>
  </si>
  <si>
    <t>https://sairhythms.sathyasai.org/song/sai-prem-dey-shanthi-dey</t>
  </si>
  <si>
    <t>O Lord Sai, please grant us peace, bliss and love. O Lord, You are an ocean of compassion who possesses all good and pure qualities. Your form is infinite, eternal truth, with no beginning or end. You are beyond the perception of senses, always supremely pure. O Sai, uplifter of humanity, You are Satchidananda - Existence, Consciousness and Divine bliss. Please shower Your Grace on us.</t>
  </si>
  <si>
    <t>Sai Prem Dey Shanthi Dey Ananda Dey Baba Prem Dey
Tum Ho Baba Daya Ke Sagar
Tum Ho Guna Mandira Nata Naagar
Adi Anantha Hey Sathya Sanathana
Alakh Niranjana Sai Janardhana
Satchidananda Prabho Krupa Karo
Prem Dey Shanthi Dey Anand Dey Baba Prem Dey (Sai)
Sai Prem Dey Shanthi Dey Ananda Dey Sai Prem Dey
Tum Ho Baba Daya Ke Sagar
Tum Ho Guna Mandira Nata Naagar
Adi Anantha Hey Sathya Sanathana
Alakh Niranjana Sai Janardhana
Satchidananda Prabho Krupa Karo
Prem Dey Shanthi Dey Anand Dey Sai Prem Dey (Sai)</t>
  </si>
  <si>
    <t>sai-prem-dey-shanthi-dey.mp3</t>
  </si>
  <si>
    <t>https://media.radiosai.org/journals/Vol_05/01NOV07/10-bhajans.htm#anchor1</t>
  </si>
  <si>
    <t>Song Glossary adi: beginning, commencement, first in time alakh: that which is not seen – that god who is without attributes and cannot be seen; (var) alakha anand: bliss; (var) ananda, anandam, anando anantha: infinite, endless; (var) ananth, anantham, ananthaya baba: lord sai baba - the divine father daya: compassion dey: give guna: qualities; (var) gun hey: a heartfelt callout, usually followed by a name or description like 'hey rama', or 'hey merciful lord' ho: you are; (alternative) so be it janardhana: one who protects the people - refers to lord vishnu karo: do; make it happen; (var) kar; kiya - did; karomi, karey - let us do ke: of or belonging to krupa: compassion; (var) kripa mandir: temple; (var) mandira naagara: clever, polite, town-born nata: to bow the head or surrender as in ‘natajana’, dancer or actor as in ‘natavara’ niranjan: without any black spot. i.e. always pure. nir+anjan=without collirium (kaajal – which is always black); (var) niranjana, niranjani (f) prabhu: lord, master; (var) prabho prema: love; (var) prem; also the name of the third sai avatar, prema sai sagar: ocean; (var) sagara, sagaram, sagari (feminine) sai: sa + aai = divine mother sanathana: perpetual, constant, eternal, permanent; (var) sanathani (f), sanatana, sanathanaya satchidananda: sat + chith + ananda = truth or being + consciousness + bliss; (var) satchitananda, satchidanandam sathya: truth, short form of sathyanarayana – the childhood name of sri sathya sai baba; (var) sathyam shanthi: peace tum: you, thou; (var) tu, tuj; tubhyam, tumhey - to you; tujhey, tujko - for you;</t>
  </si>
  <si>
    <t>debug_sai_prem_dey_shanthi_dey.html</t>
  </si>
  <si>
    <t>https://youtu.be/wo_TU8_ij6E</t>
  </si>
  <si>
    <t>https://sairhythms.sathyasai.org/song/sai-prema-sai-shiva</t>
  </si>
  <si>
    <t>Sai Prema Sai (Shiva)</t>
  </si>
  <si>
    <t>Sai Prema Sai (Shiva)
O Lord Divine, Its into You we're dying
Sai Prema Sai (Shiva)
You're here within us all, shining as our heart
Let's not miss the chance to merge in Sai
Feel the flowing power as we open up in God
Radiance of Bliss exploding in the fire of Love
O ecstacy divine - to melt in Sai
You're here within us all, shining as our heart
There's no time to lose, lets merge in Sai
We love You Sai (3X)
Premavathaara Bhagavaan Sathya Sai (4X)</t>
  </si>
  <si>
    <t>debug_sai_prema_sai_shiva.html</t>
  </si>
  <si>
    <t>https://sairhythms.sathyasai.org/song/sai-raghurama</t>
  </si>
  <si>
    <t>Sai Raghurama</t>
  </si>
  <si>
    <t>Salutations to you Lord Rama of Raghu dynasty, the enchanting and delicate one. You are the Lord for one and all and the uplifter of sinners. Victory to you Oh Lord of Shirdi and Parthi, come into the temple of my heart.</t>
  </si>
  <si>
    <t>Sai Raghurama
Sai Sundara Sai Manohara Sai Komala Ram [ Sai ... ]
Ek Tum Hi Ho Sab Ke Eshwara
Patitha Pavana Patithodharana
Jaya Shirdeesha Jaya Partheesha
Man Mandir Mey Aao Sai Ram (3)</t>
  </si>
  <si>
    <t>Song Glossary aao: welcome ek: one eshwar: lord, one of the various names of lord shiva; (var) eshwara hai: is, are; (var) hi; hain - we are ho: you are; (alternative) so be it jaya: victory; (var) jayam, jayatu ke: of or belonging to komala: soft, beautiful, pleasant mana: mind; (var) man, mano mandir: temple; (var) mandira manohar: pleasing, beautiful, charming; (var) manohara, manoharam, manohari (f) partheeshwara: one who is lord of parthi (sathya sai baba); (var) partheesha, partheeshwaraya patitha: downtrodden, helpless patithodhara: the liberator of the downtrodden; (var) patithodharana, patithodharini (f) pavan: the wind god raghu: the king ‘raghu’ who formed the ‘raghu’ dynasty in which lord rama was born rama: name of the seventh incarnation of lord vishnu, son of dasharatha and kausalya; (var) ram sab: all, everybody or everything sai: sa + aai = divine mother shirdeesha: lord of shirdi; (var) shirdeeshwara, shirdeeshwaraya sundara: beautiful; (var) sundarakara, sundaraya, sundari (f), soundari (f), sundaram - beauty tum: you, thou; (var) tu, tuj; tubhyam, tumhey - to you; tujhey, tujko - for you;</t>
  </si>
  <si>
    <t>debug_sai_raghurama.html</t>
  </si>
  <si>
    <t>https://sairhythms.sathyasai.org/song/sai-raghuvara-merey-ram</t>
  </si>
  <si>
    <t>Sai Raghuvara Merey Ram</t>
  </si>
  <si>
    <t>Victory to You O Lord Sai, You are my Rama (Raghuvara), Krishna (Giridhara), Lord Shiva and Lord Srinivasa (Narayana). You are the Lord of Parthi and the indweller of my heart.</t>
  </si>
  <si>
    <t>Sai Raghuvara Merey Ram
Sai Giridhara Merey Shyam
Sai Ram Sai Ram Sai Ram Jai Sai Ram
Jagadeesha Srinivasa Partheesha Hrudaya Vasa
Sai Ram Sai Ram Sai Ram Jai Sai Ram
Sai Ram Jai Sai Ram (2)</t>
  </si>
  <si>
    <t>Song Glossary giridhar: one who lifted the mountain - refers to lord krishna who lifted the govardhana peak; (var) giridhara, giridhari hrudaya: heart jagadeesha: lord of the world; (var) jagadeeshwara, jagadeeshwaraya jai: victory mera: my, mine; (var) mere, merey, meri, mero partheeshwara: one who is lord of parthi (sathya sai baba); (var) partheesha, partheeshwaraya raghuvara: rama’s birth is boon to raghu clan rama: name of the seventh incarnation of lord vishnu, son of dasharatha and kausalya; (var) ram sai: sa + aai = divine mother sham: dark hued, a reference to lord krishna; evening time; (var) shyam, shyama, shyamala srinivasa: a name of lord vishnu – one who resides in the heart of sri vasa: one who dwells or resides in; (var) vasaya, vaasam</t>
  </si>
  <si>
    <t>debug_sai_raghuvara_merey_ram.html</t>
  </si>
  <si>
    <t>https://youtu.be/mSZoZSeBGg0</t>
  </si>
  <si>
    <t>https://sairhythms.sathyasai.org/song/sai-ram-bhagavaan</t>
  </si>
  <si>
    <t>Sai Ram Bhagavaan</t>
  </si>
  <si>
    <t>Sai Ram Bhagavaan
O compassionate loving God
O Stream of Mercy Divine
Hear the cry of Humanity, O Great One
Save us from darkness, Sai Ram
Protector, Sustainer of Life
In You we take refuge from strife
O Stream of Mercy Divine</t>
  </si>
  <si>
    <t>sai-ram-bhagavaan.mp3</t>
  </si>
  <si>
    <t>debug_sai_ram_bhagavaan.html</t>
  </si>
  <si>
    <t>https://sairhythms.sathyasai.org/song/sai-ram-bhagawan</t>
  </si>
  <si>
    <t>Sai Ram Bhagawan</t>
  </si>
  <si>
    <t>Sai Ram Bhagawan
You Are The Lord Of My Heart And My Soul
Lord Of My Life It's Beyond My Control
Open My Heart To Your Love ( Sai )
Once I Have Seen You, Lord, Heard You And Touched You
How Can I Live In This World Without You?
Open My Eyes To Your Light ( Sai )
Sai Ram, Let Me See You
Everywhere, Let Me Hear You
In Everyone, Let Me Serve You
Sai Ram Bhagawan</t>
  </si>
  <si>
    <t>sai-ram-bhagawan.mp3</t>
  </si>
  <si>
    <t>debug_sai_ram_bhagawan.html</t>
  </si>
  <si>
    <t>https://sairhythms.sathyasai.org/song/sai-ram-bhajo-mana-sai</t>
  </si>
  <si>
    <t>Sai Ram Bhajo Mana Sai</t>
  </si>
  <si>
    <t>Chant the names of Lord Sai Ra, of Krishna (Lord of Radha), of Rama (Lord of Sita), of Vittala (Vishnu)</t>
  </si>
  <si>
    <t>Sai Ram Bhajo Mana Sai Ram Bhajore
Radhey Krishna Bhajo Mana Radhey Krishna Bhajore [ Sai Ram ... ]
Sita Ram Bhajo Mana Sita Ram Bhajore
Vittala Bhajo Mana Vittala Bhajore</t>
  </si>
  <si>
    <t>Song Glossary bhaja: worship, chant the name or sing the praises of the lord; (var) bhajoon - I worship; bhajey - let us worship bhajo: (let us) worship, chant the name or sing the praises of the lord; (var) bhajarey, bhajey, bhajore, bhajorey, bhajeham krishna: name of the eighth incarnation of lord vishnu, son of devaki and vasudeva mana: mind; (var) man, mano radha: one of the gopikas and the beloved of lord krishna; (var) radhe, radhey, radhika rama: name of the seventh incarnation of lord vishnu, son of dasharatha and kausalya; (var) ram sai: sa + aai = divine mother sita: consort of rama, 7th avatar of lord vishnu; (var) siya vittala: the presiding deity at pandarpur who is a manifestation of lord vishnu and lord krishna; (var) vittaley</t>
  </si>
  <si>
    <t>debug_sai_ram_bhajo_mana_sai.html</t>
  </si>
  <si>
    <t>https://sairhythms.sathyasai.org/song/sai-ram-ghana-shyam-bhagawan</t>
  </si>
  <si>
    <t>O Lord Sai, You are verily Lord Rama and Krishna. We do not have any one other than You to protect us, to save us from all adversities and to give us unconditional love. O Lord Sai, You are the in-dweller of our hearts.</t>
  </si>
  <si>
    <t>Sai Ram Ghana Shyam Bhagawan Tumhara Naam
Tum Bina Koi Nahin Rakhwaley
Tum Bina Koi Nahin Apad Saharey
Tum Bina Prema Koi Nahin Denewaale
Tum Ho Merey Atma Ram Baba
Bhagawan ( Sai Ram ) Tumhara Naam</t>
  </si>
  <si>
    <t>Song Glossary apad: distress, danger; (var) apadh, aapadh atma: soul baba: lord sai baba - the divine father bhagawan: god; (var) bhagwan, bhagavaan, bhagavan, bhagawantha, bhagawathey bina: without denewaale: giver, granter of boons; (var) denevaley ghana: thick; also refers to the sound of a bell; (var) ghanana ho: you are; (alternative) so be it koi: somebody mera: my, mine; (var) mere, merey, meri, mero naam: name; (var) naama, naamam nahin: no, not; (var) nahi prema: love; (var) prem; also the name of the third sai avatar, prema sai rakhwaley: protector rama: name of the seventh incarnation of lord vishnu, son of dasharatha and kausalya; (var) ram sahara: support; (var) saharey sai: sa + aai = divine mother sham: dark hued, a reference to lord krishna; evening time; (var) shyam, shyama, shyamala tum: you, thou; (var) tu, tuj; tubhyam, tumhey - to you; tujhey, tujko - for you; tumhara: your, thy; (var) tumhare, tumharey, tumhari</t>
  </si>
  <si>
    <t>debug_sai_ram_ghana_shyam_bhagawan.html</t>
  </si>
  <si>
    <t>https://youtu.be/UNiTLHWvXxA https://youtu.be/QvBxNGUm2DM</t>
  </si>
  <si>
    <t>https://sairhythms.sathyasai.org/song/sai-ram-hear-my-call-you</t>
  </si>
  <si>
    <t>Sai Ram hear my call to You</t>
  </si>
  <si>
    <t>Sai Ram hear my call to You, Sai Ram hear my call
Sai Ram I know You must hear my call [ Sai Ram hear ... ]
In my heart is a burning, yearning for You
I am waiting, I am praying, I am calling to (for) You</t>
  </si>
  <si>
    <t>sai-ram-hear-my-call-you_1.mp3 sai-ram-hear-my-call-you.mp3</t>
  </si>
  <si>
    <t>debug_sai_ram_hear_my_call_to_you.html</t>
  </si>
  <si>
    <t>https://sairhythms.sathyasai.org/song/sai-ram-jaya-sai-ram</t>
  </si>
  <si>
    <t>Sai Ram Jaya Sai Ram</t>
  </si>
  <si>
    <t>Victory to You O Lord Sai of Shirdi and Parthi. You are the Lord of the entire humanity, You are Allah, Jesus, Nanak, Buddha and Mahavira.</t>
  </si>
  <si>
    <t>Sai Ram Jaya Sai Ram Shirdi Pureeshwara Ram
Sai Ram Jaya Sai Ram Parthi Pureeshwara Ram [ Sai Ram ... ]
Allah Naam Hai Tera O Sai Baba
Sab Ka Malik Tum Ho O Sai Baba
Yesu Nanak Buddha Mahavir Sab Hai Sai Ram
Sab Hai Sai Ram</t>
  </si>
  <si>
    <t>Song Glossary allah: the all-compassionate god of islam religion baba: lord sai baba - the divine father buddha: founder of buddhism and one of the major ten incarnations of god; also an enlightened person hai: is, are; (var) hi; hain - we are ho: you are; (alternative) so be it jai: victory ka: belonging to mahavira: lord mahavira – the founder of jainism, also, a very courageous person; (var) mahavir malik: lord naam: name; (var) naama, naamam nanak: saint of sikh religion, guru nanak pureeshwara: lord of a place or city; (var) purishwara, pureeshwari, purishwari (f) puttaparthi: birthplace of bhagawan sri sathya sai baba; (var) parti, parthi, parthipuri rama: name of the seventh incarnation of lord vishnu, son of dasharatha and kausalya; (var) ram sab: all, everybody or everything sai: sa + aai = divine mother shirdi: holy abode of the first incarnation of sai baba; (var) shirdipuri tera: yours; (var) terey, teri, tero (your) tum: you, thou; (var) tu, tuj; tubhyam, tumhey - to you; tujhey, tujko - for you; yesu: jesus christ; (var) yeshu</t>
  </si>
  <si>
    <t>debug_sai_ram_jaya_sai_ram.html</t>
  </si>
  <si>
    <t>https://youtu.be/cXAnrn-V2Og</t>
  </si>
  <si>
    <t>https://sairhythms.sathyasai.org/song/sai-ram-radhey-shyam</t>
  </si>
  <si>
    <t>Sai Ram Radhey Shyam</t>
  </si>
  <si>
    <t>Victory to Lord Sai who is verily Lord Shyam (Krishna). O Lord, You are Lord Rama and Lord Rehman, the most compassionate one. You are the Lord of all, O Sai, victory to Thee.</t>
  </si>
  <si>
    <t>Sai Ram Radhey Shyam Jai Jai Sai Ram (3)
Ram Tu Hi Rehman Tu Hi Sab Ka Hai Bhagawan
Sai Ram Radhey Shyam Jai Jai Sai Ram</t>
  </si>
  <si>
    <t>sai-ram-radhey-shyam.mp3</t>
  </si>
  <si>
    <t>Krishna, Sarva Dharma</t>
  </si>
  <si>
    <t>Song Glossary bhagawan: god; (var) bhagwan, bhagavaan, bhagavan, bhagawantha, bhagawathey hai: is, are; (var) hi; hain - we are jai: victory ka: belonging to radha: one of the gopikas and the beloved of lord krishna; (var) radhe, radhey, radhika rama: name of the seventh incarnation of lord vishnu, son of dasharatha and kausalya; (var) ram rehman: the merciful or compassione one sab: all, everybody or everything sai: sa + aai = divine mother sham: dark hued, a reference to lord krishna; evening time; (var) shyam, shyama, shyamala tum: you, thou; (var) tu, tuj; tubhyam, tumhey - to you; tujhey, tujko - for you;</t>
  </si>
  <si>
    <t>debug_sai_ram_radhey_shyam.html</t>
  </si>
  <si>
    <t>https://sairhythms.sathyasai.org/song/sai-ram-sai-ram</t>
  </si>
  <si>
    <t>Sai Ram Sai Ram (Natabhairavi)</t>
  </si>
  <si>
    <t>Chant the name of Lord Sai Ram who resides in Parthi. He is Lord Rama, the consort of Mother Sita. He is the noblest of the Raghu dynasty who uplifts the sinners. He is none other than Lord Shiva and Allah. Oh Lord, bless us with wisdom.</t>
  </si>
  <si>
    <t>Sai Ram Sai Ram
Sai Ram Jai Sai Ram
Parthi Pureeshwara Sai Ram [ Sai Ram ... ]
Raghupathi Raghava Raja Ram
Patitha Pavana Sita Ram
Eshwara Allah Terey Naam
Sab Ko Sanmati Do Bhagawan</t>
  </si>
  <si>
    <t>sai-ram-sai-ram.mp3</t>
  </si>
  <si>
    <t>Song Glossary allah: the all-compassionate god of islam religion bhagawan: god; (var) bhagwan, bhagavaan, bhagavan, bhagawantha, bhagawathey do: give, grant; also refers to the number two eshwar: lord, one of the various names of lord shiva; (var) eshwara jai: victory naam: name; (var) naama, naamam patitha: downtrodden, helpless pavana: sacred, also means one who protects or provides refuge; (var) pavanam, paavana; pavani (f) pureeshwara: lord of a place or city; (var) purishwara, pureeshwari, purishwari (f) puttaparthi: birthplace of bhagawan sri sathya sai baba; (var) parti, parthi, parthipuri raghava: lord rama who hails from raghu clan raghupathey: lord of raghu clan; (var) raghupathi raja: king, emperor; (var) raya, rajadhi raja – king of kings rama: name of the seventh incarnation of lord vishnu, son of dasharatha and kausalya; (var) ram sabko: to everyone; (var) sabka - belonging to everyone sai: sa + aai = divine mother sanmati: good thought sita: consort of rama, 7th avatar of lord vishnu; (var) siya tera: yours; (var) terey, teri, tero (your)</t>
  </si>
  <si>
    <t>debug_sai_ram_sai_ram.html</t>
  </si>
  <si>
    <t>https://sairhythms.sathyasai.org/song/sai-ram-sai-ram-0</t>
  </si>
  <si>
    <t>Sai Ram Sai Ram (Pantuvarali / Puriya Dhanashri)</t>
  </si>
  <si>
    <t>O Lord Sai Ram, we sing forever Your glory from dawn to dusk. We sing Your glory with every breath, every second and forever. O Sai, some call You Rama, some others prefer to call You Shyama (Krishna), but You will remain as Sai Bhagawan for us.</t>
  </si>
  <si>
    <t>Sai Ram Sai Ram
Gaayen Geet Sada Subah Aur Shyam
Har Ek Pal Mey Har Ek Kshan Mey
Bhajey Hum Sada Tero Naam [ Gaayen Geet ... ]
Koi Kahey Tujhe Janaki Rama
Koi Pukarey Radhey Shyama
Hamarey Liye Tum Sai Bhagawan [ Gaayen Geet ... ]</t>
  </si>
  <si>
    <t>sai-ram-sai-ram-0.mp3</t>
  </si>
  <si>
    <t>S n2 d2 n2 S G2 ~ P M2 G2 M2 G2 R1 G2In the Key of C:C B A B C E ~ G F# E F# E C# E</t>
  </si>
  <si>
    <t>https://dl.radiosai.org/RADIO_SAI_BHAJAN_CLASSROOM_238_SAI_RAM_SAI_RAM_GAYEN_GEET.mp3</t>
  </si>
  <si>
    <t>Song Glossary aur: and bhagawan: god; (var) bhagwan, bhagavaan, bhagavan, bhagawantha, bhagawathey bhaja: worship, chant the name or sing the praises of the lord; (var) bhajoon - I worship; bhajey - let us worship ek: one gaayen: may we sing; (var) gayiye, gayiyere geet: song; (var) geetam, geetham hamarey: our; (var) hamara, hamari har: every hum: we, us janaki: daughter of king ‘janaka’ i.e. sita – consort of lord rama kahey: tells koi: somebody kshan: moment liye: took, also means for (eg. for us, for you); (var) liya mey: in naam: name; (var) naama, naamam pal: moment, seconds pukar: to call, to plead; (var) pukara, pukarey radha: one of the gopikas and the beloved of lord krishna; (var) radhe, radhey, radhika rama: name of the seventh incarnation of lord vishnu, son of dasharatha and kausalya; (var) ram sada: always sai: sa + aai = divine mother sham: dark hued, a reference to lord krishna; evening time; (var) shyam, shyama, shyamala subah: morning tera: yours; (var) terey, teri, tero (your) tum: you, thou; (var) tu, tuj; tubhyam, tumhey - to you; tujhey, tujko - for you;</t>
  </si>
  <si>
    <t>https://sairhythms.sathyasai.org/song/sai-ram-sai-ram-sai</t>
  </si>
  <si>
    <t>Sai Ram Sai Ram Sai</t>
  </si>
  <si>
    <t>Chant the name of Sai Ram, the divine preceptor. He is none other than Allah, Buddha, Mahavir and Jesus.</t>
  </si>
  <si>
    <t>Sai Ram Sai Ram Sai Ram Bhajo
Sadguru Sai Ram Naam Bhajo
Sai Ram Sai Ram Sai Ram Bhajo [ Sai Ram ... ]
Allah Malik Sai Ram Bhajo
Buddha Mahavir Sai Ram Bhajo
Yesu Pitha Prabhu Sai Ram Bhajo [ Sai Ram ... ]</t>
  </si>
  <si>
    <t>sai-ram-sai-ram-sai.mp3</t>
  </si>
  <si>
    <t>https://dl.radiosai.org/SHORT_BHAJAN_TUTOR_139_SAIRAM_SAIRAM_SAIRAM_BHAJO.mp3</t>
  </si>
  <si>
    <t>Song Glossary allah: the all-compassionate god of islam religion bhajo: (let us) worship, chant the name or sing the praises of the lord; (var) bhajarey, bhajey, bhajore, bhajorey, bhajeham buddha: founder of buddhism and one of the major ten incarnations of god; also an enlightened person mahavira: lord mahavira – the founder of jainism, also, a very courageous person; (var) mahavir malik: lord naam: name; (var) naama, naamam pitha: father prabhu: lord, master; (var) prabho rama: name of the seventh incarnation of lord vishnu, son of dasharatha and kausalya; (var) ram sadguru: true teacher/mentor/preceptor sai: sa + aai = divine mother yesu: jesus christ; (var) yeshu</t>
  </si>
  <si>
    <t>debug_sai_ram_sai_ram_sai.html</t>
  </si>
  <si>
    <t>https://sairhythms.sathyasai.org/song/sai-ram-sai-ram-sathya</t>
  </si>
  <si>
    <t>Sai Ram Sai Ram Sathya</t>
  </si>
  <si>
    <t>Sai Ram Sai Ram Sathya Sai Avatara
Sai Ram Sai Ram Sathya Sai Sathya Sai
Merey Baba, Merey Sai, Merey Baba, O Merey Sai (O)
Sathya Sai Sathya Sai Sathya Sai Avatara</t>
  </si>
  <si>
    <t>Song Glossary avatar: incarnation; (var) avatara, avataram, avatari, avathaar, avathari, avatarini(f) baba: lord sai baba - the divine father mera: my, mine; (var) mere, merey, meri, mero rama: name of the seventh incarnation of lord vishnu, son of dasharatha and kausalya; (var) ram sai: sa + aai = divine mother sathya: truth, short form of sathyanarayana – the childhood name of sri sathya sai baba; (var) sathyam</t>
  </si>
  <si>
    <t>debug_sai_ram_sai_ram_sathya.html</t>
  </si>
  <si>
    <t>https://youtu.be/swLliLGql9s</t>
  </si>
  <si>
    <t>https://sairhythms.sathyasai.org/song/sai-ram-sai-shyam-merey</t>
  </si>
  <si>
    <t>Sai Ram Sai Shyam Merey</t>
  </si>
  <si>
    <t>Oh Lord Sai Rama, Sai Shyama, my dear Baba, I am standing at Your door step, bestow me with peace Oh Lord, be with me all through my life, Oh Lord Sai.</t>
  </si>
  <si>
    <t>Sai Ram Sai Shyam Merey Sai Ram
Merey Sai Merey Baba Merey Prana Natha Ram [ Sai Ram ... ]
Terey Dwar Pey Mein Avoon Mujhey Shanthi Do Bhagawan
Mujhey Shanthi Do Bhagawan
Merey Jeevana Mey Saath Raho Sai Natha Hey</t>
  </si>
  <si>
    <t>sai-ram-sai-shyam-merey.mp3</t>
  </si>
  <si>
    <t>Song Glossary avoon: may i come, to come baba: lord sai baba - the divine father bhagawan: god; (var) bhagwan, bhagavaan, bhagavan, bhagawantha, bhagawathey do: give, grant; also refers to the number two dwarey: doors; (var) dwar, dwara - singular hey: a heartfelt callout, usually followed by a name or description like 'hey rama', or 'hey merciful lord' jeevan: life; (var) jeevana mein: i; (var) mei, mai, main, maine - i have mera: my, mine; (var) mere, merey, meri, mero mey: in mujhe: for me; (var) mujhey, mohey natha: lord or master; (var) nath, nathaya, natham, nada (tamil), nadanukku (tamil) - to the lord, nathudey (telugu) pey: at pran: vital force, life; (var) prana, praana raho: stay, remain; (var) rahjao, rehna; rahey, rahte - have been staying, rahenge - we will stay rama: name of the seventh incarnation of lord vishnu, son of dasharatha and kausalya; (var) ram saath: company, support sai: sa + aai = divine mother sham: dark hued, a reference to lord krishna; evening time; (var) shyam, shyama, shyamala shanthi: peace tera: yours; (var) terey, teri, tero (your)</t>
  </si>
  <si>
    <t>debug_sai_ram_sai_shyam_merey.html</t>
  </si>
  <si>
    <t>https://youtu.be/cBM0CHQuijc</t>
  </si>
  <si>
    <t>https://sairhythms.sathyasai.org/song/sai-ram-your-name</t>
  </si>
  <si>
    <t>Sai Ram, Your Name</t>
  </si>
  <si>
    <t>Sai Ram, Your name is love, Sai Ram, Om Sai Ram
In a blissful compassion, a heaven on earth
In this heaven, salvation from death and from birth
Sai Ram, Om Sai Ram
In this raucous pollution, a silence resounds
In this restless illusion, a stillness is found
Sai Ram, Om Sai Ram
In unbounded devotion, I hear my Self
In surrender and union, I am my Self
Sai Ram, Om Sai Ram</t>
  </si>
  <si>
    <t>sai-ram-your-name.mp3</t>
  </si>
  <si>
    <t>debug_sai_ram_your_name.html</t>
  </si>
  <si>
    <t>https://sairhythms.sathyasai.org/song/sai-rama-charioteer</t>
  </si>
  <si>
    <t>Sai Rama As Charioteer</t>
  </si>
  <si>
    <t>Sai Rama as Charioteer, Sai Rama as Charioteer, Sai Rama as Charioteer for us (2)
When we are weary, heaven just seems too far
Let Sai Lord be our Charioteer (2)
Have God in driver's seat, same as Sai is in control
Steering us to God's heavenly place
Sathya Sai, O Lord lead us Your way</t>
  </si>
  <si>
    <t>debug_sai_rama_as_charioteer.html</t>
  </si>
  <si>
    <t>https://youtu.be/vU7rM88F-80?si=yGUag4xvzjQXG5uX</t>
  </si>
  <si>
    <t>Sung to the tune of "Sri Rama Charanam".</t>
  </si>
  <si>
    <t>https://sairhythms.sathyasai.org/song/sai-rama-bolo-sai-rama</t>
  </si>
  <si>
    <t>Sai Rama Bolo Sai Rama</t>
  </si>
  <si>
    <t>Chant the name of Lord Rama who is the beloved of Sita and is served by Lakshmana and Hanuman. Lord Sai is verily Rama, who is the indweller of all and the most compassionate one who liberated Ahalya from a curse.</t>
  </si>
  <si>
    <t>Sai Rama Bolo Sai Rama Bolo
Sita Vallabha Tulasi Rama Lakshmana Sevitha Rama [ Sai Rama ... ]
Atmabhi Rama Ananda Rama
Ahalyodharaka Karunya Rama
Maruti Sevitha Hrudayanta Rama</t>
  </si>
  <si>
    <t>Song Glossary ahalyodharaka: one who liberated ahalya of her curse i.e. lord rama; (var) ahalyodhara anand: bliss; (var) ananda, anandam, anando atmabhi: for the soul bolo: chant, tell; (var) bol, boley - tells, boloon - i say hrudayanta: innermost heart karuna: compassion; (var) karunya, karunamaya - full of compassion, karunamayi (f), karunantha, karunakara - embodiment of compassion lakshmana: brother of lord rama maruthi: hanuman; (var) maruthiraya, maruti rama: name of the seventh incarnation of lord vishnu, son of dasharatha and kausalya; (var) ram sai: sa + aai = divine mother sevitha: one who is worshipped sita: consort of rama, 7th avatar of lord vishnu; (var) siya tulasi: a sacred plant the petals of which are used in worship esp. for lord vishnu vallabha: beloved, husband; (var) vallabham, vallabhaya, vallabhey</t>
  </si>
  <si>
    <t>debug_sai_rama_bolo_sai_rama.html</t>
  </si>
  <si>
    <t>https://sairhythms.sathyasai.org/song/sai-rama-harey-sai-krishna</t>
  </si>
  <si>
    <t>Salutations to You, Lord Sai, residing in Parthi. You are verily Lord Rama, the one with beautiful Lotus shaped eyes and the noblest of the Raghu Dynasty. You are verily Lord Krishna.</t>
  </si>
  <si>
    <t>Sai Rama Harey Sai Krishna Harey (3)
Raghupathi Raghava Rama Harey
Rajeeva Lochana Rama Harey
Sai Rama Harey Sai Krishna Harey
Parthi Pureeshwara Sai Harey</t>
  </si>
  <si>
    <t>sai-rama-harey-sai-krishna.mp3 sai-rama-harey-sai-krishna_1.mp3</t>
  </si>
  <si>
    <t>Song Glossary hari: name of lord vishnu; (var) hare, harey krishna: name of the eighth incarnation of lord vishnu, son of devaki and vasudeva lochana: eye; (var) lochani (feminine) – one with such eyes; (var) vilochana pureeshwara: lord of a place or city; (var) purishwara, pureeshwari, purishwari (f) puttaparthi: birthplace of bhagawan sri sathya sai baba; (var) parti, parthi, parthipuri raghava: lord rama who hails from raghu clan raghupathey: lord of raghu clan; (var) raghupathi rajeeva: a blue lotus rama: name of the seventh incarnation of lord vishnu, son of dasharatha and kausalya; (var) ram sai: sa + aai = divine mother</t>
  </si>
  <si>
    <t>debug_sai_rama_harey_sai_krishna.html</t>
  </si>
  <si>
    <t>https://sairhythms.sathyasai.org/song/sai-rama-hey-ghana-shyama</t>
  </si>
  <si>
    <t>Sai Rama Hey Ghana Shyama (Gowri Manohari / Patdeep)</t>
  </si>
  <si>
    <t>Salutations to You O Lord Rama, the son of King Dasharatha and the scion of the Raghu dynasty. Glory to You O Lord Sai, the Lord of Parthi whose name is the most sacred one. We surrender ourselves to You O Sai Rama.</t>
  </si>
  <si>
    <t>Sai Rama Hey Ghana Shyama
Dasharatha Nandana Sri Raghu Rama [ Sai Rama ... ]
Parthi Pureeshwara Pavana Naama
Pavana Naama Pavana Naama [ Parthi Pureeshwara ... ]
Sharanam Sharanam Hey Sai Rama</t>
  </si>
  <si>
    <t>Song Glossary dasharatha: king of ayodhya and the father of lord rama ghana: thick; also refers to the sound of a bell; (var) ghanana hey: a heartfelt callout, usually followed by a name or description like 'hey rama', or 'hey merciful lord' naam: name; (var) naama, naamam nandana: son, also the name of a forest; (var) nandan, nandanam pavana: sacred, also means one who protects or provides refuge; (var) pavanam, paavana; pavani (f) pureeshwara: lord of a place or city; (var) purishwara, pureeshwari, purishwari (f) puttaparthi: birthplace of bhagawan sri sathya sai baba; (var) parti, parthi, parthipuri raghu: the king ‘raghu’ who formed the ‘raghu’ dynasty in which lord rama was born rama: name of the seventh incarnation of lord vishnu, son of dasharatha and kausalya; (var) ram sai: sa + aai = divine mother sham: dark hued, a reference to lord krishna; evening time; (var) shyam, shyama, shyamala sharan: surrender; (var) sharana, sharanagata, sharanagatha, sharanagatham, sharanam sri: honorific title of respect; another name of goddess lakshmi; wealth, majesty, splendour, intellect, fortune; (var) thiru (tamil)</t>
  </si>
  <si>
    <t>debug_sai_rama_hey_ghana_shyama.html</t>
  </si>
  <si>
    <t>https://sairhythms.sathyasai.org/song/sai-rama-hey-ghana-shyama-0</t>
  </si>
  <si>
    <t>Sai Rama Hey Ghana Shyama (Mishra Shekara Chandrika / Gujari Todi)</t>
  </si>
  <si>
    <t>Salutations to Lord Sai Rama, You are the most compassionate, the virtuous one who safeguards the devotees and the one who uplifts the downtrodden. O Lord, we seek Your protection.</t>
  </si>
  <si>
    <t>Sai Rama Hey Ghana Shyama
Parama Dayaghana Atma Rama [ Sai Rama ... ]
Shantha Saguna Hari Hara Paramatma
Bhaktha Samrakshaka Dayabhi Rama
Patitha Pavana Sathya Sai Rama
Sharanam Sharanam Hey Sai Rama</t>
  </si>
  <si>
    <t>sai-rama-hey-ghana-shyama-0.mp3</t>
  </si>
  <si>
    <t>Lowest Note: M2 / F#Highest Note: G2 / E (higher octave)* Western notes are in the Key of C</t>
  </si>
  <si>
    <t>Song Glossary atma: soul bhaktha: devotee; (var) bhakthudu (telugu), bhakthargal (tamil) dayabhi: compassionate one; (var) dayakara dayaghana: full of compassion hara: another name of lord shiva which means “to destroy”; (var) haraya hari: name of lord vishnu; (var) hare, harey hey: a heartfelt callout, usually followed by a name or description like 'hey rama', or 'hey merciful lord' parama: supreme, principal, chief, best, highest; (var) param, paramam patitha: downtrodden, helpless pavana: sacred, also means one who protects or provides refuge; (var) pavanam, paavana; pavani (f) rama: name of the seventh incarnation of lord vishnu, son of dasharatha and kausalya; (var) ram saguna: good qualities sai: sa + aai = divine mother samraksha: protect; (var) samrakshana, samrakshaka - protector, samrakshini (f) sathya: truth, short form of sathyanarayana – the childhood name of sri sathya sai baba; (var) sathyam sham: dark hued, a reference to lord krishna; evening time; (var) shyam, shyama, shyamala shantha: peaceful sharan: surrender; (var) sharana, sharanagata, sharanagatha, sharanagatham, sharanam</t>
  </si>
  <si>
    <t>https://sairhythms.sathyasai.org/song/sai-rama-jagadeeshwara</t>
  </si>
  <si>
    <t>Sai Rama Jagadeeshwara</t>
  </si>
  <si>
    <t>O Lord Sai Rama, You are the greatest of the Emperors and the Lord of the Universe, full of virtues, adored by the entire humanity. O Lord You are none other than the Lord Shankara (Shiva).</t>
  </si>
  <si>
    <t>Sai Rama Jagadeeshwara
Sarva Bhauma Sarveshwara [ Sai Rama ... ]
Aganita Guna Gana Akhileshwara
Sakala Jana Priya Sarveshwara
Shambho Mahadeva Shiva Shankara</t>
  </si>
  <si>
    <t>Song Glossary aganita: that which cannot be counted akhileshwara: lord of all life forms; (var) akhileshwari(f) bhauma: relating to the earth, earthly or terrestrial; (var) bhowma gunagana: a number or series of good qualities jagadeesha: lord of the world; (var) jagadeeshwara, jagadeeshwaraya jana: people; (var) jano, janon, janonke (of people), janoon, janara mahadeva: lord of the lords - refers to lord shiva priya: dear; (var) priyey, priyakara, priyakari (f) rama: name of the seventh incarnation of lord vishnu, son of dasharatha and kausalya; (var) ram sai: sa + aai = divine mother sakala: all sarva: all; (var) sarvam sarvesha: lord of everybody; (var) sarveshwara, sarveshwaram, sarveshwari (f)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</si>
  <si>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debug_sai_rama_jagadeeshwara.html</t>
  </si>
  <si>
    <t>https://sairhythms.sathyasai.org/song/sai-rama-namo-namo</t>
  </si>
  <si>
    <t>Sai Rama Namo Namo</t>
  </si>
  <si>
    <t>Chant the names of Sai Rama, Sai Krishna, the one residing in Shirdi and in Parthi, the one who is the upholder of this Universe, the one who is the personification of the Primordial sound "OM", the one who is always at Peace and who can appear before the devotee at will.</t>
  </si>
  <si>
    <t>Sai Rama Namo Namo
Sai Krishna Namo Namo
Shirdi Nivasa Namo Namo
Parthi Nivasa Namo Namo
Jagadodhara Namo Namo
Pranavakara Namo Namo
Shanthakara Namo Namo
Sakshathkara Namo Namo (2)</t>
  </si>
  <si>
    <t>Song Glossary jagadodhara: one who liberates the world; (var) jagadoddhara, jagadoddharini (f), jagadodhaara, jagadodharaka, jagadodharana, jagadodharanam, jagadodharini (f) krishna: name of the eighth incarnation of lord vishnu, son of devaki and vasudeva namo: to offer salutations nivasa: residence, resident; (var) nivasini (f) pranavakaara: embodiment or personification of om; (var) pranavakaari, omkaara, pranavakaram, pranavakaaraaya puttaparthi: birthplace of bhagawan sri sathya sai baba; (var) parti, parthi, parthipuri rama: name of the seventh incarnation of lord vishnu, son of dasharatha and kausalya; (var) ram sai: sa + aai = divine mother sakshath: visibly, before one's eyes; sakshathkara - make visibly present shanthakara: peaceful form shirdi: holy abode of the first incarnation of sai baba; (var) shirdipuri</t>
  </si>
  <si>
    <t>debug_sai_rama_namo_namo.html</t>
  </si>
  <si>
    <t>https://sairhythms.sathyasai.org/song/sai-rama-om-sai-krishna</t>
  </si>
  <si>
    <t>Sai Rama Om Sai Krishna</t>
  </si>
  <si>
    <t>Chant the Holy names of Lord Rama, Krishna, Shiva, Buddha, Hari and Sai Baba who is the very embodiment of all.</t>
  </si>
  <si>
    <t>Sai Rama Om Sai Krishna Sai Shiva Buddha Sai Baba Om
Hari Om Hari Om Hari Hari Om Hari Om Hari Om Hari Hari Om
Rama Rama Krishna Krishna Shiva Shiva Buddha (Om) (2)
Rama Rama Rama Rama Rama, Krishna Krishna, Shiva Shiva Shiva Shiva, Shiva Buddha Shiva Sai Buddha</t>
  </si>
  <si>
    <t>Song Glossary baba: lord sai baba - the divine father buddha: founder of buddhism and one of the major ten incarnations of god; also an enlightened person hari: name of lord vishnu; (var) hare, harey krishna: name of the eighth incarnation of lord vishnu, son of devaki and vasudeva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 shiva: lord shiva - one of the trinity who is the destroyer - the name shiva means auspiciousness; (var) shiv, shivaya, shivaraj, shivaraja, shivarajam, shivom, shivani (f) - of shiva</t>
  </si>
  <si>
    <t>debug_sai_rama_om_sai_krishna.html</t>
  </si>
  <si>
    <t>https://youtu.be/fnI2N0scQH0</t>
  </si>
  <si>
    <t>https://sairhythms.sathyasai.org/song/sai-rama-raghurama</t>
  </si>
  <si>
    <t>Sai Rama Raghurama</t>
  </si>
  <si>
    <t>Oh Lord Rama of Raghu dynasty, Your name is the most sacred one, You are the most compassionate one, Oh Sathya Sai Rama.</t>
  </si>
  <si>
    <t>Sai Rama Raghurama
Raja Rama Ghana Shyama [ Sai Rama ... ]
Rama Rama Pavana Dhama
Karuna Sindhu Sathya Sai Rama</t>
  </si>
  <si>
    <t>Song Glossary dhama: house, residence, light, lustre, splendor; (var) dham, dhamam, dhaam, dhaama ghana: thick; also refers to the sound of a bell; (var) ghanana karuna: compassion; (var) karunya, karunamaya - full of compassion, karunamayi (f), karunantha, karunakara - embodiment of compassion pavana: sacred, also means one who protects or provides refuge; (var) pavanam, paavana; pavani (f) raghu: the king ‘raghu’ who formed the ‘raghu’ dynasty in which lord rama was born raja: king, emperor; (var) raya, rajadhi raja – king of kings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sindhu: ocean; (var) sindho</t>
  </si>
  <si>
    <t>debug_sai_rama_raghurama.html</t>
  </si>
  <si>
    <t>https://sairhythms.sathyasai.org/song/sai-rama-sai-krishna-sai</t>
  </si>
  <si>
    <t>Sai Rama Sai Krishna, Sai</t>
  </si>
  <si>
    <t>Sai Rama, Krishna, Baba, You are the light that shines in the darkness. We offer You everything and sing to You this song of love.</t>
  </si>
  <si>
    <t>Sai Rama Sai Krishna, Sai Baba
Warera no Subete wo Sasagemasu [ Sai Rama... ]
Kurayami Terasu Hikari Sai
Minna de Utaou Ai no Uta
Sai Rama Sai Krishna, Sai Baba
Bhaja Mana Govinda Gopala
Govinda Gopala Gopala [ Bhaja Mana Govinda ... ]
Govinda Bolo Hari Gopala Bolo (2)
Govinda Gopala Gopala</t>
  </si>
  <si>
    <t>debug_sai_rama_sai_krishna_sai.html</t>
  </si>
  <si>
    <t>https://youtu.be/LNOnC9x-U3g</t>
  </si>
  <si>
    <t>https://sairhythms.sathyasai.org/song/sai-rama-sai-rama-sai</t>
  </si>
  <si>
    <t>Sai Rama Sai Rama Sai</t>
  </si>
  <si>
    <t>Sing the Glory of Lord Sai Rama and Sita Rama. Sing the Glory of Lord Sai Rama and Radhey Shyam.</t>
  </si>
  <si>
    <t>Sai Rama Sai Rama Sai Rama Bhajo
Sita Ram Sita Ram Sita Rama Bhajo
Sai Ram Ram Sai Ram Ram Sai Rama Bhajo
Sai Ram Ram Ram Sai Ram Ram Ram Sai Rama Bhajo
Radhey Shyam Radhey Shyam Radhey Shyama Bhajo</t>
  </si>
  <si>
    <t>Song Glossary bhaja: worship, chant the name or sing the praises of the lord; (var) bhajoon - I worship; bhajey - let us worship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t>
  </si>
  <si>
    <t>debug_sai_rama_sai_rama_sai.html</t>
  </si>
  <si>
    <t>https://sairhythms.sathyasai.org/song/sai-rama-your-eyes</t>
  </si>
  <si>
    <t>Sai Rama Your Eyes I Am Caught In Your Eyes Sai Rama
My Wants And Desires They Have Met Their Demise I Am Lost In Your Eyes Sai Rama
Sai Rama Your Gaze I Am Dancing Away Sai Rama
In A World Of Disguise And Maya I Am Soaring The Skies In Your Ananda
Gently Falling Back In Your Arms I'm Entranced By Your Eyes Sai Rama
I Am Lost In Your Eyes Sai Rama</t>
  </si>
  <si>
    <t>sai-rama-your-eyes_1.mp3</t>
  </si>
  <si>
    <t>Song Glossary anand: bliss; (var) ananda, anandam, anando maya: illusion rama: name of the seventh incarnation of lord vishnu, son of dasharatha and kausalya; (var) ram sai: sa + aai = divine mother</t>
  </si>
  <si>
    <t>debug_sai_rama_your_eyes.html</t>
  </si>
  <si>
    <t>https://youtu.be/ruBG-cpP_mk</t>
  </si>
  <si>
    <t>https://sairhythms.sathyasai.org/song/sai-ramanin-naamam-solvom</t>
  </si>
  <si>
    <t>Sai Ramanin Naamam Solvom</t>
  </si>
  <si>
    <t>Let us chant the name of Sai Ram, so all our ills and troubles will pass. May truth, righteousness, peace, and love prevail in our minds forever. Grace us with Your blessings, O Lord of Shirdi and Parthi.</t>
  </si>
  <si>
    <t>Sai Ramanin Naamam Solvom
Pinigalum Vinaigalum Neengidume [ Sathya Sai ... ]
Sathya Dharmamum Shanthi Premaiyum
Nittamum Manadil Nilai Pera Vendum
Siddiyum Perave Arul Purivaye
Shirdi Parthi Baba Sai
Sai Ram Sathya Sai Ram (3)</t>
  </si>
  <si>
    <t>sai-ramanin-naamam-solvom.mp3</t>
  </si>
  <si>
    <t>Song Glossary arul: grace, blessings; (var) arulvai, arul purivai - grant blessings baba: lord sai baba - the divine father dharma: righteousness, also refers to way of life or religion mana: mind; (var) man, mano naam: name; (var) naama, naamam nilai: state of being nittamum: forever pera: receive pinigalum: illness, ailments; difficulties, troubles prema: love; (var) prem; also the name of the third sai avatar, prema sai puttaparthi: birthplace of bhagawan sri sathya sai baba; (var) parti, parthi, parthipuri rama: name of the seventh incarnation of lord vishnu, son of dasharatha and kausalya; (var) ram sai: sa + aai = divine mother sathya: truth, short form of sathyanarayana – the childhood name of sri sathya sai baba; (var) sathyam shanthi: peace shirdi: holy abode of the first incarnation of sai baba; (var) shirdipuri siddhi: accomplishment, superhuman power solla: to say / chant; (var) sol, solvom - let us chant, solvadu - that which is said vendum: ask for as a prayer; want / request vinai: trials and tribulations, difficulties</t>
  </si>
  <si>
    <t>debug_sai_ramanin_naamam_solvom.html</t>
  </si>
  <si>
    <t>https://sairhythms.sathyasai.org/song/sai-sai-naama-sathya</t>
  </si>
  <si>
    <t>Sai Sai Naama (Sathya)</t>
  </si>
  <si>
    <t>Sai Sai Naama (Sathya)
Rama Sai, Krishna Sai, Shiva Sai, Ranga Sai
Sai Sai Naama (Sathya)
Rama Naama, make me pure
Krishna Naama Sweet and sure
Sai Sai Naama (Sathya)
Shiva Naam is ego's pyre
Panduranga lights the fire
Sai Sai Naama (Sathya)
What to say of Sai encompasses them all
Father - Mother Sai at Your Lotus Feet I fall</t>
  </si>
  <si>
    <t>Song Glossary krishna: name of the eighth incarnation of lord vishnu, son of devaki and vasudeva naam: name; (var) naama, naamam panduranga: lord vittala, krishna rama: name of the seventh incarnation of lord vishnu, son of dasharatha and kausalya; (var) ram ranga: lord vittala or panduranga - a form of lord krishna; also the name of lord narayana in srirangam, tamilnadu; (var) ranganath, ranganatha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</si>
  <si>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debug_sai_sai_naama_sathya.html</t>
  </si>
  <si>
    <t>https://sairhythms.sathyasai.org/song/sai-sai-sai-sings-my-heart</t>
  </si>
  <si>
    <t>Sai Sai Sai Sings My Heart</t>
  </si>
  <si>
    <t>Sai Sai Sai Sings My Heart Everyday
Let Us Never Forget Thee, Let Us Never Forget Thee
[Sai Sai Sai ....]
Baba You Are Able To Touch My Life
You Have Made It Worthwhile, You Have Made It Worthwhile
[Sai Sai Sai ....]
We See Your Amazing Grace Everywhere
You Are My Guiding Light, Baba You Are Guiding Light</t>
  </si>
  <si>
    <t>sai-sai-sai-sings-my-heart.mp3</t>
  </si>
  <si>
    <t>debug_sai_sai_sai_sings_my_heart.html</t>
  </si>
  <si>
    <t>https://sairhythms.sathyasai.org/song/sai-sai-sai-sai-earth</t>
  </si>
  <si>
    <t>Sai Sai Sai, Sai on Earth</t>
  </si>
  <si>
    <t>Sai Sai Sai, Sai on Earth, Sai Sai Sai, for all the universe
Peace Peace Peace, Peace on Earth, for all the universe
Love Love Love, Love on Earth....</t>
  </si>
  <si>
    <t>debug_sai_sai_sai_sai_on_earth.html</t>
  </si>
  <si>
    <t>https://sairhythms.sathyasai.org/song/sai-sai-sathya-sai</t>
  </si>
  <si>
    <t>Sai Sai Sathya Sai</t>
  </si>
  <si>
    <t>Beloved Sai Baba, You are the God of Love who dwells in everything. You guide us to the light of truth and protect us always. You are the shining light Baba, our Divine Preceptor.</t>
  </si>
  <si>
    <t>Sai Sai Sathya Sai
Itoshiki Guru Baba [ Sai Sai ... ]
Kami no Ai de Michibiku
Subete ni Yadoru
Shinri no Hikari yo
Warera wo Mamoru Ai no Kami
Kagayaku Hikari Guru Baba</t>
  </si>
  <si>
    <t>debug_sai_sai_sathya_sai.html</t>
  </si>
  <si>
    <t>https://youtu.be/1RCINU-30Uo</t>
  </si>
  <si>
    <t>https://sairhythms.sathyasai.org/song/sai-sai-sathya-sai-humney</t>
  </si>
  <si>
    <t>Sai Sai Sathya Sai Humney</t>
  </si>
  <si>
    <t>Oh Lord Sai, I called you Sathya Sai, You are the support for the needy, downtrodden and helpless and you are my only support Sai.</t>
  </si>
  <si>
    <t>Sai Sai Sathya Sai Humney Pukara
Tum Bina Nahin Mujhey Koi Sahara [ Sai Sai ... ]
Dukhiyon Ke Tum Dil Ka Pyaara
Garibon Ke Tum Aankhon Ke Taara
Merey Liye Tum Ek Sahara</t>
  </si>
  <si>
    <t>Song Glossary aankhon: eyes; (var) aankho bina: without dil: heart; (var) dilon (plural) ek: one garibon: poor people hum: we, us ka: belonging to ke: of or belonging to koi: somebody liye: took, also means for (eg. for us, for you); (var) liya mera: my, mine; (var) mere, merey, meri, mero mujhe: for me; (var) mujhey, mohey nahin: no, not; (var) nahi pukar: to call, to plead; (var) pukara, pukarey pyaara: loving; (var) pyaarey, pyaari (f); pyaar - love sahara: support; (var) saharey sai: sa + aai = divine mother sathya: truth, short form of sathyanarayana – the childhood name of sri sathya sai baba; (var) sathyam taarey: star tum: you, thou; (var) tu, tuj; tubhyam, tumhey - to you; tujhey, tujko - for you;</t>
  </si>
  <si>
    <t>debug_sai_sai_sathya_sai_humney.html</t>
  </si>
  <si>
    <t>https://sairhythms.sathyasai.org/song/sai-sai-sayanarey-sarvam-brahmam</t>
  </si>
  <si>
    <t>Sai Sai Sayanarey Sarvam Brahmam</t>
  </si>
  <si>
    <t>Chant the name of Sai and realize that the universe is Brahman (the ultimate and unchanging reality); Chant the name of Baba and participate in group singing with devotion; Chant the name of Rama and drive away the demonic qualities within you. Chant the name of Krishna and it will eliminate your troubles; Chant the name of Hari and find the indweller in you; Chant the name of Shiva and realize that Shiva and Keshava (Krishna) are one and the same.</t>
  </si>
  <si>
    <t>Sai Sai Sayanarey Sarvam Brahmam Mayamanarey
Baba Baba Babanarey Bhakthito Bhajana Lo Palgonarey [ Sai Sai .. ]
Rama Rama Ramanarey Raakshasa Gunamulu Pommanarey
Krishna Krishna Krishnanarey Kashtamulanu Poguttunurey [ Sai Sai .. ]
Hari Hari Hari Hari Hari Anarey Atma Ramuni Madigonarey
Shiva Shiva Shiva Shiva Shiva Anarey Shiva Keshavulanu Samamanarey</t>
  </si>
  <si>
    <t>sai-sai-sayanarey-sarvam-brahmam.mp3</t>
  </si>
  <si>
    <t>Song Glossary anarey: tell atma: soul baba: lord sai baba - the divine father babanarey: say baba bhajan: prayerful song; (var) bhajana, bhajanalu (telugu), bhajanon - plural bhakthi: devotion brahma: one of the trinity who is the creator, it also refers to the supreme lord - brahman; (var) brahmam gunamulu: qualities, attributes hari: name of lord vishnu; (var) hare, harey kashtamulanu: difficulties keshava: refers to lord krishna who vanquished the demon keshi; also means the one with beautiful, long hair; (var) keshavam krishna: name of the eighth incarnation of lord vishnu, son of devaki and vasudeva mayam: full of, suffused with palgonarey: participate poguttunurey: will banish pommanarey: will drive away raakshasa: demon rama: name of the seventh incarnation of lord vishnu, son of dasharatha and kausalya; (var) ram ramana: beloved; also the name of a saint sai: sa + aai = divine mother samamanarey: say (they are) equal sarva: all; (var) sarvam sayanarey: say the name of sai shiva: lord shiva - one of the trinity who is the destroyer - the name shiva means auspiciousness; (var) shiv, shivaya, shivaraj, shivaraja, shivarajam, shivom, shivani (f) - of shiva</t>
  </si>
  <si>
    <t>debug_sai_sai_sayanarey_sarvam_brahmam.html</t>
  </si>
  <si>
    <t>https://youtu.be/JOCulWE3998?t=121</t>
  </si>
  <si>
    <t>The older version of this song (provided in the audio section) is in Raga Madhyamavati / Madhmad Sarang.</t>
  </si>
  <si>
    <t>https://sairhythms.sathyasai.org/song/sai-sai-smarana-karo</t>
  </si>
  <si>
    <t>Sai Sai Smarana Karo</t>
  </si>
  <si>
    <t>Chant the name of Lord Sai, meditate upon His Lotus Feet, sing the glory of Keshava, Madhava (names of Lord Krishna), serve the Divine Preceptor Sai.</t>
  </si>
  <si>
    <t>Sai Sai Smarana Karo
Guru Charana Kamala Dhyana Karo [ Sai Sai ... ]
Keshava Madhava Bhajana Karo
Sadguru Sai Seva Karo (Sri)</t>
  </si>
  <si>
    <t>sai-sai-smarana-karo.mp3</t>
  </si>
  <si>
    <t>Song Glossary bhajan: prayerful song; (var) bhajana, bhajanalu (telugu), bhajanon - plural charan: feet; (var) charana, charanam, charanon dhyan: meditation; (var) dhyana, dhyanam, dhyanamey guru: preceptor; (var) guruvara – belonging to the guru / guru’s kamala: lotus karo: do; make it happen; (var) kar; kiya - did; karomi, karey - let us do keshava: refers to lord krishna who vanquished the demon keshi; also means the one with beautiful, long hair; (var) keshavam madhava: name of krishna which means very sweet like madhu-honey; (var) madhavam, madhavaya sadguru: true teacher/mentor/preceptor sai: sa + aai = divine mother seva: service smaran: constant remembrance; (var) smaranam, smarami - remember sri: honorific title of respect; another name of goddess lakshmi; wealth, majesty, splendour, intellect, fortune; (var) thiru (tamil)</t>
  </si>
  <si>
    <t>debug_sai_sai_smarana_karo.html</t>
  </si>
  <si>
    <t>source: https://media.radiosai.org/journals/vol_15/01JUL17/Sai-Bhajans-Karaoke.htmReference Track4.5 Pancham / F#Gents Pitch Karaoke Tracks4.5 Pancham / F# (reference)4 Pancham / F (half note lower)3 Pancham / E (one note lower)Ladies Pitch Karaoke Tracks7 Pancham / B (reference)6.5 Pancham / A# (half note lower)6 Pancham / A (one note lower)</t>
  </si>
  <si>
    <t>https://sairhythms.sathyasai.org/song/sai-saraswathi-kalavathi-sathya</t>
  </si>
  <si>
    <t>Sai Saraswathi Kalavathi (Sathya)</t>
  </si>
  <si>
    <t>Lord Sai who is residing in Parthi is none other than Goddess Saraswathi, the one who is personification of all types of Arts and the one who enjoys the Art of Music.</t>
  </si>
  <si>
    <t>Sai Saraswathi Kalavathi (Sathya)
Sakala Shastra Vikasini [ Sai Saraswathi ... ]
Bhaava Raga Laya Tala Vinodini (3)
Parthi Nivasini Bharati Brahmani</t>
  </si>
  <si>
    <t>Varali</t>
  </si>
  <si>
    <t>Song Glossary bhaav: feeling, emotion; (var) bhaava bharati: one of the names of goddess saraswathi brahmani: consort of brahma, goddess saraswati kalavathi: goddess saraswathi – well versed in arts laya: to merge, beat of music nivasi: dweller, resident; (var) nivasini (f), nivasitha puttaparthi: birthplace of bhagawan sri sathya sai baba; (var) parti, parthi, parthipuri raga: melody sai: sa + aai = divine mother sakala: all saraswathi: goddess of learning and consort of brahma sathya: truth, short form of sathyanarayana – the childhood name of sri sathya sai baba; (var) sathyam shastra: vedic injunctions tala: beat or rhythm, also refers to the cymbals; (var) taal vikasa: one who grows and nurtures; (var) vikasini (feminine) vinodini: one who delights in various activities like playing flute, singing etc.; (var) vinodana</t>
  </si>
  <si>
    <t>debug_sai_saraswathi_kalavathi_sathya.html</t>
  </si>
  <si>
    <t>https://www.youtube.com/watch?v=et01--w7e28&amp;feature=youtu.be</t>
  </si>
  <si>
    <t>https://sairhythms.sathyasai.org/song/sai-saraswathi-namo-namo</t>
  </si>
  <si>
    <t>Sai Saraswathi Namo Namo</t>
  </si>
  <si>
    <t>Salutations to Sai Saraswathi (also known as Devi Bhagawathi) residing in Prashanthi Nilayam, the one who holds Veena and looks after the welfare of the Universe, who is mother of Vedas and music, the one who bestows Truth, Righteousness, Peace and Love and the one who is delighted to sing Saama Veda (One of the four Vedas).</t>
  </si>
  <si>
    <t>Sai Saraswathi Namo Namo
Devi Bhagawathi Namo Namo
Veena Vani Vishwa Kalyani
Veda Kalamayi Gnana Swaroopini [ Sai Saraswathi ... ]
Sathya Dharma Shanthi Prema Pradayini
Saama Gaana Priya Prashanthi Nilayey</t>
  </si>
  <si>
    <t>Song Glossary bhagawathi: goddess dayini: one who gives (feminine); (var) pradayini, vidayini devi: goddess dharma: righteousness, also refers to way of life or religion gaan: song, music; (var) gaana gnana: wisdom; (var) gyaan, gnaan, gnan, gnanam kalamayi: full of art or talent kalyan: welfare; (var) kalyana, kalyani - goddess who bestows auspiciousness and welfare namo: to offer salutations nilaya: house; (var) nilayey prashanthi: supreme peace; (var) prashantha; also refers to prashanthi nilayam at puttaparthi prema: love; (var) prem; also the name of the third sai avatar, prema sai priya: dear; (var) priyey, priyakara, priyakari (f) sai: sa + aai = divine mother saama: refers to the musical saama veda, one of the four vedas saraswathi: goddess of learning and consort of brahma sathya: truth, short form of sathyanarayana – the childhood name of sri sathya sai baba; (var) sathyam shanthi: peace swaroopa: figure, embodiment; (var) swarupa, swaroopam, swaroopanin (tamil); roopini, swaroopini, svarupini (feminine) vani: speech, goddess of speech (refers to goddess saraswati) veda: sacred text, the scripture of the hindus said to have been directly revealed by the supreme-being, brahman veena: musical instrument esp. played by goddess saraswathi, the goddess of knowledge vishwa: world; (var) vishwam</t>
  </si>
  <si>
    <t>debug_sai_saraswathi_namo_namo.html</t>
  </si>
  <si>
    <t>https://sairhythms.sathyasai.org/song/sai-satchidananda-guru</t>
  </si>
  <si>
    <t>Sai Satchidananda Guru</t>
  </si>
  <si>
    <t>Sing the praises of our divine Preceptor, Sai Baba, who is verily truth, consciousness, and bliss. He is great and is the Lord of Lords.</t>
  </si>
  <si>
    <t>Sai Satchidananda Guru
Ananda Ananda Ananda Guru [ Sai Satchidananda ... ]
Guru Paramesha Sai Bhagawan
Guru Mahadeva Sai Bhagawan
Satchidananda Sri Sai Bhagawan
Ananda Ananda Ananda Guru (2)</t>
  </si>
  <si>
    <t>sai-satchidananda-guru.mp3</t>
  </si>
  <si>
    <t>Song Glossary anand: bliss; (var) ananda, anandam, anando bhagawan: god; (var) bhagwan, bhagavaan, bhagavan, bhagawantha, bhagawathey guru: preceptor; (var) guruvara – belonging to the guru / guru’s mahadeva: lord of the lords - refers to lord shiva paramesha: supreme god; (var) parameshwara, parameshwaraya, parameshwari (feminine) sai: sa + aai = divine mother satchidananda: sat + chith + ananda = truth or being + consciousness + bliss; (var) satchitananda, satchidanandam sri: honorific title of respect; another name of goddess lakshmi; wealth, majesty, splendour, intellect, fortune; (var) thiru (tamil)</t>
  </si>
  <si>
    <t>debug_sai_satchidananda_guru.html</t>
  </si>
  <si>
    <t>https://sairhythms.sathyasai.org/song/sai-sathya-sai-sai-guru</t>
  </si>
  <si>
    <t>Sai Sathya Sai Sai Guru</t>
  </si>
  <si>
    <t>Our Lord and Preceptor, Sai, the protector of the three worlds, please be kind and let us have Your darshan (vision of a divine being).</t>
  </si>
  <si>
    <t>Sai Sathya Sai Sai Guru Deva
Darshana Deejo Baba Tribhuvana Pala
Darshana Deejo Baba Sai Nandalala
Krupa Karo Sai Deva</t>
  </si>
  <si>
    <t>Song Glossary baba: lord sai baba - the divine father darshan: to appear, to see; (var) darshana, darshanam, darsha - to show deejo: please give; (var) dedo deva: god; (var) dev, devo, devam guru: preceptor; (var) guruvara – belonging to the guru / guru’s karo: do; make it happen; (var) kar; kiya - did; karomi, karey - let us do krupa: compassion; (var) kripa nandalala: son of nanda; (var) nandalal pala: to care, protect or sustain; (var) palana, palaya, palam, palan sai: sa + aai = divine mother sathya: truth, short form of sathyanarayana – the childhood name of sri sathya sai baba; (var) sathyam tribhuvana: three worlds - tri (three) and bhuvana (world)</t>
  </si>
  <si>
    <t>debug_sai_sathya_sai_sai_guru.html</t>
  </si>
  <si>
    <t>https://sairhythms.sathyasai.org/song/sai-shankara</t>
  </si>
  <si>
    <t>Sai Shankara</t>
  </si>
  <si>
    <t>O Lord Sai of Parthi and Shirdi, You are Lord Shankara and Lord Narayana, You are my life. O Lord, bestow me with Peace and Liberation and teach me Love and Devotion.</t>
  </si>
  <si>
    <t>Sai Shankara
Narayana Bhagawan
Tum Ho Merey Pran (Baba) (2)
Deejo Merey Prabhu Shanthi Mukthi
Sikhao Prabhu Mujhey Prem Aur Bhakthi
Shirdi Roopa Baba (Parthi Pureeshwara) Hey Bhagawan [ Tum Ho ... ]</t>
  </si>
  <si>
    <t>sai-shankara.mp3</t>
  </si>
  <si>
    <t>Song Glossary aur: and baba: lord sai baba - the divine father bhagawan: god; (var) bhagwan, bhagavaan, bhagavan, bhagawantha, bhagawathey bhakthi: devotion deejo: please give; (var) dedo hey: a heartfelt callout, usually followed by a name or description like 'hey rama', or 'hey merciful lord' ho: you are; (alternative) so be it mera: my, mine; (var) mere, merey, meri, mero mujhe: for me; (var) mujhey, mohey mukthi: liberation narayana: lord vishnu; (var) narayan, narayanam, narayanaya prabhu: lord, master; (var) prabho pran: vital force, life; (var) prana, praana prema: love; (var) prem; also the name of the third sai avatar, prema sai pureeshwara: lord of a place or city; (var) purishwara, pureeshwari, purishwari (f) puttaparthi: birthplace of bhagawan sri sathya sai baba; (var) parti, parthi, parthipuri roopa: figure, embodiment; (var) roopam, roopini (f) sai: sa + aai = divine mother shankara: name of lord shiva, one who bestows auspiciousness; (var) shankar, shankaraya, shankaram shanthi: peace shirdi: holy abode of the first incarnation of sai baba; (var) shirdipuri sikha: teach; (var) sikhao; sikhaya, sikhladiya - have taught tum: you, thou; (var) tu, tuj; tubhyam, tumhey - to you; tujhey, tujko - for you;</t>
  </si>
  <si>
    <t>debug_sai_shankara.html</t>
  </si>
  <si>
    <t>https://sairhythms.sathyasai.org/song/sai-shankara-bholey-shankara</t>
  </si>
  <si>
    <t>Sai Shankara Bholey Shankara</t>
  </si>
  <si>
    <t>Lord Sai Shankara, Sathya Narayana, You are none other than Lord Shiva whose Damaru (miniature hand-held drum) emanates the "Dama Dama" sound, the Mrudangam (a percussion instrument) makes the "Dhimi Dhimi" sound and the Veena chants the name of Narayana.</t>
  </si>
  <si>
    <t>Sai Shankara Bholey Shankara
Sathya Narayana Narayanam
Damaru Boley Dama Dama Dam
Dhimi Dhimi Dhimi Dhimi Boley Mrudangam
Veena Boley Narayanam [ Sathya Narayana ... ]</t>
  </si>
  <si>
    <t>Song Glossary bhola: innocent; (var) bholey, bholi, bholarey (f), bholanath - lord of the innocent, refers to lord shiva bolo: chant, tell; (var) bol, boley - tells, boloon - i say dam: sound syllable (like in a drum); (var) dum, dama damaru: musical instrument played esp. by lord shiva; (var) damaruka dhimi: sound syllable (typically refers to a dance step); (var) dhim, dhimitha, dhimithaka, dhrimiki thata mrudanga: a percussion instrument; (var) mrudangam narayana: lord vishnu; (var) narayan, narayanam, narayanaya sai: sa + aai = divine mother sathya: truth, short form of sathyanarayana – the childhood name of sri sathya sai baba; (var) sathyam shankara: name of lord shiva, one who bestows auspiciousness; (var) shankar, shankaraya, shankaram veena: musical instrument esp. played by goddess saraswathi, the goddess of knowledge</t>
  </si>
  <si>
    <t>debug_sai_shankara_bholey_shankara.html</t>
  </si>
  <si>
    <t>https://sairhythms.sathyasai.org/song/sai-shankara-parthi-pureeshwara</t>
  </si>
  <si>
    <t>Sai Shankara Parthi Pureeshwara</t>
  </si>
  <si>
    <t>Lord Sai of Parthi is none other than Lord Shiva whose attributes are described as, the one supporting the sacred river Ganges in His matted hair, adorning the Crescent moon on His head, adorning the serpent as a necklace, having a third eye in the forehead and smeared with ash all over the body.</t>
  </si>
  <si>
    <t>Sai Shankara Parthi Pureeshwara
Ganga Jatadhara Shashidhara Phani Dhara [ Sai Shankara ... ]
Phaala Netradhara Kalakoota Hara
Bhasmodbhavakara Bhavani Shankara
Sayeeshwara Hara Parthi Maheshwara</t>
  </si>
  <si>
    <t>Song Glossary bhasmodbhavakara: creator of sacred ash bhavani: goddess parvathi dhara: bear, carry, earth, one who wears; (var) dhari, dharana, dharam, dharey, dharini (f) ganga: the sacred river ganges worshipped as goddess ganga; (var) gangey hara: another name of lord shiva which means “to destroy”; (var) haraya jatadhara: one who wears locks of matted hair – shiva; (var) jatadhari kalakoota: another name of the poison ‘haalahala’ drunk by lord shiva maheshwara: greatest lord - refers to lord shiva netradhara: having eyes – “phaala netradhara” – having eyes in the centre of the forehead phaala: forehead; top part of hair phani: snake pureesha: lord of a place or city; (var) puradheeshwara, pureeshaya, pureeshwara, pureeshwari (f), puradheeshwari (f) puttaparthi: birthplace of bhagawan sri sathya sai baba; (var) parti, parthi, parthipuri sai: sa + aai = divine mother sayeesha: sai + esha = lord sai; (var) sayeesham, sayeeshwara, sayeeshwaram, sayeeshwari (f), sayeeshwaraya, saishwari (f), shankara: name of lord shiva, one who bestows auspiciousness; (var) shankar, shankaraya, shankaram shashidhara: wearer of the moon – lord shiva</t>
  </si>
  <si>
    <t>debug_sai_shankara_parthi_pureeshwara.html</t>
  </si>
  <si>
    <t>https://sairhythms.sathyasai.org/song/sai-shankara-shambho-shankara</t>
  </si>
  <si>
    <t>Sai Shankara Shambho Shankara</t>
  </si>
  <si>
    <t>Salutations to Lord Sai of Parthi, the Son of Eshwaramba. O Lord Sai, You are none other than Lord Shankara (Shiva) who is fond of dance, who bestows victory, who wears the crescent-shaped moon on the head and the consort of Gowri (Parvathi). You are the most compassionate one who is always in bliss.</t>
  </si>
  <si>
    <t>Sai Shankara Shambho Shankara
Natana Manohara Jaya Abhayankara
Chandrakaladhara Gowri Shankara
Parama Dayaghana Sai Shankara
Eshwaramba Nandana Parthi Shankara
Paramananda Prabhu Parameshwara</t>
  </si>
  <si>
    <t>46-SAI-SANKARA-SHAMBHO-SANKARA.mp3</t>
  </si>
  <si>
    <t>Song Glossary abhayankara: one who protects by removing all fear; (var) abhayankari (f) chandrakala: crescent moon on the day before or after the new moon dayaghana: full of compassion dhara: bear, carry, earth, one who wears; (var) dhari, dharana, dharam, dharey, dharini (f) eshwaramba: mother of sri sathya sai baba; (var) eswaramma, eshwaramma, eshwari gowri: another name of goddess parvathi jaya: victory; (var) jayam, jayatu manohar: pleasing, beautiful, charming; (var) manohara, manoharam, manohari (f) nandana: son, also the name of a forest; (var) nandan, nandanam natana: acting, dancing; (var) natanam parama: supreme, principal, chief, best, highest; (var) param, paramam paramananda: supreme bliss; (var) paramanandam paramesha: supreme god; (var) parameshwara, parameshwaraya, parameshwari (feminine) prabhu: lord, master; (var) prabho puttaparthi: birthplace of bhagawan sri sathya sai baba; (var) parti, parthi, parthipuri sai: sa + aai = divine mother shambho: one who is goodness personified - refers to lord shiva; (var) shambhu shankara: name of lord shiva, one who bestows auspiciousness; (var) shankar, shankaraya, shankaram</t>
  </si>
  <si>
    <t>debug_sai_shankara_shambho_shankara.html</t>
  </si>
  <si>
    <t>https://sairhythms.sathyasai.org/song/sai-shiva-so-sublime</t>
  </si>
  <si>
    <t>Sai Shiva Is So Sublime</t>
  </si>
  <si>
    <t>Sai Shiva is so sublime like phases of the moon
And the full moon phase means much to me [ Sai Shiva is ... ]
Shining moon reflects Lord Shiva Sai as sunlight
Crushing darkness that may be hiding inside my heart [ And the full moon ... ]
Shankara Sadashiva Chandrashekara
Chandrashekara (Sathya) Sai Shankara [ Shankara Sadashiva ... ]
Neelakanta Shooladhari Sai Shankara
Phaala Netra Tripura Haari Sai Shankara [ Chandrashekara ... ]</t>
  </si>
  <si>
    <t>debug_sai_shiva_is_so_sublime.html</t>
  </si>
  <si>
    <t>https://youtu.be/xvRYRRkkexo</t>
  </si>
  <si>
    <t>https://sairhythms.sathyasai.org/song/sai-shyam-sai-shyam-sai</t>
  </si>
  <si>
    <t>Sai Shyam Sai Shyam Sai</t>
  </si>
  <si>
    <t>This song is in praise of Lord Sai Krishna whose abode is Parthi, who is also known as Shyam, Gopala, Madhava, Keshava and Panduranga.</t>
  </si>
  <si>
    <t>Sai Shyam Sai Shyam Sai Gopala
Jaya Madhava Jaya Keshava Jaya Murali Gaana Lola [ Sai Shyam ... ]
Pandari Natha Panduranga
Parthi Nivasa Sai Deva [ Jaya Madhava ... ]</t>
  </si>
  <si>
    <t>Song Glossary deva: god; (var) dev, devo, devam gaan: song, music; (var) gaana gopal: name of krishna which means protector of the cowherd; (var) gopala, gopalana, gopalam jaya: victory; (var) jayam, jayatu keshava: refers to lord krishna who vanquished the demon keshi; also means the one with beautiful, long hair; (var) keshavam lola: longing or desirous of madhava: name of krishna which means very sweet like madhu-honey; (var) madhavam, madhavaya murali: flute natha: lord or master; (var) nath, nathaya, natham, nada (tamil), nadanukku (tamil) - to the lord, nathudey (telugu) nivasa: residence, resident; (var) nivasini (f) pandari: place where the temple of vittala situated panduranga: lord vittala, krishna puttaparthi: birthplace of bhagawan sri sathya sai baba; (var) parti, parthi, parthipuri sai: sa + aai = divine mother sham: dark hued, a reference to lord krishna; evening time; (var) shyam, shyama, shyamala</t>
  </si>
  <si>
    <t>debug_sai_shyam_sai_shyam_sai.html</t>
  </si>
  <si>
    <t>https://sairhythms.sathyasai.org/song/sai-sri-sai-sath-chitha</t>
  </si>
  <si>
    <t>Sai Sri Sai Sath Chitha</t>
  </si>
  <si>
    <t>This song praises the attributes of Lord Sri Ranganatha (Lord Vishnu) who is reclining on the Celestial Snake Adi Sesha, who is none other than Lord Krishna resting on Ficus leaf. (The child Krishna floating on ficus leaf in Hinduism is a symbolic representation of the first form of life on earth).</t>
  </si>
  <si>
    <t>Sai Sri Sai Sath Chitha Sai
Sath Chitha Sai Bhujagendra Sai
Bhujagendra Sai Vata Patra Sai
Vata Patra Sai Sri Ranga Sai
Sri Ranga Sai Namata Namami</t>
  </si>
  <si>
    <t>Song Glossary bhujagendra: lord of serpents chitha: consciousness, mind; (var) chit namami: i offer salutations; (var) namaoon namata: bowing, bending patra: leaf ranga: lord vittala or panduranga - a form of lord krishna; also the name of lord narayana in srirangam, tamilnadu; (var) ranganath, ranganatha sai: sa + aai = divine mother sat: truth; (var) sath sri: honorific title of respect; another name of goddess lakshmi; wealth, majesty, splendour, intellect, fortune; (var) thiru (tamil) vata: banyan (ficus) tree</t>
  </si>
  <si>
    <t>debug_sai_sri_sai_sath_chitha.html</t>
  </si>
  <si>
    <t>https://sairhythms.sathyasai.org/song/sai-sundara-sundara</t>
  </si>
  <si>
    <t>Sai Sundara Sundara</t>
  </si>
  <si>
    <t>This song praises Lord Sai as the most beautiful in the world, the one who is none other than Lord Shiva adorning tiger skin, who is highest in virtues and who is the most charming Cosmic dancer.</t>
  </si>
  <si>
    <t>Sai Sundara Sundara
Vyagrambaradhara Harey Hari Hara [ Sai Sundara ... ]
Anantha Guna Mandira Sundara
Natana Sundara Bhuvana Sundara</t>
  </si>
  <si>
    <t>sai-sundara-sundara.mp3</t>
  </si>
  <si>
    <t>Song Glossary anantha: infinite, endless; (var) ananth, anantham, ananthaya bhuvana: world; (var) bhuvan dhara: bear, carry, earth, one who wears; (var) dhari, dharana, dharam, dharey, dharini (f) guna: qualities; (var) gun hara: another name of lord shiva which means “to destroy”; (var) haraya hari: name of lord vishnu; (var) hare, harey mandir: temple; (var) mandira natana: acting, dancing; (var) natanam sai: sa + aai = divine mother sundara: beautiful; (var) sundarakara, sundaraya, sundari (f), soundari (f), sundaram - beauty vyagrambara: one who wears the tiger skin as his cloth – lord shiva</t>
  </si>
  <si>
    <t>debug_sai_sundara_sundara.html</t>
  </si>
  <si>
    <t>https://sairhythms.sathyasai.org/song/sai-terey-charanon-mey</t>
  </si>
  <si>
    <t>Sai Terey Charanon Mey</t>
  </si>
  <si>
    <t>O Lord Sai, I offer million salutations at Thy Lotus feet. Please show mercy O my Lord Rama, the indweller of hearts. O Lord Sai, You are verily Lord Krishna and the redeemer of the world.</t>
  </si>
  <si>
    <t>Sai Terey Charanon Mey Koti Pranam
Daya Karo Merey Atma Rama
Sai Ram Hey Ghana Shyama
Jagadodhara Sri Sai Rama [ Daya Karo ... ]</t>
  </si>
  <si>
    <t>Song Glossary atma: soul charan: feet; (var) charana, charanam, charanon daya: compassion ghana: thick; also refers to the sound of a bell; (var) ghanana hey: a heartfelt callout, usually followed by a name or description like 'hey rama', or 'hey merciful lord' jagadodhara: one who liberates the world; (var) jagadoddhara, jagadoddharini (f), jagadodhaara, jagadodharaka, jagadodharana, jagadodharanam, jagadodharini (f) karo: do; make it happen; (var) kar; kiya - did; karomi, karey - let us do koti: a crore mera: my, mine; (var) mere, merey, meri, mero pranam: salutation; (var) pranama, pranamami rama: name of the seventh incarnation of lord vishnu, son of dasharatha and kausalya; (var) ram sai: sa + aai = divine mother sham: dark hued, a reference to lord krishna; evening time; (var) shyam, shyama, shyamala sri: honorific title of respect; another name of goddess lakshmi; wealth, majesty, splendour, intellect, fortune; (var) thiru (tamil) tera: yours; (var) terey, teri, tero (your)</t>
  </si>
  <si>
    <t>debug_sai_terey_charanon_mey.html</t>
  </si>
  <si>
    <t>https://sairhythms.sathyasai.org/song/sai-terey-charanon-mey-koti</t>
  </si>
  <si>
    <t>Sai Terey Charanon Mey Koti</t>
  </si>
  <si>
    <t>O Lord Sai, I offer a million salutations at Thy Lotus feet, please take me in Your fold. You are my mother, father, kith and kin. You are my every thing O Sai, I offer myself at Your feet.</t>
  </si>
  <si>
    <t>Sai Terey Charanon Mey Koti Pranam
Sharan Mey Lelo Sai Prabho [ Sai Terey ... ]
Tum Ho Merey Mata Pitha Sai
Tum Ho Merey Bandhu Sakha
Tum Ho Merey Sab Kuch Sai
Deejo Hum Ko Charana Tumharey</t>
  </si>
  <si>
    <t>sai-terey-charanon-mey-koti.mp3</t>
  </si>
  <si>
    <t>Song Glossary bandhava: relative; (var) bandhu, bandho; bandham - relationship charan: feet; (var) charana, charanam, charanon deejo: please give; (var) dedo ho: you are; (alternative) so be it hum: we, us koti: a crore kuch: some lelo: please accept mata: mother; (var) matey mera: my, mine; (var) mere, merey, meri, mero pitha: father prabhu: lord, master; (var) prabho pranam: salutation; (var) pranama, pranamami sab: all, everybody or everything sai: sa + aai = divine mother sakha: friend; (var) sakhi (feminine) sharan: surrender; (var) sharana, sharanagata, sharanagatha, sharanagatham, sharanam tera: yours; (var) terey, teri, tero (your) tum: you, thou; (var) tu, tuj; tubhyam, tumhey - to you; tujhey, tujko - for you; tumhara: your, thy; (var) tumhare, tumharey, tumhari</t>
  </si>
  <si>
    <t>debug_sai_terey_charanon_mey_koti.html</t>
  </si>
  <si>
    <t>https://sairhythms.sathyasai.org/song/sai-tero-naam-tero-naam</t>
  </si>
  <si>
    <t>Sai Tero Naam Tero Naam</t>
  </si>
  <si>
    <t>(Aalap: We have been blessed with the ever pure Sai Ram just like how Surdas was blessed by Lord Krishna or Shabari by Lord Rama.) O Lord Sai, I will sing Your name in all my several lives, I will install Your feet in my heart and continue to sing the glory of Shirdi Sai, Parthi Sai and Prema Sai.</t>
  </si>
  <si>
    <t>Sai Tero Naam Tero Naam
Janam Janam Mein Gaoon (2)
Charan Tumharey Sadguru Sai
Apne Hrudaya Basaoon
Shirdi Sai Parthi Sai
Prema Sai Guna Gaoon [ Janam ... ]</t>
  </si>
  <si>
    <t>sai-tero-naam-tero-naam.mp3</t>
  </si>
  <si>
    <t>Song Glossary apna: our; (var) apni, apney basaoon: may i install (like, install in my heart) (var) basavoon charan: feet; (var) charana, charanam, charanon gao: sing, let us sing; (var) gaave, gaoon, ganavaa, gaayorey, gaaya - sang guna: qualities; (var) gun hai: is, are; (var) hi; hain - we are hrudaya: heart humko: for us; (var) hamey isey: this; (var) isi janam: birth; (var) janama, janana kanha: krishna; (var) kanhaiya, kanhaiyya, kanhayi, kannan (tamil) ko: for mein: i; (var) mei, mai, main, maine - i have miley: meet naam: name; (var) naama, naamam niranjan: without any black spot. i.e. always pure. nir+anjan=without collirium (kaajal – which is always black); (var) niranjana, niranjani (f) nithya: daily, always prema: love; (var) prem; also the name of the third sai avatar, prema sai puttaparthi: birthplace of bhagawan sri sathya sai baba; (var) parti, parthi, parthipuri raghuraya: prince of raghu clan - refers to lord rama rama: name of the seventh incarnation of lord vishnu, son of dasharatha and kausalya; (var) ram sabari: a great woman devotee of lord rama, also refers to the mountain where lord ayyappa dwells sadguru: true teacher/mentor/preceptor sai: sa + aai = divine mother se: from, with shirdi: holy abode of the first incarnation of sai baba; (var) shirdipuri surdas: 15th century saint, poet and musician, deeply devoted to lord krishna tarah: likewise (with “isi”) tera: yours; (var) terey, teri, tero (your) tumhara: your, thy; (var) tumhare, tumharey, tumhari</t>
  </si>
  <si>
    <t>debug_sai_tero_naam_tero_naam.html</t>
  </si>
  <si>
    <t>This song is sometimes sung with an Aalap: Surdas Ko Miley Kanhaiya Shabari Ko Raghurayi Ram Isi Tarah Se Miley Hai Humko Nitya Niranjana Sai Ram Sai Ram</t>
  </si>
  <si>
    <t>https://sairhythms.sathyasai.org/song/sai-wa-ai-shinri-wa</t>
  </si>
  <si>
    <t>Sai wa Ai, Shinri wa</t>
  </si>
  <si>
    <t>Sai is Love, Truth is Your breath, Bliss is the food that keeps us alive. This is the way of living to convey true love. Your love is not bound by reason or by time, and it is a constant truth. You gently bring out our Dharma, Love, and Truth which brings us bliss. Shirdi Sai, Sathya Sai, Prema Sai, You are everything. We praise Your heavenly incarnation who guides us to supreme bliss.</t>
  </si>
  <si>
    <t>Sai wa Ai, Shinri wa Ibuki, Shifuku wa Ikiru Kate
Sono Iki Kata ga Tsutaeru Ai
Riyuu wa Naku, Toki ni Yorazu, Kawaranu Shin no Ai
Ai to Shinri no Shifuku wa, Dharma ga Shizukani Motarasu
Shirdi Sai, Sathya Sai, Prema Sai Subete
Tatae yo Shifuku he Michibiku Keshin
Love Is My Form, Truth Is My Breath, Bliss Is My Food
My Life Is My Message Expansion Is My Life
No Reason For Love, No Season For Love, No Birth, No Death
Prema Sathya Ananda, Dharma Shanthi Ananda
Shirdi Sai, Sathya Sai, Prema Sai Jai Jai
Shirdi Baba, Sathya Baba, Prema Baba Jai Jai</t>
  </si>
  <si>
    <t>Song Glossary dharma: righteousness, also refers to way of life or religion prema: love; (var) prem; also the name of the third sai avatar, prema sai sai: sa + aai = divine mother sathya: truth, short form of sathyanarayana – the childhood name of sri sathya sai baba; (var) sathyam shirdi: holy abode of the first incarnation of sai baba; (var) shirdipuri</t>
  </si>
  <si>
    <t>debug_sai_wa_ai_shinri_wa.html</t>
  </si>
  <si>
    <t>https://youtu.be/K3knE-gzBYg</t>
  </si>
  <si>
    <t>https://sairhythms.sathyasai.org/song/sai-wa-buddha-buddha-wa</t>
  </si>
  <si>
    <t>Sai wa Buddha Buddha wa</t>
  </si>
  <si>
    <t>O Lord Sai, You are Buddha, Gautama, and Amitabha (Amida). Your love is the love of Buddha.</t>
  </si>
  <si>
    <t>Sai wa Buddha Buddha wa Sai
Sai wa Gautama Gautama Sai
Sai no Ai wa Buddha no Ai
Sai wa Amida Amida wa Sai</t>
  </si>
  <si>
    <t>Song Glossary buddha: founder of buddhism and one of the major ten incarnations of god; also an enlightened person gautama: refers to gautama buddha - considered to be one of the ten incarnations; (var) gautam sai: sa + aai = divine mother</t>
  </si>
  <si>
    <t>debug_sai_wa_buddha_buddha_wa.html</t>
  </si>
  <si>
    <t>https://youtu.be/McMOALDcat4</t>
  </si>
  <si>
    <t>https://sairhythms.sathyasai.org/song/sai-you-are-my-heart</t>
  </si>
  <si>
    <t>Sai You are in my heart</t>
  </si>
  <si>
    <t>Sai You are in my heart as I am in Your heart forever
We're one heart called Soham called Love
Sai Hrudaya Vihari You're Dharma and Shanthi,
You're Sathya, You're Prema Omnipresent One Soham
You are the ocean Lord, I am your wave
You are the mountain Sai, I am your cave
You are the blue sky I am your star
Sai Divine Mother One we always are (Sai You are ...)
You are the Love tree, I am your clinging vine
You're the Divine Poet, my life is Your rhyme
You are the Father, I'm Your loving son
We are Omnipresence from where all has come
(Sai You are ...)</t>
  </si>
  <si>
    <t>Song Glossary dharma: righteousness, also refers to way of life or religion hrudaya: heart sai: sa + aai = divine mother sathya: truth, short form of sathyanarayana – the childhood name of sri sathya sai baba; (var) sathyam shanthi: peace soham: i am that vihara: one who resides; (var) viharana, vihari, viharini (f)</t>
  </si>
  <si>
    <t>debug_sai_you_are_in_my_heart.html</t>
  </si>
  <si>
    <t>https://sairhythms.sathyasai.org/song/sai-you-are-more-precious</t>
  </si>
  <si>
    <t>Sai You Are More Precious</t>
  </si>
  <si>
    <t>Sai You Are More Precious Than Silver
Sai You Are More Valued Than Gold
Sai You Are More Beautiful Than Diamonds
Nothing In This World Compares With You
Sai You Are Rama And Krishna
Sai You Are The Sun And The Moon
Sai You Are The Cause Of All Created
All The Universe Depends On You
Sai You Are More Precious Than Silver
Sai You Are More Valued Than Gold
Sai You Are More Beautiful Than Diamonds
Nothing In This World Compares With You
Nothing I Desire Compares With You
Nothing In My Life Compares With You
Sai You Are More Precious Than Silver
Sai You Are More Valued Than Gold
Sai You Are More Beautiful Than Diamonds
Nothing I Desire Compares With You</t>
  </si>
  <si>
    <t>sai-you-are-more-precious_1.mp3 sai-you-are-more-precious.mp3</t>
  </si>
  <si>
    <t>debug_sai_you_are_more_precious.html</t>
  </si>
  <si>
    <t>https://sairhythms.sathyasai.org/song/sai-you-are-my-heart-0</t>
  </si>
  <si>
    <t>Sai You Are My Heart</t>
  </si>
  <si>
    <t>Sai, You are my heart and soul
You are my path and my goal
You make my life more than complete, You give Your love to me
Sai, You are my heart and soul
Born in this world in the name of Sai, hold on to Him if you can
He is in one, He is in all, you can see Him in everything</t>
  </si>
  <si>
    <t>sai-you-are-my-heart-0.mp3</t>
  </si>
  <si>
    <t>debug_sai_you_are_my_heart.html</t>
  </si>
  <si>
    <t>https://sairhythms.sathyasai.org/song/sai-embodiment-love</t>
  </si>
  <si>
    <t>Sai, Embodiment of Love</t>
  </si>
  <si>
    <t>Sai, Embodiment of Love
Turning us all into God
Sai is turning us all into God
We open up to find You in our heart
You show us that we've never been apart
Sai Baba, wake us from the dream
Take us to Your blissful Love Supreme
O melt us in Your blissful Love Supreme
(Sathya) Sai Baba my Lord (2X) /
Sai Love Supreme (3X)</t>
  </si>
  <si>
    <t>debug_sai_embodiment_of_love.html</t>
  </si>
  <si>
    <t>https://sairhythms.sathyasai.org/song/sai-oh-sai</t>
  </si>
  <si>
    <t>Sai, Oh Sai</t>
  </si>
  <si>
    <t>Sai, Oh Sai, Oh Sai, Oh Sai, Oh Sai (3x)
Baba, Oh Baba, Oh Baba, Oh Baba, Oh Baba (3x)
Swami, Oh Swami, Oh Swami, Oh Swami, Oh Swami (3x)
Sathya, Oh Sathya, Oh Sathya, Oh Sathya, Oh Sathya (3x)
Baba, Sai Baba, Sai Baba, Sai Baba, Sai Baba (3x)
Sathya, Sathya Sai, Sathya Sai, Sathya Sai, Sathya Sai (3x)
Sai, Sai Baba, Sai Baba, Sai Baba, Sai Baba (3x)
Sathya, Sathya Sai, Sathya Sai, Sathya Sai, Sathya Sai Baba (2x)
Sai, Sathya Sai, Sathya Sai, Sathya Sai, Sathya Sai Baba</t>
  </si>
  <si>
    <t>sai-oh-sai.mp3</t>
  </si>
  <si>
    <t>Song Glossary baba: lord sai baba - the divine father sai: sa + aai = divine mother sathya: truth, short form of sathyanarayana – the childhood name of sri sathya sai baba; (var) sathyam swami: lord; (var) swaminatha, swamiye, swamiyey, swamy</t>
  </si>
  <si>
    <t>debug_sai_oh_sai.html</t>
  </si>
  <si>
    <t>https://sairhythms.sathyasai.org/song/sai%E2%80%99s-love-so-wonderful</t>
  </si>
  <si>
    <t>Sai’s Love is so wonderful</t>
  </si>
  <si>
    <t>Sai's Love is so wonderful, so wonderful, so wonderful
Sai's Love is so wonderful, Sai's wonderful love.
It's so high you can't climb over it
It's so low you can't go under it
It's so wide you can't go around it, Sai's wonderful love.</t>
  </si>
  <si>
    <t>debug_sais_love_is_so_wonderful.html</t>
  </si>
  <si>
    <t>https://sairhythms.sathyasai.org/song/sai%E2%80%99s-universe</t>
  </si>
  <si>
    <t>Sai’s Universe</t>
  </si>
  <si>
    <t>We are a part of Sai’s universe
Here in the heart of Sai’s universe
We send our love to all beings
Throughout the heavens they’ll hear us sing</t>
  </si>
  <si>
    <t>sai’s-universe.mp3</t>
  </si>
  <si>
    <t>debug_sais_universe.html</t>
  </si>
  <si>
    <t>https://sairhythms.sathyasai.org/song/sakala-bhuvana-ke-prabhu-parameshwara</t>
  </si>
  <si>
    <t>O Lord Sathya Sai, You are the Lord of the entire universe. You are the resident of all hearts. You are the life of all devotees. You are nearer to us than our very own life breath. You are the very embodiment of Love.</t>
  </si>
  <si>
    <t>Sakala Bhuvana Ke Prabhu Parameshwara
Hrudaya Nivasi Bhagawan
Bhagawan Bhagawan
Hrudaya Vihari Antaryami
Hum Bhakton Ke Jeevan Swami
Prana Sakha Tum Hey Praneshwara
Prema Swaroopa Bhagawan
Bhagawan Bhagawan</t>
  </si>
  <si>
    <t>Song Glossary antaryami: indweller bhagawan: god; (var) bhagwan, bhagavaan, bhagavan, bhagawantha, bhagawathey bhakthon: devotees; (var) bhakto, bhaktho bhuvana: world; (var) bhuvan hey: a heartfelt callout, usually followed by a name or description like 'hey rama', or 'hey merciful lord' hrudaya: heart hum: we, us jeevan: life; (var) jeevana ke: of or belonging to nivasi: dweller, resident; (var) nivasini (f), nivasitha paramesha: supreme god; (var) parameshwara, parameshwaraya, parameshwari (feminine) pran: vital force, life; (var) prana, praana prabhu: lord, master; (var) prabho praneshwari: goddess of vital force; (var) praneshwara (masculine) prema: love; (var) prem; also the name of the third sai avatar, prema sai sakala: all sakha: friend; (var) sakhi (feminine) swami: lord; (var) swaminatha, swamiye, swamiyey, swamy swaroopa: figure, embodiment; (var) swarupa, swaroopam, swaroopanin (tamil); roopini, swaroopini, svarupini (feminine) tum: you, thou; (var) tu, tuj; tubhyam, tumhey - to you; tujhey, tujko - for you; vihara: one who resides; (var) viharana, vihari, viharini (f)</t>
  </si>
  <si>
    <t>debug_sakala_bhuvana_ke_prabhu_parameshwara.html</t>
  </si>
  <si>
    <t>https://youtu.be/hmPx-R3AX5I</t>
  </si>
  <si>
    <t>https://sairhythms.sathyasai.org/song/sakshath-parabrahma-sai-guru-vandana</t>
  </si>
  <si>
    <t>Our salutations at Your divine Lotus feet, Oh Lord Sai. You are our divine preceptor, the Supreme God, and the unified form of the Trinity (Brahma, Vishnu and Shiva).</t>
  </si>
  <si>
    <t>Sakshath Parabrahma Sai Guru Vandana Sathya Sai
Guru Pada Ranjana Guru Paramesha
Guru Brahma Guru Vishnu Mahesha
Sadguru Sai Parthi Pureesha
Charana Namostuthey Sai Mahesha</t>
  </si>
  <si>
    <t>sakshath-parabrahma-sai-guru-vandana.mp3</t>
  </si>
  <si>
    <t>Song Glossary brahma: one of the trinity who is the creator, it also refers to the supreme lord - brahman; (var) brahmam charan: feet; (var) charana, charanam, charanon guru: preceptor; (var) guruvara – belonging to the guru / guru’s mahesha: greatest lord - refers to lord shiva; (var) mahesham namostuthey: to offer salutations; (var) namasthey paada: feet; (var) pada, padam, paadam - tamil parabrahma: supreme spirit; (var) brahmapara paramesha: supreme god; (var) parameshwara, parameshwaraya, parameshwari (feminine) pureesha: lord of a place or city; (var) puradheeshwara, pureeshaya, pureeshwara, pureeshwari (f), puradheeshwari (f) puttaparthi: birthplace of bhagawan sri sathya sai baba; (var) parti, parthi, parthipuri ranjana: pleasing, entertaining sadguru: true teacher/mentor/preceptor sai: sa + aai = divine mother sakshath: visibly, before one's eyes; sakshathkara - make visibly present sathya: truth, short form of sathyanarayana – the childhood name of sri sathya sai baba; (var) sathyam vandana: worship, obeisance, salutation; (var) vandanam vishnu: lord vishnu, one of the trinity who is the preserver</t>
  </si>
  <si>
    <t>debug_sakshath_parabrahma_sai_guru_vandana.html</t>
  </si>
  <si>
    <t>https://sairhythms.sathyasai.org/song/salaam-valekum-salaam-valekum-salaam</t>
  </si>
  <si>
    <t>Salaam Valekum Salaam Valekum Salaam</t>
  </si>
  <si>
    <t>God is great, peace be upon you. Victory to Allah, Buddha, Zohrashtra, Yesu, Mahavir and Nanak.</t>
  </si>
  <si>
    <t>Salaam Valekum Salaam Valekum Salaam Valekum Salaam
Allah Ho Allah Ho Allah Ho Akbar [ Salaam Valekum ... ]
Buddha Zohrashtra Yesu Mahavir
Nanak (Sai Nath) Ji Ki Jai Jaikar Ho</t>
  </si>
  <si>
    <t>Song Glossary akbar: means ‘great’ in arabic and ‘allah hu akbar’ means ‘god is great’ allah: the all-compassionate god of islam religion buddha: founder of buddhism and one of the major ten incarnations of god; also an enlightened person ho: you are; (alternative) so be it jai: victory jaikar: the shout of victory ji: suffix word used with someone’s name for respect mahavira: lord mahavira – the founder of jainism, also, a very courageous person; (var) mahavir nanak: saint of sikh religion, guru nanak natha: lord or master; (var) nath, nathaya, natham, nada (tamil), nadanukku (tamil) - to the lord, nathudey (telugu) sai: sa + aai = divine mother salaam: salutations valekum: upon you (arabic); (var) aleikum yesu: jesus christ; (var) yeshu zohrashtra: founder of the zoroastrianism faith, zoroaster (zarathustra in persian)</t>
  </si>
  <si>
    <t>debug_salaam_valekum_salaam_valekum_salaam.html</t>
  </si>
  <si>
    <t>https://youtu.be/0U1FgPGtWbo https://youtu.be/8ue89NkpkH4</t>
  </si>
  <si>
    <t>https://sairhythms.sathyasai.org/song/salute-lord-sathya-sai</t>
  </si>
  <si>
    <t>Salute To Lord Sathya Sai</t>
  </si>
  <si>
    <t>Salute to Lord Sathya Sai
Salute to Lord Shirdi Sai
To our Indwelling Lord
We salute to God, Sai Ram
To Universal Lord Allah
To Eshwara and Rama
Golden Age is here and is spreading
Happiness and Peace to the worlds
Sai Baba Pranam
Shirdi Baba Pranam
O Merey Atma Ram
Lelo Merey Pranam
Eshwar Allah Ram
Sab Ke Ghar Sai Ram
Pooran Karo Merey Kaam
Hey Parama Shanthi Priya Ram</t>
  </si>
  <si>
    <t>Song Glossary allah: the all-compassionate god of islam religion eshwar: lord, one of the various names of lord shiva; (var) eshwara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t>
  </si>
  <si>
    <t>debug_salute_to_lord_sathya_sai.html</t>
  </si>
  <si>
    <t>https://youtu.be/W5F3QwWGewo</t>
  </si>
  <si>
    <t>https://sairhythms.sathyasai.org/song/samba-sadashiva-sai-prabho</t>
  </si>
  <si>
    <t>Samba Sadashiva Sai Prabho</t>
  </si>
  <si>
    <t>O Lord Sathya Sai of Parthi, You are Lord Shiva, who supports the sacred river Ganga in Your matted hair. O Lord, we seek Your protection.</t>
  </si>
  <si>
    <t>Samba Sadashiva Sai Prabho
Shambho Mahadeva Dehi Vibho
Jaya Ganga Jatadhari Gowri Pathey
Sathya Sai Mahadeva Parthi Pathey</t>
  </si>
  <si>
    <t>Song Glossary dehi: the one who resides in the body – the lord ganga: the sacred river ganges worshipped as goddess ganga; (var) gangey gowri: another name of goddess parvathi jatadhara: one who wears locks of matted hair – shiva; (var) jatadhari jaya: victory; (var) jayam, jayatu mahadeva: lord of the lords - refers to lord shiva pathey: master, lord, husband; (var) pathi, pathayey prabhu: lord, master; (var) prabho puttaparthi: birthplace of bhagawan sri sathya sai baba; (var) parti, parthi, parthipuri sadashiva: always happy or prosperous; (var) sadashivey, sadashivom sai: sa + aai = divine mother samba: sa + amba - one who is with amba (parvathi) - refers to lord shiva sathya: truth, short form of sathyanarayana – the childhood name of sri sathya sai baba; (var) sathyam shambho: one who is goodness personified - refers to lord shiva; (var) shambhu vibho: omnipresent, powerful</t>
  </si>
  <si>
    <t>debug_samba_sadashiva_sai_prabho.html</t>
  </si>
  <si>
    <t>https://sairhythms.sathyasai.org/song/samba-sadashiva-samba-sadashiva</t>
  </si>
  <si>
    <t>Samba Sadashiva Samba Sadashiva</t>
  </si>
  <si>
    <t>Salutations to you Lord Samba Sadashiva, who is also the Lord of Parthi, the protector of the weak and downtrodden, the consort of Goddess Parvathi and the most merciful one.</t>
  </si>
  <si>
    <t>Samba Sadashiva Samba Sadashiva
Samba Sadashiva Sai Shiva
Parthi Pureesha Hey Paramesha
Patitha Janavana Pavana Charitha
Parvathi Ramana Parama Dayala
Parvatha Raja Kumari Ramana</t>
  </si>
  <si>
    <t>Song Glossary charitha: character; (var) charita, charithey, charitham dayal: compassionate one: (var) dayala, dayalam, dayalana, dayalo, dayalu, dayaludey, dayalane (tamil), dayakari (f), dayalakari (f) hey: a heartfelt callout, usually followed by a name or description like 'hey rama', or 'hey merciful lord' janavana: protector of people; (var) janavani (feminine) kumari: girl, daughter parama: supreme, principal, chief, best, highest; (var) param, paramam parvatha: mountain parvathi: consort of lord shiva patitha: downtrodden, helpless pavana: sacred, also means one who protects or provides refuge; (var) pavanam, paavana; pavani (f) pureesha: lord of a place or city; (var) puradheeshwara, pureeshaya, pureeshwara, pureeshwari (f), puradheeshwari (f) puttaparthi: birthplace of bhagawan sri sathya sai baba; (var) parti, parthi, parthipuri raja: king, emperor; (var) raya, rajadhi raja – king of kings ramana: beloved; also the name of a saint sadashiva: always happy or prosperous; (var) sadashivey, sadashivom sai: sa + aai = divine mother samba: sa + amba - one who is with amba (parvathi) - refers to lord shiva shiva: lord shiva - one of the trinity who is the destroyer - the name shiva means auspiciousness; (var) shiv, shivaya, shivaraj, shivaraja, shivarajam, shivom, shivani (f) - of shiva</t>
  </si>
  <si>
    <t>debug_samba_sadashiva_samba_sadashiva.html</t>
  </si>
  <si>
    <t>https://sairhythms.sathyasai.org/song/samba-sadashiva-sayeeshwara</t>
  </si>
  <si>
    <t>Samba Sadashiva Sayeeshwara</t>
  </si>
  <si>
    <t>Oh Lord Sayeeshwara you are none other than Lord Shiva also called by other names like Gangadhara, Gowri Shiva and Nataneshwara who performs the beautiful Cosmic dance.</t>
  </si>
  <si>
    <t>Samba Sadashiva Sayeeshwara
Gangadhara Hara Gowri Shiva [ Samba ... ]
Narthana Sundara Natana Manohara
Natya Priyakara Nataneshwara (2)</t>
  </si>
  <si>
    <t>samba-sadashiva-sayeeshwara.mp3</t>
  </si>
  <si>
    <t>Song Glossary ganga: the sacred river ganges worshipped as goddess ganga; (var) gangey gowri: another name of goddess parvathi hara: another name of lord shiva which means “to destroy”; (var) haraya manohar: pleasing, beautiful, charming; (var) manohara, manoharam, manohari (f) narthana: dance; (var) narthanam natana: acting, dancing; (var) natanam nataneshwara: lord of dancing/acting; (var) nateshwara natya: dance priya: dear; (var) priyey, priyakara, priyakari (f) sadashiva: always happy or prosperous; (var) sadashivey, sadashivom samba: sa + amba - one who is with amba (parvathi) - refers to lord shiva sayeesha: sai + esha = lord sai; (var) sayeesham, sayeeshwara, sayeeshwaram, sayeeshwari (f), sayeeshwaraya, saishwari (f), shiva: lord shiva - one of the trinity who is the destroyer - the name shiva means auspiciousness; (var) shiv, shivaya, shivaraj, shivaraja, shivarajam, shivom, shivani (f) - of shiva sundara: beautiful; (var) sundarakara, sundaraya, sundari (f), soundari (f), sundaram - beauty</t>
  </si>
  <si>
    <t>debug_samba_sadashiva_sayeeshwara.html</t>
  </si>
  <si>
    <t>https://sairhythms.sathyasai.org/song/samba-vinodini-shiva-sai-shankari</t>
  </si>
  <si>
    <t>Samba Vinodini Shiva Sai Shankari</t>
  </si>
  <si>
    <t>Salutations to Mother Parvathi, the Goddess of the whole Universe and the consort of Lord Shiva. She is the supremely compassionate Mother who bestows auspiciousness.</t>
  </si>
  <si>
    <t>Samba Vinodini Shiva Sai Shankari
Mangala Gowri Mata Maheshwari
Akhilandeshwari Raja Rajeshwari
Daya Sagari Parama Krupakari
Akhilandeshwari Raja Rajeshwari
Daya Sagari Parama Krupakari
Samba Vinodini Shiva Sai Shankari (2)
Mangala Gowri Mata Maheshwari</t>
  </si>
  <si>
    <t>samba-vinodini-shiva-sai-shankari.mp3 samba-vinodini-shiva-sai-shankari_1.mp3</t>
  </si>
  <si>
    <t>https://dl.radiosai.org/RADIO_SAI_BHAJAN_CLASSROOM_269_SAMBA_VINODINI_SHIV_SAI.mp3</t>
  </si>
  <si>
    <t>Song Glossary akhilandeshwara: god of the entire universe; (var) akhilandeshwari (f) daya: compassion gowri: another name of goddess parvathi krupalu: compassionate one; (var) krupala, krupakara, krupakari (f); krupamaya, krupamayi (f) - full of compassion maheshwari: goddess parvathi - consort of shiva mangal: auspicious; (var) mangala mata: mother; (var) matey parama: supreme, principal, chief, best, highest; (var) param, paramam raja: king, emperor; (var) raya, rajadhi raja – king of kings rajeshwari: lord of kings (feminine) sagar: ocean; (var) sagara, sagaram, sagari (feminine) sai: sa + aai = divine mother samba: sa + amba - one who is with amba (parvathi) - refers to lord shiva shankari: goddess parvathi shiva: lord shiva - one of the trinity who is the destroyer - the name shiva means auspiciousness; (var) shiv, shivaya, shivaraj, shivaraja, shivarajam, shivom, shivani (f) - of shiva vinodini: one who delights in various activities like playing flute, singing etc.; (var) vinodana</t>
  </si>
  <si>
    <t>debug_samba_vinodini_shiva_sai_shankari.html</t>
  </si>
  <si>
    <t>https://sairhythms.sathyasai.org/song/sambhava-shiva-shambho-shambho</t>
  </si>
  <si>
    <t>Sambhava Shiva Shambho Shambho</t>
  </si>
  <si>
    <t>Chant the name of Lord Shiva who is the Cosmic dancer Nataraja, also known as Mruthyunjaya (Conqueror of death). He is none other than Lord Sai residing in Parthi.</t>
  </si>
  <si>
    <t>Sambhava Shiva Shambho Shambho
Narthana Nataraja Nataraja [ Sambhava Shiva ... ]
Mruthyunjaya Mahesha Mahesha
Parthi Pureeshwara Sai Paramesha</t>
  </si>
  <si>
    <t>Song Glossary mahesha: greatest lord - refers to lord shiva; (var) mahesham mruthyunjaya: one who has conquered death - refers to lord shiva; (var) mruthyunjayaya narthana: dance; (var) narthanam nataraj: king of dance - refers to lord shiva who is the source of cosmic energy; (var) nataraja paramesha: supreme god; (var) parameshwara, parameshwaraya, parameshwari (feminine) pureeshwara: lord of a place or city; (var) purishwara, pureeshwari, purishwari (f) puttaparthi: birthplace of bhagawan sri sathya sai baba; (var) parti, parthi, parthipuri sai: sa + aai = divine mother sambhava: being, existence, source; (var) sambhavaya shambho: one who is goodness personified - refers to lord shiva; (var) shambhu shiva: lord shiva - one of the trinity who is the destroyer - the name shiva means auspiciousness; (var) shiv, shivaya, shivaraj, shivaraja, shivarajam, shivom, shivani (f) - of shiva</t>
  </si>
  <si>
    <t>debug_sambhava_shiva_shambho_shambho.html</t>
  </si>
  <si>
    <t>https://sairhythms.sathyasai.org/song/sambhavi-shankari-linga-bhairavi</t>
  </si>
  <si>
    <t>Sambhavi Shankari Linga Bhairavi</t>
  </si>
  <si>
    <t>Praise the Divine Mother, embodied as the sacred Lingam. Bearing the trident, she is the bestower of auspiciousness, and speaks charmingly. She sustains all three worlds.</t>
  </si>
  <si>
    <t>Sambhavi Shankari Linga Bhairavi
Shoola Dharini Ma
Trishoola Dharini Ma [ Sambhavi Shankari ... ]
Mangala Kaarini Manjula Bhaashini
Tribhuvana Palini Kali Kapalini
Sambhavi Shankari Linga Bhairavi (3)</t>
  </si>
  <si>
    <t>sambhavi-shankari-linga-bhairavi.mp3</t>
  </si>
  <si>
    <t>Song Glossary bhaashi: one who speaks; (var) bhaashini (f) bhairavi: goddess kali, a frightful form of goddess parvathi dhara: bear, carry, earth, one who wears; (var) dhari, dharana, dharam, dharey, dharini (f) kaarini: doer, responsible for (f); (var) karini kali: current era; one among the four eras of kritha, treta, dwapara and kali kapalini: wearer of skulls esp. goddess kaali linga: special type of elliptical stone worshipped by devotees esp. shiva-linga ma: mother; (var) maayi, maiya, mayi mangal: auspicious; (var) mangala manjula: pleasing, beautiful, charming palini: to foster and protect (feminine) sambhavi: goddess parvathi shankari: goddess parvathi tribhuvana: three worlds - tri (three) and bhuvana (world) trishoola: trident weapon, frequently held by gods such as lord shiva and goddess durga; (var) trishula, shoola trishoolini: one who holds the trident (feminine) - mother parvathi</t>
  </si>
  <si>
    <t>debug_sambhavi_shankari_linga_bhairavi.html</t>
  </si>
  <si>
    <t>https://sairhythms.sathyasai.org/song/sambhavi-shankari-namo-namo</t>
  </si>
  <si>
    <t>Sambhavi Shankari Namo Namo</t>
  </si>
  <si>
    <t>Salutations to Mother Sambhavi Shankari (Goddess Parvathi), who is embodiment of peace, who is none other than mother Sai.</t>
  </si>
  <si>
    <t>Sambhavi Shankari Namo Namo
Shantha Swaroopini Namo Namo
Sai Maheshwari Namo Namo (Sathya)
Namo Namo Namo Namo (2)</t>
  </si>
  <si>
    <t>Song Glossary maheshwari: goddess parvathi - consort of shiva namo: to offer salutations sai: sa + aai = divine mother sambhavi: goddess parvathi sathya: truth, short form of sathyanarayana – the childhood name of sri sathya sai baba; (var) sathyam shankari: goddess parvathi shantha: peaceful swaroopa: figure, embodiment; (var) swarupa, swaroopam, swaroopanin (tamil); roopini, swaroopini, svarupini (feminine)</t>
  </si>
  <si>
    <t>debug_sambhavi_shankari_namo_namo.html</t>
  </si>
  <si>
    <t>https://sairhythms.sathyasai.org/song/sanathana-sarathey-sayeesha</t>
  </si>
  <si>
    <t>Salutations at Your divine lotus feet Oh Lord Sai, You are the upholder of the "Eternal Laws" (Sanathana Dharma), the one who is the embodiment of all virtues, the one who is worshipped by sages and noble ones and the one whom the entire humanity worships.</t>
  </si>
  <si>
    <t>Sanathana Sarathey Sayeesha
Sarvottama Guna Nidhey Paramesha
Ram Sai Ram Sai Ram Ram
Suramuni Vanditha Sadhu Jana Poshita
Sarva Janashraya Sayeesha
Sadguru Deva Satchidananda
Sashtanga Sharanam Mama Guru (Sai) Deva [ Ram Sai Ram ... ]</t>
  </si>
  <si>
    <t>sanathana-sarathey-sayeesha.mp3</t>
  </si>
  <si>
    <t>Song Glossary deva: god; (var) dev, devo, devam guna: qualities; (var) gun guru: preceptor; (var) guruvara – belonging to the guru / guru’s jana: people; (var) jano, janon, janonke (of people), janoon, janara janashraya: one who provides succour to people mama: mine nidhey: treasure house; (var) nidhe paramesha: supreme god; (var) parameshwara, parameshwaraya, parameshwari (feminine) poshita: fostered rama: name of the seventh incarnation of lord vishnu, son of dasharatha and kausalya; (var) ram sadguru: true teacher/mentor/preceptor sadhu: saint sai: sa + aai = divine mother sanathana: perpetual, constant, eternal, permanent; (var) sanathani (f), sanatana, sanathanaya sarathey: charioteer sarva: all; (var) sarvam sarvottama: greatest among all sashtanga: prostrate fully satchidananda: sat + chith + ananda = truth or being + consciousness + bliss; (var) satchitananda, satchidanandam sayeesha: sai + esha = lord sai; (var) sayeesham, sayeeshwara, sayeeshwaram, sayeeshwari (f), sayeeshwaraya, saishwari (f), sharan: surrender; (var) sharana, sharanagata, sharanagatha, sharanagatham, sharanam suramuni: noble people and sages vanditha: one who is worshipped; (var) vandita, vanditham, vandithaya</t>
  </si>
  <si>
    <t>debug_sanathana_sarathey_sayeesha.html</t>
  </si>
  <si>
    <t>https://sairhythms.sathyasai.org/song/sangeeta-rasike-sharadey-amba</t>
  </si>
  <si>
    <t>Sangeeta Rasike Sharadey (Amba)</t>
  </si>
  <si>
    <t>Salutations to You, Oh Mother Saraswathi, You are passionate about music, You are eternally in bliss, You are the indomitable support for all Your devotees and You bestow knowledge to all.</t>
  </si>
  <si>
    <t>Sangeeta Rasike Sharadey (Amba)
Sadananda Roopini Saraswathi [ Sangeeta Rasike ... ]
Bhaava Raga Laya Gaana Viloley
Bhaktha Kalpalatikey Vidya Pathey</t>
  </si>
  <si>
    <t>Song Glossary amba: mother parvathi; (var) ambe, ambey, ambika bhaav: feeling, emotion; (var) bhaava bhaktha: devotee; (var) bhakthudu (telugu), bhakthargal (tamil) gaan: song, music; (var) gaana kalpalatikey: a creeper granting all desires, similar to kalpavriksha, the wish-fulfilling tree; (var) kalpa lathika, kalpa latheeka laya: to merge, beat of music pathey: master, lord, husband; (var) pathi, pathayey raga: melody rasika: have a taste or liking for; delighted in; (var) rasike, rasiya sangeeta: song; (var) sangeet, sangeeth, sangeetha saraswathi: goddess of learning and consort of brahma sharada: goddess saraswathi - one who is prayed to on the ninth day of sharad (winter); (var) sharadey swaroopa: figure, embodiment; (var) swarupa, swaroopam, swaroopanin (tamil); roopini, swaroopini, svarupini (feminine) vidya: knowledge vilola: one who is in atmic bliss; (var) vilolana, viloley</t>
  </si>
  <si>
    <t>debug_sangeeta_rasike_sharadey_amba.html</t>
  </si>
  <si>
    <t>https://sairhythms.sathyasai.org/song/sankata-harana-govinda-0</t>
  </si>
  <si>
    <t>Sankata Harana Govinda (Maand)</t>
  </si>
  <si>
    <t>Glory to Lord Govinda (Narayana) who resides in the seven hills and has now incarnated as Lord Sathya Sai, who is the remover of all obstacles. O Lord, we offer ourselves at Your tender lotus feet.</t>
  </si>
  <si>
    <t>Sankata Harana Govinda
Pankaja Charana Govinda
Sathya Sai Deva Govinda
Saptagiri Vasa Govinda
Govinda Hari (Sai) Govinda</t>
  </si>
  <si>
    <t>sankata-harana-govinda-0.mp3</t>
  </si>
  <si>
    <t>Song Glossary charan: feet; (var) charana, charanam, charanon deva: god; (var) dev, devo, devam govinda: name of krishna which means cowherd; (var) govindam harana: to remove/destroy; (var) haranam, haari - one who destroys hari: name of lord vishnu; (var) hare, harey pankaja: lotus; (var) pankajam sai: sa + aai = divine mother sankata: distress saptagiri: the seven hills - the abode of lord balaji or venkateshwara sathya: truth, short form of sathyanarayana – the childhood name of sri sathya sai baba; (var) sathyam vasa: one who dwells or resides in; (var) vasaya, vaasam</t>
  </si>
  <si>
    <t>debug_sankata_harana_govinda.html</t>
  </si>
  <si>
    <t>https://sairhythms.sathyasai.org/song/sankata-harana-govinda</t>
  </si>
  <si>
    <t>Sankata Harana Govinda (Kapi)</t>
  </si>
  <si>
    <t>Glory to you Oh Lord Govinda who has now incarnated as the Lord of Parthi, the remover of all obstacles, we offer ourselves at your tender lotus feet.</t>
  </si>
  <si>
    <t>Sankata Harana Govinda
Venkata Ramana Govinda [ Sankata ... ]
Pankaja Charana Govinda
Parthi Pureeshwara Govinda (2)
Paahi Prabho Maam Govinda</t>
  </si>
  <si>
    <t>Song Glossary chara: moveable, animate govinda: name of krishna which means cowherd; (var) govindam harana: to remove/destroy; (var) haranam, haari - one who destroys maam: for me paahi: protect; (var) pahi pankaja: lotus; (var) pankajam prabhu: lord, master; (var) prabho pureeshwara: lord of a place or city; (var) purishwara, pureeshwari, purishwari (f) puttaparthi: birthplace of bhagawan sri sathya sai baba; (var) parti, parthi, parthipuri ramana: beloved; also the name of a saint sankata: distress venkatesha: lord srinivasa; (var) venkatesa, venkata</t>
  </si>
  <si>
    <t>https://sairhythms.sathyasai.org/song/sankata-harana-mangala-charana</t>
  </si>
  <si>
    <t>Sankata Harana Mangala Charana</t>
  </si>
  <si>
    <t>The holy feet of Sai destroys woes. Incarnations of this age and worshipped by all, both Parthi Sai and Shirdi Sai who are fond of their devotees' reverential feelings, remove their fears of existence. Both the avatars are delightful and beautiful to behold.</t>
  </si>
  <si>
    <t>Sankata Harana Mangala Charana
Shirdeeshwara Sai Deva Deva
Partheeshwara Sai Deva
Bhava Priya Sai Bhava Bhaya Bhanjana
Yuga Avatara Jaya Jaga Vandana
Mohana Roopa Manasa Ranjana
Shirdeeshwara Sai Deva Deva
Partheeshwara Sai Deva Deva</t>
  </si>
  <si>
    <t>Song Glossary avatar: incarnation; (var) avatara, avataram, avatari, avathaar, avathari, avatarini(f) bhanjana: one who destroys; (var) bhanjani (f) bhava: being, becoming, birth, world bhaya: fear chara: moveable, animate deva: god; (var) dev, devo, devam harana: to remove/destroy; (var) haranam, haari - one who destroys jagat: world; (var) jagath, jagatha, jag, jaga jaya: victory; (var) jayam, jayatu manasa: mind mangal: auspicious; (var) mangala mohana: attractive, beautiful, enchanting; (var) mohanam, mohini (f) - also refers to an incarnation of lord vishnu partheeshwara: one who is lord of parthi (sathya sai baba); (var) partheesha, partheeshwaraya priya: dear; (var) priyey, priyakara, priyakari (f) ranjana: pleasing, entertaining roopa: figure, embodiment; (var) roopam, roopini (f) sai: sa + aai = divine mother sankata: distress shirdi: holy abode of the first incarnation of sai baba; (var) shirdipuri vandana: worship, obeisance, salutation; (var) vandanam yuga: one of the divisions of time. there are four yugas, known as krita, treta, dvapara and kali (the current age); (var) yug, yugamuna (telugu)</t>
  </si>
  <si>
    <t>debug_sankata_harana_mangala_charana.html</t>
  </si>
  <si>
    <t>https://sairhythms.sathyasai.org/song/sankata-harana-sri-sai-ramana</t>
  </si>
  <si>
    <t>Salutations to Lord Sai (who is also the Lord Srinivasa of Tirupati), the one with feet soft like Lotus, the one who is the upholder of Vedas and who is the Consort of Lakshmi.</t>
  </si>
  <si>
    <t>Sankata Harana Sri Sai Ramana
Pankaja Charana Namo Namo
Vedodharana Venkata Ramana
Lakshmi (Sai) Narayana Namo Namo
Namo Namo Namo Namo [ Pankaja Charana ... ]</t>
  </si>
  <si>
    <t>sankata-harana-sri-sai-ramana.mp3</t>
  </si>
  <si>
    <t>Sama</t>
  </si>
  <si>
    <t>Song Glossary charan: feet; (var) charana, charanam, charanon harana: to remove/destroy; (var) haranam, haari - one who destroys lakshmi: goddess of wealth, the consort of lord vishnu namo: to offer salutations narayana: lord vishnu; (var) narayan, narayanam, narayanaya pankaja: lotus; (var) pankajam ramana: beloved; also the name of a saint sai: sa + aai = divine mother sankata: distress sri: honorific title of respect; another name of goddess lakshmi; wealth, majesty, splendour, intellect, fortune; (var) thiru (tamil) vedodhara: one who promotes the vedic scriptures venkatesha: lord srinivasa; (var) venkatesa, venkata</t>
  </si>
  <si>
    <t>debug_sankata_harana_sri_sai_ramana.html</t>
  </si>
  <si>
    <t>Reference Track6.5 Pancham / A#Ladies Pitch Karaoke Tracks6.5 Pancham / A# (reference)</t>
  </si>
  <si>
    <t>https://sairhythms.sathyasai.org/song/santa-claus-coming-town</t>
  </si>
  <si>
    <t>Santa Claus Is Coming To Town</t>
  </si>
  <si>
    <t>Santa Claus Is Coming To Town
So, you better watch out, you better not cry,
Better not pout, I'm telling you why:
Santa Claus is coming to town.
He's making a list and checking it twice,
Gonna find out who’s naughty and nice,
Santa Claus is coming to town.
He sees you when you're sleeping,
He knows when you're awake,
He knows if you've been bad or good,
So be good for goodness sake.
So, you better watch out, you better not cry,
Better not pout, I'm telling you why:
Santa Claus is coming to town
So…, you better watch out, you better not cry,
Better not pout, I'm telling you why:
Santa Claus is coming to town
Santa Claus is coming to town
Santa Claus is coming to town (END HIGH)</t>
  </si>
  <si>
    <t>santa-claus-coming-town.mp3</t>
  </si>
  <si>
    <t>debug_santa_claus_is_coming_to_town.html</t>
  </si>
  <si>
    <t>https://www.youtube.com/watch?v=PJ2CuKgyNW0</t>
  </si>
  <si>
    <t>https://sairhythms.sathyasai.org/song/sanze-no-toki-wo-koete-michibiku</t>
  </si>
  <si>
    <t>Sanze no Toki wo Koete Michibiku</t>
  </si>
  <si>
    <t>You transcend the time of our three lives to guide us, the Lord of the Yuga, Sai Baba. The infinite light that pervades the cosmos is Your grace, Sai Shiva. Salutations to Lord Shiva who is none other than Lord Sathya Sai.</t>
  </si>
  <si>
    <t>Sanze no Toki wo Koete Michibiku Yuga no Kami Sai Baba
Uchuu ni Amaneku Mugen no Hikari wa
(Sathya) Sai Shiva no Miwaza
Om Namah Shivaya Shivaya Namah Om (5)
Kaalatheethaya Siddhi Roopaya Yogeshwaraya Namo
Jagat Vitaya Vishwa Roopaya
(Sathya) Sayeeshwaraya Namo
Om Namah Shivaya Shivaya Namah Om (5)</t>
  </si>
  <si>
    <t>Song Glossary baba: lord sai baba - the divine father namah: offer salutations; not mine; (var) namaya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</si>
  <si>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debug_sanze_no_toki_wo_koete_michibiku.html</t>
  </si>
  <si>
    <t>https://youtu.be/20EZwlqS5QY</t>
  </si>
  <si>
    <t>https://sairhythms.sathyasai.org/song/sapney-mey-aao-shyama-murari</t>
  </si>
  <si>
    <t>Oh dark complexioned Lord Krishna, I invite You to come in my dreams. Oh Lord Sai who strolls in Parthi, You are the beloved companion of all.</t>
  </si>
  <si>
    <t>Sapney Mey Aao Shyama Murari
Savari Surath Muralidhari [ Sapney Mey ... ]
Sab Ke Saajan Prabhu Giridhari
Sadguru Sai Parthi Vihari</t>
  </si>
  <si>
    <t>sapney-mey-aao-shyama-murari.mp3</t>
  </si>
  <si>
    <t>Song Glossary aao: welcome giridhar: one who lifted the mountain - refers to lord krishna who lifted the govardhana peak; (var) giridhara, giridhari ke: of or belonging to murali: flute murare: one who killed the demon ‘mura’ – lord krishna; (var) murari, murarey prabhu: lord, master; (var) prabho puttaparthi: birthplace of bhagawan sri sathya sai baba; (var) parti, parthi, parthipuri sab: all, everybody or everything sadguru: true teacher/mentor/preceptor sai: sa + aai = divine mother sapney: dream savari: beloved; (var) savariya sham: dark hued, a reference to lord krishna; evening time; (var) shyam, shyama, shyamala surath: feature vihara: one who resides; (var) viharana, vihari, viharini (f)</t>
  </si>
  <si>
    <t>debug_sapney_mey_aao_shyama_murari.html</t>
  </si>
  <si>
    <t>https://sairhythms.sathyasai.org/song/saraswathi-devi-saraswathi</t>
  </si>
  <si>
    <t>Saraswathi Devi Saraswathi</t>
  </si>
  <si>
    <t>Our humble Salutations to Mother Saraswathi who is the embodiment of Sound, Speech and Music, who is the eternal one, who is the embodiment of all Vedas.</t>
  </si>
  <si>
    <t>Saraswathi Devi Saraswathi
Vani Veena Saraswathi
Brahma Sanathani Brahmamayi
Veda Swaroopini Vedamayi
Vaagdevi Vageshwari
Vaagvilasini Saraswathi</t>
  </si>
  <si>
    <t>Song Glossary brahma: one of the trinity who is the creator, it also refers to the supreme lord - brahman; (var) brahmam brahmamaya: enveloped with the supreme spirit; (var) brahmamayi (f) devi: goddess sanathana: perpetual, constant, eternal, permanent; (var) sanathani (f), sanatana, sanathanaya saraswathi: goddess of learning and consort of brahma swaroopa: figure, embodiment; (var) swarupa, swaroopam, swaroopanin (tamil); roopini, swaroopini, svarupini (feminine) vaagdevi: goddess of speech (learning), refers to goddess saraswathi vaagvilasini: one who possesses graceful or eloquent speech (feminine); (var) vagvilasini vageshwari: goddess of speech; (var) vagesri vani: speech, goddess of speech (refers to goddess saraswati) veda: sacred text, the scripture of the hindus said to have been directly revealed by the supreme-being, brahman vedamayi: one who is endowed with vedic (scripture) knowledge (feminine) veena: musical instrument esp. played by goddess saraswathi, the goddess of knowledge</t>
  </si>
  <si>
    <t>debug_saraswathi_devi_saraswathi.html</t>
  </si>
  <si>
    <t>https://youtu.be/Ib0JNWKNukc?t=309</t>
  </si>
  <si>
    <t>https://sairhythms.sathyasai.org/song/sarva-dharma-priya-deva</t>
  </si>
  <si>
    <t>Sarva Dharma Priya Deva</t>
  </si>
  <si>
    <t>Glory to Lord Sathya Sai who fosters all faiths and religions. He is verily the embodiment of Allah, Christ, Buddha, Nanak, Zohrashtra, Mahavira, Ram and Krishna.</t>
  </si>
  <si>
    <t>Sarva Dharma Priya Deva
Sathya Sai Deva
Allah Yesu Buddha Aur Nanak
Zohrashtra Mahavira Tum Ho
Rama Bhi Tum Ho Krishna Bhi Tum Ho
Vishwa Roopa Tum Ho (2)
Sarva Dharma Priya Deva
Sathya Sai Deva
Allah Yesu Buddha Aur Nanak
Zohrashtra Mahavira Tum Ho
Rama Hi Tum Ho Krishna Hi Tum Ho
Vishwa Roopa Tum Ho (2)
The Lord unites our many faiths
Sai brings us together
Allah Jesus Buddha and Nanak
You are Zoroastra and Mahavir
You are Rama, You are Krishna
You are everything to me (2)</t>
  </si>
  <si>
    <t>sarva-dharma-priya-deva.mp3</t>
  </si>
  <si>
    <t>Song Glossary allah: the all-compassionate god of islam religion aur: and buddha: founder of buddhism and one of the major ten incarnations of god; also an enlightened person deva: god; (var) dev, devo, devam dharma: righteousness, also refers to way of life or religion hai: is, are; (var) hi; hain - we are ho: you are; (alternative) so be it krishna: name of the eighth incarnation of lord vishnu, son of devaki and vasudeva mahavira: lord mahavira – the founder of jainism, also, a very courageous person; (var) mahavir nanak: saint of sikh religion, guru nanak priya: dear; (var) priyey, priyakara, priyakari (f) rama: name of the seventh incarnation of lord vishnu, son of dasharatha and kausalya; (var) ram roopa: figure, embodiment; (var) roopam, roopini (f) sai: sa + aai = divine mother sarva: all; (var) sarvam sathya: truth, short form of sathyanarayana – the childhood name of sri sathya sai baba; (var) sathyam tum: you, thou; (var) tu, tuj; tubhyam, tumhey - to you; tujhey, tujko - for you; vishwa: world; (var) vishwam yesu: jesus christ; (var) yeshu zohrashtra: founder of the zoroastrianism faith, zoroaster (zarathustra in persian)</t>
  </si>
  <si>
    <t>debug_sarva_dharma_priya_deva.html</t>
  </si>
  <si>
    <t>source: https://media.radiosai.org/journals/vol_15/01JUL17/Sai-Bhajans-Karaoke.htmReference Track1 Pancham / CGents Pitch Karaoke Tracks1 Pancham / C (reference)7 Pancham / B (half note lower)6.5 Pancham / A# (one note lower)Ladies Pitch Karaoke Tracks4 Pancham / F (reference)3 Pancham / E (half note lower)2.5 Pancham / D# (one note lower)</t>
  </si>
  <si>
    <t>https://sairhythms.sathyasai.org/song/sarva-dharma-priya-sai-deva</t>
  </si>
  <si>
    <t>Sarva Dharma Priya Sai Deva (Sindhu Bhairavi / Bhairavi)</t>
  </si>
  <si>
    <t>Salutations to Lord Sai who is the embodiment of all religions and faiths. He is none other than Allah, Jesus, Nanak, Mahavir, Krishna, Buddha and Zohrashtra.</t>
  </si>
  <si>
    <t>Sarva Dharma Priya Sai Deva
Sai Deva Deva Deva [ Sarva Dharma ... ]
Allah Yesu Guru Grantha Govinda
Maulah Sai Mahavira Madhava
Zohrashtra Buddha Sai Shankara [ Sai Deva ... ]</t>
  </si>
  <si>
    <t>sarva-dharma-priya-sai-deva.mp3</t>
  </si>
  <si>
    <t>Song Glossary allah: the all-compassionate god of islam religion buddha: founder of buddhism and one of the major ten incarnations of god; also an enlightened person deva: god; (var) dev, devo, devam dharma: righteousness, also refers to way of life or religion govinda: name of krishna which means cowherd; (var) govindam grantha: guru granth sahib - sacred scripture of sikh religion guru: preceptor; (var) guruvara – belonging to the guru / guru’s madhava: name of krishna which means very sweet like madhu-honey; (var) madhavam, madhavaya mahavira: lord mahavira – the founder of jainism, also, a very courageous person; (var) mahavir maulah: master (arabic) priya: dear; (var) priyey, priyakara, priyakari (f) sai: sa + aai = divine mother sarva: all; (var) sarvam shankara: name of lord shiva, one who bestows auspiciousness; (var) shankar, shankaraya, shankaram yesu: jesus christ; (var) yeshu zohrashtra: founder of the zoroastrianism faith, zoroaster (zarathustra in persian)</t>
  </si>
  <si>
    <t>debug_sarva_dharma_priya_sai_deva.html</t>
  </si>
  <si>
    <t>https://sairhythms.sathyasai.org/song/sarva-dharma-priya-sai-deva-0</t>
  </si>
  <si>
    <t>Sarva Dharma Priya Sai Deva (Bihag)</t>
  </si>
  <si>
    <t>Glory to you Oh Lord Sai who protects and nourishes all faiths and religions. Glory to the Eternal one who is the embodiment of Christ, Mohammad, Buddha and Mahavira Nanak, Zohrashtra and Shankara. Glory to you Oh Lord Sai who bestows and sustains Truth, Peace and Love.</t>
  </si>
  <si>
    <t>Sarva Dharma Priya Sai Deva
Sarvotunga Sanathana [ Sarva Dharma ... ]
Sarva Dharma Priya Sai Deva
Yesu Mohammad Buddha Mahavira
Nanak Sai Zohrashtra Shankara
Sathya Dharma Shanthi Prema Dayi</t>
  </si>
  <si>
    <t>Song Glossary buddha: founder of buddhism and one of the major ten incarnations of god; also an enlightened person dayi: one who gives deva: god; (var) dev, devo, devam dharma: righteousness, also refers to way of life or religion mahavira: lord mahavira – the founder of jainism, also, a very courageous person; (var) mahavir mohammad: praised one or praiseworthy, the arab prophet, who, according to islam, was the last messenger of allah nanak: saint of sikh religion, guru nanak prema: love; (var) prem; also the name of the third sai avatar, prema sai priya: dear; (var) priyey, priyakara, priyakari (f) sai: sa + aai = divine mother sanathana: perpetual, constant, eternal, permanent; (var) sanathani (f), sanatana, sanathanaya sarva: all; (var) sarvam sathya: truth, short form of sathyanarayana – the childhood name of sri sathya sai baba; (var) sathyam shankara: name of lord shiva, one who bestows auspiciousness; (var) shankar, shankaraya, shankaram shanthi: peace yesu: jesus christ; (var) yeshu zohrashtra: founder of the zoroastrianism faith, zoroaster (zarathustra in persian)</t>
  </si>
  <si>
    <t>https://sairhythms.sathyasai.org/song/sarva-dharma-priya-sai-shankara</t>
  </si>
  <si>
    <t>Sarva Dharma Priya Sai Shankara</t>
  </si>
  <si>
    <t>In this song, Lord Shiva also known as Shankara is extolled with attributes like the one who encompasses all religions, the one who is adored by all, the one who is the Lord of the Universe, the one who destroys all sins and the one who is always in bliss.</t>
  </si>
  <si>
    <t>Sarva Dharma Priya Sai Shankara
Sarva Dharma Sevitha Shankara
Sarva Jana Poojita Shankara
Sarva Loka Nayaka Shankara
Sarva Paapa Kshayakara Shankara
Sadananda Dayaka Shankara
Shankara Sai Shankara (4)</t>
  </si>
  <si>
    <t>Song Glossary dayaka: one who gives; (var) dayakam, dayiney, dayaki (f) dharma: righteousness, also refers to way of life or religion jana: people; (var) jano, janon, janonke (of people), janoon, janara kshayakara: destroyer loka: world nayaka: master or leader (masculine); nayaki (feminine); (var) nayaga (tamil) paapa: sin poojita: deserving worship; (var) poojya, supoojita priya: dear; (var) priyey, priyakara, priyakari (f) sadana: home, seat, dwelling, residence; (var) sadanam, sadani (feminine) sai: sa + aai = divine mother sarva: all; (var) sarvam sevitha: one who is worshipped shankara: name of lord shiva, one who bestows auspiciousness; (var) shankar, shankaraya, shankaram</t>
  </si>
  <si>
    <t>debug_sarva_dharma_priya_sai_shankara.html</t>
  </si>
  <si>
    <t>https://sairhythms.sathyasai.org/song/sarva-dharma-roopa-parama-gatheesha</t>
  </si>
  <si>
    <t>Sarva Dharma Roopa Parama Gatheesha</t>
  </si>
  <si>
    <t>Salutations to Lord Sathya Sai who is the embodiment of all religions, who is extolled as the most effulgent, powerful, personification of Love and the incarnation of this Kali age.</t>
  </si>
  <si>
    <t>Sarva Dharma Roopa Parama Gatheesha
Maha Shakthi Hey Mahaan Teja
Vishwadhara Poorana Brahma Sathya Sayeesha
Prema Roopa Dhara Kali Avatara Sai Mahesha
Shirdi Sai Mahesha Sathya Sai Mahesha</t>
  </si>
  <si>
    <t>Song Glossary avatar: incarnation; (var) avatara, avataram, avatari, avathaar, avathari, avatarini(f) brahma: one of the trinity who is the creator, it also refers to the supreme lord - brahman; (var) brahmam dhara: bear, carry, earth, one who wears; (var) dhari, dharana, dharam, dharey, dharini (f) dharma: righteousness, also refers to way of life or religion hey: a heartfelt callout, usually followed by a name or description like 'hey rama', or 'hey merciful lord' kali: current era; one among the four eras of kritha, treta, dwapara and kali maha: great; (var) mahaan - one who is great mahesha: greatest lord - refers to lord shiva; (var) mahesham parama: supreme, principal, chief, best, highest; (var) param, paramam poorna: complete, full; pooran karo - to fulfill; (var) pooran, poorana, poorani, poorneshri (f) prema: love; (var) prem; also the name of the third sai avatar, prema sai roopa: figure, embodiment; (var) roopam, roopini (f) sai: sa + aai = divine mother sarva: all; (var) sarvam sathya: truth, short form of sathyanarayana – the childhood name of sri sathya sai baba; (var) sathyam sayeesha: sai + esha = lord sai; (var) sayeesham, sayeeshwara, sayeeshwaram, sayeeshwari (f), sayeeshwaraya, saishwari (f), shakthi: power, primordial goddess, another name of mother parvathi shirdi: holy abode of the first incarnation of sai baba; (var) shirdipuri teja: effulgence, one who is full of effulgence; (var) tejo, tejomaya, tejomayi (feminine) vishwadhara: the one who is the basis for the entire universe; (var) vishwadhari, vishwadharam</t>
  </si>
  <si>
    <t>debug_sarva_dharma_roopa_parama_gatheesha.html</t>
  </si>
  <si>
    <t>https://sairhythms.sathyasai.org/song/sarva-dharma-swaroopa-sai</t>
  </si>
  <si>
    <t>Sarva Dharma Swaroopa Sai</t>
  </si>
  <si>
    <t>Glory to Lord Sai of Shirdi and Parthi who is the embodiment of all religions and faiths and who draws all to His presence.</t>
  </si>
  <si>
    <t>Sarva Dharma Swaroopa Sai
Shirdi Ke (Parthi Ke) Avatara
Merey Baba Merey Sai
Sai Ram Sai Ram Sai Ram Sai Ram
Hindu Muslim Isai Aatey Hai Terey Dwarey
Milte Hai Terey Dwarey [ Sai Ram Sai Ram ... ]</t>
  </si>
  <si>
    <t>sarva-dharma-swaroopa-sai.mp3</t>
  </si>
  <si>
    <t>Song Glossary aana: to come; to receive; (var) aatey, aayey, aayi; aakar - having come avatar: incarnation; (var) avatara, avataram, avatari, avathaar, avathari, avatarini(f) baba: lord sai baba - the divine father dharma: righteousness, also refers to way of life or religion dwarey: doors; (var) dwar, dwara - singular hai: is, are; (var) hi; hain - we are hindu: one of the human sects like christianity, sikhs etc. isai: christians ke: of or belonging to mera: my, mine; (var) mere, merey, meri, mero milte: meet muslim: one of the human sects like hindus, sikhs etc. puttaparthi: birthplace of bhagawan sri sathya sai baba; (var) parti, parthi, parthipuri rama: name of the seventh incarnation of lord vishnu, son of dasharatha and kausalya; (var) ram sai: sa + aai = divine mother sarva: all; (var) sarvam shirdi: holy abode of the first incarnation of sai baba; (var) shirdipuri swaroopa: figure, embodiment; (var) swarupa, swaroopam, swaroopanin (tamil); roopini, swaroopini, svarupini (feminine) tera: yours; (var) terey, teri, tero (your)</t>
  </si>
  <si>
    <t>debug_sarva_dharma_swaroopa_sai.html</t>
  </si>
  <si>
    <t>https://sairhythms.sathyasai.org/song/sarva-mangala-sai-janani</t>
  </si>
  <si>
    <t>Sarva Mangala Sai Janani</t>
  </si>
  <si>
    <t>This song praises Mother Sai residing in Parthi, who is none other than Goddess Durga (with other names like Shivani, Maheshwari, Para Shakthi, all depicting the Consort of Shiva as the most auspicious one and the one who destroys the fears of this materialistic world.</t>
  </si>
  <si>
    <t>Sarva Mangala Sai Janani
Parthi Nivasini Parama Shivani [ Sarva Mangala ... ]
Mata Maheshwari Durga Bhavani
Adi Parashakthi Sai Narayani
Jagadodharini Bhava Bhaya Harini</t>
  </si>
  <si>
    <t>sarva-mangala-sai-janani.mp3</t>
  </si>
  <si>
    <t>https://media.radiosai.org/journals/Vol_07/01SEP09/12-bhajans.htm</t>
  </si>
  <si>
    <t>Song Glossary adi: beginning, commencement, first in time bhavani: goddess parvathi bhava: being, becoming, birth, world bhaya: fear durga: goddess who destroyed the demon mahishasura; (var) durge, durgeshwari haarini: one who removes/destroys (f); (var) harini, harnevali jagadodhara: one who liberates the world; (var) jagadoddhara, jagadoddharini (f), jagadodhaara, jagadodharaka, jagadodharana, jagadodharanam, jagadodharini (f) janani: mother maheshwari: goddess parvathi - consort of shiva mangal: auspicious; (var) mangala mata: mother; (var) matey narayani: goddess of wealth, lakshmi, the consort of narayana nivasi: dweller, resident; (var) nivasini (f), nivasitha parama: supreme, principal, chief, best, highest; (var) param, paramam parashakthi: the supreme power puttaparthi: birthplace of bhagawan sri sathya sai baba; (var) parti, parthi, parthipuri sai: sa + aai = divine mother sarva: all; (var) sarvam shiva: lord shiva - one of the trinity who is the destroyer - the name shiva means auspiciousness; (var) shiv, shivaya, shivaraj, shivaraja, shivarajam, shivom, shivani (f) - of shiva</t>
  </si>
  <si>
    <t>debug_sarva_mangala_sai_janani.html</t>
  </si>
  <si>
    <t>https://sairhythms.sathyasai.org/song/sarva-naama-swaroopam-sai-baba</t>
  </si>
  <si>
    <t>Sarva Naama Swaroopam Sai Baba</t>
  </si>
  <si>
    <t>O Lord Sai, You are the personification of all Names (of Gods), You live in everyone's hearts, You are the reflection of all pervading divinity, You are pure and You symbolize all faiths. O Lord Sai, You are the eternal Supreme Conscience.</t>
  </si>
  <si>
    <t>Sarva Naama Swaroopam Sai Baba
Sarva Hrudaya Nivasam Sai Baba [ Sarva Naama ... ]
Sarva Daivatva Swaroopam Sai Baba
Sarva Dharma Virajam Sai Baba
Om Brahma Sanathana Sai Baba</t>
  </si>
  <si>
    <t>sarva-naama-swaroopam-sai-baba.mp3</t>
  </si>
  <si>
    <t>Song Glossary baba: lord sai baba - the divine father brahma: one of the trinity who is the creator, it also refers to the supreme lord - brahman; (var) brahmam daiva: god dharma: righteousness, also refers to way of life or religion hrudaya: heart naam: name; (var) naama, naamam nivasa: residence, resident; (var) nivasini (f) om: Omkara has no form. It is the manifestation of Brahman (God) as sound. It is present in all creation. It is effulgent. It is in all speech. Read More: Significance of Om sai: sa + aai = divine mother sanathana: perpetual, constant, eternal, permanent; (var) sanathani (f), sanatana, sanathanaya sarva: all; (var) sarvam swaroopa: figure, embodiment; (var) swarupa, swaroopam, swaroopanin (tamil); roopini, swaroopini, svarupini (feminine) viraja: pure, taintless</t>
  </si>
  <si>
    <t>debug_sarva_naama_swaroopam_sai_baba.html</t>
  </si>
  <si>
    <t>https://youtu.be/1PMNtte7Pj0</t>
  </si>
  <si>
    <t>Reference Track6 Pancham / AGents Pitch Karaoke Tracks6 Pancham / A (reference)</t>
  </si>
  <si>
    <t>https://sairhythms.sathyasai.org/song/sarvatra-govinda-naama-sankeertana-govinda</t>
  </si>
  <si>
    <t>Sarvatra Govinda Naama Sankeertana Govinda</t>
  </si>
  <si>
    <t>Chant the name of Lord Govinda, the Supreme Lord who is extolled in the Vedas, the one who is dear to His devotees and to whom He is affectionate. Chant the names of Lord Rama and Krishna who are the same as Lord Sai.</t>
  </si>
  <si>
    <t>Sarvatra Govinda Naama Sankeertana Govinda Hari Govinda
Govinda Hari Govinda Hari Govinda Hari Govinda
Purana Purusha Govinda Hari Punya Shloka Govinda
Bhaktha Vatsala Govinda Hari Bhaagavatha Priya Govinda
Krishna Rama Govinda Hari Rama Krishna Govinda
Sai Rama Govinda Hari Sai Krishna Govinda</t>
  </si>
  <si>
    <t>sarvatra-govinda-naama-sankeertana-govinda.mp3</t>
  </si>
  <si>
    <t>Song Glossary bhaagavatha: devotees; also refers to the story of lord krishna's advent bhaktha: devotee; (var) bhakthudu (telugu), bhakthargal (tamil) govinda: name of krishna which means cowherd; (var) govindam hari: name of lord vishnu; (var) hare, harey krishna: name of the eighth incarnation of lord vishnu, son of devaki and vasudeva naam: name; (var) naama, naamam priya: dear; (var) priyey, priyakara, priyakari (f) punya: merit purana: ancient vedic text; (var) puran; purana purusha - lord who is extolled in the puranas purusha: mankind, a man, a supreme being, soul; (var) purusham rama: name of the seventh incarnation of lord vishnu, son of dasharatha and kausalya; (var) ram sai: sa + aai = divine mother sankeertana: group singing; (var) sankeertanam sarvatra: everywhere shloka: vedic hymns vatsala: affectionate towards, fondly loving</t>
  </si>
  <si>
    <t>debug_sarvatra_govinda_naama_sankeertana_govinda.html</t>
  </si>
  <si>
    <t>https://sairhythms.sathyasai.org/song/sat-naam-vahe-guru</t>
  </si>
  <si>
    <t>Sat Naam, Vahe Guru</t>
  </si>
  <si>
    <t>Hail the Supreme Guru whose very name Truth. Sing the glory of God and chant the name of the Lord.</t>
  </si>
  <si>
    <t>Sat Naam, Vahey Guru (3x)
Sat Naam, Vahey Guru (3x)
Sat Naam, Vahey Guru (3x)
Sat Naam, Vahey Guru (3x)
Rab Da Gun Gao Ram Da Naam Japo (2x)
Sat Naam Sat Naam Bol Vahey Guru Vahey Guru Bol (2x)</t>
  </si>
  <si>
    <t>Song Glossary bolo: chant, tell; (var) bol, boley - tells, boloon - i say da: of or belonging to gao: sing, let us sing; (var) gaave, gaoon, ganavaa, gaayorey, gaaya - sang guna: qualities; (var) gun guru: preceptor; (var) guruvara – belonging to the guru / guru’s japo: to chant continuously; (var) japiye, japorey naam: name; (var) naama, naamam rab: god rama: name of the seventh incarnation of lord vishnu, son of dasharatha and kausalya; (var) ram sat: truth; (var) sath vahey: supreme; “vahey guru” - supreme teacher, refers to god</t>
  </si>
  <si>
    <t>debug_sat_naam_vahe_guru.html</t>
  </si>
  <si>
    <t>https://sairhythms.sathyasai.org/song/satchidananda-paramananda</t>
  </si>
  <si>
    <t>Satchidananda Paramananda</t>
  </si>
  <si>
    <t>Salutations to Lord Sai, the very embodiment of Truth, Consiousness and Bliss, who resides in Prashanthi Nilayam. He is none other than Lord Krishna, the son of Devaki and the beloved of Radha. Glory to Lord Sai, the saviour of needy and downtrodden and the bestower of peace.</t>
  </si>
  <si>
    <t>Satchidananda Paramananda
Devaki Nanda Mukunda Radhey Govinda (Vasu)
Anatha Natha Deena Natha
Prashanthi Vasa Shanthi Pradatha
Sai Ananda Mukunda Radhey Govinda</t>
  </si>
  <si>
    <t>Song Glossary anand: bliss; (var) ananda, anandam, anando anath: destitute; (var) anatha deen: downtrodden; (var) deena, deenan devaki: mother of lord krishna govinda: name of krishna which means cowherd; (var) govindam mukunda: refers to krishna, the one who grants liberation nanda: foster father of lord krishna natha: lord or master; (var) nath, nathaya, natham, nada (tamil), nadanukku (tamil) - to the lord, nathudey (telugu) paramananda: supreme bliss; (var) paramanandam pradatha: bestower; (var) pradayi, pradatham, pradayini (f) prashanthi: supreme peace; (var) prashantha; also refers to prashanthi nilayam at puttaparthi radha: one of the gopikas and the beloved of lord krishna; (var) radhe, radhey, radhika sai: sa + aai = divine mother satchidananda: sat + chith + ananda = truth or being + consciousness + bliss; (var) satchitananda, satchidanandam shanthi: peace vasa: one who dwells or resides in; (var) vasaya, vaasam vasudeva: lord krishna’s father, also refers to lord krishna himself</t>
  </si>
  <si>
    <t>debug_satchidananda_paramananda.html</t>
  </si>
  <si>
    <t>https://sairhythms.sathyasai.org/song/sathya-deivame-puttaparthi-nadane</t>
  </si>
  <si>
    <t>Sathya Deivame Puttaparthi Nadane</t>
  </si>
  <si>
    <t>Lord of Truth, Lord of Parthi, bless our lives with Your love; we meditate on You in our hearts, and humbly approach You, singing Your glory. Protect us O Lord, we surrender unto You.</t>
  </si>
  <si>
    <t>Sathya Deivame Puttaparthi Nadane
Engal Vazhvil Undan Anbai Tandarulvaye
Sayi Unnai Ninaindu Nenjil Dyanam Seidome
Unnai Nadi Vandome Emmai Kattarulvaye
(Sathya) Sayi Undan Pugazhai Padi Sharanadaindome [ Engal ... ]</t>
  </si>
  <si>
    <t>Song Glossary anbum: love deivam: god, divinity dhyan: meditation; (var) dhyana, dhyanam, dhyanamey emmai: me, us engal: our, belonging to us katharulvai: protect and bless; (var) kathunirkkum - one who protects nadi: seek, search natha: lord or master; (var) nath, nathaya, natham, nada (tamil), nadanukku (tamil) - to the lord, nathudey (telugu) nenjil: in one’s heart ninaindu: think of padi: to sing puttaparthi: birthplace of bhagawan sri sathya sai baba; (var) parti, parthi, parthipuri sai: sa + aai = divine mother sathya: truth, short form of sathyanarayana – the childhood name of sri sathya sai baba; (var) sathyam seiyya: to do; (var) seidha - did, seivadu - that which is done; seidom, seidome - we did / shall do sharanadainden: i surrender; (var) sharanadaindom, sharanamadaindom - we surrender thandharulvaye: grant, give, bless undan: your unnai: you va: come vazh: live, life; (var) vazhvu, vazhvil - in life, vazhvikka - to give life</t>
  </si>
  <si>
    <t>debug_sathya_deivame_puttaparthi_nadane.html</t>
  </si>
  <si>
    <t>https://www.youtube.com/watch?v=lPR-MVOQwpg</t>
  </si>
  <si>
    <t>Reference Track2.5 Pancham / D#Gents Pitch Karaoke Tracks2.5 Pancham / D# (reference)</t>
  </si>
  <si>
    <t>https://sairhythms.sathyasai.org/song/sathya-dharma-shanthi-prema-sab</t>
  </si>
  <si>
    <t>Sathya Dharma Shanthi Prema Sab</t>
  </si>
  <si>
    <t>O Lord Sai, our Divine Preceptor, You are the personification of Truth, Righteousness, Peace and Love, which are the foundations of this human life.</t>
  </si>
  <si>
    <t>Sathya Dharma Shanthi Prema Sab Ko Deejo
Sathya Dharma Shanthi Prema Swaroopa Aap Hai
Sathya Dharma Shanthi Prema Jeevan Ka Marm Hai
Guru Dev Guru Dev (2)</t>
  </si>
  <si>
    <t>sathya-dharma-shanthi-prema-sab.mp3</t>
  </si>
  <si>
    <t>S S D1 D1 D1 D1 D1 D1 P P M1 G2 M1 D1 PIn the Key of C:C C G# G# G# G# G# G# G G F E F G# G</t>
  </si>
  <si>
    <t>https://dl.radiosai.org/Radio_Sai_Bhajan_Classroom_039_Sathya_Dharma_Shanthi_Prema_Sab_Ko_Dheejo.mp3</t>
  </si>
  <si>
    <t>Song Glossary aap: you (when addressing with respect) deejo: please give; (var) dedo dharma: righteousness, also refers to way of life or religion gurudev: preceptor; (var) gurudeva hai: is, are; (var) hi; hain - we are jeevan: life; (var) jeevana ka: belonging to ko: for marm: secret, hidden meaning prema: love; (var) prem; also the name of the third sai avatar, prema sai sab: all, everybody or everything sathya: truth, short form of sathyanarayana – the childhood name of sri sathya sai baba; (var) sathyam shanthi: peace swaroopa: figure, embodiment; (var) swarupa, swaroopam, swaroopanin (tamil); roopini, swaroopini, svarupini (feminine)</t>
  </si>
  <si>
    <t>debug_sathya_dharma_shanthi_prema_sab.html</t>
  </si>
  <si>
    <t>https://sairhythms.sathyasai.org/song/sathya-dharma-shanthi-prema-swaroopa</t>
  </si>
  <si>
    <t>Salutations to the Lord of Prashanthi, Lord Sai, who is the embodiment of Truth, Peace, Love and Harmony, O Lord Sai, You are none other than Rama, Krishna, Shiva, Shakthi, Allah and Maulah all of whom offer solace to the weak and the downtrodden.</t>
  </si>
  <si>
    <t>Sathya Dharma Shanthi Prema Swaroopa Prashanthi Nilaya Deva
Rama Ho Krishna Ho Sai Ram Deva
Shiva Shakthi Swaroopa Baba Hey Deena Palana Baba
Hey Prashanthi Nilaya Deva Hey Poornavatara Baba
Allah Ho Maulah Ho Sai Ram Deva</t>
  </si>
  <si>
    <t>sathya-dharma-shanthi-prema-swaroopa.mp3</t>
  </si>
  <si>
    <t>https://dl.radiosai.org/Radio_Sai_Bhajan_Classroom_127_Sathya_Dharma_Shanthi_Prema_Swarupa.mp3</t>
  </si>
  <si>
    <t>Song Glossary allah: the all-compassionate god of islam religion baba: lord sai baba - the divine father deen: downtrodden; (var) deena, deenan deva: god; (var) dev, devo, devam dharma: righteousness, also refers to way of life or religion hey: a heartfelt callout, usually followed by a name or description like 'hey rama', or 'hey merciful lord' ho: you are; (alternative) so be it krishna: name of the eighth incarnation of lord vishnu, son of devaki and vasudeva maulah: master (arabic) nilaya: house; (var) nilayey pala: to care, protect or sustain; (var) palana, palaya, palam, palan poornavatara: full incarnation of the lord on the earth with all the 16 qualities mentioned in the sacred texts-like omniscience, omnipresence etc.; (var) poornavataram prashanthi: supreme peace; (var) prashantha; also refers to prashanthi nilayam at puttaparthi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shakthi: power, primordial goddess, another name of mother parvathi shanthi: peace shiva: lord shiva - one of the trinity who is the destroyer - the name shiva means auspiciousness; (var) shiv, shivaya, shivaraj, shivaraja, shivarajam, shivom, shivani (f) - of shiva swaroopa: figure, embodiment; (var) swarupa, swaroopam, swaroopanin (tamil); roopini, swaroopini, svarupini (feminine)</t>
  </si>
  <si>
    <t>debug_sathya_dharma_shanthi_prema_swaroopa.html</t>
  </si>
  <si>
    <t>source: https://media.radiosai.org/journals/vol_16/01APR18/Sai-Bhajans-Karaoke-Volume-6.htmReference Track2.5 Pancham / D#Gents Pitch Karaoke Tracks2.5 Pancham / D# (reference)2 Pancham / D (half note lower)1.5 Pancham / C# (one note lower)Ladies Pitch Karaoke Tracks5.5 Pancham / G# (reference)5 Pancham / G (half note lower)4.5 Pancham / F# (one note lower)</t>
  </si>
  <si>
    <t>https://sairhythms.sathyasai.org/song/sathya-dharmamu-shanthi-premalato</t>
  </si>
  <si>
    <t>Sathya Dharmamu Shanthi Premalato</t>
  </si>
  <si>
    <t>Truth, Righteousness, Peace, and Love are the guiding tools of the journey of life. With mind as the tiller, character as the pulling bulls and intellect as the reins, we must cultivate broadmindedness and love for everybody.</t>
  </si>
  <si>
    <t>Sathya Dharmamu Shanthi Premalato
Ni Nithya Jeevana Yatra Saginchu (Jeeva)
Manasu Madakada Gunamule Yaddul
Vivekamanu Chala Kolanun Tisi
Vishalamagu Mee Hrudayamu Dunnudo [ Sathya Dharmamu ... ]
Hrudaya Bhumini Sagu Cheyyandi</t>
  </si>
  <si>
    <t>Song Glossary bhumi: earth, grounds chala: chala kolanu – whip cheyyandi: do dharma: righteousness, also refers to way of life or religion dunnudo: ploughing gunamule: qualities hrudaya: heart jeeva: individual soul jeevan: life; (var) jeevana kolanun: whip, rein madakada: arrogance that comes with pride manasu: (telugu) mind mee: your ni: you (tamil), your (telugu) nithya: daily, always premalato: with love saginchu: continue sagu: tilling or plough sathya: truth, short form of sathyanarayana – the childhood name of sri sathya sai baba; (var) sathyam shanthi: peace tisi: take that whip (chalakolanu) vishala: large vivekamanu: wisdom yaddul: oxen yatra: travel (literally), pilgrimage (contextually)</t>
  </si>
  <si>
    <t>debug_sathya_dharmamu_shanthi_premalato.html</t>
  </si>
  <si>
    <t>sathya-dharmamu-shanthi-premalato.mp3</t>
  </si>
  <si>
    <t>https://sairhythms.sathyasai.org/song/sathya-manohari-sai-maheshwari</t>
  </si>
  <si>
    <t>Sathya Manohari Sai Maheshwari</t>
  </si>
  <si>
    <t>Glory to Mother Sai who is ever enchanting and the embodiment of Truth and Wisdom, the one who is eternal and confers Her grace and auspiciousness upon one and all. She is the one who is present across all times and ages.</t>
  </si>
  <si>
    <t>Sathya Manohari Sai Maheshwari
Brindavana Sanchari (Amba)
Characharamayi Sarva Shubhakari
Yuga Yuga Avatari (Amba)</t>
  </si>
  <si>
    <t>Song Glossary amba: mother parvathi; (var) ambe, ambey, ambika avatar: incarnation; (var) avatara, avataram, avatari, avathaar, avathari, avatarini(f) brindavana: garden of tulsi plants, abode of krishna and sathya sai; (var) brindavan charachara: moveable and immovable, animate and inanimate maheshwari: goddess parvathi - consort of shiva manohar: pleasing, beautiful, charming; (var) manohara, manoharam, manohari (f) mayi: personification of, exhibiting characteristics of sai: sa + aai = divine mother sanchari: one who wanders; (var) sanchara, sancharam sarva: all; (var) sarvam sathya: truth, short form of sathyanarayana – the childhood name of sri sathya sai baba; (var) sathyam shubh: good, auspicious, pleasant; (var) shubha, shubham; shubhakari, shubankari - goddess who bestows auspiciousness yuga: one of the divisions of time. there are four yugas, known as krita, treta, dvapara and kali (the current age); (var) yug, yugamuna (telugu)</t>
  </si>
  <si>
    <t>debug_sathya_manohari_sai_maheshwari.html</t>
  </si>
  <si>
    <t>https://sairhythms.sathyasai.org/song/sathya-narayana-govinda-madhava-sai</t>
  </si>
  <si>
    <t>Sathya Narayana Govinda Madhava Sai</t>
  </si>
  <si>
    <t>Salutations to Lord Sathya Narayana, also known as Govinda, Madhava, Narayana, Keshava, Rama and Krishna.</t>
  </si>
  <si>
    <t>Sathya Narayana Govinda Madhava Sai Narayana Govinda Keshava (3)
Harey Rama Harey Rama Harey Rama Harey Harey
Harey Krishna Harey Krishna Harey Krishna Harey Harey</t>
  </si>
  <si>
    <t>sathya-narayana-govinda-madhava-sai.mp3</t>
  </si>
  <si>
    <t>Song Glossary govinda: name of krishna which means cowherd; (var) govindam hari: name of lord vishnu; (var) hare, harey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narayana: lord vishnu; (var) narayan, narayanam, narayanaya rama: name of the seventh incarnation of lord vishnu, son of dasharatha and kausalya; (var) ram sai: sa + aai = divine mother sathya: truth, short form of sathyanarayana – the childhood name of sri sathya sai baba; (var) sathyam</t>
  </si>
  <si>
    <t>debug_sathya_narayana_govinda_madhava_sai.html</t>
  </si>
  <si>
    <t>https://sairhythms.sathyasai.org/song/sathya-narayana-guru-deva</t>
  </si>
  <si>
    <t>Sathya Narayana Guru Deva</t>
  </si>
  <si>
    <t>Glory to Lord Sathya Narayana, the Lord and Divine teacher who is praised by His devotees. He is verily Lord Sai of Puttaparthi who grants liberation.</t>
  </si>
  <si>
    <t>Sathya Narayana Guru Deva
Bhaktha Parayana Prabhu Deva
Guru Deva Prabhu Deva
Sathya Deva Sai Deva [ Sathya Narayana ... ]
Parthi Natha Sathya Sai Deva
Mukthi Daata Sathya Sai Deva [ Guru Deva ... Sai Deva ]</t>
  </si>
  <si>
    <t>Song Glossary bhaktha: devotee; (var) bhakthudu (telugu), bhakthargal (tamil) daata: one who gives; (var) datha, daatha, daatri - one that gives deva: god; (var) dev, devo, devam guru: preceptor; (var) guruvara – belonging to the guru / guru’s mukthi: liberation narayana: lord vishnu; (var) narayan, narayanam, narayanaya natha: lord or master; (var) nath, nathaya, natham, nada (tamil), nadanukku (tamil) - to the lord, nathudey (telugu) parayana: recitation prabhu: lord, master; (var) prabho puttaparthi: birthplace of bhagawan sri sathya sai baba; (var) parti, parthi, parthipuri sai: sa + aai = divine mother sathya: truth, short form of sathyanarayana – the childhood name of sri sathya sai baba; (var) sathyam</t>
  </si>
  <si>
    <t>debug_sathya_narayana_guru_deva.html</t>
  </si>
  <si>
    <t>https://sairhythms.sathyasai.org/song/sathya-narayani-shantha-swaroopini</t>
  </si>
  <si>
    <t>Sathya Narayani Shantha Swaroopini</t>
  </si>
  <si>
    <t>Glory to you Oh mother Sathya Narayani who is the embodiment of eternal bliss and peace whose countenance is so enchanting and soft like a creeper and emanates radiance and auspiciousness.</t>
  </si>
  <si>
    <t>Sathya Narayani Shantha Swaroopini
Mangala Vadani Malini
Maya Vilasini Maha Kamini
Mahishasura Mardhini Harini</t>
  </si>
  <si>
    <t>Song Glossary haarini: one who removes/destroys (f); (var) harini, harnevali kamini: beautiful woman maha: great; (var) mahaan - one who is great mahishasura: the demon mahisha who took the form of a buffalo malini: goddess durga mangal: auspicious; (var) mangala mardini: destroyer, one who vanquishes (feminine); (var) mardhini, vimardini maya: illusion narayani: goddess of wealth, lakshmi, the consort of narayana sathya: truth, short form of sathyanarayana – the childhood name of sri sathya sai baba; (var) sathyam shantha: peaceful swaroopa: figure, embodiment; (var) swarupa, swaroopam, swaroopanin (tamil); roopini, swaroopini, svarupini (feminine) vadana: face; (var) vadanam, vadani (f) vilasa: one who is adept at or enjoys as a sport or play (var) vilasini (f)</t>
  </si>
  <si>
    <t>debug_sathya_narayani_shantha_swaroopini.html</t>
  </si>
  <si>
    <t>https://sairhythms.sathyasai.org/song/sathya-sai-baba</t>
  </si>
  <si>
    <t>Sathya Sai Baba</t>
  </si>
  <si>
    <t>Sathya Sai Baba (8x)
Oh Krishna
Shirdi Sai Baba (4x)
Rama, Oh Rama (3x)
Oh (Sai) Rama
Jesus, Oh Jesus (3x)
Oh (Sai) Jesus
Buddha, Oh Buddha (3x)
Oh (Sai) Buddha
Swami, Oh Swami (3x)
Oh Swami</t>
  </si>
  <si>
    <t>sathya-sai-baba.mp3</t>
  </si>
  <si>
    <t>Song Glossary baba: lord sai baba - the divine father buddha: founder of buddhism and one of the major ten incarnations of god; also an enlightened person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 swami: lord; (var) swaminatha, swamiye, swamiyey, swamy</t>
  </si>
  <si>
    <t>debug_sathya_sai_baba.html</t>
  </si>
  <si>
    <t>https://sairhythms.sathyasai.org/song/sathya-sai-baba-anata-no</t>
  </si>
  <si>
    <t>Sathya Sai Baba Anata no</t>
  </si>
  <si>
    <t>O Lord Sai, Your smile shines brightly on all our lives. Let us reflect this pure light in our hearts. Love within all hearts, love within all words. Love within all prayers, Love within all lives.</t>
  </si>
  <si>
    <t>Sathya Sai Baba Anata no Hohoemi wa
Sathya Sai Baba Subete no Inochi Terasu
Masshirona Masshirona Kokoro ni Utsusou
Ai wo, Ai wo, Ai wo, Ai wo, Ai wo, Ai wo
Subete no Kokoro ni, Subete no Kotoba ni
Ai wo, Ai wo, Ai wo, Ai wo, Ai wo, Ai wo
Subete no Inori ni, Subete no Inochi ni</t>
  </si>
  <si>
    <t>debug_sathya_sai_baba_anata_no.html</t>
  </si>
  <si>
    <t>https://youtu.be/7Yj42iBW68o</t>
  </si>
  <si>
    <t>https://sairhythms.sathyasai.org/song/sathya-sai-baba-mujhey-charanon</t>
  </si>
  <si>
    <t>Sathya Sai Baba Mujhey Charanon</t>
  </si>
  <si>
    <t>Lord Sathya Sai, the indweller and the Lord of Parthi, please receive me at Your lotus feet and kindly show me mercy.</t>
  </si>
  <si>
    <t>Sathya Sai Baba Mujhey Charanon Mey Lo
Charanon Mey Lo Baba Charanome Lo [ Sathya Sai ... ]
Parthi Ke Tum Ho Swami
Antaryami Antaryami
Karuna Karo Baba Deena Janon Ki
Jariba Kari Baba Bhakthon Ko [ Sathya Sai ... ]</t>
  </si>
  <si>
    <t>Song Glossary antaryami: indweller baba: lord sai baba - the divine father bhakthon: devotees; (var) bhakto, bhaktho charan: feet; (var) charana, charanam, charanon deen: downtrodden; (var) deena, deenan ho: you are; (alternative) so be it jana: people; (var) jano, janon, janonke (of people), janoon, janara karo: do; make it happen; (var) kar; kiya - did; karomi, karey - let us do karuna: compassion; (var) karunya, karunamaya - full of compassion, karunamayi (f), karunantha, karunakara - embodiment of compassion ke: of or belonging to ki: of or belonging to ko: for ley: take, accept; (var) lo, leylo mey: in mujhe: for me; (var) mujhey, mohey puttaparthi: birthplace of bhagawan sri sathya sai baba; (var) parti, parthi, parthipuri sai: sa + aai = divine mother sathya: truth, short form of sathyanarayana – the childhood name of sri sathya sai baba; (var) sathyam swami: lord; (var) swaminatha, swamiye, swamiyey, swamy tum: you, thou; (var) tu, tuj; tubhyam, tumhey - to you; tujhey, tujko - for you;</t>
  </si>
  <si>
    <t>debug_sathya_sai_baba_mujhey_charanon.html</t>
  </si>
  <si>
    <t>https://sairhythms.sathyasai.org/song/sathya-sai-baba-my-lord</t>
  </si>
  <si>
    <t>Sathya Sai Baba, my Lord</t>
  </si>
  <si>
    <t>Sathya Sai Baba, Sathya Sai Baba, Sathya Sai Baba, my Lord
You taught me how to pray, O my Lord, in a way
That makes me one with the world when I pray
God is only one, He is there for everyone
Whatever Name we call when we pray
Brahma, Vishnu, Shiva, Lord, Buddha, Nanak, Christ the Lord
Allah is great, so pray
God is great and He is One, He is God for everyone
Let us sing the song that God is One</t>
  </si>
  <si>
    <t>Song Glossary allah: the all-compassionate god of islam religion baba: lord sai baba - the divine father brahma: one of the trinity who is the creator, it also refers to the supreme lord - brahman; (var) brahmam buddha: founder of buddhism and one of the major ten incarnations of god; also an enlightened person nanak: saint of sikh religion, guru nanak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vishnu: lord vishnu, one of the trinity who is the preserver</t>
  </si>
  <si>
    <t>debug_sathya_sai_baba_my_lord.html</t>
  </si>
  <si>
    <t>https://sairhythms.sathyasai.org/song/sathya-sai-baba-o-avatar</t>
  </si>
  <si>
    <t>Sathya Sai Baba, O Avatar</t>
  </si>
  <si>
    <t>Sathya Sai Baba, O Avatar, Lord I want You and need You
Lord be with me, constantly lead me into Your infinite Love
Open my inner eyes dear Lord, so I can see God in all
Always guide my head and hands, Sai please transform my heart
Fill my life with songs divine, brightly shine with love and with peaceful sound of Om
Jaya Jagadeesha Harey Jaya Govinda Harey
Nithyananda Brahmananda Jaya Gopala Harey
Arunachala Shiva Om Trishoola Dhari Shivom
Hari Narayana Om Sai Narayana Om
Jaya Devi Bharati Vidya Dayini Annapoorna Mata Om
Yume ni Made Mita Puttaparthi ni Kimashita
Ai no Kami, Sai Baba ga Orareru Tokoro
Rinne no Kusari wo Tachi Kiru Tame ni
Osazuke Kudasai Anata no Ai wo, Jiai no Chikara wo</t>
  </si>
  <si>
    <t>Song Glossary avatar: incarnation; (var) avatara, avataram, avatari, avathaar, avathari, avatarini(f) baba: lord sai baba - the divine father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t>
  </si>
  <si>
    <t>debug_sathya_sai_baba_o_avatar.html</t>
  </si>
  <si>
    <t>https://youtu.be/NMQ_aZpfuCE?si=ISyvHJPACJWKxNqi</t>
  </si>
  <si>
    <t>https://sairhythms.sathyasai.org/song/sathya-sai-baba-prema-sai-baba</t>
  </si>
  <si>
    <t>Sathya Sai Baba, Prema Sai Baba</t>
  </si>
  <si>
    <t>Sathya Sai Baba, Prema Sai Baba, Shaanthi Sai Baba, Om Sai Baba
Truth Sai Baba, Love Sai Baba, Peace Sai Baba, Om Sai Baba
Truth in my mind, Love in my heart, Peace in my Soul, Om Sai Baba
Sathya Sai Baba, Prema Sai Baba, Shaanthi Sai Baba, Om Sai Baba
Truth in all things, Love for all Creation, Peace on our Earth, Om Sai Baba
Sathya Sai Baba, Prema Sai Baba,
Shaanthi Sai Baba, Om Sai Baba
Om Sai Baba, Om Sai Baba, Light of the
Universe, Om Sai Baba</t>
  </si>
  <si>
    <t>debug_sathya_sai_baba_prema_sai_baba.html</t>
  </si>
  <si>
    <t>https://sairhythms.sathyasai.org/song/sathya-sai-baba-sathya-sai-baba</t>
  </si>
  <si>
    <t>Sathya Sai Baba, Sathya Sai Baba</t>
  </si>
  <si>
    <t>Sathya Sai Baba, Sathya Sai Baba, Sathya Sai Baba
Sathya, Sathya, Sathya Sai
Baba, Baba, Om (count to 8)
In Thy Hands I surrender my heart</t>
  </si>
  <si>
    <t>debug_sathya_sai_baba_sathya_sai_baba.html</t>
  </si>
  <si>
    <t>https://sairhythms.sathyasai.org/song/sathya-sai-baba-sound-your-name</t>
  </si>
  <si>
    <t>Sathya Sai Baba, the sound of Your name</t>
  </si>
  <si>
    <t>Sathya Sai Baba, the sound of Your name
Fire's my heart's love to a more potent flame
All life is enriched by the blessings You bring
Sweet Lord, Your love nourishes everything.
Shirdi Sai, Sathya Sai, Prema Baba
Bhagawan, Lord of all, World Avatar
You've come to transform manking into light
And planet earth to a sacred star.</t>
  </si>
  <si>
    <t>Song Glossary avatar: incarnation; (var) avatara, avataram, avatari, avathaar, avathari, avatarini(f) baba: lord sai baba - the divine father prema: love; (var) prem; also the name of the third sai avatar, prema sai sai: sa + aai = divine mother sathya: truth, short form of sathyanarayana – the childhood name of sri sathya sai baba; (var) sathyam shirdi: holy abode of the first incarnation of sai baba; (var) shirdipuri</t>
  </si>
  <si>
    <t>debug_sathya_sai_baba_the_sound_of_your_name.html</t>
  </si>
  <si>
    <t>https://sairhythms.sathyasai.org/song/sathya-sai-baba-t%C3%BA-eres-amor</t>
  </si>
  <si>
    <t>Sathya Sai Baba, Tú eres amor</t>
  </si>
  <si>
    <t>Sathya Sai Baba, You are love; You are Prema Swaroopa, Incarnation of love; Sathya Sai Baba, You are love; You have no borders, You are unlimited, Your love is great and beautiful, like the love of the sun.</t>
  </si>
  <si>
    <t>Sathya Sai Baba, Tú eres amor
Tú eres Prema Swaroopa, Tú eres Prema Swaroopa, Tú eres Prema Swaroopa, Encarnación del amor
Sathya Sai Baba, Tú eres amor
Y como no tienes fronteras, como no estás limitado, Tú amor es grande y hermoso, como el amor del sol</t>
  </si>
  <si>
    <t>Song Glossary baba: lord sai baba - the divine father prema: love; (var) prem; also the name of the third sai avatar, prema sai sai: sa + aai = divine mother sathya: truth, short form of sathyanarayana – the childhood name of sri sathya sai baba; (var) sathyam swaroopa: figure, embodiment; (var) swarupa, swaroopam, swaroopanin (tamil); roopini, swaroopini, svarupini (feminine)</t>
  </si>
  <si>
    <t>debug_sathya_sai_baba_tú_eres_amor.html</t>
  </si>
  <si>
    <t>https://sairhythms.sathyasai.org/song/sathya-sai-bhagawan</t>
  </si>
  <si>
    <t>Sathya Sai Bhagawan</t>
  </si>
  <si>
    <t>Sathya Sai Bhagawan
Sarva jana priya Deva
Whatever the name, whatever the form, we know You’ve come to save us
Sai Ram, Sai Ram, let us feel Your Love and Grace
Sai Ram, Bhagawan, let us see You in every face
Sarva dharma priya Deva
We know that You’ve come to teach us how to love
You’ve come to teach us seva
Sai Ram, Sai Ram, when we practice what You teach
It is then that we know that we’re on the right path
We’ll all meet at Your feet</t>
  </si>
  <si>
    <t>sathya-sai-bhagawan.mp3</t>
  </si>
  <si>
    <t>Song Glossary bhagawan: god; (var) bhagwan, bhagavaan, bhagavan, bhagawantha, bhagawathey deva: god; (var) dev, devo, devam dharma: righteousness, also refers to way of life or religion jana: people; (var) jano, janon, janonke (of people), janoon, janara priya: dear; (var) priyey, priyakara, priyakari (f) rama: name of the seventh incarnation of lord vishnu, son of dasharatha and kausalya; (var) ram sai: sa + aai = divine mother sarva: all; (var) sarvam sathya: truth, short form of sathyanarayana – the childhood name of sri sathya sai baba; (var) sathyam</t>
  </si>
  <si>
    <t>debug_sathya_sai_bhagawan.html</t>
  </si>
  <si>
    <t>https://sairhythms.sathyasai.org/song/sathya-sai-es-un-ser</t>
  </si>
  <si>
    <t>Sathya Sai es un ser</t>
  </si>
  <si>
    <t>Sathya Sai is the embodiment of light. His love inspires the cosmos. He protects us with His breath, frees us with His grace. Let's sing victory to our Guru.</t>
  </si>
  <si>
    <t>Sathya Sai Es Un Ser De Luz
Su Amor Inspira Al Cosmos
Con Su Aliento Nos Protege, Con Su Gracia Nos Libera
Cantemos Victoria A Nuestro Guru (2)</t>
  </si>
  <si>
    <t>Song Glossary guru: preceptor; (var) guruvara – belonging to the guru / guru’s sai: sa + aai = divine mother sathya: truth, short form of sathyanarayana – the childhood name of sri sathya sai baba; (var) sathyam un: ‘a, one’ in spanish; (alternative) ‘un’ in tamil means ‘your’</t>
  </si>
  <si>
    <t>debug_sathya_sai_es_un_ser.html</t>
  </si>
  <si>
    <t>https://sairhythms.sathyasai.org/song/sathya-sai-naamam-pavana-naamam</t>
  </si>
  <si>
    <t>Sathya Sai Naamam Pavana Naamam</t>
  </si>
  <si>
    <t>The name of Lord Sathya Sai is Holy, the beautiful name which the sages worshipped, the most auspicious and nectarine name, the name that exhilarates the body and mind, the name which destroys the fears of the materialistic world and the name which bestows Truth, Righteousness, Peace and Love.</t>
  </si>
  <si>
    <t>Sathya Sai Naamam Pavana Naamam
Munijana Sevitha Mohana Naamam [ Sathya Sai ... ]
Parama Punitham Mangala Naamam
Sundara Naamam Sumadhura Naamam
Tana Mana Ranjana Bhava Bhaya Bhanjana
Sathya Dharma Shanthi Prema Dayaka Naamam</t>
  </si>
  <si>
    <t>Song Glossary bhanjana: one who destroys; (var) bhanjani (f) bhava: being, becoming, birth, world bhaya: fear dayaka: one who gives; (var) dayakam, dayiney, dayaki (f) dharma: righteousness, also refers to way of life or religion mana: mind; (var) man, mano mangal: auspicious; (var) mangala mohana: attractive, beautiful, enchanting; (var) mohanam, mohini (f) - also refers to an incarnation of lord vishnu munijana: all the saints naam: name; (var) naama, naamam parama: supreme, principal, chief, best, highest; (var) param, paramam pavana: sacred, also means one who protects or provides refuge; (var) pavanam, paavana; pavani (f) prema: love; (var) prem; also the name of the third sai avatar, prema sai punitham: sacred, holy ranjana: pleasing, entertaining sai: sa + aai = divine mother sathya: truth, short form of sathyanarayana – the childhood name of sri sathya sai baba; (var) sathyam sevitha: one who is worshipped shanthi: peace sumadhura: divinely sweet sundara: beautiful; (var) sundarakara, sundaraya, sundari (f), soundari (f), sundaram - beauty tan: body; (var) tana</t>
  </si>
  <si>
    <t>debug_sathya_sai_naamam_pavana_naamam.html</t>
  </si>
  <si>
    <t>https://sairhythms.sathyasai.org/song/sathya-sai-no-ai</t>
  </si>
  <si>
    <t>Sathya Sai no Ai to</t>
  </si>
  <si>
    <t>Living with Sai's love is joyous! If you open the doors of your heart, Sai's love will come rushing in like the wind. The sound of Sai's beautiful name reverberates through the heavens in an exquisite melody.</t>
  </si>
  <si>
    <t>Sathya Sai no Ai to Ikiru Yorokobi wo tomo ni
Kokoro no Tobira Akereba Soko ni Fuku Kaze wa Sai no Ai [ Sathya Sai ... ]
Sathya Sai no Mina no Hibiki Taenaru Ten no Melody
Sathya Sai no Kaze ga Hakonde Kuru, Ai ni Ikiru Yorokobi</t>
  </si>
  <si>
    <t>debug_sathya_sai_no_ai_to.html</t>
  </si>
  <si>
    <t>https://youtu.be/5ZvhIDkj-Pg</t>
  </si>
  <si>
    <t>https://sairhythms.sathyasai.org/song/sathya-sai-padambujam-bhajorey-manasa</t>
  </si>
  <si>
    <t>Meditate incessantly upon the most holy and auspicious Lotus Feet of Lord Sathya Sai, the Feet of the Divine Preceptor, which will eradicate the sins of this Kali age, the Feet, which will destroy all the fears of this materialistic world and remove the obstacles.</t>
  </si>
  <si>
    <t>Sathya Sai Padambujam Bhajorey Manasa Nirantharam
Parama Pavitram Pavana Charanam
Kalimala Dahanam Sri Guru Charanam
Bhava Bhaya Nashana Duritha Nivarana
Parthi Pureeshwara Pankaja Charanam
Bhajorey Manasa Nirantharam
Bhajorey Manasa Nirantharam (2)</t>
  </si>
  <si>
    <t>sathya-sai-padambujam-bhajorey-manasa.mp3</t>
  </si>
  <si>
    <t>S S S S S R2 S n1 S R2 ~ n1 n1 n1 S R2 M1 R2 S S SIn the Key of C:C C C C C D C B♭ C D ~ B♭ B♭ B♭ C D F D C C C</t>
  </si>
  <si>
    <t>https://dl.radiosai.org/RADIO_SAI_BHAJAN_CLASSROOM_168_SATHYA_SAI_PADAMBUJAM.mp3</t>
  </si>
  <si>
    <t>Song Glossary bhajo: (let us) worship, chant the name or sing the praises of the lord; (var) bhajarey, bhajey, bhajore, bhajorey, bhajeham bhava: being, becoming, birth, world bhaya: fear charan: feet; (var) charana, charanam, charanon dahana: to burn; (var) dahanam duritha: sinful activities, difficulty, evil guru: preceptor; (var) guruvara – belonging to the guru / guru’s kalimala: impurities manasa: mind nashaka: one who destroys; (var) nashakam, nashana, nashanam, nashini (f) nirantara: all the time, always; (var) nirantharam nivarana: one who removes or prevents; (var) nivarini (feminine), nivaraka padambujam: lotus feet pankaja: lotus; (var) pankajam parama: supreme, principal, chief, best, highest; (var) param, paramam pavana: sacred, also means one who protects or provides refuge; (var) pavanam, paavana; pavani (f) pavitra: sacred; (var) pavitram pureeshwara: lord of a place or city; (var) purishwara, pureeshwari, purishwari (f) puttaparthi: birthplace of bhagawan sri sathya sai baba; (var) parti, parthi, parthipuri sai: sa + aai = divine mother sathya: truth, short form of sathyanarayana – the childhood name of sri sathya sai baba; (var) sathyam sri: honorific title of respect; another name of goddess lakshmi; wealth, majesty, splendour, intellect, fortune; (var) thiru (tamil)</t>
  </si>
  <si>
    <t>debug_sathya_sai_padambujam_bhajorey_manasa.html</t>
  </si>
  <si>
    <t>https://sairhythms.sathyasai.org/song/sathya-sai-rama-hey-ghana</t>
  </si>
  <si>
    <t>Sathya Sai Rama Hey Ghana</t>
  </si>
  <si>
    <t>O Lord Sathya Sai, the most venerable one, shower on us Your immense love and bestow peace upon us, O Lord of this Kali age.</t>
  </si>
  <si>
    <t>Sathya Sai Rama Hey Ghana Shyama
Prema Sudha Baraso Shanthi Sudha Baraso [ Sathya Sai ... ]
Kali Yuga Mey Tum Yuga Avatari
Sathya Sai Rama Hey Ghana Shyama</t>
  </si>
  <si>
    <t>sathya-sai-rama-hey-ghana.mp3</t>
  </si>
  <si>
    <t>https://media.radiosai.org/journals/Vol_06/01FEB08/10-bhajans.htm#anchor1</t>
  </si>
  <si>
    <t>Song Glossary avatar: incarnation; (var) avatara, avataram, avatari, avathaar, avathari, avatarini(f) baraso: rain showers; showers; please shower on us; (var) barsao, baras ghana: thick; also refers to the sound of a bell; (var) ghanana hey: a heartfelt callout, usually followed by a name or description like 'hey rama', or 'hey merciful lord' kali: current era; one among the four eras of kritha, treta, dwapara and kali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sham: dark hued, a reference to lord krishna; evening time; (var) shyam, shyama, shyamala shanthi: peace sudha: stream, spring tum: you, thou; (var) tu, tuj; tubhyam, tumhey - to you; tujhey, tujko - for you; yuga: one of the divisions of time. there are four yugas, known as krita, treta, dvapara and kali (the current age); (var) yug, yugamuna (telugu)</t>
  </si>
  <si>
    <t>debug_sathya_sai_rama_hey_ghana.html</t>
  </si>
  <si>
    <t>https://sairhythms.sathyasai.org/song/sathya-sai-rama-shiva-shakthi</t>
  </si>
  <si>
    <t>Sathya Sai Rama Shiva Shakthi</t>
  </si>
  <si>
    <t>Glory to Lord Sai residing in Parthi. O Lord Sai, You are the personification of Lord Shiva and Goddess Shakthi. You are the one endowed with the luster of Truth, Righteousness, Peace and Love. You are the son of Eshwaramba and is verily Lord Sathya Narayana. You are the incarnation of the Kali Age, O Lord of Lords. Victory to Thee, O Lord Sai, the indweller of hearts.</t>
  </si>
  <si>
    <t>Sathya Sai Rama Shiva Shakthi Roopa
Sathya Dharma Shanthi Prema Poorna Teja
Eshwaramba Nandana Sathya Narayana
Yuga Avatara Devadi Deva
Jaya Paramesha Parthi Pureesha
Hrudayeshwara Sayeeshwara</t>
  </si>
  <si>
    <t>Song Glossary avatar: incarnation; (var) avatara, avataram, avatari, avathaar, avathari, avatarini(f) deva: god; (var) dev, devo, devam devadi: primordial god; (var) devadideva, devadhi, devadidevaya dharma: righteousness, also refers to way of life or religion eshwaramba: mother of sri sathya sai baba; (var) eswaramma, eshwaramma, eshwari hrudayeshwara: lord of the heart; (var) hrudayeshwari (f) jaya: victory; (var) jayam, jayatu nandana: son, also the name of a forest; (var) nandan, nandanam narayana: lord vishnu; (var) narayan, narayanam, narayanaya paramesha: supreme god; (var) parameshwara, parameshwaraya, parameshwari (feminine) poorna: complete, full; pooran karo - to fulfill; (var) pooran, poorana, poorani, poorneshri (f) prema: love; (var) prem; also the name of the third sai avatar, prema sai pureesha: lord of a place or city; (var) puradheeshwara, pureeshaya, pureeshwara, pureeshwari (f), puradheeshwari (f) puttaparthi: birthplace of bhagawan sri sathya sai baba; (var) parti, parthi, parthipuri rama: name of the seventh incarnation of lord vishnu, son of dasharatha and kausalya; (var) ram roopa: figure, embodiment; (var) roopam, roopini (f) sai: sa + aai = divine mother sathya: truth, short form of sathyanarayana – the childhood name of sri sathya sai baba; (var) sathyam sayeesha: sai + esha = lord sai; (var) sayeesham, sayeeshwara, sayeeshwaram, sayeeshwari (f), sayeeshwaraya, saishwari (f), shakthi: power, primordial goddess, another name of mother parvathi shanthi: peace shiva: lord shiva - one of the trinity who is the destroyer - the name shiva means auspiciousness; (var) shiv, shivaya, shivaraj, shivaraja, shivarajam, shivom, shivani (f) - of shiva teja: effulgence, one who is full of effulgence; (var) tejo, tejomaya, tejomayi (feminine) yuga: one of the divisions of time. there are four yugas, known as krita, treta, dvapara and kali (the current age); (var) yug, yugamuna (telugu)</t>
  </si>
  <si>
    <t>debug_sathya_sai_rama_shiva_shakthi.html</t>
  </si>
  <si>
    <t>https://sairhythms.sathyasai.org/song/sathya-sai-shiva-shambho-shankara</t>
  </si>
  <si>
    <t>Sathya Sai Shiva Shambho Shankara</t>
  </si>
  <si>
    <t>Oh Lord Sathya Sai, You are Lord Shiva (also called, Shambho, Shankara, Neelakanta) and the personification of radiant effulgence. You bestow auspiciousness.</t>
  </si>
  <si>
    <t>Sathya Sai Shiva Shambho Shankara
Neelakanta Sai Tejonmaya Roopa
Sadguru Satchidananda
Gowri Vara Hara Mruthyunjaya Shiva
Sathya Sanathana Mangala Dayaka
Sadguru Satchidananda</t>
  </si>
  <si>
    <t>sathya-sai-shiva-shambho-shankara.mp3</t>
  </si>
  <si>
    <t>Shiva, Guru</t>
  </si>
  <si>
    <t>Song Glossary dayaka: one who gives; (var) dayakam, dayiney, dayaki (f) gowrivara: consort of gowri - lord shiva hara: another name of lord shiva which means “to destroy”; (var) haraya mangal: auspicious; (var) mangala mruthyunjaya: one who has conquered death - refers to lord shiva; (var) mruthyunjayaya neelakanta: blue-throated, refers to lord shiva whose throat became blue after he drank the poison haalahala; (var) neelagriva, neelakantaya, neelakanteshwara roopa: figure, embodiment; (var) roopam, roopini (f) sadguru: true teacher/mentor/preceptor sai: sa + aai = divine mother sanathana: perpetual, constant, eternal, permanent; (var) sanathani (f), sanatana, sanathanaya satchidananda: sat + chith + ananda = truth or being + consciousness + bliss; (var) satchitananda, satchidanandam sathya: truth, short form of sathyanarayana – the childhood name of sri sathya sai baba; (var) sathyam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tejonmaya: one who is full of effulgence</t>
  </si>
  <si>
    <t>debug_sathya_sai_shiva_shambho_shankara.html</t>
  </si>
  <si>
    <t>https://sairhythms.sathyasai.org/song/sathya-sai-smaranam-smaranam-parthi</t>
  </si>
  <si>
    <t>Constantly remember the name of Sathya Sai - the Lord of Parthi, the one who sustains all three worlds, chant the name of Sai Mahesha the one who removes all fears and sorrows of this materialistic world.</t>
  </si>
  <si>
    <t>Sathya Sai Smaranam Smaranam Parthi Sai Smaranam
Tribhuvana Palaka Sai Mahesha Sathya Sai Smaranam
Sri Guru Charanam Bhava Dukha Haranam
Sathya Sai Smaranam Smaranam
Sathya Sai Smaranam</t>
  </si>
  <si>
    <t>sathya-sai-smaranam-smaranam-parthi.mp3</t>
  </si>
  <si>
    <t>Song Glossary bhava: being, becoming, birth, world chara: moveable, animate dukh: sorrow; (var) dukha guru: preceptor; (var) guruvara – belonging to the guru / guru’s harana: to remove/destroy; (var) haranam, haari - one who destroys mahesha: greatest lord - refers to lord shiva; (var) mahesham palaka: protector, sustainer; (var) palaki (f) puttaparthi: birthplace of bhagawan sri sathya sai baba; (var) parti, parthi, parthipuri sai: sa + aai = divine mother sathya: truth, short form of sathyanarayana – the childhood name of sri sathya sai baba; (var) sathyam smaran: constant remembrance; (var) smaranam, smarami - remember sri: honorific title of respect; another name of goddess lakshmi; wealth, majesty, splendour, intellect, fortune; (var) thiru (tamil) tribhuvana: three worlds - tri (three) and bhuvana (world)</t>
  </si>
  <si>
    <t>debug_sathya_sai_smaranam_smaranam_parthi.html</t>
  </si>
  <si>
    <t>https://sairhythms.sathyasai.org/song/sathya-sai-thy-name-so-sweet</t>
  </si>
  <si>
    <t>Sathya Sai Thy Name so sweet</t>
  </si>
  <si>
    <t>Sathya Sai Thy Name so sweet, Name so sweet
Keep us always at Thy feet, at Thy feet
Sai Ram, Sai Ram, Sai Ram</t>
  </si>
  <si>
    <t>debug_sathya_sai_thy_name_so_sweet.html</t>
  </si>
  <si>
    <t>https://sairhythms.sathyasai.org/song/sathya-sai-tumhara-charan-hai</t>
  </si>
  <si>
    <t>Sathya Sai Tumhara Charan Hai</t>
  </si>
  <si>
    <t>Lord Sathya Sai, Your holy feet are the same as Lord Rama's and Lord Krishna's. You are the personification of Brahma, Vishnu, Rama, and Krishna.</t>
  </si>
  <si>
    <t>Sathya Sai Tumhara Charan Hai Rama Charan
Sathya Sai Tumhara Charan Hai Rama Charan Hai Krishna Charan
[ Sathya Sai ... ]
Jo Hi Roop Me Brahma Vishnu Vo Hi Roop Me Sai
Jo Hi Roop Me Rama Krishna Vo Hi Roop Me Sai
Sai Ram Sai Ram Sai Ram Sai Ram (2)</t>
  </si>
  <si>
    <t>Song Glossary brahma: one of the trinity who is the creator, it also refers to the supreme lord - brahman; (var) brahmam chara: moveable, animate hai: is, are; (var) hi; hain - we are jo: whoever krishna: name of the eighth incarnation of lord vishnu, son of devaki and vasudeva rama: name of the seventh incarnation of lord vishnu, son of dasharatha and kausalya; (var) ram roopa: figure, embodiment; (var) roopam, roopini (f) sai: sa + aai = divine mother sathya: truth, short form of sathyanarayana – the childhood name of sri sathya sai baba; (var) sathyam tumhara: your, thy; (var) tumhare, tumharey, tumhari vishnu: lord vishnu, one of the trinity who is the preserver</t>
  </si>
  <si>
    <t>debug_sathya_sai_tumhara_charan_hai.html</t>
  </si>
  <si>
    <t>https://sairhythms.sathyasai.org/song/sathya-sai-we-pray</t>
  </si>
  <si>
    <t>Sathya Sai we pray</t>
  </si>
  <si>
    <t>Sathya Sai we pray we will win Your grace today
Sathya Sai we pray we will live in love every way
Baba, teach us how to live together
Baba, teach us how to love forever
Let us open our hearts to Thee
Help us become what You want us to be (Sathya Sai... )
Let us give you our pure devotion
Take us over the blissful ocean
Grant us wisdom, and give us compassion
Love is the answer, now what was the question? (Sathya Sai... )
Fill us with Your radiant light
Guide us to know what is right
Let us see the world through Your eyes
Make a temple of our lives (Sathya Sai... )</t>
  </si>
  <si>
    <t>sathya-sai-we-pray.mp3</t>
  </si>
  <si>
    <t>debug_sathya_sai_we_pray.html</t>
  </si>
  <si>
    <t>https://sairhythms.sathyasai.org/song/sathya-sai-hear-our-prayer</t>
  </si>
  <si>
    <t>Sathya Sai, hear our prayer</t>
  </si>
  <si>
    <t>Sathya Sai, Sathya Sai, hear our prayer, Sathya Sai
O Lord of Parthi we call out to You
Sweet Lord of mercy, we call out You
O Lord of Parthi, Enchanter of our minds,
Sweet Lord of mercy, let our souls be Thine</t>
  </si>
  <si>
    <t>debug_sathya_sai_hear_our_prayer.html</t>
  </si>
  <si>
    <t>https://sairhythms.sathyasai.org/song/sathya-sai-hear-us-calling</t>
  </si>
  <si>
    <t>Sathya Sai, hear us calling</t>
  </si>
  <si>
    <t>Sathya Sai, hear us, hear us calling
May we receive Your Grace and always feel You
Passionate consuming Fire burn away all our cares
We feel Your Presence as we surrender
Joyfully, joyfully bowing down to Thee
Losing ourselves we touch Your fiery Heart</t>
  </si>
  <si>
    <t>sathya-sai-hear-us-calling.mp3</t>
  </si>
  <si>
    <t>debug_sathya_sai_hear_us_calling.html</t>
  </si>
  <si>
    <t>Reference Track2 Pancham / D - UnisonLadies Pitch Karaoke Tracks2 Pancham / D (unison)</t>
  </si>
  <si>
    <t>https://sairhythms.sathyasai.org/song/sathya-sai-i-sing</t>
  </si>
  <si>
    <t>Sathya Sai, I Sing</t>
  </si>
  <si>
    <t>Sathya Sai, I sing, sing, Sathya Sai, I sing, sing,
And the beating of my heart is Your love, is Your love,
And the beating of my heart is Your love,
And the breathing in and out is Your grace, is Your grace,
And the breathing in and out is Your grace.
Sathya Sai, I sing, sing, Sathya Sai, I sing, sing,
In the silence of my mind is Your voice, is Your voice,
In the silence of my mind is Your voice,
And the yearning of my soul is Your name, is Your name,
And the yearning of my soul is Your name.</t>
  </si>
  <si>
    <t>sathya-sai-i-sing.mp3</t>
  </si>
  <si>
    <t>debug_sathya_sai_i_sing.html</t>
  </si>
  <si>
    <t>https://sairhythms.sathyasai.org/song/sathya-sai-you-are-my-master</t>
  </si>
  <si>
    <t>Sathya Sai, You are my master</t>
  </si>
  <si>
    <t>Sathya Sai, You are my master
You are my reason, You are my Love
Will You keep me ever after, help me, help me, rise above
Whether in Prashanthi Nilayam or in my home away from You
Help me, help me feel Your presence in my heart, in all I do</t>
  </si>
  <si>
    <t>debug_sathya_sai_you_are_my_master.html</t>
  </si>
  <si>
    <t>https://sairhythms.sathyasai.org/song/sathya-sai-you-are-heart</t>
  </si>
  <si>
    <t>Sathya Sai, You are the Heart</t>
  </si>
  <si>
    <t>Sathya Sai, You are the Heart of the universe,
You shine before our very eyes
Lord Sai, You've come to grace our lives
Sathya Sai, You are the Voice of the universe,
You sing creation's song
Lord Sai, You teach us to sing along
Sathya Sai, You are the Eyes of the universe,
You live within our souls
Lord Sai, our freedom is Your goal
Sathya Sai, You are the life of the universe, You
teach us how to live
Lord Sai, You teach us to forgive
Sathya Sai, You are the Love of the universe,
You fill the world with light
Lord Sai, You've come to end our night
Sathya Sai, You are the Soul of the universe,
You've come to set us free
Lord Sai, let us merge into Thee
Let us merge into Thee (2X)</t>
  </si>
  <si>
    <t>sathya-sai-you-are-heart.mp3</t>
  </si>
  <si>
    <t>debug_sathya_sai_you_are_the_heart.html</t>
  </si>
  <si>
    <t>https://sairhythms.sathyasai.org/song/sathya-sanathana-nithya-niranjana-bhaktha</t>
  </si>
  <si>
    <t>Sathya Sanathana Nithya Niranjana Bhaktha</t>
  </si>
  <si>
    <t>Glory to You, O Lord Sai of Parthi, You are verily Lord Narayana. You are the indweller of Your devotees who chant Your name at all times. You are the personification of Truth and Purity.</t>
  </si>
  <si>
    <t>Sathya Sanathana Nithya Niranjana Bhaktha Parayana Narayana
Govinda Govinda Narayana (2)
Narayana Sai Narayana
Parthi Purandara Narayana [ Govinda Govinda ... ]</t>
  </si>
  <si>
    <t>sathya-sanathana-nithya-niranjana-bhaktha.mp3</t>
  </si>
  <si>
    <t>Song Glossary bhaktha: devotee; (var) bhakthudu (telugu), bhakthargal (tamil) govinda: name of krishna which means cowherd; (var) govindam narayana: lord vishnu; (var) narayan, narayanam, narayanaya niranjan: without any black spot. i.e. always pure. nir+anjan=without collirium (kaajal – which is always black); (var) niranjana, niranjani (f) nithya: daily, always parayana: recitation purandara: another name of lord vishnu, indweller; (var) purandari (f) puttaparthi: birthplace of bhagawan sri sathya sai baba; (var) parti, parthi, parthipuri sai: sa + aai = divine mother sanathana: perpetual, constant, eternal, permanent; (var) sanathani (f), sanatana, sanathanaya sathya: truth, short form of sathyanarayana – the childhood name of sri sathya sai baba; (var) sathyam</t>
  </si>
  <si>
    <t>debug_sathya_sanathana_nithya_niranjana_bhaktha.html</t>
  </si>
  <si>
    <t>https://sairhythms.sathyasai.org/song/sathya-sanathani-sai-ma</t>
  </si>
  <si>
    <t>Sathya Sanathani Sai Ma</t>
  </si>
  <si>
    <t>Mother Sai is the eternal truth. She grants perpetual bliss and freedom from fear, and protects the virtuous.</t>
  </si>
  <si>
    <t>Sathya Sanathani Sai Ma
Shashwata Ananda Dayini Ma [ Sathya Sanathani ... ]
Abhaya Pradayini Sai Ma
Aashritha Palini Sai Ma
Sai Ma Sathya Sai Ma [ Shashwata Ananda ... ]</t>
  </si>
  <si>
    <t>Song Glossary abhaya: protection anand: bliss; (var) ananda, anandam, anando dayini: one who gives (feminine); (var) pradayini, vidayini ma: mother; (var) maayi, maiya, mayi palini: to foster and protect (feminine) sai: sa + aai = divine mother sanathana: perpetual, constant, eternal, permanent; (var) sanathani (f), sanatana, sanathanaya sathya: truth, short form of sathyanarayana – the childhood name of sri sathya sai baba; (var) sathyam shashwata: permanent shritha: those who worship or surrender to god; (var) aashritha</t>
  </si>
  <si>
    <t>debug_sathya_sanathani_sai_ma.html</t>
  </si>
  <si>
    <t>https://sairhythms.sathyasai.org/song/sathya-sayeeshwara-parama-dayaghana</t>
  </si>
  <si>
    <t>Sathya Sayeeshwara Parama Dayaghana</t>
  </si>
  <si>
    <t>Supremely compassionate Lord Sai dispels the fear of rebirth. He loves those who surrender to Him. He is pure and destroys our bad qualities. He is the protector of the Universe and is adored by all.</t>
  </si>
  <si>
    <t>Sathya Sayeeshwara Parama Dayaghana
Sharanagatha Priya Bhava Bhaya Bhanjana [ Sathya Sayeeshwara ... ]
Alakha Niranjana Asura Nikhandana
Jagadodharana Bhaktha Parayana
Parthi Pureeshwara Hey Jaga Vandana Hey Jaga Vandana</t>
  </si>
  <si>
    <t>Song Glossary alakh: that which is not seen – that god who is without attributes and cannot be seen; (var) alakha asura: demon bhaktha: devotee; (var) bhakthudu (telugu), bhakthargal (tamil) bhanjana: one who destroys; (var) bhanjani (f) bhava: being, becoming, birth, world bhaya: fear dayaghana: full of compassion hey: a heartfelt callout, usually followed by a name or description like 'hey rama', or 'hey merciful lord' jagadodhara: one who liberates the world; (var) jagadoddhara, jagadoddharini (f), jagadodhaara, jagadodharaka, jagadodharana, jagadodharanam, jagadodharini (f) jagat: world; (var) jagath, jagatha, jag, jaga nikhandana: destroy niranjan: without any black spot. i.e. always pure. nir+anjan=without collirium (kaajal – which is always black); (var) niranjana, niranjani (f) parama: supreme, principal, chief, best, highest; (var) param, paramam parayana: recitation priya: dear; (var) priyey, priyakara, priyakari (f) pureesha: lord of a place or city; (var) puradheeshwara, pureeshaya, pureeshwara, pureeshwari (f), puradheeshwari (f) puttaparthi: birthplace of bhagawan sri sathya sai baba; (var) parti, parthi, parthipuri sayeesha: sai + esha = lord sai; (var) sayeesham, sayeeshwara, sayeeshwaram, sayeeshwari (f), sayeeshwaraya, saishwari (f), sathya: truth, short form of sathyanarayana – the childhood name of sri sathya sai baba; (var) sathyam sharan: surrender; (var) sharana, sharanagata, sharanagatha, sharanagatham, sharanam vandana: worship, obeisance, salutation; (var) vandanam</t>
  </si>
  <si>
    <t>debug_sathya_sayeeshwara_parama_dayaghana.html</t>
  </si>
  <si>
    <t>https://sairhythms.sathyasai.org/song/sathya-swaroopa-sai-bhagawan</t>
  </si>
  <si>
    <t>Sathya Swaroopa Sai Bhagawan</t>
  </si>
  <si>
    <t>Sathya Swaroopa Sai Bhagawan
Dharma Bodhaka Sai Bhagawan
Shanthi Swaroopa Sai Bhagawan [ Sathya Swaroopa ... ]
Prema Swaroopa Sai Bhagawan
Hey Bhagawan Hey Bhagawan
Hey Bhagawan Hey Bhagawan Hey Bhagawan Sathya Sai Bhagawan</t>
  </si>
  <si>
    <t>Song Glossary bhagawan: god; (var) bhagwan, bhagavaan, bhagavan, bhagawantha, bhagawathey bodha: advice; (var) bodhaka - one who gives advice dharma: righteousness, also refers to way of life or religion hey: a heartfelt callout, usually followed by a name or description like 'hey rama', or 'hey merciful lord' prema: love; (var) prem; also the name of the third sai avatar, prema sai sai: sa + aai = divine mother sathya: truth, short form of sathyanarayana – the childhood name of sri sathya sai baba; (var) sathyam shanthi: peace swaroopa: figure, embodiment; (var) swarupa, swaroopam, swaroopanin (tamil); roopini, swaroopini, svarupini (feminine)</t>
  </si>
  <si>
    <t>debug_sathya_swaroopa_sai_bhagawan.html</t>
  </si>
  <si>
    <t>https://youtu.be/jzI-_puEyUE</t>
  </si>
  <si>
    <t>https://sairhythms.sathyasai.org/song/sathya-swaroopa-sai-rama</t>
  </si>
  <si>
    <t>Sathya Swaroopa Sai Rama</t>
  </si>
  <si>
    <t>Lord Sai of Parthi is the embodiment of truth. He is Lord Rama, Vishnu and the eternal Brahman.</t>
  </si>
  <si>
    <t>Sathya Swaroopa Sai Rama
Sri Rama Jaya Rama Jaya Sai Rama [ Sathya Swaroopa ... ]
Parthi Pureeshwara Hey Parabrahma
Adi Narayana Param Dhama</t>
  </si>
  <si>
    <t>Song Glossary adi: beginning, commencement, first in time dhama: house, residence, light, lustre, splendor; (var) dham, dhamam, dhaam, dhaama jaya: victory; (var) jayam, jayatu narayana: lord vishnu; (var) narayan, narayanam, narayanaya parabrahma: supreme spirit; (var) brahmapara parama: supreme, principal, chief, best, highest; (var) param, paramam partheeshwara: one who is lord of parthi (sathya sai baba); (var) partheesha, partheeshwaraya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 swaroopa: figure, embodiment; (var) swarupa, swaroopam, swaroopanin (tamil); roopini, swaroopini, svarupini (feminine)</t>
  </si>
  <si>
    <t>debug_sathya_swaroopa_sai_rama.html</t>
  </si>
  <si>
    <t>https://sairhythms.sathyasai.org/song/sathya-swaroopa-sri-sai-rama</t>
  </si>
  <si>
    <t>Sathya Swaroopa Sri Sai Rama</t>
  </si>
  <si>
    <t>Lord Sai Rama is the personification of truth, righteousness, eternal peace, love and compassion. He is all-merciful.</t>
  </si>
  <si>
    <t>Sathya Swaroopa Sri Sai Rama
Dharma Swaroopa Dayabhirama
Shantha Swaroopa Sugunabhirama
Prema Swaroopa Prashanthi Rama
Karuna Swaroopa Karunya Rama
Sathya Dharma Shanthi Prema Sathya Sai Rama (2)</t>
  </si>
  <si>
    <t>Song Glossary dayabhi: compassionate one; (var) dayakara dharma: righteousness, also refers to way of life or religion karuna: compassion; (var) karunya, karunamaya - full of compassion, karunamayi (f), karunantha, karunakara - embodiment of compassion prashanthi: supreme peace; (var) prashantha; also refers to prashanthi nilayam at puttaparthi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shantha: peaceful shanthi: peace sri: honorific title of respect; another name of goddess lakshmi; wealth, majesty, splendour, intellect, fortune; (var) thiru (tamil) suguna: good qualities; (var) sugunabhi - one with good qualities swaroopa: figure, embodiment; (var) swarupa, swaroopam, swaroopanin (tamil); roopini, swaroopini, svarupini (feminine)</t>
  </si>
  <si>
    <t>debug_sathya_swaroopa_sri_sai_rama.html</t>
  </si>
  <si>
    <t>https://sairhythms.sathyasai.org/song/sathya-swaroopini-ma-sai-prema</t>
  </si>
  <si>
    <t>Sing the Glory of Mother Sai - the embodiment of truth and bliss, the one who showers joy, the one who is present in everyone's heart, the one who removes all obstacles, fear and sorrow, the one who protects and sustains all the three worlds and is the embodiment of auspiciousness and the one who leads us to the path of liberation.</t>
  </si>
  <si>
    <t>Sathya Swaroopini Ma Sai Prema Swaroopini Ma
Ananda Dayini Hrudaya Viharini Parthi Nivasini Ma (Param)
Vighna Vinashini Bhava Bhaya Harini Kaali Kapalini Ma
Hey Tribhuvana Palini Mangala Karini Moksha Pradayini Ma [ Ananda ... ]
Kami no Ai wa Sai Haha no Ai
Kurushimu Kora wo Sukui Tamou Toutoki Ai
Kono Yo no Hito no Mayoi wo Nozoki Kami no Moto eto
A Michibiki Tamou Ai no Yasashisa Kokoro ni Shimiru
Subete no Mono ni Yadori Tamou Hahanaru Kami yo</t>
  </si>
  <si>
    <t>sathya-swaroopini-ma-sai-prema.mp3</t>
  </si>
  <si>
    <t>https://media.radiosai.org/journals/Vol_04/01OCT06/bhajans.htm#sathya</t>
  </si>
  <si>
    <t>karaoke multi-lingual sheet-music tutorial</t>
  </si>
  <si>
    <t>Song Glossary anand: bliss; (var) ananda, anandam, anando bhava: being, becoming, birth, world bhaya: fear dayini: one who gives (feminine); (var) pradayini, vidayini haarini: one who removes/destroys (f); (var) harini, harnevali hey: a heartfelt callout, usually followed by a name or description like 'hey rama', or 'hey merciful lord' hrudaya: heart kaali: one of the fearful forms of goddess; (var) kaalikey kaarini: doer, responsible for (f); (var) karini kapalini: wearer of skulls esp. goddess kaali ma: mother; (var) maayi, maiya, mayi mangal: auspicious; (var) mangala moksha: liberation, moha+kshaya - destruction of attachment nivasa: residence, resident; (var) nivasini (f) palini: to foster and protect (feminine) parama: supreme, principal, chief, best, highest; (var) param, paramam prema: love; (var) prem; also the name of the third sai avatar, prema sai puttaparthi: birthplace of bhagawan sri sathya sai baba; (var) parti, parthi, parthipuri sai: sa + aai = divine mother sathya: truth, short form of sathyanarayana – the childhood name of sri sathya sai baba; (var) sathyam swaroopa: figure, embodiment; (var) swarupa, swaroopam, swaroopanin (tamil); roopini, swaroopini, svarupini (feminine) tribhuvana: three worlds - tri (three) and bhuvana (world) vighna: obstacle vihara: one who resides; (var) viharana, vihari, viharini (f) vinashana: one who destroys or removes; (var) vinashini (f)</t>
  </si>
  <si>
    <t>debug_sathya_swaroopini_ma_sai_prema.html</t>
  </si>
  <si>
    <t>https://sairhythms.sathyasai.org/song/sathyam-dharmam-shanthi-prema</t>
  </si>
  <si>
    <t>Sathyam Dharmam Shanthi Prema</t>
  </si>
  <si>
    <t>Sathyam Dharmam Shanthi Prema Sathya Sai Sathya Sai
Tell the truth, never lie, says Sathya Sai
Do what's right, never wrong, says Dharma Sai
Peace within and without says Shanti Sai
Love all men as God, says Prema Sai
Sathyam Dharmam Shanthi Prema Sathya Sai Sathya Sai
Fill your heart with Love and You will see
Service to the needy holds the key
The key to the Love of the Lord
The key to the grace of the Lord
Service to the needy holds the key</t>
  </si>
  <si>
    <t>debug_sathyam_dharmam_shanthi_prema.html</t>
  </si>
  <si>
    <t>https://sairhythms.sathyasai.org/song/sathyam-gnanam-anantham-brahma</t>
  </si>
  <si>
    <t>Sathyam Gnanam Anantham Brahma</t>
  </si>
  <si>
    <t>Glory to You, O Lord Sai, who is verily the Supreme Being, the embodiment of Eternal Truth, Wisdom and who is Infinite.</t>
  </si>
  <si>
    <t>Sathyam Gnanam Anantham Brahma (3)
Sathyam Brahma
Gnanam Brahma
Anantham Brahma
Truth Knowing Boundless God (3)
Truth God
Knowing God
Boundless God
Watashi wo Michibiku Shinri no Hikari
Watashi wo Michibiku Eichi no Hikari
Watashi wo Michibiku Towa no Hikari
Sore wa Ai
Sore wa Kami
Sore wa Sai</t>
  </si>
  <si>
    <t>sathyam-gnanam-anantham-brahma.mp3</t>
  </si>
  <si>
    <t>S G2 R2 G2 R2 S R2 d2 SIn the Key of C:C E D E D C D A C</t>
  </si>
  <si>
    <t>golden voice karaoke multi-lingual lead-music instrumental sheet-music tutorial</t>
  </si>
  <si>
    <t>Song Glossary anantha: infinite, endless; (var) ananth, anantham, ananthaya brahma: one of the trinity who is the creator, it also refers to the supreme lord - brahman; (var) brahmam gnana: wisdom; (var) gyaan, gnaan, gnan, gnanam sathya: truth, short form of sathyanarayana – the childhood name of sri sathya sai baba; (var) sathyam</t>
  </si>
  <si>
    <t>debug_sathyam_gnanam_anantham_brahma.html</t>
  </si>
  <si>
    <t>source: https://media.radiosai.org/journals/vol_16/01APR18/Sai-Bhajans-Karaoke-Volume-6.htmReference Track4.5 Pancham / F#Gents Pitch Karaoke Tracks4.5 Pancham / F# (reference)4 Pancham / F (half note lower)3 Pancham / E (one note lower)Ladies Pitch Karaoke Tracks1.5 Pancham / C# (reference)1 Pancham / C (half note lower)7 Pancham / B (one note lower)</t>
  </si>
  <si>
    <t>sathyam-gnanam-anantham-brahma_1.mp3</t>
  </si>
  <si>
    <t>sathyam-gnanam-anantham-brahma_2.mp3</t>
  </si>
  <si>
    <t>https://sairhythms.sathyasai.org/song/sathyam-shivam-sundaram</t>
  </si>
  <si>
    <t>Sathyam Shivam Sundaram</t>
  </si>
  <si>
    <t>Glory to Lord Shiva, the embodiment of Truth, Goodness and Beauty, the Supreme Lord who removes our sins. Victory to the three-eyed one who wields the Trident, the one who destroys the fear of birth and death and uplifts His devotees. Protect us, O Lord.</t>
  </si>
  <si>
    <t>Sathyam Shivam Sundaram Sathyam Shivam Sundaram
Hey Paramesha Paapa Vinasha Sathyam Shivam Sundaram
Trinethra Dhari Jaya Shiva Om Trishoola Dhari Jaya Shiva Om
Bhava Bhaya Haari Bhakthoddhari Raksha Karo Shiva Om</t>
  </si>
  <si>
    <t>Song Glossary bhakthoddhara: one who uplifts devotees; (var) bhakthoddhari, bhakthoddharana, bhaktoddharaka, bhakthoddharini (f) bhava: being, becoming, birth, world bhaya: fear dhara: bear, carry, earth, one who wears; (var) dhari, dharana, dharam, dharey, dharini (f) harana: to remove/destroy; (var) haranam, haari - one who destroys hey: a heartfelt callout, usually followed by a name or description like 'hey rama', or 'hey merciful lord' jaya: victory; (var) jayam, jayatu karo: do; make it happen; (var) kar; kiya - did; karomi, karey - let us do om: Omkara has no form. It is the manifestation of Brahman (God) as sound. It is present in all creation. It is effulgent. It is in all speech. Read More: Significance of Om paapa: sin paramesha: supreme god; (var) parameshwara, parameshwaraya, parameshwari (feminine) raksha: protect; (var) rakshaya sathya: truth, short form of sathyanarayana – the childhood name of sri sathya sai baba; (var) sathyam shiva: lord shiva - one of the trinity who is the destroyer - the name shiva means auspiciousness; (var) shiv, shivaya, shivaraj, shivaraja, shivarajam, shivom, shivani (f) - of shiva shivam: goodness, auspiciousness sundara: beautiful; (var) sundarakara, sundaraya, sundari (f), soundari (f), sundaram - beauty trinetra: three-eyed one, refers to lord shiva trishoola: trident weapon, frequently held by gods such as lord shiva and goddess durga; (var) trishula, shoola vinasha: one who destroys or removes; (var) vinashaka, vinashana, vinashini (f), vinasham;</t>
  </si>
  <si>
    <t>debug_sathyam_shivam_sundaram.html</t>
  </si>
  <si>
    <t>https://youtu.be/BoMEQs56NDg https://youtu.be/jF9K49uGA7k</t>
  </si>
  <si>
    <t>https://sairhythms.sathyasai.org/song/say-name-sathya-sai</t>
  </si>
  <si>
    <t>Say the name of Sathya Sai</t>
  </si>
  <si>
    <t>Say the name of Sathya Sai, Sadguru Sathya Sai
Chant the name of Sathya Sai, Sadguru Sathya Sai
Praise the name of Sathya Sai, Sadguru Sathya Sai
Remember the name of Sathya Sai, Sadguru Sathya Sai
Honor the name of Sathya Sai, Sadguru Sathya Sai
Pray to the name of Sathya Sai, Sadguru Sathya Sai
Adore the name of Sathya Sai, Sadguru Sathya Sai</t>
  </si>
  <si>
    <t>debug_say_the_name_of_sathya_sai.html</t>
  </si>
  <si>
    <t>https://sairhythms.sathyasai.org/song/say-name-say-name</t>
  </si>
  <si>
    <t>Say the Name, say the Name</t>
  </si>
  <si>
    <t>Say the Name, say the Name, say the Name
The holy Name can remove a mountain of blame
Say the Name, say the Name, say the Name, say the Name
Om Sai Ram, Hari Om Sai Ram
Hari Om Sai Ram
Say the Name, say the Name, Say the Name,
Say the holy Name, say it with devotion
Purify the heart, quiet the emotions
It's the little raft that takes us 'cross the ocean
Say the Name
Om Sai Ram, Hari Om Sai Ram
Hari Om Sai Ram
Say the Name, say the Name, say the Name,
Say the Name, say the Name, say the Name</t>
  </si>
  <si>
    <t>debug_say_the_name_say_the_name.html</t>
  </si>
  <si>
    <t>https://sairhythms.sathyasai.org/song/sayeesha-sharanam-sharanam-sayeesha</t>
  </si>
  <si>
    <t>Sayeesha Sharanam Sharanam Sayeesha</t>
  </si>
  <si>
    <t>O Lord Sai, we surrender at Your Lotus Feet. You are the most beautiful and eternal one, the embodiment of all that is good and true. You are verily the most enchanting Cosmic Dancer Shiva, the most compassionate Rama as well as Krishna, the embodiment and connoisseur of all music. O Lord Sai, You are the one who bestows wisdom.</t>
  </si>
  <si>
    <t>Sayeesha Sharanam Sharanam Sayeesha
Sathya Shivatmaka Sundara Esha [ Sayeesha ... ]
Tandava Rudra Sadashiva Sai
Karuna Sagara Raghava Sai
Gaana Manohara Madhava Sai
Madhava Sai Hey Madhava (Raghava) Sai
Buddhi Pradayaka Sambhava Sai</t>
  </si>
  <si>
    <t>sayeesha-sharanam-sharanam-sayeesha.mp3</t>
  </si>
  <si>
    <t>Song Glossary buddhi: intellect esha: lord gaan: song, music; (var) gaana hey: a heartfelt callout, usually followed by a name or description like 'hey rama', or 'hey merciful lord' karuna: compassion; (var) karunya, karunamaya - full of compassion, karunamayi (f), karunantha, karunakara - embodiment of compassion madhava: name of krishna which means very sweet like madhu-honey; (var) madhavam, madhavaya manohar: pleasing, beautiful, charming; (var) manohara, manoharam, manohari (f) pradayaka: bestower raghava: lord rama who hails from raghu clan rudra: a fearful aspect of lord shiva that vanquishes evil sadashiva: always happy or prosperous; (var) sadashivey, sadashivom sagar: ocean; (var) sagara, sagaram, sagari (feminine) sai: sa + aai = divine mother sambhava: being, existence, source; (var) sambhavaya sathya: truth, short form of sathyanarayana – the childhood name of sri sathya sai baba; (var) sathyam sayeesha: sai + esha = lord sai; (var) sayeesham, sayeeshwara, sayeeshwaram, sayeeshwari (f), sayeeshwaraya, saishwari (f), sharan: surrender; (var) sharana, sharanagata, sharanagatha, sharanagatham, sharanam shivatmaka: of shiva sundara: beautiful; (var) sundarakara, sundaraya, sundari (f), soundari (f), sundaram - beauty tandava: the celestial dance of shiva; (var) tandavaya - one who dances the tandava</t>
  </si>
  <si>
    <t>debug_sayeesha_sharanam_sharanam_sayeesha.html</t>
  </si>
  <si>
    <t>https://sairhythms.sathyasai.org/song/sayeeshwara-jagadeeshwara</t>
  </si>
  <si>
    <t>Sayeeshwara Jagadeeshwara</t>
  </si>
  <si>
    <t>Glory to Lord Shiva who is none other than Lord Sai residing in Puttaparthi. He is the Supreme Lord of the entire universe, the most compassionate one and the cause of all creation. He is the Lord of the mountains and this world. His abode is the mount Kailasa.</t>
  </si>
  <si>
    <t>Sayeeshwara Jagadeeshwara
Parameshwara Partheeshwara [ Sayeeshwara ... ]
Karunamaya Jagat Kaarana
Shaileshwara Bhuvaneshwara
Kailasa Natha Maheshwara</t>
  </si>
  <si>
    <t>Song Glossary bhuvaneshwara: lord of the world; (var) bhuvanesha jagadeesha: lord of the world; (var) jagadeeshwara, jagadeeshwaraya jagat: world; (var) jagath, jagatha, jag, jaga kaarana: cause, reason; (var) kaaraka, kaaranaya - one who is the cause of creation kailasa: the abode of lord shiva karuna: compassion; (var) karunya, karunamaya - full of compassion, karunamayi (f), karunantha, karunakara - embodiment of compassion maheshwara: greatest lord - refers to lord shiva natha: lord or master; (var) nath, nathaya, natham, nada (tamil), nadanukku (tamil) - to the lord, nathudey (telugu) paramesha: supreme god; (var) parameshwara, parameshwaraya, parameshwari (feminine) partheeshwara: one who is lord of parthi (sathya sai baba); (var) partheesha, partheeshwaraya sayeesha: sai + esha = lord sai; (var) sayeesham, sayeeshwara, sayeeshwaram, sayeeshwari (f), sayeeshwaraya, saishwari (f), shaileshwara: lord of the mountains, lord shiva; (var) shaileshwari – parvati</t>
  </si>
  <si>
    <t>debug_sayeeshwara_jagadeeshwara.html</t>
  </si>
  <si>
    <t>https://youtu.be/LZ6Jg_AsYxc?si=NKTSReqstOVkeYtl</t>
  </si>
  <si>
    <t>https://sairhythms.sathyasai.org/song/sayeeshwari-amba-bhuvaneshwari</t>
  </si>
  <si>
    <t>Sayeeshwari Amba Bhuvaneshwari</t>
  </si>
  <si>
    <t>Salutations to You, Mother Sai, residing in Parthi. You are verily Mother Parvathi called by other names such as, Bhuvaneshwari, Parameshwari, Akhileshwari and Maheshwari. You are the primordial sound of 'Om' personified.</t>
  </si>
  <si>
    <t>Sayeeshwari Amba Bhuvaneshwari
Partheeshwari Amba Parameshwari [ Sayeeshwari Amba ... ]
Omkara Roopini Akhileshwari
Uma Maheshwari Jagadeeshwari (Amba)</t>
  </si>
  <si>
    <t>Song Glossary akhileshwara: lord of all life forms; (var) akhileshwari(f) amba: mother parvathi; (var) ambe, ambey, ambika bhuvaneshwari: goddess of the world jagadeeshwari: lord of the world (feminine); jagad = world, eshwari = master / goddess; (var) jagadishwari maheshwari: goddess parvathi - consort of shiva om: Omkara has no form. It is the manifestation of Brahman (God) as sound. It is present in all creation. It is effulgent. It is in all speech. Read More: Significance of Om paramesha: supreme god; (var) parameshwara, parameshwaraya, parameshwari (feminine) partheeshwari: goddess of puttaparthi; (var) parthiswari sayeesha: sai + esha = lord sai; (var) sayeesham, sayeeshwara, sayeeshwaram, sayeeshwari (f), sayeeshwaraya, saishwari (f), swaroopa: figure, embodiment; (var) swarupa, swaroopam, swaroopanin (tamil); roopini, swaroopini, svarupini (feminine) uma: goddess parvathi; (var) umaiyaval - tamil</t>
  </si>
  <si>
    <t>debug_sayeeshwari_amba_bhuvaneshwari.html</t>
  </si>
  <si>
    <t>https://sairhythms.sathyasai.org/song/sayeeshwari-amba-jagadeeshwari</t>
  </si>
  <si>
    <t>Sayeeshwari Amba Jagadeeshwari</t>
  </si>
  <si>
    <t>Salutations to Mother Sai whose abode is Parthi, who is the mother to this entire universe. She is also the presiding deity in Kanchi (by name Kamakshi) and Madurai (by name Meenakshi).</t>
  </si>
  <si>
    <t>Sayeeshwari Amba Jagadeeshwari
Kalyani Kanchi Puri Kamakshi [ Sayeeshwari Amba ... ]
Partheeshwari Amba Parameshwari
Matangi Madura Puri Meenakshi</t>
  </si>
  <si>
    <t>sayeeshwari-amba-jagadeeshwari.mp3</t>
  </si>
  <si>
    <t>Song Glossary amba: mother parvathi; (var) ambe, ambey, ambika jagadeeshwari: lord of the world (feminine); jagad = world, eshwari = master / goddess; (var) jagadishwari kalyan: welfare; (var) kalyana, kalyani - goddess who bestows auspiciousness and welfare kamakshi: lotus-eyed, refers to goddess parvathi at the holy city of kancheepuram kanchi: a holy place; (var) kanchipuri matangi: she is the tantrik form of saraswati, she is madurai meenakshi and also a form of kali madurai: holy city in tamilnadu, the abode of goddess meenakshi; (var) madurapuri meenakshi: goddess parvathi at madurai temple paramesha: supreme god; (var) parameshwara, parameshwaraya, parameshwari (feminine) partheeshwari: goddess of puttaparthi; (var) parthiswari sayeesha: sai + esha = lord sai; (var) sayeesham, sayeeshwara, sayeeshwaram, sayeeshwari (f), sayeeshwaraya, saishwari (f),</t>
  </si>
  <si>
    <t>debug_sayeeshwari_amba_jagadeeshwari.html</t>
  </si>
  <si>
    <t>https://youtu.be/GPs2yPltRfs https://youtu.be/NOBBlw_yCKU</t>
  </si>
  <si>
    <t>https://sairhythms.sathyasai.org/song/sayeeshwari-chandramukhi</t>
  </si>
  <si>
    <t>Sayeeshwari Chandramukhi</t>
  </si>
  <si>
    <t>Glory to you Oh Mother Sayeeshwari who is as resplendent and beautiful as the moon, to the one who showers on all of us eternal bliss and joy. We Offer our humble surrender to you Oh mother Sai.</t>
  </si>
  <si>
    <t>Sayeeshwari Chandramukhi
Sharanagatha Paripalini
Shashwata Ananda Dayini
Sharanam Sharanam Jaganmayi</t>
  </si>
  <si>
    <t>https://raagabox.com/search/?mid=1007987</t>
  </si>
  <si>
    <t>Song Glossary anand: bliss; (var) ananda, anandam, anando chand: moon; (var) chandra dayini: one who gives (feminine); (var) pradayini, vidayini jagan: the world paripalini: goddess who protects sayeesha: sai + esha = lord sai; (var) sayeesham, sayeeshwara, sayeeshwaram, sayeeshwari (f), sayeeshwaraya, saishwari (f), sharan: surrender; (var) sharana, sharanagata, sharanagatha, sharanagatham, sharanam shashwata: permanent</t>
  </si>
  <si>
    <t>debug_sayeeshwari_chandramukhi.html</t>
  </si>
  <si>
    <t>https://sairhythms.sathyasai.org/song/sayi-engal-annaiyam-sayi-engal</t>
  </si>
  <si>
    <t>Sayi Engal Annaiyam Sayi Engal</t>
  </si>
  <si>
    <t>Sai is our mother, father, Sadguru, and God. Sai is all of the divine incarnations: Allah, Jesus, Mahavir, Buddha, and Zoroaster.</t>
  </si>
  <si>
    <t>Sayi Engal Annaiyam Sayi Engal Tandaiyam
Sayi Engal Sadguru (Sayi Engal Deivamam) (2) [ Sayi Engal ]
Allah Yeshu Mahavirum Sathya Sayi Ramanam
Buddha Zohrashtranum Sayi Avataranama
Brahma Vishnu Maheshanum Sathya Sayi Roopamam
Sarva Loka Nayakanam Sathya Sayi Devanam</t>
  </si>
  <si>
    <t>Song Glossary allah: the all-compassionate god of islam religion amma: mother; (var) annai, thai avatar: incarnation; (var) avatara, avataram, avatari, avathaar, avathari, avatarini(f) brahma: one of the trinity who is the creator, it also refers to the supreme lord - brahman; (var) brahmam buddha: founder of buddhism and one of the major ten incarnations of god; also an enlightened person deivam: god, divinity engal: our, belonging to us loka: world mahavira: lord mahavira – the founder of jainism, also, a very courageous person; (var) mahavir mahesha: greatest lord - refers to lord shiva; (var) mahesham nayaka: master or leader (masculine); nayaki (feminine); (var) nayaga (tamil) ramana: beloved; also the name of a saint roopa: figure, embodiment; (var) roopam, roopini (f) sadguru: true teacher/mentor/preceptor sai: sa + aai = divine mother sarva: all; (var) sarvam sathya: truth, short form of sathyanarayana – the childhood name of sri sathya sai baba; (var) sathyam tandai: father vishnu: lord vishnu, one of the trinity who is the preserver yesu: jesus christ; (var) yeshu zohrashtra: founder of the zoroastrianism faith, zoroaster (zarathustra in persian)</t>
  </si>
  <si>
    <t>debug_sayi_engal_annaiyam_sayi_engal.html</t>
  </si>
  <si>
    <t>https://sairhythms.sathyasai.org/song/scatter-seeds-love</t>
  </si>
  <si>
    <t>Scatter the seeds of love</t>
  </si>
  <si>
    <t>Scatter the seeds of love in dreary hearts
And these will sprout into blossoms of love
Which will fill the air with fragrance mmm
Rivers of love will murmur ecstatically through the vales
And every child, bird, beast and pebble will sing the song
Of Love
Spend the day with Love
End the day with Love, sweet Love
That’s the way to God</t>
  </si>
  <si>
    <t>scatter-seeds-love.mp3</t>
  </si>
  <si>
    <t>debug_scatter_the_seeds_of_love.html</t>
  </si>
  <si>
    <t>https://sairhythms.sathyasai.org/song/schma-israel-adonai-elohenu</t>
  </si>
  <si>
    <t>Schma Israel, Adonai Elohenu</t>
  </si>
  <si>
    <t>Schma Israel, Adonai Elohenu, Adonai Echod
Kyrie Eleison, Christe Eleison, Adonai Echod
Allah Hu Akbar, Alhamdulilah, Adonai Echod
Hear O Israel, the Lord our God, our Lord is One
Our Holy Father, our Blessed Jesus, our Lord is One
Our God Resplendent, all Glory to Him, our Lord is One</t>
  </si>
  <si>
    <t>debug_schma_israel_adonai_elohenu.html</t>
  </si>
  <si>
    <t>https://sairhythms.sathyasai.org/song/see-god-each-other</t>
  </si>
  <si>
    <t>See God In Each Other</t>
  </si>
  <si>
    <t>See God In Each Other
Hearing the sound in a single-handed clap
Glimpsing the Light in a fallen leaf
Sensing Its Presence in the midst of my grief
Seeing Its Love flowing gentle and mild
Praising God in all that I do
Knowing The Truth that It’s in me and you
In a friend, an enemy, a brother
See God in all Its Wonder
See God living as you
Grasping a thought that God is who I AM
Touching the hearts of everyone I see
Looking inside being home with me
Giving up lies based on fear and sin
Seeking to know That which sets us free
Releasing it all and coming back to Be
In a friend, an enemy, a brother
See God in all Its Wonder
See God living as you
And I watch God’s Love flow free
I look upon His Creation
And God is all I can see
Whisper who I AM
I know I’m that child of splendor
With God I walk hand in hand
Revealing His Light as He dispels the cloud
Embracing His Love as it captivates my soul
Receiving the faith that I am now made whole
No longer concerned with what I am to become
Finding it all here in the Presence of Sai
In order to live I must be willing to die
In a friend, an enemy, a brother
See God in all Its Wonder
See God living as you</t>
  </si>
  <si>
    <t>see-god-each-other.mp3</t>
  </si>
  <si>
    <t>debug_see_god_in_each_other.html</t>
  </si>
  <si>
    <t>https://sairhythms.sathyasai.org/song/seek-ye-first-kingdom-god</t>
  </si>
  <si>
    <t>Seek ye first the kingdom of God</t>
  </si>
  <si>
    <t>Lord Shiva, You are the Divine Father and Mother. Your heart is as sweet as sugar, and your neck is a beautiful blue hue. Show me the path so that I may reach - I must begin the journey</t>
  </si>
  <si>
    <t>Seek ye first the kingdom of God, and its righteousness
And all these things shall be added unto you, Allelu Alleluia
Alleluia Alleluia, Alleluia Allelu Alleluia
Ask and it shall be given unto you, seek and ye shall find
Knock and the door shall be opened unto you, Allelu Alleluia
Alleluia Alleluia, Alleluia Allelu Alleluia
Senor Shiva, Padre Madre Shiva
Corazon de azucar, piel azul
Senor Shiva, Padre Madre Shiva
Muestra mel camino, tengo que llegar
Tengo que empesar, tengo que empesar</t>
  </si>
  <si>
    <t>debug_seek_ye_first_the_kingdom_of_god.html</t>
  </si>
  <si>
    <t>https://sairhythms.sathyasai.org/song/sekai-no-kamisama-uchuu-no</t>
  </si>
  <si>
    <t>Sekai no Kamisama, Uchuu no</t>
  </si>
  <si>
    <t>Sai Baba, You are lord of the world and the universe, and everything is one under You. Precious Baba who resides within us, we are all one under You. Sai, You are our mother, our father, and the light that guides us.</t>
  </si>
  <si>
    <t>Sekai no Kamisama, Uchuu no Kamisama, Subete no Kami Sai Baba
Sai Baba Sai Baba arayuru mono wa hitotsu
Toutoi Kamisama, Uchinaru Kamisama, Subete no Kami Sai Baba
Sai Baba, Sai Baba Watashitachi subete hitotsu
Hahanaru Kamisama, Chichinaru Kamisama, Subete no Kami Sai Baba
You are Lord of the Universe, Lord of the Universe, ...
... Reside in our hearts Sai Baba
Sai Baba Sai Baba, reside in our hearts Sai Baba
Cause of all creation, preserver and destroyer ...
... Satchidananda Sai Baba
Sai Baba Sai Baba, Satchidananda Sai Baba
(You are) Mother of the Universe, Father of the Universe, ...
... The light of Mankind Sai Baba
Sai Baba Sai Baba, the light of mankind Sai Baba</t>
  </si>
  <si>
    <t>debug_sekai_no_kamisama_uchuu_no.html</t>
  </si>
  <si>
    <t>https://youtu.be/nd6Fa5X-mTw</t>
  </si>
  <si>
    <t>https://sairhythms.sathyasai.org/song/se%C3%B1or-del-sol</t>
  </si>
  <si>
    <t>Señor del sol</t>
  </si>
  <si>
    <t>Lord of the Sun, source of Love. Lord Shiva, transform me, destroy what prevents me from seeing. Lord Shiva, may the Truth be the way to freedom.</t>
  </si>
  <si>
    <t>Señor del sol, fuente de amor
Señor Shiva, transfórmame, destruye aquello que me impede ver
Señor Shiva, que la verdad sea el camino a la libertad</t>
  </si>
  <si>
    <t>Song Glossary shiva: lord shiva - one of the trinity who is the destroyer - the name shiva means auspiciousness; (var) shiv, shivaya, shivaraj, shivaraja, shivarajam, shivom, shivani (f) - of shiva</t>
  </si>
  <si>
    <t>debug_señor_del_sol.html</t>
  </si>
  <si>
    <t>https://sairhythms.sathyasai.org/song/se%C3%B1or-se%C3%B1or-se%C3%B1or-shiva-nataraja</t>
  </si>
  <si>
    <t>Señor Señor Señor Shiva Nataraja</t>
  </si>
  <si>
    <t>O Lord Shiva Nataraj, who is none other than the great Lord Sathya Sai, You are dear to my heart. O Lord, dance to the beat of the drums, and fill me with Your Divine Love.</t>
  </si>
  <si>
    <t>Señor, Señor, Señor, Shiva Nataraja, Señor, Señor, Señor, ...
... Maha Sathya Sai
Shiva Nataraja, Shiva Nataraja, Shiva Nataraja, De Mi Corazon
Danza, Danza, Danza Señor, Al Son Del Tambor, Llename, Llename, ...
... Llename, De Amor</t>
  </si>
  <si>
    <t>señor-señor-señor-shiva-nataraja.mp3</t>
  </si>
  <si>
    <t>Song Glossary maha: great; (var) mahaan - one who is great nataraj: king of dance - refers to lord shiva who is the source of cosmic energy; (var) nataraja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tambor: drums</t>
  </si>
  <si>
    <t>debug_señor_señor_señor_shiva_nataraja.html</t>
  </si>
  <si>
    <t>https://sairhythms.sathyasai.org/song/service-love</t>
  </si>
  <si>
    <t>Service is Love</t>
  </si>
  <si>
    <t>Service is love, service is truth, service is God
Service is peace, service is joy, service is God indeed
Sathya Sai, soham
Divine Mother, soham
Divine Father, soham
Love is peace, love is compassion, love is God indeed
Jesus Christ, soham
Divine Mother, soham
Divine Father, soham
Truth is service, truth is dharma, truth is God indeed
Shirdi Baba, soham
Divine Mother, soham
Divine Father, soham</t>
  </si>
  <si>
    <t>service-love.mp3</t>
  </si>
  <si>
    <t>Song Glossary baba: lord sai baba - the divine father dharma: righteousness, also refers to way of life or religion sai: sa + aai = divine mother sathya: truth, short form of sathyanarayana – the childhood name of sri sathya sai baba; (var) sathyam shirdi: holy abode of the first incarnation of sai baba; (var) shirdipuri soham: i am that</t>
  </si>
  <si>
    <t>debug_service_is_love.html</t>
  </si>
  <si>
    <t>https://sairhythms.sathyasai.org/song/set-it-free</t>
  </si>
  <si>
    <t>Set It Free</t>
  </si>
  <si>
    <t>Set it free, set your spirit flying, flying toward the light,
Set it free, set your spirit flying, flying past the night.
Let me fly, fly beyond the sorrow, far beyond the rain,
Let me fly through the darkest night, until I'm home again.</t>
  </si>
  <si>
    <t>set-it-free.mp3</t>
  </si>
  <si>
    <t>debug_set_it_free.html</t>
  </si>
  <si>
    <t>https://sairhythms.sathyasai.org/song/shaila-girishwara-uma-maheshwara-kashi</t>
  </si>
  <si>
    <t>Shaila Girishwara Uma Maheshwara Kashi</t>
  </si>
  <si>
    <t>Salutations to Lord Shiva who is the Lord of Kashi (also known as Banares) and the consort of Goddess Uma (Parvathi).</t>
  </si>
  <si>
    <t>Shaila Girishwara Uma Maheshwara Kashi Vishweshwara Sadashiva
Sadashiva Sadashiva
Sadashiva Shambho Sadashiva</t>
  </si>
  <si>
    <t>shaila-girishwara-uma-maheshwara-kashi.mp3</t>
  </si>
  <si>
    <t>Song Glossary girisha: lord of the mountains kashi: a holy place; (var) kasi maheshwara: greatest lord - refers to lord shiva sadashiva: always happy or prosperous; (var) sadashivey, sadashivom shaila: hill or mountain shambho: one who is goodness personified - refers to lord shiva; (var) shambhu uma: goddess parvathi; (var) umaiyaval - tamil vishweshwara: lord of the universe (male)</t>
  </si>
  <si>
    <t>debug_shaila_girishwara_uma_maheshwara_kashi.html</t>
  </si>
  <si>
    <t>https://youtu.be/mWALxnRwB6w https://youtu.be/zGS3OMqudfk</t>
  </si>
  <si>
    <t>shaila-girishwara-uma-maheshwara-kashi_1.mp3</t>
  </si>
  <si>
    <t>https://sairhythms.sathyasai.org/song/shaktheeshwari-jaya-sayeeshwari-jaya</t>
  </si>
  <si>
    <t>Shaktheeshwari Jaya Sayeeshwari Jaya</t>
  </si>
  <si>
    <t>Victory to Mother Sai who is the embodiment of Shakthi, also known by other names such as Kadambari and Kameshwari, the one who is the Lord of Parthi and who protects the Universe.</t>
  </si>
  <si>
    <t>Shaktheeshwari Jaya Sayeeshwari Jaya
Kadambari Jaya Kameshwari Jaya [ Shaktheeshwari Jaya ... ]
Partheeshwari Paripalini Jaya Jaya (2)
Manava Roopini Mata Jaya Jaya</t>
  </si>
  <si>
    <t>Song Glossary jaya: victory; (var) jayam, jayatu kadambari: goddess adorned with flowers of the kaadamba tree kameshwari: a name of goddess durga, meaning goddess of desires manava: human being; (var) manavar - tamil mata: mother; (var) matey paripalini: goddess who protects partheeshwari: goddess of puttaparthi; (var) parthiswari sayeesha: sai + esha = lord sai; (var) sayeesham, sayeeshwara, sayeeshwaram, sayeeshwari (f), sayeeshwaraya, saishwari (f), shaktheeshwari: goddess of strength swaroopa: figure, embodiment; (var) swarupa, swaroopam, swaroopanin (tamil); roopini, swaroopini, svarupini (feminine)</t>
  </si>
  <si>
    <t>debug_shaktheeshwari_jaya_sayeeshwari_jaya.html</t>
  </si>
  <si>
    <t>https://sairhythms.sathyasai.org/song/shakthi-swaroopini-sai-ma-shiva</t>
  </si>
  <si>
    <t>Shakthi Swaroopini Sai Ma (Shiva)</t>
  </si>
  <si>
    <t>Glory to Mother Sai who is the embodiment of Shakthi who destroys all fears and sorrows, who protects and uplifts Her devotees.</t>
  </si>
  <si>
    <t>Shakthi Swaroopini Sai Ma (Shiva)
Chidananda Roopini Sai Ma [ Shiva Shakthi ... ]
Bhava Bhaya Harini Sai Ma
Bhakthoddharini Sai Ma
Sai Ma Sathya Sai Ma (2)</t>
  </si>
  <si>
    <t>Song Glossary bhakthoddhara: one who uplifts devotees; (var) bhakthoddhari, bhakthoddharana, bhaktoddharaka, bhakthoddharini (f) bhava: being, becoming, birth, world bhaya: fear chidananda: bliss of the consciousness haarini: one who removes/destroys (f); (var) harini, harnevali ma: mother; (var) maayi, maiya, mayi sai: sa + aai = divine mother sathya: truth, short form of sathyanarayana – the childhood name of sri sathya sai baba; (var) sathyam shakthi: power, primordial goddess, another name of mother parvathi shiva: lord shiva - one of the trinity who is the destroyer - the name shiva means auspiciousness; (var) shiv, shivaya, shivaraj, shivaraja, shivarajam, shivom, shivani (f) - of shiva swaroopa: figure, embodiment; (var) swarupa, swaroopam, swaroopanin (tamil); roopini, swaroopini, svarupini (feminine)</t>
  </si>
  <si>
    <t>debug_shakthi_swaroopini_sai_ma_shiva.html</t>
  </si>
  <si>
    <t>https://sairhythms.sathyasai.org/song/shalom-aleichem-shalom-shalom</t>
  </si>
  <si>
    <t>Shalom Aleichem Shalom Shalom</t>
  </si>
  <si>
    <t>This Hebrew song means we bring you peace and may be sung as a round.</t>
  </si>
  <si>
    <t>Shalom Aleichem Shalom Aleichem Sha*lom Shalom
Shalom Aleichem Shalom Aleichem Shalom Shalom</t>
  </si>
  <si>
    <t>debug_shalom_aleichem_shalom_shalom.html</t>
  </si>
  <si>
    <t>https://sairhythms.sathyasai.org/song/shambho-mahadeva</t>
  </si>
  <si>
    <t>Shambho Mahadeva</t>
  </si>
  <si>
    <t>Glory to Lord Shiva who is also known as Mahadeva and Shambho, the one who adorns the crescent Moon on His forehead and the sacred river Ganges in His matted locks, the one who is the consort of Gowri (Parvathi).</t>
  </si>
  <si>
    <t>Shambho Mahadeva (3) (Shiva)
Chandrakaladhara Gangadhara
Gowri Vara Shankara
Shiva Shiva Shiva Shambho
Hara Hara Hara Shambho
Hara Gowri (Sathya Sai) Natha Shambho</t>
  </si>
  <si>
    <t>shambho-mahadeva.mp3</t>
  </si>
  <si>
    <t>https://media.radiosai.org/journals/Vol_08/01AUG10/12-bhajans.htm</t>
  </si>
  <si>
    <t>Song Glossary chandrakala: crescent moon on the day before or after the new moon dhara: bear, carry, earth, one who wears; (var) dhari, dharana, dharam, dharey, dharini (f) gangadhara: one who bears the holy river ganga – lord shiva; (var) gangadharaya, gangadhari gowri: another name of goddess parvathi hara: another name of lord shiva which means “to destroy”; (var) haraya mahadeva: lord of the lords - refers to lord shiva natha: lord or master; (var) nath, nathaya, natham, nada (tamil), nadanukku (tamil) - to the lord, nathudey (telugu) sai: sa + aai = divine mother sathya: truth, short form of sathyanarayana – the childhood name of sri sathya sai baba; (var) sathyam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vara: (1) boon, gift, (2) desired, (3) bridegroom, (4) most respected, best, excellent; (var) varam - tamil</t>
  </si>
  <si>
    <t>debug_shambho_mahadeva.html</t>
  </si>
  <si>
    <t>https://sairhythms.sathyasai.org/song/shambho-mahadeva-gangadhara-0</t>
  </si>
  <si>
    <t>Shambho Mahadeva Gangadhara (Mishra Maand)</t>
  </si>
  <si>
    <t>Salutations to Lord Shiva Shankara (also known as Mahadeva) who holds the sacred river Ganges in His matted locks, who has made Mount Kailasa His abode, who is Higher than the Highest, the Lord of the Universe and the consort of Goddess Parvathi.</t>
  </si>
  <si>
    <t>Shambho Mahadeva Gangadhara
Kailasa Vasa Shiva Shankara [ Shambho Mahadeva ... ]
Parvathi Ramana Parameshwara
Parathpara Jagadeeshwara (Partheeshwara)</t>
  </si>
  <si>
    <t>shambho-mahadeva-gangadhara-0.mp3 shambho-mahadeva-gangadhara-0_1.mp3</t>
  </si>
  <si>
    <t>Song Glossary gangadhara: one who bears the holy river ganga – lord shiva; (var) gangadharaya, gangadhari jagadeesha: lord of the world; (var) jagadeeshwara, jagadeeshwaraya kailasa: the abode of lord shiva mahadeva: lord of the lords - refers to lord shiva paramesha: supreme god; (var) parameshwara, parameshwaraya, parameshwari (feminine) parathpara: the supreme being partheeshwara: one who is lord of parthi (sathya sai baba); (var) partheesha, partheeshwaraya parvathi: consort of lord shiva ramana: beloved; also the name of a saint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vasa: one who dwells or resides in; (var) vasaya, vaasam</t>
  </si>
  <si>
    <t>debug_shambho_mahadeva_gangadhara.html</t>
  </si>
  <si>
    <t>https://sairhythms.sathyasai.org/song/shambho-mahadeva-gangadhara</t>
  </si>
  <si>
    <t>Shambho Mahadeva Gangadhara (Hamsadhwani)</t>
  </si>
  <si>
    <t>Chant the names Lord Shiva (Also called Shambho, Mahadeva, Shankara and Sadashiva) - the One who adorns the crescent moon on His head and the sacred river Ganges in His Matted Locks. He is none other than the Lord Sai of Parthi.</t>
  </si>
  <si>
    <t>Shambho Mahadeva Gangadhara
Hara Hara Shankara Sadashiva [ Shambho Mahadeva ... ]
Chandrashekara Sayeeshwara
Sayeeshwara
Sayeeshwara Sathya Sayeeshwara [ Chandrashekara ]
Sharanam Sharanam Shiva Shaktheeshwara</t>
  </si>
  <si>
    <t>Song Glossary chand: moon; (var) chandra ganga: the sacred river ganges worshipped as goddess ganga; (var) gangey hara: another name of lord shiva which means “to destroy”; (var) haraya mahadev: lord of the lords - refers to lord shiva sadashiva: always happy or prosperous; (var) sadashivey, sadashivom sathya: truth, short form of sathyanarayana – the childhood name of sri sathya sai baba; (var) sathyam sayeesha: sai + esha = lord sai; (var) sayeesham, sayeeshwara, sayeeshwaram, sayeeshwari (f), sayeeshwaraya, saishwari (f), shaktheeshwara: lord of shakti (strength or parvathi) shambho: one who is goodness personified - refers to lord shiva; (var) shambhu shankara: name of lord shiva, one who bestows auspiciousness; (var) shankar, shankaraya, shankaram sharan: surrender; (var) sharana, sharanagata, sharanagatha, sharanagatham, sharanam shiva: lord shiva - one of the trinity who is the destroyer - the name shiva means auspiciousness; (var) shiv, shivaya, shivaraj, shivaraja, shivarajam, shivom, shivani (f) - of shiva</t>
  </si>
  <si>
    <t>https://sairhythms.sathyasai.org/song/shambho-mahadeva-mallikarjuna</t>
  </si>
  <si>
    <t>Our salutations at the sacred feet of Lord Shiva, (also known as Shambho, Mahadeva and Mallikarjuna) who wields the Bow (Pinaka), who is the consort of Parvathi, who destroys the fear of materialistic world and who is none other than Lord Sai of Parthi.</t>
  </si>
  <si>
    <t>Shambho Mahadeva Mallikarjuna
Mangala Charana Trilochana
Pinaka Paani Parvathi Ramana [ Shambho Mahadeva ... ]
Bhava Bhaya Harana Sanathana
Parthi Pureeshwara Patitha Pavana</t>
  </si>
  <si>
    <t>shambho-mahadeva-mallikarjuna.mp3</t>
  </si>
  <si>
    <t>Song Glossary bhava: being, becoming, birth, world bhaya: fear charan: feet; (var) charana, charanam, charanon harana: to remove/destroy; (var) haranam, haari - one who destroys mahadeva: lord of the lords - refers to lord shiva mallikarjuna: lord shiva mangal: auspicious; (var) mangala paani: hands parvathi: consort of lord shiva patitha: downtrodden, helpless pavana: sacred, also means one who protects or provides refuge; (var) pavanam, paavana; pavani (f) pinaka: lord shiva’s bow pureeshwara: lord of a place or city; (var) purishwara, pureeshwari, purishwari (f) puttaparthi: birthplace of bhagawan sri sathya sai baba; (var) parti, parthi, parthipuri ramana: beloved; also the name of a saint sanathana: perpetual, constant, eternal, permanent; (var) sanathani (f), sanatana, sanathanaya shambho: one who is goodness personified - refers to lord shiva; (var) shambhu trilochana: three-eyed one, refers to lord shiva; (var) trilochanaya</t>
  </si>
  <si>
    <t>debug_shambho_mahadeva_mallikarjuna.html</t>
  </si>
  <si>
    <t>https://youtu.be/opMB5F3Y998</t>
  </si>
  <si>
    <t>https://sairhythms.sathyasai.org/song/shambho-mahadeva-shiva-shambho-mahadeva-0</t>
  </si>
  <si>
    <t>Shambho Mahadeva Shiva Shambho Mahadeva (Mohanam / Bhoop)</t>
  </si>
  <si>
    <t>Sing the glory of the Lord who is worshipped in the form of Lord Shambho, Mahadeva, Shiva and Shankara.</t>
  </si>
  <si>
    <t>Shambho Mahadeva Shiva Shambho Mahadeva
Samba Sadashiva Sai Shankara Shambho Mahadeva
Hara Hara Hara Shambho Bhava Bhaya Hara Hara Shambho
Shiva Shiva Shiva Shambho Sathya Sayeeshwara Shambho</t>
  </si>
  <si>
    <t>shambho-mahadeva-shiva-shambho-mahadeva-0.mp3</t>
  </si>
  <si>
    <t>https://media.radiosai.org/journals/Vol_06/01MAY08/10-bhajans.htm#anchor2</t>
  </si>
  <si>
    <t>Song Glossary bhava: being, becoming, birth, world bhaya: fear hara: another name of lord shiva which means “to destroy”; (var) haraya mahadev: lord of the lords - refers to lord shiva sadashiva: always happy or prosperous; (var) sadashivey, sadashivom sai: sa + aai = divine mother samba: sa + amba - one who is with amba (parvathi) - refers to lord shiva sathya: truth, short form of sathyanarayana – the childhood name of sri sathya sai baba; (var) sathyam sayeesha: sai + esha = lord sai; (var) sayeesham, sayeeshwara, sayeeshwaram, sayeeshwari (f), sayeeshwaraya, saishwari (f),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</si>
  <si>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debug_shambho_mahadeva_shiva_shambho_mahadeva.html</t>
  </si>
  <si>
    <t>https://sairhythms.sathyasai.org/song/shambho-mahadeva-shiva-shambho-mahadeva</t>
  </si>
  <si>
    <t>Sing the glory of Lord Shiva who is also called Shambho and Mahadeva. He is the one who destroys the fear of the materialistic world.</t>
  </si>
  <si>
    <t>Shambho Mahadeva Shiva Shambho Mahadeva
Hara Haraya Bhava Bhavaya Shiva Shivaya Namah Om
Om Namah Shivaya Om Om Namah Shivaya Om</t>
  </si>
  <si>
    <t>shambho-mahadeva-shiva-shambho-mahadeva.mp3</t>
  </si>
  <si>
    <t>https://media.radiosai.org/journals/Vol_06/01JUL08/10-bhajans.htm#anchor2</t>
  </si>
  <si>
    <t>Song Glossary bhava: being, becoming, birth, world bhavaya: for the world hara: another name of lord shiva which means “to destroy”; (var) haraya mahadeva: lord of the lords - refers to lord shiva namah: offer salutations; not mine; (var) namaya om: Omkara has no form. It is the manifestation of Brahman (God) as sound. It is present in all creation. It is effulgent. It is in all speech. Read More: Significance of Om shambho: one who is goodness personified - refers to lord shiva; (var) shambhu shiva: lord shiva - one of the trinity who is the destroyer - the name shiva means auspiciousness; (var) shiv, shivaya, shivaraj, shivaraja, shivarajam, shivom, shivani (f) - of shiva</t>
  </si>
  <si>
    <t>https://youtu.be/kuNsZBnAs1I https://youtu.be/qJbQXKUZE0M</t>
  </si>
  <si>
    <t>shambho-mahadeva-shiva-shambho-mahadeva_1.mp3</t>
  </si>
  <si>
    <t>https://sairhythms.sathyasai.org/song/shambho-murarey-shankara-murarey</t>
  </si>
  <si>
    <t>Shambho Murarey Shankara Murarey</t>
  </si>
  <si>
    <t>Sing the Glory of Lord Shankara (Shiva), the slayer of the three demons of Tripura and the one who adorns the serpent around His neck.</t>
  </si>
  <si>
    <t>Shambho Murarey Shankara Murarey
Murahara Phani Dhara Shankara Murarey
Shambho Murarey Shankara Murarey [ Murahara Phani ... ]
Shambho Purarey Shankara Purarey
Purahara Phani Dhara Shankara Purarey
Shambho Purarey Shankara Purarey [ Purahara Phani ... ]</t>
  </si>
  <si>
    <t>shambho-murarey-shankara-murarey.mp3</t>
  </si>
  <si>
    <t>Song Glossary dhara: bear, carry, earth, one who wears; (var) dhari, dharana, dharam, dharey, dharini (f) phani: snake purahara: one who killed the demons of tripura (three cities) – lord shiva; (var) purarey shambho: one who is goodness personified - refers to lord shiva; (var) shambhu shankara: name of lord shiva, one who bestows auspiciousness; (var) shankar, shankaraya, shankaram</t>
  </si>
  <si>
    <t>debug_shambho_murarey_shankara_murarey.html</t>
  </si>
  <si>
    <t>https://youtu.be/stNKxYbLDhk</t>
  </si>
  <si>
    <t>https://sairhythms.sathyasai.org/song/shambho-nachey-maharaja</t>
  </si>
  <si>
    <t>Shambho Nachey Maharaja</t>
  </si>
  <si>
    <t>Sing the glory of Lord Shiva (Shambho) who is worshipped in the form of the cosmic dancer Nataraja, the eternal one who dances to the beat of the Damaru (miniature drum). Chant Hari Om and Sai Om.</t>
  </si>
  <si>
    <t>Shambho Nachey Maharaja
Damaru Baajey Nachey Nataraja [ Shambho Nachey ... ]
Om Namah Shivaya Shivaya Namah Om
Hari Om Hari Om Sai Om Sai Om
Hari Om Hari Om [ Hari Om Hari ... ]</t>
  </si>
  <si>
    <t>shambho-nachey-maharaja.mp3</t>
  </si>
  <si>
    <t>Song Glossary baajey: to play an instrument or instruments being played; (var) bajey, bajaavey, baja, bajaavath, baajath damaru: musical instrument played esp. by lord shiva; (var) damaruka hari: name of lord vishnu; (var) hare, harey maharaj: king nach: dance, to dance; (var) nacho, nachey, nacherey, nachorey, nachata namah: offer salutations; not mine; (var) namaya nataraj: king of dance - refers to lord shiva who is the source of cosmic energy; (var) nataraja om: Omkara has no form. It is the manifestation of Brahman (God) as sound. It is present in all creation. It is effulgent. It is in all speech. Read More: Significance of Om sai: sa + aai = divine mother shambho: one who is goodness personified - refers to lord shiva; (var) shambhu shiva: lord shiva - one of the trinity who is the destroyer - the name shiva means auspiciousness; (var) shiv, shivaya, shivaraj, shivaraja, shivarajam, shivom, shivani (f) - of shiva</t>
  </si>
  <si>
    <t>debug_shambho_nachey_maharaja.html</t>
  </si>
  <si>
    <t>https://www.youtube.com/watch?v=xUMAfcVQB8U</t>
  </si>
  <si>
    <t>https://sairhythms.sathyasai.org/song/shambho-shambho-shambho</t>
  </si>
  <si>
    <t>Shambho Shambho Shambho</t>
  </si>
  <si>
    <t>I bow to You, the blue necked Lord Sai Shiva, who carries a trident and who self-manifests the auspicious Linga. Lord Sai is Love incarnate.</t>
  </si>
  <si>
    <t>Shambho Shambho Shambho
Shiva Shambho Hara Shambho [ Shambho Shambho ... ]
Neelakantaya Namasthey
Shoola Hastaaya Namasthey
Atma Lingaya Namasthey
Kshema Lingaya Namasthey
Prema Roopaya Namasthey (Sai)</t>
  </si>
  <si>
    <t>Song Glossary atma: soul hara: another name of lord shiva which means “to destroy”; (var) haraya hasta: hand kshema: welfare; (var) kshemankari - goddess who looks after the welfare of all linga: special type of elliptical stone worshipped by devotees esp. shiva-linga namostuthey: to offer salutations; (var) namasthey neelakanta: blue-throated, refers to lord shiva whose throat became blue after he drank the poison haalahala; (var) neelagriva, neelakantaya, neelakanteshwara prema: love; (var) prem; also the name of the third sai avatar, prema sai roopa: figure, embodiment; (var) roopam, roopini (f) sai: sa + aai = divine mother shambho: one who is goodness personified - refers to lord shiva; (var) shambhu shiva: lord shiva - one of the trinity who is the destroyer - the name shiva means auspiciousness; (var) shiv, shivaya, shivaraj, shivaraja, shivarajam, shivom, shivani (f) - of shiva trishoola: trident weapon, frequently held by gods such as lord shiva and goddess durga; (var) trishula, shoola</t>
  </si>
  <si>
    <t>debug_shambho_shambho_shambho.html</t>
  </si>
  <si>
    <t>https://sairhythms.sathyasai.org/song/shambho-shambho-shankara-samba-sada</t>
  </si>
  <si>
    <t>Shambho Shambho Shankara Samba Sada</t>
  </si>
  <si>
    <t>Glory to Lord of the Lords, Sai who is verily Lord Shiva, who wears the Ganges in His matted hair and who resides at Mount Kailasa. Lord Sai is the embodiment of both Lord Shiva and Shakthi (Mother Parvathi). He is the Lord of all.</t>
  </si>
  <si>
    <t>Shambho Shambho Shankara Samba Sada Shiva
Ganga Jatadhara Kanaka Sabesha [ Shambho Shambho ... ]
Kailasa Vasa Hey Paramesha
Shiva Shakthi Roopa Sai Sarvesha (2)</t>
  </si>
  <si>
    <t>Song Glossary ganga: the sacred river ganges worshipped as goddess ganga; (var) gangey jatadhara: one who wears locks of matted hair – shiva; (var) jatadhari kailasa: the abode of lord shiva kanaka-sabesha: lord of the golden castle, refers to lord shiva paramesha: supreme god; (var) parameshwara, parameshwaraya, parameshwari (feminine) roopa: figure, embodiment; (var) roopam, roopini (f) sadashiva: always happy or prosperous; (var) sadashivey, sadashivom sai: sa + aai = divine mother samba: sa + amba - one who is with amba (parvathi) - refers to lord shiva sarvesha: lord of everybody; (var) sarveshwara, sarveshwaram, sarveshwari (f) shakthi: power, primordial goddess, another name of mother parvathi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vasa: one who dwells or resides in; (var) vasaya, vaasam</t>
  </si>
  <si>
    <t>debug_shambho_shambho_shankara_samba_sada.html</t>
  </si>
  <si>
    <t>https://sairhythms.sathyasai.org/song/shambho-shankara-deva</t>
  </si>
  <si>
    <t>Glory to Lord Shiva who bears the Holy river Ganga and who is the Lord of the Lords, Mahadeva. We offer our salutations and surrender to You, O Lord Sai Baba. You are verily the embodiment of Lord Shiva.</t>
  </si>
  <si>
    <t>Shambho Shankara Deva
Bholey (Sai) Baba Mahadeva
Paahi Prabho Sharanam Deva (2) [ Bholey Baba ... ]
Hara Hara Gangey Mahadeva (3)</t>
  </si>
  <si>
    <t>shambho-shankara-deva.mp3</t>
  </si>
  <si>
    <t>Song Glossary baba: lord sai baba - the divine father bhola: innocent; (var) bholey, bholi, bholarey (f), bholanath - lord of the innocent, refers to lord shiva deva: god; (var) dev, devo, devam ganga: the sacred river ganges worshipped as goddess ganga; (var) gangey hara: another name of lord shiva which means “to destroy”; (var) haraya mahadeva: lord of the lords - refers to lord shiva paahi: protect; (var) pahi prabhu: lord, master; (var) prabho sai: sa + aai = divine mother shambho: one who is goodness personified - refers to lord shiva; (var) shambhu shankara: name of lord shiva, one who bestows auspiciousness; (var) shankar, shankaraya, shankaram sharan: surrender; (var) sharana, sharanagata, sharanagatha, sharanagatham, sharanam</t>
  </si>
  <si>
    <t>debug_shambho_shankara_deva.html</t>
  </si>
  <si>
    <t>https://youtu.be/QKM8ujl_wbk https://youtu.be/a6FaZeavi8U https://youtu.be/XLrcpkeQyqg</t>
  </si>
  <si>
    <t>https://sairhythms.sathyasai.org/song/shambho-shankara-parvathi-ramana-pashupathi</t>
  </si>
  <si>
    <t>Shambho Shankara Parvathi Ramana Pashupathi</t>
  </si>
  <si>
    <t>Obeisance to Lord Shiva who is also known as Shambho, Shankara and Paramesha. Glory to the one who is the consort of Mother Parvathi, to the one who is as effulgent as the Moon and who holds the mighty Ganges in His matted locks.</t>
  </si>
  <si>
    <t>Shambho Shankara Parvathi Ramana Pashupathi Paramesha
Chandra Chooda Dhara Chandra Kaladhara
Gangadhara Shambho</t>
  </si>
  <si>
    <t>Song Glossary chandrachooda: one who has the moon in his lock of hair, lord shiva chandrakala: crescent moon on the day before or after the new moon dhara: bear, carry, earth, one who wears; (var) dhari, dharana, dharam, dharey, dharini (f) gangadhara: one who bears the holy river ganga – lord shiva; (var) gangadharaya, gangadhari paramesha: supreme god; (var) parameshwara, parameshwaraya, parameshwari (feminine) parvathi: consort of lord shiva pashupathi: the lord of all animals esp. lord shiva; (var) pashupathey ramana: beloved; also the name of a saint shambho: one who is goodness personified - refers to lord shiva; (var) shambhu shankara: name of lord shiva, one who bestows auspiciousness; (var) shankar, shankaraya, shankaram</t>
  </si>
  <si>
    <t>debug_shambho_shankara_parvathi_ramana_pashupathi.html</t>
  </si>
  <si>
    <t>https://sairhythms.sathyasai.org/song/shambho-shankara-sadashiva</t>
  </si>
  <si>
    <t>Shambho Shankara Sadashiva</t>
  </si>
  <si>
    <t>Salutations to Lord Sai of Parthi who is none other than Lord Shiva (Shambho, Shankara, Sadashiva). Salutations to the one who holds the crescent Moon on His head and the mighty Ganges in His matted Locks, to the consort of mother Parvathi and to the Lord of the Universe.</t>
  </si>
  <si>
    <t>Shambho Shankara Sadashiva
Chandrakaladhara Hara Gangadhara [ Shambho Shankara ... ]
Parvathi Ramana Parameshwara
Parameshwara Parameshwara [ Parvathi Ramana ... ]
Parthi Pureesha Prabhu Sayeesha</t>
  </si>
  <si>
    <t>Song Glossary chandrakala: crescent moon on the day before or after the new moon dhara: bear, carry, earth, one who wears; (var) dhari, dharana, dharam, dharey, dharini (f) gangadhara: one who bears the holy river ganga – lord shiva; (var) gangadharaya, gangadhari hara: another name of lord shiva which means “to destroy”; (var) haraya paramesha: supreme god; (var) parameshwara, parameshwaraya, parameshwari (feminine) parvathi: consort of lord shiva prabhu: lord, master; (var) prabho pureesha: lord of a place or city; (var) puradheeshwara, pureeshaya, pureeshwara, pureeshwari (f), puradheeshwari (f) puttaparthi: birthplace of bhagawan sri sathya sai baba; (var) parti, parthi, parthipuri ramana: beloved; also the name of a saint sadashiva: always happy or prosperous; (var) sadashivey, sadashivom sayeesha: sai + esha = lord sai; (var) sayeesham, sayeeshwara, sayeeshwaram, sayeeshwari (f), sayeeshwaraya, saishwari (f), shambho: one who is goodness personified - refers to lord shiva; (var) shambhu shankara: name of lord shiva, one who bestows auspiciousness; (var) shankar, shankaraya, shankaram</t>
  </si>
  <si>
    <t>debug_shambho_shankara_sadashiva.html</t>
  </si>
  <si>
    <t>https://sairhythms.sathyasai.org/song/shambho-shankara-sai-shiva</t>
  </si>
  <si>
    <t>Shambho Shankara Sai Shiva</t>
  </si>
  <si>
    <t>We pray to Lord Shambho Shankara who is also worshipped as Samba Sadashiva. We surrender to the one who holds the mighty Ganges in His matted locks, the one who holds the crescent Moon on His head, the one whose abode is mount Kailasa.</t>
  </si>
  <si>
    <t>Shambho Shankara Sai Shiva
Samba Sadashiva Sarvesha
Ganga Jatadhara Shashidhara Shankara
Nithya Lola Kailasa Vasa</t>
  </si>
  <si>
    <t>Song Glossary ganga: the sacred river ganges worshipped as goddess ganga; (var) gangey jatadhara: one who wears locks of matted hair – shiva; (var) jatadhari kailasa: the abode of lord shiva lola: longing or desirous of nithya: daily, always sadashiva: always happy or prosperous; (var) sadashivey, sadashivom sai: sa + aai = divine mother samba: sa + amba - one who is with amba (parvathi) - refers to lord shiva sarvesha: lord of everybody; (var) sarveshwara, sarveshwaram, sarveshwari (f) shambho: one who is goodness personified - refers to lord shiva; (var) shambhu shankara: name of lord shiva, one who bestows auspiciousness; (var) shankar, shankaraya, shankaram shashi: moon shiva: lord shiva - one of the trinity who is the destroyer - the name shiva means auspiciousness; (var) shiv, shivaya, shivaraj, shivaraja, shivarajam, shivom, shivani (f) - of shiva vasa: one who dwells or resides in; (var) vasaya, vaasam</t>
  </si>
  <si>
    <t>debug_shambho_shankara_sai_shiva.html</t>
  </si>
  <si>
    <t>https://sairhythms.sathyasai.org/song/shambho-shankara-samba-sadashiva</t>
  </si>
  <si>
    <t>Shambho Shankara Samba Sadashiva</t>
  </si>
  <si>
    <t>Chant the names of Shiva, the beautiful divine dancer who wears the Ganges in His matted hair. Bow to the Supreme Lord Sai who resides in Puttaparthi.</t>
  </si>
  <si>
    <t>Shambho Shankara Samba Sadashiva
Sai Shankara Shambho Sai Shankara Shambho
Girija Shankara Hara Hara Shiva Shiva [ Sai Shankara ... ]</t>
  </si>
  <si>
    <t>Song Glossary girija: goddess parvathi, daughter of the king of mountains hara: another name of lord shiva which means “to destroy”; (var) haraya sadashiva: always happy or prosperous; (var) sadashivey, sadashivom sai: sa + aai = divine mother samba: sa + amba - one who is with amba (parvathi) - refers to lord shiva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</si>
  <si>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debug_shambho_shankara_samba_sadashiva.html</t>
  </si>
  <si>
    <t>https://sairhythms.sathyasai.org/song/shambho-shankara-samba-sadashiva-0</t>
  </si>
  <si>
    <t>Shambho Shankara Samba Sadashiva (Bageshri)</t>
  </si>
  <si>
    <t>Glory to Lord Shankara (Shiva), the auspicious one who confers prosperity, the one who is eternally blissful, the consort of Amba (Parvathi) and the destroyer of evil traits. Glory to the greatest God who holds the sacred river Ganga in His matted locks and the one who pleased by dance. Salutations to the Lord of Parthi, Lord Sai, who is the verily Lord Shiva.</t>
  </si>
  <si>
    <t>Shambho Shankara Samba Sadashiva
Hara Hara Shankara Bhola Maheshwara [ Shambho Shankara … ]
Ganga Jatadhara Natana Manohara
Parthi Pureeshwara Sai Shankara
Shiva Shiva Shiva Shiva Shivaya Namah Om
Hara Hara Hara Hara Haraya Namah Om</t>
  </si>
  <si>
    <t>shambho-shankara-samba-sadashiva-0.mp3</t>
  </si>
  <si>
    <t>Song Glossary bhola: innocent; (var) bholey, bholi, bholarey (f), bholanath - lord of the innocent, refers to lord shiva ganga: the sacred river ganges worshipped as goddess ganga; (var) gangey hara: another name of lord shiva which means “to destroy”; (var) haraya jatadhara: one who wears locks of matted hair – shiva; (var) jatadhari maheshwara: greatest lord - refers to lord shiva manohar: pleasing, beautiful, charming; (var) manohara, manoharam, manohari (f) namah: offer salutations; not mine; (var) namaya natana: acting, dancing; (var) natanam om: Omkara has no form. It is the manifestation of Brahman (God) as sound. It is present in all creation. It is effulgent. It is in all speech. Read More: Significance of Om pureeshwara: lord of a place or city; (var) purishwara, pureeshwari, purishwari (f) puttaparthi: birthplace of bhagawan sri sathya sai baba; (var) parti, parthi, parthipuri sadashiva: always happy or prosperous; (var) sadashivey, sadashivom sai: sa + aai = divine mother samba: sa + amba - one who is with amba (parvathi) - refers to lord shiva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</si>
  <si>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https://sairhythms.sathyasai.org/song/shambho-shankara-samba-sadashiva-sai</t>
  </si>
  <si>
    <t>Shambho Shankara Samba Sadashiva Sai</t>
  </si>
  <si>
    <t>Praise Lord Sai Shiva, the auspicious one who is called as Mahadeva (the greatest of all the Lords). Lotus-eyed, and merciful, He is adorned with the holy river Ganga and the crescent moon in His matted hair, and serpents around His neck. Parvathi’s Lord residing in the lofty peaks of Himalaya, He is worshipped by sage Narada, Tumburu and Nandi.</t>
  </si>
  <si>
    <t>Shambho Shankara Samba Sadashiva Sai Mahadeva
Pankaja Lochana Parama Dayalana Sai Mahadeva [ Shambho Shankara ... ]
Ganga Jatadhara Chandrakala Dhara Sai Mahadeva
Shaila Girishwara Shiva Parameshwara Sai Mahadeva
Tumburu Narada Nandi Upasita Sai Mahadeva
Naga Bharana Parvathi Ramana Sai Mahadeva</t>
  </si>
  <si>
    <t>Song Glossary chandrakala: crescent moon on the day before or after the new moon dhara: bear, carry, earth, one who wears; (var) dhari, dharana, dharam, dharey, dharini (f) dayal: compassionate one: (var) dayala, dayalam, dayalana, dayalo, dayalu, dayaludey, dayalane (tamil), dayakari (f), dayalakari (f) ganga: the sacred river ganges worshipped as goddess ganga; (var) gangey hara: another name of lord shiva which means “to destroy”; (var) haraya jatadhara: one who wears locks of matted hair – shiva; (var) jatadhari lochana: eye; (var) lochani (feminine) – one with such eyes; (var) vilochana mahadeva: lord of the lords - refers to lord shiva nagabharana: one who has the serpent as his ornament - lord shiva nandi: the vehicle of shiva – bull narada: celestial sage and musician who is one of the foremost devotees of lord vishnu parama: supreme, principal, chief, best, highest; (var) param, paramam paramesha: supreme god; (var) parameshwara, parameshwaraya, parameshwari (feminine) pankaja: lotus; (var) pankajam parvathi: consort of lord shiva ramana: beloved; also the name of a saint sadashiva: always happy or prosperous; (var) sadashivey, sadashivom sai: sa + aai = divine mother samba: sa + amba - one who is with amba (parvathi) - refers to lord shiva shailagirishwara: lord of the mountains – lord shiva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tumburu: a celestial musician (gandharva) upasita: served, honored, worshipped</t>
  </si>
  <si>
    <t>debug_shambho_shankara_samba_sadashiva_sai.html</t>
  </si>
  <si>
    <t>https://youtu.be/CwhGdb4kKWo</t>
  </si>
  <si>
    <t>https://sairhythms.sathyasai.org/song/shambho-shankara-shiva-shambho-shankara</t>
  </si>
  <si>
    <t>Shambho Shankara Shiva Shambho Shankara</t>
  </si>
  <si>
    <t>Salutations to Lord Sai, the Lord of Puttaparthi, who is none other than Lord Shiva also glorified as Shambho, Shankara, Sadashiva and Paramesha.</t>
  </si>
  <si>
    <t>Shambho Shankara Shiva Shambho Shankara
Shambho Shankara Samba Sadashiva Shambho Shankara
Parthi Nayaka Paramesha Paahi Maam (2) [ Shambho Shankara ... ]</t>
  </si>
  <si>
    <t>shambho-shankara-shiva-shambho-shankara.mp3</t>
  </si>
  <si>
    <t>Song Glossary maam: for me nayaka: master or leader (masculine); nayaki (feminine); (var) nayaga (tamil) paahi: protect; (var) pahi paramesha: supreme god; (var) parameshwara, parameshwaraya, parameshwari (feminine) puttaparthi: birthplace of bhagawan sri sathya sai baba; (var) parti, parthi, parthipuri sadashiva: always happy or prosperous; (var) sadashivey, sadashivom samba: sa + amba - one who is with amba (parvathi) - refers to lord shiva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</si>
  <si>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debug_shambho_shankara_shiva_shambho_shankara.html</t>
  </si>
  <si>
    <t>https://sairhythms.sathyasai.org/song/shambho-shiva-shambho-hara-shambho</t>
  </si>
  <si>
    <t>Shambho Shiva Shambho Hara Shambho</t>
  </si>
  <si>
    <t>Chant the name of Lord Shiva, who is also known as Shambho, Shekhara, and Hara. Dancing in the Arunachala hill, Shiva is the Lord of the mountains and all three worlds, and He bestows compassion upon all. O Mind, chant the name of Shiva, the Lord of all Lords.</t>
  </si>
  <si>
    <t>Shambho Shiva Shambho Hara Shambho Namah Om
Arunachala Vihara Karuna Dhara Namah Om
Shambho Natana Shambho Tripura Shambho Namah Om
Bhava Hara Shiva Nataraja Shekhara
Shaileshwara Mahadeva Shankara
Bhaja Mana Shiva Shambho</t>
  </si>
  <si>
    <t>shambho-shiva-shambho-hara-shambho.mp3</t>
  </si>
  <si>
    <t>Gaud Sarang</t>
  </si>
  <si>
    <t>Song Glossary arunachala: holy hill at tiruvannamalai in tamil nadu where a famous shiva temple is located; (var) arunagiri bhaja: worship, chant the name or sing the praises of the lord; (var) bhajoon - I worship; bhajey - let us worship bhava: being, becoming, birth, world dhara: bear, carry, earth, one who wears; (var) dhari, dharana, dharam, dharey, dharini (f) hara: another name of lord shiva which means “to destroy”; (var) haraya karuna: compassion; (var) karunya, karunamaya - full of compassion, karunamayi (f), karunantha, karunakara - embodiment of compassion mahadeva: lord of the lords - refers to lord shiva mana: mind; (var) man, mano namah: offer salutations; not mine; (var) namaya natana: acting, dancing; (var) natanam nataraj: king of dance - refers to lord shiva who is the source of cosmic energy; (var) nataraja om: Omkara has no form. It is the manifestation of Brahman (God) as sound. It is present in all creation. It is effulgent. It is in all speech. Read More: Significance of Om shaileshwara: lord of the mountains, lord shiva; (var) shaileshwari – parvati shambho: one who is goodness personified - refers to lord shiva; (var) shambhu shankara: name of lord shiva, one who bestows auspiciousness; (var) shankar, shankaraya, shankaram shekara: highest part, top or crown of the head; (var) sekara, shekaraya, shekari (feminine) shiva: lord shiva - one of the trinity who is the destroyer - the name shiva means auspiciousness; (var) shiv, shivaya, shivaraj, shivaraja, shivarajam, shivom, shivani (f) - of shiva tripura: three worlds, three cities, name of a demon vihara: one who resides; (var) viharana, vihari, viharini (f)</t>
  </si>
  <si>
    <t>debug_shambho_shiva_shambho_hara_shambho.html</t>
  </si>
  <si>
    <t>https://sairhythms.sathyasai.org/song/shambho-shiva-shankara</t>
  </si>
  <si>
    <t>Glory to Thee O Lord Sai of Parthi, You are none other than Lord Shiva. You hold the Holy river Ganga on Your matted locks. You are the greatest of Gods and the consort of Mother Gowri (Parvathi). O Supreme Lord whose Holy abode is Mount Kailasa, please protect us.</t>
  </si>
  <si>
    <t>Shambho Shiva Shankara
Gangadhara Hara Gowri Shiva [ Shambho Shiva ... ]
Hara Hara Mahadeva Kailasa Vasa
Partheesha Paramesha Paahi Prabho</t>
  </si>
  <si>
    <t>shambho-shiva-shankara.mp3</t>
  </si>
  <si>
    <t>https://media.radiosai.org/journals/Vol_05/01NOV07/10-bhajans.htm#anchor2</t>
  </si>
  <si>
    <t>Song Glossary gangadhara: one who bears the holy river ganga – lord shiva; (var) gangadharaya, gangadhari gowri: another name of goddess parvathi hara: another name of lord shiva which means “to destroy”; (var) haraya kailasa: the abode of lord shiva mahadeva: lord of the lords - refers to lord shiva paahi: protect; (var) pahi paramesha: supreme god; (var) parameshwara, parameshwaraya, parameshwari (feminine) partheeshwara: one who is lord of parthi (sathya sai baba); (var) partheesha, partheeshwaraya prabhu: lord, master; (var) prabho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vasa: one who dwells or resides in; (var) vasaya, vaasam</t>
  </si>
  <si>
    <t>debug_shambho_shiva_shankara.html</t>
  </si>
  <si>
    <t>https://youtu.be/YQcjhpCctJM</t>
  </si>
  <si>
    <t>https://sairhythms.sathyasai.org/song/shambho-shiva-shiva-sundara</t>
  </si>
  <si>
    <t>Shambho Shiva Shiva Sundara</t>
  </si>
  <si>
    <t>Glory to the beautiful Lord Shiva, who resides on Mount Kailasa. He is the Lord of all the cosmos, the Supreme Being who is worshipped as the destroyer. The Lord of compassion, He is none other than our Lord Sathya Sai of Puttaparthi.</t>
  </si>
  <si>
    <t>Shambho Shiva Shiva Sundara
Kailasa Vasa Shankara
Parameshwara Parathpara
Pralayankara Hey Maheshwara
Partheesha Sai Sundara
Karunakara Hey Maheshwara</t>
  </si>
  <si>
    <t>Song Glossary hey: a heartfelt callout, usually followed by a name or description like 'hey rama', or 'hey merciful lord' kailasa: the abode of lord shiva karuna: compassion; (var) karunya, karunamaya - full of compassion, karunamayi (f), karunantha, karunakara - embodiment of compassion maheshwara: greatest lord - refers to lord shiva paramesha: supreme god; (var) parameshwara, parameshwaraya, parameshwari (feminine) parathpara: the supreme being partheeshwara: one who is lord of parthi (sathya sai baba); (var) partheesha, partheeshwaraya pralayankara: god of destruction; (var) pralayankari (f)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vasa: one who dwells or resides in; (var) vasaya, vaasam</t>
  </si>
  <si>
    <t>debug_shambho_shiva_shiva_sundara.html</t>
  </si>
  <si>
    <t>https://sairhythms.sathyasai.org/song/shambhu-kumara-gajanana</t>
  </si>
  <si>
    <t>Shambhu Kumara Gajanana</t>
  </si>
  <si>
    <t>Salutations to Lord Gajanana son of Lord Shiva (Shambho) and Mother Parvathi (Shankari, Ambika). His eyes are of the shape of Lotus.</t>
  </si>
  <si>
    <t>Shambhu Kumara Gajanana
Shankari Tanaya Gajanana
Ambika Tanaya Gajanana
Ambuja Lochana Gajanana</t>
  </si>
  <si>
    <t>Song Glossary amba: mother parvathi; (var) ambe, ambey, ambika ambuja: lotus gajamukha: elephant-faced one, refers to lord ganesh; (var) gajamukham, gajanana, gajananam, gajavadana, gajavadanam kumara: son, young boy, lord subrahmanya lochana: eye; (var) lochani (feminine) – one with such eyes; (var) vilochana shambho: one who is goodness personified - refers to lord shiva; (var) shambhu shankari: goddess parvathi tanaya: son; (var) tanayam, tanaye, tanayey</t>
  </si>
  <si>
    <t>debug_shambhu_kumara_gajanana.html</t>
  </si>
  <si>
    <t>https://sairhythms.sathyasai.org/song/shambhu-kumara-gowri-tanaya</t>
  </si>
  <si>
    <t>Salutations to Lord Ganesha, the son of Lord Shiva (Shambhu) and Mother Parvathi (Gowri), the one who grants boons, destroys obstacles and who is personification of the Primordial sound "Om".</t>
  </si>
  <si>
    <t>Shambhu Kumara Gowri Tanaya
Gajanana Sadaya Jaya Jaya
Varada Ganesha Duritha Vinasha
Pranavakaara Natha Sadaya [ Gajanana Sadaya ... ]</t>
  </si>
  <si>
    <t>shambhu-kumara-gowri-tanaya.mp3</t>
  </si>
  <si>
    <t>N2 N2 N2 S+ S+ N2 D2 ~ D2 N2 N2 S+ N2 D2 P M1In the Key of C:B B B C+ C+ B A ~ A B B C+ B A G F</t>
  </si>
  <si>
    <t>Song Glossary duritha: sinful activities, difficulty, evil gajamukha: elephant-faced one, refers to lord ganesh; (var) gajamukham, gajanana, gajananam, gajavadana, gajavadanam ganesha: lord of the ganas, name of the elephant faced god; (var) ganesh gowri: another name of goddess parvathi jaya: victory; (var) jayam, jayatu kumara: son, young boy, lord subrahmanya natha: lord or master; (var) nath, nathaya, natham, nada (tamil), nadanukku (tamil) - to the lord, nathudey (telugu) pranavakaara: embodiment or personification of om; (var) pranavakaari, omkaara, pranavakaram, pranavakaaraaya sadaya: compassionate, gentle shambho: one who is goodness personified - refers to lord shiva; (var) shambhu tanaya: son; (var) tanayam, tanaye, tanayey varada: a wish or boon; one who bestows a boon; (var) varadayaka, varadayakam, varadayini (f), varadey, varana vinasha: one who destroys or removes; (var) vinashaka, vinashana, vinashini (f), vinasham;</t>
  </si>
  <si>
    <t>debug_shambhu_kumara_gowri_tanaya.html</t>
  </si>
  <si>
    <t>https://www.youtube.com/watch?v=_NILheRVOQw</t>
  </si>
  <si>
    <t>https://sairhythms.sathyasai.org/song/shambhu-kumara</t>
  </si>
  <si>
    <t>Shambhu Kumara Haro Hara</t>
  </si>
  <si>
    <t>Worship Lord Karthikeya residing on the hills of Pazhani, the son of Lord Shiva and Mother Parvathi. He is none other than Lord Sai whose abode is Puttaparthi.</t>
  </si>
  <si>
    <t>Shambhu Kumara Haro Hara
Shiva Shankari Bala Haro Hara
Uma Sutha Shanmukha Guha
Shiva Sharavana Bhava Haro Hara
Pazhani Girisha Haro Hara Puttaparthi Pureesha Haro Hara
Hara Hara Hara Hara Shiva Shiva Shiva Shiva [ Shiva Sharavana ... ]</t>
  </si>
  <si>
    <t>shambhu-kumara-haro-hara.mp3</t>
  </si>
  <si>
    <t>S G2 G2 G2 M1 R2 G2 M1 P PIn the Key of C:C E E E F D E F G G</t>
  </si>
  <si>
    <t>Song Glossary bala: child, son; (var) bal, balana, balagan (tamil), baalam bhava: being, becoming, birth, world girisha: lord of the mountains guha: lord subrahmanya, also the name of the boatsman in whose boat lord rama travelled hara: another name of lord shiva which means “to destroy”; (var) haraya harana: to remove/destroy; (var) haranam, haari - one who destroys kumara: son, young boy, lord subrahmanya pazhani: one of the six holy sites where a temple for lord subramanya is located; (var) palani pureesha: lord of a place or city; (var) puradheeshwara, pureeshaya, pureeshwara, pureeshwari (f), puradheeshwari (f) puttaparthi: birthplace of bhagawan sri sathya sai baba; (var) parti, parthi, parthipuri shambho: one who is goodness personified - refers to lord shiva; (var) shambhu shankari: goddess parvathi shanmukha: lord with six faces - refers to lord subrahmanya, son of shiva; (var) shanmuga sharavana: another name of lord subrahmanya since he appeared in a forest of shara (bamboo) shiva: lord shiva - one of the trinity who is the destroyer - the name shiva means auspiciousness; (var) shiv, shivaya, shivaraj, shivaraja, shivarajam, shivom, shivani (f) - of shiva sutha: son; (var) sutham, suthaya - one who is the son of, suthaney (tamil) uma: goddess parvathi; (var) umaiyaval - tamil</t>
  </si>
  <si>
    <t>debug_shambhu_kumara_haro_hara.html</t>
  </si>
  <si>
    <t>https://sairhythms.sathyasai.org/song/shankara-abhayankara</t>
  </si>
  <si>
    <t>Shankara Abhayankara</t>
  </si>
  <si>
    <t>Ashwin, Jothsna, Sailavan</t>
  </si>
  <si>
    <t>Glory to Lord Shankara who dispels all fears, the one who is the ocean of mercy, the one who is most beautiful and the one who loves music. We offer our salutations to the Lord of the Universe, Lord Sai.</t>
  </si>
  <si>
    <t>Shankara Abhayankara
Daya Nidhey Manohara [ Shankara ... ]
Saama Gaana Priyakara
Sai Jaga Vandana
Parameshwara Maheshwara
Sabha Pathey (Krupa Nidhey) Manohara</t>
  </si>
  <si>
    <t>Song Glossary abhayankara: one who protects by removing all fear; (var) abhayankari (f) daya: compassion gaan: song, music; (var) gaana jagat: world; (var) jagath, jagatha, jag, jaga krupa: compassion; (var) kripa maheshwara: greatest lord - refers to lord shiva manohar: pleasing, beautiful, charming; (var) manohara, manoharam, manohari (f) nidhey: treasure house; (var) nidhe paramesha: supreme god; (var) parameshwara, parameshwaraya, parameshwari (feminine) priya: dear; (var) priyey, priyakara, priyakari (f) sabhapathey: master or lord of the stage (represents the universe) - refers to lord shiva sai: sa + aai = divine mother saama: refers to the musical saama veda, one of the four vedas shankara: name of lord shiva, one who bestows auspiciousness; (var) shankar, shankaraya, shankaram vandana: worship, obeisance, salutation; (var) vandanam</t>
  </si>
  <si>
    <t>debug_shankara_abhayankara.html</t>
  </si>
  <si>
    <t>https://youtu.be/UubErv2w238?t=1015</t>
  </si>
  <si>
    <t>https://sairhythms.sathyasai.org/song/shankara-naam-bhajo</t>
  </si>
  <si>
    <t>Shankara Naam Bhajo</t>
  </si>
  <si>
    <t>Chant the name of Lord Shankara (Shiva) the consort of Gowri. Lord Sai, the one who adorns the yellow dress (Peetambara) is verily Lord Shiva who has the crescent Moon on the head.</t>
  </si>
  <si>
    <t>Shankara Naam Bhajo
Shankara Shankara Naam Bhajo (3) [ Shankara Naam ... ]
Peetambara Dhara Sai Shankara
Chandrakala Dhara Gowri Manohara</t>
  </si>
  <si>
    <t>shankara-naam-bhajo.mp3</t>
  </si>
  <si>
    <t>Song Glossary bhajo: (let us) worship, chant the name or sing the praises of the lord; (var) bhajarey, bhajey, bhajore, bhajorey, bhajeham chandrakala: crescent moon on the day before or after the new moon dhara: bear, carry, earth, one who wears; (var) dhari, dharana, dharam, dharey, dharini (f) gowri: another name of goddess parvathi manohar: pleasing, beautiful, charming; (var) manohara, manoharam, manohari (f) naam: name; (var) naama, naamam peetambara: yellow or golden colored cloth esp. worn by lord krishna sai: sa + aai = divine mother shankara: name of lord shiva, one who bestows auspiciousness; (var) shankar, shankaraya, shankaram</t>
  </si>
  <si>
    <t>debug_shankara_naam_bhajo.html</t>
  </si>
  <si>
    <t>https://www.youtube.com/watch?v=J3PzaxAJn7s</t>
  </si>
  <si>
    <t>https://sairhythms.sathyasai.org/song/shankara-roopa-sajjana-vanditha</t>
  </si>
  <si>
    <t>Shankara Roopa Sajjana Vanditha</t>
  </si>
  <si>
    <t>We sing in praise of Lord Sai Rama who is the embodiment of Lord Shankara and who is worshipped by all noble beings. He is the embodiment of Lord Rama who has unblemished character. He is the embodiment of Lord Keshava(Krishna) who destroys all the obstacles and the one who is the Lord of Hanuman who is the protector of all beings. We offer our salutations to You Oh Lord Sai Rama, the protector of the Universe and the one adored by the saints and the one who is worshipped as the Formless one.</t>
  </si>
  <si>
    <t>Shankara Roopa Sajjana Vanditha Sai Rama Namosthuthey
Raghupathi Roopa Ramya Charitha Sai Rama Namosthuthey
Keshava Roopa Klesha Vinashaka Sai Rama Namosthuthey
Adbhuta Charitha Anjaneya Anatha Rakshaka Namosthuthey
Sarvaadhara Sadhu Janavana Sai Rama Namosthuthey
Nirvikara Nirupama Charitha Sai Rama Namosthuthey
Jaya Sai Rama Namosthuthey</t>
  </si>
  <si>
    <t>shankara-roopa-sajjana-vanditha.mp3</t>
  </si>
  <si>
    <t>vintage folk</t>
  </si>
  <si>
    <t>Song Glossary adbhuta: miraculous; (var) adbhutamey anath: destitute; (var) anatha charitha: character; (var) charita, charithey, charitham hanuman: the monkey god who served lord rama; (var) hanumantha, anjaneya - son of anjana janavana: protector of people; (var) janavani (feminine) jaya: victory; (var) jayam, jayatu keshava: refers to lord krishna who vanquished the demon keshi; also means the one with beautiful, long hair; (var) keshavam klesha: pain, suffering namostuthey: to offer salutations; (var) namasthey nirupama: without any comparison i.e. one who is unique in himself and cannot be compared with anybody i.e. god nirvikara: unperturbed, unagitated raghupathey: lord of raghu clan; (var) raghupathi rakshaka: protector; (var) rakshaki (feminine) rama: name of the seventh incarnation of lord vishnu, son of dasharatha and kausalya; (var) ram ramya: pleasing, beautiful, delightful roopa: figure, embodiment; (var) roopam, roopini (f) sadhu: saint sai: sa + aai = divine mother sajjana: good people sarvaadhara: basis of everybody/everything shankara: name of lord shiva, one who bestows auspiciousness; (var) shankar, shankaraya, shankaram vanditha: one who is worshipped; (var) vandita, vanditham, vandithaya vinasha: one who destroys or removes; (var) vinashaka, vinashana, vinashini (f), vinasham;</t>
  </si>
  <si>
    <t>debug_shankara_roopa_sajjana_vanditha.html</t>
  </si>
  <si>
    <t>https://youtu.be/2JiT2hq5hqc</t>
  </si>
  <si>
    <t>This song was sung during Arathi in the past.</t>
  </si>
  <si>
    <t>https://sairhythms.sathyasai.org/song/shankara-sadashiva-chandrashekara</t>
  </si>
  <si>
    <t>Shankara Sadashiva Chandrashekara</t>
  </si>
  <si>
    <t>Obeisance to Lord Sai who is none other than Lord Shankara (Shiva), the one who holds the crescent moon on His head. He is also known as Neelakanta, as His throat is blue in color (due to the poison He swallowed during the conflict between Gods and demons). Salutations to the one who holds the Trident and who has the Third Eye on His forehead and who slayed the demon Tripura.</t>
  </si>
  <si>
    <t>Shankara Sadashiva Chandrashekara
Chandrashekara (Sathya) Sai Shankara [ Shankara Sadashiva ... ]
Neelakanta Shooladhari Sai Shankara
Phaala Netra Tripura Haari Sai Shankara [ Chandrashekara ... ]
Sai Shiva is so sublime like phases of the moon
And the full moon phase means much to me [ Sai Shiva is ... ]
Shining moon reflects Lord Shiva Sai as sunlight
Crushing darkness that may be hiding inside my heart [ And the full moon ... ]</t>
  </si>
  <si>
    <t>shankara-sadashiva-chandrashekara.mp3</t>
  </si>
  <si>
    <t>Song Glossary chandrashekara: one who has the moon on his head, refers to lord shiva; (var) chandrashekaraya harana: to remove/destroy; (var) haranam, haari - one who destroys neelakanta: blue-throated, refers to lord shiva whose throat became blue after he drank the poison haalahala; (var) neelagriva, neelakantaya, neelakanteshwara netra: eyes; (var) netram phaala: forehead; top part of hair sadashiva: always happy or prosperous; (var) sadashivey, sadashivom sai: sa + aai = divine mother shankara: name of lord shiva, one who bestows auspiciousness; (var) shankar, shankaraya, shankaram shooladhari: one who carries the trident - lord shiva tripura: three worlds, three cities, name of a demon</t>
  </si>
  <si>
    <t>debug_shankara_sadashiva_chandrashekara.html</t>
  </si>
  <si>
    <t>https://youtu.be/1D25yYnSizM</t>
  </si>
  <si>
    <t>https://sairhythms.sathyasai.org/song/shankara-sadashiva-sabha-pathey-manohara</t>
  </si>
  <si>
    <t>Salutations to Lord Shankara (Shiva) the master of stage, the one who holds the crescent moon in His matted hair. We offer our humble salutations to the consort of Goddess Uma (Parvathi). Lord Shiva is none other than Lord Sai of Puttaparthi.</t>
  </si>
  <si>
    <t>Shankara Sadashiva Sabha Pathey Manohara
Chandrashekara Jatadhara Uma Maheshwara [ Shankara ... ]
Shankara Sai Shankara (2)
Eshwara Sayeeshwara (Partheeshwara) [ Chandrashekara ... ]</t>
  </si>
  <si>
    <t>shankara-sadashiva-sabha-pathey-manohara.mp3</t>
  </si>
  <si>
    <t>https://dl.radiosai.org/RADIO_SAI_BHAJAN_CLASSROOM_217_SHANKARA_SADASHIVA_SABHAPATE.mp3</t>
  </si>
  <si>
    <t>Song Glossary chandrashekara: one who has the moon on his head, refers to lord shiva; (var) chandrashekaraya eshwar: lord, one of the various names of lord shiva; (var) eshwara jatadhara: one who wears locks of matted hair – shiva; (var) jatadhari maheshwara: greatest lord - refers to lord shiva manohar: pleasing, beautiful, charming; (var) manohara, manoharam, manohari (f) partheeshwara: one who is lord of parthi (sathya sai baba); (var) partheesha, partheeshwaraya sabhapathey: master or lord of the stage (represents the universe) - refers to lord shiva sadashiva: always happy or prosperous; (var) sadashivey, sadashivom sai: sa + aai = divine mother sayeesha: sai + esha = lord sai; (var) sayeesham, sayeeshwara, sayeeshwaram, sayeeshwari (f), sayeeshwaraya, saishwari (f), shankara: name of lord shiva, one who bestows auspiciousness; (var) shankar, shankaraya, shankaram uma: goddess parvathi; (var) umaiyaval - tamil</t>
  </si>
  <si>
    <t>debug_shankara_sadashiva_sabha_pathey_manohara.html</t>
  </si>
  <si>
    <t>https://sairhythms.sathyasai.org/song/shankara-sadashiva-shiva-shiva-shambho</t>
  </si>
  <si>
    <t>Shankara Sadashiva Shiva Shiva Shambho</t>
  </si>
  <si>
    <t>Chant the name of Lord Shiva, who is adorned with sacred ash and has crescent of moon on His head, who is the Primordial "Om" personified.</t>
  </si>
  <si>
    <t>Shankara Sadashiva Shiva Shiva Shambho
Chandrashekara Hara Hara Hara Shambho [ Shankara Sadashiva ... ]
Bhasma Bhooshitanga Sai Shiva Shiva Shambho
Bala Shashi Vibhushana Hara Hara Shambho
Omkara Roopa Sai Shiva Shiva Shambho
Om Namah Shivaya Hara Hara Shambho</t>
  </si>
  <si>
    <t>Song Glossary bala: child, son; (var) bal, balana, balagan (tamil), baalam bhasma: sacred ash bhooshitanga: decorated body bhooshana: ornament, decoration, jewel; being so decorated; (var) bhushana, vibhushana, vibhushani (f), bhooshani (f) chandrashekara: one who has the moon on his head, refers to lord shiva; (var) chandrashekaraya hara: another name of lord shiva which means “to destroy”; (var) haraya namah: offer salutations; not mine; (var) namaya om: Omkara has no form. It is the manifestation of Brahman (God) as sound. It is present in all creation. It is effulgent. It is in all speech. Read More: Significance of Om roopa: figure, embodiment; (var) roopam, roopini (f) sadashiva: always happy or prosperous; (var) sadashivey, sadashivom sai: sa + aai = divine mother shambho: one who is goodness personified - refers to lord shiva; (var) shambhu shankara: name of lord shiva, one who bestows auspiciousness; (var) shankar, shankaraya, shankaram shashi: moon shiva: lord shiva - one of the trinity who is the destroyer - the name shiva means auspiciousness; (var) shiv, shivaya, shivaraj, shivaraja, shivarajam, shivom, shivani (f) - of shiva</t>
  </si>
  <si>
    <t>debug_shankara_sadashiva_shiva_shiva_shambho.html</t>
  </si>
  <si>
    <t>https://sairhythms.sathyasai.org/song/shankara-samba-shiva-hara-hara</t>
  </si>
  <si>
    <t>Shankara Samba Shiva Hara Hara</t>
  </si>
  <si>
    <t>Glory to Lord Shankara (Shiva), the one who holds the mighty Ganges in His Locks, the one adorned with the crescent moon, the consort of Gowri and the Lord of Kashi (the city of Banaras where He is adored as Lord Viswanath). O Sai, the Lord of Parthi, You are verily Lord Shiva, You are the ocean of compassion and mercy. We pray and offer our salutations to You.</t>
  </si>
  <si>
    <t>Shankara Samba Shiva Hara Hara
Shankara Samba Shiva [ Shankara Samba ... ]
Ganga Jatadhara Gowri Mahesha
Chandra Kaladhara Hey Paramesha
Kailasa Vasa Kashi Pathey
Karuna Sagara Gowri (Parthi) Pathey</t>
  </si>
  <si>
    <t>shankara-samba-shiva-hara-hara.mp3</t>
  </si>
  <si>
    <t>Song Glossary chandrakala: crescent moon on the day before or after the new moon dhara: bear, carry, earth, one who wears; (var) dhari, dharana, dharam, dharey, dharini (f) ganga: the sacred river ganges worshipped as goddess ganga; (var) gangey gowri: another name of goddess parvathi hara: another name of lord shiva which means “to destroy”; (var) haraya hey: a heartfelt callout, usually followed by a name or description like 'hey rama', or 'hey merciful lord' jatadhara: one who wears locks of matted hair – shiva; (var) jatadhari kailasa: the abode of lord shiva karuna: compassion; (var) karunya, karunamaya - full of compassion, karunamayi (f), karunantha, karunakara - embodiment of compassion kashi: a holy place; (var) kasi mahesha: greatest lord - refers to lord shiva; (var) mahesham paramesha: supreme god; (var) parameshwara, parameshwaraya, parameshwari (feminine) pathey: master, lord, husband; (var) pathi, pathayey puttaparthi: birthplace of bhagawan sri sathya sai baba; (var) parti, parthi, parthipuri sagar: ocean; (var) sagara, sagaram, sagari (feminine)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 vasa: one who dwells or resides in; (var) vasaya, vaasam</t>
  </si>
  <si>
    <t>debug_shankara_samba_shiva_hara_hara.html</t>
  </si>
  <si>
    <t>https://sairhythms.sathyasai.org/song/shankara-shankara</t>
  </si>
  <si>
    <t>Shankara Shankara (Pantuvarali / Puriya Dhanashri)</t>
  </si>
  <si>
    <t>Glory to Lord Shankara who holds the mighty Ganges in His Matted Locks, who is the consort of Mother Gowri (Girija).</t>
  </si>
  <si>
    <t>Shankara Shankara
Shambho Shankara Sayeeshwara [ Shankara ... ]
Ganga Jatadhara Shankara
Gowri Manohara Shankara
Shankara Shankara
Girija Ramana Shiva Shambho
Hara Hara Hara Hara Hara Shambho</t>
  </si>
  <si>
    <t>Song Glossary ganga: the sacred river ganges worshipped as goddess ganga; (var) gangey girija: goddess parvathi, daughter of the king of mountains gowri: another name of goddess parvathi hara: another name of lord shiva which means “to destroy”; (var) haraya jatadhara: one who wears locks of matted hair – shiva; (var) jatadhari manohar: pleasing, beautiful, charming; (var) manohara, manoharam, manohari (f) ramana: beloved; also the name of a saint sayeesha: sai + esha = lord sai; (var) sayeesham, sayeeshwara, sayeeshwaram, sayeeshwari (f), sayeeshwaraya, saishwari (f),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</si>
  <si>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debug_shankara_shankara.html</t>
  </si>
  <si>
    <t>https://sairhythms.sathyasai.org/song/shankara-shankara-0</t>
  </si>
  <si>
    <t>Shankara Shankara (Hamsadhwani)</t>
  </si>
  <si>
    <t>Glory to Lord Shankara, the consort of Mother Shankari (Parvathi) and the One who holds the Ganges in His Locks, who is as beautiful as the Moon and has Lotus eyes, who adorns serpents as ornaments and who holds the crescent Moon, We pray and offer our salutations to Thee.</t>
  </si>
  <si>
    <t>Shankara Shankara
Shankari Manohara
Parvathi Nayaka
Paahi Gangadhara
Pankaja Lochana
Pannaga Bhooshana
Chandrabimba Mukha
Chandrashekara Harey
Jai Jai Shankara Hara Hara Shankara (6)</t>
  </si>
  <si>
    <t>Song Glossary bhooshana: ornament, decoration, jewel; being so decorated; (var) bhushana, vibhushana, vibhushani (f), bhooshani (f) chand: moon; (var) chandra ganga: the sacred river ganges worshipped as goddess ganga; (var) gangey hara: another name of lord shiva which means “to destroy”; (var) haraya hari: name of lord vishnu; (var) hare, harey jai: victory lochana: eye; (var) lochani (feminine) – one with such eyes; (var) vilochana manohar: pleasing, beautiful, charming; (var) manohara, manoharam, manohari (f) mukha: face; (var) mukh nayaka: master or leader (masculine); nayaki (feminine); (var) nayaga (tamil) paahi: protect; (var) pahi pankaja: lotus; (var) pankajam pannaga: serpent parvathi: consort of lord shiva shankara: name of lord shiva, one who bestows auspiciousness; (var) shankar, shankaraya, shankaram shankari: goddess parvathi</t>
  </si>
  <si>
    <t>https://sairhythms.sathyasai.org/song/shankara-shankara-1</t>
  </si>
  <si>
    <t>Glory to Lord Sai Shankara who is the embodiment of Music and the Vedas and who has taken the form of Sai in this age of Kali. O Lord Sai, we hail victory to You and offer our salutations to You.</t>
  </si>
  <si>
    <t>Shankara Shankara
Sai Shankara
Naada Shareera Vedodhara
Kali Yuga Avatara Sai
Hara Shiva Shankara Sai Shiva Shiva Shankara Sai
Chandrashekara Sai Parthi Shankara Sai</t>
  </si>
  <si>
    <t>shankara-shankara-1.mp3 https://saisundaram.org/59-sankara-sankara-sai-sankara</t>
  </si>
  <si>
    <t>Song Glossary avatar: incarnation; (var) avatara, avataram, avatari, avathaar, avathari, avatarini(f) chandrashekara: one who has the moon on his head, refers to lord shiva; (var) chandrashekaraya hara: another name of lord shiva which means “to destroy”; (var) haraya kali: current era; one among the four eras of kritha, treta, dwapara and kali naada: sound; (var) ninaada, naad, naadam puttaparthi: birthplace of bhagawan sri sathya sai baba; (var) parti, parthi, parthipuri sai: sa + aai = divine mother shankara: name of lord shiva, one who bestows auspiciousness; (var) shankar, shankaraya, shankaram shareera: body shiva: lord shiva - one of the trinity who is the destroyer - the name shiva means auspiciousness; (var) shiv, shivaya, shivaraj, shivaraja, shivarajam, shivom, shivani (f) - of shiva vedodhara: one who promotes the vedic scriptures yuga: one of the divisions of time. there are four yugas, known as krita, treta, dvapara and kali (the current age); (var) yug, yugamuna (telugu)</t>
  </si>
  <si>
    <t>https://youtu.be/ABhS7M_NqOE</t>
  </si>
  <si>
    <t>https://sairhythms.sathyasai.org/song/shankara-shankara-chandrashekara</t>
  </si>
  <si>
    <t>Shankara Shankara Chandrashekara (Sindhu Bhairavi / Bhairavi)</t>
  </si>
  <si>
    <t>Salutations to Lord Shankara (also known as Chandramouli and Shambho) the one who holds the Ganges in His Locks, the one who is worshipped as the consort of Mother Gowri, the one who holds the crescent Moon on His head and to the Sai Shankara who creates the sacred Lingam.</t>
  </si>
  <si>
    <t>Shankara Shankara Chandrashekara
Chandramouli Shankara Shambho Shankara (2)
Ganga Jatadhara Gowri Shankara
Paapa Vimochana Shashi Shekara
Lingodhbhavakara Sai Shankara
Parthi Puri Shankara Shambho Shankara (2)</t>
  </si>
  <si>
    <t>Song Glossary chand: moon; (var) chandra ganga: the sacred river ganges worshipped as goddess ganga; (var) gangey gowri: another name of goddess parvathi jatadhara: one who wears locks of matted hair – shiva; (var) jatadhari lingodbhava: one who created linga - refers to lord sathya sai baba who created and took out lingas from his stomach during the shivarathri festival; (var) lingodhbhava, lingodhbhavakara paapa: sin puri: a holy site puttaparthi: birthplace of bhagawan sri sathya sai baba; (var) parti, parthi, parthipuri sai: sa + aai = divine mother shambho: one who is goodness personified - refers to lord shiva; (var) shambhu shankara: name of lord shiva, one who bestows auspiciousness; (var) shankar, shankaraya, shankaram shashi: moon shekara: highest part, top or crown of the head; (var) sekara, shekaraya, shekari (feminine) vimochana: one who liberates; (var) vimochani (f), mochani (f), vimochanam</t>
  </si>
  <si>
    <t>debug_shankara_shankara_chandrashekara.html</t>
  </si>
  <si>
    <t>https://sairhythms.sathyasai.org/song/shankara-shankara-chandrashekara-0</t>
  </si>
  <si>
    <t>Shankara Shankara Chandrashekara (Charukeshi)</t>
  </si>
  <si>
    <t>Glory to Lord Shankara (shiva), the blue-throated one who is adorned with the crescent moon on His head and who wields the Trident. He is hailed as Lord Brihadheeshwara in Tanjore and as Shaileshwara, the Lord of the mountains. He is verily our Lord Sai of Shirdi and Puttaparthi. He is the master of this universe as well as our hearts.</t>
  </si>
  <si>
    <t>Shankara Shankara Chandrashekara
Hara Hara Hara Shiva Shiva Shiva Chandrashekara [ Shankara ... ]
Neelakanta Shooladhari Chandrashekara
Brihadheeshwara Shaileshwara Chandrashekara
Shirdeeshwara Partheeshwara Sayeeshwara
Bhuvaneshwara Hrudayeshwara Sayeeshwara</t>
  </si>
  <si>
    <t>shankara-shankara-chandrashekara-0.mp3</t>
  </si>
  <si>
    <t>Song Glossary bhuvaneshwara: lord of the world; (var) bhuvanesha brihadheeshwara: name of lord shiva in the holy city of tanjore, the name means 'big lord' chandrashekara: one who has the moon on his head, refers to lord shiva; (var) chandrashekaraya hara: another name of lord shiva which means “to destroy”; (var) haraya hrudayeshwara: lord of the heart; (var) hrudayeshwari (f) neelakanta: blue-throated, refers to lord shiva whose throat became blue after he drank the poison haalahala; (var) neelagriva, neelakantaya, neelakanteshwara partheeshwara: one who is lord of parthi (sathya sai baba); (var) partheesha, partheeshwaraya sayeesha: sai + esha = lord sai; (var) sayeesham, sayeeshwara, sayeeshwaram, sayeeshwari (f), sayeeshwaraya, saishwari (f), shaileshwara: lord of the mountains, lord shiva; (var) shaileshwari – parvati shankara: name of lord shiva, one who bestows auspiciousness; (var) shankar, shankaraya, shankaram shirdeesha: lord of shirdi; (var) shirdeeshwara, shirdeeshwaraya shiva: lord shiva - one of the trinity who is the destroyer - the name shiva means auspiciousness; (var) shiv, shivaya, shivaraj, shivaraja, shivarajam, shivom, shivani (f) - of shiva shooladhari: one who carries the trident - lord shiva</t>
  </si>
  <si>
    <t>https://youtu.be/f5maP8WmipA</t>
  </si>
  <si>
    <t>https://sairhythms.sathyasai.org/song/shankara-shankara-sadashiva</t>
  </si>
  <si>
    <t>Shankara Shankara Sadashiva</t>
  </si>
  <si>
    <t>Pray to the ever blissfull Lord Shankara (Shiva) who is always with Mother Amba (Parvathi).</t>
  </si>
  <si>
    <t>Shankara Shankara Sadashiva
Sadashiva Hey Samba Shiva [ Shankara ... ]
Amba Sahita Samba Shiva
Samba Shiva Hey Sadashiva</t>
  </si>
  <si>
    <t>shankara-shankara-sadashiva.mp3</t>
  </si>
  <si>
    <t>https://media.radiosai.org/journals/Vol_07/01JUL09/12-bhajans.htm</t>
  </si>
  <si>
    <t>Song Glossary amba: mother parvathi; (var) ambe, ambey, ambika hey: a heartfelt callout, usually followed by a name or description like 'hey rama', or 'hey merciful lord' sadashiva: always happy or prosperous; (var) sadashivey, sadashivom sahita: with; (var) sahite, shitha, sahithey sai: sa + aai = divine mother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t>
  </si>
  <si>
    <t>debug_shankara_shankara_sadashiva.html</t>
  </si>
  <si>
    <t>https://youtu.be/ter5U3IX-Zw</t>
  </si>
  <si>
    <t>https://sairhythms.sathyasai.org/song/shankara-shankara-sai-shankara-jaya</t>
  </si>
  <si>
    <t>Shankara Shankara Sai Shankara Jaya</t>
  </si>
  <si>
    <t>Chant the name of Lord Shankara (Shiva) who is none other than Lord Sai, Lord of Shirdi and Parthi, the very embodiment of the Primordial Sound 'Om'.</t>
  </si>
  <si>
    <t>Shankara Shankara Sai Shankara Jaya Jaya Jaya Shiva Om
Jaya Jaya Jaya Shiva (Shiva Sai) Om
Shirdi Mahesha Shiva Paramesha Jaya Jaya Jaya Shiva Om
Jaya Jaya Shiva Sai Om
Parthi Mahesha Pranavakaara Jaya Jaya Jaya Shiva Om
Jaya Jaya Jaya Shiva (Shiva Sai) Om
Jaya Jaya Jaya Shiva ( Sai ) Om (3)
Shiva Om Sai Om (2)</t>
  </si>
  <si>
    <t>Song Glossary jaya: victory; (var) jayam, jayatu mahesha: greatest lord - refers to lord shiva; (var) mahesham om: Omkara has no form. It is the manifestation of Brahman (God) as sound. It is present in all creation. It is effulgent. It is in all speech. Read More: Significance of Om paramesha: supreme god; (var) parameshwara, parameshwaraya, parameshwari (feminine) pranavakaara: embodiment or personification of om; (var) pranavakaari, omkaara, pranavakaram, pranavakaaraaya puttaparthi: birthplace of bhagawan sri sathya sai baba; (var) parti, parthi, parthipuri sai: sa + aai = divine mother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t>
  </si>
  <si>
    <t>debug_shankara_shankara_sai_shankara_jaya.html</t>
  </si>
  <si>
    <t>https://sairhythms.sathyasai.org/song/shankara-shankara-samba-sadashiva</t>
  </si>
  <si>
    <t>Glory to Lord Shiva, the most auspicious one who is adorned with the crescent moon and who bears the Holy Ganges on His head. He is the resident of Mount Kailasa, wields a Trident and destroys the fear of the materialistic world.</t>
  </si>
  <si>
    <t>Shankara Shankara Samba Sadashiva Shankara Shankara Shambho
Chandrakaladhara Shankara Ganga Jatadhara Shankara [ Shankara Shankara ... ]
Kailasa Vasa Shankara Trishoola Dhari Shankara
Shivaya Bhavaya
Shiva Bhava Hara Chandrashekhara</t>
  </si>
  <si>
    <t>shankara-shankara-samba-sadashiva.mp3</t>
  </si>
  <si>
    <t>Song Glossary bhava: being, becoming, birth, world bhavaya: for the world chandrashekara: one who has the moon on his head, refers to lord shiva; (var) chandrashekaraya chandrakala: crescent moon on the day before or after the new moon dhara: bear, carry, earth, one who wears; (var) dhari, dharana, dharam, dharey, dharini (f) ganga: the sacred river ganges worshipped as goddess ganga; (var) gangey hara: another name of lord shiva which means “to destroy”; (var) haraya jatadhara: one who wears locks of matted hair – shiva; (var) jatadhari kailasa: the abode of lord shiva sadashiva: always happy or prosperous; (var) sadashivey, sadashivom samba: sa + amba - one who is with amba (parvathi) - refers to lord shiva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trishoola: trident weapon, frequently held by gods such as lord shiva and goddess durga; (var) trishula, shoola vasa: one who dwells or resides in; (var) vasaya, vaasam</t>
  </si>
  <si>
    <t>debug_shankara_shankara_samba_sadashiva.html</t>
  </si>
  <si>
    <t>https://youtu.be/Y-8S9Le5gr4</t>
  </si>
  <si>
    <t>https://sairhythms.sathyasai.org/song/shankara-shankara-samba-shiva</t>
  </si>
  <si>
    <t>Shankara Shankara Samba Shiva</t>
  </si>
  <si>
    <t>Salutations to You Oh Lord Shankara (also known as Samba Shiva) who is worshipped as Sadashiva and Chandramouli we offer our salutations to you Oh Lord and universal Preceptor Sathya Sai Shiva.</t>
  </si>
  <si>
    <t>Shankara Shankara Samba Shiva
Samba Sadashiva Sai Shiva [ Shankara ... ]
Chandramouli Sadashiva
Sadguru Sathya Sai Shiva</t>
  </si>
  <si>
    <t>Song Glossary chand: moon; (var) chandra sadashiva: always happy or prosperous; (var) sadashivey, sadashivom sadguru: true teacher/mentor/preceptor sai: sa + aai = divine mother samba: sa + amba - one who is with amba (parvathi) - refers to lord shiva sathya: truth, short form of sathyanarayana – the childhood name of sri sathya sai baba; (var) sathyam shankara: name of lord shiva, one who bestows auspiciousness; (var) shankar, shankaraya, shankaram shiva: lord shiva - one of the trinity who is the destroyer - the name shiva means auspiciousness; (var) shiv, shivaya, shivaraj, shivaraja, shivarajam, shivom, shivani (f) - of shiva</t>
  </si>
  <si>
    <t>debug_shankara_shankara_samba_shiva.html</t>
  </si>
  <si>
    <t>https://sairhythms.sathyasai.org/song/shankara-shankara-shankara</t>
  </si>
  <si>
    <t>Shankara Shankara Shankara</t>
  </si>
  <si>
    <t>We seek your protection Oh Lord Sai who in the form of Lord Shankara gives succor to all.</t>
  </si>
  <si>
    <t>Shankara Shankara Shankara
Shankara Abhayankara
Paahi Maam Krupakara
Paahi Maam Sayeeshwara</t>
  </si>
  <si>
    <t>Song Glossary abhaya: protection krupa: compassion; (var) kripa maam: for me paahi: protect; (var) pahi sayeesha: sai + esha = lord sai; (var) sayeesham, sayeeshwara, sayeeshwaram, sayeeshwari (f), sayeeshwaraya, saishwari (f), shankara: name of lord shiva, one who bestows auspiciousness; (var) shankar, shankaraya, shankaram</t>
  </si>
  <si>
    <t>debug_shankara_shankara_shankara.html</t>
  </si>
  <si>
    <t>https://sairhythms.sathyasai.org/song/shankara-shankara-shankara-shankara-shambho</t>
  </si>
  <si>
    <t>Shankara Shankara Shankara Shankara Shambho</t>
  </si>
  <si>
    <t>Salutations to Lord Sai who is none other than Lord Shiva (Shankara), the one who is armed with the Trident and with the third eye on His forehead.</t>
  </si>
  <si>
    <t>Shankara Shankara Shankara Shankara Shambho Shankara
Shiva Shambho Hara Shambho Shiva Shiva Hara Shambho
Shiva Shambho Hara Shambho
Shambho Shankara Sayeesha
Trishoola Dhari Trinetra Dhari [ Shiva Shambho ... ]</t>
  </si>
  <si>
    <t>shankara-shankara-shankara-shankara-shambho.mp3</t>
  </si>
  <si>
    <t>P P M1 M1 M1 G1 G1 G1 R2 R2 R2 S S S+ N1 D1 PIn the Key of C:G G F F F E♭ E♭ E♭ D D D C C C+ B♭ G# G</t>
  </si>
  <si>
    <t>https://dl.radiosai.org/RADIO_SAI_BHAJAN_CLASSROOM_515_SHANKARA.mp3</t>
  </si>
  <si>
    <t>Song Glossary dhara: bear, carry, earth, one who wears; (var) dhari, dharana, dharam, dharey, dharini (f) hara: another name of lord shiva which means “to destroy”; (var) haraya sayeesha: sai + esha = lord sai; (var) sayeesham, sayeeshwara, sayeeshwaram, sayeeshwari (f), sayeeshwaraya, saishwari (f),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trinetra: three-eyed one, refers to lord shiva trishoola: trident weapon, frequently held by gods such as lord shiva and goddess durga; (var) trishula, shoola</t>
  </si>
  <si>
    <t>debug_shankara_shankara_shankara_shankara_shambho.html</t>
  </si>
  <si>
    <t>https://www.youtube.com/watch?v=VWj6ma3qc1c</t>
  </si>
  <si>
    <t>https://sairhythms.sathyasai.org/song/shankara-shankara-shankara-shiva-shambho</t>
  </si>
  <si>
    <t>Shankara Shankara Shankara Shiva Shambho</t>
  </si>
  <si>
    <t>This song is in praise of Lord Shiva, who is the verily auspiciousness.</t>
  </si>
  <si>
    <t>Shankara Shankara Shankara Shiva Shambho (4)
Shiva Shambho Shiva Shambho Shiva Shambho Shiva Shambho (2)</t>
  </si>
  <si>
    <t>Song Glossary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</si>
  <si>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debug_shankara_shankara_shankara_shiva_shambho.html</t>
  </si>
  <si>
    <t>https://sairhythms.sathyasai.org/song/shankara-shiva-shankara-shiva-shankara-0</t>
  </si>
  <si>
    <t>Shankara Shiva Shankara Shiva Shankara (Sindhu Bhairavi / Bhairavi)</t>
  </si>
  <si>
    <t>O Lord Sai, Your Divine abodes are Puttaparthi and Kailasa, You are the Form of Lord Shiva (Shankara) who holds the river Ganges on Your head. Glory be to Thee O Lord Sai.</t>
  </si>
  <si>
    <t>Shankara Shiva Shankara Shiva Shankara Sai Shankar
Parthi Ke Tum Ho Nivasi
Kailash Ke Tum Ho Nivasi [ Shankara Shiva ... ]
Shankara Roop Se Tum Ne Aaya Gangadhari Tum Ho Swami
Gangadhari Tum Ho Sai</t>
  </si>
  <si>
    <t>Song Glossary aayey: came; (var) aayi, aaya, aa gayen (have come) ganga: the sacred river ganges worshipped as goddess ganga; (var) gangey ho: you are; (alternative) so be it kailasa: the abode of lord shiva ke: of or belonging to nivasi: dweller, resident; (var) nivasini (f), nivasitha puttaparthi: birthplace of bhagawan sri sathya sai baba; (var) parti, parthi, parthipuri roopa: figure, embodiment; (var) roopam, roopini (f) sai: sa + aai = divine mother se: from, with shankara: name of lord shiva, one who bestows auspiciousness; (var) shankar, shankaraya, shankaram shiva: lord shiva - one of the trinity who is the destroyer - the name shiva means auspiciousness; (var) shiv, shivaya, shivaraj, shivaraja, shivarajam, shivom, shivani (f) - of shiva swami: lord; (var) swaminatha, swamiye, swamiyey, swamy tum: you, thou; (var) tu, tuj; tubhyam, tumhey - to you; tujhey, tujko - for you;</t>
  </si>
  <si>
    <t>debug_shankara_shiva_shankara_shiva_shankara.html</t>
  </si>
  <si>
    <t>https://sairhythms.sathyasai.org/song/shankara-shiva-shankara-shiva-shankara-1</t>
  </si>
  <si>
    <t>Shankara Shiva Shankara Shiva Shankara (Chakravakam / Ahir Bhairav)</t>
  </si>
  <si>
    <t>Salutations to Lord Shankara, also known as Shiva and Shambho who dances to the sound of Damaru (the miniature drum in His hand) and the ringing of bells. Chant the name of Sai Natha who is verily Lord Shiva.</t>
  </si>
  <si>
    <t>Shankara Shiva Shankara Shiva Shankara Shambho
Shankara Shiva Shankara Shiva Shambho Mahadeva [ Shankara ... ]
Dama Dama Damaru Bajey Shankara Ghana Ghana Ghanta Bajey
(Hara) Hara Bholey Natha Shambho Hara Sai Natha Shambho</t>
  </si>
  <si>
    <t>shankara-shiva-shankara-shiva-shankara-1.mp3</t>
  </si>
  <si>
    <t>Song Glossary baajey: to play an instrument or instruments being played; (var) bajey, bajaavey, baja, bajaavath, baajath bhola: innocent; (var) bholey, bholi, bholarey (f), bholanath - lord of the innocent, refers to lord shiva dam: sound syllable (like in a drum); (var) dum, dama damaru: musical instrument played esp. by lord shiva; (var) damaruka ghana: thick; also refers to the sound of a bell; (var) ghanana ghanta: bell hara: another name of lord shiva which means “to destroy”; (var) haraya mahadev: lord of the lords - refers to lord shiva natha: lord or master; (var) nath, nathaya, natham, nada (tamil), nadanukku (tamil) - to the lord, nathudey (telugu)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</si>
  <si>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https://www.youtube.com/watch?v=x_qdp5K8Gpo</t>
  </si>
  <si>
    <t>https://sairhythms.sathyasai.org/song/shankara-shiva-shankara-shiva-shankara</t>
  </si>
  <si>
    <t>Shankara Shiva Shankara Shiva Shankara (Natabhairavi)</t>
  </si>
  <si>
    <t>Salutations to You Oh Sai who is the embodiment of Lord Shiva (with other names like Shankara and Maheshwara), the one who is worshipped as the personification of Primordial "Om", the one who is dear to the devotees and whose abode is the Holy mountains of Kailasa.</t>
  </si>
  <si>
    <t>Shankara Shiva Shankara Shiva Shankara Roopa Maheshwara Sai
Shankara Shankara Shankara Sai
Omkara Priya Shiva Shankara Sai
Kailasa Priya Shiva Shankara Sai
Nata Jana Priya Shiva Shankara Sai [ Shankara Shankara ]</t>
  </si>
  <si>
    <t>shankara-shiva-shankara-shiva-shankara.mp3</t>
  </si>
  <si>
    <t>Song Glossary jana: people; (var) jano, janon, janonke (of people), janoon, janara kailasa: the abode of lord shiva maheshwara: greatest lord - refers to lord shiva nata: to bow the head or surrender as in ‘natajana’, dancer or actor as in ‘natavara’ om: Omkara has no form. It is the manifestation of Brahman (God) as sound. It is present in all creation. It is effulgent. It is in all speech. Read More: Significance of Om priya: dear; (var) priyey, priyakara, priyakari (f) roopa: figure, embodiment; (var) roopam, roopini (f)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</si>
  <si>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https://www.youtube.com/watch?v=Ha1z_k3jevw</t>
  </si>
  <si>
    <t>https://sairhythms.sathyasai.org/song/shankaram-bhajey-shankaram-bhajey</t>
  </si>
  <si>
    <t>Shankaram Bhajey Shankaram Bhajey</t>
  </si>
  <si>
    <t>Chant the name of Lord Sai whose abode is Parthi, who is none other than Lord Shankara, chant the name of the Universal Preceptor who is the embodiment of bliss.</t>
  </si>
  <si>
    <t>Shankaram Bhajey Shankaram Bhajey
Parthi Vasa Sai Deva Shankaram Bhajey
Sadgurum Bhajey Sadgurum Bhajey
Parthi Vasa Sai Deva Sadgurum Bhajey
Shankaram Bhajey Shankaram Bhajey
Parthi Vasa Sai Deva Shankaram Bhajey
Sadgurum Bhajey Sadgurum Bhajey
Satchidananda Guru Sadgurum Bhajey</t>
  </si>
  <si>
    <t>shankaram-bhajey-shankaram-bhajey.mp3</t>
  </si>
  <si>
    <t>https://dl.radiosai.org/RADIO_SAI_BHAJAN_CLASSROOM_474_SHANKARAM_BHAJE.mp3</t>
  </si>
  <si>
    <t>Song Glossary bhaja: worship, chant the name or sing the praises of the lord; (var) bhajoon - I worship; bhajey - let us worship deva: god; (var) dev, devo, devam guru: preceptor; (var) guruvara – belonging to the guru / guru’s puttaparthi: birthplace of bhagawan sri sathya sai baba; (var) parti, parthi, parthipuri sadguru: true teacher/mentor/preceptor sai: sa + aai = divine mother satchidananda: sat + chith + ananda = truth or being + consciousness + bliss; (var) satchitananda, satchidanandam shankara: name of lord shiva, one who bestows auspiciousness; (var) shankar, shankaraya, shankaram vasa: one who dwells or resides in; (var) vasaya, vaasam</t>
  </si>
  <si>
    <t>debug_shankaram_bhajey_shankaram_bhajey.html</t>
  </si>
  <si>
    <t>https://youtu.be/IBqVx84mPag</t>
  </si>
  <si>
    <t>https://sairhythms.sathyasai.org/song/shankaraya-namah-shivaya</t>
  </si>
  <si>
    <t>Shankaraya Namah Shivaya</t>
  </si>
  <si>
    <t>Salutations to Lord Shankara (Shiva) who is the consort of Mother Uma (Parvathi). Salutations to Lord Shiva who is the embodiment of the Primordial Sound "Om".</t>
  </si>
  <si>
    <t>Shankaraya Namah Shivaya
Sadashivaya Namah Shivaya [ Shankaraya ... ]
Uma Varaya Namah Shivaya
Omkaraya Namah Shivaya (2)
Om Namah Shivaya Shivaya Namah Om (4)</t>
  </si>
  <si>
    <t>Song Glossary namah: offer salutations; not mine; (var) namaya om: Omkara has no form. It is the manifestation of Brahman (God) as sound. It is present in all creation. It is effulgent. It is in all speech. Read More: Significance of Om omkaara: form of om; (var) omkara, omkaraya - one who is the form of om sadashiva: always happy or prosperous; (var) sadashivey, sadashivom shankara: name of lord shiva, one who bestows auspiciousness; (var) shankar, shankaraya, shankaram shiva: lord shiva - one of the trinity who is the destroyer - the name shiva means auspiciousness; (var) shiv, shivaya, shivaraj, shivaraja, shivarajam, shivom, shivani (f) - of shiva uma: goddess parvathi; (var) umaiyaval - tamil varaya: married to</t>
  </si>
  <si>
    <t>debug_shankaraya_namah_shivaya.html</t>
  </si>
  <si>
    <t>https://sairhythms.sathyasai.org/song/shankari-bhaktha-vashankari-ma</t>
  </si>
  <si>
    <t>Salutations to Mother Shankari (Parvathi), who is the remover of obstacles, who is verily Mother Sai, the embodiment of the Primordial Sound Om. Protect us O Lord of Parthi, the bestower of love, wisdom and auspiciousness.</t>
  </si>
  <si>
    <t>Shankari Bhaktha Vashankari Ma
Sankata Haarini Sai Ma
Pranava Swaroopini Prema Dayini
Parthi Pureeshwari Palaya Maam
Mangala Kaarini Manjula Bhaashini
Gnana Dayini Sai Ma
Sai Ma (Sathya) Sai Ma</t>
  </si>
  <si>
    <t>shankari-bhaktha-vashankari-ma.mp3</t>
  </si>
  <si>
    <t>https://dl.radiosai.org/RADIO_SAI_BHAJAN_CLASSROOM_482_SHANKARI_BHAKTAVA_SHANKARI_MA.mp3</t>
  </si>
  <si>
    <t>Song Glossary bhaashi: one who speaks; (var) bhaashini (f) bhaktha: devotee; (var) bhakthudu (telugu), bhakthargal (tamil) dayini: one who gives (feminine); (var) pradayini, vidayini gnana: wisdom; (var) gyaan, gnaan, gnan, gnanam haarini: one who removes/destroys (f); (var) harini, harnevali kaarini: doer, responsible for (f); (var) karini ma: mother; (var) maayi, maiya, mayi maam: for me mangal: auspicious; (var) mangala manjula: pleasing, beautiful, charming pala: to care, protect or sustain; (var) palana, palaya, palam, palan pranava: the primordial sound ‘om’ prema: love; (var) prem; also the name of the third sai avatar, prema sai pureeshwara: lord of a place or city; (var) purishwara, pureeshwari, purishwari (f) puttaparthi: birthplace of bhagawan sri sathya sai baba; (var) parti, parthi, parthipuri sai: sa + aai = divine mother sankata: distress sathya: truth, short form of sathyanarayana – the childhood name of sri sathya sai baba; (var) sathyam shankari: goddess parvathi swaroopa: figure, embodiment; (var) swarupa, swaroopam, swaroopanin (tamil); roopini, swaroopini, svarupini (feminine) vashankari: master, lord (feminine)</t>
  </si>
  <si>
    <t>debug_shankari_bhaktha_vashankari_ma.html</t>
  </si>
  <si>
    <t>https://youtu.be/YQI6FeT9yho https://youtu.be/dP9OS59HjTE</t>
  </si>
  <si>
    <t>The note range is based on the basic tune of the song. If the variations and the third speed are considered, the highest note will be M1 / F (upper octave).</t>
  </si>
  <si>
    <t>https://sairhythms.sathyasai.org/song/shankha-chakra-dhara-sai-krishna</t>
  </si>
  <si>
    <t>Shankha Chakra Dhara Sai Krishna</t>
  </si>
  <si>
    <t>Salutations to Lord Krishna who is the beloved of Radha. He is dark complexioned and soft natured, with a Conch and Disc in each hand. He is none other than Sai who is also Vittala.</t>
  </si>
  <si>
    <t>Shankha Chakra Dhara Sai Krishna
Shyamala Komala Murali Krishna [ Shankha ... ]
Radha Lola Raasa Vilola
Ranga Ranga Ranga Vittala
Vittala Vittala Sai Ranga Vittala (2)</t>
  </si>
  <si>
    <t>Song Glossary chakra: the discus of lord vishnu, also the seven chakras present in the body through which the ‘kundalini’ shakthi ascends dhara: bear, carry, earth, one who wears; (var) dhari, dharana, dharam, dharey, dharini (f) komala: soft, beautiful, pleasant krishna: name of the eighth incarnation of lord vishnu, son of devaki and vasudeva lola: longing or desirous of murali: flute raasa: the dance in which lord krishna multiplied his form to dance with all the gopikas at the same time radha: one of the gopikas and the beloved of lord krishna; (var) radhe, radhey, radhika ranga: lord vittala or panduranga - a form of lord krishna; also the name of lord narayana in srirangam, tamilnadu; (var) ranganath, ranganatha sai: sa + aai = divine mother sham: dark hued, a reference to lord krishna; evening time; (var) shyam, shyama, shyamala shankha: conch vilola: one who is in atmic bliss; (var) vilolana, viloley vittala: the presiding deity at pandarpur who is a manifestation of lord vishnu and lord krishna; (var) vittaley</t>
  </si>
  <si>
    <t>debug_shankha_chakra_dhara_sai_krishna.html</t>
  </si>
  <si>
    <t>https://sairhythms.sathyasai.org/song/shankha-chakra-peetambara-dhari</t>
  </si>
  <si>
    <t>Shankha Chakra Peetambara Dhari</t>
  </si>
  <si>
    <t>Glory to Lord Narayana, who bears the Conch and the Discus, who wears yellow silk and who incarnated as the ever merciful Lord Rama, Krishna and Sai.</t>
  </si>
  <si>
    <t>Shankha Chakra Peetambara Dhari Karuna Sagara Rama Murari
Shankha Chakra Peetambara Dhari Karuna Sagara Krishna Murari
Shankha Chakra Peetambara Dhari Karuna Sagara Sai Murari</t>
  </si>
  <si>
    <t>shankha-chakra-peetambara-dhari.mp3</t>
  </si>
  <si>
    <t>n2 n2 n2 n2 n2 S S R1 S S ~ G2 G2 M1 G2 R1 R1 G2 R1 R1 S SIn the Key of C:B B B B B C C C# C C ~ E E F E C# C# E C# C# C C</t>
  </si>
  <si>
    <t>https://dl.radiosai.org/RADIO_SAI_BHAJAN_CLASSROOM_380_SHANKH_CHAKRA_PITAMBAR.mp3</t>
  </si>
  <si>
    <t>Song Glossary chakra: the discus of lord vishnu, also the seven chakras present in the body through which the ‘kundalini’ shakthi ascends dhara: bear, carry, earth, one who wears; (var) dhari, dharana, dharam, dharey, dharini (f) karuna: compassion; (var) karunya, karunamaya - full of compassion, karunamayi (f), karunantha, karunakara - embodiment of compassion krishna: name of the eighth incarnation of lord vishnu, son of devaki and vasudeva murare: one who killed the demon ‘mura’ – lord krishna; (var) murari, murarey peetambara: yellow or golden colored cloth esp. worn by lord krishna rama: name of the seventh incarnation of lord vishnu, son of dasharatha and kausalya; (var) ram sagar: ocean; (var) sagara, sagaram, sagari (feminine) sai: sa + aai = divine mother shankha: conch</t>
  </si>
  <si>
    <t>debug_shankha_chakra_peetambara_dhari.html</t>
  </si>
  <si>
    <t>https://sairhythms.sathyasai.org/song/shanmukha-natha-shanmukha-natha</t>
  </si>
  <si>
    <t>Shanmukha Natha Shanmukha Natha</t>
  </si>
  <si>
    <t>We take refuge in Lord Shankmukha (Subrahmanya), the Lord who has six faces and who is glorified as Sharavana.</t>
  </si>
  <si>
    <t>Shanmukha Natha Shanmukha Natha (2)
Om Saravana Bhava Shanmukha Natha Guru Saravana Bhava Shanmukha Natha
Shanmukha Natha Shanmukha Natha</t>
  </si>
  <si>
    <t>Song Glossary bhava: being, becoming, birth, world guru: preceptor; (var) guruvara – belonging to the guru / guru’s om: Omkara has no form. It is the manifestation of Brahman (God) as sound. It is present in all creation. It is effulgent. It is in all speech. Read More: Significance of Om natha: lord or master; (var) nath, nathaya, natham, nada (tamil), nadanukku (tamil) - to the lord, nathudey (telugu) shanmukha: lord with six faces - refers to lord subrahmanya, son of shiva; (var) shanmuga sharavana: another name of lord subrahmanya since he appeared in a forest of shara (bamboo)</t>
  </si>
  <si>
    <t>debug_shanmukha_natha_shanmukha_natha.html</t>
  </si>
  <si>
    <t>https://youtu.be/JO7gzzhsx64</t>
  </si>
  <si>
    <t>https://sairhythms.sathyasai.org/song/shanmukha-shanmukha-sai-sundara</t>
  </si>
  <si>
    <t>Shanmukha Shanmukha Sai Sundara</t>
  </si>
  <si>
    <t>Glory to Lord Sai who resides in Parthi and who is the personification of the primordial sound "Om", who is worshipped as Lord Shanmukha and as the Guru, who is the blessed son of Mother Gowri and Lord Shankara.</t>
  </si>
  <si>
    <t>Shanmukha Shanmukha Sai Sundara
Shiva (Guru) Sharavana Bhava Om
Mangala Gowri Shankara Nandana [ Shiva (Guru) ... ]
Parthi Vihari Pranavakaari [ Shiva (Guru) ... ]</t>
  </si>
  <si>
    <t>shanmukha-shanmukha-sai-sundara.mp3</t>
  </si>
  <si>
    <t>Subrahmanya, Guru</t>
  </si>
  <si>
    <t>S+ S+ N1 S+ S+ N1 D1 D1 N1 D1 M1In the Key of C:C+ C+ B♭ C+ C+ B♭ G# G# B♭ G# F</t>
  </si>
  <si>
    <t>Song Glossary bhava: being, becoming, birth, world gowri: another name of goddess parvathi guru: preceptor; (var) guruvara – belonging to the guru / guru’s mangal: auspicious; (var) mangala nandana: son, also the name of a forest; (var) nandan, nandanam om: Omkara has no form. It is the manifestation of Brahman (God) as sound. It is present in all creation. It is effulgent. It is in all speech. Read More: Significance of Om pranavakaara: embodiment or personification of om; (var) pranavakaari, omkaara, pranavakaram, pranavakaaraaya puttaparthi: birthplace of bhagawan sri sathya sai baba; (var) parti, parthi, parthipuri sai: sa + aai = divine mother shankara: name of lord shiva, one who bestows auspiciousness; (var) shankar, shankaraya, shankaram shanmukha: lord with six faces - refers to lord subrahmanya, son of shiva; (var) shanmuga sharavana: another name of lord subrahmanya since he appeared in a forest of shara (bamboo) shiva: lord shiva - one of the trinity who is the destroyer - the name shiva means auspiciousness; (var) shiv, shivaya, shivaraj, shivaraja, shivarajam, shivom, shivani (f) - of shiva sundara: beautiful; (var) sundarakara, sundaraya, sundari (f), soundari (f), sundaram - beauty vihara: one who resides; (var) viharana, vihari, viharini (f)</t>
  </si>
  <si>
    <t>debug_shanmukha_shanmukha_sai_sundara.html</t>
  </si>
  <si>
    <t>https://sairhythms.sathyasai.org/song/shantha-durge-shanthi-swaroopini</t>
  </si>
  <si>
    <t>Shantha Durge Shanthi Swaroopini</t>
  </si>
  <si>
    <t>This song extols Mother Durga who has a peaceful appearance, attractive dark complexioned soft features, who is the embodiment of a form that is all pervading without beginning and end and the one who liberates us from the cycle of birth and death.</t>
  </si>
  <si>
    <t>Shantha Durge Shanthi Swaroopini
Shyamala Komala Mana Mohini [ Shantha Durge ... ]
Adi Anadi Anantha Swaroopini
Moksha Pradayini Narayani (2)
Shantha Durge Shanthi Swaroopini
Shyamala Komala Mana Mohini [ Shantha Durge ... ]
Mangala Dayini Madhura Vani
Gita Vinodini Sai Janani</t>
  </si>
  <si>
    <t>shantha-durge-shanthi-swaroopini.mp3</t>
  </si>
  <si>
    <t>Song Glossary adi: beginning, commencement, first in time anadi: one without a beginning, who is always eternal and permanent anantha: infinite, endless; (var) ananth, anantham, ananthaya dayini: one who gives (feminine); (var) pradayini, vidayini durga: goddess who destroyed the demon mahishasura; (var) durge, durgeshwari komala: soft, beautiful, pleasant mana: mind; (var) man, mano mohana: attractive, beautiful, enchanting; (var) mohanam, mohini (f) - also refers to an incarnation of lord vishnu moksha: liberation, moha+kshaya - destruction of attachment narayani: goddess of wealth, lakshmi, the consort of narayana sham: dark hued, a reference to lord krishna; evening time; (var) shyam, shyama, shyamala shantha: peaceful shanthi: peace swaroopa: figure, embodiment; (var) swarupa, swaroopam, swaroopanin (tamil); roopini, swaroopini, svarupini (feminine)</t>
  </si>
  <si>
    <t>debug_shantha_durge_shanthi_swaroopini.html</t>
  </si>
  <si>
    <t>https://youtu.be/MVNMAu8PG_w https://youtu.be/TDvcnWE5UTQ</t>
  </si>
  <si>
    <t>https://sairhythms.sathyasai.org/song/shanthi-pradayini-ma-jaya-ma</t>
  </si>
  <si>
    <t>Shanthi Pradayini Ma Jaya Ma</t>
  </si>
  <si>
    <t>Glory to the Divine Mother, who is the bestower of ultimate, Divine peace. She removes all difficulties and gives prosperity to Her devotees. She is the eternal resident of the entire universe, and of our hearts.</t>
  </si>
  <si>
    <t>Shanthi Pradayini Ma Jaya Ma Janani
Sundara Roopini Ma Jaya Ma Janani [ Shanthi Pradayini Ma ... ]
Santaapa Haarini Samprapya Dayini
Ma Bhuvaneshwari Janani
(Jaya) Ma Hrudayeshwari Janani
Jaya Ma Janani (2)</t>
  </si>
  <si>
    <t>shanthi-pradayini-ma-jaya-ma.mp3</t>
  </si>
  <si>
    <t>Song Glossary bhuvaneshwari: goddess of the world dayini: one who gives (feminine); (var) pradayini, vidayini haarini: one who removes/destroys (f); (var) harini, harnevali hrudayeshwara: lord of the heart; (var) hrudayeshwari (f) janani: mother jaya: victory; (var) jayam, jayatu ma: mother; (var) maayi, maiya, mayi roopa: figure, embodiment; (var) roopam, roopini (f) samprapya: to achieve or to get shanthi: peace sundara: beautiful; (var) sundarakara, sundaraya, sundari (f), soundari (f), sundaram - beauty taapa: sins; (var) santaapa</t>
  </si>
  <si>
    <t>debug_shanthi_pradayini_ma_jaya_ma.html</t>
  </si>
  <si>
    <t>https://sairhythms.sathyasai.org/song/sharadey-hey-sukha-paani</t>
  </si>
  <si>
    <t>Sharadey Hey Sukha Paani</t>
  </si>
  <si>
    <t>Sing the praises of Mother Saraswati, the Goddess of knowledge, whose speech is sweet, auspicious, who bestows fortune and who is the creator of enchanting music. Mother Sai is none other than Goddess Saraswati.</t>
  </si>
  <si>
    <t>Sharadey Hey Sukha Paani
Bharati Janani Bhagya Vidayini [ Sharadey Hey ... ]
Mangala Dayini Madhura Vani
Geeta Vinodini Sai Janani</t>
  </si>
  <si>
    <t>Song Glossary bhagya: auspiciousness bharati: one of the names of goddess saraswathi dayini: one who gives (feminine); (var) pradayini, vidayini geet: song; (var) geetam, geetham janani: mother madhura: sweet; (var) madhuram mangal: auspicious; (var) mangala paani: hands sai: sa + aai = divine mother sharada: goddess saraswathi - one who is prayed to on the ninth day of sharad (winter); (var) sharadey sukha: happiness; (var) sukh vani: speech, goddess of speech (refers to goddess saraswati) vinodini: one who delights in various activities like playing flute, singing etc.; (var) vinodana</t>
  </si>
  <si>
    <t>debug_sharadey_hey_sukha_paani.html</t>
  </si>
  <si>
    <t>https://sairhythms.sathyasai.org/song/sharadey-jaya-sharadey-vaagvilasini-sharadey</t>
  </si>
  <si>
    <t>Sharadey Jaya Sharadey Vaagvilasini Sharadey</t>
  </si>
  <si>
    <t>Victory to Mother Sharada (Saraswathi) who resides in our speech, who is the embodiment of knowledge and who is the mother of all Vedas.</t>
  </si>
  <si>
    <t>Sharadey Jaya Sharadey Vaagvilasini Sharadey
Sharadey Jaya Sharadey Vidya Dayini Sharadey
Sharadey Jaya Sharadey Veda Mata Sharadey
Veda Mata Sharadey</t>
  </si>
  <si>
    <t>sharadey-jaya-sharadey-vaagvilasini-sharadey.mp3</t>
  </si>
  <si>
    <t>G2 G2 G2 G2 G2 G2 P G2 R2 ~ n2 R2 G2 P P R2 G2 R2 SIn the Key of C:E E E E E E G E D ~ B D E G G D E D C</t>
  </si>
  <si>
    <t>https://dl.radiosai.org/RADIO_SAI_BHAJAN_CLASSROOM_492_SHARADE_JAYA_SHARADE.mp3</t>
  </si>
  <si>
    <t>Song Glossary dayini: one who gives (feminine); (var) pradayini, vidayini jaya: victory; (var) jayam, jayatu mata: mother; (var) matey sharada: goddess saraswathi - one who is prayed to on the ninth day of sharad (winter); (var) sharadey vaagvilasini: one who possesses graceful or eloquent speech (feminine); (var) vagvilasini veda: sacred text, the scripture of the hindus said to have been directly revealed by the supreme-being, brahman vidya: knowledge</t>
  </si>
  <si>
    <t>debug_sharadey_jaya_sharadey_vaagvilasini_sharadey.html</t>
  </si>
  <si>
    <t>https://sairhythms.sathyasai.org/song/sharana-bina-shanthi-nahin</t>
  </si>
  <si>
    <t>Sharana Bina Shanthi Nahin</t>
  </si>
  <si>
    <t>There is no peace (of mind) without surrendering at the lotus feet of Lord Shiva. There is no supreme happiness without reciting the name of Lord Sai or bowing to Him who is verily Lord Shiva.</t>
  </si>
  <si>
    <t>Sharana Bina Shanthi Nahin
Shankara Sai Shankara
Naama Bina Paramananda Nahin
Naama Bhajorey Namah Shivaya
Om Namah Shivaya Shivaya Namah Om (3)</t>
  </si>
  <si>
    <t>sharana-bina-shanthi-nahin.mp3</t>
  </si>
  <si>
    <t>Song Glossary bhajo: (let us) worship, chant the name or sing the praises of the lord; (var) bhajarey, bhajey, bhajore, bhajorey, bhajeham bina: without naam: name; (var) naama, naamam nahin: no, not; (var) nahi namah: offer salutations; not mine; (var) namaya om: Omkara has no form. It is the manifestation of Brahman (God) as sound. It is present in all creation. It is effulgent. It is in all speech. Read More: Significance of Om paramananda: supreme bliss; (var) paramanandam sai: sa + aai = divine mother shankara: name of lord shiva, one who bestows auspiciousness; (var) shankar, shankaraya, shankaram shanthi: peace sharan: surrender; (var) sharana, sharanagata, sharanagatha, sharanagatham, sharanam shiva: lord shiva - one of the trinity who is the destroyer - the name shiva means auspiciousness; (var) shiv, shivaya, shivaraj, shivaraja, shivarajam, shivom, shivani (f) - of shiva</t>
  </si>
  <si>
    <t>debug_sharana_bina_shanthi_nahin.html</t>
  </si>
  <si>
    <t>https://sairhythms.sathyasai.org/song/sharanagatha-sai-paapa-haro</t>
  </si>
  <si>
    <t>Sharanagatha Sai Paapa Haro</t>
  </si>
  <si>
    <t>Surrender to Lord Sai and be rid of your sins. He is the Supreme teacher and Lord who protects His devotees and fulfills their wishes.</t>
  </si>
  <si>
    <t>Sharanagatha Sai Paapa Haro
Sadguru Eshwara Kalpataru [ Sharanagatha Sai ... ]
Deena Bandhava Tum Bhakton Ke
Abhaya Pradayaka Daasa Janon Ke (2)</t>
  </si>
  <si>
    <t>Song Glossary abhaya: protection bandha: attachment; (var) bandhan, bandhana bhakthon: devotees; (var) bhakto, bhaktho daasa: servant; (var) daasi (feminine) deen: downtrodden; (var) deena, deenan eshwar: lord, one of the various names of lord shiva; (var) eshwara harana: to remove/destroy; (var) haranam, haari - one who destroys jana: people; (var) jano, janon, janonke (of people), janoon, janara kalpa: wish, desire ke: of or belonging to paapa: sin pradayaka: bestower sadguru: true teacher/mentor/preceptor sai: sa + aai = divine mother sharan: surrender; (var) sharana, sharanagata, sharanagatha, sharanagatham, sharanam tum: you, thou; (var) tu, tuj; tubhyam, tumhey - to you; tujhey, tujko - for you;</t>
  </si>
  <si>
    <t>debug_sharanagatha_sai_paapa_haro.html</t>
  </si>
  <si>
    <t>https://sairhythms.sathyasai.org/song/sharanam-guru-deva</t>
  </si>
  <si>
    <t>Sharanam Guru Deva</t>
  </si>
  <si>
    <t>Surrender to Sai who is our Preceptor, Mother, Father, Friend and Relation. He is the Lord of all Faiths, He is Being (Sath), Awareness (Chith) and Bliss (Ananda).</t>
  </si>
  <si>
    <t>Sharanam Guru Deva
Sharanam Sai Deva [ Sharanam ... ]
Mata Pitha Guru Deva
Bandhu Sakha Sai Deva
Sab Ka Malik Sai Deva
Satchidananda Guru Sai Deva</t>
  </si>
  <si>
    <t>Song Glossary bandhava: relative; (var) bandhu, bandho; bandham - relationship deva: god; (var) dev, devo, devam guru: preceptor; (var) guruvara – belonging to the guru / guru’s ka: belonging to malik: lord mata: mother; (var) matey pitha: father sab: all, everybody or everything sai: sa + aai = divine mother sakha: friend; (var) sakhi (feminine) satchidananda: sat + chith + ananda = truth or being + consciousness + bliss; (var) satchitananda, satchidanandam sharan: surrender; (var) sharana, sharanagata, sharanagatha, sharanagatham, sharanam</t>
  </si>
  <si>
    <t>debug_sharanam_guru_deva.html</t>
  </si>
  <si>
    <t>https://sairhythms.sathyasai.org/song/sharanam-sharanam-paahi-gajananam</t>
  </si>
  <si>
    <t>Surrender to Lord Gajanana, who removes and destroys all obstacles in our path to salvation, the one who bestows wisdom, the one who destroys all the demonic qualities within us.</t>
  </si>
  <si>
    <t>Sharanam Sharanam Paahi Gajananam
Vighna Vinashaka Gananatham
Buddhi Pradayaka Paahi Gajananam
Asura Nikhandana Paahi Gajananam
Paahi Gajananam Paahi Gajananam [ Vighna Vinashaka ... ]</t>
  </si>
  <si>
    <t>sharanam-sharanam-paahi-gajananam.mp3</t>
  </si>
  <si>
    <t>Song Glossary akhanda: uninterrupted, that which is indivisible; (var) akhandamey (tamil) asura: demon buddhi: intellect gajamukha: elephant-faced one, refers to lord ganesh; (var) gajamukham, gajanana, gajananam, gajavadana, gajavadanam gananatha: lord of ganas (lord shiva's army) - refers to lord ganesha; (var) gananatham, ganesha, ganeshwara nikhandana: destroy paahi: protect; (var) pahi pradayaka: bestower sharan: surrender; (var) sharana, sharanagata, sharanagatha, sharanagatham, sharanam vighna: obstacle vinasha: one who destroys or removes; (var) vinashaka, vinashana, vinashini (f), vinasham;</t>
  </si>
  <si>
    <t>debug_sharanam_sharanam_paahi_gajananam.html</t>
  </si>
  <si>
    <t>https://sairhythms.sathyasai.org/song/sharanam-sharanam-sayeesha-sharanam</t>
  </si>
  <si>
    <t>Sharanam Sharanam Sayeesha Sharanam</t>
  </si>
  <si>
    <t>Surrender to our Lord Sai who is our Divine Preceptor and whose abode is Prashanthi Nilayam in Parthi.</t>
  </si>
  <si>
    <t>Sharanam Sharanam Sayeesha Sharanam
Sri Guru Mama Guru Sadguru Sai Guru [ Sharanam Sharanam ... ]
Parthi Pureeshwara Sai Gopalam
Shanthi Nivasam Guru Deva Sharanam (Pra)</t>
  </si>
  <si>
    <t>sharanam-sharanam-sayeesha-sharanam.mp3</t>
  </si>
  <si>
    <t>Song Glossary deva: god; (var) dev, devo, devam gopal: name of krishna which means protector of the cowherd; (var) gopala, gopalana, gopalam guru: preceptor; (var) guruvara – belonging to the guru / guru’s mama: mine nivasa: residence, resident; (var) nivasini (f) pureeshwara: lord of a place or city; (var) purishwara, pureeshwari, purishwari (f) puttaparthi: birthplace of bhagawan sri sathya sai baba; (var) parti, parthi, parthipuri sadguru: true teacher/mentor/preceptor sai: sa + aai = divine mother sayeesha: sai + esha = lord sai; (var) sayeesham, sayeeshwara, sayeeshwaram, sayeeshwari (f), sayeeshwaraya, saishwari (f), shanthi: peace sharan: surrender; (var) sharana, sharanagata, sharanagatha, sharanagatham, sharanam sri: honorific title of respect; another name of goddess lakshmi; wealth, majesty, splendour, intellect, fortune; (var) thiru (tamil)</t>
  </si>
  <si>
    <t>debug_sharanam_sharanam_sayeesha_sharanam.html</t>
  </si>
  <si>
    <t>https://sairhythms.sathyasai.org/song/sharavana-bhava-guha-shiva-shakthi</t>
  </si>
  <si>
    <t>Sharavana Bhava Guha Shiva Shakthi</t>
  </si>
  <si>
    <t>Sharavana is another name for Shiva and Parvathi's son who is also called, Shanmukha, Muruga, Kanda, Kumara, Karthikeya and Subrahmanya Deva. He is none other than Lord Sai.</t>
  </si>
  <si>
    <t>Sharavana Bhava Guha Shiva Shakthi Bala
Shanmukha Natha Vadivela
Kanda Kumara Karthikeya
Subrahmanya Deva Sai Bhagawan</t>
  </si>
  <si>
    <t>Song Glossary bala: child, son; (var) bal, balana, balagan (tamil), baalam bhagawan: god; (var) bhagwan, bhagavaan, bhagavan, bhagawantha, bhagawathey bhava: being, becoming, birth, world deva: god; (var) dev, devo, devam guha: lord subrahmanya, also the name of the boatsman in whose boat lord rama travelled kanda: another name of lord subrahmanya karthikeya: lord subrahmanya; (var) kartikeya kumara: son, young boy, lord subrahmanya natha: lord or master; (var) nath, nathaya, natham, nada (tamil), nadanukku (tamil) - to the lord, nathudey (telugu) sai: sa + aai = divine mother shakthi: power, primordial goddess, another name of mother parvathi shanmukha: lord with six faces - refers to lord subrahmanya, son of shiva; (var) shanmuga sharavana: another name of lord subrahmanya since he appeared in a forest of shara (bamboo) shiva: lord shiva - one of the trinity who is the destroyer - the name shiva means auspiciousness; (var) shiv, shivaya, shivaraj, shivaraja, shivarajam, shivom, shivani (f) - of shiva subrahmanya: son of lord shiva and brother of lord ganesha, commander-in-chief of the army of the gods; (var) subramanya, subramanyam vadivela: one of the several names of lord subrahmanya - one who wields the vel; (var) vadivelava</t>
  </si>
  <si>
    <t>debug_sharavana_bhava_guha_shiva_shakthi.html</t>
  </si>
  <si>
    <t>https://sairhythms.sathyasai.org/song/sharavana-bhava-sri-shanmukha-natha</t>
  </si>
  <si>
    <t>Sharavana Bhava Sri Shanmukha Natha</t>
  </si>
  <si>
    <t>This song is in praise of Lord Shanmukha (also called Muruga, Kumara), the son of Lord Shiva and Parvathi. His abode is on top of the Pazhani Hills. Lord Sai of Puttaparthi is verily Lord Shanmukha. Our humble obeisance to Him.</t>
  </si>
  <si>
    <t>Sharavana Bhava Sri Shanmukha Natha
Hara Hara Hara Hara Haro Hara
Gowri Nandana Haro Hara
Gangadhara Sutha Haro Hara
Pazhani Girisha Parthi Pureesha
Sai Natha Haro Hara (3)</t>
  </si>
  <si>
    <t>Song Glossary bhava: being, becoming, birth, world gangadhara: one who bears the holy river ganga – lord shiva; (var) gangadharaya, gangadhari girisha: lord of the mountains gowri: another name of goddess parvathi hara: another name of lord shiva which means “to destroy”; (var) haraya nandana: son, also the name of a forest; (var) nandan, nandanam natha: lord or master; (var) nath, nathaya, natham, nada (tamil), nadanukku (tamil) - to the lord, nathudey (telugu) pazhani: one of the six holy sites where a temple for lord subramanya is located; (var) palani pureesha: lord of a place or city; (var) puradheeshwara, pureeshaya, pureeshwara, pureeshwari (f), puradheeshwari (f) puttaparthi: birthplace of bhagawan sri sathya sai baba; (var) parti, parthi, parthipuri sai: sa + aai = divine mother shanmukha: lord with six faces - refers to lord subrahmanya, son of shiva; (var) shanmuga sharavana: another name of lord subrahmanya since he appeared in a forest of shara (bamboo) sri: honorific title of respect; another name of goddess lakshmi; wealth, majesty, splendour, intellect, fortune; (var) thiru (tamil) sutha: son; (var) sutham, suthaya - one who is the son of, suthaney (tamil)</t>
  </si>
  <si>
    <t>debug_sharavana_bhava_sri_shanmukha_natha.html</t>
  </si>
  <si>
    <t>https://youtu.be/kp9WAxiwOoI?si=U4n46Sow0FtvtQxy</t>
  </si>
  <si>
    <t>https://sairhythms.sathyasai.org/song/sharavana-bhavaney-shanmukha</t>
  </si>
  <si>
    <t>Sharavana Bhavaney Shanmukha</t>
  </si>
  <si>
    <t>This song is in praise of Lord Shanmukha (also called Muruga, Kumara), the son of Lord Shiva and Parvathi. He is extolled as the one who is armed with divine Spear and accompanied by His consort Valli. We seek the blessings of the compassionate Lord Muruga riding on the peacock. Our salutations to Lord Sai Natha who is none other than Shanmukha.</t>
  </si>
  <si>
    <t>Sharavana Bhavaney Shanmukha
Velayuda Vel Muruga [ Sharavana Bhavaney ... ]
Valli Natha Karthikeya
Karuna Sagara Kumara Guruvara
Mayura Vahana Muruga Natha
Sharanam Sharanam Parthi (Sai) Natha
Sharanam Sharanam Muruga (Sai) Natha (5)
Sharavana Bhavaney Shanmukha
Velayuda Vel Muruga [ Sharavana Bhavaney ... ]
Valli Natha Karthikeya
Karuna Sagara Kumara Guruvara
Mayura Vahana Muruga Natha
Sharanam Sharanam Arumuga</t>
  </si>
  <si>
    <t>Song Glossary bhava: being, becoming, birth, world guru: preceptor; (var) guruvara – belonging to the guru / guru’s karthikeya: lord subrahmanya; (var) kartikeya karuna: compassion; (var) karunya, karunamaya - full of compassion, karunamayi (f), karunantha, karunakara - embodiment of compassion kumara: son, young boy, lord subrahmanya mayura: peacock muruga: another name of lord subrahmanya natha: lord or master; (var) nath, nathaya, natham, nada (tamil), nadanukku (tamil) - to the lord, nathudey (telugu) puttaparthi: birthplace of bhagawan sri sathya sai baba; (var) parti, parthi, parthipuri sagar: ocean; (var) sagara, sagaram, sagari (feminine) sai: sa + aai = divine mother shanmukha: lord with six faces - refers to lord subrahmanya, son of shiva; (var) shanmuga sharan: surrender; (var) sharana, sharanagata, sharanagatha, sharanagatham, sharanam sharavana: another name of lord subrahmanya since he appeared in a forest of shara (bamboo) vahana: vehicle; (var) vahini - one who rides the vehicle (feminine) valli: consort of lord muruga (subrahmanya) vel: the weapon in the hands of lord subrahmanya in the form of a spear; (var) vadivel, velayudam</t>
  </si>
  <si>
    <t>debug_sharavana_bhavaney_shanmukha.html</t>
  </si>
  <si>
    <t>https://youtu.be/dnhAKg8uXi8?si=h-tceXtaH0HUu-_2 https://youtu.be/Cl80Enaj1I0?si=9AJNBaGqQVgB3tty</t>
  </si>
  <si>
    <t>https://sairhythms.sathyasai.org/song/share-share-share</t>
  </si>
  <si>
    <t>Share, Share, Share</t>
  </si>
  <si>
    <t>Share, share, share and care,
To everyone you see.
Full of love and tolerance,
That's how the world should be.</t>
  </si>
  <si>
    <t>share-share-share.mp3</t>
  </si>
  <si>
    <t>debug_share_share_share.html</t>
  </si>
  <si>
    <t>https://sairhythms.sathyasai.org/song/shata-baar-kaho-rey-sai</t>
  </si>
  <si>
    <t>Shata Baar Kaho Rey Sai</t>
  </si>
  <si>
    <t>Our innumerable salutations to Lord Sai Ram, the one whose look is the most auspicious and the one who is the very life of the Gopikas. He is the Lord of Shirdi and the one who resides at Prashanthi Nilayam in Puttaparthi. Let us chant His name million times.</t>
  </si>
  <si>
    <t>Shata Baar Kaho Rey Sai Ram Sai Ram Sai Ram Sai Ram
Hey Mangala Nayana Ram Hey Gopi Jeevana Shyam
Hey Shirdi Ke Bhagawan Hey Prashanthi Nilaya Ram
Shata Koti Namana Sai Ram
Sai Ram Sai Ram Sai Ram</t>
  </si>
  <si>
    <t>shata-baar-kaho-rey-sai.mp3</t>
  </si>
  <si>
    <t>Song Glossary baar-baar: again and again bhagawan: god; (var) bhagwan, bhagavaan, bhagavan, bhagawantha, bhagawathey gopi: the women of brindavana who had completely surrendered to lord krishna; (var) gopika hey: a heartfelt callout, usually followed by a name or description like 'hey rama', or 'hey merciful lord' jeevan: life; (var) jeevana kaho: tell; chant; (var) kahorey ke: of or belonging to koti: a crore mangal: auspicious; (var) mangala naman: to offer salutations; (var) namaskar, namaste, namasthey nayan: eye; (var) nayana, nayanon, nayanom, nayanabhi nilaya: house; (var) nilayey prashanthi: supreme peace; (var) prashantha; also refers to prashanthi nilayam at puttaparthi rama: name of the seventh incarnation of lord vishnu, son of dasharatha and kausalya; (var) ram sai: sa + aai = divine mother sham: dark hued, a reference to lord krishna; evening time; (var) shyam, shyama, shyamala shata: hundred shirdi: holy abode of the first incarnation of sai baba; (var) shirdipuri</t>
  </si>
  <si>
    <t>debug_shata_baar_kaho_rey_sai.html</t>
  </si>
  <si>
    <t>https://youtu.be/hLbGZbgarXU https://youtu.be/RZ_4-DikBEw</t>
  </si>
  <si>
    <t>https://sairhythms.sathyasai.org/song/shata-koti-pranam-sai-ram</t>
  </si>
  <si>
    <t>Shata Koti Pranam Sai Ram</t>
  </si>
  <si>
    <t>We offer our million salutations to You, O Lord Sai, You are the one who destroys all our sins, whose name is the most beautiful and auspicious. Lord Sai resides in our hearts.</t>
  </si>
  <si>
    <t>Shata Koti Pranam Sai Ram Sai Ram Sai Ram Sai Ram
Paapa Vimochana Ram Sai Ram Sai Ram Sai Ram
Hey Mangala Pavana Naam Sai Ram Sai Ram Sai Ram
Man Mandir Hey Tera Dham Sai Ram Sai Ram Sai Ram
Sai Ram Sai Ram Sai Ram (4)</t>
  </si>
  <si>
    <t>Song Glossary dhama: house, residence, light, lustre, splendor; (var) dham, dhamam, dhaam, dhaama hey: a heartfelt callout, usually followed by a name or description like 'hey rama', or 'hey merciful lord' koti: a crore mana: mind; (var) man, mano mandir: temple; (var) mandira mangal: auspicious; (var) mangala naam: name; (var) naama, naamam paapa: sin pavana: sacred, also means one who protects or provides refuge; (var) pavanam, paavana; pavani (f) pranam: salutation; (var) pranama, pranamami rama: name of the seventh incarnation of lord vishnu, son of dasharatha and kausalya; (var) ram sai: sa + aai = divine mother shata: hundred tera: yours; (var) terey, teri, tero (your) vimochana: one who liberates; (var) vimochani (f), mochani (f), vimochanam</t>
  </si>
  <si>
    <t>debug_shata_koti_pranam_sai_ram.html</t>
  </si>
  <si>
    <t>https://sairhythms.sathyasai.org/song/sheetala-charanam-komala-charanam</t>
  </si>
  <si>
    <t>The Feet of my Divine Preceptor Sai are cold and soft, are tender to touch and are full of grace. Let us all meditate and offer our prayers to these holy Feet, which always shower love and grace.</t>
  </si>
  <si>
    <t>Sheetala Charanam Komala Charanam, Manjula Charanam Mama Guru Charanam
Mrudula Charanam Anugraha Charanam
Sadguru Charanam Sada Smarami
Prema Daata Sai Guru Natha
Pavana Charanam Sada Bhajami</t>
  </si>
  <si>
    <t>sheetala-charanam-komala-charanam.mp3</t>
  </si>
  <si>
    <t>https://media.radiosai.org/journals/vol_11/01JUL13/bhajan_tutor-sheetala_charanam.htm</t>
  </si>
  <si>
    <t>Song Glossary anugraha: grace bhajami: i worship; (var) bhajamyaham charan: feet; (var) charana, charanam, charanon daata: one who gives; (var) datha, daatha, daatri - one that gives guru: preceptor; (var) guruvara – belonging to the guru / guru’s komala: soft, beautiful, pleasant mama: mine manjula: pleasing, beautiful, charming mrudula: soft, mild, tender natha: lord or master; (var) nath, nathaya, natham, nada (tamil), nadanukku (tamil) - to the lord, nathudey (telugu) pavana: sacred, also means one who protects or provides refuge; (var) pavanam, paavana; pavani (f) prema: love; (var) prem; also the name of the third sai avatar, prema sai sada: always sadguru: true teacher/mentor/preceptor sai: sa + aai = divine mother sheetala: coolness; (var) sheetalambike - goddess who provides coolness to alleviate suffering smaran: constant remembrance; (var) smaranam, smarami - remember</t>
  </si>
  <si>
    <t>debug_sheetala_charanam_komala_charanam.html</t>
  </si>
  <si>
    <t>https://sairhythms.sathyasai.org/song/shesha-sai-narayana</t>
  </si>
  <si>
    <t>Shesha Sai Narayana</t>
  </si>
  <si>
    <t>Salutations to Lord Narayana who is worshipped as Sesha Sai, Vasudeva, Hari and Lord Sathya Narayana who destroys all our sins.</t>
  </si>
  <si>
    <t>Shesha Sai Narayana
Vasudeva Narayana
Paasha Nashana Narayana
Narayana Hari (Sathya) Narayana
Narayana Hari ( Sai ) Narayana (3)</t>
  </si>
  <si>
    <t>Song Glossary hari: name of lord vishnu; (var) hare, harey narayana: lord vishnu; (var) narayan, narayanam, narayanaya nasha: destruction paasha: noose - signifies attachment sai: sa + aai = divine mother sathya: truth, short form of sathyanarayana – the childhood name of sri sathya sai baba; (var) sathyam shesha: the serpent adisesha on whom lord vishnu reclines; (var) sesha vasudeva: lord krishna’s father, also refers to lord krishna himself</t>
  </si>
  <si>
    <t>debug_shesha_sai_narayana.html</t>
  </si>
  <si>
    <t>https://sairhythms.sathyasai.org/song/shesha-shaila-vasa-narayana</t>
  </si>
  <si>
    <t>Salutations to Lord Narayana who is reclining on the Celestial Serpent Adi Sesha. O Lord, You are the ever-pleasing Parijata flower for Your devotees, the indweller of all beings. You foster the Saama Veda which is the basis of music. O Lord Sathya Sai, You are none other than Lord Narayana.</t>
  </si>
  <si>
    <t>Shesha Shaila Vasa Narayana
Bhaktha Parijata Narayana [ Shesha Shaila ... ]
Sarva Jeeva Vasa Narayana
Saama Gaana Lola Narayana
Sathya Sai Roopa Narayana (Hey)</t>
  </si>
  <si>
    <t>shesha-shaila-vasa-narayana.mp3</t>
  </si>
  <si>
    <t>Song Glossary bhaktha: devotee; (var) bhakthudu (telugu), bhakthargal (tamil) gaan: song, music; (var) gaana hey: a heartfelt callout, usually followed by a name or description like 'hey rama', or 'hey merciful lord' jeeva: individual soul lola: longing or desirous of narayana: lord vishnu; (var) narayan, narayanam, narayanaya parijata: flower roopa: figure, embodiment; (var) roopam, roopini (f) sai: sa + aai = divine mother saama: refers to the musical saama veda, one of the four vedas sarva: all; (var) sarvam sathya: truth, short form of sathyanarayana – the childhood name of sri sathya sai baba; (var) sathyam shaila: hill or mountain shesha: the serpent adisesha on whom lord vishnu reclines; (var) sesha vasa: one who dwells or resides in; (var) vasaya, vaasam</t>
  </si>
  <si>
    <t>debug_shesha_shaila_vasa_narayana.html</t>
  </si>
  <si>
    <t>https://sairhythms.sathyasai.org/song/shifuku-no-umi-yo</t>
  </si>
  <si>
    <t>Shifuku no Umi yo</t>
  </si>
  <si>
    <t>Lord Krishna, who has captured our hearts, play Your flute and spread Your ocean of love and bliss.</t>
  </si>
  <si>
    <t>Shifuku no Umi yo Fue wo Kanade
Subete no Kokoro wo Toraeru Krishna
Watashi no Kokoro wo Fue ni Tatoete
Anata no Ai wo Kanade tamae
Ananda Sagara Muralidhara
Meera Prabhu Radhey Shyam Venu Gopala [ Ananda Sagara ... ]
Nanda Yashoda Ananda Kishora
Jai Jai Gokula Bala Jai Venu (Sai) Gopala
Ocean of Blissful Joy, overflows from Sai
My grateful heart radiates with Sathya Sai’s Pure Love [ Ocean of Blissful … ]
Nothing’s ever greater than this - O Blissful Joy
Ocean of Blissful Joy where Lord Sai shares with care</t>
  </si>
  <si>
    <t>shifuku-no-umi-yo.mp3</t>
  </si>
  <si>
    <t>debug_shifuku_no_umi_yo.html</t>
  </si>
  <si>
    <t>https://sairhythms.sathyasai.org/song/shine</t>
  </si>
  <si>
    <t>Shine On</t>
  </si>
  <si>
    <t>Let Your light shine down on me
By Your love we all shall see
Hands that heal are meant for sharing
Touching souls through lives of caring.
Shine on
Shine on (Shine on)
Shine on
That fear alone divides our land
How much further must we fall
Before people rise and answer Your call [ Shine on ... ]
Your love...
Your love complete
Shine on…
Your hand in mine
Together...till the end of time [ Shine on ... ]
As the planet cries out and the fire is real
Heal our hearts and break these chains
And let God's Grace pour down like rain [ Shine on ... ]
And lead us to that Promised Land
Guide our steps with faith and love
And light our path from Heaven above [ Shine on ... ]
Your love... Your love complete
Shine on…
Your hand in mine
Together...till the end of time [ Shine on ... ]
Every thread shall live forever (Shine on...)
Cover us with Your mantle of peace (Shine on...)
And by Your love we are released. (Shine on...)
Shine on...</t>
  </si>
  <si>
    <t>shine.mp3</t>
  </si>
  <si>
    <t>debug_shine_on.html</t>
  </si>
  <si>
    <t>https://sairhythms.sathyasai.org/song/shinri-no-kaze-wo-uke</t>
  </si>
  <si>
    <t>Shinri no Kaze wo Uke</t>
  </si>
  <si>
    <t>Receive the winds of truth and the songs of love given to us by Lord Ganesha. You allow us to cross the oceans of courage, O son of Shiva.</t>
  </si>
  <si>
    <t>Shinri no Kaze wo Uke Ai no Utagoe to tomoni
Yuuki no Unabara wo Wataraseta mou, Shiva no Miko Gajavadana
Ganesha Sharanam, Ganesha Sharanam (3)
Ganesha Ganesha Ganesha Sharanam
Shirdi Ganesha Parthi Ganesha
Gowri Ganesha Shambho Ganesha
Shirdi Ganesha Parthi (Sathya Sai) Ganesha</t>
  </si>
  <si>
    <t>Song Glossary gajamukha: elephant-faced one, refers to lord ganesh; (var) gajamukham, gajanana, gajananam, gajavadana, gajavadanam ganesha: lord of the ganas, name of the elephant faced god; (var) ganesh gowri: another name of goddess parvathi puttaparthi: birthplace of bhagawan sri sathya sai baba; (var) parti, parthi, parthipuri sai: sa + aai = divine mother sathya: truth, short form of sathyanarayana – the childhood name of sri sathya sai baba; (var) sathyam shambho: one who is goodness personified - refers to lord shiva; (var) shambhu sharan: surrender; (var) sharana, sharanagata, sharanagatha, sharanagatham, sharanam shirdi: holy abode of the first incarnation of sai baba; (var) shirdipuri shiva: lord shiva - one of the trinity who is the destroyer - the name shiva means auspiciousness; (var) shiv, shivaya, shivaraj, shivaraja, shivarajam, shivom, shivani (f) - of shiva</t>
  </si>
  <si>
    <t>debug_shinri_no_kaze_wo_uke.html</t>
  </si>
  <si>
    <t>https://youtu.be/WeYHMCe8A68</t>
  </si>
  <si>
    <t>https://sairhythms.sathyasai.org/song/shirdi-ke-bhagawan-sai-ram</t>
  </si>
  <si>
    <t>Shirdi Ke Bhagawan Sai Ram</t>
  </si>
  <si>
    <t>Oh Lord of Shirdi, you have incarnated in Parthi. Every temple and religious place is ringing the bells in praise of you and your name, Oh Lord Gopala you are the protector of the devotees.</t>
  </si>
  <si>
    <t>Shirdi Ke Bhagawan Sai Ram
Parthi Mey Tum Janam Liyo Rey [ Shirdi Ke ... ]
Mandir Mandir Ghanta Baajey
Terey Hi Naam Ki Mahima Gaayen
Bhakthon Ke Rakhwaley Gopala</t>
  </si>
  <si>
    <t>Song Glossary baajey: to play an instrument or instruments being played; (var) bajey, bajaavey, baja, bajaavath, baajath bhagawan: god; (var) bhagwan, bhagavaan, bhagavan, bhagawantha, bhagawathey bhakthon: devotees; (var) bhakto, bhaktho gaayen: may we sing; (var) gayiye, gayiyere ghanta: bell gopal: name of krishna which means protector of the cowherd; (var) gopala, gopalana, gopalam hai: is, are; (var) hi; hain - we are janam: birth; (var) janama, janana ke: of or belonging to ley: take, accept; (var) lo, leylo mahima: glory mandir: temple; (var) mandira naam: name; (var) naama, naamam puttaparthi: birthplace of bhagawan sri sathya sai baba; (var) parti, parthi, parthipuri rakhwaley: protector rama: name of the seventh incarnation of lord vishnu, son of dasharatha and kausalya; (var) ram sai: sa + aai = divine mother shirdi: holy abode of the first incarnation of sai baba; (var) shirdipuri tera: yours; (var) terey, teri, tero (your) tum: you, thou; (var) tu, tuj; tubhyam, tumhey - to you; tujhey, tujko - for you;</t>
  </si>
  <si>
    <t>debug_shirdi_ke_bhagawan_sai_ram.html</t>
  </si>
  <si>
    <t>https://sairhythms.sathyasai.org/song/shirdi-ke-sai-parthi-ke</t>
  </si>
  <si>
    <t>O Lord Sai, Shirdi and Parthi are Your abodes. You are our loving Sai Baba. You are embodiment of Love and the bestower of Love. O the compassionate Son of Mother Eshwaramba, You are the sustainer of this entire Universe. O Lord, please annihilate our sins.</t>
  </si>
  <si>
    <t>Shirdi Ke Sai Parthi Ke Baba
Tum Ho Hamarey Pyaarey Sai Baba [ Shirdi Ke ... ]
Premamaya Sai Prema Pradatha
Eshwaramba Nandana Jagat Paripala
Paapa Vinashaka Parama Krupala</t>
  </si>
  <si>
    <t>shirdi-ke-sai-parthi-ke.mp3</t>
  </si>
  <si>
    <t>Song Glossary baba: lord sai baba - the divine father eshwaramba: mother of sri sathya sai baba; (var) eswaramma, eshwaramma, eshwari hamarey: our; (var) hamara, hamari ho: you are; (alternative) so be it jagat: world; (var) jagath, jagatha, jag, jaga ke: of or belonging to krupalu: compassionate one; (var) krupala, krupakara, krupakari (f); krupamaya, krupamayi (f) - full of compassion nandana: son, also the name of a forest; (var) nandan, nandanam paapa: sin parama: supreme, principal, chief, best, highest; (var) param, paramam paripala: to protect; (var) paripalaka, paripalaya, paripalana, paripalita pradatha: bestower; (var) pradayi, pradatham, pradayini (f) prema: love; (var) prem; also the name of the third sai avatar, prema sai premamayi: embodiment of love (feminine); (var) premamaya - full of love puttaparthi: birthplace of bhagawan sri sathya sai baba; (var) parti, parthi, parthipuri pyaara: loving; (var) pyaarey, pyaari (f); pyaar - love sai: sa + aai = divine mother shirdi: holy abode of the first incarnation of sai baba; (var) shirdipuri tum: you, thou; (var) tu, tuj; tubhyam, tumhey - to you; tujhey, tujko - for you; vinasha: one who destroys or removes; (var) vinashaka, vinashana, vinashini (f), vinasham;</t>
  </si>
  <si>
    <t>debug_shirdi_ke_sai_parthi_ke.html</t>
  </si>
  <si>
    <t>https://sairhythms.sathyasai.org/song/shirdi-mahadeva-deva-shirdi-mahadeva</t>
  </si>
  <si>
    <t>Shirdi Mahadeva Deva Shirdi Mahadeva</t>
  </si>
  <si>
    <t>Glory to the Divine Preceptor Sai of Shirdi and Puttaparthi, who is the Supreme Lord and is the very embodiment of Love and Peace.</t>
  </si>
  <si>
    <t>Shirdi Mahadeva Deva Shirdi Mahadeva
Shanthi Prema Sadguru Natha
Shirdi Puri Natha (Vasa) Deva
Shirdi Ke Sai Natha Sadguru Natha
Parthi Ke Sai Deva Sadguru Deva
Gurudev Gurudev Gurudev Gurudev (4)</t>
  </si>
  <si>
    <t>https://www.raagabox.com/search/?mid=1000079</t>
  </si>
  <si>
    <t>Song Glossary deva: god; (var) dev, devo, devam gurudev: preceptor; (var) gurudeva ke: of or belonging to mahadeva: lord of the lords - refers to lord shiva natha: lord or master; (var) nath, nathaya, natham, nada (tamil), nadanukku (tamil) - to the lord, nathudey (telugu) prema: love; (var) prem; also the name of the third sai avatar, prema sai puttaparthi: birthplace of bhagawan sri sathya sai baba; (var) parti, parthi, parthipuri sadguru: true teacher/mentor/preceptor sai: sa + aai = divine mother sathya: truth, short form of sathyanarayana – the childhood name of sri sathya sai baba; (var) sathyam shanthi: peace shirdi: holy abode of the first incarnation of sai baba; (var) shirdipuri vasa: one who dwells or resides in; (var) vasaya, vaasam</t>
  </si>
  <si>
    <t>debug_shirdi_mahadeva_deva_shirdi_mahadeva.html</t>
  </si>
  <si>
    <t>https://youtu.be/xCCV-TAS4cY</t>
  </si>
  <si>
    <t>https://sairhythms.sathyasai.org/song/shirdi-mahesha-shiva-shankara</t>
  </si>
  <si>
    <t>Shirdi Mahesha Shiva Shankara</t>
  </si>
  <si>
    <t>Salutations to Lord Sai who resides in Shirdi and Parthi. He is verily Lord Shankara (Shiva), the Lord of the Lords. Chant the name of Lord Shiva.</t>
  </si>
  <si>
    <t>Shirdi Mahesha Shiva Shankara
Parthi Pureesha Parameshwara
Shankara Shiva Shankara Sai Shankara
Shiva (4) Shivaya Namah Om
Hara (4) Haraya Namah Om
Shivaya Namah Om Haraya Namah Om (2)</t>
  </si>
  <si>
    <t>Song Glossary hara: another name of lord shiva which means “to destroy”; (var) haraya mahesha: greatest lord - refers to lord shiva; (var) mahesham namah: offer salutations; not mine; (var) namaya om: Omkara has no form. It is the manifestation of Brahman (God) as sound. It is present in all creation. It is effulgent. It is in all speech. Read More: Significance of Om paramesha: supreme god; (var) parameshwara, parameshwaraya, parameshwari (feminine) pureesha: lord of a place or city; (var) puradheeshwara, pureeshaya, pureeshwara, pureeshwari (f), puradheeshwari (f) puttaparthi: birthplace of bhagawan sri sathya sai baba; (var) parti, parthi, parthipuri sai: sa + aai = divine mother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t>
  </si>
  <si>
    <t>debug_shirdi_mahesha_shiva_shankara.html</t>
  </si>
  <si>
    <t>https://sairhythms.sathyasai.org/song/shirdi-mandir-se-aao</t>
  </si>
  <si>
    <t>Shirdi Mandir Se Aao</t>
  </si>
  <si>
    <t>Please come from Your abode at Shirdi, O my Lord Sai, and install Thyself in the temple of our hearts. O Protector of the forlorn, You are our mother, father, kin and friend. You are the Master of the vital forces and the very basis of our lives. Please bestow Your compassion on us, O resident of Parthi. O Lord Sai, come from the temple at Shirdi. O Lord Sathya Sai, please come from the Holy place of Puttaparthi and bestow Love and Peace on all.</t>
  </si>
  <si>
    <t>Shirdi Mandir Se Aao Merey Sai
Hrudaya Mandir Mey Bas Rahjao Sai
Tum Ho Merey Mata Pitha Deena Rakshaka
Tum Ho Merey Bandhu Sakha Prana Nayaka
Tum Ho Merey Jeevan Ka Aadhar Baba
Daya Karo Krupa Karo Parthi Nivasa
Parthipuri Se Aao Sathya Sai
Prema Shanthi Sabko Deejo Merey Sai
Aao Merey Sai Aao Merey Sai</t>
  </si>
  <si>
    <t>shirdi-mandir-se-aao.mp3</t>
  </si>
  <si>
    <t>Song Glossary aadhaar: base, foundation, support; (var) aadhara aao: welcome baba: lord sai baba - the divine father bandhava: relative; (var) bandhu, bandho; bandham - relationship basayi: stay, install, reside; create; (var) bas, basaake, basaaye, basey, basath, basjao (be installed); basiya, basneywaale - one who installs daya: compassion deejo: please give; (var) dedo deen: downtrodden; (var) deena, deenan ho: you are; (alternative) so be it jeevan: life; (var) jeevana hrudaya: heart ka: belonging to karo: do; make it happen; (var) kar; kiya - did; karomi, karey - let us do krupa: compassion; (var) kripa mandir: temple; (var) mandira mata: mother; (var) matey mera: my, mine; (var) mere, merey, meri, mero mey: in nayaka: master or leader (masculine); nayaki (feminine); (var) nayaga (tamil) nivasa: residence, resident; (var) nivasini (f) pitha: father pran: vital force, life; (var) prana, praana prema: love; (var) prem; also the name of the third sai avatar, prema sai puttaparthi: birthplace of bhagawan sri sathya sai baba; (var) parti, parthi, parthipuri raho: stay, remain; (var) rahjao, rehna; rahey, rahte - have been staying, rahenge - we will stay rakshaka: protector; (var) rakshaki (feminine) sabko: to everyone; (var) sabka - belonging to everyone sai: sa + aai = divine mother sakha: friend; (var) sakhi (feminine) sathya: truth, short form of sathyanarayana – the childhood name of sri sathya sai baba; (var) sathyam se: from, with shanthi: peace shirdi: holy abode of the first incarnation of sai baba; (var) shirdipuri tum: you, thou; (var) tu, tuj; tubhyam, tumhey - to you; tujhey, tujko - for you;</t>
  </si>
  <si>
    <t>debug_shirdi_mandir_se_aao.html</t>
  </si>
  <si>
    <t>https://youtu.be/NpyaYK_GMjM</t>
  </si>
  <si>
    <t>https://sairhythms.sathyasai.org/song/shirdi-nivasa-sai-shankara</t>
  </si>
  <si>
    <t>Shirdi Nivasa Sai Shankara</t>
  </si>
  <si>
    <t>Glory to Lord Sai Shankara who is the embodiment of Shirdi Baba and Parthi Baba, and who is beyond time and imagination. Victory to Lord Sai, the Lord of the world and who is the very embodiment of Om.</t>
  </si>
  <si>
    <t>Shirdi Nivasa Sai Shankara
Parthi Nivasa Sai Shankara
Bhaavatheetha Bhaava Gochara
Kaalatheetha Kaala Bhairava
Jai Jagadeeshwara Omkareshwara (5)</t>
  </si>
  <si>
    <t>shirdi-nivasa-sai-shankara.mp3</t>
  </si>
  <si>
    <t>https://dl.radiosai.org/Radio_Sai_Bhajan_Classroom_064_Shirdi_Nivasa_Sai_Shankara.mp3</t>
  </si>
  <si>
    <t>Song Glossary bhaav: feeling, emotion; (var) bhaava bhaavatheetha: beyond emotions bhairava: frightful - refers to the rudra form of lord shiva gochara: that which is seen jagadeesha: lord of the world; (var) jagadeeshwara, jagadeeshwaraya jai: victory kaala: time kaalatheetha: beyond time; (var) kaalatheethaya nivasa: residence, resident; (var) nivasini (f) omkareshwara: lord shiva as the embodiment of om puttaparthi: birthplace of bhagawan sri sathya sai baba; (var) parti, parthi, parthipuri sai: sa + aai = divine mother shankara: name of lord shiva, one who bestows auspiciousness; (var) shankar, shankaraya, shankaram shirdi: holy abode of the first incarnation of sai baba; (var) shirdipuri</t>
  </si>
  <si>
    <t>debug_shirdi_nivasa_sai_shankara.html</t>
  </si>
  <si>
    <t>https://sairhythms.sathyasai.org/song/shirdi-sai-bhajana-karo</t>
  </si>
  <si>
    <t>Shirdi Sai Bhajana Karo</t>
  </si>
  <si>
    <t>Come one and all and sing the Glory of Lord Shirdi Sai, Lord Prema Sai, Lord Sathya Sai and Lord Narayana.</t>
  </si>
  <si>
    <t>Shirdi Sai Bhajana Karo
Sathya Sai Bhajana Karo (2)
Prema Sai Bhajana Karo
Narayana Bhajana Karo</t>
  </si>
  <si>
    <t>https://www.raagabox.com/search/?mid=1001890</t>
  </si>
  <si>
    <t>Song Glossary bhajan: prayerful song; (var) bhajana, bhajanalu (telugu), bhajanon - plural karo: do; make it happen; (var) kar; kiya - did; karomi, karey - let us do narayana: lord vishnu; (var) narayan, narayanam, narayanaya prema: love; (var) prem; also the name of the third sai avatar, prema sai sai: sa + aai = divine mother sathya: truth, short form of sathyanarayana – the childhood name of sri sathya sai baba; (var) sathyam shirdi: holy abode of the first incarnation of sai baba; (var) shirdipuri</t>
  </si>
  <si>
    <t>debug_shirdi_sai_bhajana_karo.html</t>
  </si>
  <si>
    <t>https://sairhythms.sathyasai.org/song/shirdi-sai-dwarakamayi</t>
  </si>
  <si>
    <t>Shirdi Sai Dwarakamayi</t>
  </si>
  <si>
    <t>Lord Sai of Shirdi who resides in Dwarakamayi is my Lord and the Lord of all devotees. He bestows happiness and comfort to all and is their very life-breath.</t>
  </si>
  <si>
    <t>Shirdi Sai Dwarakamayi
Tum Ho Merey Bhagawan
Tum Ho Sai Bhagawan
Sab Bhakto Ke Tum Ho Daata
Sab Ko Hai Tum Prana Daata
Ananda Daata Hey Sukha Daata [ Tum Ho ... Sai Bhagawan ]</t>
  </si>
  <si>
    <t>Song Glossary anand: bliss; (var) ananda, anandam, anando bhagawan: god; (var) bhagwan, bhagavaan, bhagavan, bhagawantha, bhagawathey bhakthon: devotees; (var) bhakto, bhaktho daata: one who gives; (var) datha, daatha, daatri - one that gives dwarakamayi: the place where shirdi sai baba stayed hai: is, are; (var) hi; hain - we are hey: a heartfelt callout, usually followed by a name or description like 'hey rama', or 'hey merciful lord' ho: you are; (alternative) so be it ke: of or belonging to mera: my, mine; (var) mere, merey, meri, mero pran: vital force, life; (var) prana, praana sab: all, everybody or everything sai: sa + aai = divine mother shirdi: holy abode of the first incarnation of sai baba; (var) shirdipuri sukha: happiness; (var) sukh tum: you, thou; (var) tu, tuj; tubhyam, tumhey - to you; tujhey, tujko - for you;</t>
  </si>
  <si>
    <t>debug_shirdi_sai_dwarakamayi.html</t>
  </si>
  <si>
    <t>https://sairhythms.sathyasai.org/song/shirdi-sai-dwarakamayi-jai-jai</t>
  </si>
  <si>
    <t>Shirdi Sai Dwarakamayi Jai Jai</t>
  </si>
  <si>
    <t>Glory and salutations to Lord Sai of Shirdi and Lord Sathya Sai of Puttaparthi.</t>
  </si>
  <si>
    <t>Shirdi Sai Dwarakamayi Jai Jai Ho Sathya Sai Ram
Sai Ram Sai Ram
Jai Jai Ho Sathya (Parthi Pureeshwara) Sai Ram</t>
  </si>
  <si>
    <t>Song Glossary dwarakamayi: the place where shirdi sai baba stayed ho: you are; (alternative) so be it jai: victory pureeshwara: lord of a place or city; (var) purishwara, pureeshwari, purishwari (f) puttaparthi: birthplace of bhagawan sri sathya sai baba; (var) parti, parthi, parthipuri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t>
  </si>
  <si>
    <t>debug_shirdi_sai_dwarakamayi_jai_jai.html</t>
  </si>
  <si>
    <t>https://sairhythms.sathyasai.org/song/shirdi-sai-dwarakamayi-prashanthi-vasi</t>
  </si>
  <si>
    <t>Shirdi Sai Dwarakamayi Prashanthi Vasi</t>
  </si>
  <si>
    <t>Salutations to Lord Shirdi Baba, the Lord of Dwarakamayi and to the Lord of Prashanthi, Sai Ram, the name so enthralling. He is none other than Allah and Eshwar (Shiva) and the Lord of Parthi. O Lord show mercy and protect us.</t>
  </si>
  <si>
    <t>Shirdi Sai Dwarakamayi Prashanthi Vasi Sai Ram
Sai Ram Sai Ram Ek Naam Sundara Naam [ Shirdi Sai ... ]
Allah Eshwara Sai Ram
Parthipuri Ke Hey Bhagawan
Daya Karo Krupa Karo Raksha Karo Hey Bhagawan [ Sai Ram ... ]</t>
  </si>
  <si>
    <t>shirdi-sai-dwarakamayi-prashanthi-vasi.mp3</t>
  </si>
  <si>
    <t>https://media.radiosai.org/journals/vol_11/01MAY13/bhajan_tutor_Shirdi_Sai_Dwarakamayi.htm</t>
  </si>
  <si>
    <t>Song Glossary allah: the all-compassionate god of islam religion bhagawan: god; (var) bhagwan, bhagavaan, bhagavan, bhagawantha, bhagawathey daya: compassion dwarakamayi: the place where shirdi sai baba stayed ek: one eshwar: lord, one of the various names of lord shiva; (var) eshwara hey: a heartfelt callout, usually followed by a name or description like 'hey rama', or 'hey merciful lord' karo: do; make it happen; (var) kar; kiya - did; karomi, karey - let us do ke: of or belonging to krupa: compassion; (var) kripa naam: name; (var) naama, naamam prashanthi: supreme peace; (var) prashantha; also refers to prashanthi nilayam at puttaparthi puttaparthi: birthplace of bhagawan sri sathya sai baba; (var) parti, parthi, parthipuri raksha: protect; (var) rakshaya rama: name of the seventh incarnation of lord vishnu, son of dasharatha and kausalya; (var) ram sai: sa + aai = divine mother shirdi: holy abode of the first incarnation of sai baba; (var) shirdipuri sundara: beautiful; (var) sundarakara, sundaraya, sundari (f), soundari (f), sundaram - beauty vasi: one who dwells or resides in; (var) vasini (f)</t>
  </si>
  <si>
    <t>debug_shirdi_sai_dwarakamayi_prashanthi_vasi.html</t>
  </si>
  <si>
    <t>shirdi-sai-dwarakamayi-prashanthi-vasi_1.mp3</t>
  </si>
  <si>
    <t>https://sairhythms.sathyasai.org/song/shirdi-sai-hey-bhagawan</t>
  </si>
  <si>
    <t>Shirdi Sai Hey Bhagawan</t>
  </si>
  <si>
    <t>Glory to Lord Shirdi Sai, We plead You to redeem us from this world, take us from this bondage of birth and death and from the bondage of emotion, sorrow and attachment, Oh Lord Sai Natha.</t>
  </si>
  <si>
    <t>Shirdi Sai Hey Bhagawan
Uddhara Karo Bhagawan
Janam Maran Se Paar Karo Tum Sai Natha Bhagawan
Bhava Bandhan Se Door Karo Tum Deena Natha Bhagawan
Daya Karo Bhagawan (Mujhey)</t>
  </si>
  <si>
    <t>Song Glossary bandha: attachment; (var) bandhan, bandhana bhagawan: god; (var) bhagwan, bhagavaan, bhagavan, bhagawantha, bhagawathey bhava: being, becoming, birth, world daya: compassion deen: downtrodden; (var) deena, deenan door: remove, far hey: a heartfelt callout, usually followed by a name or description like 'hey rama', or 'hey merciful lord' janam: birth; (var) janama, janana karo: do; make it happen; (var) kar; kiya - did; karomi, karey - let us do maran: death; (var) marana mujhe: for me; (var) mujhey, mohey natha: lord or master; (var) nath, nathaya, natham, nada (tamil), nadanukku (tamil) - to the lord, nathudey (telugu) paar: to cross sai: sa + aai = divine mother se: from, with shirdi: holy abode of the first incarnation of sai baba; (var) shirdipuri tum: you, thou; (var) tu, tuj; tubhyam, tumhey - to you; tujhey, tujko - for you; uddhara: liberator, redeemer, uplifter; (var) uddharaka, uddharana, uddharam</t>
  </si>
  <si>
    <t>debug_shirdi_sai_hey_bhagawan.html</t>
  </si>
  <si>
    <t>https://sairhythms.sathyasai.org/song/shirdi-sai-pandarpura-parthipura-pandarpura</t>
  </si>
  <si>
    <t>Shirdi Sai Pandarpura Parthipura Pandarpura</t>
  </si>
  <si>
    <t>Lord Sai of Shirdi and Parthi is verily Lord Vittala of Pandharpur. O Lord Sathya Sai, You are the Supreme Lord, the sole protector of the devotees and the downtrodden. Victory to Lord Vittala.</t>
  </si>
  <si>
    <t>Shirdi Sai Pandarpura Parthipura Pandarpura
Parabrahma Sakshath Hai Sathya Sai Vittala Vittala [ Shirdi Sai ... ]
Baktha Sakha Panduranga Deena Sakha Sai Ranga (2)
Sri Hari Vittala Jaya Hari Vittala (3)
Vittala Vittala Jaya Hari Vittala</t>
  </si>
  <si>
    <t>shirdi-sai-pandarpura-parthipura-pandarpura.mp3</t>
  </si>
  <si>
    <t>Song Glossary bhaktha: devotee; (var) bhakthudu (telugu), bhakthargal (tamil) deen: downtrodden; (var) deena, deenan hai: is, are; (var) hi; hain - we are hari: name of lord vishnu; (var) hare, harey jaya: victory; (var) jayam, jayatu pandarpur: city of pandari where lord vittala's temple is situated panduranga: lord vittala, krishna parabrahma: supreme spirit; (var) brahmapara puttaparthi: birthplace of bhagawan sri sathya sai baba; (var) parti, parthi, parthipuri ranga: lord vittala or panduranga - a form of lord krishna; also the name of lord narayana in srirangam, tamilnadu; (var) ranganath, ranganatha sai: sa + aai = divine mother sakha: friend; (var) sakhi (feminine) sakshath: visibly, before one's eyes; sakshathkara - make visibly present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 vittala: the presiding deity at pandarpur who is a manifestation of lord vishnu and lord krishna; (var) vittaley</t>
  </si>
  <si>
    <t>debug_shirdi_sai_pandarpura_parthipura_pandarpura.html</t>
  </si>
  <si>
    <t>https://sairhythms.sathyasai.org/song/shirdi-sai-parthi-baba</t>
  </si>
  <si>
    <t>Glory to Lord Shirdi Sai who is now in the form of Parthi Baba, the protector of His devotees as well as the weak and the downtrodden, He has incarnated in this Kali age to sustain and protect all beings. We offer our salutations to You, O Lord Sai, You are our divine Preceptor.</t>
  </si>
  <si>
    <t>Shirdi Sai Parthi Baba
Deena Janon Ke Sai Bhaktha Janon Ke Baba
Kali Yuga Avatara Merey Jeevan Aadhara
Sri Guru Sai Ram Sadguru Sai Ram</t>
  </si>
  <si>
    <t>https://www.raagabox.com/search/?mid=1002253</t>
  </si>
  <si>
    <t>Song Glossary aadhaar: base, foundation, support; (var) aadhara avatar: incarnation; (var) avatara, avataram, avatari, avathaar, avathari, avatarini(f) baba: lord sai baba - the divine father bhaktha: devotee; (var) bhakthudu (telugu), bhakthargal (tamil) deen: downtrodden; (var) deena, deenan guru: preceptor; (var) guruvara – belonging to the guru / guru’s jana: people; (var) jano, janon, janonke (of people), janoon, janara jeevan: life; (var) jeevana kali: current era; one among the four eras of kritha, treta, dwapara and kali ke: of or belonging to mera: my, mine; (var) mere, merey, meri, mero puttaparthi: birthplace of bhagawan sri sathya sai baba; (var) parti, parthi, parthipuri rama: name of the seventh incarnation of lord vishnu, son of dasharatha and kausalya; (var) ram sadguru: true teacher/mentor/preceptor sai: sa + aai = divine mother shirdi: holy abode of the first incarnation of sai baba; (var) shirdipuri sri: honorific title of respect; another name of goddess lakshmi; wealth, majesty, splendour, intellect, fortune; (var) thiru (tamil) yuga: one of the divisions of time. there are four yugas, known as krita, treta, dvapara and kali (the current age); (var) yug, yugamuna (telugu)</t>
  </si>
  <si>
    <t>debug_shirdi_sai_parthi_baba.html</t>
  </si>
  <si>
    <t>https://youtu.be/HyPxDcR6lFA</t>
  </si>
  <si>
    <t>https://sairhythms.sathyasai.org/song/shirdi-sai-parthi-sai-hum</t>
  </si>
  <si>
    <t>O Lord Sai of Shirdi and Puttaparthi, please let the perennial stream of Love flow from You to us, O Lord Sathya Sai, please provide us the opportunity to serve You, O Lord Prema Sai, please instill the devotion and Love whenever we sing Your Glorious Name.</t>
  </si>
  <si>
    <t>Shirdi Sai Parthi Sai Hum Ko Deejo Premamrutha Dhara Premamrutha Dhara
Tava Seva Ki Avasar Deejo Sathya Sai Mahadev
Ganamrutha Mey Bhaav Bhi Deejo Prema Sai Bhagawan Prema Sai Bhagawan
Shirdi Sai Parthi Sai, both names are one, give us all endless flow of Love, give us all endless flow of Love
That’s why we serve all, with love and gratitude to Sathya Sai, our great Lord
Grant us more sweet Love, with delightful Joy, Prema Sai is the One, Prema Sai is the One</t>
  </si>
  <si>
    <t>shirdi-sai-parthi-sai-hum.mp3</t>
  </si>
  <si>
    <t>Song Glossary avasar: opportunity bhaav: feeling, emotion; (var) bhaava bhagawan: god; (var) bhagwan, bhagavaan, bhagavan, bhagawantha, bhagawathey bhi: also deejo: please give; (var) dedo dhara: bear, carry, earth, one who wears; (var) dhari, dharana, dharam, dharey, dharini (f) ganamrutha: music as sweet as nectar hum: we, us ki: of or belonging to mahadeva: lord of the lords - refers to lord shiva mey: in prema: love; (var) prem; also the name of the third sai avatar, prema sai premamrutha: nectar of love puttaparthi: birthplace of bhagawan sri sathya sai baba; (var) parti, parthi, parthipuri sai: sa + aai = divine mother sathya: truth, short form of sathyanarayana – the childhood name of sri sathya sai baba; (var) sathyam seva: service shirdi: holy abode of the first incarnation of sai baba; (var) shirdipuri tava: your</t>
  </si>
  <si>
    <t>debug_shirdi_sai_parthi_sai_hum.html</t>
  </si>
  <si>
    <t>https://sairhythms.sathyasai.org/song/shirdi-sai-parthi-sai-both-names</t>
  </si>
  <si>
    <t>Shirdi Sai Parthi Sai, Both Names</t>
  </si>
  <si>
    <t>Shirdi Sai Parthi Sai, both names are one, give us all endless flow of Love, give us all endless flow of Love
That’s why we serve all, with love and gratitude to Sathya Sai, our great Lord
Grant us more sweet Love, with delightful Joy, Prema Sai is the One, Prema Sai is the One
Shirdi Sai Parthi Sai Hum Ko Deejo Premamrutha Dhara Premamrutha Dhara
Tava Seva Ki Avasar Deejo Sathya Sai Mahadev
Ganamrutha Mey Bhaav Bhi Deejo Prema Sai Bhagawan Prema Sai Bhagawan</t>
  </si>
  <si>
    <t>shirdi-sai-parthi-sai-both-names.mp3</t>
  </si>
  <si>
    <t>Song Glossary prema: love; (var) prem; also the name of the third sai avatar, prema sai puttaparthi: birthplace of bhagawan sri sathya sai baba; (var) parti, parthi, parthipuri sai: sa + aai = divine mother sathya: truth, short form of sathyanarayana – the childhood name of sri sathya sai baba; (var) sathyam shirdi: holy abode of the first incarnation of sai baba; (var) shirdipuri</t>
  </si>
  <si>
    <t>debug_shirdi_sai_parthi_sai_both_names.html</t>
  </si>
  <si>
    <t>https://sairhythms.sathyasai.org/song/shirdi-sai-shankara-parthi-vihari</t>
  </si>
  <si>
    <t>Obeisance to Lord Sai of Shirdi who has now incarnated at Parthi. He is the embodiment of Lord Shankara (Shiva). O Lord who is all pervading, the most auspicious and sacred, who removes all fear, we offer our humble salutations.</t>
  </si>
  <si>
    <t>Shirdi Sai Shankara Parthi Vihari Shankara
Shankara Abhayankara Bhava Bhaya Haari Shankara [ Shirdi Sai ... ]
Paramatma Shiva Shankara Pavana Purusha Shankara
Sathya Swaroopa Shankara Sathya Sai Shankara</t>
  </si>
  <si>
    <t>shirdi-sai-shankara-parthi-vihari.mp3</t>
  </si>
  <si>
    <t>Song Glossary abhayankara: one who protects by removing all fear; (var) abhayankari (f) bhava: being, becoming, birth, world bhaya: fear harana: to remove/destroy; (var) haranam, haari - one who destroys paramatma: supreme lord or highest soul; (var) paraman - tamil; paramatmaja - supreme lord who is born on earth (an incarnation) pavana: sacred, also means one who protects or provides refuge; (var) pavanam, paavana; pavani (f) purusha: mankind, a man, a supreme being, soul; (var) purusham puttaparthi: birthplace of bhagawan sri sathya sai baba; (var) parti, parthi, parthipuri sai: sa + aai = divine mother sathya: truth, short form of sathyanarayana – the childhood name of sri sathya sai baba; (var) sathyam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 swaroopa: figure, embodiment; (var) swarupa, swaroopam, swaroopanin (tamil); roopini, swaroopini, svarupini (feminine) vihara: one who resides; (var) viharana, vihari, viharini (f)</t>
  </si>
  <si>
    <t>debug_shirdi_sai_shankara_parthi_vihari.html</t>
  </si>
  <si>
    <t>shirdi-sai-shankara-parthi-vihari_1.mp3</t>
  </si>
  <si>
    <t>https://sairhythms.sathyasai.org/song/shirdi-sai-vittala-shesha-sai</t>
  </si>
  <si>
    <t>Shirdi Sai Vittala Shesha Sai</t>
  </si>
  <si>
    <t>This song extols the Glory and the attributes of Lord Panduranga Vittala (another name for Lord Krishna) of Pandharpur. He is none other than the Shirdi Sai who as Vishnu was reclining on the celestial Serpent Adi Sesha. Lord Vittala's consort is Rakumayi.</t>
  </si>
  <si>
    <t>Shirdi Sai Vittala Shesha Sai Vittala
Sri Ranga Vittala Rakumayi Vittala
Jaya Jaya Vittala Jaya Sai Vittala
Hey Ranga Vittala Panduranga Vittala</t>
  </si>
  <si>
    <t>Song Glossary hey: a heartfelt callout, usually followed by a name or description like 'hey rama', or 'hey merciful lord' jaya: victory; (var) jayam, jayatu panduranga: lord vittala, krishna rakumayi: consort of vittala ranga: lord vittala or panduranga - a form of lord krishna; also the name of lord narayana in srirangam, tamilnadu; (var) ranganath, ranganatha sai: sa + aai = divine mother shesha: the serpent adisesha on whom lord vishnu reclines; (var) sesha shirdi: holy abode of the first incarnation of sai baba; (var) shirdipuri sri: honorific title of respect; another name of goddess lakshmi; wealth, majesty, splendour, intellect, fortune; (var) thiru (tamil) vittala: the presiding deity at pandarpur who is a manifestation of lord vishnu and lord krishna; (var) vittaley</t>
  </si>
  <si>
    <t>debug_shirdi_sai_vittala_shesha_sai.html</t>
  </si>
  <si>
    <t>https://sairhythms.sathyasai.org/song/shirdi-sai-we-remember-you</t>
  </si>
  <si>
    <t>Shirdi Sai we remember You</t>
  </si>
  <si>
    <t>Shirdi Sai we remember You
Our Loving thoughts are ever with You
How we love You!
Sathya Sai We adore You
We speak our words before You
How we love You!
Prema Sai we expect You
By our deeds we'll respect You
How we'll love You!
Trinity within us
Creator, preserver, destroyer of us
How we love all three!</t>
  </si>
  <si>
    <t>debug_shirdi_sai_we_remember_you.html</t>
  </si>
  <si>
    <t>https://sairhythms.sathyasai.org/song/shirdi-vasi-sai-baba</t>
  </si>
  <si>
    <t>Shirdi Vasi Sai Baba</t>
  </si>
  <si>
    <t>O Sai Baba, residing in Shirdi and Parthi, You are my Lord, the one who carries the vital force of life. We have come to Your doorstep, O Lord, please give us a glimpse of Your Divine Form. Sai, You are the Lord of all, and You are the light of life and life itself.</t>
  </si>
  <si>
    <t>Shirdi Vasi Sai Baba Parthi Vasi Sai Baba
O Merey Sai Merey Prana Natha
Terey Dar Pey Aayey Hai Hum
Darshan Dey Darshan Dey
O Merey Sai Merey Baba
Shirdi Vasi Sai Baba
Sab Ka Malik Ek Hai Sai
Sai Hai Jeevan Jeevan Jyothi
O Merey Sai Merey Baba
Shirdi Vasi Sai Baba</t>
  </si>
  <si>
    <t>Song Glossary aayey: came; (var) aayi, aaya, aa gayen (have come) baba: lord sai baba - the divine father darshan: to appear, to see; (var) darshana, darshanam, darsha - to show dey: give dwarey: doors; (var) dwar, dwara - singular ek: one hai: is, are; (var) hi; hain - we are hum: we, us jeevan: life; (var) jeevana jyothi: divine light; (var) jyoth, jyotir ka: belonging to malik: lord mera: my, mine; (var) mere, merey, meri, mero natha: lord or master; (var) nath, nathaya, natham, nada (tamil), nadanukku (tamil) - to the lord, nathudey (telugu) pey: at pran: vital force, life; (var) prana, praana puttaparthi: birthplace of bhagawan sri sathya sai baba; (var) parti, parthi, parthipuri sab: all, everybody or everything sai: sa + aai = divine mother shirdi: holy abode of the first incarnation of sai baba; (var) shirdipuri tera: yours; (var) terey, teri, tero (your) vasi: one who dwells or resides in; (var) vasini (f)</t>
  </si>
  <si>
    <t>debug_shirdi_vasi_sai_baba.html</t>
  </si>
  <si>
    <t>https://sairhythms.sathyasai.org/song/shirdiyil-vazhnda-baba</t>
  </si>
  <si>
    <t>Shirdiyil Vazhnda Baba</t>
  </si>
  <si>
    <t>Baba, who lived in Shirdi, born now in Parthi as incarnation of Shiva and Shakti, is the embodiment of Truth. Please grace us, O Lord of Kali age.</t>
  </si>
  <si>
    <t>Shirdiyil Vazhnda Baba Puttaparthiyil Piranda Baba
Prashanthi Nilaya Baba Trayee Brindavana Baba
Shivashakti Vadivame Baba Brahma Sattiyame Ni Baba
Kaliyuga Deivame Va Va Ennai Kattarulvai Ni Baba (2)</t>
  </si>
  <si>
    <t>shirdiyil-vazhnda-baba.mp3</t>
  </si>
  <si>
    <t>Song Glossary baba: lord sai baba - the divine father brahma: one of the trinity who is the creator, it also refers to the supreme lord - brahman; (var) brahmam brinda: short form of brindavan, a garden of tulsi plants deivam: god, divinity emmai: me, us kali: current era; one among the four eras of kritha, treta, dwapara and kali katharulvai: protect and bless; (var) kathunirkkum - one who protects ni: you (tamil), your (telugu) nilaya: house; (var) nilayey piranda: take birth prashanthi: supreme peace; (var) prashantha; also refers to prashanthi nilayam at puttaparthi puttaparthi: birthplace of bhagawan sri sathya sai baba; (var) parti, parthi, parthipuri sathya: truth, short form of sathyanarayana – the childhood name of sri sathya sai baba; (var) sathyam shirdi: holy abode of the first incarnation of sai baba; (var) shirdipuri shiva: lord shiva - one of the trinity who is the destroyer - the name shiva means auspiciousness; (var) shiv, shivaya, shivaraj, shivaraja, shivarajam, shivom, shivani (f) - of shiva trayee: refers to trayee brindavan, the holy residence of lord sathya sai baba at whitefield, bangalore uruvai: embodiment, personification; (var) uruvamanro, vadivame va: come vazh: live, life; (var) vazhvu, vazhvil - in life, vazhvikka - to give life</t>
  </si>
  <si>
    <t>debug_shirdiyil_vazhnda_baba.html</t>
  </si>
  <si>
    <t>https://sairhythms.sathyasai.org/song/shiva-baila-shiva-toca-tu-tambor</t>
  </si>
  <si>
    <t>Shiva Baila Shiva Toca Tu Tambor,</t>
  </si>
  <si>
    <t>Lord Shiva, dance and play your drum, the cosmic dance, dance Oh Lord. Tandava your dance, come and play your drum so the Universe can spin at the rhythm of your beat. You are the space, time and Universe, Life and transcendence Dance my Lord.</t>
  </si>
  <si>
    <t>Shiva Baila Shiva Toca Tu Tambor,
La Danza Cósmica Baila Señor
Tandava Tu Danza Toca Tu Tambor
Para Que El Universo Gire En Torno De Tu Son
Eres El Espacio, Tiempo Y Universo,
Vida Y Trascendencia Baila Mi Señor</t>
  </si>
  <si>
    <t>debug_shiva_baila_shiva_toca_tu_tambor.html</t>
  </si>
  <si>
    <t>https://sairhythms.sathyasai.org/song/shiva-charana-ati-taruna-nith</t>
  </si>
  <si>
    <t>Shiva Charana Ati Taruna Nith</t>
  </si>
  <si>
    <t>We offer our Salutations at the divine feet of Lord Sai who is none other than Lord Shiva. We offer our obeisance at His feet by singing His glory incessantly.</t>
  </si>
  <si>
    <t>Shiva Charana Ati Taruna Nith Nith Bhajey Hum
Nith Nith Bhajey Hum Guru Charanam Vande [ Shiva Charana ... ]
Shiva Charana Ati Taruna Guru Charana Sharanam
Sathya Charanam Sai Charanam Sathya Sai Charanam
Sathya Sai Charanam Nith Nith Bhajey Hum</t>
  </si>
  <si>
    <t>Song Glossary ati: extremely, very bhaja: worship, chant the name or sing the praises of the lord; (var) bhajoon - I worship; bhajey - let us worship charan: feet; (var) charana, charanam, charanon guru: preceptor; (var) guruvara – belonging to the guru / guru’s hum: we, us nithya: daily, always sai: sa + aai = divine mother sathya: truth, short form of sathyanarayana – the childhood name of sri sathya sai baba; (var) sathyam sharan: surrender; (var) sharana, sharanagata, sharanagatha, sharanagatham, sharanam shiva: lord shiva - one of the trinity who is the destroyer - the name shiva means auspiciousness; (var) shiv, shivaya, shivaraj, shivaraja, shivarajam, shivom, shivani (f) - of shiva taruna: youthful vande: i salute, i bow</t>
  </si>
  <si>
    <t>debug_shiva_charana_ati_taruna_nith.html</t>
  </si>
  <si>
    <t>https://sairhythms.sathyasai.org/song/shiva-great-god-almighty</t>
  </si>
  <si>
    <t>Shiva great God almighty</t>
  </si>
  <si>
    <t>Shiva great God almighty, Shiva great God
almighty, Shiva great God almighty, our Sai
Shiva we sing to praise You, Lord of the mountain,
Shiva, now in the form of Sai
Destroyer of evil, great God Shiva
Lord of all living beings, great God Shiva
Lord of man, Lord of souls, Lord of all beyond
Shiva great God within, Shiva great God within,
Shiva great God on high, our Sai
Shiva we sing to praise You, Lord of the
mountain, now in the form of Sai
Destroyer of illusion, almighty Shiva
Lord of man, Lord of worlds, Lord of all beyond</t>
  </si>
  <si>
    <t>debug_shiva_great_god_almighty.html</t>
  </si>
  <si>
    <t>https://sairhythms.sathyasai.org/song/shiva-hara-hey-hara-shiva</t>
  </si>
  <si>
    <t>We offer our obeisance at the feet of Lord Shiva who is worshipped as Sadashiva, Mahadeva and as the consort of Mother Parvathi.</t>
  </si>
  <si>
    <t>Shiva Hara Hey Hara Shiva Hey
Samba Sadashiva Shiva Hara Hey
Hara Hara Hara Hara Mahadeva
Parvathi Ramana Sadashiva
Namami Shankara Tava Charanam
Bhajami Shankara Tava Charanam</t>
  </si>
  <si>
    <t>shiva-hara-hey-hara-shiva.mp3</t>
  </si>
  <si>
    <t>Song Glossary bhajami: i worship; (var) bhajamyaham charan: feet; (var) charana, charanam, charanon hara: another name of lord shiva which means “to destroy”; (var) haraya hey: a heartfelt callout, usually followed by a name or description like 'hey rama', or 'hey merciful lord' mahadeva: lord of the lords - refers to lord shiva namami: i offer salutations; (var) namaoon parvathi: consort of lord shiva ramana: beloved; also the name of a saint sadashiva: always happy or prosperous; (var) sadashivey, sadashivom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 tava: your</t>
  </si>
  <si>
    <t>debug_shiva_hara_hey_hara_shiva.html</t>
  </si>
  <si>
    <t>https://sairhythms.sathyasai.org/song/shiva-kumarane-shakthi-balane-va</t>
  </si>
  <si>
    <t>Shiva Kumarane Shakthi Balane Va</t>
  </si>
  <si>
    <t>Grace us with Your presence, O Lord Shanmukha, son of Shiva and Shakthi (Parvathi). You are the inner meaning of Omkara. Please come, O Lord Sai, residing in Parthi.</t>
  </si>
  <si>
    <t>Shiva Kumarane Shakthi Balane Va Va Va
Sharavana Bhava Guha Shanmuga Vela Va Va Va
Omkara Tattuvame Ni Va Va Va
Parthipurisha Sai Natha Va Va Va
Kanda Va Va Va
Vela Va Va Va
Sai Va Va Va</t>
  </si>
  <si>
    <t>shiva-kumarane-shakthi-balane-va.mp3</t>
  </si>
  <si>
    <t>Song Glossary bala: child, son; (var) bal, balana, balagan (tamil), baalam bhava: being, becoming, birth, world guha: lord subrahmanya, also the name of the boatsman in whose boat lord rama travelled kanda: another name of lord subrahmanya kumara: son, young boy, lord subrahmanya natha: lord or master; (var) nath, nathaya, natham, nada (tamil), nadanukku (tamil) - to the lord, nathudey (telugu) ni: you (tamil), your (telugu) om: Omkara has no form. It is the manifestation of Brahman (God) as sound. It is present in all creation. It is effulgent. It is in all speech. Read More: Significance of Om partheeshwara: one who is lord of parthi (sathya sai baba); (var) partheesha, partheeshwaraya sai: sa + aai = divine mother shakthi: power, primordial goddess, another name of mother parvathi shanmukha: lord with six faces - refers to lord subrahmanya, son of shiva; (var) shanmuga sharavana: another name of lord subrahmanya since he appeared in a forest of shara (bamboo) shiva: lord shiva - one of the trinity who is the destroyer - the name shiva means auspiciousness; (var) shiv, shivaya, shivaraj, shivaraja, shivarajam, shivom, shivani (f) - of shiva tattuvame: essence, meaning va: come vela: one wielding the vel or spear - lord subrahmanya; (var) velan, velava</t>
  </si>
  <si>
    <t>debug_shiva_kumarane_shakthi_balane_va.html</t>
  </si>
  <si>
    <t>https://sairhythms.sathyasai.org/song/shiva-linga-mangalaanga</t>
  </si>
  <si>
    <t>Shiva Linga Mangalaanga</t>
  </si>
  <si>
    <t>Salutations to the most auspicious Form of Lord Shiva, the Shiva Linga. Glory to the Linga that embodies Mother Gowri (Parvathi) and Ganga. Glory to the Form adorned with a garland made of Mandara flowers and that bears the river Ganga, the Form that was worshipped by Lord Rama and Nandi, the Form that is enshrined in the hearts of devotees and is worshipped on the Holy occassion of Shivarathri.</t>
  </si>
  <si>
    <t>Shiva Linga Mangalaanga
Sri Ganga Gowri Linga [ Shiva Linga ... ]
Mandara Mala Linga
Nandeeshwara Rama Linga
Sri Ganga Dhari Linga
Shivarathri Atma Linga</t>
  </si>
  <si>
    <t>M1 D2 P R2 S G2 G2 M1 M1In the Key of C:F A G D C E E F F</t>
  </si>
  <si>
    <t>Song Glossary atma: soul dhara: bear, carry, earth, one who wears; (var) dhari, dharana, dharam, dharey, dharini (f) ganga: the sacred river ganges worshipped as goddess ganga; (var) gangey gowri: another name of goddess parvathi linga: special type of elliptical stone worshipped by devotees esp. shiva-linga mala: garland mandara: name of a mountain, a type of flower mangalaanga: auspicious body nandeeshwara: refers to lord shiva, the lord of nandi (the bull) rama: name of the seventh incarnation of lord vishnu, son of dasharatha and kausalya; (var) ram rath: night; (var) raat, raath, rathri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t>
  </si>
  <si>
    <t>debug_shiva_linga_mangalaanga.html</t>
  </si>
  <si>
    <t>https://youtu.be/OevXqr178bA https://youtu.be/OX9NR9wYWL0</t>
  </si>
  <si>
    <t>https://sairhythms.sathyasai.org/song/shiva-maheshwara-shiva-maheshwara-shiva</t>
  </si>
  <si>
    <t>Shiva Maheshwara Shiva Maheshwara Shiva</t>
  </si>
  <si>
    <t>Salutations to Lord Shiva, also known as Maheshwara, who resides in the holy mountains of Kailasa. We sing Your glory, O Lord Sai, You are the Lord and protector of all creatures in the three worlds. (According to Hindu mythology there are three worlds, Sky, Earth and Sub-terrain.)</t>
  </si>
  <si>
    <t>Shiva Maheshwara Shiva Maheshwara Shiva Maheshwara Sai Ram
Shiva Maheshwara Shiva Shankara Shiva Mahadeva Sai Ram
Kailasa Vasa Mahadeva
Jagadeeshwara Hara Mahadeva
Tribhuvana Pala Baba Sai Deva
Shiva no Ai ni Tsutsumarete Inochi Sakasou Sai Ram
Shiva wo Tatae Shiva ni Inori Shiva wo Utaou Sai Ram
Yuuki wo Ataetamae
Kami no Moto eto Michibikitamae
Sonshin Sathya Sai Shiva Sai Ram</t>
  </si>
  <si>
    <t>shiva-maheshwara-shiva-maheshwara-shiva.mp3</t>
  </si>
  <si>
    <t>Song Glossary baba: lord sai baba - the divine father deva: god; (var) dev, devo, devam hara: another name of lord shiva which means “to destroy”; (var) haraya jagadeesha: lord of the world; (var) jagadeeshwara, jagadeeshwaraya kailasa: the abode of lord shiva mahadeva: lord of the lords - refers to lord shiva maheshwara: greatest lord - refers to lord shiva pala: to care, protect or sustain; (var) palana, palaya, palam, palan rama: name of the seventh incarnation of lord vishnu, son of dasharatha and kausalya; (var) ram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tribhuvana: three worlds - tri (three) and bhuvana (world) vasa: one who dwells or resides in; (var) vasaya, vaasam</t>
  </si>
  <si>
    <t>debug_shiva_maheshwara_shiva_maheshwara_shiva.html</t>
  </si>
  <si>
    <t>source: https://media.radiosai.org/journals/vol_16/01FEB18/Sai-Bhajans-Karaoke-Volume-5.htmReference Track1.5 Madhyam / F#Gents Pitch Karaoke Tracks1.5 Madhyam / F# (reference)1 Madhyam / F (half note lower)7 Madhyam / E (one note lower)Ladies Pitch Karaoke Tracks2.5 Madhyam / G# (reference)2 Madhyam / G (half note lower)1.5 Madhyam / F# (one note lower)</t>
  </si>
  <si>
    <t>shiva-maheshwara-shiva-maheshwara-shiva_1.mp3</t>
  </si>
  <si>
    <t>https://sairhythms.sathyasai.org/song/shiva-nataraj-donde-estas</t>
  </si>
  <si>
    <t>Shiva Nataraj donde estas?</t>
  </si>
  <si>
    <t>Dancing Shiva, where are you? You are in the truth of truth. Dance to the rhythm of the drum; come with me, O my Lord.</t>
  </si>
  <si>
    <t>Shiva Nataraj, Donde Estas?
En El Corazon De La Verdad [ Shiva Nataraj ... ]
Baila Al Ritmo Del Tambor,
Ven Conmigo, Oh Señor.</t>
  </si>
  <si>
    <t>Song Glossary nataraj: king of dance - refers to lord shiva who is the source of cosmic energy; (var) nataraja shiva: lord shiva - one of the trinity who is the destroyer - the name shiva means auspiciousness; (var) shiv, shivaya, shivaraj, shivaraja, shivarajam, shivom, shivani (f) - of shiva tambor: drums</t>
  </si>
  <si>
    <t>debug_shiva_nataraj_donde_estas.html</t>
  </si>
  <si>
    <t>https://youtu.be/DbnUzcc63xw https://youtu.be/c_QWQQ2aMXM</t>
  </si>
  <si>
    <t>https://sairhythms.sathyasai.org/song/shiva-nataraj-nataraj-we-surrender</t>
  </si>
  <si>
    <t>Shiva Nataraj Nataraj We Surrender</t>
  </si>
  <si>
    <t>Shiva Nataraj Nataraj We Surrender
Jai We Surrender
Shiva Nataraj Nataraj We Surrender
Jai We Surrender
Come Lift The Veil Lift The Veil Of Illusion
Light Up Our Heart And Dispel Our Confusion
Jai We Surrender
Shiva We Surrender To You</t>
  </si>
  <si>
    <t>shiva-nataraj-nataraj-we-surrender.mp3</t>
  </si>
  <si>
    <t>Song Glossary jai: victory nataraj: king of dance - refers to lord shiva who is the source of cosmic energy; (var) nataraja shiva: lord shiva - one of the trinity who is the destroyer - the name shiva means auspiciousness; (var) shiv, shivaya, shivaraj, shivaraja, shivarajam, shivom, shivani (f) - of shiva</t>
  </si>
  <si>
    <t>debug_shiva_nataraj_nataraj_we_surrender.html</t>
  </si>
  <si>
    <t>https://sairhythms.sathyasai.org/song/shiva-no-ai-ni</t>
  </si>
  <si>
    <t>Shiva no Ai ni</t>
  </si>
  <si>
    <t>Let us surround ourselves with Lord Shiva's love to allow our lives to bloom. Let us praise Lord Shiva, pray to Lord Shiva and sing the glory of Lord Shiva. Please gift us with courage, please lead us to God. We revere You, Lord Sathya Sai Shiva.</t>
  </si>
  <si>
    <t>Shiva no Ai ni Tsutsumarete Inochi Sakasou Sai Ram
Shiva wo Tatae Shiva ni Inori Shiva wo Utaou Sai Ram
Yuuki wo Ataetamae
Kami no Moto eto Michibikitamae
Sonshin Sathya Sai Shiva Sai Ram
Shiva Maheshwara Shiva Maheshwara Shiva Maheshwara Sai Ram
Shiva Maheshwara Shiva Shankara Shiva Mahadeva Sai Ram
Kailasa Vasa Mahadeva
Jagadeeshwara Hara Mahadeva
Tribhuvana Pala Baba Sai Deva</t>
  </si>
  <si>
    <t>Minor (~ Hindolam / Malkauns)</t>
  </si>
  <si>
    <t>Song Glossary rama: name of the seventh incarnation of lord vishnu, son of dasharatha and kausalya; (var) ram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</si>
  <si>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debug_shiva_no_ai_ni.html</t>
  </si>
  <si>
    <t>https://youtu.be/64GA1dQA_K8</t>
  </si>
  <si>
    <t>https://sairhythms.sathyasai.org/song/shiva-om-shiva-om-shiva</t>
  </si>
  <si>
    <t>Shiva Om Shiva Om Shiva</t>
  </si>
  <si>
    <t>Salutations to Lord Shiva who is the embodiment of Primordial Sound, "Om" and who is the protector of His Devotees, who bestows peace and love among all beings.</t>
  </si>
  <si>
    <t>Shiva Om Shiva Om Shiva Om Shiva Om
Shiva Om Shiva Om Shiva Om Sai Om
Bhaktha Jana Priya Bhakthon Ke Pran Hai Sai Natha Shiva Om
Jai Jai Jai Shiva Om
Shanthi Pradayaka Prema Pradayaka Sai Natha Shiva Om [ Jai Jai ]</t>
  </si>
  <si>
    <t>Song Glossary bhaktha: devotee; (var) bhakthudu (telugu), bhakthargal (tamil) bhakthon: devotees; (var) bhakto, bhaktho hai: is, are; (var) hi; hain - we are jai: victory jana: people; (var) jano, janon, janonke (of people), janoon, janara ke: of or belonging to natha: lord or master; (var) nath, nathaya, natham, nada (tamil), nadanukku (tamil) - to the lord, nathudey (telugu) om: Omkara has no form. It is the manifestation of Brahman (God) as sound. It is present in all creation. It is effulgent. It is in all speech. Read More: Significance of Om pradayaka: bestower pran: vital force, life; (var) prana, praana prema: love; (var) prem; also the name of the third sai avatar, prema sai priya: dear; (var) priyey, priyakara, priyakari (f) sai: sa + aai = divine mother shanthi: peace shiva: lord shiva - one of the trinity who is the destroyer - the name shiva means auspiciousness; (var) shiv, shivaya, shivaraj, shivaraja, shivarajam, shivom, shivani (f) - of shiva</t>
  </si>
  <si>
    <t>debug_shiva_om_shiva_om_shiva.html</t>
  </si>
  <si>
    <t>https://sairhythms.sathyasai.org/song/shiva-priya-nandana-bhava-bhaya</t>
  </si>
  <si>
    <t>Shiva Priya Nandana Bhava Bhaya</t>
  </si>
  <si>
    <t>We pray to Lord Shanmukha who is the son of Lord Shiva and Mother Gowri and the one who removes all fears of the materialistic world, the one who sits on a peacock and whose face is charming, the one whose face is of reddish-brown color and whose Holy Feet is worshipped by all. He is none other than Lord Sathya Sai.</t>
  </si>
  <si>
    <t>Shiva Priya Nandana Bhava Bhaya Bhanjana
Gowri Priya Sutha Om Shadanana [ Shiva Priya ... ]
Hey Mayurasana Smitha Vadana
Sindhura Vadana Shubha Charana
Shanmukha Natha Subrahmanya (Sathya Sai) Deva</t>
  </si>
  <si>
    <t>shiva-priya-nandana-bhava-bhaya.mp3</t>
  </si>
  <si>
    <t>Song Glossary bhanjana: one who destroys; (var) bhanjani (f) bhava: being, becoming, birth, world bhaya: fear charan: feet; (var) charana, charanam, charanon deva: god; (var) dev, devo, devam gowri: another name of goddess parvathi hey: a heartfelt callout, usually followed by a name or description like 'hey rama', or 'hey merciful lord' mayuraasana: seated on peacock nandana: son, also the name of a forest; (var) nandan, nandanam natha: lord or master; (var) nath, nathaya, natham, nada (tamil), nadanukku (tamil) - to the lord, nathudey (telugu) om: Omkara has no form. It is the manifestation of Brahman (God) as sound. It is present in all creation. It is effulgent. It is in all speech. Read More: Significance of Om priya: dear; (var) priyey, priyakara, priyakari (f) shadanana: having six faces – subramanya shanmukha: lord with six faces - refers to lord subrahmanya, son of shiva; (var) shanmuga shiva: lord shiva - one of the trinity who is the destroyer - the name shiva means auspiciousness; (var) shiv, shivaya, shivaraj, shivaraja, shivarajam, shivom, shivani (f) - of shiva shubh: good, auspicious, pleasant; (var) shubha, shubham; shubhakari, shubankari - goddess who bestows auspiciousness sindura: vermillion, a type of colour similar to reddish brown smitha: smile subrahmanya: son of lord shiva and brother of lord ganesha, commander-in-chief of the army of the gods; (var) subramanya, subramanyam sutha: son; (var) sutham, suthaya - one who is the son of, suthaney (tamil) vadana: face; (var) vadanam, vadani (f)</t>
  </si>
  <si>
    <t>debug_shiva_priya_nandana_bhava_bhaya.html</t>
  </si>
  <si>
    <t>https://sairhythms.sathyasai.org/song/shiva-sai-shankara-gangadhara-hey</t>
  </si>
  <si>
    <t>Shiva Sai Shankara Gangadhara (Hey)</t>
  </si>
  <si>
    <t>This song extols the glory of Lord Sai who is none other than Lord Shiva with attributes like, Gangadhara (the one who holds mighty Ganges in His matted locks), Trishoola Dhari (armed with Trident) Deena Dayala (compassionate to downtrodden), Lingodhbhavakara (the one who manifests the sacred Lingam).</t>
  </si>
  <si>
    <t>Shiva Sai Shankara Gangadhara (Hey)
Parthi Vihara Sayeeshwara [ Shiva Sai ... ]
Trishoola Dhari Hey Shiva Shankara
Deena Dayala Sayeeshwara
Lingodhbhavakara Lingeshwara [ Parthi Vihara ... ]</t>
  </si>
  <si>
    <t>Song Glossary dayal: compassionate one: (var) dayala, dayalam, dayalana, dayalo, dayalu, dayaludey, dayalane (tamil), dayakari (f), dayalakari (f) deen: downtrodden; (var) deena, deenan dhara: bear, carry, earth, one who wears; (var) dhari, dharana, dharam, dharey, dharini (f) gangadhara: one who bears the holy river ganga – lord shiva; (var) gangadharaya, gangadhari hey: a heartfelt callout, usually followed by a name or description like 'hey rama', or 'hey merciful lord' lingeshwara: lord of the lingam (sacred stone in the form of an ellipse); (var) lingeshwaraya lingodbhava: one who created linga - refers to lord sathya sai baba who created and took out lingas from his stomach during the shivarathri festival; (var) lingodhbhava, lingodhbhavakara puttaparthi: birthplace of bhagawan sri sathya sai baba; (var) parti, parthi, parthipuri sai: sa + aai = divine mother sayeesha: sai + esha = lord sai; (var) sayeesham, sayeeshwara, sayeeshwaram, sayeeshwari (f), sayeeshwaraya, saishwari (f), shankara: name of lord shiva, one who bestows auspiciousness; (var) shankar, shankaraya, shankaram shiva: lord shiva - one of the trinity who is the destroyer - the name shiva means auspiciousness; (var) shiv, shivaya, shivaraj, shivaraja, shivarajam, shivom, shivani (f) - of shiva trishoola: trident weapon, frequently held by gods such as lord shiva and goddess durga; (var) trishula, shoola</t>
  </si>
  <si>
    <t>debug_shiva_sai_shankara_gangadhara_hey.html</t>
  </si>
  <si>
    <t>https://sairhythms.sathyasai.org/song/shiva-shambho-hara-hara-shambho</t>
  </si>
  <si>
    <t>O Lord Shiva, You are the destroyer of all fear, the one who resides in the holy mountains of Kailasa, the consort of Mother Parvathi, the one who holds the mighty Ganges in Your matted locks, the consort of Mother Gowri. We pray and offer our humble salutations at Your Feet.</t>
  </si>
  <si>
    <t>Shiva Shambho Hara Hara Shambho
Bhava Nasha Kailasa Nivasa [ Shiva Shambho ... ]
Parvathi Pathey Harey Pashupathey
Gangadhara Hara Gowri Pathey</t>
  </si>
  <si>
    <t>shiva-shambho-hara-hara-shambho.mp3</t>
  </si>
  <si>
    <t>Song Glossary bhava: being, becoming, birth, world gangadhara: one who bears the holy river ganga – lord shiva; (var) gangadharaya, gangadhari gowri: another name of goddess parvathi hara: another name of lord shiva which means “to destroy”; (var) haraya hari: name of lord vishnu; (var) hare, harey kailasa: the abode of lord shiva nasha: destruction nivasa: residence, resident; (var) nivasini (f) parvathi: consort of lord shiva pashupathi: the lord of all animals esp. lord shiva; (var) pashupathey pathey: master, lord, husband; (var) pathi, pathayey shambho: one who is goodness personified - refers to lord shiva; (var) shambhu shiva: lord shiva - one of the trinity who is the destroyer - the name shiva means auspiciousness; (var) shiv, shivaya, shivaraj, shivaraja, shivarajam, shivom, shivani (f) - of shiva</t>
  </si>
  <si>
    <t>debug_shiva_shambho_hara_hara_shambho.html</t>
  </si>
  <si>
    <t>source: https://media.radiosai.org/journals/vol_16/01FEB18/Sai-Bhajans-Karaoke-Volume-5.htmReference Track5.5 Pancham / G#Gents Pitch Karaoke Tracks5.5 Pancham / G# (reference)5 Pancham / G (half note lower)4.5 Pancham / F# (one note lower)Ladies Pitch Karaoke Tracks2.5 Pancham / D# (reference)2 Pancham / D (half note lower)1.5 Pancham / C# (one note lower)</t>
  </si>
  <si>
    <t>https://sairhythms.sathyasai.org/song/shiva-shambho-narayana</t>
  </si>
  <si>
    <t>Shiva Shambho Narayana</t>
  </si>
  <si>
    <t>We pray to our Lord Sai who is the embodiment of Lord Shiva and Lord Narayana who has come down to earth as the Lord of Parthi and Shirdi and the Lord of all the worlds. We surrender to you Oh Lord Sathya Sai Shiva Shankara.</t>
  </si>
  <si>
    <t>Shiva Shambho Narayana
Parthi Vasa Jagadeeshwara [ Shiva Shambho ... ]
Shirdi Vasa Jagadeeshwara
Sathya Sai Shiva Shankara</t>
  </si>
  <si>
    <t>shiva-shambho-narayana.mp3</t>
  </si>
  <si>
    <t>Song Glossary jagadeesha: lord of the world; (var) jagadeeshwara, jagadeeshwaraya narayana: lord vishnu; (var) narayan, narayanam, narayanaya puttaparthi: birthplace of bhagawan sri sathya sai baba; (var) parti, parthi, parthipuri sai: sa + aai = divine mother sathya: truth, short form of sathyanarayana – the childhood name of sri sathya sai baba; (var) sathyam shambho: one who is goodness personified - refers to lord shiva; (var) shambhu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 vasa: one who dwells or resides in; (var) vasaya, vaasam</t>
  </si>
  <si>
    <t>debug_shiva_shambho_narayana.html</t>
  </si>
  <si>
    <t>https://sairhythms.sathyasai.org/song/shiva-shambho-shambho-shiva-shambho</t>
  </si>
  <si>
    <t>We sing the glory of Lord Shiva (Shambho Mahadeva), the one who has consumed the poison to save the world and the one who is compassionate and protects the needy and downtrodden. We pray to You, O Lord Shiva and offer our salutations.</t>
  </si>
  <si>
    <t>Shiva Shambho Shambho Shiva Shambho Mahadeva
Hara Hara Hara Hara Mahadeva Shiva Shambho Mahadeva
Haalaahala Dhara Shambho Anatha Natha Shambho
Hari Om (Om Om) Hari Om Hari Om Namah Shivaya</t>
  </si>
  <si>
    <t>https://saisundaram.org/70-siva-shambho-shambho</t>
  </si>
  <si>
    <t>Song Glossary anath: destitute; (var) anatha dhara: bear, carry, earth, one who wears; (var) dhari, dharana, dharam, dharey, dharini (f) haalaahala: the poison emitted during the churning of the ocean which was swallowed by shiva hara: another name of lord shiva which means “to destroy”; (var) haraya hari: name of lord vishnu; (var) hare, harey mahadeva: lord of the lords - refers to lord shiva namah: offer salutations; not mine; (var) namaya natha: lord or master; (var) nath, nathaya, natham, nada (tamil), nadanukku (tamil) - to the lord, nathudey (telugu) om: Omkara has no form. It is the manifestation of Brahman (God) as sound. It is present in all creation. It is effulgent. It is in all speech. Read More: Significance of Om shambho: one who is goodness personified - refers to lord shiva; (var) shambhu shiva: lord shiva - one of the trinity who is the destroyer - the name shiva means auspiciousness; (var) shiv, shivaya, shivaraj, shivaraja, shivarajam, shivom, shivani (f) - of shiva</t>
  </si>
  <si>
    <t>debug_shiva_shambho_shambho_shiva_shambho.html</t>
  </si>
  <si>
    <t>https://youtu.be/yx1UlZzIfso?si=lTdlFOwf-4HzftWH</t>
  </si>
  <si>
    <t>https://sairhythms.sathyasai.org/song/shiva-shankara-parvathi-ramana</t>
  </si>
  <si>
    <t>Glory to Lord Shiva Shankara who is the consort of Mother Parvathi, the one who holds the mighty Ganges in His Locks and whose radiance shines brilliantly over all worlds. We surrender and offer our prayers at Your Holy Feet Oh Lord who is most Compassionate and the one and who removes all fears.</t>
  </si>
  <si>
    <t>Shiva Shankara Parvathi Ramana
Gangadhara Bhuvanaabharana
Sharanagatha Vanditha Charana
Karunakara Bhava Bhaya Harana</t>
  </si>
  <si>
    <t>shiva-shankara-parvathi-ramana.mp3</t>
  </si>
  <si>
    <t>Song Glossary bhava: being, becoming, birth, world bhaya: fear bhuvana: world; (var) bhuvan chara: moveable, animate ganga: the sacred river ganges worshipped as goddess ganga; (var) gangey harana: to remove/destroy; (var) haranam, haari - one who destroys karuna: compassion; (var) karunya, karunamaya - full of compassion, karunamayi (f), karunantha, karunakara - embodiment of compassion parvathi: consort of lord shiva ramana: beloved; also the name of a saint shankara: name of lord shiva, one who bestows auspiciousness; (var) shankar, shankaraya, shankaram sharan: surrender; (var) sharana, sharanagata, sharanagatha, sharanagatham, sharanam shiva: lord shiva - one of the trinity who is the destroyer - the name shiva means auspiciousness; (var) shiv, shivaya, shivaraj, shivaraja, shivarajam, shivom, shivani (f) - of shiva vanditha: one who is worshipped; (var) vandita, vanditham, vandithaya</t>
  </si>
  <si>
    <t>debug_shiva_shankara_parvathi_ramana.html</t>
  </si>
  <si>
    <t>https://www.youtube.com/watch?v=qJokcA6DAvo</t>
  </si>
  <si>
    <t>https://sairhythms.sathyasai.org/song/shiva-shiva-auspicious-shiva</t>
  </si>
  <si>
    <t>Shiva Shiva Auspicious Shiva</t>
  </si>
  <si>
    <t>Shiva Shiva Auspicious Shiva Sai Shiva
Omnipotent Shiva Omnipresent Sai [ Shiva Shiva ... ]
You hold the world in the palm of Your hands
Past, present, future, at Your command
Shirdi Shiva Sathya Shiva Sai Shiva</t>
  </si>
  <si>
    <t>shiva-shiva-auspicious-shiva.mp3</t>
  </si>
  <si>
    <t>Song Glossary sai: sa + aai = divine mother sathya: truth, short form of sathyanarayana – the childhood name of sri sathya sai baba; (var) sathyam shirdi: holy abode of the first incarnation of sai baba; (var) shirdipuri shiva: lord shiva - one of the trinity who is the destroyer - the name shiva means auspiciousness; (var) shiv, shivaya, shivaraj, shivaraja, shivarajam, shivom, shivani (f) - of shiva</t>
  </si>
  <si>
    <t>debug_shiva_shiva_auspicious_shiva.html</t>
  </si>
  <si>
    <t>https://sairhythms.sathyasai.org/song/shiva-shiva-hara-hara</t>
  </si>
  <si>
    <t>Shiva Shiva Hara Hara</t>
  </si>
  <si>
    <t>Chant the name of Lord Shiva who is also known as Lord Shankara and Samba Sadashiva.</t>
  </si>
  <si>
    <t>Shiva Shiva Hara Hara
Shiva Shiva Shankara Samba Sadashiva [ Shiva Shiva ... ]
Shiva Shiva Shiva Shiva Shivaya Namah Om
Hara Hara Hara Hara Haraya Namah Om
Om Namah Shivaya Shivaya Namah Om</t>
  </si>
  <si>
    <t>shiva-shiva-hara-hara.mp3</t>
  </si>
  <si>
    <t>Song Glossary hara: another name of lord shiva which means “to destroy”; (var) haraya namah: offer salutations; not mine; (var) namaya om: Omkara has no form. It is the manifestation of Brahman (God) as sound. It is present in all creation. It is effulgent. It is in all speech. Read More: Significance of Om sadashiva: always happy or prosperous; (var) sadashivey, sadashivom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t>
  </si>
  <si>
    <t>debug_shiva_shiva_hara_hara.html</t>
  </si>
  <si>
    <t>https://sairhythms.sathyasai.org/song/shiva-shiva-hara-hara-bhola</t>
  </si>
  <si>
    <t>Shiva Shiva Hara Hara Bhola</t>
  </si>
  <si>
    <t>Salutations to Lord Shiva who is also known by other names such as Hara, Bhola Maheshwara and Shambho Shankara. He supports the sacred river Ganga on His matted hair. He is the Consort of Gowri (Parvathi) and wears tiger skin, adorns the crescent shaped moon on His head and lives in mount Kailasa. He is the one who swallowed the poison to save Gods (during the conflict between the Gods and Demons. That is why Lord Shiva is called haalaa-hala dhara or Neelakanta - blue throated).</t>
  </si>
  <si>
    <t>Shiva Shiva Hara Hara Bhola Maheshwara Shambho Shankara
Ganga Jatadhara Gowri Manohara Shambho Shankara [ Shiva Shiva ... ]
Vyagrambaradhara Chandrakaladhara Shambho Shankara
Haalaahala Dhara Shaila Girishwara Shambho Shankara [ Ganga Jatadhara ... ]</t>
  </si>
  <si>
    <t>shiva-shiva-hara-hara-bhola.mp3</t>
  </si>
  <si>
    <t>Song Glossary bhola: innocent; (var) bholey, bholi, bholarey (f), bholanath - lord of the innocent, refers to lord shiva chandrakala: crescent moon on the day before or after the new moon dhara: bear, carry, earth, one who wears; (var) dhari, dharana, dharam, dharey, dharini (f) ganga: the sacred river ganges worshipped as goddess ganga; (var) gangey girisha: lord of the mountains gowri: another name of goddess parvathi haalaahala: the poison emitted during the churning of the ocean which was swallowed by shiva hara: another name of lord shiva which means “to destroy”; (var) haraya jatadhara: one who wears locks of matted hair – shiva; (var) jatadhari maheshwara: greatest lord - refers to lord shiva manohar: pleasing, beautiful, charming; (var) manohara, manoharam, manohari (f) shaila: hill or mountain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vyagrambara: one who wears the tiger skin as his cloth – lord shiva</t>
  </si>
  <si>
    <t>debug_shiva_shiva_hara_hara_bhola.html</t>
  </si>
  <si>
    <t>https://sairhythms.sathyasai.org/song/shiva-shiva-hara-hara-shankara</t>
  </si>
  <si>
    <t>Shiva Shiva Hara Hara Shankara</t>
  </si>
  <si>
    <t>Salutations to Lord Sai who is the embodiment of Lord Shiva, who is armed with Trident, has a third eye on His forehead, the Crescent moon on the head, who lives in Mount Kailasa, supports the sacred river Ganga on His head. He is the Lord of the Universe.</t>
  </si>
  <si>
    <t>Shiva Shiva Hara Hara Shankara
Trishoola Dhari Trinetra Dhari [ Shiva Shiva ... ]
Chandrakaladhara Samba Shiva
Kailasa Vasa Gangadhari
Sayeeshwara Sarveshwara Hey Jagadeeshwara</t>
  </si>
  <si>
    <t>Song Glossary chandrakala: crescent moon on the day before or after the new moon dhara: bear, carry, earth, one who wears; (var) dhari, dharana, dharam, dharey, dharini (f) gangadhara: one who bears the holy river ganga – lord shiva; (var) gangadharaya, gangadhari hara: another name of lord shiva which means “to destroy”; (var) haraya hey: a heartfelt callout, usually followed by a name or description like 'hey rama', or 'hey merciful lord' jagadeesha: lord of the world; (var) jagadeeshwara, jagadeeshwaraya kailasa: the abode of lord shiva samba: sa + amba - one who is with amba (parvathi) - refers to lord shiva sarvesha: lord of everybody; (var) sarveshwara, sarveshwaram, sarveshwari (f) sayeesha: sai + esha = lord sai; (var) sayeesham, sayeeshwara, sayeeshwaram, sayeeshwari (f), sayeeshwaraya, saishwari (f), shankara: name of lord shiva, one who bestows auspiciousness; (var) shankar, shankaraya, shankaram shiva: lord shiva - one of the trinity who is the destroyer - the name shiva means auspiciousness; (var) shiv, shivaya, shivaraj, shivaraja, shivarajam, shivom, shivani (f) - of shiva trinetra: three-eyed one, refers to lord shiva trishoola: trident weapon, frequently held by gods such as lord shiva and goddess durga; (var) trishula, shoola vasa: one who dwells or resides in; (var) vasaya, vaasam</t>
  </si>
  <si>
    <t>debug_shiva_shiva_hara_hara_shankara.html</t>
  </si>
  <si>
    <t>https://sairhythms.sathyasai.org/song/shiva-shiva-sai-shankara-roopa</t>
  </si>
  <si>
    <t>Shiva Shiva Sai Shankara Roopa</t>
  </si>
  <si>
    <t>Salutations to Lord Sai who is the embodiment of Lord Shankara (Shiva). He is worshipped by many as Lord Parameshwara, Samba Shiva and Bhola Shankara. The One who took the form of the Lord of Shirdi is now with us as the Lord of Parthi.</t>
  </si>
  <si>
    <t>Shiva Shiva Sai Shankara Roopa
Shiva Parameshwara Samba Shiva
Hara Hara Hara Hara Bhola Shankara
Shirdi (Parthi) Pureeshwara Sai Shiva
Samba Shiva Sai Shiva (2)</t>
  </si>
  <si>
    <t>Song Glossary bhola: innocent; (var) bholey, bholi, bholarey (f), bholanath - lord of the innocent, refers to lord shiva hara: another name of lord shiva which means “to destroy”; (var) haraya paramesha: supreme god; (var) parameshwara, parameshwaraya, parameshwari (feminine) pureeshwara: lord of a place or city; (var) purishwara, pureeshwari, purishwari (f) puttaparthi: birthplace of bhagawan sri sathya sai baba; (var) parti, parthi, parthipuri roopa: figure, embodiment; (var) roopam, roopini (f) sai: sa + aai = divine mother samba: sa + amba - one who is with amba (parvathi) - refers to lord shiva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t>
  </si>
  <si>
    <t>debug_shiva_shiva_sai_shankara_roopa.html</t>
  </si>
  <si>
    <t>https://sairhythms.sathyasai.org/song/shiva-shiva-shambho-hara-hara</t>
  </si>
  <si>
    <t>Sing the glory of Lord Shiva, the one who wears the tiger skin, who besmears ashes all over His body, the one with the crescent moon on His head and the Ganges flowing from His matted locks, the one who loves to do the Cosmic dance, the one who swallowed the deadly poison and held it inside His throat (during the conflict between the Gods and Demons. Hence, Lord Shiva is also called Neela Kanta, the blue-throated one).</t>
  </si>
  <si>
    <t>Shiva Shiva Shambho Hara Hara Shambho Sai Shambho Shankara
Vyagrambaradhara Vibhuti Sundara Sai Shambho Shankara
Chandrakala Dhara Shankara Ganga Jatadhara Shankara
Tandava Priyakara Natana Manohara Haalaahala Dhara Shankara [ Vyagrambaradhara ... ]</t>
  </si>
  <si>
    <t>shiva-shiva-shambho-hara-hara.mp3</t>
  </si>
  <si>
    <t>S S S R2 G2 G2 R2 R2 G2 G2 R2 S S R2 S n1 S S SIn the Key of C:C C C D E E D D E E D C C D C B♭ C C C</t>
  </si>
  <si>
    <t>Song Glossary chandrakala: crescent moon on the day before or after the new moon dhara: bear, carry, earth, one who wears; (var) dhari, dharana, dharam, dharey, dharini (f) ganga: the sacred river ganges worshipped as goddess ganga; (var) gangey haalaahala: the poison emitted during the churning of the ocean which was swallowed by shiva hara: another name of lord shiva which means “to destroy”; (var) haraya jatadhara: one who wears locks of matted hair – shiva; (var) jatadhari manohar: pleasing, beautiful, charming; (var) manohara, manoharam, manohari (f) natana: acting, dancing; (var) natanam priya: dear; (var) priyey, priyakara, priyakari (f)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tandava: the celestial dance of shiva; (var) tandavaya - one who dances the tandava vibhuti: might, power, greatness, superhuman power, sacred ash; (var) vibhuthi vyagrambara: one who wears the tiger skin as his cloth – lord shiva</t>
  </si>
  <si>
    <t>debug_shiva_shiva_shambho_hara_hara.html</t>
  </si>
  <si>
    <t>https://sairhythms.sathyasai.org/song/shiva-shiva-shambho-kailasa-pathey</t>
  </si>
  <si>
    <t>Shiva Shiva Shambho Kailasa Pathey</t>
  </si>
  <si>
    <t>Glory to Thee, O Lord Shiva, the auspicious one who resides on Mount Kailasa. You are the Greatest God, the protector of the innocent. You are beyond attributes, one who is free of all blemishes. You are adorned with sacred ash and the one who loves the Tandava dance. You are none other than Lord Sai.</t>
  </si>
  <si>
    <t>Shiva Shiva Shambho Kailasa Pathey
Bhola Maheshwara Sai Shiva [ Shiva Shiva ... ]
Alakh Niranjana Nataraja
Bhasma Vibhushitha Sambha Shiva
Om Hari Om Hari Om Hari Om
Tandava Priyakara Sai Shiva [ Bhola Maheshwara ... ]</t>
  </si>
  <si>
    <t>shiva-shiva-shambho-kailasa-pathey.mp4</t>
  </si>
  <si>
    <t>~ Vakulabharanam / Basant Mukhari</t>
  </si>
  <si>
    <t>Song Glossary alakh: that which is not seen – that god who is without attributes and cannot be seen; (var) alakha bhasma: sacred ash bhola: innocent; (var) bholey, bholi, bholarey (f), bholanath - lord of the innocent, refers to lord shiva hari: name of lord vishnu; (var) hare, harey kailasa: the abode of lord shiva maheshwara: greatest lord - refers to lord shiva nataraj: king of dance - refers to lord shiva who is the source of cosmic energy; (var) nataraja niranjan: without any black spot. i.e. always pure. nir+anjan=without collirium (kaajal – which is always black); (var) niranjana, niranjani (f) om: Omkara has no form. It is the manifestation of Brahman (God) as sound. It is present in all creation. It is effulgent. It is in all speech. Read More: Significance of Om pathey: master, lord, husband; (var) pathi, pathayey priya: dear; (var) priyey, priyakara, priyakari (f) sai: sa + aai = divine mother samba: sa + amba - one who is with amba (parvathi) - refers to lord shiva shambho: one who is goodness personified - refers to lord shiva; (var) shambhu shiva: lord shiva - one of the trinity who is the destroyer - the name shiva means auspiciousness; (var) shiv, shivaya, shivaraj, shivaraja, shivarajam, shivom, shivani (f) - of shiva tandava: the celestial dance of shiva; (var) tandavaya - one who dances the tandava vibhushitha: decorated or adorned</t>
  </si>
  <si>
    <t>debug_shiva_shiva_shambho_kailasa_pathey.html</t>
  </si>
  <si>
    <t>https://sairhythms.sathyasai.org/song/shiva-shiva-shambho-mahesha-girisha</t>
  </si>
  <si>
    <t>Salutations to Lord Sai who is none other than Lord Shiva, the consort of Parvathi. Salutations to the one who resides on Mount Kailasa, who moves around on Nandi, the celestial Bull, who wears the serpent as an ornament around His neck, has a third eye on the forehead, holds the sacred river Ganga and crescent moon on His head and who slayed the demon Tripura.</t>
  </si>
  <si>
    <t>Shiva Shiva Shambho Mahesha Girisha
Hara Hara Sai Mahadeva [ Shiva Shiva ... ]
Nandi Vahana Naga Bhooshana
Phaala Lochana Tripura Samhari
Parama Purusha Shiva Ganga Dhari
Chandrakaladhara Parvathi Ramana</t>
  </si>
  <si>
    <t>shiva-shiva-shambho-mahesha-girisha.mp3</t>
  </si>
  <si>
    <t>https://dl.radiosai.org/SHORT_BHAJAN_TUTOR_010_SHIVA_SHIVA_SHAMBHO.mp3</t>
  </si>
  <si>
    <t>Song Glossary bhooshana: ornament, decoration, jewel; being so decorated; (var) bhushana, vibhushana, vibhushani (f), bhooshani (f) chandrakala: crescent moon on the day before or after the new moon dhara: bear, carry, earth, one who wears; (var) dhari, dharana, dharam, dharey, dharini (f) gangadhara: one who bears the holy river ganga – lord shiva; (var) gangadharaya, gangadhari girisha: lord of the mountains hara: another name of lord shiva which means “to destroy”; (var) haraya lochana: eye; (var) lochani (feminine) – one with such eyes; (var) vilochana mahadeva: lord of the lords - refers to lord shiva mahesha: greatest lord - refers to lord shiva; (var) mahesham naga: serpent nandi: the vehicle of shiva – bull parama: supreme, principal, chief, best, highest; (var) param, paramam parvathi: consort of lord shiva phaala: forehead; top part of hair purusha: mankind, a man, a supreme being, soul; (var) purusham ramana: beloved; also the name of a saint sai: sa + aai = divine mother samhaara: to destroy; (var) samhaaraka, samharanam, samhari - one who destroys, samhaarini (f) shambho: one who is goodness personified - refers to lord shiva; (var) shambhu shiva: lord shiva - one of the trinity who is the destroyer - the name shiva means auspiciousness; (var) shiv, shivaya, shivaraj, shivaraja, shivarajam, shivom, shivani (f) - of shiva tripura: three worlds, three cities, name of a demon vahana: vehicle; (var) vahini - one who rides the vehicle (feminine)</t>
  </si>
  <si>
    <t>debug_shiva_shiva_shambho_mahesha_girisha.html</t>
  </si>
  <si>
    <t>https://youtu.be/9j9RRr9HBJ8 https://youtu.be/U03HhuHaAEU https://youtu.be/aukeZ4fAcdk</t>
  </si>
  <si>
    <t>https://sairhythms.sathyasai.org/song/shiva-shiva-shambho-tandava-priyakara</t>
  </si>
  <si>
    <t>This song extols the attributes associated with Lord Sai who is none other than Lord Shiva. He is described as the one who loves Cosmic dance (Tandava Priyakara), simple in nature (Bhola) and personification of Truth (Sathyam), Goodness (Shivam) and Beauty (Sundaram).</t>
  </si>
  <si>
    <t>Shiva Shiva Shambho Tandava Priyakara
Bhava Bhava Bhairava Bhavani Shankara [ Shiva Shiva ... ]
Hara Hara Bham Bham Bhola Maheshwara
Dama Dama Damaru Natana Manohara
Sathyam Shivam Sai Sundara</t>
  </si>
  <si>
    <t>shiva-shiva-shambho-tandava-priyakara.mp3</t>
  </si>
  <si>
    <t>Song Glossary bhairava: frightful - refers to the rudra form of lord shiva bham: a loud syllable bhava: being, becoming, birth, world bhola: innocent; (var) bholey, bholi, bholarey (f), bholanath - lord of the innocent, refers to lord shiva dam: sound syllable (like in a drum); (var) dum, dama damaru: musical instrument played esp. by lord shiva; (var) damaruka hara: another name of lord shiva which means “to destroy”; (var) haraya maheshwara: greatest lord - refers to lord shiva manohar: pleasing, beautiful, charming; (var) manohara, manoharam, manohari (f) natana: acting, dancing; (var) natanam priya: dear; (var) priyey, priyakara, priyakari (f) sai: sa + aai = divine mother sathya: truth, short form of sathyanarayana – the childhood name of sri sathya sai baba; (var) sathyam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tandava: the celestial dance of shiva; (var) tandavaya - one who dances the tandava</t>
  </si>
  <si>
    <t>debug_shiva_shiva_shambho_tandava_priyakara.html</t>
  </si>
  <si>
    <t>https://sairhythms.sathyasai.org/song/shiva-shiva-shankara-hara-parameshwara</t>
  </si>
  <si>
    <t>Worship Shiva who is also known as Hara, Shankara, Gangadhara, Parameshwara and Nata Shiva Shankara (the one who performs Cosmic dance). He is also Lord of Parthi.</t>
  </si>
  <si>
    <t>Shiva Shiva Shankara Hara Parameshwara
Bala Gangadhara Sai
Shiva Shiva Shankara Parthi Pureeshwara
Nata Shiva Shankara Sai [ Bala Gangadhara ... ]</t>
  </si>
  <si>
    <t>shiva-shiva-shankara-hara-parameshwara.mp3</t>
  </si>
  <si>
    <t>Song Glossary bala: child, son; (var) bal, balana, balagan (tamil), baalam gangadhara: one who bears the holy river ganga – lord shiva; (var) gangadharaya, gangadhari hara: another name of lord shiva which means “to destroy”; (var) haraya nata: to bow the head or surrender as in ‘natajana’, dancer or actor as in ‘natavara’ paramesha: supreme god; (var) parameshwara, parameshwaraya, parameshwari (feminine) pureeshwara: lord of a place or city; (var) purishwara, pureeshwari, purishwari (f) puttaparthi: birthplace of bhagawan sri sathya sai baba; (var) parti, parthi, parthipuri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t>
  </si>
  <si>
    <t>debug_shiva_shiva_shankara_hara_parameshwara.html</t>
  </si>
  <si>
    <t>https://sairhythms.sathyasai.org/song/shiva-shiva-shankara-naama-bhajo</t>
  </si>
  <si>
    <t>Shiva Shiva Shankara Naama Bhajo</t>
  </si>
  <si>
    <t>Worship Lord Shiva and sing His name. Praise be unto the name of Lord Shiva. He grants fearlessness and destroys all evil. His dance enchants all. He is beyond the three worlds. The Lord of Vibhuti (sacred ash) has incarnated. Victory to Lord Shiva, who has come to this world as Lord Sathya Sai.</t>
  </si>
  <si>
    <t>Shiva Shiva Shankara Naama Bhajo
Hara Hara Shankara Naama Bhajo
Shankara Abhayankara Pralayankara Shankara Naama Bhajo [ Shiva Shiva ... , Hara Hara ... ]
Narthana Sundara Tripurari
Vibhuti Sundara Avatari
Jaya Jaya Shankara Hara Sai</t>
  </si>
  <si>
    <t>Song Glossary abhayankara: one who protects by removing all fear; (var) abhayankari (f) avatar: incarnation; (var) avatara, avataram, avatari, avathaar, avathari, avatarini(f) bhajo: (let us) worship, chant the name or sing the praises of the lord; (var) bhajarey, bhajey, bhajore, bhajorey, bhajeham hara: another name of lord shiva which means “to destroy”; (var) haraya jaya: victory; (var) jayam, jayatu naam: name; (var) naama, naamam narthana: dance; (var) narthanam pralayankara: god of destruction; (var) pralayankari (f)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tripurari: destroyer of the three demons of tripura i.e. lord shiva vibhuti: might, power, greatness, superhuman power, sacred ash; (var) vibhuthi</t>
  </si>
  <si>
    <t>debug_shiva_shiva_shankara_naama_bhajo.html</t>
  </si>
  <si>
    <t>https://youtu.be/67jsXEnyNv8</t>
  </si>
  <si>
    <t>https://sairhythms.sathyasai.org/song/shiva-shiva-shankara-om-shiva</t>
  </si>
  <si>
    <t>Shiva Shiva Shankara Om Shiva</t>
  </si>
  <si>
    <t>Chant the name of Lord Shiva who is accompanied by Divine Mother Gowri (Parvathi) also known as Uma and Shakthi. Chant the name of Neelakanta (another name for Shiva as His throat looks blue after swallowing poison for the sake of Gods during their fight for nectar with demons) who is verily Lord Sai.</t>
  </si>
  <si>
    <t>Shiva Shiva Shankara Om Shiva Om
Hara Hara Shankara Om Shiva Om [ Shiva Shiva ... ]
Gowri Shankara Om Shiva Om
Uma Maheshwara Om Shiva Om
Shiva (Om) Shiva Shakthi Om Shiva Om
Neelakanta Sai Om Shiva Om</t>
  </si>
  <si>
    <t>https://raagabox.com/search/?mid=1009564</t>
  </si>
  <si>
    <t>Song Glossary gowri: another name of goddess parvathi hara: another name of lord shiva which means “to destroy”; (var) haraya maheshwara: greatest lord - refers to lord shiva neelakanta: blue-throated, refers to lord shiva whose throat became blue after he drank the poison haalahala; (var) neelagriva, neelakantaya, neelakanteshwara om: Omkara has no form. It is the manifestation of Brahman (God) as sound. It is present in all creation. It is effulgent. It is in all speech. Read More: Significance of Om sai: sa + aai = divine mother shakthi: power, primordial goddess, another name of mother parvathi shankara: name of lord shiva, one who bestows auspiciousness; (var) shankar, shankaraya, shankaram shiva: lord shiva - one of the trinity who is the destroyer - the name shiva means auspiciousness; (var) shiv, shivaya, shivaraj, shivaraja, shivarajam, shivom, shivani (f) - of shiva uma: goddess parvathi; (var) umaiyaval - tamil</t>
  </si>
  <si>
    <t>debug_shiva_shiva_shankara_om_shiva.html</t>
  </si>
  <si>
    <t>https://sairhythms.sathyasai.org/song/shiva-shiva-shankara-parthi-pureeshwara</t>
  </si>
  <si>
    <t>Lord Sai, the resident of Parthi is none other than Lord Shankara, who wears the tiger skin, who swallowed the poison for saving the gods, who holds the sacred river Ganges in His matted hair, who is fond of dance and who wears the crescent moon on the head.</t>
  </si>
  <si>
    <t>Shiva Shiva Shankara Parthi Pureeshwara
Vyagrambaradhara Sai Maheshwara [ Shiva Shiva ... ]
Haalaahala Dhara Hey Gangadhara
Natana Manohara Chandra Kaladhara
Samba Sadashiva Hara Parameshwara</t>
  </si>
  <si>
    <t>shiva-shiva-shankara-parthi-pureeshwara.mp3</t>
  </si>
  <si>
    <t>Song Glossary chandrakala: crescent moon on the day before or after the new moon dhara: bear, carry, earth, one who wears; (var) dhari, dharana, dharam, dharey, dharini (f) gangadhara: one who bears the holy river ganga – lord shiva; (var) gangadharaya, gangadhari haalaahala: the poison emitted during the churning of the ocean which was swallowed by shiva hara: another name of lord shiva which means “to destroy”; (var) haraya hey: a heartfelt callout, usually followed by a name or description like 'hey rama', or 'hey merciful lord' maheshwara: greatest lord - refers to lord shiva manohar: pleasing, beautiful, charming; (var) manohara, manoharam, manohari (f) natana: acting, dancing; (var) natanam paramesha: supreme god; (var) parameshwara, parameshwaraya, parameshwari (feminine) pureeshwara: lord of a place or city; (var) purishwara, pureeshwari, purishwari (f) puttaparthi: birthplace of bhagawan sri sathya sai baba; (var) parti, parthi, parthipuri sadashiva: always happy or prosperous; (var) sadashivey, sadashivom sai: sa + aai = divine mother samba: sa + amba - one who is with amba (parvathi) - refers to lord shiva shankara: name of lord shiva, one who bestows auspiciousness; (var) shankar, shankaraya, shankaram shiva: lord shiva - one of the trinity who is the destroyer - the name shiva means auspiciousness; (var) shiv, shivaya, shivaraj, shivaraja, shivarajam, shivom, shivani (f) - of shiva vyagrambara: one who wears the tiger skin as his cloth – lord shiva</t>
  </si>
  <si>
    <t>debug_shiva_shiva_shankara_parthi_pureeshwara.html</t>
  </si>
  <si>
    <t>https://sairhythms.sathyasai.org/song/shiva-shiva-shankara-sayeeshwara</t>
  </si>
  <si>
    <t>Shiva Shiva Shankara Sayeeshwara</t>
  </si>
  <si>
    <t>Reverential salutations to Lord Sai of Parthi who is the primordial sound "OM" in human form. HE is worshipped by all in the Universe and HE is Love personified.</t>
  </si>
  <si>
    <t>Shiva Shiva Shankara Sayeeshwara
Pranamami Pranamami Partheeshwara
Omkara Roopa Vishweshwara
Sayeeshwara Sarveshwara
Prema Swaroopa Partheeshwara [ Pranamami Pranamami ]</t>
  </si>
  <si>
    <t>Song Glossary om: Omkara has no form. It is the manifestation of Brahman (God) as sound. It is present in all creation. It is effulgent. It is in all speech. Read More: Significance of Om partheeshwara: one who is lord of parthi (sathya sai baba); (var) partheesha, partheeshwaraya pranam: salutation; (var) pranama, pranamami prema: love; (var) prem; also the name of the third sai avatar, prema sai roopa: figure, embodiment; (var) roopam, roopini (f) sarvesha: lord of everybody; (var) sarveshwara, sarveshwaram, sarveshwari (f) sayeesha: sai + esha = lord sai; (var) sayeesham, sayeeshwara, sayeeshwaram, sayeeshwari (f), sayeeshwaraya, saishwari (f), shankara: name of lord shiva, one who bestows auspiciousness; (var) shankar, shankaraya, shankaram shiva: lord shiva - one of the trinity who is the destroyer - the name shiva means auspiciousness; (var) shiv, shivaya, shivaraj, shivaraja, shivarajam, shivom, shivani (f) - of shiva swaroopa: figure, embodiment; (var) swarupa, swaroopam, swaroopanin (tamil); roopini, swaroopini, svarupini (feminine) vishweshwara: lord of the universe (male)</t>
  </si>
  <si>
    <t>debug_shiva_shiva_shankara_sayeeshwara.html</t>
  </si>
  <si>
    <t>https://sairhythms.sathyasai.org/song/shiva-shiva-shiva-shambho</t>
  </si>
  <si>
    <t>Shiva Shiva Shiva Shambho</t>
  </si>
  <si>
    <t>Victory to Lord Shiva, the greatest Lord who resides in Mount Kailasa, who is the very embodiment of goodness and the one who took the form of Rudra. Glory to the one who manifested Himself for the sake of the whole universe and its people. Glory to the one who is adorned with the garland made of Mandara flowers and who plays the 'Damaru' drum. Glory to Lord Sai, Lord who resides at Parthi who is verily Lord Shiva.</t>
  </si>
  <si>
    <t>Shiva Shiva Shiva Shambho Hara Hara Hara Shambho Shiva Shiva Hara Shambho
Jaya Kailasa Nivasa Mahesha Jaya Jaya Jaya Shambho [ Shiva Shiva ... ]
Jaya Jaya Jaya Shambho Shiva Shiva Shiva Shambho Hara Hara Hara Shambho [ Shiva Shiva ... ]
Parthi Vihara Rudrakaara Loka Anugraha Leela Damaruka Dhara Mandara Mala Shiva Shiva Shiva Shambho [ Shiva Shiva ... ]</t>
  </si>
  <si>
    <t>golden voice lead-music</t>
  </si>
  <si>
    <t>Song Glossary anugraha: grace damaru: musical instrument played esp. by lord shiva; (var) damaruka dhara: bear, carry, earth, one who wears; (var) dhari, dharana, dharam, dharey, dharini (f) hara: another name of lord shiva which means “to destroy”; (var) haraya hrudaya: heart jaya: victory; (var) jayam, jayatu kailasa: the abode of lord shiva loka: world leela: play, sport, entertainment; (var) leelamaya – full of sport mahesha: greatest lord - refers to lord shiva; (var) mahesham mala: garland mandara: name of a mountain, a type of flower natha: lord or master; (var) nath, nathaya, natham, nada (tamil), nadanukku (tamil) - to the lord, nathudey (telugu) nivasa: residence, resident; (var) nivasini (f) puttaparthi: birthplace of bhagawan sri sathya sai baba; (var) parti, parthi, parthipuri rudrakaara: form of rudra - an aspect of shiva shambho: one who is goodness personified - refers to lord shiva; (var) shambhu shiva: lord shiva - one of the trinity who is the destroyer - the name shiva means auspiciousness; (var) shiv, shivaya, shivaraj, shivaraja, shivarajam, shivom, shivani (f) - of shiva vihara: one who resides; (var) viharana, vihari, viharini (f)</t>
  </si>
  <si>
    <t>debug_shiva_shiva_shiva_shambho.html</t>
  </si>
  <si>
    <t>https://youtu.be/YdPvU7ukUuA</t>
  </si>
  <si>
    <t>https://sairhythms.sathyasai.org/song/shiva-shiva-shiva-shiva</t>
  </si>
  <si>
    <t>Shiva Shiva Shiva Shiva</t>
  </si>
  <si>
    <t>Glory to Thee O Lord Shiva, dance to the rhythm of the Mrudanga and the "Ghan Ghan" sound of the bell.</t>
  </si>
  <si>
    <t>Shiva Shiva Shiva Shiva Shiva Hara Hey
Hara Hara Hara Hara Hara Shiva Hey
Shiva Hara Hey Hara Shiva Hey
Dhim Dhim Baajey Vadya Mrudanga
Nachey Shankara Shiva Hara Hey
Ghana Ghana Ghana Ghana Ghanta Baajey
Nachey Shankara Shiva Hara Hey [ Shiva Hara Hey ... ]</t>
  </si>
  <si>
    <t>Song Glossary baajey: to play an instrument or instruments being played; (var) bajey, bajaavey, baja, bajaavath, baajath dhimi: sound syllable (typically refers to a dance step); (var) dhim, dhimitha, dhimithaka, dhrimiki thata ghana: thick; also refers to the sound of a bell; (var) ghanana ghanta: bell hara: another name of lord shiva which means “to destroy”; (var) haraya hey: a heartfelt callout, usually followed by a name or description like 'hey rama', or 'hey merciful lord' mrudanga: a percussion instrument; (var) mrudangam nach: dance, to dance; (var) nacho, nachey, nacherey, nachorey, nachata shankara: name of lord shiva, one who bestows auspiciousness; (var) shankar, shankaraya, shankaram shiva: lord shiva - one of the trinity who is the destroyer - the name shiva means auspiciousness; (var) shiv, shivaya, shivaraj, shivaraja, shivarajam, shivom, shivani (f) - of shiva vadya: instrument; (var) vadyam</t>
  </si>
  <si>
    <t>debug_shiva_shiva_shiva_shiva.html</t>
  </si>
  <si>
    <t>https://youtu.be/Pt1RK-9dAas</t>
  </si>
  <si>
    <t>https://sairhythms.sathyasai.org/song/shiva-shiva-shiva-shiva-om</t>
  </si>
  <si>
    <t>Shiva Shiva Shiva Shiva Om (Vakulabharanam / Basant Mukhari)</t>
  </si>
  <si>
    <t>Worship Lord Shiva who is a remover of all sins and cycle of birth and death, whose Damaru (the miniature drum) chants "Om Shankara". He has incarnated as Lord Sai residing in Parthi.</t>
  </si>
  <si>
    <t>Shiva Shiva Shiva Shiva Om Hara Hara Hara Hara Om
Shiva Shiva Shiva Shiva Hara Hara Hara Hara Sai Shankara Om
Sai Shankara Om (Sathya) (2)
Om Namah Shivaya Om Om Namah Shivaya Om
Dama Dama Dama Dama Damaru Bholey Bholey Shankara Om
Bholey Shankara Om (2) [ Om Namah ... ]</t>
  </si>
  <si>
    <t>Song Glossary bhola: innocent; (var) bholey, bholi, bholarey (f), bholanath - lord of the innocent, refers to lord shiva dam: sound syllable (like in a drum); (var) dum, dama damaru: musical instrument played esp. by lord shiva; (var) damaruka hara: another name of lord shiva which means “to destroy”; (var) haraya namah: offer salutations; not mine; (var) namaya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shankara: name of lord shiva, one who bestows auspiciousness; (var) shankar, shankaraya, shankaram shiva: lord shiva - one of the trinity who is the destroyer - the name shiva means auspiciousness; (var) shiv, shivaya, shivaraj, shivaraja, shivarajam, shivom, shivani (f) - of shiva</t>
  </si>
  <si>
    <t>debug_shiva_shiva_shiva_shiva_om.html</t>
  </si>
  <si>
    <t>https://sairhythms.sathyasai.org/song/shiva-shiva-shiva-shiva-om-0</t>
  </si>
  <si>
    <t>Shiva Shiva Shiva Shiva Om (Charukeshi)</t>
  </si>
  <si>
    <t>Glory to Lord Shiva, also hailed as Rudra Bhairava, who destroys one's evil tendencies and ignorance. Glory to Lord Shankara, the Consort of Mother Bhavani (Parvathi) who wards off the dangers of His devotees. Salutations to the Lord who is the very source and bestower of auspiciousness.</t>
  </si>
  <si>
    <t>Shiva Shiva Shiva Shiva Om Hara Hara Hara Hara Om
Hara Hara Hara Hara Om Shiva Shiva Shiva Shiva Om
Hey Rudra Bhairava
Bhavani Shankara
Shambho Shankara
Shiva Shambho Shankara</t>
  </si>
  <si>
    <t>Song Glossary bhairava: frightful - refers to the rudra form of lord shiva bhavani: goddess parvathi hara: another name of lord shiva which means “to destroy”; (var) haraya hey: a heartfelt callout, usually followed by a name or description like 'hey rama', or 'hey merciful lord' om: Omkara has no form. It is the manifestation of Brahman (God) as sound. It is present in all creation. It is effulgent. It is in all speech. Read More: Significance of Om rudra: a fearful aspect of lord shiva that vanquishes evil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t>
  </si>
  <si>
    <t>https://youtu.be/xIf5f94CSaY</t>
  </si>
  <si>
    <t>https://sairhythms.sathyasai.org/song/shiva-shiva-shiva-shiva-shambho</t>
  </si>
  <si>
    <t>Shiva Shiva Shiva Shiva Shambho</t>
  </si>
  <si>
    <t>Chant the holy name of Shiva, Shambho and Sadashiva, Hara who is fond of celestial dance Tandava. He is also the Lord of Parthi, Sai Shiva.</t>
  </si>
  <si>
    <t>Shiva Shiva Shiva Shiva Shambho Shiva
Hara Hara Hara Hara Sadashiva [ Shiva Shiva ]
Tandava Priyakara Shambho Sabesha
Parthi Mahesha Sai Shiva</t>
  </si>
  <si>
    <t>Song Glossary hara: another name of lord shiva which means “to destroy”; (var) haraya kanaka-sabesha: lord of the golden castle, refers to lord shiva mahesha: greatest lord - refers to lord shiva; (var) mahesham priya: dear; (var) priyey, priyakara, priyakari (f) puttaparthi: birthplace of bhagawan sri sathya sai baba; (var) parti, parthi, parthipuri sadashiva: always happy or prosperous; (var) sadashivey, sadashivom sai: sa + aai = divine mother shambho: one who is goodness personified - refers to lord shiva; (var) shambhu shiva: lord shiva - one of the trinity who is the destroyer - the name shiva means auspiciousness; (var) shiv, shivaya, shivaraj, shivaraja, shivarajam, shivom, shivani (f) - of shiva tandava: the celestial dance of shiva; (var) tandavaya - one who dances the tandava</t>
  </si>
  <si>
    <t>debug_shiva_shiva_shiva_shiva_shambho.html</t>
  </si>
  <si>
    <t>https://sairhythms.sathyasai.org/song/shiva-shiva-shiva-shiva-shirdi</t>
  </si>
  <si>
    <t>O Lord Sai, Lord of Shirdi and Parthi, we worship You as Shiva, Parameshwara, Shambho and Shankara. You are the remover of fear and worldly misery, Your abode is Kailasa and You are a great dancer of the Tandava (Celestial Dance).</t>
  </si>
  <si>
    <t>Shiva Shiva Shiva Shiva Shirdi Pureeshwara Shambho Shankara Samba Shivom
Bhava Hara Purahara Puttapartheeshwara Shambho Shankara Sada Shivom
Kailasachala Bala Shiva Kalakoota Dhara Bala Shiva
Keli Lalasa Bala Shiva Leela Tandava Bala Shiva</t>
  </si>
  <si>
    <t>shiva-shiva-shiva-shiva-shirdi.mp3</t>
  </si>
  <si>
    <t>S S S S S S S R2 S n1 n1 n1 S S R2 ~ R2 P M1 R2 R2 S n1 S R2 SIn the Key of C:C C C C C C C D C B♭ B♭ B♭ C C D ~ D G F D D C B♭ C D C</t>
  </si>
  <si>
    <t>https://dl.radiosai.org/RADIO_SAI_BHAJAN_CLASSROOM_283_SHIV_4_SHIRDI_PURISHWAR.mp3</t>
  </si>
  <si>
    <t>Song Glossary bala: child, son; (var) bal, balana, balagan (tamil), baalam bhava: being, becoming, birth, world dhara: bear, carry, earth, one who wears; (var) dhari, dharana, dharam, dharey, dharini (f) hara: another name of lord shiva which means “to destroy”; (var) haraya kailasa: the abode of lord shiva kalakoota: another name of the poison ‘haalahala’ drunk by lord shiva keli: sport or play lalasa: desire leela: play, sport, entertainment; (var) leelamaya – full of sport pureeshwara: lord of a place or city; (var) purishwara, pureeshwari, purishwari (f) puttapartheeshwara: lord of puttaparthi; (var) puttapartheeshwari (f) sadashiva: always happy or prosperous; (var) sadashivey, sadashivom samba: sa + amba - one who is with amba (parvathi) - refers to lord shiva shambho: one who is goodness personified - refers to lord shiva; (var) shambhu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 tandava: the celestial dance of shiva; (var) tandavaya - one who dances the tandava</t>
  </si>
  <si>
    <t>debug_shiva_shiva_shiva_shiva_shirdi.html</t>
  </si>
  <si>
    <t>https://sairhythms.sathyasai.org/song/shiva-shiva-shiva-shiva-shiva</t>
  </si>
  <si>
    <t>Shiva Shiva Shiva Shiva Shiva</t>
  </si>
  <si>
    <t>Worship Lord Shiva who is called by many names such as, Shankara, Gangadhara (the one who supports the sacred river Ganga on His head), Hara, Gowreeshwara (Consort of Mother Gowri), Chandrakaladhara (having crescent moon on the head), Haalaa-hala dhara (the one who swallowed the poison to save Gods), Yugadhara (the one who upholds all eons), Jatadhara (the one with matted hair). Glory to Lord Sai, Lord of Parthi who is none other than the Lord Shiva who adorns the serpent around His neck.</t>
  </si>
  <si>
    <t>Shiva Shiva Shiva Shiva Shiva Shankara
Gangadhara Hara Gowreeshwara [ Shiva Shiva ... ]
Chandrakaladhara Parameshwara
Haalaahala Dhara Hara Shankara
Yugadhara Phanidhara Shashi Shekara
Jatadhara Sai Bhaktha Shankara</t>
  </si>
  <si>
    <t>Song Glossary bhaktha: devotee; (var) bhakthudu (telugu), bhakthargal (tamil) chandrakala: crescent moon on the day before or after the new moon dhara: bear, carry, earth, one who wears; (var) dhari, dharana, dharam, dharey, dharini (f) gangadhara: one who bears the holy river ganga – lord shiva; (var) gangadharaya, gangadhari gowrinath: lord shiva - lord of gowri; (var) gowrinatha, gowreesha, gowreeshwara haalaahala: the poison emitted during the churning of the ocean which was swallowed by shiva hara: another name of lord shiva which means “to destroy”; (var) haraya jatadhara: one who wears locks of matted hair – shiva; (var) jatadhari paramesha: supreme god; (var) parameshwara, parameshwaraya, parameshwari (feminine) phani: snake sai: sa + aai = divine mother shankara: name of lord shiva, one who bestows auspiciousness; (var) shankar, shankaraya, shankaram shashi: moon shekara: highest part, top or crown of the head; (var) sekara, shekaraya, shekari (feminine) shiva: lord shiva - one of the trinity who is the destroyer - the name shiva means auspiciousness; (var) shiv, shivaya, shivaraj, shivaraja, shivarajam, shivom, shivani (f) - of shiva yugadhara: one who carries (protects) the current age</t>
  </si>
  <si>
    <t>debug_shiva_shiva_shiva_shiva_shiva.html</t>
  </si>
  <si>
    <t>https://sairhythms.sathyasai.org/song/shiva-shiva-shiva-shiva-shivaya-0</t>
  </si>
  <si>
    <t>Sailavan, Pavitra, Jothsna</t>
  </si>
  <si>
    <t>Prostrations to You, O Lord Shiva, the destroyer of sins and evils. Let us chant "Om Namah Shivaya"</t>
  </si>
  <si>
    <t>Shiva Shiva Shiva Shiva Shivaya Namah Om
Om Namah Shivaya Shivaya Namah Om [ Shiva Shiva ... ]
Hara Hara Hara Hara Haraya Namah Om
Om Namah Shivaya Shivaya Namah Om</t>
  </si>
  <si>
    <t>Song Glossary hara: another name of lord shiva which means “to destroy”; (var) haraya namah: offer salutations; not mine; (var) namaya om: Omkara has no form. It is the manifestation of Brahman (God) as sound. It is present in all creation. It is effulgent. It is in all speech. Read More: Significance of Om shiva: lord shiva - one of the trinity who is the destroyer - the name shiva means auspiciousness; (var) shiv, shivaya, shivaraj, shivaraja, shivarajam, shivom, shivani (f) - of shiva</t>
  </si>
  <si>
    <t>debug_shiva_shiva_shiva_shiva_shivaya.html</t>
  </si>
  <si>
    <t>https://youtu.be/A3obfSqPXEE</t>
  </si>
  <si>
    <t>https://sairhythms.sathyasai.org/song/shiva-shiva-shiva-shiva-shivaya-1</t>
  </si>
  <si>
    <t>Shiva Shiva Shiva Shiva Shivaya (Hamsanandi / Sohini)</t>
  </si>
  <si>
    <t>Chant the name of Lord Shiva, the destroyer of sins and the cycle of birth and death.</t>
  </si>
  <si>
    <t>Shiva Shiva Shiva Shiva Shivaya Namah Om
Hara Hara Hara Hara Haraya Namah Om [ Shiva Shiva ... ]
Shivaya Namah Om Haraya Namah Om
Hara Hara Hara Hara Haraya Namah Om
Shivaya Namah Om Haraya Namah Om [ Hara Hara ... ]</t>
  </si>
  <si>
    <t>shiva-shiva-shiva-shiva-shivaya-1.mp3 https://saisundaram.org/74-siva-siva-siva-siva-sivaya-namah-om</t>
  </si>
  <si>
    <t>https://youtu.be/W1pCRXsGUzI</t>
  </si>
  <si>
    <t>https://sairhythms.sathyasai.org/song/shiva-shiva-shiva-shiva-shivaya</t>
  </si>
  <si>
    <t>Worship Lord Shiva with the mantra "Shivaya Namah Om Haraya Namah Om". Pray to Lord Shiva who is ever pure, who dispels the fear of this materialistic world, who is the personification of the Primordial "Om". He is none other than Lord Sai, Lord of Parthi.</t>
  </si>
  <si>
    <t>Shiva Shiva Shiva Shiva Shivaya Namah Om
Hara Hara Hara Hara Haraya Namah Om [ Shiva Shiva ... ]
Alakh Niranjana Bhava Bhaya Bhanjana
Sayeeshwaraya Namah Om
Pranava Swaroopa Parameshwara
Partheeshwaraya (Sathya Sayeeshwaraya) Namah Om</t>
  </si>
  <si>
    <t>shiva-shiva-shiva-shiva-shivaya.mp3</t>
  </si>
  <si>
    <t>Song Glossary alakh: that which is not seen – that god who is without attributes and cannot be seen; (var) alakha bhanjana: one who destroys; (var) bhanjani (f) bhava: being, becoming, birth, world bhaya: fear hara: another name of lord shiva which means “to destroy”; (var) haraya namah: offer salutations; not mine; (var) namaya niranjan: without any black spot. i.e. always pure. nir+anjan=without collirium (kaajal – which is always black); (var) niranjana, niranjani (f) om: Omkara has no form. It is the manifestation of Brahman (God) as sound. It is present in all creation. It is effulgent. It is in all speech. Read More: Significance of Om paramesha: supreme god; (var) parameshwara, parameshwaraya, parameshwari (feminine) partheeshwara: one who is lord of parthi (sathya sai baba); (var) partheesha, partheeshwaraya pranava: the primordial sound ‘om’ sathya: truth, short form of sathyanarayana – the childhood name of sri sathya sai baba; (var) sathyam sayeesha: sai + esha = lord sai; (var) sayeesham, sayeeshwara, sayeeshwaram, sayeeshwari (f), sayeeshwaraya, saishwari (f), shiva: lord shiva - one of the trinity who is the destroyer - the name shiva means auspiciousness; (var) shiv, shivaya, shivaraj, shivaraja, shivarajam, shivom, shivani (f) - of shiva swaroopa: figure, embodiment; (var) swarupa, swaroopam, swaroopanin (tamil); roopini, swaroopini, svarupini (feminine)</t>
  </si>
  <si>
    <t>https://sairhythms.sathyasai.org/song/shiva-shiva-shivaya-bhava</t>
  </si>
  <si>
    <t>Shiva Shiva Shivaya Bhava</t>
  </si>
  <si>
    <t>Glory to Lord Shiva, the one who is auspiciousness personified and the one who destroys the fear of this materialistic world. He is the sustainer of the three worlds, the one who swallowed the 'haalaahala' poison for the sake of His devotees. He is supremely pure and is the very embodiment of Om (Pranava). Glory to the consort of Gowri and the one who holds the Holy river Ganga in His matted locks. Glory to the eternally blissful Lord.</t>
  </si>
  <si>
    <t>Shiva Shiva Shivaya Bhava Bhava Bhavaya Hara Hara Hara Hara Shambho
Tribhuvana Palaka Haalaahala Dhara Shambho
Om Hara Hara Hara Hara Shambho
Hey Bhava Bhaya Bhanjana Alakh Niranjana
Pranavakaara Shambho
Gangadhara Hara Gowri Shankara
(Hara) Samba Sadashiva Shambho (2)</t>
  </si>
  <si>
    <t>Song Glossary alakh: that which is not seen – that god who is without attributes and cannot be seen; (var) alakha bhava: being, becoming, birth, world bhavaya: for the world bhanjana: one who destroys; (var) bhanjani (f) dhara: bear, carry, earth, one who wears; (var) dhari, dharana, dharam, dharey, dharini (f) gangadhara: one who bears the holy river ganga – lord shiva; (var) gangadharaya, gangadhari gowri: another name of goddess parvathi haalaahala: the poison emitted during the churning of the ocean which was swallowed by shiva hara: another name of lord shiva which means “to destroy”; (var) haraya hey: a heartfelt callout, usually followed by a name or description like 'hey rama', or 'hey merciful lord' niranjan: without any black spot. i.e. always pure. nir+anjan=without collirium (kaajal – which is always black); (var) niranjana, niranjani (f) om: Omkara has no form. It is the manifestation of Brahman (God) as sound. It is present in all creation. It is effulgent. It is in all speech. Read More: Significance of Om palaka: protector, sustainer; (var) palaki (f) pranavakaara: embodiment or personification of om; (var) pranavakaari, omkaara, pranavakaram, pranavakaaraaya sadashiva: always happy or prosperous; (var) sadashivey, sadashivom samba: sa + amba - one who is with amba (parvathi) - refers to lord shiva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tribhuvana: three worlds - tri (three) and bhuvana (world)</t>
  </si>
  <si>
    <t>debug_shiva_shiva_shivaya_bhava.html</t>
  </si>
  <si>
    <t>https://sairhythms.sathyasai.org/song/shiva-shiva-shivaya-namah-om</t>
  </si>
  <si>
    <t>Shiva Shiva Shivaya Namah Om</t>
  </si>
  <si>
    <t>Chant the name of Lord Shiva who dispels the fear of the materialistic world, He is none other than Shirdi Sai and Parthi Sai.</t>
  </si>
  <si>
    <t>Shiva Shiva Shivaya Namah Om
Bhava Bhava Bhavaya Namah Om
Shirdi (Parthi) Pureeshwara Shambho Shankara
Hara Hara Haraya Namah Om
Parthi Shivaya Namah Om
Samba Shivaya Namah Om
Parthi Pureeshwara Shambho Shankara [ Hara Hara ... ]</t>
  </si>
  <si>
    <t>https://dl.radiosai.org/RADIO_SAI_BHAJAN_CLASSROOM_447_SHIV_SHIV_SHIVAY_NAMAH_OM.mp3</t>
  </si>
  <si>
    <t>Song Glossary bhava: being, becoming, birth, world bhavaya: for the world hara: another name of lord shiva which means “to destroy”; (var) haraya namah: offer salutations; not mine; (var) namaya om: Omkara has no form. It is the manifestation of Brahman (God) as sound. It is present in all creation. It is effulgent. It is in all speech. Read More: Significance of Om pureeshwara: lord of a place or city; (var) purishwara, pureeshwari, purishwari (f) puttaparthi: birthplace of bhagawan sri sathya sai baba; (var) parti, parthi, parthipuri samba: sa + amba - one who is with amba (parvathi) - refers to lord shiva shambho: one who is goodness personified - refers to lord shiva; (var) shambhu shankara: name of lord shiva, one who bestows auspiciousness; (var) shankar, shankaraya, shankaram shirdi: holy abode of the first incarnation of sai baba; (var) shirdipuri shiva: lord shiva - one of the trinity who is the destroyer - the name shiva means auspiciousness; (var) shiv, shivaya, shivaraj, shivaraja, shivarajam, shivom, shivani (f) - of shiva</t>
  </si>
  <si>
    <t>debug_shiva_shiva_shivaya_namah_om.html</t>
  </si>
  <si>
    <t>https://www.youtube.com/watch?v=Vh6Zf4HLnnk</t>
  </si>
  <si>
    <t>https://sairhythms.sathyasai.org/song/shiva-lord-my-heart</t>
  </si>
  <si>
    <t>Shiva, Lord Of My Heart</t>
  </si>
  <si>
    <t>Shiva, Lord of my heart
Destroying all the evil in the world,
Shiva, Lord of my heart,
Purify me, let me hold the light.
Now I love You, how I love You, Shiva; Shiva, You are always in my heart.</t>
  </si>
  <si>
    <t>shiva-lord-my-heart.mp3</t>
  </si>
  <si>
    <t>debug_shiva_lord_of_my_heart.html</t>
  </si>
  <si>
    <t>https://sairhythms.sathyasai.org/song/shiva-shiva-hear-us-call</t>
  </si>
  <si>
    <t>Shiva, Shiva, hear us call</t>
  </si>
  <si>
    <t>Shiva, Shiva, hear us call
We chant Your Name Lord Shiva
We worship You Lord Shiva
We bow to You Lord Shiva (Shiva)
Who holds the Ganga in His hair (1X)
Who holds the trident, twirling in the air (1X)
Who plays the hand drum resounding everywhere
Pounding, pounding, pounding sound
Resounding everywhere
Hear the whirling dance of Lord Shiva
We bow to you Lord Shiva
We sing to You Lord Shiva
We worship You Lord Shiva
We chant Your Name Lord Shiva</t>
  </si>
  <si>
    <t>debug_shiva_shiva_hear_us_call.html</t>
  </si>
  <si>
    <t>https://sairhythms.sathyasai.org/song/shivaya-namah-om-namah-shivaya</t>
  </si>
  <si>
    <t>Shivaya Namah Om Namah Shivaya</t>
  </si>
  <si>
    <t>Worship Shiva and chant His name.</t>
  </si>
  <si>
    <t>Shivaya Namah Om Namah Shivaya (4)</t>
  </si>
  <si>
    <t>debug_shivaya_namah_om_namah_shivaya.html</t>
  </si>
  <si>
    <t>https://sairhythms.sathyasai.org/song/shivaya-namah-shiva-lingaya-namah</t>
  </si>
  <si>
    <t>Shivaya Namah Shiva Lingaya Namah</t>
  </si>
  <si>
    <t>Worship Lord Shiva who is present in the form of sacred Lingam. He manifests Himself in different forms such as, the one who dispels the fear of the materialistic world, the one who is Omnipresent, the one who is our in-dweller (higher self or Conscience).</t>
  </si>
  <si>
    <t>Shivaya Namah Shiva Lingaya Namah Om
Bhavaya Namah Bhava Lingaya Namah Om
Sarvaya Namah Sarva Lingaya Namah Om
Rudraya Namah Rudra Lingaya Namah Om
Bhasmaya Namah Bhasma Lingaya Namah Om
Atmaya Namah Atma Lingaya Namah Om
Namah Om Namah Om Namah Om</t>
  </si>
  <si>
    <t>https://www.raagabox.com/search/?mid=1003294</t>
  </si>
  <si>
    <t>Song Glossary atma: soul atmaya: for soul bhasma: sacred ash bhava: being, becoming, birth, world lingaya: for the lingam namah: offer salutations; not mine; (var) namaya om: Omkara has no form. It is the manifestation of Brahman (God) as sound. It is present in all creation. It is effulgent. It is in all speech. Read More: Significance of Om rudra: a fearful aspect of lord shiva that vanquishes evil sarva: all; (var) sarvam shiva: lord shiva - one of the trinity who is the destroyer - the name shiva means auspiciousness; (var) shiv, shivaya, shivaraj, shivaraja, shivarajam, shivom, shivani (f) - of shiva</t>
  </si>
  <si>
    <t>debug_shivaya_namah_shiva_lingaya_namah.html</t>
  </si>
  <si>
    <t>https://sairhythms.sathyasai.org/song/shivaya-namah-shiva-shivaya-namah</t>
  </si>
  <si>
    <t>Shivaya Namah Shiva Shivaya Namah</t>
  </si>
  <si>
    <t>Chant "Shivaya Namah Shiva" every moment of your life. Salutations to Lord Shiva.</t>
  </si>
  <si>
    <t>Shivaya Namah Shiva Shivaya Namah Shiva Shivaya Namah Om Namah Shivaya
Shivaya Namah Shiva Shivaya Namah Shiva
Shivaya Namah Om Namah Shivaya</t>
  </si>
  <si>
    <t>shivaya-namah-shiva-shivaya-namah.mp3</t>
  </si>
  <si>
    <t>debug_shivaya_namah_shiva_shivaya_namah.html</t>
  </si>
  <si>
    <t>source: https://media.radiosai.org/journals/vol_15/01AUG17/Sai-Bhajans-Karaoke-Volume-2.htmReference Track7 Pancham / BGents Pitch Karaoke Tracks7 Pancham / B (reference)6.5 Pancham / A# (half note lower)6 Pancham / A (one note lower)Ladies Pitch Karaoke Tracks2.5 Pancham / D# (reference)2 Pancham / D (half note lower)1.5 Pancham / C# (one note lower)</t>
  </si>
  <si>
    <t>https://sairhythms.sathyasai.org/song/shivaya-parameshwaraya-chandrashekaraya-namah</t>
  </si>
  <si>
    <t>Shivaya Parameshwaraya Chandrashekaraya Namah</t>
  </si>
  <si>
    <t>Bow to Lord Shiva, who is the Lord of the Universe with a crescent moon on His hair, who loves the Tandava (cosmic) dance, who gives us virtues to go through our cycle of birth and death.</t>
  </si>
  <si>
    <t>Shivaya Parameshwaraya Chandrashekaraya Namah Om
Haraya Haraya Haraya Namah Om
Shankaraya Namah Om
Bhavaya Guna Sambhavaya Shiva Tandavaya Namah Om
Bhavaya Bhavaya Bhavaya Namah Om
Guna Sambhavaya Namah Om</t>
  </si>
  <si>
    <t>Song Glossary bhava: being, becoming, birth, world bhavaya: for the world chandrashekara: one who has the moon on his head, refers to lord shiva; (var) chandrashekaraya guna: qualities; (var) gun hara: another name of lord shiva which means “to destroy”; (var) haraya namah: offer salutations; not mine; (var) namaya om: Omkara has no form. It is the manifestation of Brahman (God) as sound. It is present in all creation. It is effulgent. It is in all speech. Read More: Significance of Om paramesha: supreme god; (var) parameshwara, parameshwaraya, parameshwari (feminine) sambhava: being, existence, source; (var) sambhavaya shankara: name of lord shiva, one who bestows auspiciousness; (var) shankar, shankaraya, shankaram shiva: lord shiva - one of the trinity who is the destroyer - the name shiva means auspiciousness; (var) shiv, shivaya, shivaraj, shivaraja, shivarajam, shivom, shivani (f) - of shiva tandava: the celestial dance of shiva; (var) tandavaya - one who dances the tandava</t>
  </si>
  <si>
    <t>debug_shivaya_parameshwaraya_chandrashekaraya_namah.html</t>
  </si>
  <si>
    <t>https://sairhythms.sathyasai.org/song/shivaya-parameshwaraya-chandrashekaraya-namah-om</t>
  </si>
  <si>
    <t>Shivaya Parameshwaraya Chandrashekaraya Namah Om</t>
  </si>
  <si>
    <t>Chant the name of Lord Shiva, the supreme one, who dispels the fear of the materialistic world, the one who adorns the crescent shaped moon on His head and performs the cosmic dance.</t>
  </si>
  <si>
    <t>Shivaya Parameshwaraya Chandrashekaraya Namah Om
Bhavaya Guna Sambhavaya Shiva Tandavaya Namah Om
Shivaya Parameshwaraya Chandrashekaraya Namah Om [ Bhavaya Guna ... ]
Shivaya Parameshwaraya Sashi Shekaraya Namah Om
Bhavaya Guna Sambhavaya Shiva Tandavaya Namah Om
Shivaya Parameshwaraya Chandrashekaraya Namah Om [ Bhavaya Guna ... ]</t>
  </si>
  <si>
    <t>shivaya-parameshwaraya-chandrashekaraya-namah-om.mp3</t>
  </si>
  <si>
    <t>golden voice karaoke instrumental sheet-music</t>
  </si>
  <si>
    <t>Song Glossary bhavaya: for the world chandrashekara: one who has the moon on his head, refers to lord shiva; (var) chandrashekaraya guna: qualities; (var) gun namah: offer salutations; not mine; (var) namaya om: Omkara has no form. It is the manifestation of Brahman (God) as sound. It is present in all creation. It is effulgent. It is in all speech. Read More: Significance of Om paramesha: supreme god; (var) parameshwara, parameshwaraya, parameshwari (feminine) sambhava: being, existence, source; (var) sambhavaya sashi: moon shiva: lord shiva - one of the trinity who is the destroyer - the name shiva means auspiciousness; (var) shiv, shivaya, shivaraj, shivaraja, shivarajam, shivom, shivani (f) - of shiva tandava: the celestial dance of shiva; (var) tandavaya - one who dances the tandava</t>
  </si>
  <si>
    <t>debug_shivaya_parameshwaraya_chandrashekaraya_namah_om.html</t>
  </si>
  <si>
    <t>shivaya-parameshwaraya-chandrashekaraya-namah-om_1.mp3</t>
  </si>
  <si>
    <t>shivaya-parameshwaraya-chandrashekaraya-namah-om_2.mp3</t>
  </si>
  <si>
    <t>https://sairhythms.sathyasai.org/song/shivaya-shiva-sai-deva-chandrashekaraya</t>
  </si>
  <si>
    <t>Shivaya Shiva Sai Deva Chandrashekaraya</t>
  </si>
  <si>
    <t>Chant name of Lord Sai, who is none other than Lord Shiva who dispels the fear of the materialistic world.</t>
  </si>
  <si>
    <t>Shivaya Shiva Sai Deva Chandrashekaraya Namah Om
Bhavaya Partheeshwaraya Devadi Devaya Namah Om
Namah Om Namah Om Namah Om
Namah Om Namah Om Namah Om Namah Om</t>
  </si>
  <si>
    <t>Song Glossary bhava: being, becoming, birth, world chand: moon; (var) chandra deva: god; (var) dev, devo, devam devadi: primordial god; (var) devadideva, devadhi, devadidevaya devaya: for the lord namah: offer salutations; not mine; (var) namaya om: Omkara has no form. It is the manifestation of Brahman (God) as sound. It is present in all creation. It is effulgent. It is in all speech. Read More: Significance of Om partheeshwara: one who is lord of parthi (sathya sai baba); (var) partheesha, partheeshwaraya sai: sa + aai = divine mother shiva: lord shiva - one of the trinity who is the destroyer - the name shiva means auspiciousness; (var) shiv, shivaya, shivaraj, shivaraja, shivarajam, shivom, shivani (f) - of shiva</t>
  </si>
  <si>
    <t>debug_shivaya_shiva_sai_deva_chandrashekaraya.html</t>
  </si>
  <si>
    <t>https://sairhythms.sathyasai.org/song/shivaya-shiva-shiva-bhavaya-bhava</t>
  </si>
  <si>
    <t>Shivaya Shiva Shiva Bhavaya Bhava</t>
  </si>
  <si>
    <t>Chant the name of Shiva with the mantra "Om Namah Shivaya" which dispels one's worldly miseries.</t>
  </si>
  <si>
    <t>Shivaya Shiva Shiva Bhavaya Bhava Bhava
Om Namah Shivaya Namah Shivaya
Shivaya Shiva Shiva Bhavaya Bhava Bhava
Om Namah Shivaya Namah Shivaya
Bhavaya Bhava Bhava Haraya Hara Hara [ Om Namah ]</t>
  </si>
  <si>
    <t>Song Glossary bhava: being, becoming, birth, world hara: another name of lord shiva which means “to destroy”; (var) haraya namah: offer salutations; not mine; (var) namaya om: Omkara has no form. It is the manifestation of Brahman (God) as sound. It is present in all creation. It is effulgent. It is in all speech. Read More: Significance of Om shiva: lord shiva - one of the trinity who is the destroyer - the name shiva means auspiciousness; (var) shiv, shivaya, shivaraj, shivaraja, shivarajam, shivom, shivani (f) - of shiva</t>
  </si>
  <si>
    <t>debug_shivaya_shiva_shiva_bhavaya_bhava.html</t>
  </si>
  <si>
    <t>https://sairhythms.sathyasai.org/song/shivoham-shivoham-shivoham-shiva</t>
  </si>
  <si>
    <t>Shivoham Shivoham Shivoham Shiva</t>
  </si>
  <si>
    <t>I am Shiva (Shivoham, which is a primary chant of Shaivism, which means Shiva I am {Shiva-Aham }) the embodiment of Being (Sath), Awareness (Chith) and Bliss (Ananda).</t>
  </si>
  <si>
    <t>Shivoham Shivoham Shivoham Shiva
Satchidananda Roopam Shivoham Shiva
Shivoham Shivoham Shivoham Shiva [ Satchidananda ... ]</t>
  </si>
  <si>
    <t>Song Glossary roopa: figure, embodiment; (var) roopam, roopini (f) satchidananda: sat + chith + ananda = truth or being + consciousness + bliss; (var) satchitananda, satchidanandam shiva: lord shiva - one of the trinity who is the destroyer - the name shiva means auspiciousness; (var) shiv, shivaya, shivaraj, shivaraja, shivarajam, shivom, shivani (f) - of shiva shivoham: shiva + aham which means 'shiva am i'</t>
  </si>
  <si>
    <t>debug_shivoham_shivoham_shivoham_shiva.html</t>
  </si>
  <si>
    <t>https://sairhythms.sathyasai.org/song/shravan-karo-manan-karo</t>
  </si>
  <si>
    <t>Shravan Karo Manan Karo</t>
  </si>
  <si>
    <t>Listen and meditate on the glory of the Avatar of this Age, Lord Sai, residing in Parthi, who is none other than Lord Krishna in human form. The three worlds dance to His melody. (As per Indian Mythology the three worlds are Sky, Earth and the sub-terrain below the ocean).</t>
  </si>
  <si>
    <t>Shravan Karo Manan Karo
Sai Mahima Sai Mahima
Trikhand Nachey Sai Mahima Se (2) [ Shravan Karo ... ]
Yuga Avatari Leeladhari (2)
Parthi Pureeshwara Prabhu Giridhari
Narahari Roopa Sai Giridhari</t>
  </si>
  <si>
    <t>Song Glossary avatar: incarnation; (var) avatara, avataram, avatari, avathaar, avathari, avatarini(f) giridhar: one who lifted the mountain - refers to lord krishna who lifted the govardhana peak; (var) giridhara, giridhari karo: do; make it happen; (var) kar; kiya - did; karomi, karey - let us do leela: play, sport, entertainment; (var) leelamaya – full of sport mahima: glory manan: to contemplate on; (var) manana nach: dance, to dance; (var) nacho, nachey, nacherey, nachorey, nachata narahari: lord narasimha, the fourth incarnation of lord vishnu as half-human and half-lion for killing the demon hiranyakashipu; (var) naarasimha prabhu: lord, master; (var) prabho pureeshwara: lord of a place or city; (var) purishwara, pureeshwari, purishwari (f) puttaparthi: birthplace of bhagawan sri sathya sai baba; (var) parti, parthi, parthipuri roopa: figure, embodiment; (var) roopam, roopini (f) sai: sa + aai = divine mother se: from, with shravan: listen; (var) shravanam trikhand: the three worlds, refers to sky, earth, and the sub-terrain below the ocean yuga: one of the divisions of time. there are four yugas, known as krita, treta, dvapara and kali (the current age); (var) yug, yugamuna (telugu)</t>
  </si>
  <si>
    <t>debug_shravan_karo_manan_karo.html</t>
  </si>
  <si>
    <t>https://sairhythms.sathyasai.org/song/shri-rama-rama-rama-ram</t>
  </si>
  <si>
    <t>Shri Rama Rama Rama Ram</t>
  </si>
  <si>
    <t>Chanting in our minds the name of Lord Rama, the consort of Sita and Dasaratha's favorite son, and at whose Feet Hanuman served, will fulfill our desires and wishes.</t>
  </si>
  <si>
    <t>Sri Rama Rama Rama Ram
Japte Manabhi Ram
Sitapati Ramachandra
Dasharatha Priya Nandana
Hanumath Sri Charana Vandana
Pooran Hota Man Ki Kamna [ Japte Manabhi ... ]</t>
  </si>
  <si>
    <t>Song Glossary charan: feet; (var) charana, charanam, charanon dasharatha: king of ayodhya and the father of lord rama hanuman: the monkey god who served lord rama; (var) hanumantha, anjaneya - son of anjana hoga: will happen; (var) hotha, hoyey, huvey - happened japo: to chant continuously; (var) japiye, japorey kamna: desire, wish mana: mind; (var) man, mano nandana: son, also the name of a forest; (var) nandan, nandanam priya: dear; (var) priyey, priyakara, priyakari (f) poorna: complete, full; pooran karo - to fulfill; (var) pooran, poorana, poorani, poorneshri (f) rama: name of the seventh incarnation of lord vishnu, son of dasharatha and kausalya; (var) ram ramachandra: lord rama effulgent like the full moon (chandra) siyavar: consort of sita – lord rama; (var) sitabhi, sitapati sri: honorific title of respect; another name of goddess lakshmi; wealth, majesty, splendour, intellect, fortune; (var) thiru (tamil) vandana: worship, obeisance, salutation; (var) vandanam</t>
  </si>
  <si>
    <t>debug_shri_rama_rama_rama_ram.html</t>
  </si>
  <si>
    <t>https://sairhythms.sathyasai.org/song/shringara-vela-shiva-shakthi-bala</t>
  </si>
  <si>
    <t>Shringara Vela Shiva Shakthi Bala</t>
  </si>
  <si>
    <t>Chant name of Lord Subrahmanya, beautiful and compassionate son of Shiva and Shakthi, who is also called by the name Kanda and Kumara. He is none other than Lord Sathya Sayeesha who protects those who surrender to Him.</t>
  </si>
  <si>
    <t>Shringara Vela Shiva Shakthi Bala
Devadi Deva Deena Dayala [ Shringara Vela ... ]
Kanda Kumara Kadirkama Vela
Karunya Sheela Shritha Paripala</t>
  </si>
  <si>
    <t>Song Glossary bala: child, son; (var) bal, balana, balagan (tamil), baalam dayal: compassionate one: (var) dayala, dayalam, dayalana, dayalo, dayalu, dayaludey, dayalane (tamil), dayakari (f), dayalakari (f) deen: downtrodden; (var) deena, deenan deva: god; (var) dev, devo, devam devadi: primordial god; (var) devadideva, devadhi, devadidevaya kadirkama: kadir=sun, kama=desires, one who burns our desires and gives ‘jnana’ or wisdom kanda: another name of lord subrahmanya karuna: compassion; (var) karunya, karunamaya - full of compassion, karunamayi (f), karunantha, karunakara - embodiment of compassion kumara: son, young boy, lord subrahmanya paripala: to protect; (var) paripalaka, paripalaya, paripalana, paripalita shakthi: power, primordial goddess, another name of mother parvathi sheela: chastity, character, virtue shiva: lord shiva - one of the trinity who is the destroyer - the name shiva means auspiciousness; (var) shiv, shivaya, shivaraj, shivaraja, shivarajam, shivom, shivani (f) - of shiva shringa: the top or summit of a mountain shritha: those who worship or surrender to god; (var) aashritha vela: one wielding the vel or spear - lord subrahmanya; (var) velan, velava</t>
  </si>
  <si>
    <t>debug_shringara_vela_shiva_shakthi_bala.html</t>
  </si>
  <si>
    <t>https://sairhythms.sathyasai.org/song/shrivatsankitha-sri-kaustubha-dhara</t>
  </si>
  <si>
    <t>Glory to Lord Sai, the compassionate one who is the incarnation of Lord Vishnu in Kali age, who is depicted to be bearing the sign of "Srivatsa" (it symbolizes Vishnu's yogic powers) and the splendorous jewel "Kaustubha" (it represents the consciousness of all living things). He is none other than Lord Krishna wearing the garland of Sacred Tulasi leaves (Basil Leaves).</t>
  </si>
  <si>
    <t>Shrivatsankitha Sri Kaustubha Dhara
Madhava Mohana Krishna (2)
Sri Tulasi Dala Vanamala Dhara [ Madhava Mohana ... (2) ]
Kali Yuga Varada Kali Avatara
Karuna Sagara Sai (2)</t>
  </si>
  <si>
    <t>shrivatsankitha-sri-kaustubha-dhara.mp3</t>
  </si>
  <si>
    <t>Panchamkauns / Jayanthashri</t>
  </si>
  <si>
    <t>Song Glossary avatar: incarnation; (var) avatara, avataram, avatari, avathaar, avathari, avatarini(f) dala: petal dhara: bear, carry, earth, one who wears; (var) dhari, dharana, dharam, dharey, dharini (f) kali: current era; one among the four eras of kritha, treta, dwapara and kali karuna: compassion; (var) karunya, karunamaya - full of compassion, karunamayi (f), karunantha, karunakara - embodiment of compassion kaustubha: name of the jewel worn by krishna krishna: name of the eighth incarnation of lord vishnu, son of devaki and vasudeva madhava: name of krishna which means very sweet like madhu-honey; (var) madhavam, madhavaya mohana: attractive, beautiful, enchanting; (var) mohanam, mohini (f) - also refers to an incarnation of lord vishnu sagar: ocean; (var) sagara, sagaram, sagari (feminine) sai: sa + aai = divine mother shrivatsankitha: branded with the emblem of “shrivatsa”(appearing on the chest of vishnu) sri: honorific title of respect; another name of goddess lakshmi; wealth, majesty, splendour, intellect, fortune; (var) thiru (tamil) tulasi: a sacred plant the petals of which are used in worship esp. for lord vishnu vanamala: garland made of forest flowers usually worn by lord krishna varada: a wish or boon; one who bestows a boon; (var) varadayaka, varadayakam, varadayini (f), varadey, varana yuga: one of the divisions of time. there are four yugas, known as krita, treta, dvapara and kali (the current age); (var) yug, yugamuna (telugu)</t>
  </si>
  <si>
    <t>debug_shrivatsankitha_sri_kaustubha_dhara.html</t>
  </si>
  <si>
    <t>https://sairhythms.sathyasai.org/song/shubha-janama-din</t>
  </si>
  <si>
    <t>Shubha Janama Din</t>
  </si>
  <si>
    <t>This is an auspicious day as it is the Birthday of Lord Sri Sathya Sai Baba. O Lord Sai, Thy name is supremely sweet and immerses us in bliss. Happy Birthday to You, dear Sai.</t>
  </si>
  <si>
    <t>Shubha Janama Din Shubha Janama Din
Sri Sathya Sai Bhagawan
Tava Madhura Naama Ananda Gaana
Sri Sathya Sai Bhagawan (2)
Happy Birthday To You (2)
Happy Birthday Dear Swami
Happy Birthday To You</t>
  </si>
  <si>
    <t>Song Glossary anand: bliss; (var) ananda, anandam, anando bhagawan: god; (var) bhagwan, bhagavaan, bhagavan, bhagawantha, bhagawathey din: day gaan: song, music; (var) gaana janam: birth; (var) janama, janana madhura: sweet; (var) madhuram naam: name; (var) naama, naamam sai: sa + aai = divine mother sathya: truth, short form of sathyanarayana – the childhood name of sri sathya sai baba; (var) sathyam shubh: good, auspicious, pleasant; (var) shubha, shubham; shubhakari, shubankari - goddess who bestows auspiciousness sri: honorific title of respect; another name of goddess lakshmi; wealth, majesty, splendour, intellect, fortune; (var) thiru (tamil) swami: lord; (var) swaminatha, swamiye, swamiyey, swamy tava: your</t>
  </si>
  <si>
    <t>debug_shubha_janama_din.html</t>
  </si>
  <si>
    <t>https://sairhythms.sathyasai.org/song/shubha-mangala-dayaka-vinayaka</t>
  </si>
  <si>
    <t>Shubha Mangala Dayaka Vinayaka</t>
  </si>
  <si>
    <t>Praise be to Lord Ganesha, the bestower of auspiciousness. His vehicle is the mouse and He enjoys the sweet Modaks. He is the remover of all obstacles and the destroyer of sin. Residing in Puttaparthi, He is none other than our Lord Sai.</t>
  </si>
  <si>
    <t>Shubha Mangala Dayaka Vinayaka
Gajavadana Gananatha Gajanana [ Shubha Mangala ... ]
Mooshika Vahana Modaka Hasta
Jaya Lambodara Vighna Vinasha
Pashankusha Dhara Paapa Vinasha
Parthi Pureeshwara Sai Gajanana</t>
  </si>
  <si>
    <t>shubha-mangala-dayaka-vinayaka.mp3</t>
  </si>
  <si>
    <t>Song Glossary dayaka: one who gives; (var) dayakam, dayiney, dayaki (f) dhara: bear, carry, earth, one who wears; (var) dhari, dharana, dharam, dharey, dharini (f) gajamukha: elephant-faced one, refers to lord ganesh; (var) gajamukham, gajanana, gajananam, gajavadana, gajavadanam gananatha: lord of ganas (lord shiva's army) - refers to lord ganesha; (var) gananatham, ganesha, ganeshwara hasta: hand jaya: victory; (var) jayam, jayatu lambodhara: one having big stomach – lord ganesha mangal: auspicious; (var) mangala modaka: a type of sweet, pleasing, delighting mooshika: mouse - the vehicle of lord ganesha paapa: sin pashankusha: noose (pasha) and and hook (ankusha) held by lord ganesha pureeshwara: lord of a place or city; (var) purishwara, pureeshwari, purishwari (f) puttaparthi: birthplace of bhagawan sri sathya sai baba; (var) parti, parthi, parthipuri sai: sa + aai = divine mother shubh: good, auspicious, pleasant; (var) shubha, shubham; shubhakari, shubankari - goddess who bestows auspiciousness vahana: vehicle; (var) vahini - one who rides the vehicle (feminine) vighna: obstacle vinasha: one who destroys or removes; (var) vinashaka, vinashana, vinashini (f), vinasham; vinayaka: one without a master - refers to lord ganesha</t>
  </si>
  <si>
    <t>debug_shubha_mangala_dayaka_vinayaka.html</t>
  </si>
  <si>
    <t>https://sairhythms.sathyasai.org/song/shuklambara-dharam-ganapathi-mantram</t>
  </si>
  <si>
    <t>Chant daily the Mantra of Lord Ganapathi (Ganesha), the one who wears a white cloth, the remover of all obstacles, the bestower of knowledge and the one who is very courageous.</t>
  </si>
  <si>
    <t>Shuklambara Dharam Ganapathi Mantram
Nithyam Nithyam Bhajo Bhajo
Vighna Vinashaka Vishwam Vyapaka
Veera Ganapathi Bhajo Bhajo
Shuklambara Dhara Ganapathi Mantram
Nithyam Nithyam Japo Japo
Vighna Vinashaka Vidya Dayaka
Veera Ganapathi Bhajo Bhajo</t>
  </si>
  <si>
    <t>shuklambara-dharam-ganapathi-mantram.mp3</t>
  </si>
  <si>
    <t>S S S S S S n2 S R2 S n2 d2In the Key of C:C C C C C C B C D C B A</t>
  </si>
  <si>
    <t>golden voice instrumental lead-music sheet-music</t>
  </si>
  <si>
    <t>Song Glossary bhajo: (let us) worship, chant the name or sing the praises of the lord; (var) bhajarey, bhajey, bhajore, bhajorey, bhajeham dayaka: one who gives; (var) dayakam, dayiney, dayaki (f) dhara: bear, carry, earth, one who wears; (var) dhari, dharana, dharam, dharey, dharini (f) gananayaka: leader of his group - refers to lord ganesha; (var) gananayakam, ganapathey, ganapathi, ganapathim, ganapati, ganapatim japo: to chant continuously; (var) japiye, japorey mantra: a sacred vedic chant nithya: daily, always shuklambara: adorning a white garment veera: courageous person; (var) veeram vidya: knowledge vighna: obstacle vinasha: one who destroys or removes; (var) vinashaka, vinashana, vinashini (f), vinasham; vishwa: world; (var) vishwam vyapaka: one who is all-pervasive; (var) vyapi</t>
  </si>
  <si>
    <t>debug_shuklambara_dharam_ganapathi_mantram.html</t>
  </si>
  <si>
    <t>shuklambara-dharam-ganapathi-mantram_1.mp3</t>
  </si>
  <si>
    <t>https://sairhythms.sathyasai.org/song/shyam-ghana-shyam-megha-shyam</t>
  </si>
  <si>
    <t>Shyam Ghana Shyam Megha Shyam</t>
  </si>
  <si>
    <t>Sing the praises of Lord Krishna, who is of a beautiful dark complexion and is the beloved of Radha. He lifted the Govardhana mountain, is adorned with a garland of flowers, plays the melodious flute, and is the Lord of Meera.</t>
  </si>
  <si>
    <t>Shyam Ghana Shyam Megha Shyam Radhey Shyam
Ghana Shyama Sundara Shyama Manohara [ Shyam Ghana Shyam ... ]
Shyama Kanhaiya Hey Giridhari
Vanamali Bansidhari Krishna Murari Ghana Shyam
Meera Ke Prabhu Giridhara Shyam</t>
  </si>
  <si>
    <t>shyam-ghana-shyam-megha-shyam.mp3</t>
  </si>
  <si>
    <t>~ Gavati</t>
  </si>
  <si>
    <t>Song Glossary bansidhara: bearer of the flute; (var) bansidhari ghana: thick; also refers to the sound of a bell; (var) ghanana giridhar: one who lifted the mountain - refers to lord krishna who lifted the govardhana peak; (var) giridhara, giridhari hey: a heartfelt callout, usually followed by a name or description like 'hey rama', or 'hey merciful lord' kanha: krishna; (var) kanhaiya, kanhaiyya, kanhayi, kannan (tamil) ke: of or belonging to krishna: name of the eighth incarnation of lord vishnu, son of devaki and vasudeva manohar: pleasing, beautiful, charming; (var) manohara, manoharam, manohari (f) meera: one of the greatest women saints and devotee of lord krishna who sang the glory of the lord through songs and bhajans megha: cloud, dense, thick murare: one who killed the demon ‘mura’ – lord krishna; (var) murari, murarey prabhu: lord, master; (var) prabho radha: one of the gopikas and the beloved of lord krishna; (var) radhe, radhey, radhika sham: dark hued, a reference to lord krishna; evening time; (var) shyam, shyama, shyamala sundara: beautiful; (var) sundarakara, sundaraya, sundari (f), soundari (f), sundaram - beauty vanamali: one who wears a garland of forest flowers</t>
  </si>
  <si>
    <t>debug_shyam_ghana_shyam_megha_shyam.html</t>
  </si>
  <si>
    <t>https://sairhythms.sathyasai.org/song/shyam-govinda-jaya-radhey-govinda</t>
  </si>
  <si>
    <t>Shyam Govinda Jaya Radhey Govinda</t>
  </si>
  <si>
    <t>Victory to the enchantingly beautiful Lord Govinda (Krishna) who is also glorified as Shyama, Madhava, Gopala and Keshava. He is Lord of Radha and the Gopikas. Sing the names of the Divine Preceptor Sai, Lord Krishna and Lord Rama. Surrender to the Lotus Feet of Lord Sai who is verily Lord Krishna.</t>
  </si>
  <si>
    <t>Shyam Govinda Jaya Radhey Govinda Jaya
Sai Govinda Jaya Madhava
Gopala Krishna Jaya Gopi Manohara Jaya
Madana Mohana Keshava
Bhajo Sadguru Naam
Harey Krishna Harey Ram
Paahi (Sai) Paada Pallava</t>
  </si>
  <si>
    <t>shyam-govinda-jaya-radhey-govinda.mp3</t>
  </si>
  <si>
    <t>Song Glossary bhajo: (let us) worship, chant the name or sing the praises of the lord; (var) bhajarey, bhajey, bhajore, bhajorey, bhajeham gopal: name of krishna which means protector of the cowherd; (var) gopala, gopalana, gopalam gopi: the women of brindavana who had completely surrendered to lord krishna; (var) gopika govinda: name of krishna which means cowherd; (var) govindam hari: name of lord vishnu; (var) hare, harey jaya: victory; (var) jayam, jayatu keshava: refers to lord krishna who vanquished the demon keshi; also means the one with beautiful, long hair; (var) keshavam krishna: name of the eighth incarnation of lord vishnu, son of devaki and vasudeva madana: charming madhava: name of krishna which means very sweet like madhu-honey; (var) madhavam, madhavaya manohar: pleasing, beautiful, charming; (var) manohara, manoharam, manohari (f) mohana: attractive, beautiful, enchanting; (var) mohanam, mohini (f) - also refers to an incarnation of lord vishnu naam: name; (var) naama, naamam paada: feet; (var) pada, padam, paadam - tamil paahi: protect; (var) pahi radha: one of the gopikas and the beloved of lord krishna; (var) radhe, radhey, radhika rama: name of the seventh incarnation of lord vishnu, son of dasharatha and kausalya; (var) ram sadguru: true teacher/mentor/preceptor sai: sa + aai = divine mother sham: dark hued, a reference to lord krishna; evening time; (var) shyam, shyama, shyamala</t>
  </si>
  <si>
    <t>debug_shyam_govinda_jaya_radhey_govinda.html</t>
  </si>
  <si>
    <t>https://sairhythms.sathyasai.org/song/shyama-bhajo-bhajo-radhey-gopala</t>
  </si>
  <si>
    <t>Shyama Bhajo Bhajo Radhey Gopala</t>
  </si>
  <si>
    <t>Worship Gopala, the Lord of Radha. Lord Krishna, the dark-complexioned son of Nanda plays the enchanting flute. He is the beloved of the Gopis, and the Lord of Meera. He held the mountain up to protect His devotees.</t>
  </si>
  <si>
    <t>Shyama Bhajo Bhajo Radhey Gopala
Shyama Manohara He Nandalala [ Shyama Bhajo ... ]
Murali Manohara Gopi Lola
Meera Ke Prabhu Giridhara Bala</t>
  </si>
  <si>
    <t>Song Glossary bala: child, son; (var) bal, balana, balagan (tamil), baalam bhaja: worship, chant the name or sing the praises of the lord; (var) bhajoon - I worship; bhajey - let us worship giridhar: one who lifted the mountain - refers to lord krishna who lifted the govardhana peak; (var) giridhara, giridhari gopal: name of krishna which means protector of the cowherd; (var) gopala, gopalana, gopalam gopi: the women of brindavana who had completely surrendered to lord krishna; (var) gopika ke: of or belonging to lola: longing or desirous of manohar: pleasing, beautiful, charming; (var) manohara, manoharam, manohari (f) meera: one of the greatest women saints and devotee of lord krishna who sang the glory of the lord through songs and bhajans murali: flute nanda: foster father of lord krishna prabhu: lord, master; (var) prabho radha: one of the gopikas and the beloved of lord krishna; (var) radhe, radhey, radhika sham: dark hued, a reference to lord krishna; evening time; (var) shyam, shyama, shyamala</t>
  </si>
  <si>
    <t>debug_shyama_bhajo_bhajo_radhey_gopala.html</t>
  </si>
  <si>
    <t>https://sairhythms.sathyasai.org/song/shyama-manohara-he-giridhari</t>
  </si>
  <si>
    <t>Shyama Manohara He Giridhari</t>
  </si>
  <si>
    <t>The dark-hued and beautiful Lord Krishna, who held the mountain up, is Lord of Radha. He is the Lord of Meera and destroyer of Mura. Sage Narada sang His glory.</t>
  </si>
  <si>
    <t>Shyama Manohara He Giridhari
Radha Madhava Krishna Murari [ Shyama Manohara ... ]
Meera Ke Prabhu Natavara Lala
Narada Sangeeta Lola Gopala</t>
  </si>
  <si>
    <t>Song Glossary giridhar: one who lifted the mountain - refers to lord krishna who lifted the govardhana peak; (var) giridhara, giridhari gopal: name of krishna which means protector of the cowherd; (var) gopala, gopalana, gopalam ke: of or belonging to krishna: name of the eighth incarnation of lord vishnu, son of devaki and vasudeva lal: son, child, dear one; (var) lala lola: longing or desirous of madhava: name of krishna which means very sweet like madhu-honey; (var) madhavam, madhavaya manohar: pleasing, beautiful, charming; (var) manohara, manoharam, manohari (f) meera: one of the greatest women saints and devotee of lord krishna who sang the glory of the lord through songs and bhajans murare: one who killed the demon ‘mura’ – lord krishna; (var) murari, murarey narada: celestial sage and musician who is one of the foremost devotees of lord vishnu natavara: supreme dancer/actor referred esp. to lord krishna prabhu: lord, master; (var) prabho radha: one of the gopikas and the beloved of lord krishna; (var) radhe, radhey, radhika sangeeta: song; (var) sangeet, sangeeth, sangeetha sham: dark hued, a reference to lord krishna; evening time; (var) shyam, shyama, shyamala</t>
  </si>
  <si>
    <t>debug_shyama_manohara_he_giridhari.html</t>
  </si>
  <si>
    <t>https://sairhythms.sathyasai.org/song/shyama-murari-ayo-rey</t>
  </si>
  <si>
    <t>Shyama Murari Ayo Rey</t>
  </si>
  <si>
    <t>Sing in ecstasy of the arrival of Lord Krishna who is none other than Lord Sai. Lord Krishna is also called Shyama (dark-hued) and Murari (slayer of the demon Mura). Wearing the yellow cloth is a characteristic of Lord Krishna's attire.</t>
  </si>
  <si>
    <t>Shyama Murari Ayo Rey
Sai Murari Ayo Rey [ Shyama Murari ... ]
Gaayo Rey Gun Gaayo Rey
Payo Rey Peetambara Dhari</t>
  </si>
  <si>
    <t>shyama-murari-ayo-rey.mp3</t>
  </si>
  <si>
    <t>https://dl.radiosai.org/RADIO_SAI_BHAJAN_CLASSROOM_438_SHYAM_MURARI_AAYO_RE.mp3</t>
  </si>
  <si>
    <t>Song Glossary ayo: has come; (var) ayorey dhara: bear, carry, earth, one who wears; (var) dhari, dharana, dharam, dharey, dharini (f) gao: sing, let us sing; (var) gaave, gaoon, ganavaa, gaayorey, gaaya - sang guna: qualities; (var) gun murare: one who killed the demon ‘mura’ – lord krishna; (var) murari, murarey payo: protect; (var) payorey peetambara: yellow or golden colored cloth esp. worn by lord krishna sai: sa + aai = divine mother sham: dark hued, a reference to lord krishna; evening time; (var) shyam, shyama, shyamala</t>
  </si>
  <si>
    <t>debug_shyama_murari_ayo_rey.html</t>
  </si>
  <si>
    <t>https://sairhythms.sathyasai.org/song/shyama-murari-bansidhari</t>
  </si>
  <si>
    <t>Shyama Murari Bansidhari</t>
  </si>
  <si>
    <t>Glory to Lord Krishna of Yadu dynasty, who has a darkened complexion and who enchants all with the music of His flute. He is the redeemer of the world who enjoys playing divine sports. Radha and Meera join Him in Raasa Leela. Glory to the bestower of bliss.</t>
  </si>
  <si>
    <t>Shyama Murari Bansidhari
Jagadoddharana Leela Dhari [ Shyama Murari ... ]
Radha Meera Raasa Vihari
Krishna Ranga Ananda Dayi
Yaduvara Shyama Shyama Ghana Shyama</t>
  </si>
  <si>
    <t>Song Glossary anand: bliss; (var) ananda, anandam, anando bansidhara: bearer of the flute; (var) bansidhari dayi: one who gives dhara: bear, carry, earth, one who wears; (var) dhari, dharana, dharam, dharey, dharini (f) ghana: thick; also refers to the sound of a bell; (var) ghanana jagadodhara: one who liberates the world; (var) jagadoddhara, jagadoddharini (f), jagadodhaara, jagadodharaka, jagadodharana, jagadodharanam, jagadodharini (f) krishna: name of the eighth incarnation of lord vishnu, son of devaki and vasudeva leela: play, sport, entertainment; (var) leelamaya – full of sport meera: one of the greatest women saints and devotee of lord krishna who sang the glory of the lord through songs and bhajans murare: one who killed the demon ‘mura’ – lord krishna; (var) murari, murarey raasa: the dance in which lord krishna multiplied his form to dance with all the gopikas at the same time radha: one of the gopikas and the beloved of lord krishna; (var) radhe, radhey, radhika ranga: lord vittala or panduranga - a form of lord krishna; also the name of lord narayana in srirangam, tamilnadu; (var) ranganath, ranganatha sham: dark hued, a reference to lord krishna; evening time; (var) shyam, shyama, shyamala vihara: one who resides; (var) viharana, vihari, viharini (f) yadu: name of the dynasty in which lord krishna was born; (var) yaduvara, yadukula</t>
  </si>
  <si>
    <t>debug_shyama_murari_bansidhari.html</t>
  </si>
  <si>
    <t>https://youtu.be/DAAz5Fvzh2s</t>
  </si>
  <si>
    <t>https://sairhythms.sathyasai.org/song/shyama-shyama-radhey-radhey-radhey</t>
  </si>
  <si>
    <t>Shyama Shyama Radhey Radhey Radhey</t>
  </si>
  <si>
    <t>Chant Lord Shyam, Radhey Shyam.</t>
  </si>
  <si>
    <t>Shyama Shyama Radhey Radhey Radhey Radhey Shyama Shyam (2)</t>
  </si>
  <si>
    <t>Song Glossary radha: one of the gopikas and the beloved of lord krishna; (var) radhe, radhey, radhika sham: dark hued, a reference to lord krishna; evening time; (var) shyam, shyama, shyamala</t>
  </si>
  <si>
    <t>debug_shyama_shyama_radhey_radhey_radhey.html</t>
  </si>
  <si>
    <t>https://sairhythms.sathyasai.org/song/shyama-sundara-hari-govinda-bolo</t>
  </si>
  <si>
    <t>Shyama Sundara Hari Govinda Bolo</t>
  </si>
  <si>
    <t>Chant the various names of Lord Krishna - Hari and Govinda. Glory to the beautiful, dark-hued, enchanting Lord with lotus petal eyes and who is dear to Radha.</t>
  </si>
  <si>
    <t>Shyama Sundara Hari Govinda Bolo
Govinda Bolo Hari Gopala Bolo [ Shyama Sundara ... ]
Madana Mohana Hari Govinda Bolo
Kamala Nayana Prabhu Gopala Bolo
Radha Ramana Hari Govinda Bolo
Govinda Bolo Gopala Bolo (3)</t>
  </si>
  <si>
    <t>shyama-sundara-hari-govinda-bolo.mp3</t>
  </si>
  <si>
    <t>Song Glossary bolo: chant, tell; (var) bol, boley - tells, boloon - i say gopal: name of krishna which means protector of the cowherd; (var) gopala, gopalana, gopalam govinda: name of krishna which means cowherd; (var) govindam hari: name of lord vishnu; (var) hare, harey kamala: lotus madana: charming mohana: attractive, beautiful, enchanting; (var) mohanam, mohini (f) - also refers to an incarnation of lord vishnu nayan: eye; (var) nayana, nayanon, nayanom, nayanabhi prabhu: lord, master; (var) prabho radha: one of the gopikas and the beloved of lord krishna; (var) radhe, radhey, radhika ramana: beloved; also the name of a saint sham: dark hued, a reference to lord krishna; evening time; (var) shyam, shyama, shyamala sundara: beautiful; (var) sundarakara, sundaraya, sundari (f), soundari (f), sundaram - beauty</t>
  </si>
  <si>
    <t>debug_shyama_sundara_hari_govinda_bolo.html</t>
  </si>
  <si>
    <t>https://sairhythms.sathyasai.org/song/shyama-sundara-madana-mohana</t>
  </si>
  <si>
    <t>Shyama Sundara Madana Mohana</t>
  </si>
  <si>
    <t>Chant the various names of Lord Krishna, the dark-hued one who is beautiful and enchanting with a peacock feather in His crown. He is the one who lifted the Govardhana mountain to protect His devotees.</t>
  </si>
  <si>
    <t>Shyama Sundara Madana Mohana
Mora Makuta Dhari
Madhava Hari Madhava Hari Madhava Giridhari</t>
  </si>
  <si>
    <t>Song Glossary dhara: bear, carry, earth, one who wears; (var) dhari, dharana, dharam, dharey, dharini (f) giridhar: one who lifted the mountain - refers to lord krishna who lifted the govardhana peak; (var) giridhara, giridhari hari: name of lord vishnu; (var) hare, harey madana: charming madhava: name of krishna which means very sweet like madhu-honey; (var) madhavam, madhavaya mohana: attractive, beautiful, enchanting; (var) mohanam, mohini (f) - also refers to an incarnation of lord vishnu mora: peacock mukuta: crown; (var) makuta; mukutadhara, mukutadhari - wearing a crown sham: dark hued, a reference to lord krishna; evening time; (var) shyam, shyama, shyamala sundara: beautiful; (var) sundarakara, sundaraya, sundari (f), soundari (f), sundaram - beauty</t>
  </si>
  <si>
    <t>debug_shyama_sundara_madana_mohana.html</t>
  </si>
  <si>
    <t>https://youtu.be/Naq29wU13Wg</t>
  </si>
  <si>
    <t>https://sairhythms.sathyasai.org/song/shyama-sundara-madana-mohana-radhey-0</t>
  </si>
  <si>
    <t>Shyama Sundara Madana Mohana Radhey (Pilu)</t>
  </si>
  <si>
    <t>Chant the name of the most beautiful and charming Lord Govinda (Krishna), the beloved of Radha. Chant the name of the child from Yadu dynasty and the annihilator of demon Madhu. Chant the name of the Lord with lotus eyes, the one who gives succor to the downtrodden and the one who removes our afflictions.</t>
  </si>
  <si>
    <t>Shyama Sundara Madana Mohana Radhey Govinda Bolo Radhey Govinda
Yadu Nandana Madhusudhana Radhey Govinda Bolo Radhey Govinda
Nalina Nayana Narayana Radhey Govinda Bolo Radhey Govinda
Deena Charana Dukha Harana Radhey Govinda Bolo Radhey Govinda</t>
  </si>
  <si>
    <t>Song Glossary bolo: chant, tell; (var) bol, boley - tells, boloon - i say deen: downtrodden; (var) deena, deenan dukh: sorrow; (var) dukha govinda: name of krishna which means cowherd; (var) govindam harana: to remove/destroy; (var) haranam, haari - one who destroys madana: charming madhusudhana: slayer of the demon madhu - lord krishna mohana: attractive, beautiful, enchanting; (var) mohanam, mohini (f) - also refers to an incarnation of lord vishnu nalina: lotus nandana: son, also the name of a forest; (var) nandan, nandanam narayana: lord vishnu; (var) narayan, narayanam, narayanaya nayan: eye; (var) nayana, nayanon, nayanom, nayanabhi radha: one of the gopikas and the beloved of lord krishna; (var) radhe, radhey, radhika sham: dark hued, a reference to lord krishna; evening time; (var) shyam, shyama, shyamala sharan: surrender; (var) sharana, sharanagata, sharanagatha, sharanagatham, sharanam sundara: beautiful; (var) sundarakara, sundaraya, sundari (f), soundari (f), sundaram - beauty yadu: name of the dynasty in which lord krishna was born; (var) yaduvara, yadukula</t>
  </si>
  <si>
    <t>debug_shyama_sundara_madana_mohana_radhey.html</t>
  </si>
  <si>
    <t>https://sairhythms.sathyasai.org/song/shyama-sundara-madana-mohana-radhey</t>
  </si>
  <si>
    <t>Chant the various names of Lord Krishna such as, Shyama Sundara, Madana Mohana, Shankha Chakra Gadadhara, Radhey Gopala, Murali Manohara etc.</t>
  </si>
  <si>
    <t>Shyama Sundara Madana Mohana Radhey Gopal
Jai Radhey Gopal
Radhey Gopal Bhajo Radhey Gopal
Shankha Chakra Gadadhara Radhey Gopal
Jai Radhey Gopal [ Radhey Gopal ... ]
Shyama Sundara Madana Mohana Radhey Gopal
Jai Radhey Gopal
Radhey Gopal Bhajo Radhey Gopal
Shankha Chakra Gadadhara Radhey Gopal
Jai Radhey Gopal [ Radhey Gopal ... ]
Murali Manohara Radhey Gopal
Jai Radhey Gopal [ Radhey Gopal ... ]</t>
  </si>
  <si>
    <t>shyama-sundara-madana-mohana-radhey.mp3</t>
  </si>
  <si>
    <t>Song Glossary bhaja: worship, chant the name or sing the praises of the lord; (var) bhajoon - I worship; bhajey - let us worship chakra: the discus of lord vishnu, also the seven chakras present in the body through which the ‘kundalini’ shakthi ascends gadadhara: one who wields a mace; (var) gadadhari gopal: name of krishna which means protector of the cowherd; (var) gopala, gopalana, gopalam jai: victory madana: charming manohar: pleasing, beautiful, charming; (var) manohara, manoharam, manohari (f) mohana: attractive, beautiful, enchanting; (var) mohanam, mohini (f) - also refers to an incarnation of lord vishnu murali: flute radha: one of the gopikas and the beloved of lord krishna; (var) radhe, radhey, radhika sham: dark hued, a reference to lord krishna; evening time; (var) shyam, shyama, shyamala shankha: conch sundara: beautiful; (var) sundarakara, sundaraya, sundari (f), soundari (f), sundaram - beauty</t>
  </si>
  <si>
    <t>https://youtu.be/wfvpaqdUw8c</t>
  </si>
  <si>
    <t>https://sairhythms.sathyasai.org/song/shyamala-komala-krishna-murari</t>
  </si>
  <si>
    <t>Shyamala Komala Krishna Murari</t>
  </si>
  <si>
    <t>Chant the name of the dark complexioned and soft natured Krishna, who is also known as, Murari, Ghana Shyama, Megha Shyama, Sridhara, Yaduvara, Giridhara etc.</t>
  </si>
  <si>
    <t>Shyamala Komala Krishna Murari (2)
Shyamala Ghana Shyamala Megha Shyamala Komala Krishna Murari
Shyamala Komala Krishna Murari
Sridhara Yaduvara Krishna Murari (2)
Sridhara Nanda Yaduvara Bhava Bhaya Hara Giridhara Krishna Murari
Sridhara Yaduvara Krishna Murari</t>
  </si>
  <si>
    <t>shyamala-komala-krishna-murari.mp3</t>
  </si>
  <si>
    <t>Song Glossary bhava: being, becoming, birth, world bhaya: fear ghana: thick; also refers to the sound of a bell; (var) ghanana giridhar: one who lifted the mountain - refers to lord krishna who lifted the govardhana peak; (var) giridhara, giridhari hara: another name of lord shiva which means “to destroy”; (var) haraya komala: soft, beautiful, pleasant krishna: name of the eighth incarnation of lord vishnu, son of devaki and vasudeva megha: cloud, dense, thick murare: one who killed the demon ‘mura’ – lord krishna; (var) murari, murarey nanda: foster father of lord krishna sham: dark hued, a reference to lord krishna; evening time; (var) shyam, shyama, shyamala sridhara: lord vishnu – one who has wealth or fortune yadu: name of the dynasty in which lord krishna was born; (var) yaduvara, yadukula</t>
  </si>
  <si>
    <t>debug_shyamala_komala_krishna_murari.html</t>
  </si>
  <si>
    <t>https://sairhythms.sathyasai.org/song/si-me-caigo-me-levantas</t>
  </si>
  <si>
    <t>Si Me Caigo, Me Levantas</t>
  </si>
  <si>
    <t>O Lord Sai, if I fall You lift me up. You protect me with Your love. Your smile is all heaven. I love You my Lord. O Lord, without You I could not take even one step in life.</t>
  </si>
  <si>
    <t>Si Me Caigo, Me Levantas
Me Proteges Con Tu Amor
Tu Sonrisa Es Todo El Cielo
Yo Te Quiero, Mi Señor.
Ni Un Solo Paso Dar En Esta Vida.</t>
  </si>
  <si>
    <t>debug_si_me_caigo_me_levantas.html</t>
  </si>
  <si>
    <t>https://sairhythms.sathyasai.org/song/siddhi-ranjana-duritha-bhanjana</t>
  </si>
  <si>
    <t>Siddhi Ranjana Duritha Bhanjana</t>
  </si>
  <si>
    <t>Oh Lord Sai, You are none other than the Lord Gajanana (Ganesha), who bestows auspiciousness, removes the obstacles in life and fulfills every wish. You are the personification of the Primordial sound "Om".</t>
  </si>
  <si>
    <t>Siddhi Ranjana Duritha Bhanjana
Sri Sathya Sai Gajanana (Bolo)
Vighna Vinashaka Ashta Vinayaka
Sri Sathya Sai Shubhanana
Vakratunda Dhara Pranava Swaroopa
Sri Sathya Sai Shubhanana (Bolo)</t>
  </si>
  <si>
    <t>siddhi-ranjana-duritha-bhanjana.mp3</t>
  </si>
  <si>
    <t>Song Glossary ashta: eight bhanjana: one who destroys; (var) bhanjani (f) bolo: chant, tell; (var) bol, boley - tells, boloon - i say dhara: bear, carry, earth, one who wears; (var) dhari, dharana, dharam, dharey, dharini (f) duritha: sinful activities, difficulty, evil gajamukha: elephant-faced one, refers to lord ganesh; (var) gajamukham, gajanana, gajananam, gajavadana, gajavadanam pranava: the primordial sound ‘om’ ranjana: pleasing, entertaining sai: sa + aai = divine mother sathya: truth, short form of sathyanarayana – the childhood name of sri sathya sai baba; (var) sathyam shubhanana: pleasant face siddhi: accomplishment, superhuman power sri: honorific title of respect; another name of goddess lakshmi; wealth, majesty, splendour, intellect, fortune; (var) thiru (tamil) swaroopa: figure, embodiment; (var) swarupa, swaroopam, swaroopanin (tamil); roopini, swaroopini, svarupini (feminine) vakratunda: one who has the curved trunk of an elephant - lord ganesha vighna: obstacle vinasha: one who destroys or removes; (var) vinashaka, vinashana, vinashini (f), vinasham; vinayaka: one without a master - refers to lord ganesha</t>
  </si>
  <si>
    <t>debug_siddhi_ranjana_duritha_bhanjana.html</t>
  </si>
  <si>
    <t>https://sairhythms.sathyasai.org/song/siddhi-vinayaka-mangala-daata</t>
  </si>
  <si>
    <t>Siddhi Vinayaka Mangala Daata</t>
  </si>
  <si>
    <t>Oh Lord Vinayaka (Lord Ganesha), You fulfill our wishes and bestow auspiciousness. You bestow knowledge to all, Oh Lord of Ganaas, You destroy the obstacles in our lives. Oh son of Goddess Gowri (Parvathi), You are worshipped by the entire Universe. Salutations to You, Oh Lord Vighneshwara.</t>
  </si>
  <si>
    <t>Siddhi Vinayaka Mangala Daata
Buddhi Pradayaka Gananatha [ Siddhi Vinayaka ... ]
Vighna Harana Prabhu Vighneshwara Tum
Gowri Nandana Hey Jaga Vandana
Namostuthey Namostuthey</t>
  </si>
  <si>
    <t>siddhi-vinayaka-mangala-daata.mp3</t>
  </si>
  <si>
    <t>Song Glossary buddhi: intellect daata: one who gives; (var) datha, daatha, daatri - one that gives gananatha: lord of ganas (lord shiva's army) - refers to lord ganesha; (var) gananatham, ganesha, ganeshwara gowri: another name of goddess parvathi harana: to remove/destroy; (var) haranam, haari - one who destroys hey: a heartfelt callout, usually followed by a name or description like 'hey rama', or 'hey merciful lord' jagat: world; (var) jagath, jagatha, jag, jaga mangal: auspicious; (var) mangala namostuthey: to offer salutations; (var) namasthey nandana: son, also the name of a forest; (var) nandan, nandanam prabhu: lord, master; (var) prabho pradayaka: bestower siddhi: accomplishment, superhuman power tum: you, thou; (var) tu, tuj; tubhyam, tumhey - to you; tujhey, tujko - for you; vandana: worship, obeisance, salutation; (var) vandanam vighna: obstacle vighnesha: lord of (victorious over) obstacles; (var) vighnesham, vighneshwara, vighneshwaram, vighneshwaraya vinayaka: one without a master - refers to lord ganesha</t>
  </si>
  <si>
    <t>debug_siddhi_vinayaka_mangala_daata.html</t>
  </si>
  <si>
    <t>https://sairhythms.sathyasai.org/song/siddhi-vinayaka-paahi-gajanana</t>
  </si>
  <si>
    <t>Siddhi Vinayaka Paahi Gajanana</t>
  </si>
  <si>
    <t>Salutations to the elephant-faced son of Gowri, Lord Ganesha, bestower of auspiciousness and knowledge. He is the master of the universe who removes obstacles and destroys sins and who carries the noose and the hook.</t>
  </si>
  <si>
    <t>Siddhi Vinayaka Paahi Gajanana
Gowri Nandana Hey Jagavandana [ Siddhi Vinayaka ... ]
Pashankusha Dhara Vighna Vinasha
Buddhi Pradayaka Paapa Vinasha</t>
  </si>
  <si>
    <t>siddhi-vinayaka-paahi-gajanana.mp3</t>
  </si>
  <si>
    <t>Song Glossary buddhi: intellect dhara: bear, carry, earth, one who wears; (var) dhari, dharana, dharam, dharey, dharini (f) gajamukha: elephant-faced one, refers to lord ganesh; (var) gajamukham, gajanana, gajananam, gajavadana, gajavadanam gowri: another name of goddess parvathi hey: a heartfelt callout, usually followed by a name or description like 'hey rama', or 'hey merciful lord' jagavandana: worshipped by the world nandana: son, also the name of a forest; (var) nandan, nandanam paahi: protect; (var) pahi paapa: sin pashankusha: noose (pasha) and and hook (ankusha) held by lord ganesha pradayaka: bestower siddhi: accomplishment, superhuman power vighna: obstacle vinasha: one who destroys or removes; (var) vinashaka, vinashana, vinashini (f), vinasham; vinayaka: one without a master - refers to lord ganesha</t>
  </si>
  <si>
    <t>debug_siddhi_vinayaka_paahi_gajanana.html</t>
  </si>
  <si>
    <t>https://youtu.be/5k__un9xe5c</t>
  </si>
  <si>
    <t>https://sairhythms.sathyasai.org/song/siddhi-vinayaka-vidya-dayaka</t>
  </si>
  <si>
    <t>Siddhi Vinayaka Vidya Dayaka</t>
  </si>
  <si>
    <t>O Lord Vinayaka (Ganesha), You fulfill our wishes and bestow knowledge. O, son of Gowri (Parvathi) and remover of obstacles, You have a mighty body worshipped by Gods and humans alike, You provide intellect to the seekers.</t>
  </si>
  <si>
    <t>Siddhi Vinayaka Vidya Dayaka
Sri Gowri Sutha Vighna Nashaka
Shoka Vinashaka Duritha Nivaraka
Lambodhara Gajavadana Vinayaka
Sura Nara Sevitha Buddhi Pradayaka [ Sri Gowri ... ]</t>
  </si>
  <si>
    <t>Song Glossary buddhi: intellect dayaka: one who gives; (var) dayakam, dayiney, dayaki (f) duritha: sinful activities, difficulty, evil gajamukha: elephant-faced one, refers to lord ganesh; (var) gajamukham, gajanana, gajananam, gajavadana, gajavadanam gowri: another name of goddess parvathi lambodhara: one having big stomach – lord ganesha nara: human being nashaka: one who destroys; (var) nashakam, nashana, nashanam, nashini (f) nivarana: one who removes or prevents; (var) nivarini (feminine), nivaraka pradayaka: bestower sevitha: one who is worshipped shoka: sorrow siddhi: accomplishment, superhuman power sri: honorific title of respect; another name of goddess lakshmi; wealth, majesty, splendour, intellect, fortune; (var) thiru (tamil) sura: noble people sutha: son; (var) sutham, suthaya - one who is the son of, suthaney (tamil) vidya: knowledge vighna: obstacle vinasha: one who destroys or removes; (var) vinashaka, vinashana, vinashini (f), vinasham; vinayaka: one without a master - refers to lord ganesha</t>
  </si>
  <si>
    <t>debug_siddhi_vinayaka_vidya_dayaka.html</t>
  </si>
  <si>
    <t>https://sairhythms.sathyasai.org/song/silent-night-holy-night</t>
  </si>
  <si>
    <t>Silent Night, Holy Night</t>
  </si>
  <si>
    <t>Silent Night, Holy Night
All Is Calm, All Is Bright
Round Yon Virgin, Mother And Child
Holy Infant, Tender And Mild
Sleep In Heavenly Peace,
Sleep In Heavenly Peace.
Son Of God, Love's Pure Light
Radiant Beams From Thy Holy Face
With The Dawn Of Redeeming Grace,
Jesus, Lord At Thy Birth
Jesus, Lord At Thy Birth.
Shepherds Quake, At The Sight
Glories Stream From Heaven Above
Heavenly, Hosts Sing Hallelujah.
Christ The Savior Is Born,
Christ The Savior Is Born.</t>
  </si>
  <si>
    <t>Song Glossary hallelujah: praise be to the lord</t>
  </si>
  <si>
    <t>debug_silent_night_holy_night.html</t>
  </si>
  <si>
    <t>https://youtu.be/LFEoo1_tDq4</t>
  </si>
  <si>
    <t>Spanish Version : Noche de paz, noche de amor, Todo duerme alrededor. Entre sus astros que esparcen su luz Van anunciando al niñito Jesús Brilla la estrella de paz Brilla la estrella de paz. (https://youtu.be/XQ0Vf19TpsQ) Italian Version : Astro del ciel, Pargol divin, mite Agnello Redentor! Tu che i Vati da lungi sognar, Tu che angeliche voci nunziar, luce dona alle genti pace infondi nei cuor! luce dona alle genti, pace infondi nei cuor! (https://www.youtube.com/watch?v=JrywnFvXo-g) French Version : Douce nuit, sainte nuit ! Dans les cieux ! L'astre luit. Le mystère annoncé s'accomplit Cet enfant sur la paille endormi, C'est l'amour infini ! C'est l'amour infini ! (https://m.youtube.com/watch?v=oSiM0AfRtz8)</t>
  </si>
  <si>
    <t>https://sairhythms.sathyasai.org/song/simha-vahini-sai-narayani</t>
  </si>
  <si>
    <t>Simha Vahini Sai Narayani</t>
  </si>
  <si>
    <t>Chant the name of Sai Narayani who rides on the Lion and who is known by many names as Maheshwari, Durga Bhavani, Akhilandeshwari, Jagat Janani, Abhaya Pradayini, Ananda Roopini, Mangala Karini and Moksha Pradayini.</t>
  </si>
  <si>
    <t>Simha Vahini Sai Narayani
Mata Maheshwari Durga Bhavani [ Simha Vahini ... ]
Akhilandeshwari Jaya Jagat Janani
Abhaya Pradayini Ananda Roopini
Mangala Karini Moksha Pradayini</t>
  </si>
  <si>
    <t>simha-vahini-sai-narayani.mp3</t>
  </si>
  <si>
    <t>Mishra Valaji / Kalavathi</t>
  </si>
  <si>
    <t>https://dl.radiosai.org/RADIO_SAI_BHAJAN_CLASSROOM_314_SIMHAVAHINI_SAI.mp3</t>
  </si>
  <si>
    <t>Song Glossary abhaya: protection akhilandeshwara: god of the entire universe; (var) akhilandeshwari (f) anand: bliss; (var) ananda, anandam, anando bhavani: goddess parvathi dayini: one who gives (feminine); (var) pradayini, vidayini durga: goddess who destroyed the demon mahishasura; (var) durge, durgeshwari jagat: world; (var) jagath, jagatha, jag, jaga janani: mother jaya: victory; (var) jayam, jayatu kaarini: doer, responsible for (f); (var) karini maheshwari: goddess parvathi - consort of shiva mangal: auspicious; (var) mangala mata: mother; (var) matey moksha: liberation, moha+kshaya - destruction of attachment narayani: goddess of wealth, lakshmi, the consort of narayana sai: sa + aai = divine mother swaroopa: figure, embodiment; (var) swarupa, swaroopam, swaroopanin (tamil); roopini, swaroopini, svarupini (feminine) simhavahini: goddess parvathi who has the lion as her vehicle</t>
  </si>
  <si>
    <t>debug_simha_vahini_sai_narayani.html</t>
  </si>
  <si>
    <t>https://sairhythms.sathyasai.org/song/simha-vahini-trishoolini</t>
  </si>
  <si>
    <t>Simha Vahini Trishoolini</t>
  </si>
  <si>
    <t>Worship the Goddess Shiva Shankari, the one who protects all who surrender to her, the one rides on the lion, carries the trident, one who is always full of bliss and happiness, one who is free from sorrow and fear, the consort of Sadashiva, the Goddess Sayeeshwari.</t>
  </si>
  <si>
    <t>Simha Vahini Trishoolini
Shritha Jana Palini Shiva Shankari [ Simha Vahini ... ]
Chidanandamayi Niramayi
Sadashivamayi Sayeeshwari</t>
  </si>
  <si>
    <t>Song Glossary chidananda: bliss of the consciousness jana: people; (var) jano, janon, janonke (of people), janoon, janara niramaya: without any disease, always healthy; (var) niramayi (feminine) palini: to foster and protect (feminine) sadashiva: always happy or prosperous; (var) sadashivey, sadashivom sayeesha: sai + esha = lord sai; (var) sayeesham, sayeeshwara, sayeeshwaram, sayeeshwari (f), sayeeshwaraya, saishwari (f), shankari: goddess parvathi shiva: lord shiva - one of the trinity who is the destroyer - the name shiva means auspiciousness; (var) shiv, shivaya, shivaraj, shivaraja, shivarajam, shivom, shivani (f) - of shiva shritha: those who worship or surrender to god; (var) aashritha simha: lion trishoolini: one who holds the trident (feminine) - mother parvathi vahana: vehicle; (var) vahini - one who rides the vehicle (feminine)</t>
  </si>
  <si>
    <t>debug_simha_vahini_trishoolini.html</t>
  </si>
  <si>
    <t>https://sairhythms.sathyasai.org/song/simhasaneshwari-sayeeshwari</t>
  </si>
  <si>
    <t>Simhasaneshwari Sayeeshwari</t>
  </si>
  <si>
    <t>Glory to Mother Parvathi who sits on the throne on the left side of Lord Shiva. Pay obeisance to the Mother of the Universe, Mother Sai, who is none other than Mother Parvathi.</t>
  </si>
  <si>
    <t>Simhasaneshwari Sayeeshwari
Shiva Vama Bhage Sarveshwari [ Simhasaneshwari ... ]
Vande Vande Jagadeeshwari
Vande Vande Parameshwari</t>
  </si>
  <si>
    <t>Song Glossary bhage: side (as in vama bhage - left side) jagadeeshwari: lord of the world (feminine); jagad = world, eshwari = master / goddess; (var) jagadishwari paramesha: supreme god; (var) parameshwara, parameshwaraya, parameshwari (feminine) sayeeshwara: lord sai; (var) saishwara; saishwari, sayeeshwari (feminine) sarvesha: lord of everybody; (var) sarveshwara, sarveshwaram, sarveshwari (f) shiva: lord shiva - one of the trinity who is the destroyer - the name shiva means auspiciousness; (var) shiv, shivaya, shivaraj, shivaraja, shivarajam, shivom, shivani (f) - of shiva simhasaneshwari: goddess who sits on the throne; simhasana - throne vama: left vande: i salute, i bow</t>
  </si>
  <si>
    <t>debug_simhasaneshwari_sayeeshwari.html</t>
  </si>
  <si>
    <t>https://sairhythms.sathyasai.org/song/sindhura-vadana-gajanana</t>
  </si>
  <si>
    <t>Sindhura Vadana Gajanana</t>
  </si>
  <si>
    <t>Worship the elephant-faced Lord Gajanana, the destroyer of obstacles and bestower of spiritual wisdom. Glory to the valorous son of Mother Parvathi (Gowri) and Lord Shiva. Glory to Lord Sai of Parthi who is verily Lord Ganesha.</t>
  </si>
  <si>
    <t>Sindhura Vadana Gajanana
Siddhi Vinayaka Sai Gajanana [ Sindhura Vadana ... ]
Parvathi Nandana Bala Gajanana
Mruthyunjaya Sutha Veera Gajanana
Jaya Jaya Jaya Hey Gowri Nandana (2)
Jaya Partheeshwara Sai Gajanana</t>
  </si>
  <si>
    <t>https://raagabox.com/search/?mid=1000866</t>
  </si>
  <si>
    <t>Song Glossary bala: child, son; (var) bal, balana, balagan (tamil), baalam gajamukha: elephant-faced one, refers to lord ganesh; (var) gajamukham, gajanana, gajananam, gajavadana, gajavadanam gowri: another name of goddess parvathi jaya: victory; (var) jayam, jayatu mruthyunjaya: one who has conquered death - refers to lord shiva; (var) mruthyunjayaya nandana: son, also the name of a forest; (var) nandan, nandanam partheeshwara: one who is lord of parthi (sathya sai baba); (var) partheesha, partheeshwaraya parvathi: consort of lord shiva sai: sa + aai = divine mother siddhi: accomplishment, superhuman power sindhura: elephant, also refers to the color vermillion sutha: son; (var) sutham, suthaya - one who is the son of, suthaney (tamil) vadana: face; (var) vadanam, vadani (f) veera: courageous person; (var) veeram vinayaka: one without a master - refers to lord ganesha</t>
  </si>
  <si>
    <t>debug_sindhura_vadana_gajanana.html</t>
  </si>
  <si>
    <t>https://sairhythms.sathyasai.org/song/sing-his-name-pure-love</t>
  </si>
  <si>
    <t>Sing His Name With Pure Love</t>
  </si>
  <si>
    <t>Sing His Name With Pure Love Sathya Sai
Feel Him In My Heart Oh Sathya Sai [ Sing His Name ... ]
Fill My Heart With His Love
See Through His Sight Of Love
Hear His Voice Of Love
(For) Love, Love, Love Is Sathya Sai</t>
  </si>
  <si>
    <t>debug_sing_his_name_with_pure_love.html</t>
  </si>
  <si>
    <t>https://sairhythms.sathyasai.org/song/sing-out-his-praise</t>
  </si>
  <si>
    <t>Sing out His praise</t>
  </si>
  <si>
    <t>Sing out His praise, sing out His praise,
Praises to our Lord Sai,
Sing out praises to our Lord Sai
Lord of Puttaparthi, perfection and purity,
Praise to God in human form
Sing out His praise, sing out His praise,
Praises to our Lord Sai,
Sing out praises to our Lord Sai
Light of all religions, You are everlasting,
Here in answer to a human prayer,
Heart's Delight of Your Mother Eshwaramba,
Praises to our Lord Sai,
Sing out praises to our Lord Sai</t>
  </si>
  <si>
    <t>debug_sing_out_his_praise.html</t>
  </si>
  <si>
    <t>https://sairhythms.sathyasai.org/song/sing-name-lord-sai-rama</t>
  </si>
  <si>
    <t>Sing the name of the Lord Sai Rama</t>
  </si>
  <si>
    <t>Sing the name of the Lord Sai Rama, Sai Rama, Sai Rama
Sai Rama, Sai Rama, let me hear you sing Sai Rama
Sing it loud and clear, sing it far and near, everyone must hear Sai's name
Sing Jehovah or Buddha, Nanak or Ram, every Form is one and the same [ Sai Rama, Sai Rama ... ]</t>
  </si>
  <si>
    <t>Song Glossary buddha: founder of buddhism and one of the major ten incarnations of god; also an enlightened person nanak: saint of sikh religion, guru nanak rama: name of the seventh incarnation of lord vishnu, son of dasharatha and kausalya; (var) ram sai: sa + aai = divine mother</t>
  </si>
  <si>
    <t>debug_sing_the_name_of_the_lord_sai_rama.html</t>
  </si>
  <si>
    <t>https://sairhythms.sathyasai.org/song/sing-we</t>
  </si>
  <si>
    <t>Sing We</t>
  </si>
  <si>
    <t>Sing we, sing we together, now and forever, sing we of Swami,
Swami, we are Your children, open our hearts, Lord, open our hearts.</t>
  </si>
  <si>
    <t>sing-we.mp3</t>
  </si>
  <si>
    <t>debug_sing_we.html</t>
  </si>
  <si>
    <t>https://sairhythms.sathyasai.org/song/sing-love-your-heart</t>
  </si>
  <si>
    <t>Sing with love in your heart</t>
  </si>
  <si>
    <t>Sing with love in your heart, sing to the Lord
Feel His love from the start, sing to the Lord
Sing to the Lord (3X), He's always with You
Sing His Name, see His form, sing to the Lord
Let Your Self be reborn, sing the Lord
Sing to the Lord (3X), He's always with You
If you like peace of mind, sing to the Lord
Inner peace you will find, sing to the Lord
Sing to the Lord (3X), He's always with You</t>
  </si>
  <si>
    <t>sing-love-your-heart.mp3</t>
  </si>
  <si>
    <t>debug_sing_with_love_in_your_heart.html</t>
  </si>
  <si>
    <t>https://sairhythms.sathyasai.org/song/sing-bright-new-day</t>
  </si>
  <si>
    <t>Sing, in this bright new day</t>
  </si>
  <si>
    <t>Sing, sing, sing, sing, in this bright new day
Put on a smile, think constantly of Sai
Love, love, love, love Him in all you see
Yesterday's clouds make today's sun much stronger
We've got the courage to serve all who need us
We are the builders of Sai's new world together
Respecting one another
Loving one another</t>
  </si>
  <si>
    <t>debug_sing_in_this_bright_new_day.html</t>
  </si>
  <si>
    <t>https://sairhythms.sathyasai.org/song/sita-mohana-sundara-rama</t>
  </si>
  <si>
    <t>Sita Mohana Sundara Rama</t>
  </si>
  <si>
    <t>Oh Sai Rama form the lineage of Ratnakara, you are Sri Rama from Raghu dynasty, consort of Mother Sita, you are the most beautiful and elegant Sai Rama.</t>
  </si>
  <si>
    <t>Sita Mohana Sundara Rama
Sri Rama Jaya Rama
Raghukula Bhooshana Sri Raghu Rama
Ratnakara Kula Sri Sai Rama
Raghava Sundara Sri Raghu Rama
Ramya Manohara Sri Sai Rama</t>
  </si>
  <si>
    <t>Song Glossary bhooshana: ornament, decoration, jewel; being so decorated; (var) bhushana, vibhushana, vibhushani (f), bhooshani (f) jaya: victory; (var) jayam, jayatu kula: clan, lineage, dynasty manohar: pleasing, beautiful, charming; (var) manohara, manoharam, manohari (f) mohana: attractive, beautiful, enchanting; (var) mohanam, mohini (f) - also refers to an incarnation of lord vishnu raghava: lord rama who hails from raghu clan raghu: the king ‘raghu’ who formed the ‘raghu’ dynasty in which lord rama was born rama: name of the seventh incarnation of lord vishnu, son of dasharatha and kausalya; (var) ram ramya: pleasing, beautiful, delightful ratnakara: name of the dynasty in which lord sathya sai baba was born sai: sa + aai = divine mother sita: consort of rama, 7th avatar of lord vishnu; (var) siya sri: honorific title of respect; another name of goddess lakshmi; wealth, majesty, splendour, intellect, fortune; (var) thiru (tamil) sundara: beautiful; (var) sundarakara, sundaraya, sundari (f), soundari (f), sundaram - beauty</t>
  </si>
  <si>
    <t>debug_sita_mohana_sundara_rama.html</t>
  </si>
  <si>
    <t>https://sairhythms.sathyasai.org/song/sita-pathey-rama-jaya-shyamala</t>
  </si>
  <si>
    <t>Sita Pathey Rama Jaya Shyamala</t>
  </si>
  <si>
    <t>Salutations to You, O Lord Rama, the consort of Mother Sita. With Your dark complexion and soft nature, You are the personification of the essence of Vedas. You are the one with blemishless character and adored by Hanuman (Vathathmaja). You are most beautiful with lotus-shaped eyes.</t>
  </si>
  <si>
    <t>Sita Pathey Rama Jaya Shyamala Komala Rama
Veda Gamanutha Vimala Charitha
Vathathmaja Priya Rama
Varija Netra Rama</t>
  </si>
  <si>
    <t>Song Glossary charitha: character; (var) charita, charithey, charitham jaya: victory; (var) jayam, jayatu komala: soft, beautiful, pleasant netra: eyes; (var) netram pathey: master, lord, husband; (var) pathi, pathayey priya: dear; (var) priyey, priyakara, priyakari (f) rama: name of the seventh incarnation of lord vishnu, son of dasharatha and kausalya; (var) ram sham: dark hued, a reference to lord krishna; evening time; (var) shyam, shyama, shyamala sita: consort of rama, 7th avatar of lord vishnu; (var) siya varija: lotus vathathmaja: son of vayu (wind god) – hanuman vedagama: vedic knowledge, knowledge related to the hindu scriptures received from god vimala: pure, unsullied; (var) vimale, vimaley (f)</t>
  </si>
  <si>
    <t>debug_sita_pathey_rama_jaya_shyamala.html</t>
  </si>
  <si>
    <t>https://www.youtube.com/watch?v=S1IzkuokqG0</t>
  </si>
  <si>
    <t>https://sairhythms.sathyasai.org/song/sita-pathey-sri-rama</t>
  </si>
  <si>
    <t>Sita Pathey Sri Rama</t>
  </si>
  <si>
    <t>Victory to You O Lord Rama, the consort of Mother Sita. Victory to the one who is the son of King Dasharatha and the most merciful one, the one with Lotus shaped eyes, the most beautiful one from Raghu Dynasty and who bestows eternal bliss.</t>
  </si>
  <si>
    <t>Sita Pathey Sri Rama
Dasharatha Rama Dayabhi Rama [ Sita Pathey ... ]
Rama Rama Jaya Rama Rama Jaya Rama ( Sai ) Rama Jaya Ram
Jai Jai Ram Sai Ram Sathya Sai Ram Ram
Raghava Sundara Rajeeva Lochana Paramananda Ram</t>
  </si>
  <si>
    <t>Song Glossary dasharatha: king of ayodhya and the father of lord rama dayabhi: compassionate one; (var) dayakara jai: victory jaya: victory; (var) jayam, jayatu lochana: eye; (var) lochani (feminine) – one with such eyes; (var) vilochana parama: supreme, principal, chief, best, highest; (var) param, paramam pathey: master, lord, husband; (var) pathi, pathayey raghava: lord rama who hails from raghu clan rajeeva: a blue lotus rama: name of the seventh incarnation of lord vishnu, son of dasharatha and kausalya; (var) ram sai: sa + aai = divine mother sathya: truth, short form of sathyanarayana – the childhood name of sri sathya sai baba; (var) sathyam sita: consort of rama, 7th avatar of lord vishnu; (var) siya sri: honorific title of respect; another name of goddess lakshmi; wealth, majesty, splendour, intellect, fortune; (var) thiru (tamil) sundara: beautiful; (var) sundarakara, sundaraya, sundari (f), soundari (f), sundaram - beauty</t>
  </si>
  <si>
    <t>debug_sita_pathey_sri_rama.html</t>
  </si>
  <si>
    <t>https://sairhythms.sathyasai.org/song/sita-rakshaka-rama-dootha</t>
  </si>
  <si>
    <t>Sita Rakshaka Rama Dootha</t>
  </si>
  <si>
    <t>Glory to You, O Lord Hanuman, You protected Mother Sita and is the messenger of Lord Rama. You are the one who put Lanka in flames and showed the path for Lord Rama who killed Ravana. You are the one who confers auspiciousness on everyone, the son of Anjana. We offer our salutations to You, O Lord Hanuman.</t>
  </si>
  <si>
    <t>Sita Rakshaka Rama Dootha
Lanka Dahana Ravana Mardhana
Sri Rama Daasa Daya Nidhey
Sarva Mangala Anjaneya</t>
  </si>
  <si>
    <t>Song Glossary dahana: to burn; (var) dahanam daasa: servant; (var) daasi (feminine) daya: compassion dootha: ambassador, messenger; (var) doota hanuman: the monkey god who served lord rama; (var) hanumantha, anjaneya - son of anjana lanka: the kingdom which ravana ruled mangal: auspicious; (var) mangala mardana: destroyer, one who vanquishes; (var) mardhana nidhey: treasure house; (var) nidhe rakshaka: protector; (var) rakshaki (feminine) rama: name of the seventh incarnation of lord vishnu, son of dasharatha and kausalya; (var) ram ravana: king of lanka sarva: all; (var) sarvam sita: consort of rama, 7th avatar of lord vishnu; (var) siya sri: honorific title of respect; another name of goddess lakshmi; wealth, majesty, splendour, intellect, fortune; (var) thiru (tamil)</t>
  </si>
  <si>
    <t>debug_sita_rakshaka_rama_dootha.html</t>
  </si>
  <si>
    <t>https://youtu.be/jAx0txvkfcU https://youtu.be/JvKbaBs7tBI</t>
  </si>
  <si>
    <t>https://sairhythms.sathyasai.org/song/sita-ram-bolo-bolo-sita</t>
  </si>
  <si>
    <t>Sita Ram Bolo Bolo Sita</t>
  </si>
  <si>
    <t>Sing the names of Lord Rama, the consort of Mother Sita. Chant the names of Lord Krishna and Lord Sai.</t>
  </si>
  <si>
    <t>Sita Ram Bolo Bolo Sita Ram Radhey Shyam Bolo Bolo Radhey Shyam
Sai Ram Bolo Bolo Sai Ram (4)
Sita Ram Bolo Bolo Sita Ram Radhey Shyam Bolo Bolo Radhey Shyam
Hari Naam Bolo Bolo Hari Naam
Sai Ram Bolo Bolo Sai Ram [ Sita Ram Bolo ... ]
Hari Naam Bolo Bolo Hari Naam
Sai Ram Bolo Bolo Sai Ram
Hari Naam Bolo Bolo Hari Naam
Sai Ram Bolo Bolo Sai Ram</t>
  </si>
  <si>
    <t>sita-ram-bolo-bolo-sita.mp3</t>
  </si>
  <si>
    <t>Song Glossary bolo: chant, tell; (var) bol, boley - tells, boloon - i say hari: name of lord vishnu; (var) hare, harey naam: name; (var) naama, naamam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t>
  </si>
  <si>
    <t>debug_sita_ram_bolo_bolo_sita.html</t>
  </si>
  <si>
    <t>https://sairhythms.sathyasai.org/song/sita-ram-naam-bhajo</t>
  </si>
  <si>
    <t>Sing the Name and Glory of Lord Rama (Sita Ram), Lord Krishna (Radhey Shyam) and Lord Sai whose names are the sweetest of all.</t>
  </si>
  <si>
    <t>Sita Ram Naam Bhajo
Madhura Madhura Sai Naam Bhajo
Radhey Shyam Naam Bhajo [ Madhura Madhura ... ]</t>
  </si>
  <si>
    <t>https://dl.radiosai.org/RADIO_SAI_BHAJAN_CLASSROOM_395_SITARAM_NAM_BHAJO.mp3</t>
  </si>
  <si>
    <t>Song Glossary bhajo: (let us) worship, chant the name or sing the praises of the lord; (var) bhajarey, bhajey, bhajore, bhajorey, bhajeham madhura: sweet; (var) madhuram naam: name; (var) naama, naamam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t>
  </si>
  <si>
    <t>debug_sita_ram_naam_bhajo.html</t>
  </si>
  <si>
    <t>https://www.youtube.com/watch?v=QlJwUlZ3x6k</t>
  </si>
  <si>
    <t>https://sairhythms.sathyasai.org/song/sita-ram-sita-ram-sita</t>
  </si>
  <si>
    <t>Sita Ram Sita Ram Sita</t>
  </si>
  <si>
    <t>Victory to Lord Rama, who is the crown jewel of Raghu Dynasty, who is the consort of Sita and the son of Dasharatha.</t>
  </si>
  <si>
    <t>Sita Ram Sita Ram Sita Ram Radhey Shyam Radhey Shyam Radhey Shyam
Dasharatha Nandana Janaki Jeevana
Raghukula Bhooshana Jaya Jaya Ram
Jaya Jaya Ram (Ram) Jaya Sai Ram</t>
  </si>
  <si>
    <t>sita-ram-sita-ram-sita.mp3</t>
  </si>
  <si>
    <t>https://dl.radiosai.org/RADIO_SAI_BHAJAN_CLASSROOM_384_SITA_RAM.mp3</t>
  </si>
  <si>
    <t>Song Glossary bhooshana: ornament, decoration, jewel; being so decorated; (var) bhushana, vibhushana, vibhushani (f), bhooshani (f) dasharatha: king of ayodhya and the father of lord rama janaki: daughter of king ‘janaka’ i.e. sita – consort of lord rama jaya: victory; (var) jayam, jayatu jeevan: life; (var) jeevana nandana: son, also the name of a forest; (var) nandan, nandanam radha: one of the gopikas and the beloved of lord krishna; (var) radhe, radhey, radhika raghukula: the dynasty of king ‘raghu’ rama: name of the seventh incarnation of lord vishnu, son of dasharatha and kausalya; (var) ram sai: sa + aai = divine mother sham: dark hued, a reference to lord krishna; evening time; (var) shyam, shyama, shyamala sita: consort of rama, 7th avatar of lord vishnu; (var) siya</t>
  </si>
  <si>
    <t>debug_sita_ram_sita_ram_sita.html</t>
  </si>
  <si>
    <t>https://sairhythms.sathyasai.org/song/sita-rama-jaya-radhey-shyama</t>
  </si>
  <si>
    <t>Sita Rama Jaya Radhey Shyama</t>
  </si>
  <si>
    <t>Salutations to You, Lord Rama from Raghu dynasty and the consort of Mother Sita. You are the same as the dark-complexioned Krishna. You bestow auspiciousness and the whole world prostrates at Your feet.</t>
  </si>
  <si>
    <t>Sita Rama Jaya Radhey Shyama Jaya
Mangala Charana Jaga Vandana (Shubha)
Sita Pathey Ramachandra
Raghava Raghu Nandana</t>
  </si>
  <si>
    <t>Song Glossary charan: feet; (var) charana, charanam, charanon jagat: world; (var) jagath, jagatha, jag, jaga jaya: victory; (var) jayam, jayatu mangal: auspicious; (var) mangala nandana: son, also the name of a forest; (var) nandan, nandanam pathey: master, lord, husband; (var) pathi, pathayey radha: one of the gopikas and the beloved of lord krishna; (var) radhe, radhey, radhika raghava: lord rama who hails from raghu clan raghu: the king ‘raghu’ who formed the ‘raghu’ dynasty in which lord rama was born rama: name of the seventh incarnation of lord vishnu, son of dasharatha and kausalya; (var) ram ramachandra: lord rama effulgent like the full moon (chandra) sham: dark hued, a reference to lord krishna; evening time; (var) shyam, shyama, shyamala shubh: good, auspicious, pleasant; (var) shubha, shubham; shubhakari, shubankari - goddess who bestows auspiciousness sita: consort of rama, 7th avatar of lord vishnu; (var) siya vandana: worship, obeisance, salutation; (var) vandanam</t>
  </si>
  <si>
    <t>debug_sita_rama_jaya_radhey_shyama.html</t>
  </si>
  <si>
    <t>https://sairhythms.sathyasai.org/song/sita-rama-sri-raghu-rama</t>
  </si>
  <si>
    <t>Salutations to Lord Rama from Raghu dynasty, who is the consort of Mother Sita and the son of King Dasharatha. Lord Rama is the one with blemishless character, whose name is sacred and the one who is the supreme Lord.</t>
  </si>
  <si>
    <t>Sita Rama Sri Raghu Rama
Daasharathey Hey Jaya Rama
Atma Rama Aganita Guna Dhama
Pavana Naama Parandhama</t>
  </si>
  <si>
    <t>sita-rama-sri-raghu-rama.mp3</t>
  </si>
  <si>
    <t>Song Glossary aganita: that which cannot be counted atma: soul daasharathey: son of king dasharatha i.e. lord rama dhama: house, residence, light, lustre, splendor; (var) dham, dhamam, dhaam, dhaama guna: qualities; (var) gun hey: a heartfelt callout, usually followed by a name or description like 'hey rama', or 'hey merciful lord' jaya: victory; (var) jayam, jayatu naam: name; (var) naama, naamam parandhama: the highest world or the ultimate destination pavana: sacred, also means one who protects or provides refuge; (var) pavanam, paavana; pavani (f) raghu: the king ‘raghu’ who formed the ‘raghu’ dynasty in which lord rama was born rama: name of the seventh incarnation of lord vishnu, son of dasharatha and kausalya; (var) ram sita: consort of rama, 7th avatar of lord vishnu; (var) siya sri: honorific title of respect; another name of goddess lakshmi; wealth, majesty, splendour, intellect, fortune; (var) thiru (tamil)</t>
  </si>
  <si>
    <t>debug_sita_rama_sri_raghu_rama.html</t>
  </si>
  <si>
    <t>https://sairhythms.sathyasai.org/song/sita-rama-sri-raghu-rama-0</t>
  </si>
  <si>
    <t>Sita Rama Sri Raghu Rama (~ Abheri / Bhimpalas)</t>
  </si>
  <si>
    <t>Glory to the consort of Sita, Lord Rama, of Raghu dynasty, the embodiment of bliss, the abode of good qualities. the son of Dasharatha and the consort of Mother Janaki (Sita). Glory to the dark-hued Lord Krishna of Madhuvana, who danced with the Gopis and who is the Lord of Radha. Lord Sai of Parthi is verily Rama and Krishna.</t>
  </si>
  <si>
    <t>Sita Rama Sri Raghu Rama
Ananda Roopa Hey Guna Dhama
Dasharatha Nandana Janaki Rama
Parthi Vihara Sri Sai Rama
Madhuvana Ramana Hey Ghana Shyama
Raasa Vilola Radhey Shyama</t>
  </si>
  <si>
    <t>P G1 M1 P S+ S+ ~ N1 S+ N1 P G1 M1 P M1 G1In the Key of C:G E♭ F G C+ C+ ~ B♭ C+ B♭ G E♭ F G F E♭</t>
  </si>
  <si>
    <t>Song Glossary anand: bliss; (var) ananda, anandam, anando dasharatha: king of ayodhya and the father of lord rama dhama: house, residence, light, lustre, splendor; (var) dham, dhamam, dhaam, dhaama ghana: thick; also refers to the sound of a bell; (var) ghanana guna: qualities; (var) gun hey: a heartfelt callout, usually followed by a name or description like 'hey rama', or 'hey merciful lord' janaki: daughter of king ‘janaka’ i.e. sita – consort of lord rama madhuvana: forest inhabited by the demon ‘madhu’ nandana: son, also the name of a forest; (var) nandan, nandanam puttaparthi: birthplace of bhagawan sri sathya sai baba; (var) parti, parthi, parthipuri raasa: the dance in which lord krishna multiplied his form to dance with all the gopikas at the same time radha: one of the gopikas and the beloved of lord krishna; (var) radhe, radhey, radhika raghu: the king ‘raghu’ who formed the ‘raghu’ dynasty in which lord rama was born rama: name of the seventh incarnation of lord vishnu, son of dasharatha and kausalya; (var) ram ramana: beloved; also the name of a saint roopa: figure, embodiment; (var) roopam, roopini (f) sai: sa + aai = divine mother sham: dark hued, a reference to lord krishna; evening time; (var) shyam, shyama, shyamala sita: consort of rama, 7th avatar of lord vishnu; (var) siya sri: honorific title of respect; another name of goddess lakshmi; wealth, majesty, splendour, intellect, fortune; (var) thiru (tamil) vihara: one who resides; (var) viharana, vihari, viharini (f) vilola: one who is in atmic bliss; (var) vilolana, viloley</t>
  </si>
  <si>
    <t>https://youtu.be/eUPcRmnweoA</t>
  </si>
  <si>
    <t>https://sairhythms.sathyasai.org/song/sita-ramachandra-ki</t>
  </si>
  <si>
    <t>Sita Ramachandra ki</t>
  </si>
  <si>
    <t>Chant victory to Lord Rama, the consort of Mother Sita. Victory to the valorous Lord Hanuman, the ocean of wisdom and supremely good qualities. Victory to the son of wind-god.</t>
  </si>
  <si>
    <t>Sita Ramachandra Ki Jai Jai Bolo
Veera Hanuman Ki Jai Jai Bolo [ Sita Ramachandra … ]
Gnana Guna Sagar Ki Jai Jai Bolo
Maruthi Bhagawan Ki Jai Jai Bolo</t>
  </si>
  <si>
    <t>sita-ramachandra-ki.mp3</t>
  </si>
  <si>
    <t>Song Glossary bhagawan: god; (var) bhagwan, bhagavaan, bhagavan, bhagawantha, bhagawathey bolo: chant, tell; (var) bol, boley - tells, boloon - i say gnana: wisdom; (var) gyaan, gnaan, gnan, gnanam guna: qualities; (var) gun hanuman: the monkey god who served lord rama; (var) hanumantha, anjaneya - son of anjana jai: victory ki: of or belonging to maruthi: hanuman; (var) maruthiraya, maruti ramachandra: lord rama effulgent like the full moon (chandra) sagar: ocean; (var) sagara, sagaram, sagari (feminine) sita: consort of rama, 7th avatar of lord vishnu; (var) siya veera: courageous person; (var) veeram</t>
  </si>
  <si>
    <t>debug_sita_ramachandra_ki.html</t>
  </si>
  <si>
    <t>https://youtu.be/6HrL5R4xPOs</t>
  </si>
  <si>
    <t>https://sairhythms.sathyasai.org/song/siyabonga-siyabonga-wo-yesu</t>
  </si>
  <si>
    <t>Siyabonga siyabonga wo Yesu</t>
  </si>
  <si>
    <t>Siyabonga siyabonga wo Yesu (4x)
We say Thank you, thank you dear Jesus (. dear Swami) (4x)
Onse danke danke vir Swami (4x)</t>
  </si>
  <si>
    <t>debug_siyabonga_siyabonga_wo_yesu.html</t>
  </si>
  <si>
    <t>https://sairhythms.sathyasai.org/song/smarana-karo-bhagawan-sai-ram</t>
  </si>
  <si>
    <t>Smarana Karo Bhagawan Sai Ram</t>
  </si>
  <si>
    <t>Chant and sing the name of Lord Sai Ram. He is the bestower of auspiciousness.</t>
  </si>
  <si>
    <t>Smarana Karo Bhagawan Sai Ram
Sai Ram Shubha Dayi Ram (2) [ Smarana Karo ... ]
Keertan Karo Tum Sai Ram
Sai Ram Shubha Dayi Ram</t>
  </si>
  <si>
    <t>Song Glossary bhagawan: god; (var) bhagwan, bhagavaan, bhagavan, bhagawantha, bhagawathey dayi: one who gives karo: do; make it happen; (var) kar; kiya - did; karomi, karey - let us do keertan: singing the name of the lord; (var) keertana, keertanam rama: name of the seventh incarnation of lord vishnu, son of dasharatha and kausalya; (var) ram sai: sa + aai = divine mother shubh: good, auspicious, pleasant; (var) shubha, shubham; shubhakari, shubankari - goddess who bestows auspiciousness smaran: constant remembrance; (var) smaranam, smarami - remember tum: you, thou; (var) tu, tuj; tubhyam, tumhey - to you; tujhey, tujko - for you;</t>
  </si>
  <si>
    <t>debug_smarana_karo_bhagawan_sai_ram.html</t>
  </si>
  <si>
    <t>https://sairhythms.sathyasai.org/song/smile-smile-smile</t>
  </si>
  <si>
    <t>Smile, Smile, Smile</t>
  </si>
  <si>
    <t>If you're feeling angry,
You need a change of pace.
Take away that ugly frown,
Put a smile on your face.
Smile, smile, smile,
Smile the whole day through.
Smile smile, smile,
And the world is smiling too.
And everything looks blue,
Don't give up and start to cry,
But this is what you do.
Smile, smile, smile,
Smile the whole day through.
Smile smile, smile,
And the world is smiling too.</t>
  </si>
  <si>
    <t>smile-smile-smile.mp3</t>
  </si>
  <si>
    <t>debug_smile_smile_smile.html</t>
  </si>
  <si>
    <t>https://sairhythms.sathyasai.org/song/so-divine</t>
  </si>
  <si>
    <t>So Divine</t>
  </si>
  <si>
    <t>So divine is how we feel when we are with You
You fill our lives with the endless joy of love
And when You speak the whole world is in tune
Sacrifice, allow our all to be with You
Can we get through, we’re a part of You
Reminding us of who we are
Sai has come our love will grow
Guiding the world that we arrive
You fill our lives with the endless joy of love
Looking deep within our soul
We believe we’re a part of You
Sacrifice, allow our all to be with You
Till we get through, till we’re a part of You
Reminding us of who we are
Sai has come our love will grow
Guiding the world that we arrive
You fill our lives with the endless joy of love
And when You speak the whole world is in tune</t>
  </si>
  <si>
    <t>so-divine.mp3</t>
  </si>
  <si>
    <t>debug_so_divine.html</t>
  </si>
  <si>
    <t>https://sairhythms.sathyasai.org/song/so-do-thou-my-lord</t>
  </si>
  <si>
    <t>So do Thou my Lord</t>
  </si>
  <si>
    <t>So do Thou my Lord:
Thou and I, never apart.
Wave of the sea, dissolve in the sea!
I am the bubble, make me the sea.
Make me the sea, O, make me the sea!
I am the bubble, make me the sea.</t>
  </si>
  <si>
    <t>debug_so_do_thou_my_lord.html</t>
  </si>
  <si>
    <t>https://sairhythms.sathyasai.org/song/so-great-krishna%E2%80%99s-divine-force</t>
  </si>
  <si>
    <t>So Great Is Krishna’s Divine Force</t>
  </si>
  <si>
    <t>So great is Krishna’s divine Force, truly, Sai Krishna is our Cosmic Source
Possible is everything, we just have to reach Krishna Sai Christ Lord
Knowing Sai Christ lives within, together Peace achieved
Possible is everything, but all we must do, is to pray
In the heart, in the heart, Pray keeps going (4)
Govinda Krishna Vittala Venu Gopala Krishna Vittala
Panduranga Vittala Jaya Pandari Natha Vittala
Govinda Vittala Gopala Vittala
Panduranga Vittala Pandari Natha Vittala
Vittala Vittala Panduranga (4)</t>
  </si>
  <si>
    <t>so-great-krishna’s-divine-force.mp3</t>
  </si>
  <si>
    <t>Minor (Abheri / Bhimpalas)</t>
  </si>
  <si>
    <t>debug_so_great_is_krishnas_divine_force.html</t>
  </si>
  <si>
    <t>https://sairhythms.sathyasai.org/song/soham-soham-dhyan-karo</t>
  </si>
  <si>
    <t>Soham Soham Dhyan Karo</t>
  </si>
  <si>
    <t>Meditate on the divine word 'Soham' which means 'I am That'. Meditate on Sai who is our true and Divine Mentor. Soham is none other than Brahma, Vishnu and Shiva and the Atma (Higher self or Higher Conscience). Fill your hearts with Divine Bliss.</t>
  </si>
  <si>
    <t>Soham Soham Dhyan Karo
Sadguru Sai Dhyan Karo [ Soham Soham ... ]
Soham Brahma Soham Vishnu
Soham Sai Dhyana Karo
Soham Atma Shiva Paramatma
Brahmananda Se Hrudaya Bharo</t>
  </si>
  <si>
    <t>https://dl.radiosai.org/RADIO_SAI_BHAJAN_CLASSROOM_469_SOHAM_SOHAM_DHYAN_KARO.mp3</t>
  </si>
  <si>
    <t>vintage karaoke sheet-music tutorial</t>
  </si>
  <si>
    <t>Song Glossary atma: soul bharo: fill; (var) bharey - filled with brahma: one of the trinity who is the creator, it also refers to the supreme lord - brahman; (var) brahmam brahmananda: supreme bliss; (var) brahmanandam dhyan: meditation; (var) dhyana, dhyanam, dhyanamey hrudaya: heart karo: do; make it happen; (var) kar; kiya - did; karomi, karey - let us do paramatma: supreme lord or highest soul; (var) paraman - tamil; paramatmaja - supreme lord who is born on earth (an incarnation) sadguru: true teacher/mentor/preceptor sai: sa + aai = divine mother se: from, with shiva: lord shiva - one of the trinity who is the destroyer - the name shiva means auspiciousness; (var) shiv, shivaya, shivaraj, shivaraja, shivarajam, shivom, shivani (f) - of shiva soham: i am that vishnu: lord vishnu, one of the trinity who is the preserver</t>
  </si>
  <si>
    <t>debug_soham_soham_dhyan_karo.html</t>
  </si>
  <si>
    <t>https://youtu.be/MsXGCQ3BWBM https://youtu.be/aFW9FCEoJJ0</t>
  </si>
  <si>
    <t>Reference Track1.5 Pancham / C#Gents Pitch Karaoke Tracks1.5 Pancham / C# (reference)</t>
  </si>
  <si>
    <t>https://sairhythms.sathyasai.org/song/somebody-loves-you</t>
  </si>
  <si>
    <t>Somebody Loves You</t>
  </si>
  <si>
    <t>Somebody loves you more than you know
Somebody’s with you wherever you go
Somebody really and truly cares
And lovingly listens to all your prayers
Don’t doubt for a minute that this is our truth
For Sai loves His children and cares for them too
When all is precious for yours to share
If you love Him truly, then show Him that you care</t>
  </si>
  <si>
    <t>somebody-loves-you.mp3</t>
  </si>
  <si>
    <t>debug_somebody_loves_you.html</t>
  </si>
  <si>
    <t>https://sairhythms.sathyasai.org/song/something-beautiful-happening</t>
  </si>
  <si>
    <t>Something beautiful is happening</t>
  </si>
  <si>
    <t>Something beautiful is happening to me, happening to me, happening to me
Something beautiful is happening to me, since I found the light of the Lord
Something beautiful is happening to me, happening to me, happening to me
Something beautiful is happening to me, and I'm walking in His way</t>
  </si>
  <si>
    <t>debug_something_beautiful_is_happening.html</t>
  </si>
  <si>
    <t>https://sairhythms.sathyasai.org/song/song-honor-sathya-sai-baba</t>
  </si>
  <si>
    <t>Song To Honor Sathya Sai Baba</t>
  </si>
  <si>
    <t>Song To Honor Sathya Sai Baba
Divine vibhuti flows from His hand, bringing peace to all man.
The Godly glance fills all hearts, as His form silently speaks,
And once again He will appear, as Prema Sai Avatar.
Sathya Sai, Poorna Avatar (4x)</t>
  </si>
  <si>
    <t>song-honor-sathya-sai-baba.mp3</t>
  </si>
  <si>
    <t>Song Glossary avatar: incarnation; (var) avatara, avataram, avatari, avathaar, avathari, avatarini(f) baba: lord sai baba - the divine father poorna: complete, full; pooran karo - to fulfill; (var) pooran, poorana, poorani, poorneshri (f) prema: love; (var) prem; also the name of the third sai avatar, prema sai sai: sa + aai = divine mother sathya: truth, short form of sathyanarayana – the childhood name of sri sathya sai baba; (var) sathyam shirdi: holy abode of the first incarnation of sai baba; (var) shirdipuri vibhuti: might, power, greatness, superhuman power, sacred ash; (var) vibhuthi</t>
  </si>
  <si>
    <t>debug_song_to_honor_sathya_sai_baba.html</t>
  </si>
  <si>
    <t>https://sairhythms.sathyasai.org/song/song-lord</t>
  </si>
  <si>
    <t>Song to the Lord</t>
  </si>
  <si>
    <t>Song to the Lord
A glorious song of His protection, we'll bow to Sri Sathya Sai.
Sing it, O nightingale,
Your golden voice is near,
Yet far as the deepest vale.
As His precious footsteps fall,
He leads with a quiet pace,
As we hear His beloved call
Lord Sai is everywhere. (3x)</t>
  </si>
  <si>
    <t>song-lord.mp3</t>
  </si>
  <si>
    <t>debug_song_to_the_lord.html</t>
  </si>
  <si>
    <t>https://sairhythms.sathyasai.org/song/sora-ni-ukanda-shiroi-kumo-0</t>
  </si>
  <si>
    <t>Sora ni Ukanda Shiroi Kumo (Major (Shankarabharanam / Bilawal))</t>
  </si>
  <si>
    <t>White clouds float in the sky. The evening sun comes and dyes the sky red. It becomes like the color of Mother Sai's clothes. My tears flow unceasingly at this sight. We become one with You again. You embrace us tightly in Your divine chest. O Mother Sai, we call out Your beautiful name. Sai Rama, Your kindness echoes throughout the land. I stand and bask in the evening sun, as I become a child of the light. I return to my place alongside my beloved mother, as my love for You rides through the wind.</t>
  </si>
  <si>
    <t>Sora ni Ukanda Shiroi Kumo
Akai Yuuhi ni Somari Yuku
Haha no Koromo no Iro ni Nite
Namida Afurete Tomedo Nashi
Ware mo Hitori Ko Kimi mo Mata
Fukaki Mimune ni Idakaren
Ah Sai Haha yo Mina Yobeba
Kodama Yasashii Sai Rama
Akai Yuuhi wo Abite Tatsu
Ware wa Hikari no Koto Naran
Itoshiki Haha no Furu Sato he
Omoi Todoke yo Kaze ni Nori</t>
  </si>
  <si>
    <t>debug_sora_ni_ukanda_shiroi_kumo.html</t>
  </si>
  <si>
    <t>https://youtu.be/mMLI5M5498g</t>
  </si>
  <si>
    <t>https://sairhythms.sathyasai.org/song/sora-ni-ukanda-shiroi-kumo</t>
  </si>
  <si>
    <t>Sora ni Ukanda Shiroi Kumo</t>
  </si>
  <si>
    <t>Sora ni Ukanda Shiroi Kumo
Akai Yuuhi ni Somari Yuku
Haha no Koromo no Iro ni Nite
Namida Afurete Tomedo nashi
Ware mo Hitorigo Kimi mo Mata
Fukaki Mimune ni Idakaren
Aa Sai Haha yo Mina Yobeba
Kodama Yasashii Sai Rama
Akai Yuuhi wo Abite Tatsu
Ware wa Hikari no Ko to Naran
Itoshiki Haha no Furusato e
Omoi Todokeyo Kaze ni Nori</t>
  </si>
  <si>
    <t>https://sairhythms.sathyasai.org/song/sora-tobu-tori-ni-mo</t>
  </si>
  <si>
    <t>Sora Tobu Tori ni mo</t>
  </si>
  <si>
    <t>O Lord, You are the birds that fly in the sky, You are the flowers that bloom in the gardens, You are the very life within me. You make up everything that is, including me.</t>
  </si>
  <si>
    <t>Sora Tobu Tori ni mo
Kami yo Kimi no Namae ga
Koni Saku Hana ni mo
Kami yo Kimi no sugata wa
Inochi no Uchi ni wa
Kami ga Mashimasu
Subete wa Kami nari
Watashi mo Kami nari</t>
  </si>
  <si>
    <t>debug_sora_tobu_tori_ni_mo.html</t>
  </si>
  <si>
    <t>https://youtu.be/0fvhalpqUgs</t>
  </si>
  <si>
    <t>https://sairhythms.sathyasai.org/song/soul-all-souls</t>
  </si>
  <si>
    <t>Soul of all souls</t>
  </si>
  <si>
    <t>Soul of all souls, how can anyone fail,
to surrender in Your Company
I see You are the First
The Origin of all creative causes
The Master of all power
The ultimate Domain of the realm of Nature
The eternal Radiance
The transcendental Self
O, beloved Master, I bow down (3X)</t>
  </si>
  <si>
    <t>debug_soul_of_all_souls.html</t>
  </si>
  <si>
    <t>https://sairhythms.sathyasai.org/song/spread-your-light</t>
  </si>
  <si>
    <t>Spread Your light</t>
  </si>
  <si>
    <t>Spread Your light that all may see, O Sathya Sai Baba
Some say You are Vishnu, some say You are Shiva
You are my only love, O Kali Yuga Avathaar
Spread Your joy that all may share, O Sathya Sai Baba
Some say You were Rama, some say You were Krishna
You are my only love, O Kali Yuga Avathaar
Spread Your love that all may feel, O Sathya Sai Baba
Some may call you Jesus, some may call You Allah
You are my only love, O Kali Yuga Avathaar</t>
  </si>
  <si>
    <t>debug_spread_your_light.html</t>
  </si>
  <si>
    <t>https://sairhythms.sathyasai.org/song/sri-annapoorne-sada-annapoorne</t>
  </si>
  <si>
    <t>Sri Annapoorne Sada Annapoorne</t>
  </si>
  <si>
    <t>Praise be to the Divine Mother, the one who provides us with spiritual nourishment and sustenance. She rules over the entire universe, and grants knowledge, peace, and auspiciousness. Bearing the crescent moon, she is verily our Lord Sai residing in Puttaparthi.</t>
  </si>
  <si>
    <t>Sri Annapoorne Sada Annapoorne
Sri Raja Rajeshwari Amba Sri Raja Rajeshwari
Jaya Jagadambe Gnana Pradayini
Jaya Bimbadhari Shanthi Pradayini
Mata Maheshwari Mangala Dayini
Parthi Pureeshwari Jaya Sai Janani</t>
  </si>
  <si>
    <t>Song Glossary amba: mother parvathi; (var) ambe, ambey, ambika annapoorna: goddess of food; (var) annapoorne, annapoorneshwari bimbadhara: one who has the crescent moon - refers to lord shiva; (var) bimbadhari (f) - refers to mother parvathi dayini: one who gives (feminine); (var) pradayini, vidayini gnana: wisdom; (var) gyaan, gnaan, gnan, gnanam jagadamba: mother of the world; (var) jagadambe, jagadambige janani: mother jaya: victory; (var) jayam, jayatu maheshwari: goddess parvathi - consort of shiva mangal: auspicious; (var) mangala mata: mother; (var) matey pureesha: lord of a place or city; (var) puradheeshwara, pureeshaya, pureeshwara, pureeshwari (f), puradheeshwari (f) puttaparthi: birthplace of bhagawan sri sathya sai baba; (var) parti, parthi, parthipuri raja: king, emperor; (var) raya, rajadhi raja – king of kings rajeshwari: lord of kings (feminine) sada: always sai: sa + aai = divine mother shanthi: peace sri: honorific title of respect; another name of goddess lakshmi; wealth, majesty, splendour, intellect, fortune; (var) thiru (tamil)</t>
  </si>
  <si>
    <t>debug_sri_annapoorne_sada_annapoorne.html</t>
  </si>
  <si>
    <t>https://youtu.be/YKEfYClHeg0</t>
  </si>
  <si>
    <t>https://sairhythms.sathyasai.org/song/sri-arunagiri-natha</t>
  </si>
  <si>
    <t>Sri Arunagiri Natha</t>
  </si>
  <si>
    <t>Salutations to the holy feet of Lord Sai residing in Puttaparthi who is verily Lord Subrahmanya. Also known as Karthikeya, He is the son of Shiva (who resides in the Arunchala hill) and the Lord of Valli. He is the ocean of mercy, sustainer of His devotees, and the refuge of the impoverished. Surrender to Lord Subrahmanya.</t>
  </si>
  <si>
    <t>Sri Arunagiri Natha Shiva Subrahmanya
Valli Nayaka Deena Sharanya
Karuna Sagara Sri Karthikeya
Sritha Jana Palaka Shiva Kumara
Parthi Pureeshwara Pavana Charana
Shiva Shiva Hara Hara Hara Hara Shiva Shiva Subrahmanya
Subrahmanya Sharanam Sharanam Skanda Kumara Swami Sharanam
Subrahmanya Sharanam Sharanam Parthi Pureesha Sai Sharanam (2)</t>
  </si>
  <si>
    <t>Song Glossary arunachala: holy hill at tiruvannamalai in tamil nadu where a famous shiva temple is located; (var) arunagiri charan: feet; (var) charana, charanam, charanon deen: downtrodden; (var) deena, deenan hara: another name of lord shiva which means “to destroy”; (var) haraya jana: people; (var) jano, janon, janonke (of people), janoon, janara karthikeya: lord subrahmanya; (var) kartikeya karuna: compassion; (var) karunya, karunamaya - full of compassion, karunamayi (f), karunantha, karunakara - embodiment of compassion kumara: son, young boy, lord subrahmanya natha: lord or master; (var) nath, nathaya, natham, nada (tamil), nadanukku (tamil) - to the lord, nathudey (telugu) nayaka: master or leader (masculine); nayaki (feminine); (var) nayaga (tamil) palaka: protector, sustainer; (var) palaki (f) pavana: sacred, also means one who protects or provides refuge; (var) pavanam, paavana; pavani (f) pureesha: lord of a place or city; (var) puradheeshwara, pureeshaya, pureeshwara, pureeshwari (f), puradheeshwari (f) puttaparthi: birthplace of bhagawan sri sathya sai baba; (var) parti, parthi, parthipuri sagar: ocean; (var) sagara, sagaram, sagari (feminine) sai: sa + aai = divine mother shanmukha: lord with six faces - refers to lord subrahmanya, son of shiva; (var) shanmuga sharan: surrender; (var) sharana, sharanagata, sharanagatha, sharanagatham, sharanam sharanya: to whom one surrenders shiva: lord shiva - one of the trinity who is the destroyer - the name shiva means auspiciousness; (var) shiv, shivaya, shivaraj, shivaraja, shivarajam, shivom, shivani (f) - of shiva shritha: those who worship or surrender to god; (var) aashritha skanda: lord subrahmanya, son of lord shiva sri: honorific title of respect; another name of goddess lakshmi; wealth, majesty, splendour, intellect, fortune; (var) thiru (tamil) subrahmanya: son of lord shiva and brother of lord ganesha, commander-in-chief of the army of the gods; (var) subramanya, subramanyam swami: lord; (var) swaminatha, swamiye, swamiyey, swamy valli: consort of lord muruga (subrahmanya)</t>
  </si>
  <si>
    <t>debug_sri_arunagiri_natha.html</t>
  </si>
  <si>
    <t>https://youtu.be/NALM8QsgQ9Y</t>
  </si>
  <si>
    <t>https://sairhythms.sathyasai.org/song/sri-gananatha-devadi-deva</t>
  </si>
  <si>
    <t>Sri Gananatha Devadi Deva</t>
  </si>
  <si>
    <t>I seek your succor Oh Lord Ganesha, the supreme one among Gods, the one who is the primordial form, son of Lord Shiva and Mother Parvathi, you are none other than Sai, the son of Eshwaramba.</t>
  </si>
  <si>
    <t>Sri Gananatha Devadi Deva
Pranava Swaroopa Prabho Paahi
Pranava Swaroopa Prabho
Hey Shiva Nandana Bala Gajanana
Parvathi Tanaya Prabho Harey
Eshwari Tanaya Prabho Sai
Eshwari Tanaya Prabho</t>
  </si>
  <si>
    <t>Song Glossary bala: child, son; (var) bal, balana, balagan (tamil), baalam deva: god; (var) dev, devo, devam devadi: primordial god; (var) devadideva, devadhi, devadidevaya eshwar: lord, one of the various names of lord shiva; (var) eshwara gajamukha: elephant-faced one, refers to lord ganesh; (var) gajamukham, gajanana, gajananam, gajavadana, gajavadanam gananatha: lord of ganas (lord shiva's army) - refers to lord ganesha; (var) gananatham, ganesha, ganeshwara hari: name of lord vishnu; (var) hare, harey hey: a heartfelt callout, usually followed by a name or description like 'hey rama', or 'hey merciful lord' nanda: foster father of lord krishna paahi: protect; (var) pahi parvathi: consort of lord shiva prabhu: lord, master; (var) prabho pranava: the primordial sound ‘om’ sai: sa + aai = divine mother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swaroopa: figure, embodiment; (var) swarupa, swaroopam, swaroopanin (tamil); roopini, swaroopini, svarupini (feminine) tanaya: son; (var) tanayam, tanaye, tanayey</t>
  </si>
  <si>
    <t>debug_sri_gananatha_devadi_deva.html</t>
  </si>
  <si>
    <t>https://sairhythms.sathyasai.org/song/sri-gananatha-jaya-gananatha</t>
  </si>
  <si>
    <t>Sri Gananatha Jaya Gananatha</t>
  </si>
  <si>
    <t>I surrender to You, O Lord Ganesha the leader of ganaas (attendants of Lord Shiva). O son of Parvathi and the dear son of Lord Shiva, You are none other than Sai Gajanana residing in Parthi. I surrender to You.</t>
  </si>
  <si>
    <t>Sri Gananatha Jaya Gananatha
Sharanam Sharanam Gananatha (2) [ Sri Gananatha ... ]
Parvathi Nandana Bala Gajanana
Parthi Pureeshwara Sai Gajanana
Pashupathey Priya Sri Ganesha [ Sharanam Sharanam ... ]</t>
  </si>
  <si>
    <t>Song Glossary bala: child, son; (var) bal, balana, balagan (tamil), baalam gajamukha: elephant-faced one, refers to lord ganesh; (var) gajamukham, gajanana, gajananam, gajavadana, gajavadanam gananatha: lord of ganas (lord shiva's army) - refers to lord ganesha; (var) gananatham, ganesha, ganeshwara ganesha: lord of the ganas, name of the elephant faced god; (var) ganesh jaya: victory; (var) jayam, jayatu nandana: son, also the name of a forest; (var) nandan, nandanam parvathi: consort of lord shiva pashupathi: the lord of all animals esp. lord shiva; (var) pashupathey priya: dear; (var) priyey, priyakara, priyakari (f) pureeshwara: lord of a place or city; (var) purishwara, pureeshwari, purishwari (f) puttaparthi: birthplace of bhagawan sri sathya sai baba; (var) parti, parthi, parthipuri sai: sa + aai = divine mother sharan: surrender; (var) sharana, sharanagata, sharanagatha, sharanagatham, sharanam sri: honorific title of respect; another name of goddess lakshmi; wealth, majesty, splendour, intellect, fortune; (var) thiru (tamil)</t>
  </si>
  <si>
    <t>debug_sri_gananatha_jaya_gananatha.html</t>
  </si>
  <si>
    <t>https://sairhythms.sathyasai.org/song/sri-ganapathi-hari-om</t>
  </si>
  <si>
    <t>Sri Ganapathi Hari Om</t>
  </si>
  <si>
    <t>Salutations to Lord Ganapath (Ganesha), the virtuous one, the one who destroys fears and bestows happiness, the son of Lord Shiva and Goddess Shakthi (Parvathi).</t>
  </si>
  <si>
    <t>Sri Ganapathi Hari Om
Ganapathi Hari Om Guna Nidhey Hari Om
Hari Om Ganapathi Hari Om
Varada Abhayakara Ananda Dayaka
Shiva Shakthi Nandana Om
Ganapathi Hari Om Guna Nidhey Hari Om [ Hari Om ... ]</t>
  </si>
  <si>
    <t>Song Glossary abhayankara: one who protects by removing all fear; (var) abhayankari (f) anand: bliss; (var) ananda, anandam, anando dayaka: one who gives; (var) dayakam, dayiney, dayaki (f) gananayaka: leader of his group - refers to lord ganesha; (var) gananayakam, ganapathey, ganapathi, ganapathim, ganapati, ganapatim guna: qualities; (var) gun hari: name of lord vishnu; (var) hare, harey nandana: son, also the name of a forest; (var) nandan, nandanam nidhey: treasure house; (var) nidhe om: Omkara has no form. It is the manifestation of Brahman (God) as sound. It is present in all creation. It is effulgent. It is in all speech. Read More: Significance of Om shakthi: power, primordial goddess, another name of mother parvathi shiva: lord shiva - one of the trinity who is the destroyer - the name shiva means auspiciousness; (var) shiv, shivaya, shivaraj, shivaraja, shivarajam, shivom, shivani (f) - of shiva sri: honorific title of respect; another name of goddess lakshmi; wealth, majesty, splendour, intellect, fortune; (var) thiru (tamil) varada: a wish or boon; one who bestows a boon; (var) varadayaka, varadayakam, varadayini (f), varadey, varana</t>
  </si>
  <si>
    <t>debug_sri_ganapathi_hari_om.html</t>
  </si>
  <si>
    <t>https://youtu.be/BhQI9owezw4</t>
  </si>
  <si>
    <t>https://sairhythms.sathyasai.org/song/sri-ganesha-charanam-sharanam-jai</t>
  </si>
  <si>
    <t>Sri Ganesha Charanam Sharanam Jai</t>
  </si>
  <si>
    <t>Let us surrender to the Lotus Feet of Lord Ganesha who is verily Lord Sai, Lord of Parthi, who destroys our sins. Salutations to the very embodiment of the Supreme Soul who grants us protection. Victory to the beloved son of Lord Shiva who bestows wisdom and auspiciousness. Salutations at the Holy Feet of Lord Ganesha at Parthi.</t>
  </si>
  <si>
    <t>Sri Ganesha Charanam Sharanam Jai Ganesha Charanam
Parthi Pureesha Paapa Vinashaka [ Sri Ganesha Charanam ... ]
Abhaya Pradayaka Atma Swaroopa
Hey Shiva Nandana Jaya Jagadeesha
Buddhi Pradayaka Hey Shubha Dayaka
Parthi Gajanana Pavana Charana</t>
  </si>
  <si>
    <t>Song Glossary abhaya: protection atma: soul buddhi: intellect charan: feet; (var) charana, charanam, charanon dayaka: one who gives; (var) dayakam, dayiney, dayaki (f) gajamukha: elephant-faced one, refers to lord ganesh; (var) gajamukham, gajanana, gajananam, gajavadana, gajavadanam ganesha: lord of the ganas, name of the elephant faced god; (var) ganesh hey: a heartfelt callout, usually followed by a name or description like 'hey rama', or 'hey merciful lord' jagadeesha: lord of the world; (var) jagadeeshwara, jagadeeshwaraya jai: victory jaya: victory; (var) jayam, jayatu nandana: son, also the name of a forest; (var) nandan, nandanam paapa: sin pavana: sacred, also means one who protects or provides refuge; (var) pavanam, paavana; pavani (f) pradayaka: bestower pureesha: lord of a place or city; (var) puradheeshwara, pureeshaya, pureeshwara, pureeshwari (f), puradheeshwari (f) puttaparthi: birthplace of bhagawan sri sathya sai baba; (var) parti, parthi, parthipuri sharan: surrender; (var) sharana, sharanagata, sharanagatha, sharanagatham, sharanam shiva: lord shiva - one of the trinity who is the destroyer - the name shiva means auspiciousness; (var) shiv, shivaya, shivaraj, shivaraja, shivarajam, shivom, shivani (f) - of shiva shubh: good, auspicious, pleasant; (var) shubha, shubham; shubhakari, shubankari - goddess who bestows auspiciousness sri: honorific title of respect; another name of goddess lakshmi; wealth, majesty, splendour, intellect, fortune; (var) thiru (tamil) swaroopa: figure, embodiment; (var) swarupa, swaroopam, swaroopanin (tamil); roopini, swaroopini, svarupini (feminine) vinasha: one who destroys or removes; (var) vinashaka, vinashana, vinashini (f), vinasham;</t>
  </si>
  <si>
    <t>debug_sri_ganesha_charanam_sharanam_jai.html</t>
  </si>
  <si>
    <t>https://youtu.be/fTsgD3dTZ2k?si=xxLm9XrAQasyxWgT</t>
  </si>
  <si>
    <t>https://sairhythms.sathyasai.org/song/sri-ganesha-jaya-ganesha</t>
  </si>
  <si>
    <t>Sri Ganesha Jaya Ganesha</t>
  </si>
  <si>
    <t>Glory to Lord Ganesha, son of Mother Parvathi and Lord Shiva. O Lord Ganesha, You are none other than Lord Sai. Chant the names of Rama, Krishna, Hari, Govinda, Vittala, Subrahmanya and Lord Sai.</t>
  </si>
  <si>
    <t>Sri Ganesha Jaya Ganesha, Sadguru Deva Sai Ganesha
Parvathi Shankara Hey Paramesha
Rama Krishna Hari Govinda Vittala
Subrahmanyam Subrahmanyam Shanmukha Natha Subrahmanyam
Subrahmanyam Subrahmanyam Sai Natha Subrahmanyam
Sri Ganesha Jaya Ganesha, Jai Guru Deva Sai Ganesha
Parvathi Nandana Hey Paramesha
Rama Krishna Hari Govinda Vittala
Subrahmanyam Subrahmanyam Shanmukha Natha Subrahmanyam (3)
Subrahmanyam Subrahmanyam Sai Natha Subrahmanyam</t>
  </si>
  <si>
    <t>sri-ganesha-jaya-ganesha.mp3</t>
  </si>
  <si>
    <t>Ganesha, Rama, Krishna, Vittala, Subrahmanya, Guru</t>
  </si>
  <si>
    <t>Song Glossary deva: god; (var) dev, devo, devam ganesha: lord of the ganas, name of the elephant faced god; (var) ganesh govinda: name of krishna which means cowherd; (var) govindam hari: name of lord vishnu; (var) hare, harey hey: a heartfelt callout, usually followed by a name or description like 'hey rama', or 'hey merciful lord' jai: victory jaya: victory; (var) jayam, jayatu krishna: name of the eighth incarnation of lord vishnu, son of devaki and vasudeva mahesha: greatest lord - refers to lord shiva; (var) mahesham natha: lord or master; (var) nath, nathaya, natham, nada (tamil), nadanukku (tamil) - to the lord, nathudey (telugu) paramesha: supreme god; (var) parameshwara, parameshwaraya, parameshwari (feminine) parvathi: consort of lord shiva rama: name of the seventh incarnation of lord vishnu, son of dasharatha and kausalya; (var) ram sadguru: true teacher/mentor/preceptor sai: sa + aai = divine mother shankara: name of lord shiva, one who bestows auspiciousness; (var) shankar, shankaraya, shankaram shanmukha: lord with six faces - refers to lord subrahmanya, son of shiva; (var) shanmuga sri: honorific title of respect; another name of goddess lakshmi; wealth, majesty, splendour, intellect, fortune; (var) thiru (tamil) subrahmanya: son of lord shiva and brother of lord ganesha, commander-in-chief of the army of the gods; (var) subramanya, subramanyam vittala: the presiding deity at pandarpur who is a manifestation of lord vishnu and lord krishna; (var) vittaley</t>
  </si>
  <si>
    <t>debug_sri_ganesha_jaya_ganesha.html</t>
  </si>
  <si>
    <t>https://sairhythms.sathyasai.org/song/sri-ganesha-jaya-ganesha-sathya</t>
  </si>
  <si>
    <t>Sri Ganesha Jaya Ganesha Sathya</t>
  </si>
  <si>
    <t>Glory to Lord Ganesh, and Lord Sai, the true and Universal Guru. He removes obstacles and sorrows. He bestows good fortune and is the embodiment of the life-force (om)</t>
  </si>
  <si>
    <t>Sri Ganesha Jaya Ganesha Sathya Sai Deva
Sadguru Sai Deva Jagat Guru Deva [ Sri Ganesha ... ]
Vighna Harana Dukha Harana Omkar Swaroopa
Sri Ganesha Deva Sathya Sai Deva
Mangala Kara Mangala Kara Sri Ganesha Deva</t>
  </si>
  <si>
    <t>Song Glossary deva: god; (var) dev, devo, devam dukh: sorrow; (var) dukha ganesha: lord of the ganas, name of the elephant faced god; (var) ganesh guru: preceptor; (var) guruvara – belonging to the guru / guru’s harana: to remove/destroy; (var) haranam, haari - one who destroys jagat: world; (var) jagath, jagatha, jag, jaga jaya: victory; (var) jayam, jayatu kara: hand, palm; alternative meaning: to do, bestow mangal: auspicious; (var) mangala om: Omkara has no form. It is the manifestation of Brahman (God) as sound. It is present in all creation. It is effulgent. It is in all speech. Read More: Significance of Om sadguru: true teacher/mentor/preceptor sai: sa + aai = divine mother sathya: truth, short form of sathyanarayana – the childhood name of sri sathya sai baba; (var) sathyam sri: honorific title of respect; another name of goddess lakshmi; wealth, majesty, splendour, intellect, fortune; (var) thiru (tamil) swaroopa: figure, embodiment; (var) swarupa, swaroopam, swaroopanin (tamil); roopini, swaroopini, svarupini (feminine) vighna: obstacle</t>
  </si>
  <si>
    <t>debug_sri_ganesha_jaya_ganesha_sathya.html</t>
  </si>
  <si>
    <t>https://sairhythms.sathyasai.org/song/sri-ganesha-shivuni-kumara-shritha</t>
  </si>
  <si>
    <t>Sri Ganesha Shivuni Kumara Shritha</t>
  </si>
  <si>
    <t>O Lord Ganesha, son of Shiva, please listen to our prayers; we pay our obeisance. I have always believed that You are my ultimate goal, O Ganesha, ornamented by a serpent. Please show Your compassion on me. O sweet son of two mothers (Parvathi and Ganga), we are Your devotees. Take us across the shore; please shower a little grace on us. O Ganesha, You who walk slowly are our only recourse. We sing Your name with great adoration. Do not delay our Lord, come and bless us. O elephant-faced one, You are worshipped by the upright and the seers. You are short in height, big bellied and always victorious, O the slayer of demon Gajasura. O destroyer of all obstacles, the resident of Kailasa, listen to our prayers with compassion. Come and bless us, O Lord, You have the body of two beings and You are glowing with peace. O Ganesha, we are the servants of Sai and we sing His songs. Have compassion on us and come quickly.</t>
  </si>
  <si>
    <t>Sri Ganesha Shivuni Kumara Shritha Jana Vinuta Prabho
Sri Gananatha Sevitha Paada (3)
Naagati Neevani Nammiti Sada
Nagabharana Nanu Daya Ganavaa [ Sri Ganesha ... ]
Bhakthuda Naiti Nee Vaddai Jerpara
Koddi Krupanu Naakosagi Brovara [ Sri Ganesha ... ]
Makkuvuto Na Madi Nilpitiraa
Akkara Seyaka Aadharincharaa [ Sri Ganesha ... ]
Kujja Deva Gajaasura Harana
Bojja Vishala Vijaya Gajanana [ Sri Ganesha ... ]
Moravini Karunato Mammu Kaavamu Esha
Dvirada Vadana Shantha Prakasha [ Sri Ganesha ... ]
Sai Bhajanalu Cheyuta Manayamu
Jayam Idarava Raayamuna Deva Bhakthulu Kaavaa [ Sri Ganesha ... ]</t>
  </si>
  <si>
    <t>sri-ganesha-shivuni-kumara-shritha.mp3 sri-ganesha-shivuni-kumara-shritha_1.mp3</t>
  </si>
  <si>
    <t>Song Glossary aadharincharaa: treat us kindly and comfort us akkara: delay bhajan: prayerful song; (var) bhajana, bhajanalu (telugu), bhajanon - plural bhaktha: devotee; (var) bhakthudu (telugu), bhakthargal (tamil) bhakthulu: devotees bojja: stomach brovara: please protect charan: feet; (var) charana, charanam, charanon cheyuta: to do, doing; (var) cheyuda daya: compassion deva: god; (var) dev, devo, devam dikku: direction, fate dvirada: elephant esha: lord gajaasura: elephant-faced demon gajamukha: elephant-faced one, refers to lord ganesh; (var) gajamukham, gajanana, gajananam, gajavadana, gajavadanam gamana: to go, travel; walk, gait gananatha: lord of ganas (lord shiva's army) - refers to lord ganesha; (var) gananatham, ganesha, ganeshwara ganesha: lord of the ganas, name of the elephant faced god; (var) ganesh gao: sing, let us sing; (var) gaave, gaoon, ganavaa, gaayorey, gaaya - sang harana: to remove/destroy; (var) haranam, haari - one who destroys idarava: to provide, grant, bestow iddari: both jana: people; (var) jano, janon, janonke (of people), janoon, janara janulamu: people jaya: victory; (var) jayam, jayatu jerpara: make (me) reach kaavaa: want, desire; (var) kaavamu kailasa: the abode of lord shiva karuna: compassion; (var) karunya, karunamaya - full of compassion, karunamayi (f), karunantha, karunakara - embodiment of compassion koddi: little koggu: slow, gradual krupa: compassion; (var) kripa kujja: short, small kumara: son, young boy, lord subrahmanya makkuvuto: affection mammu: us manayamu: we wont stop. we will carry on singing your bhajans mathi: intellect, also refers to mind; (var) mathey, madi (telugu) moravini: listening to my prayer muddu: love na: no (hindi); my (telugu) naagat: my fate or condition naakosagi: grant upon me nagabharana: one who has the serpent as his ornament - lord shiva naiti: became nammiti: i have faith nanu: me nee: you neevani: you are nilpitiraa: focus niveraa: you paada: feet; (var) pada, padam, paadam - tamil prabhu: lord, master; (var) prabho prakasha: light, effulgence; (var) prakashini (feminine) raaya: prince sada: always sadhu: saint sai: sa + aai = divine mother sajjana: good people sannuta: praised by sayeesha: sai + esha = lord sai; (var) sayeesham, sayeeshwara, sayeeshwaram, sayeeshwari (f), sayeeshwaraya, saishwari (f), sevaka: servant sevitha: one who is worshipped seyaka: while doing shantha: peaceful shivuni: of shiva shritha: those who worship or surrender to god; (var) aashritha sri: honorific title of respect; another name of goddess lakshmi; wealth, majesty, splendour, intellect, fortune; (var) thiru (tamil) tallula: of two mothers vadana: face; (var) vadanam, vadani (f) vadda: near vighnesha: lord of (victorious over) obstacles; (var) vighnesham, vighneshwara, vighneshwaram, vighneshwaraya vijaya: victorious, victory; (var) vijayee vinuta: listen (to my prayers) vishala: large</t>
  </si>
  <si>
    <t>debug_sri_ganesha_shivuni_kumara_shritha.html</t>
  </si>
  <si>
    <t>This is a very old song sung in the Divine presence many years back and is in Telugu Language. Meanings are given in the best possible manner.</t>
  </si>
  <si>
    <t>https://sairhythms.sathyasai.org/song/sri-ganesha-sri-ganesha-sri</t>
  </si>
  <si>
    <t>Victory to Thee, O Lord Ganesha. We pray to You to protect us.</t>
  </si>
  <si>
    <t>Sri Ganesha Sri Ganesha Sri Ganesha Paahi Maam
Jai Ganesha Jai Ganesha Jai Ganesha Raksha Maam
Sri Ganesha Paahi Maam Jai Ganesha Raksha Maam
Jai Ganesha Jai Ganesha Jai Ganesha Raksha Maam</t>
  </si>
  <si>
    <t>sri-ganesha-sri-ganesha-sri.mp3</t>
  </si>
  <si>
    <t>Song Glossary ganesha: lord of the ganas, name of the elephant faced god; (var) ganesh jai: victory maam: for me paahi: protect; (var) pahi raksha: protect; (var) rakshaya sri: honorific title of respect; another name of goddess lakshmi; wealth, majesty, splendour, intellect, fortune; (var) thiru (tamil)</t>
  </si>
  <si>
    <t>debug_sri_ganesha_sri_ganesha_sri.html</t>
  </si>
  <si>
    <t>source: https://media.radiosai.org/journals/vol_16/01APR18/Sai-Bhajans-Karaoke-Volume-6.htmReference Track1.5 Pancham / C#Gents Pitch Karaoke Tracks1.5 Pancham / C# (reference)1 Pancham / C (half note lower)7 Pancham / B (one note lower)Ladies Pitch Karaoke Tracks4 Pancham / F (reference)3 Pancham / E (half note lower)2.5 Pancham / D# (one note lower)</t>
  </si>
  <si>
    <t>https://sairhythms.sathyasai.org/song/sri-ganesha-vinayaka</t>
  </si>
  <si>
    <t>Oh Lord Ganesha, remover of the fear of the materialistic world, you remove obstacles and grant auspiciousness, Oh Lord Vinayaka of Parthi.</t>
  </si>
  <si>
    <t>Sri Ganesha Vinayaka
Vighna Vinashaka Vinayaka
Mangala Dayaka Vinayaka
Bhava Bhaya Nasha Vinayaka
Parthi Pureeshwara Vinayaka</t>
  </si>
  <si>
    <t>sri-ganesha-vinayaka.mp3</t>
  </si>
  <si>
    <t>Song Glossary bhava: being, becoming, birth, world bhaya: fear dayaka: one who gives; (var) dayakam, dayiney, dayaki (f) ganesha: lord of the ganas, name of the elephant faced god; (var) ganesh mangal: auspicious; (var) mangala nasha: destruction pureeshwara: lord of a place or city; (var) purishwara, pureeshwari, purishwari (f) puttaparthi: birthplace of bhagawan sri sathya sai baba; (var) parti, parthi, parthipuri sri: honorific title of respect; another name of goddess lakshmi; wealth, majesty, splendour, intellect, fortune; (var) thiru (tamil) vighna: obstacle vinasha: one who destroys or removes; (var) vinashaka, vinashana, vinashini (f), vinasham; vinayaka: one without a master - refers to lord ganesha</t>
  </si>
  <si>
    <t>debug_sri_ganesha_vinayaka.html</t>
  </si>
  <si>
    <t>https://sairhythms.sathyasai.org/song/sri-gopala-gokula-bala</t>
  </si>
  <si>
    <t>Sri Gopala Gokula Bala</t>
  </si>
  <si>
    <t>Pray to Lord Sai Gopala of Gokula who is the beloved of Radha. He wears an ornament made from the beads of holy Tulasi plant.</t>
  </si>
  <si>
    <t>Sri Gopala Gokula Bala
Tulasi Mala Sai Gopala [ Sri Gopala ... ]
Radha Vallabha Raasa Vilola [ Tulasi Mala ]</t>
  </si>
  <si>
    <t>Song Glossary bala: child, son; (var) bal, balana, balagan (tamil), baalam gokula: the place where krishna was fostered gopal: name of krishna which means protector of the cowherd; (var) gopala, gopalana, gopalam mala: garland raasa: the dance in which lord krishna multiplied his form to dance with all the gopikas at the same time radha: one of the gopikas and the beloved of lord krishna; (var) radhe, radhey, radhika sai: sa + aai = divine mother sri: honorific title of respect; another name of goddess lakshmi; wealth, majesty, splendour, intellect, fortune; (var) thiru (tamil) tulasi: a sacred plant the petals of which are used in worship esp. for lord vishnu vallabha: beloved, husband; (var) vallabham, vallabhaya, vallabhey vilola: one who is in atmic bliss; (var) vilolana, viloley</t>
  </si>
  <si>
    <t>debug_sri_gopala_gokula_bala.html</t>
  </si>
  <si>
    <t>https://sairhythms.sathyasai.org/song/sri-guru-jai-guru-sadguru</t>
  </si>
  <si>
    <t>Sri Guru Jai Guru Sadguru</t>
  </si>
  <si>
    <t>Salutations to out true Guru, Sai, the personification of truth, knowledge and bliss. The indweller Mother Sai showers us with immortality and eternal bliss.</t>
  </si>
  <si>
    <t>Sri Guru Jai Guru Sadguru Sai
Satchidananda Sada Sukha Dayi [ Sri Guru ... ]
Amrutha Varshini Anandadayi
Atma Nivasini Sri Sathya Sai</t>
  </si>
  <si>
    <t>Song Glossary amrutha: nectar which gives immortality; also means sweet and soft, melodious or nectarine anand: bliss; (var) ananda, anandam, anando atma: soul dayi: one who gives guru: preceptor; (var) guruvara – belonging to the guru / guru’s jai: victory nivasi: dweller, resident; (var) nivasini (f), nivasitha sada: always sadguru: true teacher/mentor/preceptor sai: sa + aai = divine mother satchidananda: sat + chith + ananda = truth or being + consciousness + bliss; (var) satchitananda, satchidanandam sathya: truth, short form of sathyanarayana – the childhood name of sri sathya sai baba; (var) sathyam sri: honorific title of respect; another name of goddess lakshmi; wealth, majesty, splendour, intellect, fortune; (var) thiru (tamil) sukha: happiness; (var) sukh varshini: one who showers</t>
  </si>
  <si>
    <t>debug_sri_guru_jai_guru_sadguru.html</t>
  </si>
  <si>
    <t>https://sairhythms.sathyasai.org/song/sri-guru-jaya-guru-sai</t>
  </si>
  <si>
    <t>Sri Guru Jaya Guru Sai</t>
  </si>
  <si>
    <t>Glory be to Lord Sai, the universal teacher. He grants liberation and is the cause of creation, preservation, and dissolution.</t>
  </si>
  <si>
    <t>Sri Guru Jaya Guru Sai Guru Deva
Brahma Vishnu Shiva Guru Deva
Srishti Guru Sthithi Guru Laya Guru Deva
Siddha Guru Loka Guru Sathya Sai Deva</t>
  </si>
  <si>
    <t>Song Glossary brahma: one of the trinity who is the creator, it also refers to the supreme lord - brahman; (var) brahmam deva: god; (var) dev, devo, devam guru: preceptor; (var) guruvara – belonging to the guru / guru’s jaya: victory; (var) jayam, jayatu laya: to merge, beat of music loka: world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siddhi: accomplishment, superhuman power sri: honorific title of respect; another name of goddess lakshmi; wealth, majesty, splendour, intellect, fortune; (var) thiru (tamil) srishti: creation sthithi: plight vishnu: lord vishnu, one of the trinity who is the preserver</t>
  </si>
  <si>
    <t>debug_sri_guru_jaya_guru_sai.html</t>
  </si>
  <si>
    <t>https://sairhythms.sathyasai.org/song/sri-guru-jaya-guru-sai-0</t>
  </si>
  <si>
    <t>Sai, the eternal teacher, is always full of love and bliss; He shows us the path of knowledge and gave us the Vedas and Gita. His glance is suffused with mercy and benevolence.</t>
  </si>
  <si>
    <t>Sri Guru Jaya Guru Sai Sadguru
Nithyananda Brahmananda Prema Sai Sadguru [ Sri Guru ... ]
Gnanopadesha Gnana Sai Sadguru
Vedopadesha Veda Sai Sadguru
Gitopadesha Murali Sai Sadguru
Karuna Kataksha Sathya Sai Sadguru (He)</t>
  </si>
  <si>
    <t>Song Glossary brahma: one of the trinity who is the creator, it also refers to the supreme lord - brahman; (var) brahmam gitopadesha: the divine injunction (upadesh) of bhagavad gita gnana: wisdom; (var) gyaan, gnaan, gnan, gnanam gnanopadesha: the divine injunction (upadesh) of wisdom (gnana) guru: preceptor; (var) guruvara – belonging to the guru / guru’s jaya: victory; (var) jayam, jayatu karuna: compassion; (var) karunya, karunamaya - full of compassion, karunamayi (f), karunantha, karunakara - embodiment of compassion kataksha: glance, sight; (var) katakshi (feminine) murali: flute nithya: daily, always prema: love; (var) prem; also the name of the third sai avatar, prema sai sadguru: true teacher/mentor/preceptor sai: sa + aai = divine mother sathya: truth, short form of sathyanarayana – the childhood name of sri sathya sai baba; (var) sathyam sri: honorific title of respect; another name of goddess lakshmi; wealth, majesty, splendour, intellect, fortune; (var) thiru (tamil) veda: sacred text, the scripture of the hindus said to have been directly revealed by the supreme-being, brahman vedopadesha: one who teaches the scriptures; (var) vedodhara – one who promotes the scriptures</t>
  </si>
  <si>
    <t>https://sairhythms.sathyasai.org/song/sri-guru-paduka-stotram</t>
  </si>
  <si>
    <t>Sri Guru Paduka Stotram</t>
  </si>
  <si>
    <t>1. It helps to cross the endless ocean of samsara (worldly existence), becoming a boat, and it confers devotion to the Guru. Worshipping them, one reaches the dominion of renunciation itself. Salutations again and again unto the holy Padukas (sandals) of the Guru. 2. For the surging ocean of knowledge, it is like the full moon. For the fire of misfortunes, it is the cluster of clouds that showers rain. For those who worship them, they remove all adversities. Salutations again and again unto the holy Padukas of the Guru. 3. Prostrating to them, they have become prosperous instantly, even those that were wallowing in poverty. And the mute ones are transformed into eloquent orators. Salutations again and again unto the holy Padukas of the Guru. 4. Attracting one to the (Guru's) feet that are like a bouquet of lotuses. Removing the multitudes of desires that are born of delusion. They fulfil all the wishes of those that bow in submission. Salutations again and again unto the holy Padukas of the Guru. 5. They shine like the gem that adorns a king's crown. Like a charming damsel in a fish infested large river. Sovereignty is conferred on the array of devotees that bow before them Salutations again and again unto the holy Padukas of the Guru. 6. They are like the Sun that destroy the endless darkness of sins. To the serpent of the triad miseries (caused by self, others and nature), they are like the King of Birds (Garuda). They are the conflagration that dries up the ocean of ignorance. Salutations again and again unto the holy Padukas of the Guru. 7. They confer the six kinds of prosperity (shat-sampatti) that begins with control of the mind. They are bound by the vow to lead the initiated to Samadhi. They are the source of liberation and conferrers of steady devotion. Salutations again and again unto the holy Padukas of the Guru. 8. They fulfil all wishes of those that are ever ready to serve and focussed on helping the ones in need, And bestow purity of heart when worshipped. Salutations again and again unto the holy Padukas of the Guru. 9. To the serpents of vices led by lust (the six inner enemies), they are like Garuda. They bless with the treasures of discrimination and dispassion. They confer knowledge and instantly grant liberation. Salutations again and again unto the holy Padukas of the Guru.</t>
  </si>
  <si>
    <t>Anantha saṁsāra samudra tāra
Naukāyitābhyāṁ guru bhakthi dābhyām |
Vairāgya sāmrājyada pūjanābhyāṁ
Namō namaḥ śrīguru pādukābhyām ||
Dourbhāgya dāvām budamālikābhyām |
Dūrī kr̥tā namra vipattitābhyāṁ
Namō namaḥ śrīguru pādukābhyām ||
Kadācidapyāśu daridra varyāḥ |
Mūkāśca vācaspatitāṁ hi tābhyāṁ
Namō namaḥ śrīguru pādukābhyām ||
Nānā vimōhādi nivārikābhyām |
Namajjanābhīṣṭa tatipradābhyāṁ
Namō namaḥ śrīguru pādukābhyām ||
Sarid virājaj jhaṣa kan'yakābhyām |
Nr̥patva dābhyāṁ natalōka paṅktēḥ
Namō namaḥ śrīguru pādukābhyām ||
Tāpatrayāhīndra khagēśvarābhyām |
Jāḍyābdhi samśōṣaṇa vāḍavābhyāṁ
Namō namaḥ śrīguru pādukābhyām ||
Samādhi dāna vrata dīkṣitābhyām |
Muktēhē hētusca sthira bhakthi dābhyāṁ
Namō namaḥ śrīguru pādukābhyām ||
Svāhā sahāyākṣa dhurandharābhyām |
Svāntāccha bhāva prada pūjanābhyāṁ
Namō namaḥ śrīguru pādukābhyām ||
Vivēka vairāgya nidhi pradābhyām |
Bōdha pradābhyāṁ druta mōkṣadābhyāṁ
Namō namaḥ śrīguru pādukābhyām ||</t>
  </si>
  <si>
    <t>sri-guru-paduka-stotram.mp3</t>
  </si>
  <si>
    <t>https://dl.radiosai.org/RADIO_SAI_BHAJAN_CLASSROOM_498_SPECIAL_EDITION_GURU_PADUKA_STOTRAM.mp3</t>
  </si>
  <si>
    <t>debug_sri_guru_paduka_stotram.html</t>
  </si>
  <si>
    <t>https://youtu.be/OTvrU9E-qpo</t>
  </si>
  <si>
    <t>Video Tutorial Part 1: https://youtu.be/rKAmKvXK6Ps Video Tutorial Part 2: https://youtu.be/MYhG4GH_7mY</t>
  </si>
  <si>
    <t>Please refer to the video for karaoke in 1.5 Pancham / C#.</t>
  </si>
  <si>
    <t>https://sairhythms.sathyasai.org/song/sri-guru-parthi-vasa</t>
  </si>
  <si>
    <t>Sri Guru Parthi Vasa</t>
  </si>
  <si>
    <t>Chant the name of Lord of Parthi who is Guru, Brahma, Vishnu, Mahesha, Allah, Zohrashtra, Mahavira and He is also none other than Rama, Krishna and Karim.</t>
  </si>
  <si>
    <t>Sri Guru Parthi Vasa
Sai Brahma Vishnu Mahesha [ Sri Guru ... ]
Allah Bhi Tum Ho Maulah Bhi Tum Ho
Zohrashtra Mahavira Yesu Bhi Tum Ho
Ram Rahim Ho Krishna Karim Ho</t>
  </si>
  <si>
    <t>sri-guru-parthi-vasa.mp3</t>
  </si>
  <si>
    <t>Song Glossary allah: the all-compassionate god of islam religion bhi: also brahma: one of the trinity who is the creator, it also refers to the supreme lord - brahman; (var) brahmam guru: preceptor; (var) guruvara – belonging to the guru / guru’s ho: you are; (alternative) so be it karim: one of the 99 names of allah meaning ‘generous’ krishna: name of the eighth incarnation of lord vishnu, son of devaki and vasudeva mahavira: lord mahavira – the founder of jainism, also, a very courageous person; (var) mahavir mahesha: greatest lord - refers to lord shiva; (var) mahesham maulah: master (arabic) puttaparthi: birthplace of bhagawan sri sathya sai baba; (var) parti, parthi, parthipuri rahim: merciful lord rama: name of the seventh incarnation of lord vishnu, son of dasharatha and kausalya; (var) ram sai: sa + aai = divine mother sri: honorific title of respect; another name of goddess lakshmi; wealth, majesty, splendour, intellect, fortune; (var) thiru (tamil) tum: you, thou; (var) tu, tuj; tubhyam, tumhey - to you; tujhey, tujko - for you; vasa: one who dwells or resides in; (var) vasaya, vaasam vishnu: lord vishnu, one of the trinity who is the preserver yesu: jesus christ; (var) yeshu zohrashtra: founder of the zoroastrianism faith, zoroaster (zarathustra in persian)</t>
  </si>
  <si>
    <t>debug_sri_guru_parthi_vasa.html</t>
  </si>
  <si>
    <t>https://sairhythms.sathyasai.org/song/sri-hari-bol-sri-hari</t>
  </si>
  <si>
    <t>Sri Hari Bol Sri Hari</t>
  </si>
  <si>
    <t>Chant Hari's name who is also called Mukunda and Madhava. There is one God, but He has many names. He is also known by the name Sai Baba. Chant Lord Sai's name with love.</t>
  </si>
  <si>
    <t>Sri Hari Bol Sri Hari Bol Mukunda Madhava Hari Hari Bol
Ek Prabhu Ke Aneka Naam Prema Se Bolo Sai Bhagawan
Sai Bhagawan Bolo Sai Bhagawan</t>
  </si>
  <si>
    <t>Song Glossary anek: several or multiple; (var) aneka bhagawan: god; (var) bhagwan, bhagavaan, bhagavan, bhagawantha, bhagawathey bolo: chant, tell; (var) bol, boley - tells, boloon - i say ek: one hari: name of lord vishnu; (var) hare, harey ke: of or belonging to madhava: name of krishna which means very sweet like madhu-honey; (var) madhavam, madhavaya mukunda: refers to krishna, the one who grants liberation naam: name; (var) naama, naamam prabhu: lord, master; (var) prabho prema: love; (var) prem; also the name of the third sai avatar, prema sai sai: sa + aai = divine mother se: from, with sri: honorific title of respect; another name of goddess lakshmi; wealth, majesty, splendour, intellect, fortune; (var) thiru (tamil)</t>
  </si>
  <si>
    <t>debug_sri_hari_bol_sri_hari.html</t>
  </si>
  <si>
    <t>https://sairhythms.sathyasai.org/song/sri-hari-jaya-hari-nanda</t>
  </si>
  <si>
    <t>Sri Hari Jaya Hari Nanda</t>
  </si>
  <si>
    <t>Salutations to Sri Hari who is also Lord Narayana and beloved of Radha.</t>
  </si>
  <si>
    <t>Sri Hari Jaya Hari Nanda Mukunda Hari
Radha Ramana Hari Narayana
Narayana Hari ( Sai ) Narayana</t>
  </si>
  <si>
    <t>Song Glossary hari: name of lord vishnu; (var) hare, harey jaya: victory; (var) jayam, jayatu mukunda: refers to krishna, the one who grants liberation nanda: foster father of lord krishna narayana: lord vishnu; (var) narayan, narayanam, narayanaya radha: one of the gopikas and the beloved of lord krishna; (var) radhe, radhey, radhika ramana: beloved; also the name of a saint sai: sa + aai = divine mother sri: honorific title of respect; another name of goddess lakshmi; wealth, majesty, splendour, intellect, fortune; (var) thiru (tamil)</t>
  </si>
  <si>
    <t>debug_sri_hari_jaya_hari_nanda.html</t>
  </si>
  <si>
    <t>https://sairhythms.sathyasai.org/song/sri-hari-nanda-mukunda-harey</t>
  </si>
  <si>
    <t>Sri Hari Nanda Mukunda Harey</t>
  </si>
  <si>
    <t>Chant the names Lord Hari (Krishna), Nanda's son and the name of Dasaratha's son, Lord Rama, in whose heart Goddess Lakshmi resides. O Rama, destroyer of many demons like Ravana, You are purity personified. Chant the name of Lord Sai who is verily Lord Rama.</t>
  </si>
  <si>
    <t>Sri Hari Nanda Mukunda Harey
Dasharatha Nandana Rama Harey [ Sri Hari ... ]
Geeta Prabodhana Srivatsalanchana
Asura Nikhanda Ravana Mardhana
Alakha Niranjana Rama Harey
Rama Harey Sita (Sai) Rama Harey
Raghupathi Raghava Rama Harey [ Dasharatha Nandana ... ]</t>
  </si>
  <si>
    <t>sri-hari-nanda-mukunda-harey.mp3</t>
  </si>
  <si>
    <t>Song Glossary alakh: that which is not seen – that god who is without attributes and cannot be seen; (var) alakha asura: demon dasharatha: king of ayodhya and the father of lord rama geeta: bhagawad geeta, the sacred scripture containing the guidance of lord krishna to arjuna during the war; (var) geete, geetai (tamil) hari: name of lord vishnu; (var) hare, harey mardana: destroyer, one who vanquishes; (var) mardhana mukunda: refers to krishna, the one who grants liberation nanda: foster father of lord krishna nandana: son, also the name of a forest; (var) nandan, nandanam niranjan: without any black spot. i.e. always pure. nir+anjan=without collirium (kaajal – which is always black); (var) niranjana, niranjani (f) prabodhana: arouse from sleep raghava: lord rama who hails from raghu clan raghupathey: lord of raghu clan; (var) raghupathi rama: name of the seventh incarnation of lord vishnu, son of dasharatha and kausalya; (var) ram ravana: king of lanka sai: sa + aai = divine mother sita: consort of rama, 7th avatar of lord vishnu; (var) siya sri: honorific title of respect; another name of goddess lakshmi; wealth, majesty, splendour, intellect, fortune; (var) thiru (tamil)</t>
  </si>
  <si>
    <t>debug_sri_hari_nanda_mukunda_harey.html</t>
  </si>
  <si>
    <t>https://sairhythms.sathyasai.org/song/sri-hari-sai-gurudeva</t>
  </si>
  <si>
    <t>Sri Hari Sai Gurudeva</t>
  </si>
  <si>
    <t>True Guru Lord Sai grants wisdom, and is an ocean of love. He is the star of hope to the weak. He is Rama, Krishna, Shiva, and Vishnu. Please, Sai grant me refuge.</t>
  </si>
  <si>
    <t>Sri Hari Sai Gurudeva
Raghava Krishna Mahadeva [ Sri Hari ... ]
Deena Jano Ke Ho Tuma Taraka
Prema Sagara Patitodharaka
Sharana Me Leylo Gnana Pradayaka</t>
  </si>
  <si>
    <t>Song Glossary deen: downtrodden; (var) deena, deenan gnana: wisdom; (var) gyaan, gnaan, gnan, gnanam gurudev: preceptor; (var) gurudeva hari: name of lord vishnu; (var) hare, harey ho: you are; (alternative) so be it jana: people; (var) jano, janon, janonke (of people), janoon, janara ke: of or belonging to krishna: name of the eighth incarnation of lord vishnu, son of devaki and vasudeva ley: take, accept; (var) lo, leylo mahadev: lord of the lords - refers to lord shiva patithodhara: the liberator of the downtrodden; (var) patithodharana, patithodharini (f) pradayaka: bestower prema: love; (var) prem; also the name of the third sai avatar, prema sai raghava: lord rama who hails from raghu clan sagar: ocean; (var) sagara, sagaram, sagari (feminine) sai: sa + aai = divine mother sharan: surrender; (var) sharana, sharanagata, sharanagatha, sharanagatham, sharanam sri: honorific title of respect; another name of goddess lakshmi; wealth, majesty, splendour, intellect, fortune; (var) thiru (tamil) taraka: one who liberates or one that liberates; (var) tarakam tum: you, thou; (var) tu, tuj; tubhyam, tumhey - to you; tujhey, tujko - for you;</t>
  </si>
  <si>
    <t>debug_sri_hari_sai_gurudeva.html</t>
  </si>
  <si>
    <t>https://sairhythms.sathyasai.org/song/sri-krishna-govinda-harey-murare</t>
  </si>
  <si>
    <t>Sri Krishna Govinda Harey Murare</t>
  </si>
  <si>
    <t>Chant the names of Lord Krishna: Govinda, Murari, Narayana, and Vasudeva.</t>
  </si>
  <si>
    <t>Sri Krishna Govinda Harey Murarey
He Natha Narayana Vasudeva
Sri Krishna Govinda Harey Murarey [ He Natha ... ]</t>
  </si>
  <si>
    <t>Song Glossary govinda: name of krishna which means cowherd; (var) govindam hari: name of lord vishnu; (var) hare, harey krishna: name of the eighth incarnation of lord vishnu, son of devaki and vasudeva murare: one who killed the demon ‘mura’ – lord krishna; (var) murari, murarey narayana: lord vishnu; (var) narayan, narayanam, narayanaya natha: lord or master; (var) nath, nathaya, natham, nada (tamil), nadanukku (tamil) - to the lord, nathudey (telugu) sri: honorific title of respect; another name of goddess lakshmi; wealth, majesty, splendour, intellect, fortune; (var) thiru (tamil) vasudeva: lord krishna’s father, also refers to lord krishna himself</t>
  </si>
  <si>
    <t>debug_sri_krishna_govinda_harey_murare.html</t>
  </si>
  <si>
    <t>https://sairhythms.sathyasai.org/song/sri-krishna-krishna-ghana-sundar</t>
  </si>
  <si>
    <t>Sri Krishna Krishna Ghana Sundar</t>
  </si>
  <si>
    <t>Sing in praise of Sai Krishna, who is as beautiful as the dark stormy sky. He plays the flute and resides in our hearts, stealing the butter of our ignorance. The benevolent bestower of peace, He invests divine energy in maintaining the garden of our heart. As our protector, He has lifted mountains for us and slayed demons (like Mura).</t>
  </si>
  <si>
    <t>Sri Krishna Krishna Ghana Sundar Ghana Shyama Shyama Muralidhar
Ghana Shyama Shyama Kamalavar Sri Krishna Krishna Yamunavar
Sri Krishna Krishna Natanagar Ghana Shyama Shyama Jagadeeshwar
Barsana Mey Kunja Vihari, Brindavan Mey Hey Giridhari, Parthi Mey Chitta Chora Murari, Hrudaya Vihari
Sri Krishna Krishna Karunakar Ghana Shyama Shyama Sayeeshwar
(Hey) Nanda Kishora Navaneetha Chora Sai Shyama Sukh Sagar
Natanagar, Jagadeeshwar, Karunakar, Sayeeshwar</t>
  </si>
  <si>
    <t>Song Glossary brindavana: garden of tulsi plants, abode of krishna and sathya sai; (var) brindavan chitha: consciousness, mind; (var) chit chora: thief; (var) choram ghana: thick; also refers to the sound of a bell; (var) ghanana giridhar: one who lifted the mountain - refers to lord krishna who lifted the govardhana peak; (var) giridhara, giridhari hey: a heartfelt callout, usually followed by a name or description like 'hey rama', or 'hey merciful lord' hrudaya: heart jagadeesha: lord of the world; (var) jagadeeshwara, jagadeeshwaraya kamala: lotus karuna: compassion; (var) karunya, karunamaya - full of compassion, karunamayi (f), karunantha, karunakara - embodiment of compassion kishora: son krishna: name of the eighth incarnation of lord vishnu, son of devaki and vasudeva kunja: a place overgrown with plants or creepers, a bower mey: in muralidhara: one who carries the flute - lord krishna; (var) muralidhari murare: one who killed the demon ‘mura’ – lord krishna; (var) murari, murarey nanda: foster father of lord krishna natanagara: clever dancer/actor navaneetha: butter puttaparthi: birthplace of bhagawan sri sathya sai baba; (var) parti, parthi, parthipuri sagar: ocean; (var) sagara, sagaram, sagari (feminine) sai: sa + aai = divine mother sayeesha: sai + esha = lord sai; (var) sayeesham, sayeeshwara, sayeeshwaram, sayeeshwari (f), sayeeshwaraya, saishwari (f), sham: dark hued, a reference to lord krishna; evening time; (var) shyam, shyama, shyamala sri: honorific title of respect; another name of goddess lakshmi; wealth, majesty, splendour, intellect, fortune; (var) thiru (tamil) sukha: happiness; (var) sukh sundara: beautiful; (var) sundarakara, sundaraya, sundari (f), soundari (f), sundaram - beauty vihara: one who resides; (var) viharana, vihari, viharini (f) yamuna: holy river flowing on the banks of mathura and brindavan, sites associated with lord krishna's advent</t>
  </si>
  <si>
    <t>debug_sri_krishna_krishna_ghana_sundar.html</t>
  </si>
  <si>
    <t>https://youtu.be/W6VQg7TYQ-Y</t>
  </si>
  <si>
    <t>https://sairhythms.sathyasai.org/song/sri-krishna-sri-rama</t>
  </si>
  <si>
    <t>Sri Krishna Sri Rama</t>
  </si>
  <si>
    <t>Sri Krishna Sri Rama Sri Bhagavaan
You show us the way of the Truth and the Light
Sri Krishna Sri Rama Sri Bhagavaan
Our hearts are made pure by Thy beautiful Sight
You show us that God is within everyone
Sri Krishna Sri Rama Sri Bhagavaan</t>
  </si>
  <si>
    <t>debug_sri_krishna_sri_rama.html</t>
  </si>
  <si>
    <t>https://sairhythms.sathyasai.org/song/sri-krishnashtakam</t>
  </si>
  <si>
    <t>Sri Krishnashtakam</t>
  </si>
  <si>
    <t>1. The Lord, the Son of Vasudeva and the vanquisher of Kamsa and Chanura. The supreme bliss of Devaki, salutations to Krishna, the Universal Preceptor. 2. Whose appearance is like that of the Atasi (flax) flower, adorned with garlands, anklets, bracelets and armlets, salutations to Krishna, the Universal Preceptor. 3. The One with curly locks and a face resembling the full-moon, wearing earrings that glitter playfully, salutations to Krishna, the Universal Preceptor. 4. The One with the fragrance of the Mandara flowers, a charming smile and four hands, with a peacock feather adorning the head, salutations to Krishna, the Universal Preceptor. 5. Whose eyes are like a wide-open lotus leaf, who resembles a blue cloud, crest-jewel of the Yadavas, salutations to Krishna, the Universal Preceptor. 6. Playful in the company of Rukmini, He is resplendently dressed in yellow silk, having the fragrance of Tulasi (basil leaves), salutations to Krishna, the Universal Preceptor. 7. One whose chest is smeared by the vermilion that the Gopis apply to theirs. The abode of all wealth &amp; prosperity, the great Archer, salutations to Krishna, the Universal Preceptor. 8. Whose broad chest bears the Srivatsa mark, adorned with a garland of forest flowers, the Lord who bears the conch and discus, salutations to Krishna, the universal preceptor. 9. Whoever, after waking up in the morning, recites this sacred octet on Krishna (Krishnashtakam), through that remembrance, sins accrued over a crore lifetimes shall be destroyed.</t>
  </si>
  <si>
    <t>Vasudēva sutaṃ dēvaṃ kaṃsa cāṇūra mardanam
Dēvakī paramānandaṃ kṛṣṇaṃ vandē jagadgurum ॥
Ratnakaṅkaṇa kēyūraṃ kṛṣṇaṃ vandē jagadgurum ॥
Vilasat kuṇḍaladharaṃ kṛṣṇaṃ vandē jagadgurum ॥
Barhipiñchāva cūḍāṅgaṃ kṛṣṇaṃ vandē jagadgurum ॥
Yādavānāṃ śirōratnaṃ kṛṣṇaṃ vandē jagadgurum ॥
Avāpta tulasīgandhaṃ kṛṣṇaṃ vandē jagadgurum ॥
Śrīnikētaṃ mahēṣvāsaṃ kṛṣṇaṃ vandē jagadgurum ॥
Śaṅkha cakradharaṃ dēvaṃ kṛṣṇaṃ vandē jagadgurum ॥
Kōṭi janma kṛtaṃ pāpaṃ smaraṇēna vinaśyati ॥</t>
  </si>
  <si>
    <t>sri-krishnashtakam.mp3</t>
  </si>
  <si>
    <t>debug_sri_krishnashtakam.html</t>
  </si>
  <si>
    <t>https://youtu.be/VR3yLaI_f34</t>
  </si>
  <si>
    <t>Please refer to the video for karaoke in 5 Pancham / G.</t>
  </si>
  <si>
    <t>https://sairhythms.sathyasai.org/song/sri-lakshmi-ramana-narayana</t>
  </si>
  <si>
    <t>Sri Lakshmi Ramana Narayana</t>
  </si>
  <si>
    <t>Salutation to Lord Narayana who is the beloved of Goddess Lakshmi. Salutations to the one who has knowledge of all the Vedas, the one who removes the fear of the materialistic world, whose feet are worshipped by all, who is always pure and who has enchanted Vaidehi (Sita) as Lord Rama.</t>
  </si>
  <si>
    <t>Sri Lakshmi Ramana Narayana
Narayana Veda Parayana [ Sri Lakshmi ... ]
Bhava Bhaya Harana Vanditha Charana
Alakh Niranjana Narayana
Vaidehi Mohana Narayana (2)</t>
  </si>
  <si>
    <t>sri-lakshmi-ramana-narayana.mp3</t>
  </si>
  <si>
    <t>Song Glossary alakh: that which is not seen – that god who is without attributes and cannot be seen; (var) alakha bhava: being, becoming, birth, world bhaya: fear charan: feet; (var) charana, charanam, charanon harana: to remove/destroy; (var) haranam, haari - one who destroys lakshmi: goddess of wealth, the consort of lord vishnu mohana: attractive, beautiful, enchanting; (var) mohanam, mohini (f) - also refers to an incarnation of lord vishnu narayana: lord vishnu; (var) narayan, narayanam, narayanaya niranjan: without any black spot. i.e. always pure. nir+anjan=without collirium (kaajal – which is always black); (var) niranjana, niranjani (f) parayana: recitation ramana: beloved; also the name of a saint sri: honorific title of respect; another name of goddess lakshmi; wealth, majesty, splendour, intellect, fortune; (var) thiru (tamil) vaidehi: daughter of the king of videha, refers to sita - consort of lord rama vanditha: one who is worshipped; (var) vandita, vanditham, vandithaya veda: sacred text, the scripture of the hindus said to have been directly revealed by the supreme-being, brahman</t>
  </si>
  <si>
    <t>debug_sri_lakshmi_ramana_narayana.html</t>
  </si>
  <si>
    <t>https://sairhythms.sathyasai.org/song/sri-madhusudhana-krishna-giridhara-shyama</t>
  </si>
  <si>
    <t>Sri Madhusudhana Krishna Giridhara Shyama</t>
  </si>
  <si>
    <t>O Lord Krishna, You are adored by Your devotees as well as Your beloved Radha. O Lord who lifted the Govardhana hill, You are saviour of the holy men and ascetics.</t>
  </si>
  <si>
    <t>Sri Madhusudhana Krishna Giridhara Shyama Murari
Bhaktha Vatsala Prabhu Hey Giridhari
Radha Ramana Sri Hari
Keshava Madhava Sadhu Samrakshaka
Sai Krishna Murari</t>
  </si>
  <si>
    <t>sri-madhusudhana-krishna-giridhara-shyama.mp3</t>
  </si>
  <si>
    <t>Song Glossary bhaktha: devotee; (var) bhakthudu (telugu), bhakthargal (tamil) giridhar: one who lifted the mountain - refers to lord krishna who lifted the govardhana peak; (var) giridhara, giridhari hari: name of lord vishnu; (var) hare, harey hey: a heartfelt callout, usually followed by a name or description like 'hey rama', or 'hey merciful lord' keshava: refers to lord krishna who vanquished the demon keshi; also means the one with beautiful, long hair; (var) keshavam krishna: name of the eighth incarnation of lord vishnu, son of devaki and vasudeva madhava: name of krishna which means very sweet like madhu-honey; (var) madhavam, madhavaya madhusudhana: slayer of the demon madhu - lord krishna murare: one who killed the demon ‘mura’ – lord krishna; (var) murari, murarey prabhu: lord, master; (var) prabho radha: one of the gopikas and the beloved of lord krishna; (var) radhe, radhey, radhika ramana: beloved; also the name of a saint sadhu: saint sai: sa + aai = divine mother samraksha: protect; (var) samrakshana, samrakshaka - protector, samrakshini (f) sham: dark hued, a reference to lord krishna; evening time; (var) shyam, shyama, shyamala sri: honorific title of respect; another name of goddess lakshmi; wealth, majesty, splendour, intellect, fortune; (var) thiru (tamil) vatsala: affectionate towards, fondly loving</t>
  </si>
  <si>
    <t>debug_sri_madhusudhana_krishna_giridhara_shyama.html</t>
  </si>
  <si>
    <t>https://sairhythms.sathyasai.org/song/sri-madhusudhana-krishna-krishna</t>
  </si>
  <si>
    <t>Sri Madhusudhana Krishna Krishna</t>
  </si>
  <si>
    <t>Glory to the annihilator of demon Madhu, Lord Krishna, the son of Devaki and Vasudeva. Glory to the Lord of this Universe. You are also the charming lad of mother Yashoda and King Nanda. O Lord Sai, You are none other than Lord Krishna.</t>
  </si>
  <si>
    <t>Sri Madhusudhana Krishna Krishna
Devaki Vasudeva Krishna Krishna
Sri Jagannatha Krishna Krishna
Nanda Yashoda Krishna Krishna
Sri Sai Natha Krishna Krishna (2)</t>
  </si>
  <si>
    <t>Song Glossary devaki: mother of lord krishna jagannatha: lord of the world krishna: name of the eighth incarnation of lord vishnu, son of devaki and vasudeva madhusudhana: slayer of the demon madhu - lord krishna nanda: foster father of lord krishna natha: lord or master; (var) nath, nathaya, natham, nada (tamil), nadanukku (tamil) - to the lord, nathudey (telugu) sai: sa + aai = divine mother sri: honorific title of respect; another name of goddess lakshmi; wealth, majesty, splendour, intellect, fortune; (var) thiru (tamil) vasudeva: lord krishna’s father, also refers to lord krishna himself yashoda: foster mother of lord krishna; (var) yashode</t>
  </si>
  <si>
    <t>debug_sri_madhusudhana_krishna_krishna.html</t>
  </si>
  <si>
    <t>https://sairhythms.sathyasai.org/song/sri-mallikarjuna-maheshwara</t>
  </si>
  <si>
    <t>Sri Mallikarjuna Maheshwara</t>
  </si>
  <si>
    <t>This song praises Lord Shiva, the presiding deity in Srisailam, in Andhra Pradesh State in India, who is the Consort of Parvathi, with various names and attributes such as, Mallikarjuna, Vishweshwara, Sri Shaila Vasa, the one who resides in the heart of Bhramaramba (Parvathi's name in Srisailam).</t>
  </si>
  <si>
    <t>Sri Mallikarjuna Maheshwara
Shiva Sai Shambho Vishweshwara [ Sri Mallikarjuna ... ]
Srisaila Vasa Sureshwara
Sri Bhramaramba Hrudayeshwara
Parvathi Ramana Parameshwara</t>
  </si>
  <si>
    <t>sri-mallikarjuna-maheshwara.mpeg</t>
  </si>
  <si>
    <t>Song Glossary bhramaramba: consort of lord mallikaijuna (a form of lord shiva) hrudayeshwara: lord of the heart; (var) hrudayeshwari (f) maheshwara: greatest lord - refers to lord shiva mallikarjuna: lord shiva paramesha: supreme god; (var) parameshwara, parameshwaraya, parameshwari (feminine) parvathi: consort of lord shiva ramana: beloved; also the name of a saint sai: sa + aai = divine mother shambho: one who is goodness personified - refers to lord shiva; (var) shambhu sri: honorific title of respect; another name of goddess lakshmi; wealth, majesty, splendour, intellect, fortune; (var) thiru (tamil) srisaila: place in andra pradesh where the temple of shiva is located (mallikarjuna temple) sureshwara: lord of all demi gods; (var) suresha, suresham, sureshwaram vasa: one who dwells or resides in; (var) vasaya, vaasam vishweshwara: lord of the universe (male)</t>
  </si>
  <si>
    <t>debug_sri_mallikarjuna_maheshwara.html</t>
  </si>
  <si>
    <t>https://sairhythms.sathyasai.org/song/sri-mata-jaganmata</t>
  </si>
  <si>
    <t>Sri Mata Jaganmata</t>
  </si>
  <si>
    <t>O Mother Sai, the mother of the Universe, the mother of auspiciousness, the one who fulfills all our wishes and liberate us from this materialistic world, who is none other than the Mother Earth, our salutations to You.</t>
  </si>
  <si>
    <t>Sri Mata Jaganmata
Sai Mata Shashi Gowri Mata
Dharani Mata Paripoorani Mata
Jagadharani Mata Bhava Haarini Mata</t>
  </si>
  <si>
    <t>Song Glossary bhava: being, becoming, birth, world dhara: bear, carry, earth, one who wears; (var) dhari, dharana, dharam, dharey, dharini (f) gowri: another name of goddess parvathi haarini: one who removes/destroys (f); (var) harini, harnevali jagadharani: one who sustains the world (feminine) jagan: the world mata: mother; (var) matey paripoorani: goddess who fulfills or completes sai: sa + aai = divine mother shashi: moon sri: honorific title of respect; another name of goddess lakshmi; wealth, majesty, splendour, intellect, fortune; (var) thiru (tamil)</t>
  </si>
  <si>
    <t>debug_sri_mata_jaganmata.html</t>
  </si>
  <si>
    <t>https://sairhythms.sathyasai.org/song/sri-purandara-sai-vittala</t>
  </si>
  <si>
    <t>Sri Purandara Sai Vittala</t>
  </si>
  <si>
    <t>Chant the name of Vittala of Pandari (Lord Krishna). He is Lord Sai, the savior of His devotees and the resident of Puttaparthi.</t>
  </si>
  <si>
    <t>Sri Purandara Sai Vittala
Sri Hari Madhava Govinda Vittala [ Sri Purandara ... ]
Pandari Natha Panduranga Vittala
Bhaktha Samrakshaka Sri Krishna Vittala
Parthi Purandara Sai Ranga Vittala</t>
  </si>
  <si>
    <t>Song Glossary bhaktha: devotee; (var) bhakthudu (telugu), bhakthargal (tamil) govinda: name of krishna which means cowherd; (var) govindam hari: name of lord vishnu; (var) hare, harey krishna: name of the eighth incarnation of lord vishnu, son of devaki and vasudeva madhava: name of krishna which means very sweet like madhu-honey; (var) madhavam, madhavaya natha: lord or master; (var) nath, nathaya, natham, nada (tamil), nadanukku (tamil) - to the lord, nathudey (telugu) pandari: place where the temple of vittala situated panduranga: lord vittala, krishna purandara: another name of lord vishnu, indweller; (var) purandari (f) puttaparthi: birthplace of bhagawan sri sathya sai baba; (var) parti, parthi, parthipuri ranga: lord vittala or panduranga - a form of lord krishna; also the name of lord narayana in srirangam, tamilnadu; (var) ranganath, ranganatha sai: sa + aai = divine mother samraksha: protect; (var) samrakshana, samrakshaka - protector, samrakshini (f) sri: honorific title of respect; another name of goddess lakshmi; wealth, majesty, splendour, intellect, fortune; (var) thiru (tamil) vittala: the presiding deity at pandarpur who is a manifestation of lord vishnu and lord krishna; (var) vittaley</t>
  </si>
  <si>
    <t>debug_sri_purandara_sai_vittala.html</t>
  </si>
  <si>
    <t>https://sairhythms.sathyasai.org/song/sri-raghu-nandana-bhava-bhaya</t>
  </si>
  <si>
    <t>Sri Raghu Nandana Bhava Bhaya</t>
  </si>
  <si>
    <t>O Lord Rama, You are the ornament of Raghu Dynasty, You are the destroyer of fear of this materialistic world. O Lord of Mother Sita, Your eyes are like Lotus. O the Formless one, the upholder of the Universe, the one who liberated Ahalya from a curse, our salutations to You.</t>
  </si>
  <si>
    <t>Sri Raghu Nandana Bhava Bhaya Bhanjana
Sita Pathey Ramachandra (Hey)
Parama Pavitra Varija Netra
Jagadodhara Nirakara [ Sita Pathey ... ]
Ahalyodhara Sabari Raghuraya
Raghukula Bhooshana Rajeeva Lochana [ Sita Pathey ... ]</t>
  </si>
  <si>
    <t>Song Glossary ahalyodharaka: one who liberated ahalya of her curse i.e. lord rama; (var) ahalyodhara bhanjana: one who destroys; (var) bhanjani (f) bhava: being, becoming, birth, world bhaya: fear bhooshana: ornament, decoration, jewel; being so decorated; (var) bhushana, vibhushana, vibhushani (f), bhooshani (f) hey: a heartfelt callout, usually followed by a name or description like 'hey rama', or 'hey merciful lord' jagadodhara: one who liberates the world; (var) jagadoddhara, jagadoddharini (f), jagadodhaara, jagadodharaka, jagadodharana, jagadodharanam, jagadodharini (f) lochana: eye; (var) lochani (feminine) – one with such eyes; (var) vilochana nandana: son, also the name of a forest; (var) nandan, nandanam netra: eyes; (var) netram nirakara: formless; (var) nirakari parama: supreme, principal, chief, best, highest; (var) param, paramam pathey: master, lord, husband; (var) pathi, pathayey pavitra: sacred; (var) pavitram raghu: the king ‘raghu’ who formed the ‘raghu’ dynasty in which lord rama was born rajeeva: a blue lotus ramachandra: lord rama effulgent like the full moon (chandra) sabari: a great woman devotee of lord rama, also refers to the mountain where lord ayyappa dwells sita: consort of rama, 7th avatar of lord vishnu; (var) siya sri: honorific title of respect; another name of goddess lakshmi; wealth, majesty, splendour, intellect, fortune; (var) thiru (tamil) varija: lotus</t>
  </si>
  <si>
    <t>debug_sri_raghu_nandana_bhava_bhaya.html</t>
  </si>
  <si>
    <t>https://sairhythms.sathyasai.org/song/sri-raghu-nandana-dasharatha-nandana</t>
  </si>
  <si>
    <t>Sri Raghu Nandana Dasharatha Nandana</t>
  </si>
  <si>
    <t>Chant incessantly the holy name of Rama from Raghu Dynasty. He is the son of King Dasharatha and who is the presiding deity in Bhadrachalam (a holy place). He is the beloved of Vaidehi (Sita) and the one who resides in Vaikunta (the abode of Lord Vishnu).</t>
  </si>
  <si>
    <t>Sri Raghu Nandana Dasharatha Nandana
Bhadradeeshwara Rama
Vaidehi Priya Vaikunta Vasa
Sada Smarami Ramethi Rama</t>
  </si>
  <si>
    <t>sri-raghu-nandana-dasharatha-nandana.mp3</t>
  </si>
  <si>
    <t>P G2 P D1 P ~ P G2In the Key of C:G E G G# G ~ G E</t>
  </si>
  <si>
    <t>Song Glossary bhadradeeshwara: lord of the holy place of bhadrachalam, refers to lord rama dasharatha: king of ayodhya and the father of lord rama nandana: son, also the name of a forest; (var) nandan, nandanam priya: dear; (var) priyey, priyakara, priyakari (f) raghu: the king ‘raghu’ who formed the ‘raghu’ dynasty in which lord rama was born rama: name of the seventh incarnation of lord vishnu, son of dasharatha and kausalya; (var) ram ramethi: one who delights (rama) sada: always smaran: constant remembrance; (var) smaranam, smarami - remember sri: honorific title of respect; another name of goddess lakshmi; wealth, majesty, splendour, intellect, fortune; (var) thiru (tamil) vaidehi: daughter of the king of videha, refers to sita - consort of lord rama vaikunta: the abode of lord vishnu vasa: one who dwells or resides in; (var) vasaya, vaasam</t>
  </si>
  <si>
    <t>debug_sri_raghu_nandana_dasharatha_nandana.html</t>
  </si>
  <si>
    <t>https://sairhythms.sathyasai.org/song/sri-raghu-nandana-janaki-jeevana</t>
  </si>
  <si>
    <t>Sri Raghu Nandana Janaki Jeevana</t>
  </si>
  <si>
    <t>Worship Lord Rama, who is the consort of Janaki (Sita), who is always pure, the slayer of demons, the one with eyes like Lotus and who destroys the fear of the materialistic world.</t>
  </si>
  <si>
    <t>Sri Raghu Nandana Janaki Jeevana
Rama Rama Rama Sai (Ram)
Alakh Niranjana Asura Nikhandana
Rajeeva Lochana Bhava Bhaya Bhanjana [ Rama Rama ... ]</t>
  </si>
  <si>
    <t>sri-raghu-nandana-janaki-jeevana.mp3</t>
  </si>
  <si>
    <t>S+ N2 S+ N2 D1 D1 ~ M2 D1 M2 G1 R1 G1 R1 SIn the Key of C:C+ B C+ B G# G# ~ F# G# F# E♭ C# E♭ C# C</t>
  </si>
  <si>
    <t>Song Glossary alakh: that which is not seen – that god who is without attributes and cannot be seen; (var) alakha asura: demon bhanjana: one who destroys; (var) bhanjani (f) bhava: being, becoming, birth, world bhaya: fear janaki: daughter of king ‘janaka’ i.e. sita – consort of lord rama jeevan: life; (var) jeevana lochana: eye; (var) lochani (feminine) – one with such eyes; (var) vilochana nandana: son, also the name of a forest; (var) nandan, nandanam nikhandana: destroy niranjan: without any black spot. i.e. always pure. nir+anjan=without collirium (kaajal – which is always black); (var) niranjana, niranjani (f) raghu: the king ‘raghu’ who formed the ‘raghu’ dynasty in which lord rama was born rajeeva: a blue lotus rama: name of the seventh incarnation of lord vishnu, son of dasharatha and kausalya; (var) ram sai: sa + aai = divine mother sri: honorific title of respect; another name of goddess lakshmi; wealth, majesty, splendour, intellect, fortune; (var) thiru (tamil)</t>
  </si>
  <si>
    <t>debug_sri_raghu_nandana_janaki_jeevana.html</t>
  </si>
  <si>
    <t>https://sairhythms.sathyasai.org/song/sri-raghu-nandana-rama-harey</t>
  </si>
  <si>
    <t>Sri Raghu Nandana Rama Harey</t>
  </si>
  <si>
    <t>Glory to Lord Rama of Raghu dynasty and the beloved of Mother Sita. Glory to Lord Krishna of Yadu dynasty and the beloved of Radha.</t>
  </si>
  <si>
    <t>Sri Raghu Nandana Rama Harey
Hey Yadu Nandana Krishna Harey
Vaidehi Priya Rama Harey
Radha Ramana Shyama Harey</t>
  </si>
  <si>
    <t>S S S S R2 n1 n1 S R2 G1 R2 G1 R2 SIn the Key of C:C C C C D B♭ B♭ C D E♭ D E♭ D C</t>
  </si>
  <si>
    <t>https://dl.radiosai.org/RADIO_SAI_BHAJAN_CLASSROOM_490_SHRI_RAGHUNANDANA_RAMA_HARE.mp3</t>
  </si>
  <si>
    <t>Song Glossary hari: name of lord vishnu; (var) hare, harey hey: a heartfelt callout, usually followed by a name or description like 'hey rama', or 'hey merciful lord' krishna: name of the eighth incarnation of lord vishnu, son of devaki and vasudeva nandana: son, also the name of a forest; (var) nandan, nandanam priya: dear; (var) priyey, priyakara, priyakari (f) radha: one of the gopikas and the beloved of lord krishna; (var) radhe, radhey, radhika raghu: the king ‘raghu’ who formed the ‘raghu’ dynasty in which lord rama was born rama: name of the seventh incarnation of lord vishnu, son of dasharatha and kausalya; (var) ram ramana: beloved; also the name of a saint sham: dark hued, a reference to lord krishna; evening time; (var) shyam, shyama, shyamala sri: honorific title of respect; another name of goddess lakshmi; wealth, majesty, splendour, intellect, fortune; (var) thiru (tamil) vaidehi: daughter of the king of videha, refers to sita - consort of lord rama yadu: name of the dynasty in which lord krishna was born; (var) yaduvara, yadukula</t>
  </si>
  <si>
    <t>debug_sri_raghu_nandana_rama_harey.html</t>
  </si>
  <si>
    <t>https://youtu.be/tzVN01gXvjs</t>
  </si>
  <si>
    <t>https://sairhythms.sathyasai.org/song/sri-raghu-nandana-sita-rama</t>
  </si>
  <si>
    <t>Worship Lord Rama of Raghu Dynasty, the consort of Sita, the one with lotus eyes, the one whose sacred name destroys the fear of the materialistic world and grants liberation, the one who is Atma Rama (inner self or higher conscience), the one who wields the bow named "Kodanda" and the one who destroys the impurities of the age of Kali. He is verily Lord Sai.</t>
  </si>
  <si>
    <t>Sri Raghu Nandana Sita Rama
Rajeeva Lochana Raja Rama
Raja (Sai) Rama
Bhava Bhaya Bhanjana Taraka Naama
Atma Rama Sai Rama
Kalimala Bhanjana Kodanda Rama</t>
  </si>
  <si>
    <t>sri-raghu-nandana-sita-rama.mp3</t>
  </si>
  <si>
    <t>G2 M1 G2 P P ~ G2 M1 P S+ N1 D2In the Key of C:E F E G G ~ E F G C+ B♭ A</t>
  </si>
  <si>
    <t>Song Glossary atma: soul bhanjana: one who destroys; (var) bhanjani (f) bhava: being, becoming, birth, world bhaya: fear kalimala: impurities kodanda: the name of rama’s bow lochana: eye; (var) lochani (feminine) – one with such eyes; (var) vilochana naam: name; (var) naama, naamam nandana: son, also the name of a forest; (var) nandan, nandanam raghu: the king ‘raghu’ who formed the ‘raghu’ dynasty in which lord rama was born raja: king, emperor; (var) raya, rajadhi raja – king of kings rajeeva: a blue lotus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 taraka: one who liberates or one that liberates; (var) tarakam</t>
  </si>
  <si>
    <t>debug_sri_raghu_nandana_sita_rama.html</t>
  </si>
  <si>
    <t>https://sairhythms.sathyasai.org/song/sri-ram-jaya-ram-jaya</t>
  </si>
  <si>
    <t>Sri Ram Jaya Ram Jaya (Darbari)</t>
  </si>
  <si>
    <t>Chant the glory of Lord Rama. Victory to Lord Sathya Sai Ram.</t>
  </si>
  <si>
    <t>Sri Ram Jaya Ram Jaya Jaya Ram (2)
Sri Ram Jaya Ram Jaya Sai Ram
Sri Ram Jaya Ram Sri Ram Jaya Ram Sathya Sai Ram</t>
  </si>
  <si>
    <t>Song Glossary jaya: victory; (var) jayam, jayatu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t>
  </si>
  <si>
    <t>debug_sri_ram_jaya_ram_jaya.html</t>
  </si>
  <si>
    <t>https://sairhythms.sathyasai.org/song/sri-ram-jaya-ram-jaya-0</t>
  </si>
  <si>
    <t>Sri Ram Jaya Ram Jaya (Sindhu Bhairavi / Bhairavi)</t>
  </si>
  <si>
    <t>Victory to Lord Rama, the embodiment of auspiciousness, the very life of Janaki (Sita) the uplifter of downtrodden, the beautiful one from Raghu dynasty, who sanctifies the sinners and the one who is worshipped by Maruti (Hanuman).</t>
  </si>
  <si>
    <t>Sri Ram Jaya Ram Jaya Jaya Ram Janaki Jeevana Ram
Patitha Pavana Rama Harey Jaya Raghava Sundara Ram
Deenodharana Rama Harey Jaya Maruti Sevitha Ram
Jaya Jaya Ram Jaya Raghu Ram Janaki Jeevana Ram</t>
  </si>
  <si>
    <t>sri-ram-jaya-ram-jaya-0.mp3</t>
  </si>
  <si>
    <t>Song Glossary deenodharana: liberator of the downtrodden hari: name of lord vishnu; (var) hare, harey janaki: daughter of king ‘janaka’ i.e. sita – consort of lord rama jaya: victory; (var) jayam, jayatu jeevan: life; (var) jeevana maruthi: hanuman; (var) maruthiraya, maruti patitha: downtrodden, helpless pavana: sacred, also means one who protects or provides refuge; (var) pavanam, paavana; pavani (f) raghava: lord rama who hails from raghu clan raghu: the king ‘raghu’ who formed the ‘raghu’ dynasty in which lord rama was born rama: name of the seventh incarnation of lord vishnu, son of dasharatha and kausalya; (var) ram sevitha: one who is worshipped sri: honorific title of respect; another name of goddess lakshmi; wealth, majesty, splendour, intellect, fortune; (var) thiru (tamil) sundara: beautiful; (var) sundarakara, sundaraya, sundari (f), soundari (f), sundaram - beauty</t>
  </si>
  <si>
    <t>https://sairhythms.sathyasai.org/song/sri-ram-jaya-ram-jaya-jaya-ram</t>
  </si>
  <si>
    <t>Sri Ram Jaya Ram Jaya Jaya Ram</t>
  </si>
  <si>
    <t>Victory to Lord Rama, the descendant of the Raghu clan, the son of Dasharatha. Victory to Lord Sai, Lord of Parthi, who is none other than Lord Rama.</t>
  </si>
  <si>
    <t>Sri Ram Jaya Ram Jaya Jaya Ram
Raghupathi Raghava Raja Ram
Dasharatha Nandana Sri Raghu Ram
Parthi Pureeshwara Sai Ram [ Raghupathi Raghava ... ]</t>
  </si>
  <si>
    <t>sri-ram-jaya-ram-jaya-jaya-ram.mp3</t>
  </si>
  <si>
    <t>https://dl.radiosai.org/RADIO_SAI_BHAJAN_CLASSROOM_375_SHRI_RAM_JAI_RAM_JAI.mp3</t>
  </si>
  <si>
    <t>Song Glossary dasharatha: king of ayodhya and the father of lord rama jaya: victory; (var) jayam, jayatu nandana: son, also the name of a forest; (var) nandan, nandanam pureeshwara: lord of a place or city; (var) purishwara, pureeshwari, purishwari (f) puttaparthi: birthplace of bhagawan sri sathya sai baba; (var) parti, parthi, parthipuri raghava: lord rama who hails from raghu clan raghu: the king ‘raghu’ who formed the ‘raghu’ dynasty in which lord rama was born raghupathey: lord of raghu clan; (var) raghupathi raja: king, emperor; (var) raya, rajadhi raja – king of kings rama: name of the seventh incarnation of lord vishnu, son of dasharatha and kausalya; (var) ram sai: sa + aai = divine mother sri: honorific title of respect; another name of goddess lakshmi; wealth, majesty, splendour, intellect, fortune; (var) thiru (tamil)</t>
  </si>
  <si>
    <t>debug_sri_ram_jaya_ram_jaya_jaya_ram.html</t>
  </si>
  <si>
    <t>https://sairhythms.sathyasai.org/song/sri-rama-charanam-smaramyaham</t>
  </si>
  <si>
    <t>Sri Rama Charanam Smaramyaham</t>
  </si>
  <si>
    <t>Worship the feet of Sri Rama, which bestows eternal bliss, the feet of Shirdi Sai, which bestows austerity to those who worship them and the feet of Sai of Puttaparthi, which bestows wealth and prosperity.</t>
  </si>
  <si>
    <t>Sri Rama Charanam Smaramyaham
Sthira Sukha Dayaka Sai Charanam [ Sri Rama ... ]
Shritha Jana Palaka Shirdi Charanam
Srikara Shubha Kara Parthi Charanam</t>
  </si>
  <si>
    <t>Song Glossary charan: feet; (var) charana, charanam, charanon dayaka: one who gives; (var) dayakam, dayiney, dayaki (f) jana: people; (var) jano, janon, janonke (of people), janoon, janara kara: hand, palm; alternative meaning: to do, bestow palaka: protector, sustainer; (var) palaki (f) puttaparthi: birthplace of bhagawan sri sathya sai baba; (var) parti, parthi, parthipuri rama: name of the seventh incarnation of lord vishnu, son of dasharatha and kausalya; (var) ram sai: sa + aai = divine mother shirdi: holy abode of the first incarnation of sai baba; (var) shirdipuri shritha: those who worship or surrender to god; (var) aashritha shubh: good, auspicious, pleasant; (var) shubha, shubham; shubhakari, shubankari - goddess who bestows auspiciousness smaramyaham: i remember sri: honorific title of respect; another name of goddess lakshmi; wealth, majesty, splendour, intellect, fortune; (var) thiru (tamil) srikara: giving good fortune, bestowing prosperity; (var) sree karaa, srikari (f) sthira: stationary sukha: happiness; (var) sukh</t>
  </si>
  <si>
    <t>debug_sri_rama_charanam_smaramyaham.html</t>
  </si>
  <si>
    <t>https://sairhythms.sathyasai.org/song/sri-rama-charanam-sri-rama</t>
  </si>
  <si>
    <t>Sri Rama Charanam Sri Rama</t>
  </si>
  <si>
    <t>Worship the feet of Lord Sri Rama, Lord of Vaidehi, whose abode is Vaikunta. Like the Choodamani, which is the best among the jewels worn on the head, Sri Rama is the Crown Jewel among the kings who have ruled this world. He is the Atma (Higher self or Higher conscience) Rama, Sathya Sai Rama.</t>
  </si>
  <si>
    <t>Sri Rama Charanam Sri Rama Charanam Sri Rama Charanam Bhajey (2)
Vaidehi Ramam Vaikunta Dhamam
Bhoopala Choodamani
Atmabhi Ramam Prabhu Sai Ramam
Sri (Sathya Sai) Rama Charanam Bhajey (3)</t>
  </si>
  <si>
    <t>sri-rama-charanam-sri-rama.mp3</t>
  </si>
  <si>
    <t>Song Glossary atmabhi: for the soul bhaja: worship, chant the name or sing the praises of the lord; (var) bhajoon - I worship; bhajey - let us worship bhoopala: ruler of earth charan: feet; (var) charana, charanam, charanon choodamani: jewel worn on the head (best among jewels) dhama: house, residence, light, lustre, splendor; (var) dham, dhamam, dhaam, dhaama prabhu: lord, master; (var) prabho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 vaidehi: daughter of the king of videha, refers to sita - consort of lord rama vaikunta: the abode of lord vishnu</t>
  </si>
  <si>
    <t>debug_sri_rama_charanam_sri_rama.html</t>
  </si>
  <si>
    <t>https://sairhythms.sathyasai.org/song/sri-rama-dootha-jaya-hanuman</t>
  </si>
  <si>
    <t>Sri Rama Dootha Jaya Hanuman</t>
  </si>
  <si>
    <t>Glory to Lord Hanuman, the son of Mother Anjana. Victory to the foremost devotee of Lord Rama. Victory to the one who possesses immense strength.</t>
  </si>
  <si>
    <t>Sri Rama Dootha Jaya Hanuman
Anjani Putra Jaya Hanuman
Ati Balavanta Jaya Hanuman
Jaya Hanuman (2) Jai Jai Hanuman Jaya Hanuman
Jaya Hanuman Jai Jaya Hanuman (2)</t>
  </si>
  <si>
    <t>Song Glossary anjana: mother of hanuman; (var) anjani ati: extremely, very balavanta: one who has immense physical strength or power; (var) balavana dootha: ambassador, messenger; (var) doota hanuman: the monkey god who served lord rama; (var) hanumantha, anjaneya - son of anjana jai: victory jaya: victory; (var) jayam, jayatu putra: son rama: name of the seventh incarnation of lord vishnu, son of dasharatha and kausalya; (var) ram sri: honorific title of respect; another name of goddess lakshmi; wealth, majesty, splendour, intellect, fortune; (var) thiru (tamil)</t>
  </si>
  <si>
    <t>debug_sri_rama_dootha_jaya_hanuman.html</t>
  </si>
  <si>
    <t>https://youtu.be/bx9ucdAETn4?si=miCKUGoDime6XOGY</t>
  </si>
  <si>
    <t>https://sairhythms.sathyasai.org/song/sri-rama-jaya-rama</t>
  </si>
  <si>
    <t>Sri Rama Jaya Rama (Darbari)</t>
  </si>
  <si>
    <t>Victory to Sri Rama who responds to a devotee's yearning. You are Sai Rama of Prashanthi Nilayam, the one who is fond of truth, righteousness, peace and divine love.</t>
  </si>
  <si>
    <t>Sri Rama Jaya Rama
Hey Bhaava Priya Sai Rama (2)
Sathya Priya Dharma Priya
Shanthi Priya Prema Priya [ Hey Bhaava Priya ... ]</t>
  </si>
  <si>
    <t>https://www.raagabox.com/lyrics/?lid=1013580</t>
  </si>
  <si>
    <t>https://dl.radiosai.org/RADIO_SAI_BHAJAN_CLASSROOM_413_SHRI_RAMA_JAI_RAMA.mp3</t>
  </si>
  <si>
    <t>Song Glossary bhaav: feeling, emotion; (var) bhaava dharma: righteousness, also refers to way of life or religion hey: a heartfelt callout, usually followed by a name or description like 'hey rama', or 'hey merciful lord' jaya: victory; (var) jayam, jayatu prema: love; (var) prem; also the name of the third sai avatar, prema sai priya: dear; (var) priyey, priyakara, priyakari (f) rama: name of the seventh incarnation of lord vishnu, son of dasharatha and kausalya; (var) ram sai: sa + aai = divine mother sathya: truth, short form of sathyanarayana – the childhood name of sri sathya sai baba; (var) sathyam shanthi: peace sri: honorific title of respect; another name of goddess lakshmi; wealth, majesty, splendour, intellect, fortune; (var) thiru (tamil)</t>
  </si>
  <si>
    <t>debug_sri_rama_jaya_rama.html</t>
  </si>
  <si>
    <t>https://sairhythms.sathyasai.org/song/sri-rama-jaya-rama-1</t>
  </si>
  <si>
    <t>Sri Rama Jaya Rama (Abheri / Bhimpalas)</t>
  </si>
  <si>
    <t>Victory to Lord Rama of Raghu dynasty, the son of Dasharatha and the consort of Mother Sita. Victory to the one who wields the Kodanda bow and who bestows welfare on all. Victory to Lord Sathya Sai who is verily Lord Rama.</t>
  </si>
  <si>
    <t>Sri Rama Jaya Rama
Daasharathey Jaya Raghu Rama
Kalyana Rama Kodanda Rama
Sita Rama Sri Raghu Rama
Sri Ram Jaya Ram
Sri Rama Jaya Rama Sathya Sai Rama</t>
  </si>
  <si>
    <t>sri-rama-jaya-rama-1.mp3 https://saisundaram.org/55-sri-rama-jaya-rama</t>
  </si>
  <si>
    <t>Song Glossary daasharathey: son of king dasharatha i.e. lord rama jaya: victory; (var) jayam, jayatu kalyan: welfare; (var) kalyana, kalyani - goddess who bestows auspiciousness and welfare kodanda: the name of rama’s bow raghu: the king ‘raghu’ who formed the ‘raghu’ dynasty in which lord rama was born rama: name of the seventh incarnation of lord vishnu, son of dasharatha and kausalya; (var) ram sai: sa + aai = divine mother sathya: truth, short form of sathyanarayana – the childhood name of sri sathya sai baba; (var) sathyam sita: consort of rama, 7th avatar of lord vishnu; (var) siya sri: honorific title of respect; another name of goddess lakshmi; wealth, majesty, splendour, intellect, fortune; (var) thiru (tamil)</t>
  </si>
  <si>
    <t>https://sairhythms.sathyasai.org/song/sri-rama-jaya-rama-0</t>
  </si>
  <si>
    <t>Sri Rama Jaya Rama (Hamsadhwani)</t>
  </si>
  <si>
    <t>Victory to the Lord Rama, the beautiful lotus-eyed one and Lord Gopala (Krishna), the beautiful dark-hued one who is the protector of cows. Victory to Lord Sai, the sweetest and most pleasing Lord.</t>
  </si>
  <si>
    <t>Sri Rama Jaya Rama Jaya Jaya Ram
Govinda Gopala Hey Ghana Shyam
Sundara Shyam Nayanabhi Ram
Madhura Manohara Sai Bhagawan</t>
  </si>
  <si>
    <t>Song Glossary bhagawan: god; (var) bhagwan, bhagavaan, bhagavan, bhagawantha, bhagawathey ghana: thick; also refers to the sound of a bell; (var) ghanana gopal: name of krishna which means protector of the cowherd; (var) gopala, gopalana, gopalam govinda: name of krishna which means cowherd; (var) govindam hey: a heartfelt callout, usually followed by a name or description like 'hey rama', or 'hey merciful lord' jaya: victory; (var) jayam, jayatu madhura: sweet; (var) madhuram manohar: pleasing, beautiful, charming; (var) manohara, manoharam, manohari (f) nayan: eye; (var) nayana, nayanon, nayanom, nayanabhi rama: name of the seventh incarnation of lord vishnu, son of dasharatha and kausalya; (var) ram sai: sa + aai = divine mother sham: dark hued, a reference to lord krishna; evening time; (var) shyam, shyama, shyamala sri: honorific title of respect; another name of goddess lakshmi; wealth, majesty, splendour, intellect, fortune; (var) thiru (tamil) sundara: beautiful; (var) sundarakara, sundaraya, sundari (f), soundari (f), sundaram - beauty</t>
  </si>
  <si>
    <t>https://youtu.be/EYeVx__SwXc?t=5278</t>
  </si>
  <si>
    <t>https://sairhythms.sathyasai.org/song/sri-rama-jaya-rama-jaya</t>
  </si>
  <si>
    <t>Sri Rama Jaya Rama Jaya</t>
  </si>
  <si>
    <t>Victory to Lord Rama, the most beautiful one whose name is auspicious, the one who is the indweller, Atma Rama (Higher conscience or Higher Self). Victory to Lord Sai who is none other than Lord Rama.</t>
  </si>
  <si>
    <t>Sri Rama Jaya Rama Jaya Jaya Rama
Sri Rama Jaya Rama Sundara Rama [ Sri Rama ... ]
Sri Rama Jaya Rama Mangala Naama
Sri Rama Jaya Rama Atma Rama
Sri Rama Jaya Rama Sita (Sai) Rama</t>
  </si>
  <si>
    <t>sri-rama-jaya-rama-jaya.mp3 sri-rama-jaya-rama-jaya_1.mp3</t>
  </si>
  <si>
    <t>Song Glossary atma: soul jaya: victory; (var) jayam, jayatu mangal: auspicious; (var) mangala naam: name; (var) naama, naamam rama: name of the seventh incarnation of lord vishnu, son of dasharatha and kausalya; (var) ram sai: sa + aai = divine mother sri: honorific title of respect; another name of goddess lakshmi; wealth, majesty, splendour, intellect, fortune; (var) thiru (tamil) sundara: beautiful; (var) sundarakara, sundaraya, sundari (f), soundari (f), sundaram - beauty</t>
  </si>
  <si>
    <t>debug_sri_rama_jaya_rama_jaya.html</t>
  </si>
  <si>
    <t>https://sairhythms.sathyasai.org/song/sri-rama-naamam-ramaneeya-naamam</t>
  </si>
  <si>
    <t>Sri Rama Naamam Ramaneeya Naamam</t>
  </si>
  <si>
    <t>Oh Lord Rama, your name is as enchanting as your form. You are beautiful and full of divine qualities worshipped by sages and pious people You are the Consort of Janaki and the Lord of Universe Sai Rama! Your name provides deliverance from sins. (Taraka Naamam)</t>
  </si>
  <si>
    <t>Sri Rama Naamam Ramaneeya Naamam
Sundara Ramam Sugunabhi Ramam [ Sri Rama ... ]
Munijana Vanditha Mohana Ramam
Janaki Ramam Jagadabhi Ramam
Taraka Naamam Sathya Sai Naamam [ Sundara Rama ... ]</t>
  </si>
  <si>
    <t>Song Glossary jagadabhi: belonging to the entire world; (alt) master of the world janaki: daughter of king ‘janaka’ i.e. sita – consort of lord rama mohana: attractive, beautiful, enchanting; (var) mohanam, mohini (f) - also refers to an incarnation of lord vishnu munijana: all the saints naam: name; (var) naama, naamam rama: name of the seventh incarnation of lord vishnu, son of dasharatha and kausalya; (var) ram ramaneeya: charming, beautiful; (var) ramani sai: sa + aai = divine mother sathya: truth, short form of sathyanarayana – the childhood name of sri sathya sai baba; (var) sathyam sri: honorific title of respect; another name of goddess lakshmi; wealth, majesty, splendour, intellect, fortune; (var) thiru (tamil) suguna: good qualities; (var) sugunabhi - one with good qualities sundara: beautiful; (var) sundarakara, sundaraya, sundari (f), soundari (f), sundaram - beauty taraka: one who liberates or one that liberates; (var) tarakam vanditha: one who is worshipped; (var) vandita, vanditham, vandithaya</t>
  </si>
  <si>
    <t>debug_sri_rama_naamam_ramaneeya_naamam.html</t>
  </si>
  <si>
    <t>https://sairhythms.sathyasai.org/song/sri-rama-namostuthey-sai-krishna</t>
  </si>
  <si>
    <t>Sri Rama Namostuthey Sai Krishna</t>
  </si>
  <si>
    <t>We worship and chant Sri Rama and Sri Krishna who is also residing in Shirdi and Parthi.</t>
  </si>
  <si>
    <t>Sri Rama Namostuthey Sai Krishna Namostuthey
Shirdi Sai Namostuthey
Parthi Baba Namostuthey
Namostuthey Namostuthey
Sai Krishna Namostuthey</t>
  </si>
  <si>
    <t>Song Glossary baba: lord sai baba - the divine father krishna: name of the eighth incarnation of lord vishnu, son of devaki and vasudeva namostuthey: to offer salutations; (var) namasthey puttaparthi: birthplace of bhagawan sri sathya sai baba; (var) parti, parthi, parthipuri rama: name of the seventh incarnation of lord vishnu, son of dasharatha and kausalya; (var) ram sai: sa + aai = divine mother shirdi: holy abode of the first incarnation of sai baba; (var) shirdipuri sri: honorific title of respect; another name of goddess lakshmi; wealth, majesty, splendour, intellect, fortune; (var) thiru (tamil)</t>
  </si>
  <si>
    <t>debug_sri_rama_namostuthey_sai_krishna.html</t>
  </si>
  <si>
    <t>https://sairhythms.sathyasai.org/song/sri-rama-raghu-nandana-ghana</t>
  </si>
  <si>
    <t>Sri Rama Raghu Nandana Ghana</t>
  </si>
  <si>
    <t>Chant the holy name of Sri Rama who is of Raghu dynasty. He is none other than Ghana Shyama, Yadu Nandana, Sri Ranga (All names of Vishnu and Krishna) bestowing bliss and the one who is adored by Gopikas.</t>
  </si>
  <si>
    <t>Sri Rama Raghu Nandana Ghana Shyama Yadu Nandana
Sri Ranga Nanda Nandana Sri Ranga Nanda Nandana
Ananda Nanda Gopi Ranjana Niranjana
Sri Rama Raghu Nandana
Ghana Shyama Yadu Nandana</t>
  </si>
  <si>
    <t>Song Glossary anand: bliss; (var) ananda, anandam, anando ghana: thick; also refers to the sound of a bell; (var) ghanana gopi: the women of brindavana who had completely surrendered to lord krishna; (var) gopika nanda: foster father of lord krishna niranjan: without any black spot. i.e. always pure. nir+anjan=without collirium (kaajal – which is always black); (var) niranjana, niranjani (f) raghu: the king ‘raghu’ who formed the ‘raghu’ dynasty in which lord rama was born rama: name of the seventh incarnation of lord vishnu, son of dasharatha and kausalya; (var) ram ranga: lord vittala or panduranga - a form of lord krishna; also the name of lord narayana in srirangam, tamilnadu; (var) ranganath, ranganatha ranjana: pleasing, entertaining sham: dark hued, a reference to lord krishna; evening time; (var) shyam, shyama, shyamala sri: honorific title of respect; another name of goddess lakshmi; wealth, majesty, splendour, intellect, fortune; (var) thiru (tamil) yadu: name of the dynasty in which lord krishna was born; (var) yaduvara, yadukula</t>
  </si>
  <si>
    <t>debug_sri_rama_raghu_nandana_ghana.html</t>
  </si>
  <si>
    <t>https://sairhythms.sathyasai.org/song/sri-rama-rama-raja-ram</t>
  </si>
  <si>
    <t>Sri Rama Rama Raja Ram</t>
  </si>
  <si>
    <t>Glory be to Lord Rama, Lord of Janaki, and to Lord Sai.</t>
  </si>
  <si>
    <t>Sri Rama Rama Raja Ram
Jaya Jaya Jaya Ram Jaya Sai Ram
Sri Rama Ram Sita Ram [ Jaya Jaya ... ]
Sri Rama Ram Janaki Ram [ Jaya Jaya ... ]</t>
  </si>
  <si>
    <t>Song Glossary janaki: daughter of king ‘janaka’ i.e. sita – consort of lord rama jaya: victory; (var) jayam, jayatu raja: king, emperor; (var) raya, rajadhi raja – king of kings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t>
  </si>
  <si>
    <t>debug_sri_rama_rama_raja_ram.html</t>
  </si>
  <si>
    <t>https://sairhythms.sathyasai.org/song/sri-rama-rama-ram-yadu</t>
  </si>
  <si>
    <t>Sri Rama Rama Ram Yadu</t>
  </si>
  <si>
    <t>Sing the name of Rama, who is beloved of Sita and son of Dasharatha and star of Raghu clan. Fill the mind with the glory of Rama, who sanctifies the sinners. Repeat the name of Sai Ram.</t>
  </si>
  <si>
    <t>Sri Rama Rama Ram Yadu Nandana Hey Ghana Shyam
Sri Ram Jaya Ram Jaya Jaya Ram (3)
Raghupathi Raghava Raja Ram
Patitha Pavana Sita Ram [ Sri Ram Jaya Ram ... ]</t>
  </si>
  <si>
    <t>sri-rama-rama-ram-yadu.mp3</t>
  </si>
  <si>
    <t>Song Glossary ghana: thick; also refers to the sound of a bell; (var) ghanana hey: a heartfelt callout, usually followed by a name or description like 'hey rama', or 'hey merciful lord' jaya: victory; (var) jayam, jayatu nandana: son, also the name of a forest; (var) nandan, nandanam patitha: downtrodden, helpless pavana: sacred, also means one who protects or provides refuge; (var) pavanam, paavana; pavani (f) raghava: lord rama who hails from raghu clan raghupathey: lord of raghu clan; (var) raghupathi raja: king, emperor; (var) raya, rajadhi raja – king of kings rama: name of the seventh incarnation of lord vishnu, son of dasharatha and kausalya; (var) ram sham: dark hued, a reference to lord krishna; evening time; (var) shyam, shyama, shyamala sita: consort of rama, 7th avatar of lord vishnu; (var) siya sri: honorific title of respect; another name of goddess lakshmi; wealth, majesty, splendour, intellect, fortune; (var) thiru (tamil) yadu: name of the dynasty in which lord krishna was born; (var) yaduvara, yadukula</t>
  </si>
  <si>
    <t>debug_sri_rama_rama_ram_yadu.html</t>
  </si>
  <si>
    <t>https://sairhythms.sathyasai.org/song/sri-rama-rama-rama-raghuveera</t>
  </si>
  <si>
    <t>I surrender to Thee, O valorous Lord Rama of the Raghu Dynasty, the one who is the elder brother of Bharata.</t>
  </si>
  <si>
    <t>Sri Rama Rama Rama Raghuveera Rama Ram
Sri Rama Rama Rama Bharatagraja Rama Ram
Sri Rama Rama Rama Ranadheera Rama Ram
Sri Rama Rama Rama Sharanam Tava Rama Ram</t>
  </si>
  <si>
    <t>sri-rama-rama-rama-raghuveera.mp3</t>
  </si>
  <si>
    <t>S R1 G2 P G2 S G2 PIn the Key of C:C C# E G E C E G</t>
  </si>
  <si>
    <t>Song Glossary bharatagraja: elder brother of bharata, refers to lord rama nandana: son, also the name of a forest; (var) nandan, nandanam raghuveera: the valorous one of raghu clan - refers to lord rama rama: name of the seventh incarnation of lord vishnu, son of dasharatha and kausalya; (var) ram ranadheera: one who is courageous in battle sharan: surrender; (var) sharana, sharanagata, sharanagatha, sharanagatham, sharanam sri: honorific title of respect; another name of goddess lakshmi; wealth, majesty, splendour, intellect, fortune; (var) thiru (tamil) tava: your</t>
  </si>
  <si>
    <t>debug_sri_rama_rama_rama_raghuveera.html</t>
  </si>
  <si>
    <t>https://sairhythms.sathyasai.org/song/sri-rama-rama-rama-sita</t>
  </si>
  <si>
    <t>Sri Rama Rama Rama Sita</t>
  </si>
  <si>
    <t>Chant the various names of Rama - Sita Rama, Raghava, Narayana.</t>
  </si>
  <si>
    <t>Sri Rama Rama Rama Sita Rama Raghava (2)
Narayana Hari Narayana (3)</t>
  </si>
  <si>
    <t>Song Glossary hari: name of lord vishnu; (var) hare, harey narayana: lord vishnu; (var) narayan, narayanam, narayanaya raghava: lord rama who hails from raghu clan rama: name of the seventh incarnation of lord vishnu, son of dasharatha and kausalya; (var) ram sita: consort of rama, 7th avatar of lord vishnu; (var) siya sri: honorific title of respect; another name of goddess lakshmi; wealth, majesty, splendour, intellect, fortune; (var) thiru (tamil)</t>
  </si>
  <si>
    <t>debug_sri_rama_rama_rama_sita.html</t>
  </si>
  <si>
    <t>https://sairhythms.sathyasai.org/song/sri-rama-sai-rama-jaya</t>
  </si>
  <si>
    <t>Sri Rama Sai Rama Jaya</t>
  </si>
  <si>
    <t>Victory to Lord Sai Rama of Shirdi and Parthi. He is the true Guru (Preceptor). He is the embodiment of 'Om'. He is verily the Supreme Soul whose abode is Prashanthi Nilayam.</t>
  </si>
  <si>
    <t>Sri Rama Sai Rama Jaya Jaya Rama
Hey Rama O Rama Omkara Rama
Parabrahma Param Dhama Prashanthi Rama
Shirdeesha Partheesha Sadguru Rama</t>
  </si>
  <si>
    <t>Song Glossary dhama: house, residence, light, lustre, splendor; (var) dham, dhamam, dhaam, dhaama hey: a heartfelt callout, usually followed by a name or description like 'hey rama', or 'hey merciful lord' jaya: victory; (var) jayam, jayatu om: Omkara has no form. It is the manifestation of Brahman (God) as sound. It is present in all creation. It is effulgent. It is in all speech. Read More: Significance of Om parabrahma: supreme spirit; (var) brahmapara parama: supreme, principal, chief, best, highest; (var) param, paramam partheeshwara: one who is lord of parthi (sathya sai baba); (var) partheesha, partheeshwaraya prashanthi: supreme peace; (var) prashantha; also refers to prashanthi nilayam at puttaparthi rama: name of the seventh incarnation of lord vishnu, son of dasharatha and kausalya; (var) ram sadguru: true teacher/mentor/preceptor sai: sa + aai = divine mother shirdeesha: lord of shirdi; (var) shirdeeshwara, shirdeeshwaraya sri: honorific title of respect; another name of goddess lakshmi; wealth, majesty, splendour, intellect, fortune; (var) thiru (tamil)</t>
  </si>
  <si>
    <t>debug_sri_rama_sai_rama_jaya.html</t>
  </si>
  <si>
    <t>https://sairhythms.sathyasai.org/song/sri-rama-sri-raghu-rama</t>
  </si>
  <si>
    <t>Sri Rama Sri Raghu Rama</t>
  </si>
  <si>
    <t>Glory to Lord Rama of Raghu dynasty, the consort of Sita. Glory to the one who is the color of the rain-cloud. Lord Sai is none other than Lord Rama.</t>
  </si>
  <si>
    <t>Sri Rama Sri Raghu Rama
Sri Rama Sita Rama [ Sri Rama ... ]
Sri Rama Megha Shyama
Sri Rama Sai Rama</t>
  </si>
  <si>
    <t>sri-rama-sri-raghu-rama.mp3</t>
  </si>
  <si>
    <t>Song Glossary megha: cloud, dense, thick raghu: the king ‘raghu’ who formed the ‘raghu’ dynasty in which lord rama was born rama: name of the seventh incarnation of lord vishnu, son of dasharatha and kausalya; (var) ram sai: sa + aai = divine mother sham: dark hued, a reference to lord krishna; evening time; (var) shyam, shyama, shyamala sita: consort of rama, 7th avatar of lord vishnu; (var) siya sri: honorific title of respect; another name of goddess lakshmi; wealth, majesty, splendour, intellect, fortune; (var) thiru (tamil)</t>
  </si>
  <si>
    <t>debug_sri_rama_sri_raghu_rama.html</t>
  </si>
  <si>
    <t>https://sairhythms.sathyasai.org/song/sri-rama-sundara-naama</t>
  </si>
  <si>
    <t>Sri Rama Sundara Naama</t>
  </si>
  <si>
    <t>The name Rama is beautiful and provides deliverance from sins. Rama, the son of King Dasharatha has come to uphold righteousness and is noble. He gives succor to sins of the Kali age, is ocean of compassion and auspiciousness.</t>
  </si>
  <si>
    <t>Sri Rama Sundara Naama
Raghu Rama Taraka Naama [ Sri Rama ... ]
Dasharatha Nandana Sri Rama
Dharma Samrakshaka Sugunabhi Rama
Kalimala Bhanjana Kodanda Rama
Karuna Sagara Kalyana Rama</t>
  </si>
  <si>
    <t>Ranjani</t>
  </si>
  <si>
    <t>Song Glossary bhanjana: one who destroys; (var) bhanjani (f) dasharatha: king of ayodhya and the father of lord rama dharma: righteousness, also refers to way of life or religion kalimala: impurities kalyan: welfare; (var) kalyana, kalyani - goddess who bestows auspiciousness and welfare karuna: compassion; (var) karunya, karunamaya - full of compassion, karunamayi (f), karunantha, karunakara - embodiment of compassion kodanda: the name of rama’s bow naam: name; (var) naama, naamam nandana: son, also the name of a forest; (var) nandan, nandanam raghu: the king ‘raghu’ who formed the ‘raghu’ dynasty in which lord rama was born rama: name of the seventh incarnation of lord vishnu, son of dasharatha and kausalya; (var) ram sagar: ocean; (var) sagara, sagaram, sagari (feminine) samraksha: protect; (var) samrakshana, samrakshaka - protector, samrakshini (f) sri: honorific title of respect; another name of goddess lakshmi; wealth, majesty, splendour, intellect, fortune; (var) thiru (tamil) suguna: good qualities; (var) sugunabhi - one with good qualities sundara: beautiful; (var) sundarakara, sundaraya, sundari (f), soundari (f), sundaram - beauty taraka: one who liberates or one that liberates; (var) tarakam</t>
  </si>
  <si>
    <t>debug_sri_rama_sundara_naama.html</t>
  </si>
  <si>
    <t>https://sairhythms.sathyasai.org/song/sri-ramachandra-jaya-jagannatha</t>
  </si>
  <si>
    <t>Sri Ramachandra Jaya Jagannatha</t>
  </si>
  <si>
    <t>Worship Lord Rama, who is the Lord of the whole world and of the Raghu Dynasty, the consort of Sita, the one who sanctifies the sinners and who is verily the Lord of Parthi - Lord Sai.</t>
  </si>
  <si>
    <t>Sri Ramachandra Jaya Jagannatha
Sita Pathey Jaya Raghu Natha
Patitha Pavana Deena Natha
Deena Natha Deena Natha [ Patitha Pavana ... ]
Parthi Pureeshwara Sai Natha [ Sita Pathey ... ]</t>
  </si>
  <si>
    <t>Purvikalyani / Puriya Kalyan</t>
  </si>
  <si>
    <t>Song Glossary deen: downtrodden; (var) deena, deenan jagannatha: lord of the world jaya: victory; (var) jayam, jayatu natha: lord or master; (var) nath, nathaya, natham, nada (tamil), nadanukku (tamil) - to the lord, nathudey (telugu) pathey: master, lord, husband; (var) pathi, pathayey patitha: downtrodden, helpless pavana: sacred, also means one who protects or provides refuge; (var) pavanam, paavana; pavani (f) pureeshwara: lord of a place or city; (var) purishwara, pureeshwari, purishwari (f) puttaparthi: birthplace of bhagawan sri sathya sai baba; (var) parti, parthi, parthipuri raghu: the king ‘raghu’ who formed the ‘raghu’ dynasty in which lord rama was born ramachandra: lord rama effulgent like the full moon (chandra) sai: sa + aai = divine mother sita: consort of rama, 7th avatar of lord vishnu; (var) siya sri: honorific title of respect; another name of goddess lakshmi; wealth, majesty, splendour, intellect, fortune; (var) thiru (tamil)</t>
  </si>
  <si>
    <t>debug_sri_ramachandra_jaya_jagannatha.html</t>
  </si>
  <si>
    <t>https://youtu.be/0IOodUtaREU https://youtu.be/6tKqTPwfbic</t>
  </si>
  <si>
    <t>https://sairhythms.sathyasai.org/song/sri-ramachandra-jaya-ramachandra</t>
  </si>
  <si>
    <t>Victory to Lord Rama, the valiant hero of the battlefield, the son of Dasharatha. Lord Rama is the most compassionate one, the slayer of demons, the wielder of the sacred bow Kodanda, one who does good to everyone and who is very attractive to look at.</t>
  </si>
  <si>
    <t>Sri Ramachandra Jaya Ramachandra
Raghuveera Ranadheera Raghukula Rama [ Sri Ramachandra ... ]
Dasharatha Nandana Dayabhi Rama
Danava Bhanjana Kodanda Rama
Kalyana Rama Kamaneeya Rama [ Raghuveera ... ]</t>
  </si>
  <si>
    <t>sri-ramachandra-jaya-ramachandra.mp3</t>
  </si>
  <si>
    <t>Song Glossary bhanjana: one who destroys; (var) bhanjani (f) danava: demon dasharatha: king of ayodhya and the father of lord rama dayabhi: compassionate one; (var) dayakara jaya: victory; (var) jayam, jayatu kalyan: welfare; (var) kalyana, kalyani - goddess who bestows auspiciousness and welfare kamaneeya: that which is pleasing to the eye, beautiful kodanda: the name of rama’s bow nandana: son, also the name of a forest; (var) nandan, nandanam raghuveera: the valorous one of raghu clan - refers to lord rama rama: name of the seventh incarnation of lord vishnu, son of dasharatha and kausalya; (var) ram ramachandra: lord rama effulgent like the full moon (chandra) ranadheera: one who is courageous in battle sri: honorific title of respect; another name of goddess lakshmi; wealth, majesty, splendour, intellect, fortune; (var) thiru (tamil)</t>
  </si>
  <si>
    <t>debug_sri_ramachandra_jaya_ramachandra.html</t>
  </si>
  <si>
    <t>https://sairhythms.sathyasai.org/song/sri-ranga-harey-vittala-sai</t>
  </si>
  <si>
    <t>Sri Ranga Harey Vittala Sai</t>
  </si>
  <si>
    <t>Glory to Lord Vittala who is all compassionate and merciful. Salutations to Lord Sathya Sai who is verily Lord Vittala.</t>
  </si>
  <si>
    <t>Sri Ranga Harey Vittala Sai Ranga Harey Vittala
Hey Daya Nidhey Vittala Hey Krupa Nidhey Vittala
Hey Sai Prabho Vittala Sathya Sai Prabho Vittala</t>
  </si>
  <si>
    <t>sri-ranga-harey-vittala-sai.mp3</t>
  </si>
  <si>
    <t>Song Glossary daya: compassion hari: name of lord vishnu; (var) hare, harey hey: a heartfelt callout, usually followed by a name or description like 'hey rama', or 'hey merciful lord' krupa: compassion; (var) kripa nidhey: treasure house; (var) nidhe prabhu: lord, master; (var) prabho ranga: lord vittala or panduranga - a form of lord krishna; also the name of lord narayana in srirangam, tamilnadu; (var) ranganath, ranganatha sai: sa + aai = divine mother sathya: truth, short form of sathyanarayana – the childhood name of sri sathya sai baba; (var) sathyam sri: honorific title of respect; another name of goddess lakshmi; wealth, majesty, splendour, intellect, fortune; (var) thiru (tamil) vittala: the presiding deity at pandarpur who is a manifestation of lord vishnu and lord krishna; (var) vittaley</t>
  </si>
  <si>
    <t>debug_sri_ranga_harey_vittala_sai.html</t>
  </si>
  <si>
    <t>https://sairhythms.sathyasai.org/song/sri-ranga-sai-shesha-sai</t>
  </si>
  <si>
    <t>Sri Ranga Sai Shesha Sai</t>
  </si>
  <si>
    <t>Sri Ranga is all charming and Lord Sai is resting on serpent "Sesha". He is all compassionate and worshipped in different forms as Sri Ranga, Govinda, holder of Govardhana mountain, Mother Sai and Gopala. He is all attractive, charming Lord Sai.</t>
  </si>
  <si>
    <t>Sri Ranga Sai Shesha Sai
Sevitha Mohana Sri Sathya Sai [ Sri Ranga ... ]
Karunalaya Sri Ranga Sai
Kamaneeyanana Sri Sathya Sai [ Sri Ranga ... ]
Jaya Jaya Govinda Govardhana Sai
Jaya Jaya Gopala Vanditha Sai</t>
  </si>
  <si>
    <t>Song Glossary gopal: name of krishna which means protector of the cowherd; (var) gopala, gopalana, gopalam govardhana: the name of the hillock that was lifted by lord krishna govinda: name of krishna which means cowherd; (var) govindam jaya: victory; (var) jayam, jayatu kamaneeya: that which is pleasing to the eye, beautiful karuna: compassion; (var) karunya, karunamaya - full of compassion, karunamayi (f), karunantha, karunakara - embodiment of compassion mohana: attractive, beautiful, enchanting; (var) mohanam, mohini (f) - also refers to an incarnation of lord vishnu ranga: lord vittala or panduranga - a form of lord krishna; also the name of lord narayana in srirangam, tamilnadu; (var) ranganath, ranganatha sai: sa + aai = divine mother sathya: truth, short form of sathyanarayana – the childhood name of sri sathya sai baba; (var) sathyam sevitha: one who is worshipped shesha: the serpent adisesha on whom lord vishnu reclines; (var) sesha sri: honorific title of respect; another name of goddess lakshmi; wealth, majesty, splendour, intellect, fortune; (var) thiru (tamil) vanditha: one who is worshipped; (var) vandita, vanditham, vandithaya</t>
  </si>
  <si>
    <t>debug_sri_ranga_sai_shesha_sai.html</t>
  </si>
  <si>
    <t>https://sairhythms.sathyasai.org/song/sri-ranga-sri-ranga-ranga</t>
  </si>
  <si>
    <t>Chant the name of Lord Sriranga (Narayana) who resides on the banks of river Kaveri and who adorns the fragrant musk. He is compassionate and His beauty is enchanting. Victory to You, O Lord Panduranga who is none other than Sai.</t>
  </si>
  <si>
    <t>Sri Ranga Sri Ranga Ranga Ranga Sri Ranga (2)
Kaveri Thata Vasa Kasturi Ranga
Karunya Lavanya Karunanta Ranga
Jaya Panduranga Jaya Sai Ranga (2)</t>
  </si>
  <si>
    <t>sri-ranga-sri-ranga-ranga.mp3</t>
  </si>
  <si>
    <t>P P S+ N1 D2 N1 P P N1 D2 M1 P PIn the Key of C:G G C+ B♭ A B♭ G G B♭ A F G G</t>
  </si>
  <si>
    <t>folk lead-music tutorial sheet-music</t>
  </si>
  <si>
    <t>Song Glossary jaya: victory; (var) jayam, jayatu karuna: compassion; (var) karunya, karunamaya - full of compassion, karunamayi (f), karunantha, karunakara - embodiment of compassion kasturi: musk, the fragrance found in musk deer kaveri: a river lavanya: enchanting, beautiful panduranga: lord vittala, krishna ranga: lord vittala or panduranga - a form of lord krishna; also the name of lord narayana in srirangam, tamilnadu; (var) ranganath, ranganatha sai: sa + aai = divine mother sri: honorific title of respect; another name of goddess lakshmi; wealth, majesty, splendour, intellect, fortune; (var) thiru (tamil) thata: bank, shore vasa: one who dwells or resides in; (var) vasaya, vaasam</t>
  </si>
  <si>
    <t>debug_sri_ranga_sri_ranga_ranga.html</t>
  </si>
  <si>
    <t>https://sairhythms.sathyasai.org/song/sri-ranga-vittala-pandari-natha</t>
  </si>
  <si>
    <t>Sri Ranga Vittala Pandari Natha</t>
  </si>
  <si>
    <t>Salutations to Lord Vittala of Pandari, the consort of Rakumayi and the beloved of Radha. He is also the Vittala of Dwarakamayi (Shirdi Sai).</t>
  </si>
  <si>
    <t>Sri Ranga Vittala Pandari Natha Vittala ( Jaya )
Sri Ranga Panduranga Sai Ranga Vittala [ Sri Ranga Vittala ... ]
Rakumayi Vittala Radhey Shyam Vittala
Dwarakamayi Vittala Purandara Vittala [ Sri Ranga Panduranga ... ]</t>
  </si>
  <si>
    <t>Song Glossary dwarakamayi: the place where shirdi sai baba stayed jaya: victory; (var) jayam, jayatu natha: lord or master; (var) nath, nathaya, natham, nada (tamil), nadanukku (tamil) - to the lord, nathudey (telugu) pandari: place where the temple of vittala situated panduranga: lord vittala, krishna purandara: another name of lord vishnu, indweller; (var) purandari (f) radha: one of the gopikas and the beloved of lord krishna; (var) radhe, radhey, radhika rakumayi: consort of vittala ranga: lord vittala or panduranga - a form of lord krishna; also the name of lord narayana in srirangam, tamilnadu; (var) ranganath, ranganatha sai: sa + aai = divine mother sham: dark hued, a reference to lord krishna; evening time; (var) shyam, shyama, shyamala sri: honorific title of respect; another name of goddess lakshmi; wealth, majesty, splendour, intellect, fortune; (var) thiru (tamil) vittala: the presiding deity at pandarpur who is a manifestation of lord vishnu and lord krishna; (var) vittaley</t>
  </si>
  <si>
    <t>debug_sri_ranga_vittala_pandari_natha.html</t>
  </si>
  <si>
    <t>https://sairhythms.sathyasai.org/song/sri-ranga-vittala-vittala-narayana</t>
  </si>
  <si>
    <t>Sri Ranga Vittala Vittala Narayana</t>
  </si>
  <si>
    <t>Pray to Lord Vittala who is none other than Lord Narayana. He is Lord Panduranga and the beloved of Rakumayi. He is also Lord Sai, the resident of Dwarakamayi in Shirdi.</t>
  </si>
  <si>
    <t>Sri Ranga Vittala Vittala Narayana
Panduranga Vittala Vittala Narayana
Rakumayi Vittala Vittala Narayana
Dwarakamayi Vittala Vittala Narayana
Sri Sai Vittala Vittala Narayana</t>
  </si>
  <si>
    <t>Song Glossary dwarakamayi: the place where shirdi sai baba stayed narayana: lord vishnu; (var) narayan, narayanam, narayanaya panduranga: lord vittala, krishna rakumayi: consort of vittala ranga: lord vittala or panduranga - a form of lord krishna; also the name of lord narayana in srirangam, tamilnadu; (var) ranganath, ranganatha sai: sa + aai = divine mother sri: honorific title of respect; another name of goddess lakshmi; wealth, majesty, splendour, intellect, fortune; (var) thiru (tamil) vittala: the presiding deity at pandarpur who is a manifestation of lord vishnu and lord krishna; (var) vittaley</t>
  </si>
  <si>
    <t>debug_sri_ranga_vittala_vittala_narayana.html</t>
  </si>
  <si>
    <t>https://sairhythms.sathyasai.org/song/sri-rangana-krishnana-devaki-nandana</t>
  </si>
  <si>
    <t>Sri Rangana Krishnana Devaki Nandana</t>
  </si>
  <si>
    <t>Glory to Thee O Lord Ranganatha, Krishna, the son of Devaki. With Your lotus eyes, body of dark complexion, with the flute in Your hand, You are happiness personified, O son of Yashoda.</t>
  </si>
  <si>
    <t>Sri Rangana Krishnana Devaki Nandana
Kamala Nayana Shyamala Vadana Ananda Chandana [ Sri Rangana ... ]
Venu Vilolana Gopika Ranjana Yashoda Nandana
Ananda Chandana
Yashoda Nandana</t>
  </si>
  <si>
    <t>Song Glossary anand: bliss; (var) ananda, anandam, anando chandana: sandalwood, that which cools, pleasing devaki: mother of lord krishna gopi: the women of brindavana who had completely surrendered to lord krishna; (var) gopika kamala: lotus krishna: name of the eighth incarnation of lord vishnu, son of devaki and vasudeva nandana: son, also the name of a forest; (var) nandan, nandanam nayan: eye; (var) nayana, nayanon, nayanom, nayanabhi ranga: lord vittala or panduranga - a form of lord krishna; also the name of lord narayana in srirangam, tamilnadu; (var) ranganath, ranganatha ranjana: pleasing, entertaining sham: dark hued, a reference to lord krishna; evening time; (var) shyam, shyama, shyamala sri: honorific title of respect; another name of goddess lakshmi; wealth, majesty, splendour, intellect, fortune; (var) thiru (tamil) vadana: face; (var) vadanam, vadani (f) venu: flute vilola: one who is in atmic bliss; (var) vilolana, viloley yashoda: foster mother of lord krishna; (var) yashode</t>
  </si>
  <si>
    <t>debug_sri_rangana_krishnana_devaki_nandana.html</t>
  </si>
  <si>
    <t>https://youtu.be/77d84o0FoJc?t=1084</t>
  </si>
  <si>
    <t>https://sairhythms.sathyasai.org/song/sri-sai-charanam-sathya-sai</t>
  </si>
  <si>
    <t>Sri Sai Charanam Sathya Sai</t>
  </si>
  <si>
    <t>Salutation at the feet of Lord Rama, Krishna, Sai, the Lord of Parthi.</t>
  </si>
  <si>
    <t>Sri Sai Charanam Sathya Sai Charanam
Prabhu Sai Charanam Namasthey Namasthey
Ramaya Charanam Krishnaya Charanam
Saishwaraya Namasthey Namasthey
Sri Guru Charanam Sadguru Charanam [ Prabhu Sai ... ]</t>
  </si>
  <si>
    <t>Song Glossary chara: moveable, animate guru: preceptor; (var) guruvara – belonging to the guru / guru’s krishna: name of the eighth incarnation of lord vishnu, son of devaki and vasudeva namostuthey: to offer salutations; (var) namasthey prabhu: lord, master; (var) prabho ramaya: one who is lord rama whose name means the one who delights sadguru: true teacher/mentor/preceptor sai: sa + aai = divine mother sayeeshwara: lord sai; (var) saishwara; saishwari, sayeeshwari (feminine) sathya: truth, short form of sathyanarayana – the childhood name of sri sathya sai baba; (var) sathyam sri: honorific title of respect; another name of goddess lakshmi; wealth, majesty, splendour, intellect, fortune; (var) thiru (tamil)</t>
  </si>
  <si>
    <t>debug_sri_sai_charanam_sathya_sai.html</t>
  </si>
  <si>
    <t>https://sairhythms.sathyasai.org/song/sri-sai-gananayakam-ganapathim</t>
  </si>
  <si>
    <t>Sri Sai Gananayakam Ganapathim</t>
  </si>
  <si>
    <t>Salutations to Lord Ganapathi (Ganesha), who is the Lord of Ganaas (attendants of Lord Shiva). He is worshipped by His devotees who are sanctified by His grace. O son of Bhavani (Parvathi), You are the provider of knowledge, education and the one who dispels fear of sins and cycle of birth and death. You are none other than Lord Sai.</t>
  </si>
  <si>
    <t>Sri Sai Gananayakam Ganapathim
Bhaktha Jana Vanditham Pavanam [ Sri Sai ... ]
Vidya Buddhi Pradayaka Devam
Bhava Bhaya Haranam Bhavani Tanayam</t>
  </si>
  <si>
    <t>Song Glossary bhaktha: devotee; (var) bhakthudu (telugu), bhakthargal (tamil) bhava: being, becoming, birth, world bhaya: fear buddhi: intellect deva: god; (var) dev, devo, devam gananayaka: leader of his group - refers to lord ganesha; (var) gananayakam, ganapathey, ganapathi, ganapathim, ganapati, ganapatim harana: to remove/destroy; (var) haranam, haari - one who destroys jana: people; (var) jano, janon, janonke (of people), janoon, janara pavana: sacred, also means one who protects or provides refuge; (var) pavanam, paavana; pavani (f) pradayaka: bestower sai: sa + aai = divine mother sri: honorific title of respect; another name of goddess lakshmi; wealth, majesty, splendour, intellect, fortune; (var) thiru (tamil) tanaya: son; (var) tanayam, tanaye, tanayey vanditha: one who is worshipped; (var) vandita, vanditham, vandithaya vidya: knowledge</t>
  </si>
  <si>
    <t>debug_sri_sai_gananayakam_ganapathim.html</t>
  </si>
  <si>
    <t>https://youtu.be/58mYrFwugZ4 https://youtu.be/9KVH4CTgcFQ</t>
  </si>
  <si>
    <t>https://sairhythms.sathyasai.org/song/sri-sai-natha-deena-natha</t>
  </si>
  <si>
    <t>Sri Sai Natha Deena Natha</t>
  </si>
  <si>
    <t>Salutations to the Lord of Parthi, the compassionate Lord of the needy and downtrodden, the personification of Peace, Mercy, the one with lotus eyes, which bestow auspiciousness.</t>
  </si>
  <si>
    <t>Sri Sai Natha Deena Natha
Parthi Puri Bhagawan
Shantha Swaroopa Premavatara
Karuna Swaroopa Bhagawan
Rajeeva Lochana Ananda Rama
Mangala Nayanabhi Ram</t>
  </si>
  <si>
    <t>sri-sai-natha-deena-natha.mp3</t>
  </si>
  <si>
    <t>Song Glossary anand: bliss; (var) ananda, anandam, anando bhagawan: god; (var) bhagwan, bhagavaan, bhagavan, bhagawantha, bhagawathey deen: downtrodden; (var) deena, deenan karuna: compassion; (var) karunya, karunamaya - full of compassion, karunamayi (f), karunantha, karunakara - embodiment of compassion lochana: eye; (var) lochani (feminine) – one with such eyes; (var) vilochana mangal: auspicious; (var) mangala natha: lord or master; (var) nath, nathaya, natham, nada (tamil), nadanukku (tamil) - to the lord, nathudey (telugu) nayan: eye; (var) nayana, nayanon, nayanom, nayanabhi premavatara: incarnation of love puttaparthi: birthplace of bhagawan sri sathya sai baba; (var) parti, parthi, parthipuri rajeeva: a blue lotus rama: name of the seventh incarnation of lord vishnu, son of dasharatha and kausalya; (var) ram sai: sa + aai = divine mother shantha: peaceful sri: honorific title of respect; another name of goddess lakshmi; wealth, majesty, splendour, intellect, fortune; (var) thiru (tamil) swaroopa: figure, embodiment; (var) swarupa, swaroopam, swaroopanin (tamil); roopini, swaroopini, svarupini (feminine)</t>
  </si>
  <si>
    <t>debug_sri_sai_natha_deena_natha.html</t>
  </si>
  <si>
    <t>https://sairhythms.sathyasai.org/song/sri-sai-natha-guru-govinda</t>
  </si>
  <si>
    <t>Sri Sai Natha Guru Govinda</t>
  </si>
  <si>
    <t>Sing the name of Lord Sai who is our Guru, the Lord Govinda who resides in Parthi/Prashanthi Nilayam, the Lord of Radha and also known by the name of Vittala.</t>
  </si>
  <si>
    <t>Sri Sai Natha Guru Govinda
Parthi Pureeshwara Jaya Govinda
Prashanthi Nilaya Radhey Govinda
Sri Guru Jaya Guru Vittala Govinda</t>
  </si>
  <si>
    <t>sri-sai-natha-guru-govinda.mp3</t>
  </si>
  <si>
    <t>Song Glossary govinda: name of krishna which means cowherd; (var) govindam guru: preceptor; (var) guruvara – belonging to the guru / guru’s jaya: victory; (var) jayam, jayatu natha: lord or master; (var) nath, nathaya, natham, nada (tamil), nadanukku (tamil) - to the lord, nathudey (telugu) nilaya: house; (var) nilayey prashanthi: supreme peace; (var) prashantha; also refers to prashanthi nilayam at puttaparthi pureeshwara: lord of a place or city; (var) purishwara, pureeshwari, purishwari (f) puttaparthi: birthplace of bhagawan sri sathya sai baba; (var) parti, parthi, parthipuri radha: one of the gopikas and the beloved of lord krishna; (var) radhe, radhey, radhika sai: sa + aai = divine mother sri: honorific title of respect; another name of goddess lakshmi; wealth, majesty, splendour, intellect, fortune; (var) thiru (tamil) vittala: the presiding deity at pandarpur who is a manifestation of lord vishnu and lord krishna; (var) vittaley</t>
  </si>
  <si>
    <t>debug_sri_sai_natha_guru_govinda.html</t>
  </si>
  <si>
    <t>https://sairhythms.sathyasai.org/song/sri-sai-rama-harey-sri</t>
  </si>
  <si>
    <t>Sri Sai Rama Harey Sri</t>
  </si>
  <si>
    <t>Worship Sai Rama who is also the Lord Rama.</t>
  </si>
  <si>
    <t>Sri Sai Rama Harey Sri Sai Rama Harey
Sri Rama Chandra Prabhu Rama Chandra
Sai (Sri) Rama Chandra Harey (3)</t>
  </si>
  <si>
    <t>Song Glossary chand: moon; (var) chandra hari: name of lord vishnu; (var) hare, harey prabhu: lord, master; (var) prabho rama: name of the seventh incarnation of lord vishnu, son of dasharatha and kausalya; (var) ram sai: sa + aai = divine mother sri: honorific title of respect; another name of goddess lakshmi; wealth, majesty, splendour, intellect, fortune; (var) thiru (tamil)</t>
  </si>
  <si>
    <t>debug_sri_sai_rama_harey_sri.html</t>
  </si>
  <si>
    <t>https://sairhythms.sathyasai.org/song/sri-sai-rama-sundara-naama</t>
  </si>
  <si>
    <t>O Lord Sai Rama of Prashanthi, from whom the entire world seeks solace and liberation, You are none other than the Lord Rama who liberated Ahalya. O Lord of Parthi, we offer our salutations at Your sacred feet.</t>
  </si>
  <si>
    <t>Sri Sai Rama Sundara Naama
Pavana Charana Prashanthi Rama
Jagadashraya Bhava Bandha Vimochana
Ahalyodharaka Rama Harey
Rama Harey Rama Harey
Parthi Pureesha Mangala Dhama
Pavana Charana Prashanthi Rama</t>
  </si>
  <si>
    <t>sri-sai-rama-sundara-naama.mp3</t>
  </si>
  <si>
    <t>Song Glossary ahalyodharaka: one who liberated ahalya of her curse i.e. lord rama; (var) ahalyodhara bandha: attachment; (var) bandhan, bandhana bhava: being, becoming, birth, world charan: feet; (var) charana, charanam, charanon dhama: house, residence, light, lustre, splendor; (var) dham, dhamam, dhaam, dhaama hari: name of lord vishnu; (var) hare, harey jagadashraya: on whom the world is dependent mangal: auspicious; (var) mangala naam: name; (var) naama, naamam pavana: sacred, also means one who protects or provides refuge; (var) pavanam, paavana; pavani (f) prashanthi: supreme peace; (var) prashantha; also refers to prashanthi nilayam at puttaparthi pureesha: lord of a place or city; (var) puradheeshwara, pureeshaya, pureeshwara, pureeshwari (f), puradheeshwari (f) puttaparthi: birthplace of bhagawan sri sathya sai baba; (var) parti, parthi, parthipuri rama: name of the seventh incarnation of lord vishnu, son of dasharatha and kausalya; (var) ram sai: sa + aai = divine mother sri: honorific title of respect; another name of goddess lakshmi; wealth, majesty, splendour, intellect, fortune; (var) thiru (tamil) sundara: beautiful; (var) sundarakara, sundaraya, sundari (f), soundari (f), sundaram - beauty vimochana: one who liberates; (var) vimochani (f), mochani (f), vimochanam</t>
  </si>
  <si>
    <t>debug_sri_sai_rama_sundara_naama.html</t>
  </si>
  <si>
    <t>https://sairhythms.sathyasai.org/song/sri-sai-sharanam-sharanam-deva</t>
  </si>
  <si>
    <t>Sri Sai Sharanam Sharanam Deva</t>
  </si>
  <si>
    <t>I surrender at the feet of my Divine preceptor, Sai, who is none other than the all pervading Parabrahma (The Supreme Cosmic Spirit). HE is Trinity (Brahma, Vishnu and Shiva) combined in one form.</t>
  </si>
  <si>
    <t>Sri Sai Sharanam Sharanam Deva
Sadguru Mama Guru Sharanam Deva [ Sri Sai ... ]
Guru Sakshath Parabrahma Deva
Guru Vishnu Guru Maheshwara Deva
Sadguru Charanam Sharanam Deva (2)</t>
  </si>
  <si>
    <t>Song Glossary chara: moveable, animate deva: god; (var) dev, devo, devam guru: preceptor; (var) guruvara – belonging to the guru / guru’s maheshwara: greatest lord - refers to lord shiva mama: mine parabrahma: supreme spirit; (var) brahmapara sadguru: true teacher/mentor/preceptor sai: sa + aai = divine mother sakshath: visibly, before one's eyes; sakshathkara - make visibly present sharan: surrender; (var) sharana, sharanagata, sharanagatha, sharanagatham, sharanam sri: honorific title of respect; another name of goddess lakshmi; wealth, majesty, splendour, intellect, fortune; (var) thiru (tamil) vishnu: lord vishnu, one of the trinity who is the preserver</t>
  </si>
  <si>
    <t>debug_sri_sai_sharanam_sharanam_deva.html</t>
  </si>
  <si>
    <t>https://sairhythms.sathyasai.org/song/sri-sai-shirdeeshwara-parthi-vasa</t>
  </si>
  <si>
    <t>Sri Sai Shirdeeshwara Parthi Vasa</t>
  </si>
  <si>
    <t>Oh Sai of Shirdi and Parthi, You are none other than Lord Shiva who gives succor to your devotees. Oh compassionate Lord, show Your mercy without delay, You are the cause for the Creation, Existence and Dissolution and the one who establishes Truth, Righteousness, Peace and Love in this universe. Please come to protect us, Oh compassionate Parameshwara (Lord Shiva) with Your matted hair, Trident in hand, having three eyes and accompanied by Your Consort Girija (Parvathi).</t>
  </si>
  <si>
    <t>Sri Sai Shirdeeshwara Parthi Vasa Parameshwara
Patitha Pavana Bhava Bhaya Bhanjana Lokesha Bhaktha Palana [ Sri Sai ... ]
Jaalileda Deena Bandhava
Chaala Mela Jagat Bandhava
Bhaktha Hrudayalaya Srishti Sthithi Laya Sathya Dharma Shanthi Premalaya [ Sri Sai ... ]
Paahi Paahi Parameshwara Jata Joota Shambho Shankara
Trishoola Dhara Trinetra Dhari Girija Kantha Sadashiva</t>
  </si>
  <si>
    <t>Song Glossary bandhava: relative; (var) bandhu, bandho; bandham - relationship bhaktha: devotee; (var) bhakthudu (telugu), bhakthargal (tamil) bhanjana: one who destroys; (var) bhanjani (f) bhava: being, becoming, birth, world bhaya: fear chaala: a lot, plenty deen: downtrodden; (var) deena, deenan dhara: bear, carry, earth, one who wears; (var) dhari, dharana, dharam, dharey, dharini (f) dharma: righteousness, also refers to way of life or religion girija: goddess parvathi, daughter of the king of mountains hrudayalaya: the temple of heart jaalileda: don’t you have pity/mercy jagat: world; (var) jagath, jagatha, jag, jaga jata: lock of matted hair joota: matted hair kantha: beloved laya: to merge, beat of music lokesha: lord of the world; (var) lokeshwara, lokeshwari (f) mela: fair, circus paahi: protect; (var) pahi pala: to care, protect or sustain; (var) palana, palaya, palam, palan paramesha: supreme god; (var) parameshwara, parameshwaraya, parameshwari (feminine) patitha: downtrodden, helpless pavana: sacred, also means one who protects or provides refuge; (var) pavanam, paavana; pavani (f) premalaya: abode of love puttaparthi: birthplace of bhagawan sri sathya sai baba; (var) parti, parthi, parthipuri sadashiva: always happy or prosperous; (var) sadashivey, sadashivom sai: sa + aai = divine mother sathya: truth, short form of sathyanarayana – the childhood name of sri sathya sai baba; (var) sathyam shambho: one who is goodness personified - refers to lord shiva; (var) shambhu shankara: name of lord shiva, one who bestows auspiciousness; (var) shankar, shankaraya, shankaram shanthi: peace shirdeesha: lord of shirdi; (var) shirdeeshwara, shirdeeshwaraya sri: honorific title of respect; another name of goddess lakshmi; wealth, majesty, splendour, intellect, fortune; (var) thiru (tamil) srishti: creation sthithi: plight trinetra: three-eyed one, refers to lord shiva trishoola: trident weapon, frequently held by gods such as lord shiva and goddess durga; (var) trishula, shoola vasa: one who dwells or resides in; (var) vasaya, vaasam</t>
  </si>
  <si>
    <t>debug_sri_sai_shirdeeshwara_parthi_vasa.html</t>
  </si>
  <si>
    <t>https://sairhythms.sathyasai.org/song/sri-sathya-sai-our-heavenly-host</t>
  </si>
  <si>
    <t>Sri Sathya Sai Our Heavenly Host</t>
  </si>
  <si>
    <t>Sri Sathya Sai our heavenly host
He’s the one I adore the most
But it doesn’t matter what name you say
Call on the name of the Lord
It doesn’t matter what name you cry
As long as you call He will hear
Call on the name of the Lord
And whatever troubles and trials that come
The Lord will guide you safely through
Call on the name of the Lord
The one I want to know
But it doesn’t matter what name you say
Call on the name of the Lord</t>
  </si>
  <si>
    <t>sri-sathya-sai-our-heavenly-host.mp3</t>
  </si>
  <si>
    <t>Song Glossary buddha: founder of buddhism and one of the major ten incarnations of god; also an enlightened person krishna: name of the eighth incarnation of lord vishnu, son of devaki and vasudeva sai: sa + aai = divine mother sathya: truth, short form of sathyanarayana – the childhood name of sri sathya sai baba; (var) sathyam sri: honorific title of respect; another name of goddess lakshmi; wealth, majesty, splendour, intellect, fortune; (var) thiru (tamil)</t>
  </si>
  <si>
    <t>debug_sri_sathya_sai_our_heavenly_host.html</t>
  </si>
  <si>
    <t>https://sairhythms.sathyasai.org/song/sri-vasudeva-narayana</t>
  </si>
  <si>
    <t>Sri Vasudeva Narayana</t>
  </si>
  <si>
    <t>Worship the Lord Hari who is known by many names as Vasudeva, Narayana, Janardhana, Madhusudhana, Gopalana, Madhava, Keshava. Worship Lord Sai who is the very incarnation of Lord Hari.</t>
  </si>
  <si>
    <t>Sri Vasudeva Narayana
Govinda Gopala Narayana
Janardhana Madhusudhana
Madhusudhana Madhusudhana [ Janardhana ... ]
Govardhanodhara Gopalana
Sri Sai Govinda Madhava Keshava</t>
  </si>
  <si>
    <t>Song Glossary gopal: name of krishna which means protector of the cowherd; (var) gopala, gopalana, gopalam govinda: name of krishna which means cowherd; (var) govindam janardhana: one who protects the people - refers to lord vishnu keshava: refers to lord krishna who vanquished the demon keshi; also means the one with beautiful, long hair; (var) keshavam madhava: name of krishna which means very sweet like madhu-honey; (var) madhavam, madhavaya madhusudhana: slayer of the demon madhu - lord krishna narayana: lord vishnu; (var) narayan, narayanam, narayanaya sai: sa + aai = divine mother sri: honorific title of respect; another name of goddess lakshmi; wealth, majesty, splendour, intellect, fortune; (var) thiru (tamil) vasudeva: lord krishna’s father, also refers to lord krishna himself</t>
  </si>
  <si>
    <t>debug_sri_vasudeva_narayana.html</t>
  </si>
  <si>
    <t>https://sairhythms.sathyasai.org/song/sri-vasudeva-narayana-sai-narayana</t>
  </si>
  <si>
    <t>Sri Vasudeva Narayana Sai Narayana</t>
  </si>
  <si>
    <t>Worship and chant the Holy names of Lord Krishna - Vasudeva, Janardhana, Madhusudhana and Narayana who as Gopala had lifted the Govardhana mountain to protect His devotees. Lord Sai is verily Lord Narayana.</t>
  </si>
  <si>
    <t>Sri Vasudeva Narayana Sai Narayana
Janardhana Hey Madhusudhana Sai Narayana
Govardhanodhara Gopalana Sai Narayana
Hari Om Hari Om Hari Om Narayana</t>
  </si>
  <si>
    <t>sri-vasudeva-narayana-sai-narayana.mp3</t>
  </si>
  <si>
    <t>Song Glossary gopal: name of krishna which means protector of the cowherd; (var) gopala, gopalana, gopalam hari: name of lord vishnu; (var) hare, harey hey: a heartfelt callout, usually followed by a name or description like 'hey rama', or 'hey merciful lord' janardhana: one who protects the people - refers to lord vishnu madhusudhana: slayer of the demon madhu - lord krishna narayana: lord vishnu; (var) narayan, narayanam, narayanaya om: Omkara has no form. It is the manifestation of Brahman (God) as sound. It is present in all creation. It is effulgent. It is in all speech. Read More: Significance of Om sai: sa + aai = divine mother sri: honorific title of respect; another name of goddess lakshmi; wealth, majesty, splendour, intellect, fortune; (var) thiru (tamil) vasudeva: lord krishna’s father, also refers to lord krishna himself</t>
  </si>
  <si>
    <t>debug_sri_vasudeva_narayana_sai_narayana.html</t>
  </si>
  <si>
    <t>https://sairhythms.sathyasai.org/song/sri-venkatesha-sayeeshwara</t>
  </si>
  <si>
    <t>Sri Venkatesha Sayeeshwara</t>
  </si>
  <si>
    <t>Salutations to Lord Sai who is verily Lord Venkatesha or Balaji who resides in Tirumala as Lord Govinda. He is the Lord of the whole Universe and the embodiment of happiness.</t>
  </si>
  <si>
    <t>Sri Venkatesha Sayeeshwara
Tirumalai Vasa Sayeeshwara
Sayeeshwara Sathya Sayeeshwara
Balaji Govinda Sayeeshwara (2)
Akhilanda Natha Ananda Roopa
Venkatesha Sai Venkatesha (3) [ Balaji Govinda ... ]</t>
  </si>
  <si>
    <t>sri-venkatesha-sayeeshwara.mp3</t>
  </si>
  <si>
    <t>Song Glossary akhilanda: the whole universe anand: bliss; (var) ananda, anandam, anando balaji: lord venkateshwara govinda: name of krishna which means cowherd; (var) govindam natha: lord or master; (var) nath, nathaya, natham, nada (tamil), nadanukku (tamil) - to the lord, nathudey (telugu) roopa: figure, embodiment; (var) roopam, roopini (f) sai: sa + aai = divine mother sathya: truth, short form of sathyanarayana – the childhood name of sri sathya sai baba; (var) sathyam sayeesha: sai + esha = lord sai; (var) sayeesham, sayeeshwara, sayeeshwaram, sayeeshwari (f), sayeeshwaraya, saishwari (f), sri: honorific title of respect; another name of goddess lakshmi; wealth, majesty, splendour, intellect, fortune; (var) thiru (tamil) tirumala: the hills of tirumala, the holy residence of lord venkateshwara, an incarnation of lord vishnu vasa: one who dwells or resides in; (var) vasaya, vaasam venkatesha: lord srinivasa; (var) venkatesa, venkata</t>
  </si>
  <si>
    <t>debug_sri_venkatesha_sayeeshwara.html</t>
  </si>
  <si>
    <t>https://sairhythms.sathyasai.org/song/sridhara-sundara-radhikeshwara</t>
  </si>
  <si>
    <t>Sridhara Sundara Radhikeshwara</t>
  </si>
  <si>
    <t>The beautiful Lord Vishnu - who is the Lord of Lakshmi and adored by Radha, the Lord who is fond of music and beautiful to look at with his flute, who is the supreme actor and dancer, the Lord of the Gopis, one who lifted the Govardhana Mountain, He is none other than our Lord Sathya Sayeeshwara.</t>
  </si>
  <si>
    <t>Sridhara Sundara Radhikeshwara
Gaana Priyakara Murali Manohara [ Sridhara Sundara ]
Natavara Giridhara Gopikeshwara
Sayeeshwara Sathya Sayeeshwara</t>
  </si>
  <si>
    <t>sridhara-sundara-radhikeshwara.mp3</t>
  </si>
  <si>
    <t>Song Glossary gaan: song, music; (var) gaana giridhar: one who lifted the mountain - refers to lord krishna who lifted the govardhana peak; (var) giridhara, giridhari gopikeshwara: lord (eshwara) of the gopikas – lord krishna manohar: pleasing, beautiful, charming; (var) manohara, manoharam, manohari (f) murali: flute natavara: supreme dancer/actor referred esp. to lord krishna priya: dear; (var) priyey, priyakara, priyakari (f) radhikeshwara: the lord of radha (krishna); radhika (another name for radha)+ eshwara (master); (var) radhikesha sathya: truth, short form of sathyanarayana – the childhood name of sri sathya sai baba; (var) sathyam sayeesha: sai + esha = lord sai; (var) sayeesham, sayeeshwara, sayeeshwaram, sayeeshwari (f), sayeeshwaraya, saishwari (f), sridhara: lord vishnu – one who has wealth or fortune sundara: beautiful; (var) sundarakara, sundaraya, sundari (f), soundari (f), sundaram - beauty</t>
  </si>
  <si>
    <t>debug_sridhara_sundara_radhikeshwara.html</t>
  </si>
  <si>
    <t>https://sairhythms.sathyasai.org/song/srikari-krupakari-kshemankari-sayeeshwari</t>
  </si>
  <si>
    <t>Srikari Krupakari Kshemankari Sayeeshwari</t>
  </si>
  <si>
    <t>Glory be to the beautiful, compassionate and all pervading goddess Parvathi, the consort of Shankara (Shiva), the one who bestows auspiciousness, who looks after the welfare of devotees, who bestows fearlessness and who is fond of the 'Tandava' dance.</t>
  </si>
  <si>
    <t>Srikari Krupakari Kshemankari Sayeeshwari
Shankari Abhayankari Shubhankari Sayeeshwari [ Srikari Krupakari ... ]
Tandavakeli Priyakari Bhairavi Pralayankari
Sarveshwari Sundari Dayakari Maheshwari</t>
  </si>
  <si>
    <t>srikari-krupakari-kshemankari-sayeeshwari.mp3</t>
  </si>
  <si>
    <t>Song Glossary abhayankara: one who protects by removing all fear; (var) abhayankari (f) bhairavi: goddess kali, a frightful form of goddess parvathi dayal: compassionate one: (var) dayala, dayalam, dayalana, dayalo, dayalu, dayaludey, dayalane (tamil), dayakari (f), dayalakari (f) keli: sport or play krupalu: compassionate one; (var) krupala, krupakara, krupakari (f); krupamaya, krupamayi (f) - full of compassion kshema: welfare; (var) kshemankari - goddess who looks after the welfare of all maheshwari: goddess parvathi - consort of shiva pralayankara: god of destruction; (var) pralayankari (f) priya: dear; (var) priyey, priyakara, priyakari (f) sarvesha: lord of everybody; (var) sarveshwara, sarveshwaram, sarveshwari (f) sayeesha: sai + esha = lord sai; (var) sayeesham, sayeeshwara, sayeeshwaram, sayeeshwari (f), sayeeshwaraya, saishwari (f), shankari: goddess parvathi shubh: good, auspicious, pleasant; (var) shubha, shubham; shubhakari, shubankari - goddess who bestows auspiciousness sundara: beautiful; (var) sundarakara, sundaraya, sundari (f), soundari (f), sundaram - beauty srikara: giving good fortune, bestowing prosperity; (var) sree karaa, srikari (f) tandava: the celestial dance of shiva; (var) tandavaya - one who dances the tandava</t>
  </si>
  <si>
    <t>debug_srikari_krupakari_kshemankari_sayeeshwari.html</t>
  </si>
  <si>
    <t>srikari-krupakari-kshemankari-sayeeshwari_1.mp3</t>
  </si>
  <si>
    <t>https://sairhythms.sathyasai.org/song/srinivasa-govinda-sri-venkatesha-govinda</t>
  </si>
  <si>
    <t>Srinivasa Govinda Sri Venkatesha Govinda</t>
  </si>
  <si>
    <t>Chant the divine names Srinivasa, Govinda, Venkatesha - various names of Lord Balaji of Tirupati. He is Lord Narayana, the one who is the Lord of great Epics (Puranas) and the one who has taken ten incarnations. He is verily Lord Sai, who is the same Lord who incarnated as Rama and Krishna.</t>
  </si>
  <si>
    <t>Srinivasa Govinda Sri Venkatesha Govinda
Purana Purusha Govinda Pundarikaaksha Govinda
Dashavidha Roopa Govinda Krishna Rama Govinda
Krishna Rama Govinda Rama Krishna Govinda
Sai Rama Govinda Sai Krishna Govinda</t>
  </si>
  <si>
    <t>srinivasa-govinda-sri-venkatesha-govinda.mp3</t>
  </si>
  <si>
    <t>Song Glossary dashavidha: ten types govinda: name of krishna which means cowherd; (var) govindam krishna: name of the eighth incarnation of lord vishnu, son of devaki and vasudeva pundarikaaksha: lord with eyes resembling lotus (lord vishnu) purana: ancient vedic text; (var) puran; purana purusha - lord who is extolled in the puranas purusha: mankind, a man, a supreme being, soul; (var) purusham rama: name of the seventh incarnation of lord vishnu, son of dasharatha and kausalya; (var) ram roopa: figure, embodiment; (var) roopam, roopini (f) sai: sa + aai = divine mother sri: honorific title of respect; another name of goddess lakshmi; wealth, majesty, splendour, intellect, fortune; (var) thiru (tamil) srinivasa: a name of lord vishnu – one who resides in the heart of sri venkatesha: lord srinivasa; (var) venkatesa, venkata</t>
  </si>
  <si>
    <t>debug_srinivasa_govinda_sri_venkatesha_govinda.html</t>
  </si>
  <si>
    <t>srinivasa-govinda-sri-venkatesha-govinda_1.mp3</t>
  </si>
  <si>
    <t>https://sairhythms.sathyasai.org/song/srinivasa-sri-venkatesha-0</t>
  </si>
  <si>
    <t>Srinivasa Sri Venkatesha (Revathi / Bhairagi Bhairav)</t>
  </si>
  <si>
    <t>Chant Lord Srinivasa, Sri Venkatesha who took ten forms. He is also adored as Pundarikaksha. He resides at Parthi. HE is Govinda, Hari and Sai Govinda. (All are names of Krishna)</t>
  </si>
  <si>
    <t>Srinivasa Sri Venkatesha
Dashavidha Roopa Govinda
Tirumalesha Govinda
Pundarikaaksha Govinda
Parthi Nivasa Govinda
Govinda Hari ( Sai ) Govinda (2)</t>
  </si>
  <si>
    <t>Song Glossary dasha: the number ten govinda: name of krishna which means cowherd; (var) govindam hari: name of lord vishnu; (var) hare, harey nivasa: residence, resident; (var) nivasini (f) pundarika: one of the devotees of lord vittala; (var) pundalika puttaparthi: birthplace of bhagawan sri sathya sai baba; (var) parti, parthi, parthipuri roopa: figure, embodiment; (var) roopam, roopini (f) sai: sa + aai = divine mother sri: honorific title of respect; another name of goddess lakshmi; wealth, majesty, splendour, intellect, fortune; (var) thiru (tamil) srinivasa: a name of lord vishnu – one who resides in the heart of sri tirumalesha: lord of the tirumala hills - lord venkateshwara, an incarnation of lord vishnu venkatesha: lord srinivasa; (var) venkatesa, venkata</t>
  </si>
  <si>
    <t>debug_srinivasa_sri_venkatesha.html</t>
  </si>
  <si>
    <t>https://sairhythms.sathyasai.org/song/srinivasa-sri-venkatesha</t>
  </si>
  <si>
    <t>Srinivasa Sri Venkatesha (~ Abheri / Bhimpalas)</t>
  </si>
  <si>
    <t>Chant the names of Lord Srinivasa of Tirupati also hailed as Venkatesha, Balaji, Govinda. O Lord, You are none other than Lord Sai. You are the compassionate Lord residing on the hills of Tirumala accompanied by Goddess Lakshmi. You are the lotus-eyed one who destroys our sins.</t>
  </si>
  <si>
    <t>Srinivasa Sri Venkatesha
Balaji Govinda Sayeesha [ Srinivasa Sri ... ]
Parama Dayala Tirumalai Vasa
Padma Lakshmi Vallabha Esha
Pundarikaaksha Paapa Vinasha</t>
  </si>
  <si>
    <t>srinivasa-sri-venkatesha.mp3</t>
  </si>
  <si>
    <t>Song Glossary balaji: lord venkateshwara dayal: compassionate one: (var) dayala, dayalam, dayalana, dayalo, dayalu, dayaludey, dayalane (tamil), dayakari (f), dayalakari (f) esha: lord govinda: name of krishna which means cowherd; (var) govindam lakshmi: goddess of wealth, the consort of lord vishnu paapa: sin padma: lotus parama: supreme, principal, chief, best, highest; (var) param, paramam pundarikaaksha: lord with eyes resembling lotus (lord vishnu) sayeesha: sai + esha = lord sai; (var) sayeesham, sayeeshwara, sayeeshwaram, sayeeshwari (f), sayeeshwaraya, saishwari (f), sri: honorific title of respect; another name of goddess lakshmi; wealth, majesty, splendour, intellect, fortune; (var) thiru (tamil) srinivasa: a name of lord vishnu – one who resides in the heart of sri tirumala: the hills of tirumala, the holy residence of lord venkateshwara, an incarnation of lord vishnu vallabha: beloved, husband; (var) vallabham, vallabhaya, vallabhey vasa: one who dwells or resides in; (var) vasaya, vaasam venkatesha: lord srinivasa; (var) venkatesa, venkata vinasha: one who destroys or removes; (var) vinashaka, vinashana, vinashini (f), vinasham;</t>
  </si>
  <si>
    <t>https://sairhythms.sathyasai.org/song/srinivasa-venkatesha</t>
  </si>
  <si>
    <t>Srinivasa Venkatesha</t>
  </si>
  <si>
    <t>Sing the names of Lord Srinivasa, Venkatesha (names of Lord Vishnu) and Lord Sayeesha who protects all those who have surrendered to Him. Glory to Lord Govinda who resides in Tirupati and the one who rides on Garuda.</t>
  </si>
  <si>
    <t>Srinivasa Venkatesha
Shritha Jana Paripala Sayeesha [ Srinivasa ... ]
Tirupati Giri Vasa Govinda
Garuda Vahana Govinda Govinda
Govinda Govinda Srinivasa Govinda
Govinda Govinda Shirdi Vasa Govinda
Govinda Govinda Parthi Vasa Govinda
Srinivasa Venkatesha
Shritha Jana Paripala Sayeesha [ Srinivasa ... ]
Tirumala Giri Vasa Govinda
Garuda Vahana Govinda Govinda
Govinda Govinda Srinivasa Govinda
Govinda Govinda Shirdi Vasa Govinda
Govinda Govinda Parthi Vasa Govinda</t>
  </si>
  <si>
    <t>srinivasa-venkatesha.mp3 srinivasa-venkatesha_1.mp3</t>
  </si>
  <si>
    <t>P N1 S+ R2+ R2+ ~ S+ N1 P N1 S+ S+In the Key of C:G B♭ C+ D+ D+ ~ C+ B♭ G B♭ C+ C+</t>
  </si>
  <si>
    <t>Lowest Note: M1 / FHighest Note: G1 / E♭ (higher octave)* Western notes are in the Key of C</t>
  </si>
  <si>
    <t>Song Glossary garuda: king of all the birds-used by lord vishnu as his vehicle giri: mountain or hill govinda: name of krishna which means cowherd; (var) govindam jana: people; (var) jano, janon, janonke (of people), janoon, janara paripala: to protect; (var) paripalaka, paripalaya, paripalana, paripalita puttaparthi: birthplace of bhagawan sri sathya sai baba; (var) parti, parthi, parthipuri sayeesha: sai + esha = lord sai; (var) sayeesham, sayeeshwara, sayeeshwaram, sayeeshwari (f), sayeeshwaraya, saishwari (f), shirdi: holy abode of the first incarnation of sai baba; (var) shirdipuri shritha: those who worship or surrender to god; (var) aashritha srinivasa: a name of lord vishnu – one who resides in the heart of sri tirupati: a holy place in the state of andhra pradesh, having the tirumala hills vahana: vehicle; (var) vahini - one who rides the vehicle (feminine) vasa: one who dwells or resides in; (var) vasaya, vaasam venkatesha: lord srinivasa; (var) venkatesa, venkata</t>
  </si>
  <si>
    <t>debug_srinivasa_venkatesha.html</t>
  </si>
  <si>
    <t>https://sairhythms.sathyasai.org/song/srishti-sthithi-layakara-amrutotbhavakara</t>
  </si>
  <si>
    <t>Srishti Sthithi Layakara Amrutotbhavakara</t>
  </si>
  <si>
    <t>Salutations to Lord Shiva who is responsible for creation, existence and destruction. He is the creator of Amrutha - the immortal nectar. He is the preceptor in the form of Trinity (Brahma, Vishnu and Maheshwara). Lord Sai who creates the of holy Shivalinga is none other than Lord Shiva.</t>
  </si>
  <si>
    <t>Srishti Sthithi Layakara Amrutotbhavakara
Guru Brahma Guru Vishnu Guru Devo Maheshwara [ Srishti Sthithi ... ]
Lingodhbhavakara Shiva Shiva Shiva Shankara
Shambho Mahadeva Sai Parameshwara</t>
  </si>
  <si>
    <t>Song Glossary amrutotbhavakara: one who made nectar to appear brahma: one of the trinity who is the creator, it also refers to the supreme lord - brahman; (var) brahmam deva: god; (var) dev, devo, devam guru: preceptor; (var) guruvara – belonging to the guru / guru’s layakara: one who creates rhythm lingodbhava: one who created linga - refers to lord sathya sai baba who created and took out lingas from his stomach during the shivarathri festival; (var) lingodhbhava, lingodhbhavakara mahadeva: lord of the lords - refers to lord shiva maheshwara: greatest lord - refers to lord shiva paramesha: supreme god; (var) parameshwara, parameshwaraya, parameshwari (feminine) sai: sa + aai = divine mother shambho: one who is goodness personified - refers to lord shiva; (var) shambhu shankara: name of lord shiva, one who bestows auspiciousness; (var) shankar, shankaraya, shankaram shiva: lord shiva - one of the trinity who is the destroyer - the name shiva means auspiciousness; (var) shiv, shivaya, shivaraj, shivaraja, shivarajam, shivom, shivani (f) - of shiva srishti: creation sthithi: plight vishnu: lord vishnu, one of the trinity who is the preserver</t>
  </si>
  <si>
    <t>debug_srishti_sthithi_layakara_amrutotbhavakara.html</t>
  </si>
  <si>
    <t>https://sairhythms.sathyasai.org/song/start-day</t>
  </si>
  <si>
    <t>Start the Day</t>
  </si>
  <si>
    <t>Start the day with love
Fill the day with love
Spend the day with love
End the day with love
That is the way to God (4)</t>
  </si>
  <si>
    <t>start-day.mp3</t>
  </si>
  <si>
    <t>debug_start_the_day.html</t>
  </si>
  <si>
    <t>https://sairhythms.sathyasai.org/song/start-day-love-0</t>
  </si>
  <si>
    <t>Start the day with Love</t>
  </si>
  <si>
    <t>Start the day with Love
Fill the day with Love
End the day with Love
That's the Golden road, the Golden way to Love
Wake up your song in our heart Lord</t>
  </si>
  <si>
    <t>debug_start_the_day_with_love.html</t>
  </si>
  <si>
    <t>https://sairhythms.sathyasai.org/song/step-back</t>
  </si>
  <si>
    <t>Step Back</t>
  </si>
  <si>
    <t>Step Back
Give us what it takes
All the strength and light we need
To clear our mistakes
Don’t have a chance, so you don’t have a chance
You better step back, worry you don’t have a chance
Don’t have a chance to bring us down
Guiding all that we do and we say
When we recognize it as His play
We see the world in a brand new way
Don’t have a chance, so you don’t have a chance
You better step back, jealousy you don’t have a chance
Don’t have a chance to bring us down
Happiness can overcome the greed
When we’re loving You with all of our hearts
We are content to follow His lead
Don’t have a chance, so you don’t have a chance
You better step back, anger you don’t have a chance
Don’t have a chance to bring us down
Peering out from each form and face
When we see the light reflecting there
We know that God is flooding His grace
Don’t have a chance, so you don’t have a chance
You better step back, worry you don’t have a chance
Don’t have a chance to bring us down</t>
  </si>
  <si>
    <t>step-back.mp3</t>
  </si>
  <si>
    <t>debug_step_back.html</t>
  </si>
  <si>
    <t>https://sairhythms.sathyasai.org/song/stream-love</t>
  </si>
  <si>
    <t>Stream of Love</t>
  </si>
  <si>
    <t>There’s a Stream of Love
Come to the waters, come to the waters
There’s a Stream of Love
Come to the shore, come to the shore
First you must put all of your trust in Spirit
Then, just wade on in [ There’s a Stream ... ]
And the world leaves you unsatisfied
Know that in all those places you’ve been seeking
There’s one place you might not have tried [ There’s a Stream ... ]
Everything not of itself
If you will push aside all you’re afraid of
Reach up take Love off the shelf [ There’s a Stream ... ]</t>
  </si>
  <si>
    <t>stream-love.mp3</t>
  </si>
  <si>
    <t>debug_stream_of_love.html</t>
  </si>
  <si>
    <t>https://sairhythms.sathyasai.org/song/subah-aur-shyam-bol-hari</t>
  </si>
  <si>
    <t>Subah Aur Shyam Bol Hari</t>
  </si>
  <si>
    <t>Chant the name of Lord Hari day in and day out. Chant Gopi, Gopala, Ghana Shyam (various names of Lord Krishna) and Sai who is verily Krishna. O Mind, let us proceed with our journey to the abodes of Shirdi Sai Baba and Sathya Sai Baba.</t>
  </si>
  <si>
    <t>Subah Aur Shyam Bol Hari Naam
Gopi Gopala Bhajo Sai Ghana Shyam [ Subah Aur ... ]
Chalo Man Chalo Chaley Baba Ke Dham
Shirdi Ke Dhaam Sathya Sai Ke Dham</t>
  </si>
  <si>
    <t>n1 S S G2 R2 S n1 n1 S SIn the Key of C:B♭ C C E D C B♭ B♭ C C</t>
  </si>
  <si>
    <t>Song Glossary aur: and baba: lord sai baba - the divine father bhajo: (let us) worship, chant the name or sing the praises of the lord; (var) bhajarey, bhajey, bhajore, bhajorey, bhajeham bolo: chant, tell; (var) bol, boley - tells, boloon - i say chalo: let us go; (var) chaley, chala - to go dhama: house, residence, light, lustre, splendor; (var) dham, dhamam, dhaam, dhaama ghana: thick; also refers to the sound of a bell; (var) ghanana gopal: name of krishna which means protector of the cowherd; (var) gopala, gopalana, gopalam gopi: the women of brindavana who had completely surrendered to lord krishna; (var) gopika hari: name of lord vishnu; (var) hare, harey ke: of or belonging to mana: mind; (var) man, mano naam: name; (var) naama, naamam puttaparthi: birthplace of bhagawan sri sathya sai baba; (var) parti, parthi, parthipuri sai: sa + aai = divine mother sham: dark hued, a reference to lord krishna; evening time; (var) shyam, shyama, shyamala shirdi: holy abode of the first incarnation of sai baba; (var) shirdipuri subah: morning</t>
  </si>
  <si>
    <t>debug_subah_aur_shyam_bol_hari.html</t>
  </si>
  <si>
    <t>https://youtu.be/UYw5gYWTRjA</t>
  </si>
  <si>
    <t>https://sairhythms.sathyasai.org/song/subete-no-inochi-wa-anata</t>
  </si>
  <si>
    <t>Subete no Inochi wa Anata</t>
  </si>
  <si>
    <t>O Lord Sathya Sai, everything in this world was born for You. Everything is God, Everything is Love. Any word You speak is sweet. You give me the strength to return to You. Sathya Sai Baba, Your love has guided us.</t>
  </si>
  <si>
    <t>Subete no Inochi wa Anata Kara Umareta
Subete wa Kami Desu, Subete wa Ai Desu
Anata no Kotoba wa Nani yori mo Amaku
Nani yori mo Tsuyoku, Tamashi he to Hibiku
Sathya Sai Baba, Sathya Sai Baba
Warera wo Michibikita mou Sathya Sai Baba no Ai</t>
  </si>
  <si>
    <t>debug_subete_no_inochi_wa_anata.html</t>
  </si>
  <si>
    <t>https://youtu.be/kBuk8gNN4bY</t>
  </si>
  <si>
    <t>https://sairhythms.sathyasai.org/song/subete-no-kokoro-ni-yadoru-sai</t>
  </si>
  <si>
    <t>Subete no Kokoro ni Yadoru Sai</t>
  </si>
  <si>
    <t>Lord Sai, You live within everyone's heart. You help us with kindness even in difficult times. The name Sai has infinite, magnificent power. O Lord, You have reincarnated for us.</t>
  </si>
  <si>
    <t>Subete no Kokoro ni Yadoru Sai
Kurushii Toki nimo Yasashiku Sukuu [ Subete no ... ]
Sai no Namae no Fushigina Chikara (Mugen no Chikara, Idai no Chikara)
Rinne no Umi wo Watashi tamae
Sai Ram Sai Ram Tonaete Inoru
Antaryami Sai Murari
Deena Dukhiyon Ke Tum Hitakari [ Antaryami Sai ... ]
Sai Naam Ke Mahima Bhaari
Bhava Sagar Se Paar Utharo
Sai Ram Sai Ram Sai Ram Gao</t>
  </si>
  <si>
    <t>debug_subete_no_kokoro_ni_yadoru_sai.html</t>
  </si>
  <si>
    <t>https://youtu.be/jn-ApUpxek4</t>
  </si>
  <si>
    <t>https://sairhythms.sathyasai.org/song/subete-wo-michibiku-seinaru-guru</t>
  </si>
  <si>
    <t>Subete wo Michibiku Seinaru Guru</t>
  </si>
  <si>
    <t>Holy Guru Baba, You guide everything through Your godly ashes. Please reveal within me the love of Shiva. You are the light of Sai Gopala that overflows in me. You are Sai Rama who supports my heart. Please guide me with Your divine love.</t>
  </si>
  <si>
    <t>Subete wo Michibiku Seinaru Guru Sai Baba
Kami no Miwaza no Shinsei Hai de
Shiva no Jiai wo Arawashi Tamae [ Subete wo... ]
Hikari Afureru Sai Gopala
Kokoro no Sasae Sai Rama
Guru no Ai de Michibiki Tamae
Guru Deva Priya Deva Sai Deva Dayamaya
Vibhuti Sundara Shashankha Shekara
Sai Shankara Daya Karo (2) [ Guru Deva ... ]
Gokula Nandana Sai Gopala
Raghukula Bhooshana Sai Rama
Hey Madanaantaka Daya Karo (2)</t>
  </si>
  <si>
    <t>Song Glossary baba: lord sai baba - the divine father gopal: name of krishna which means protector of the cowherd; (var) gopala, gopalana, gopalam guru: preceptor; (var) guruvara – belonging to the guru / guru’s rama: name of the seventh incarnation of lord vishnu, son of dasharatha and kausalya; (var) ram sai: sa + aai = divine mother</t>
  </si>
  <si>
    <t>debug_subete_wo_michibiku_seinaru_guru.html</t>
  </si>
  <si>
    <t>https://youtu.be/ef6l04IMGqI</t>
  </si>
  <si>
    <t>https://sairhythms.sathyasai.org/song/subete-wo-mimamoru-hahanaru-sai</t>
  </si>
  <si>
    <t>Subete wo mimamoru hahanaru Sai</t>
  </si>
  <si>
    <t>Mother Sai, you watch over everything with affection, kindness, and a smile. When I embrace you, and light will come.</t>
  </si>
  <si>
    <t>Subete wo mimamoru hahanaru Sai
Yasashiku hohoemu jiai no Kami yo
Oh Baba Watashi no hikari
Anata ni idakarete hikari e kaeru</t>
  </si>
  <si>
    <t>debug_subete_wo_mimamoru_hahanaru_sai.html</t>
  </si>
  <si>
    <t>https://youtu.be/ew2ihipxGK4</t>
  </si>
  <si>
    <t>https://sairhythms.sathyasai.org/song/subrahmanya-maam-paahi-sai-natha</t>
  </si>
  <si>
    <t>Subrahmanya Maam Paahi Sai Natha</t>
  </si>
  <si>
    <t>We take refuge in Lord Subrahmanya, son of Lord Shambhu (Lord Shiva) Praise Him as Sharavana.</t>
  </si>
  <si>
    <t>Subrahmanya Maam Paahi Sai Natha Maam Paahi
Shambhu Kumara Maam Paahi Sharavana Bhava Guha Maam Paahi
Shanmukha Natha Maam Paahi Sai Natha Maam Paahi
Shiva Shiva Shiva Shiva Subrahmanyam Hara Hara Hara Hara Subrahmanyam
Shiva Shiva Bala Subrahmanyam Hara Hara Bala Subrahmanyam
Shiva Shiva Hara Hara Subrahmanyam Hara Hara Shiva Shiva Subrahmanyam</t>
  </si>
  <si>
    <t>Song Glossary bala: child, son; (var) bal, balana, balagan (tamil), baalam bhava: being, becoming, birth, world guha: lord subrahmanya, also the name of the boatsman in whose boat lord rama travelled hara: another name of lord shiva which means “to destroy”; (var) haraya kumara: son, young boy, lord subrahmanya maam: for me natha: lord or master; (var) nath, nathaya, natham, nada (tamil), nadanukku (tamil) - to the lord, nathudey (telugu) paahi: protect; (var) pahi sai: sa + aai = divine mother shambho: one who is goodness personified - refers to lord shiva; (var) shambhu shanmukha: lord with six faces - refers to lord subrahmanya, son of shiva; (var) shanmuga sharavana: another name of lord subrahmanya since he appeared in a forest of shara (bamboo) shiva: lord shiva - one of the trinity who is the destroyer - the name shiva means auspiciousness; (var) shiv, shivaya, shivaraj, shivaraja, shivarajam, shivom, shivani (f) - of shiva subrahmanya: son of lord shiva and brother of lord ganesha, commander-in-chief of the army of the gods; (var) subramanya, subramanyam</t>
  </si>
  <si>
    <t>debug_subrahmanya_maam_paahi_sai_natha.html</t>
  </si>
  <si>
    <t>https://sairhythms.sathyasai.org/song/subrahmanya-namostuthey</t>
  </si>
  <si>
    <t>Subrahmanya Namostuthey</t>
  </si>
  <si>
    <t>Pray to Lord Subrahmanya, the destroyer of demon Soora. He is protector of pious sages and noble souls. He is the son of Mother Shankari (Parvathi). Our salutations to You, O Lord Sai.</t>
  </si>
  <si>
    <t>Subrahmanya Namostuthey
Soora Samhara Namostuthey
Suramuni Pala Namostuthey
Kanda Kumara Namostuthey
Shambhu Kumara Namostuthey
Shankari Bala Namostuthey
Shanmukha Natha Namostuthey
Sai Natha Namostuthey (2)</t>
  </si>
  <si>
    <t>Song Glossary bala: child, son; (var) bal, balana, balagan (tamil), baalam kanda: another name of lord subrahmanya kumara: son, young boy, lord subrahmanya namostuthey: to offer salutations; (var) namasthey natha: lord or master; (var) nath, nathaya, natham, nada (tamil), nadanukku (tamil) - to the lord, nathudey (telugu) pala: to care, protect or sustain; (var) palana, palaya, palam, palan sai: sa + aai = divine mother samhaara: to destroy; (var) samhaaraka, samharanam, samhari - one who destroys, samhaarini (f) shambho: one who is goodness personified - refers to lord shiva; (var) shambhu shankari: goddess parvathi shanmukha: lord with six faces - refers to lord subrahmanya, son of shiva; (var) shanmuga sooran: soorapadman - a demon slayed by lord subramanya; (var) soora subrahmanya: son of lord shiva and brother of lord ganesha, commander-in-chief of the army of the gods; (var) subramanya, subramanyam suramuni: noble people and sages</t>
  </si>
  <si>
    <t>debug_subrahmanya_namostuthey.html</t>
  </si>
  <si>
    <t>https://sairhythms.sathyasai.org/song/subrahmanyam-bol-hara-hara-subrahmanyam</t>
  </si>
  <si>
    <t>Subrahmanyam Bol Hara Hara Subrahmanyam</t>
  </si>
  <si>
    <t>Sing the name of Lord Subrahmanya, son of Lord Shiva. He is also praised as Lord Kanda, Shanmukha, and Sharavana. He is the six-faced one who bears the golden spear (Vel).</t>
  </si>
  <si>
    <t>Subrahmanyam Bol Hara Hara Subrahmanyam Bol
Bolo Hara Hara Bolo Shiva Shiva Subrahmanyam Bol
Kanda Kumara Vela Muruga Subrahmanyam Bol [ Bolo Hara Hara ... ]
Subrahmanyam Bol Hara Hara (Shiva Shiva) Subrahmanyam Bol
Shanmukha Natha Sharavana Deva Subrahmanyam Bol [ Bolo Hara Hara ... ]</t>
  </si>
  <si>
    <t>Song Glossary bolo: chant, tell; (var) bol, boley - tells, boloon - i say deva: god; (var) dev, devo, devam hara: another name of lord shiva which means “to destroy”; (var) haraya kanda: another name of lord subrahmanya kumara: son, young boy, lord subrahmanya muruga: another name of lord subrahmanya natha: lord or master; (var) nath, nathaya, natham, nada (tamil), nadanukku (tamil) - to the lord, nathudey (telugu) shanmukha: lord with six faces - refers to lord subrahmanya, son of shiva; (var) shanmuga sharavana: another name of lord subrahmanya since he appeared in a forest of shara (bamboo) subrahmanya: son of lord shiva and brother of lord ganesha, commander-in-chief of the army of the gods; (var) subramanya, subramanyam shiva: lord shiva - one of the trinity who is the destroyer - the name shiva means auspiciousness; (var) shiv, shivaya, shivaraj, shivaraja, shivarajam, shivom, shivani (f) - of shiva vela: one wielding the vel or spear - lord subrahmanya; (var) velan, velava</t>
  </si>
  <si>
    <t>debug_subrahmanyam_bol_hara_hara_subrahmanyam.html</t>
  </si>
  <si>
    <t>https://sairhythms.sathyasai.org/song/subrahmanyam-sai-bolo-subrahmanyam-sai</t>
  </si>
  <si>
    <t>Subrahmanyam Sai Bolo Subrahmanyam Sai</t>
  </si>
  <si>
    <t>Chant the name of Lord Subrahmanya, the Lord who has six faces. He has incarnated as our beloved Lord Sathya Sai.</t>
  </si>
  <si>
    <t>Subrahmanyam Sai Bolo Subrahmanyam Sai
(Bolo) Shanmukha Natha Subrahmanyam Subrahmanyam Sai
(Bolo) Sai Natha Subrahmanyam Subrahmanyam Sai
Subrahmanyam Subrahmanyam Subrahmanyam Sai [ (Bolo) Shanmukha Natha ... ]
Subrahmanyam Subrahmanyam Subrahmanyam Sai [ (Bolo) Shanmukha Natha ... ]</t>
  </si>
  <si>
    <t>G2 S G2 G2 M1 M1 D1 M1 G2 S G2 G2 M1In the Key of C:E C E E F F G# F E C E E F</t>
  </si>
  <si>
    <t>Song Glossary bolo: chant, tell; (var) bol, boley - tells, boloon - i say natha: lord or master; (var) nath, nathaya, natham, nada (tamil), nadanukku (tamil) - to the lord, nathudey (telugu) sai: sa + aai = divine mother shanmukha: lord with six faces - refers to lord subrahmanya, son of shiva; (var) shanmuga subrahmanya: son of lord shiva and brother of lord ganesha, commander-in-chief of the army of the gods; (var) subramanya, subramanyam</t>
  </si>
  <si>
    <t>debug_subrahmanyam_sai_bolo_subrahmanyam_sai.html</t>
  </si>
  <si>
    <t>This song can also be classified under the Carnatic Raga "Udayaravichandrika or Srotaswini" when the base note is shifted.</t>
  </si>
  <si>
    <t>https://sairhythms.sathyasai.org/song/subrahmanyam-subrahmanyam</t>
  </si>
  <si>
    <t>Subrahmanyam Subrahmanyam</t>
  </si>
  <si>
    <t>We take refuge in Lord Subrahmanya and praise Him as Sharavana. Glory to Lord Subrahmanya and Lord Sai Natha.</t>
  </si>
  <si>
    <t>Subrahmanyam Subrahmanyam Shanmukha Natha Subrahmanyam
Subrahmanyam Subrahmanyam Sai Natha Subrahmanyam
Shiva Shiva Shiva Shiva Subrahmanyam Hara Hara Hara Hara Subrahmanyam
Shiva Shiva Hara Hara Subrahmanyam Hara Hara Shiva Shiva Subrahmanyam
Shiva Sharavana Bhava Subrahmanyam Guru Sharavana Bhava Subrahmanyam
Shiva Shiva Hara Hara Subrahmanyam Hara Hara Shiva Shiva Subrahmanyam</t>
  </si>
  <si>
    <t>subrahmanyam-subrahmanyam.mp3</t>
  </si>
  <si>
    <t>Lowest Note: n2 / B (lower octave)Highest Note: G2 / E* Western notes are in the Key of C</t>
  </si>
  <si>
    <t>Song Glossary bhava: being, becoming, birth, world guru: preceptor; (var) guruvara – belonging to the guru / guru’s hara: another name of lord shiva which means “to destroy”; (var) haraya natha: lord or master; (var) nath, nathaya, natham, nada (tamil), nadanukku (tamil) - to the lord, nathudey (telugu) sai: sa + aai = divine mother shanmukha: lord with six faces - refers to lord subrahmanya, son of shiva; (var) shanmuga sharavana: another name of lord subrahmanya since he appeared in a forest of shara (bamboo) shiva: lord shiva - one of the trinity who is the destroyer - the name shiva means auspiciousness; (var) shiv, shivaya, shivaraj, shivaraja, shivarajam, shivom, shivani (f) - of shiva subrahmanya: son of lord shiva and brother of lord ganesha, commander-in-chief of the army of the gods; (var) subramanya, subramanyam</t>
  </si>
  <si>
    <t>debug_subrahmanyam_subrahmanyam.html</t>
  </si>
  <si>
    <t>source: https://media.radiosai.org/journals/vol_15/01AUG17/Sai-Bhajans-Karaoke-Volume-2.htmReference Track6.5 Pancham / A#Gents Pitch Karaoke Tracks6.5 Pancham / A# (reference)6 Pancham / A (half note lower)5.5 Pancham / G# (one note lower)Ladies Pitch Karaoke Tracks2.5 Pancham / D# (reference)2 Pancham / D (half note lower)1.5 Pancham / C# (one note lower)</t>
  </si>
  <si>
    <t>subrahmanyam-subrahmanyam_1.mp3</t>
  </si>
  <si>
    <t>subrahmanyam-subrahmanyam_2.mp3</t>
  </si>
  <si>
    <t>https://sairhythms.sathyasai.org/song/sumiran-kar-man-naam-prabhu</t>
  </si>
  <si>
    <t>Sumiran Kar Man Naam Prabhu</t>
  </si>
  <si>
    <t>Oh Mind meditate upon the form of Lord Sai of Parthi, He is none other than the Lotus eyed Lord Krishna. Meditate upon the form of Lord Sai Rama.</t>
  </si>
  <si>
    <t>Sumiran Kar Man Naam Prabhu Ka
Parthi Puri Ke Sai Prabhu Ka [ Sumiran Kar ]
Kamal Nayana Prabhu Sundara Shyama
Karley Sumiran Sai Rama</t>
  </si>
  <si>
    <t>Song Glossary ka: belonging to kamala: lotus karo: do; make it happen; (var) kar; kiya - did; karomi, karey - let us do ke: of or belonging to mana: mind; (var) man, mano naam: name; (var) naama, naamam nayan: eye; (var) nayana, nayanon, nayanom, nayanabhi prabhu: lord, master; (var) prabho puri: a holy site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 sumira: chant, remember sundara: beautiful; (var) sundarakara, sundaraya, sundari (f), soundari (f), sundaram - beauty</t>
  </si>
  <si>
    <t>debug_sumiran_kar_man_naam_prabhu.html</t>
  </si>
  <si>
    <t>https://sairhythms.sathyasai.org/song/sun-ley-pukar-sai-murali</t>
  </si>
  <si>
    <t>Sun Ley Pukar Sai Murali</t>
  </si>
  <si>
    <t>O Lord Krishna of Yadava clan, please listen to my appeal, You are the Murali krishna who raptures everyone with sublime, sweet lilting music on Your flute going around the beautiful forest with Radha as consort.</t>
  </si>
  <si>
    <t>Sun Ley Pukar Sai Murali (2)
Madhura Murali Mangala Murali
Mohana Murali Mukunda Murali
Sumadhura Murali Sunaada Murali
Madhava Murali Yadava Murali
Madhumathi Radha Lola Murali
Madhuvana Sanchari Shyama Murali</t>
  </si>
  <si>
    <t>sun-ley-pukar-sai-murali.mp3</t>
  </si>
  <si>
    <t>Song Glossary ley: take, accept; (var) lo, leylo lola: longing or desirous of madhava: name of krishna which means very sweet like madhu-honey; (var) madhavam, madhavaya madhumathi: particular supernatural faculty belonging to a yogin madhura: sweet; (var) madhuram madhuvana: forest inhabited by the demon ‘madhu’ mangal: auspicious; (var) mangala mohana: attractive, beautiful, enchanting; (var) mohanam, mohini (f) - also refers to an incarnation of lord vishnu mukunda: refers to krishna, the one who grants liberation murali: flute pukar: to call, to plead; (var) pukara, pukarey radha: one of the gopikas and the beloved of lord krishna; (var) radhe, radhey, radhika sai: sa + aai = divine mother sanchari: one who wanders; (var) sanchara, sancharam sham: dark hued, a reference to lord krishna; evening time; (var) shyam, shyama, shyamala sumadhura: divinely sweet sun: listen; (var) sunlo, sunle sunaada: divine sound, pleasant sounding yadava: one belonging to the yadu dynasty, refers to lord krishna</t>
  </si>
  <si>
    <t>debug_sun_ley_pukar_sai_murali.html</t>
  </si>
  <si>
    <t>https://sairhythms.sathyasai.org/song/sunaada-vinodini-sai-janani</t>
  </si>
  <si>
    <t>Sunaada Vinodini Sai Janani</t>
  </si>
  <si>
    <t>Glory to Mother Sai who enjoys music and who has several forms and names - Bhavani who enchants the whole world, Sambhavi, who pleases and entertains Lord Shiva, Shankari, Narayani and Bhagawathi who bestows boons to all.</t>
  </si>
  <si>
    <t>Sunaada Vinodini Sai Janani
Bhavani Jaganmohini Sai Janani [ Sunaada Vinodini ... ]
Sambhavi Shiva Ranjani Sai Janani
Shankari Narayani Sai Janani
Bhagawathi Vara Dayini Sai Janani</t>
  </si>
  <si>
    <t>sunaada-vinodini-sai-janani.mp3</t>
  </si>
  <si>
    <t>Song Glossary bhagawathi: goddess bhavani: goddess parvathi dayini: one who gives (feminine); (var) pradayini, vidayini jaganmohana: one who enchants the world; (var) jaganmohini (f) janani: mother narayani: goddess of wealth, lakshmi, the consort of narayana ranjani: she who pleases sai: sa + aai = divine mother sambhavi: goddess parvathi shankari: goddess parvathi shiva: lord shiva - one of the trinity who is the destroyer - the name shiva means auspiciousness; (var) shiv, shivaya, shivaraj, shivaraja, shivarajam, shivom, shivani (f) - of shiva sunaada: divine sound, pleasant sounding vara: (1) boon, gift, (2) desired, (3) bridegroom, (4) most respected, best, excellent; (var) varam - tamil vinodini: one who delights in various activities like playing flute, singing etc.; (var) vinodana</t>
  </si>
  <si>
    <t>debug_sunaada_vinodini_sai_janani.html</t>
  </si>
  <si>
    <t>https://sairhythms.sathyasai.org/song/sunaada-vinodini-suhaasini</t>
  </si>
  <si>
    <t>Sunaada Vinodini Suhaasini</t>
  </si>
  <si>
    <t>The Divine Mother revels in sacred music, is bliss personified, protector of helpless and needy and the one who bestows solace to all.</t>
  </si>
  <si>
    <t>Sunaada Vinodini Suhaasini
Anatha Rakshaki Sri Bhuvaneshwari
Abhaya Pradayini Ananda Roopini</t>
  </si>
  <si>
    <t>Song Glossary abhaya: protection anand: bliss; (var) ananda, anandam, anando anath: destitute; (var) anatha bhuvaneshwari: goddess of the world dayini: one who gives (feminine); (var) pradayini, vidayini raksha: protect; (var) rakshaya sri: honorific title of respect; another name of goddess lakshmi; wealth, majesty, splendour, intellect, fortune; (var) thiru (tamil) suhaasini: one with a beautiful smile (feminine); (var) haasini sunaada: divine sound, pleasant sounding swaroopa: figure, embodiment; (var) swarupa, swaroopam, swaroopanin (tamil); roopini, swaroopini, svarupini (feminine) vinodini: one who delights in various activities like playing flute, singing etc.; (var) vinodana</t>
  </si>
  <si>
    <t>debug_sunaada_vinodini_suhaasini.html</t>
  </si>
  <si>
    <t>https://sairhythms.sathyasai.org/song/sundar-sundar-sai-sundar</t>
  </si>
  <si>
    <t>Sundar Sundar Sai Sundar</t>
  </si>
  <si>
    <t>Salutations to the most beautiful Lord Sai Ram, the one with lotus-petal eyes who incarnated in Puttaparthi to liberate the devotees. Chant the Holy name of Lord Sai, the sole refuge of the downtrodden.</t>
  </si>
  <si>
    <t>Sundar Sundar Sai Sundar
Kamala Nayana Sai Ram (2) [ Sundar Sundar … ]
Parthipuri Mey Janam Liya
Bhakthon Ka Uddhaar Kiya
Patitha Pavana Pavana Naam [ Kamala Nayana ... ]
Jai Jai Ram Ram Ram Sai Ram Ram Ram</t>
  </si>
  <si>
    <t>sundar-sundar-sai-sundar.mp3</t>
  </si>
  <si>
    <t>Song Glossary bhakthon: devotees; (var) bhakto, bhaktho jai: victory janam: birth; (var) janama, janana kamala: lotus ka: belonging to karo: do; make it happen; (var) kar; kiya - did; karomi, karey - let us do liye: took, also means for (eg. for us, for you); (var) liya mey: in naam: name; (var) naama, naamam nayan: eye; (var) nayana, nayanon, nayanom, nayanabhi patitha: downtrodden, helpless pavana: sacred, also means one who protects or provides refuge; (var) pavanam, paavana; pavani (f) puttaparthi: birthplace of bhagawan sri sathya sai baba; (var) parti, parthi, parthipuri rama: name of the seventh incarnation of lord vishnu, son of dasharatha and kausalya; (var) ram sai: sa + aai = divine mother sundara: beautiful; (var) sundarakara, sundaraya, sundari (f), soundari (f), sundaram - beauty uddhaar: liberate; (var) uddhar</t>
  </si>
  <si>
    <t>debug_sundar_sundar_sai_sundar.html</t>
  </si>
  <si>
    <t>https://sairhythms.sathyasai.org/song/sundara-mukha-sri-gajanana</t>
  </si>
  <si>
    <t>Sundara Mukha Sri Gajanana</t>
  </si>
  <si>
    <t>Salutations to Lord Ganesh, the beautiful elephant-faced Lord with a single tusk and the one whom the entire universe worships first. The wise and noble sages too worship Him first.</t>
  </si>
  <si>
    <t>Sundara Mukha Sri Gajanana
Eka Dantha Sri Gajanana [ Sundara Mukha ... ]
Prathama Namami Gajanana
Rishi Muni Vanditha Gajanana
Gajanana Om Gajanana (3)</t>
  </si>
  <si>
    <t>sundara-mukha-sri-gajanana.mp3</t>
  </si>
  <si>
    <t>Song Glossary dantha: tooth or tusk as in ekadantha - the single-tusked one (refers to lord ganesha) eka: one gajamukha: elephant-faced one, refers to lord ganesh; (var) gajamukham, gajanana, gajananam, gajavadana, gajavadanam mukha: face; (var) mukh muni: saint namami: i offer salutations; (var) namaoon om: Omkara has no form. It is the manifestation of Brahman (God) as sound. It is present in all creation. It is effulgent. It is in all speech. Read More: Significance of Om prathama: first rishi: sage sri: honorific title of respect; another name of goddess lakshmi; wealth, majesty, splendour, intellect, fortune; (var) thiru (tamil) sundara: beautiful; (var) sundarakara, sundaraya, sundari (f), soundari (f), sundaram - beauty vanditha: one who is worshipped; (var) vandita, vanditham, vandithaya</t>
  </si>
  <si>
    <t>debug_sundara_mukha_sri_gajanana.html</t>
  </si>
  <si>
    <t>https://sairhythms.sathyasai.org/song/sundara-paadam-sai-paadam</t>
  </si>
  <si>
    <t>Sundara Paadam Sai Paadam</t>
  </si>
  <si>
    <t>The feet of Sai are beautiful. The feet, which are soft like Lotus petals relieves us from our sins. The feet of Sai are the dancing feet of Lord Shiva and that of Lord Krishna. The feet of Sai provide solace from the trials and tribulations in our lives and they are the feet that uplift the world from miseries and calamities.</t>
  </si>
  <si>
    <t>Sundara Paadam Sai Paadam
Pankaja Charanam Paapa Vimochanam [ Sundara Paadam ... ]
Nataraja Natanam Sai Paadam
Sri Krishna Narthanam Sai Paadam
Bhava Dukha Haranam Sai Paadam
Jagadodharanam Sai Paadam</t>
  </si>
  <si>
    <t>sundara-paadam-sai-paadam.mp3</t>
  </si>
  <si>
    <t>Song Glossary bhava: being, becoming, birth, world charan: feet; (var) charana, charanam, charanon dukh: sorrow; (var) dukha harana: to remove/destroy; (var) haranam, haari - one who destroys jagadodhara: one who liberates the world; (var) jagadoddhara, jagadoddharini (f), jagadodhaara, jagadodharaka, jagadodharana, jagadodharanam, jagadodharini (f) krishna: name of the eighth incarnation of lord vishnu, son of devaki and vasudeva narthana: dance; (var) narthanam natana: acting, dancing; (var) natanam nataraj: king of dance - refers to lord shiva who is the source of cosmic energy; (var) nataraja paada: feet; (var) pada, padam, paadam - tamil paapa: sin pankaja: lotus; (var) pankajam sai: sa + aai = divine mother sri: honorific title of respect; another name of goddess lakshmi; wealth, majesty, splendour, intellect, fortune; (var) thiru (tamil) sundara: beautiful; (var) sundarakara, sundaraya, sundari (f), soundari (f), sundaram - beauty vimochana: one who liberates; (var) vimochani (f), mochani (f), vimochanam</t>
  </si>
  <si>
    <t>debug_sundara_paadam_sai_paadam.html</t>
  </si>
  <si>
    <t>https://youtu.be/y5QILtBjbgo</t>
  </si>
  <si>
    <t>https://sairhythms.sathyasai.org/song/sundara-rama-sai-rama</t>
  </si>
  <si>
    <t>Sundara Rama Sai Rama</t>
  </si>
  <si>
    <t>Oh Beautiful Rama, your virtues are of highest order, your color is that of dark clouds, you are responsible for Creation and existence, you are adored by sages, you are the liberator from the cycle of birth and death and you are always in bliss.</t>
  </si>
  <si>
    <t>Sundara Rama Sai Rama
Sugunatheetha Megha Shyama
Srishti Sthithi Laya Karana Rama
Munijana Poojita Taraka Naama
Sath Chith Ananda Swaroopa Naam (2)
Sai Ram Sai Ram (4)</t>
  </si>
  <si>
    <t>Song Glossary anand: bliss; (var) ananda, anandam, anando chitha: consciousness, mind; (var) chit kaarana: cause, reason; (var) kaaraka, kaaranaya - one who is the cause of creation laya: to merge, beat of music megha: cloud, dense, thick munijana: all the saints naam: name; (var) naama, naamam poojita: deserving worship; (var) poojya, supoojita rama: name of the seventh incarnation of lord vishnu, son of dasharatha and kausalya; (var) ram sai: sa + aai = divine mother sat: truth; (var) sath sham: dark hued, a reference to lord krishna; evening time; (var) shyam, shyama, shyamala srishti: creation sthithi: plight suguna: good qualities; (var) sugunabhi - one with good qualities sundara: beautiful; (var) sundarakara, sundaraya, sundari (f), soundari (f), sundaram - beauty swaroopa: figure, embodiment; (var) swarupa, swaroopam, swaroopanin (tamil); roopini, swaroopini, svarupini (feminine) taraka: one who liberates or one that liberates; (var) tarakam</t>
  </si>
  <si>
    <t>debug_sundara_rama_sai_rama.html</t>
  </si>
  <si>
    <t>https://sairhythms.sathyasai.org/song/sundara-sai-shankara-potri</t>
  </si>
  <si>
    <t>Sundara Sai Shankara Potri</t>
  </si>
  <si>
    <t>Glory be unto Lord Shankara (Shiva), the Lord of the four Vedas, the Lord of Uma, the only existing reality, without a beginning or end. Lord Sai embodies Shiva who dances in the temple of our hearts.</t>
  </si>
  <si>
    <t>Sundara Sai Shankara Potri
Nangu Vedattin Nadane Potri [ Sundara Sai ... ]
Uma Mahesha Hara Hara Potri
Unmai Porule Shiva Shiva Potri
Adi Andam Illa Ishane Potri
Ambalattadum Iraivane Potri</t>
  </si>
  <si>
    <t>Song Glossary adi: beginning, commencement, first in time andam: universe hara: another name of lord shiva which means “to destroy”; (var) haraya illa: without iraivan: god, divinity; (var) iraivane ishane: a name of lord shiva mahesha: greatest lord - refers to lord shiva; (var) mahesham nangu: the number four natha: lord or master; (var) nath, nathaya, natham, nada (tamil), nadanukku (tamil) - to the lord, nathudey (telugu) porule: essence, meaning; (var) porul, porulone - one who is the essence of potri: extolled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uma: goddess parvathi; (var) umaiyaval - tamil unmai: truth veda: sacred text, the scripture of the hindus said to have been directly revealed by the supreme-being, brahman</t>
  </si>
  <si>
    <t>debug_sundara_sai_shankara_potri.html</t>
  </si>
  <si>
    <t>https://sairhythms.sathyasai.org/song/sundara-shyam-nayanabhi-ram</t>
  </si>
  <si>
    <t>This song extols Lord Krishna as the blue, dark complexioned Shyama, the supreme dancer and actor, the Lord of Radha who is very beautiful and enchanting for the eyes.</t>
  </si>
  <si>
    <t>Sundara Shyam Nayanabhi Ram
Hey Ghana Shyam Nayanabhi Ram
Natavara Shyam Nayanabhi Ram
Radhey Shyam Nayanabhi Ram
Sai Shyam Nayanabhi Ram
Sundara Shyam Nayanabhi Ram
Hey Ghana Shyam Nayanabhi Ram
Natavara Shyam Nayanabhi Ram
Parthi Shyam Nayanabhi Ram
Sai Shyam Nayanabhi Ram</t>
  </si>
  <si>
    <t>sundara-shyam-nayanabhi-ram.mp3</t>
  </si>
  <si>
    <t>Song Glossary ghana: thick; also refers to the sound of a bell; (var) ghanana hey: a heartfelt callout, usually followed by a name or description like 'hey rama', or 'hey merciful lord' natavara: supreme dancer/actor referred esp. to lord krishna nayan: eye; (var) nayana, nayanon, nayanom, nayanabhi puttaparthi: birthplace of bhagawan sri sathya sai baba; (var) parti, parthi, parthipuri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sundara: beautiful; (var) sundarakara, sundaraya, sundari (f), soundari (f), sundaram - beauty</t>
  </si>
  <si>
    <t>debug_sundara_shyam_nayanabhi_ram.html</t>
  </si>
  <si>
    <t>https://youtu.be/Od2RcUbwe5g</t>
  </si>
  <si>
    <t>https://sairhythms.sathyasai.org/song/sundara-shyama-gopala-sai-radhe</t>
  </si>
  <si>
    <t>Sundara Shyama Gopala Sai Radhe</t>
  </si>
  <si>
    <t>Sing the different names of Lord Krishna - Govinda, Gopala. Victory to the dark-complexioned and beautiful Krishna who is the very life of Radha.</t>
  </si>
  <si>
    <t>Sundara Shyama Gopala Sai Radhey Govinda Govinda
Jaya Radhey Jaya Radhey Radhey Gopala Gopala [ Sundara Shyama ... ]
Radha Jeevana Shyama Sai Radhey Govinda Govinda
Jaya Gopala Radhey Radhey Radhey Gopala Gopala</t>
  </si>
  <si>
    <t>Song Glossary gopal: name of krishna which means protector of the cowherd; (var) gopala, gopalana, gopalam govinda: name of krishna which means cowherd; (var) govindam jaya: victory; (var) jayam, jayatu jeevan: life; (var) jeevana radha: one of the gopikas and the beloved of lord krishna; (var) radhe, radhey, radhika sai: sa + aai = divine mother sham: dark hued, a reference to lord krishna; evening time; (var) shyam, shyama, shyamala sundara: beautiful; (var) sundarakara, sundaraya, sundari (f), soundari (f), sundaram - beauty</t>
  </si>
  <si>
    <t>debug_sundara_shyama_gopala_sai_radhe.html</t>
  </si>
  <si>
    <t>https://sairhythms.sathyasai.org/song/sundara-shyama-murari-sai</t>
  </si>
  <si>
    <t>Sing the praises of beautiful Lord Sai, who is none other than Lord Krishna also known as Shyama Murari, Gopala, Sri Hari and Madhava. Lord Sai is eternally pure and encompasses all the animate and inanimate things.</t>
  </si>
  <si>
    <t>Sundara Shyama Murari Sai
Gopala Sri Hari Sri Hari (2)
Parama Niranjana Madhava Sai
Sakala Charachara Vyapaka Sai [ Gopala Sri ... ]</t>
  </si>
  <si>
    <t>sundara-shyama-murari-sai.mp3</t>
  </si>
  <si>
    <t>Song Glossary charachara: moveable and immovable, animate and inanimate gopal: name of krishna which means protector of the cowherd; (var) gopala, gopalana, gopalam hari: name of lord vishnu; (var) hare, harey madhava: name of krishna which means very sweet like madhu-honey; (var) madhavam, madhavaya murare: one who killed the demon ‘mura’ – lord krishna; (var) murari, murarey niranjan: without any black spot. i.e. always pure. nir+anjan=without collirium (kaajal – which is always black); (var) niranjana, niranjani (f) parama: supreme, principal, chief, best, highest; (var) param, paramam sai: sa + aai = divine mother sakala: all sham: dark hued, a reference to lord krishna; evening time; (var) shyam, shyama, shyamala sri: honorific title of respect; another name of goddess lakshmi; wealth, majesty, splendour, intellect, fortune; (var) thiru (tamil) sundara: beautiful; (var) sundarakara, sundaraya, sundari (f), soundari (f), sundaram - beauty vyapaka: one who is all-pervasive; (var) vyapi</t>
  </si>
  <si>
    <t>debug_sundara_shyama_murari_sai.html</t>
  </si>
  <si>
    <t>https://sairhythms.sathyasai.org/song/sundara-sugunabhi-rama-rama</t>
  </si>
  <si>
    <t>Sundara Sugunabhi Rama Rama</t>
  </si>
  <si>
    <t>Oh Beautiful and Virtuous Rama, Your name is sweeter than honey. Oh Rama, with the Kodanda (the Sacred Bow) in hand You are the personification of Valor in the battle. You are the temple of Bliss. Victory to You, Oh Rama.</t>
  </si>
  <si>
    <t>Sundara Sugunabhi Rama Rama
Mandara Makaranda Madhurya Naama Rama [ Sundara Sugunabhi ... ]
Kodanda Mandita Ranadheera Rama Rama
Ananda Mandira Rama
Rama Jai Jai Ram Sri Rama Jai Jai Ram (3)</t>
  </si>
  <si>
    <t>Song Glossary anand: bliss; (var) ananda, anandam, anando jai: victory kodanda: the name of rama’s bow madhurya: sweetness makaranda: honey mandara: name of a mountain, a type of flower mandir: temple; (var) mandira mandita: decorated or adorned with naam: name; (var) naama, naamam rama: name of the seventh incarnation of lord vishnu, son of dasharatha and kausalya; (var) ram ranadheera: one who is courageous in battle sri: honorific title of respect; another name of goddess lakshmi; wealth, majesty, splendour, intellect, fortune; (var) thiru (tamil) suguna: good qualities; (var) sugunabhi - one with good qualities sundara: beautiful; (var) sundarakara, sundaraya, sundari (f), soundari (f), sundaram - beauty</t>
  </si>
  <si>
    <t>debug_sundara_sugunabhi_rama_rama.html</t>
  </si>
  <si>
    <t>https://sairhythms.sathyasai.org/song/sundara-sundara-nachey-sundara-sai</t>
  </si>
  <si>
    <t>Sundara Sundara Nachey Sundara Sai</t>
  </si>
  <si>
    <t>O the most beautiful, dark-complexioned Lord Krishna, it is a treat for the eyes and ears when the You dance with the anklets jingling on Thy little feet, which go in rhythm to the tune. O Lord, please dance in our hearts the same way for the song of our life.</t>
  </si>
  <si>
    <t>Sundara Sundara Nachey Sundara Sai Ghana Shyam
Nacherey Sai Sundara Shyam
Rhumaka Jhumaka Jhum Ghungaroo Baajey Nachey Ghana Shyam
Nachey Natavara Sai Sundara Merey Sai Ram
Nachey Nachey Man Mandir Mey Merey Sai Ram [ Nacherey ... ]</t>
  </si>
  <si>
    <t>sundara-sundara-nachey-sundara-sai.mp3</t>
  </si>
  <si>
    <t>Song Glossary baajey: to play an instrument or instruments being played; (var) bajey, bajaavey, baja, bajaavath, baajath ghana: thick; also refers to the sound of a bell; (var) ghanana ghungaroo: special anklets worn by dancers mana: mind; (var) man, mano mandir: temple; (var) mandira mera: my, mine; (var) mere, merey, meri, mero nach: dance, to dance; (var) nacho, nachey, nacherey, nachorey, nachata natavara: supreme dancer/actor referred esp. to lord krishna rama: name of the seventh incarnation of lord vishnu, son of dasharatha and kausalya; (var) ram rhuma-jhuma: the description of the sound of anklets; (var) rhum-jhum, rhumaka-jhumaka sai: sa + aai = divine mother sham: dark hued, a reference to lord krishna; evening time; (var) shyam, shyama, shyamala sundara: beautiful; (var) sundarakara, sundaraya, sundari (f), soundari (f), sundaram - beauty</t>
  </si>
  <si>
    <t>debug_sundara_sundara_nachey_sundara_sai.html</t>
  </si>
  <si>
    <t>https://sairhythms.sathyasai.org/song/sundara-sundara-sai-sundara</t>
  </si>
  <si>
    <t>Sundara Sundara Sai Sundara</t>
  </si>
  <si>
    <t>Salutations to the enchanting son of Nanda, Lord Gopala (Krishna), the one who loves the music of the flute, the one who steals butter as well as the hearts of sages and the one who is verily Lord Sai.</t>
  </si>
  <si>
    <t>Sundara Sundara Sai Sundara
Sundara Nanda Gopala
Gopala Sai Gopala
Murali Madhava Mohana Roopa
Munijana Manasa Chora
Chitha Chora Maakhan Chora</t>
  </si>
  <si>
    <t>sundara-sundara-sai-sundara.mp3</t>
  </si>
  <si>
    <t>Song Glossary chitha: consciousness, mind; (var) chit chora: thief; (var) choram gopal: name of krishna which means protector of the cowherd; (var) gopala, gopalana, gopalam maakhan: butter madhava: name of krishna which means very sweet like madhu-honey; (var) madhavam, madhavaya manasa: mind mohana: attractive, beautiful, enchanting; (var) mohanam, mohini (f) - also refers to an incarnation of lord vishnu munijana: all the saints murali: flute nanda: foster father of lord krishna roopa: figure, embodiment; (var) roopam, roopini (f) sai: sa + aai = divine mother sundara: beautiful; (var) sundarakara, sundaraya, sundari (f), soundari (f), sundaram - beauty</t>
  </si>
  <si>
    <t>debug_sundara_sundara_sai_sundara.html</t>
  </si>
  <si>
    <t>https://sairhythms.sathyasai.org/song/sundara-sundara-vinayaka</t>
  </si>
  <si>
    <t>Sundara Sundara Vinayaka</t>
  </si>
  <si>
    <t>Victory to Lord Ganesha who is very beautiful, who bestows everything good and auspicious. He is the remover of millions of obstacles that come in our way. He is the elephant-faced son of Parvathi and is verily Lord Sai who resides in Parthi.</t>
  </si>
  <si>
    <t>Sundara Sundara Vinayaka
Shubha Mangala Dayaka Vinayaka
Vighna Koti Hara Vimala Gajanana
Sakala Vighna Hara Sai Gajanana
Eshwari Nandana Parthi Gajanana
Jai Jai Ganesha Jai Sri Ganesha (4)
Yuuki wo sazukeru Vinayaka
Kono kokoro wo kiyomeru Vinayaka
Eichi no Akari wo tomosu Gajanana
Warare wo michibiku Sai Gajanana
Shinri to seigi no Parthi Gajanana
Jai Jai Ganesha Jai Sai Ganesha (4)</t>
  </si>
  <si>
    <t>sundara-sundara-vinayaka.mp3</t>
  </si>
  <si>
    <t>G2 P R1 G2 P D1 P P P G2 P D1 PIn the Key of C:E G C# E G G# G G G E G G# G</t>
  </si>
  <si>
    <t>Song Glossary dayaka: one who gives; (var) dayakam, dayiney, dayaki (f) eshwari: consort of eshwara, refers to goddess parvathi gajamukha: elephant-faced one, refers to lord ganesh; (var) gajamukham, gajanana, gajananam, gajavadana, gajavadanam ganesha: lord of the ganas, name of the elephant faced god; (var) ganesh hara: another name of lord shiva which means “to destroy”; (var) haraya jai: victory koti: a crore mangal: auspicious; (var) mangala nandana: son, also the name of a forest; (var) nandan, nandanam puttaparthi: birthplace of bhagawan sri sathya sai baba; (var) parti, parthi, parthipuri sai: sa + aai = divine mother sakala: all shubh: good, auspicious, pleasant; (var) shubha, shubham; shubhakari, shubankari - goddess who bestows auspiciousness sri: honorific title of respect; another name of goddess lakshmi; wealth, majesty, splendour, intellect, fortune; (var) thiru (tamil) sundara: beautiful; (var) sundarakara, sundaraya, sundari (f), soundari (f), sundaram - beauty vighna: obstacle vimala: pure, unsullied; (var) vimale, vimaley (f) vinayaka: one without a master - refers to lord ganesha</t>
  </si>
  <si>
    <t>debug_sundara_sundara_vinayaka.html</t>
  </si>
  <si>
    <t>https://sairhythms.sathyasai.org/song/sundara-vadana-gopala</t>
  </si>
  <si>
    <t>Sundara Vadana Gopala</t>
  </si>
  <si>
    <t>Oh Lord Gopala (Krishna), You are most enchanting with beautiful eyes. Oh son of Nanda, Lord of Meera and the very life of Radha, You are none other than Sai.</t>
  </si>
  <si>
    <t>Sundara Vadana Gopala
Nayana Sunayana Hey Nandalala [Sundara Vadana ... ]
Meera Ke Prabhu Giridhara Bala
Radha Jeevana Sai Gopala</t>
  </si>
  <si>
    <t>sundara-vadana-gopala.mp3</t>
  </si>
  <si>
    <t>Song Glossary bala: child, son; (var) bal, balana, balagan (tamil), baalam giridhar: one who lifted the mountain - refers to lord krishna who lifted the govardhana peak; (var) giridhara, giridhari gopal: name of krishna which means protector of the cowherd; (var) gopala, gopalana, gopalam hey: a heartfelt callout, usually followed by a name or description like 'hey rama', or 'hey merciful lord' jeevan: life; (var) jeevana ke: of or belonging to meera: one of the greatest women saints and devotee of lord krishna who sang the glory of the lord through songs and bhajans nandalala: son of nanda; (var) nandalal nayan: eye; (var) nayana, nayanon, nayanom, nayanabhi prabhu: lord, master; (var) prabho radha: one of the gopikas and the beloved of lord krishna; (var) radhe, radhey, radhika sai: sa + aai = divine mother sunayana: good eyed sundara: beautiful; (var) sundarakara, sundaraya, sundari (f), soundari (f), sundaram - beauty vadana: face; (var) vadanam, vadani (f)</t>
  </si>
  <si>
    <t>debug_sundara_vadana_gopala.html</t>
  </si>
  <si>
    <t>https://sairhythms.sathyasai.org/song/sundara-vadana-sarasija-nayana</t>
  </si>
  <si>
    <t>Sundara Vadana Sarasija Nayana</t>
  </si>
  <si>
    <t>O Sai, Lord of Parthi, the one with eyes like Lotus, the one who has a beautiful face, who protects and sustains the world and who resides in Prashanthi Nilayam, You are my Lord. Please have compassion on me and shower Your grace on me O Lord of the World.</t>
  </si>
  <si>
    <t>Sundara Vadana Sarasija Nayana
Parthi Puri Bhagawan
Jagat Paripala Prashanthi Nilaya
Tum Ho Merey Bhagawan
Daya Karo Bhagawan
Krupa Karo Bhagawan
Parthi Pureesha Hey Bhuvanesha
Raksha (Sai Krupa) Karo Bhagawan</t>
  </si>
  <si>
    <t>sundara-vadana-sarasija-nayana.mp3</t>
  </si>
  <si>
    <t>Song Glossary bhagawan: god; (var) bhagwan, bhagavaan, bhagavan, bhagawantha, bhagawathey bhuvaneshwara: lord of the world; (var) bhuvanesha daya: compassion hey: a heartfelt callout, usually followed by a name or description like 'hey rama', or 'hey merciful lord' ho: you are; (alternative) so be it jagat: world; (var) jagath, jagatha, jag, jaga karo: do; make it happen; (var) kar; kiya - did; karomi, karey - let us do krupa: compassion; (var) kripa mera: my, mine; (var) mere, merey, meri, mero nayan: eye; (var) nayana, nayanon, nayanom, nayanabhi nilaya: house; (var) nilayey paripala: to protect; (var) paripalaka, paripalaya, paripalana, paripalita prashanthi: supreme peace; (var) prashantha; also refers to prashanthi nilayam at puttaparthi pureesha: lord of a place or city; (var) puradheeshwara, pureeshaya, pureeshwara, pureeshwari (f), puradheeshwari (f) puri: a holy site puttaparthi: birthplace of bhagawan sri sathya sai baba; (var) parti, parthi, parthipuri raksha: protect; (var) rakshaya sai: sa + aai = divine mother sarasija: lotus sundara: beautiful; (var) sundarakara, sundaraya, sundari (f), soundari (f), sundaram - beauty tum: you, thou; (var) tu, tuj; tubhyam, tumhey - to you; tujhey, tujko - for you; vadana: face; (var) vadanam, vadani (f)</t>
  </si>
  <si>
    <t>debug_sundara_vadana_sarasija_nayana.html</t>
  </si>
  <si>
    <t>sundara-vadana-sarasija-nayana_1.mp3</t>
  </si>
  <si>
    <t>https://sairhythms.sathyasai.org/song/sundara-vadani-suguna-manohari</t>
  </si>
  <si>
    <t>Sundara Vadani Suguna Manohari</t>
  </si>
  <si>
    <t>Chant the name 'Om Shakthi Om' repeatedly, which extols the Divine Mother as Maheshwari (great Goddess), virtuous Goddess of Emperors, having a blissful smile with the sandal paste and vermillion on Her beautiful face and who is verily Mother Sai.</t>
  </si>
  <si>
    <t>Sundara Vadani Suguna Manohari
Manda Haasa Mukha Shashi Vadani
Chandana Kumkuma Alankruta Vadani
Sai Maheshwari Raja Rajeshwari
Om Shakthi Om Om Shakthi Om Om Shakthi Om Om Shakthi Om (2)</t>
  </si>
  <si>
    <t>sundara-vadani-suguna-manohari.mp3</t>
  </si>
  <si>
    <t>Song Glossary alankruta: adorned, decorated; (var) alankrita, alankrutha, alankrutha chandana: sandalwood, that which cools, pleasing hasita: smiling; (var) haasa kumkuma: red vermillion placed on the forehead maheshwari: goddess parvathi - consort of shiva manda: gentle manohar: pleasing, beautiful, charming; (var) manohara, manoharam, manohari (f) mukha: face; (var) mukh om: Omkara has no form. It is the manifestation of Brahman (God) as sound. It is present in all creation. It is effulgent. It is in all speech. Read More: Significance of Om raja: king, emperor; (var) raya, rajadhi raja – king of kings rajeshwari: lord of kings (feminine) sai: sa + aai = divine mother shakthi: power, primordial goddess, another name of mother parvathi shashi: moon suguna: good qualities; (var) sugunabhi - one with good qualities sundara: beautiful; (var) sundarakara, sundaraya, sundari (f), soundari (f), sundaram - beauty vadana: face; (var) vadanam, vadani (f)</t>
  </si>
  <si>
    <t>debug_sundara_vadani_suguna_manohari.html</t>
  </si>
  <si>
    <t>Reference Track4 Pancham / FLadies Pitch Karaoke Tracks4 Pancham / F (reference)</t>
  </si>
  <si>
    <t>https://sairhythms.sathyasai.org/song/sundari-soundari-suguna-manohari</t>
  </si>
  <si>
    <t>Sundari Soundari Suguna Manohari</t>
  </si>
  <si>
    <t>The Divine Mother is beauty personified, highly virtuous, consort of Shankara (Shiva), ever blemishless, the one who protects Her devotees and is none other than Mother Sathya Sai.</t>
  </si>
  <si>
    <t>Sundari Soundari Suguna Manohari
Shankari Sambhavi Sayeeshwari (2)
Nithya Niranjani Niramayi
Ranjani Rakshaki Sathya Sayeeshwari</t>
  </si>
  <si>
    <t>Song Glossary manohar: pleasing, beautiful, charming; (var) manohara, manoharam, manohari (f) niramaya: without any disease, always healthy; (var) niramayi (feminine) niranjan: without any black spot. i.e. always pure. nir+anjan=without collirium (kaajal – which is always black); (var) niranjana, niranjani (f) nithya: daily, always rakshaka: protector; (var) rakshaki (feminine) ranjani: she who pleases sambhavi: goddess parvathi sathya: truth, short form of sathyanarayana – the childhood name of sri sathya sai baba; (var) sathyam sayeesha: sai + esha = lord sai; (var) sayeesham, sayeeshwara, sayeeshwaram, sayeeshwari (f), sayeeshwaraya, saishwari (f), shankari: goddess parvathi sundara: beautiful; (var) sundarakara, sundaraya, sundari (f), soundari (f), sundaram - beauty suguna: good qualities; (var) sugunabhi - one with good qualities</t>
  </si>
  <si>
    <t>debug_sundari_soundari_suguna_manohari.html</t>
  </si>
  <si>
    <t>https://sairhythms.sathyasai.org/song/sunle-pukar-sai-murali-2</t>
  </si>
  <si>
    <t>Sunle Pukar Sai Murali (2)</t>
  </si>
  <si>
    <t>Krishna, Lord of Radha, and prince of the Yadavas, bestows prosperity and well-being. The beautiful Lord plays the flute ever so sweetly, in the gardens (Brindavan). Please listen to my prayers.</t>
  </si>
  <si>
    <t>Sunle Pukar Sai Murali (2)
Madhura Murali Mangala Murali
Mohana Murali Mukunda Murali
Sumadhura Murali Sunaada Murali
Madhava Murali Yadava Murali
Madhumathi Radha Lola Murali
Madhuvana Sanchari Shyama Murali</t>
  </si>
  <si>
    <t>Song Glossary lola: longing or desirous of madhava: name of krishna which means very sweet like madhu-honey; (var) madhavam, madhavaya madhumathi: particular supernatural faculty belonging to a yogin madhura: sweet; (var) madhuram madhuvana: forest inhabited by the demon ‘madhu’ mangal: auspicious; (var) mangala mohana: attractive, beautiful, enchanting; (var) mohanam, mohini (f) - also refers to an incarnation of lord vishnu mukunda: refers to krishna, the one who grants liberation murali: flute pukar: to call, to plead; (var) pukara, pukarey radha: one of the gopikas and the beloved of lord krishna; (var) radhe, radhey, radhika sai: sa + aai = divine mother sanchari: one who wanders; (var) sanchara, sancharam sham: dark hued, a reference to lord krishna; evening time; (var) shyam, shyama, shyamala sumadhura: divinely sweet sun: listen; (var) sunlo, sunle sunaada: divine sound, pleasant sounding yadava: one belonging to the yadu dynasty, refers to lord krishna</t>
  </si>
  <si>
    <t>debug_sunle_pukar_sai_murali_2.html</t>
  </si>
  <si>
    <t>https://sairhythms.sathyasai.org/song/suprabhatham</t>
  </si>
  <si>
    <t>Suprabhatham</t>
  </si>
  <si>
    <t>‘Su’ means good, auspicious and ‘Prabhath’ means morning. ‘Suprabhatam’ refers to the morning prayers that are chanted in praise of the Lord to awaken the divinity present within each individual. It is the act of dedicating oneself to the Lord and praying for His blessings right at the start of a new day. 1. O Son of Easwaramba! O Resplendent Majestic One! Dawn is heralding in the East. The daily tasks of Divinity, which Thou hast undertaken has to be accomplished, therefore, awake, O Lord Sathya Sai! 2. Awake, Awake, O Lord of Parthi! O Lord of the entire Universe and Mankind! Awake, O Compassionate Lord! So that the world attain auspiciousness, happiness, prosperity, welfare and blessings. 3. In the vast Mansion, full of bliss and tranquility, (Prashanthi Nilayam) on the banks of the river Chitravathi, those anxious to serve Thee are waiting for Thy Darshan. The radiance of the Sun is illumining the World. O Lord Sathya Sai! Blessed by Thy wakefulness, we pray for an auspicious day. 4. Devotees engrossed in singing Thy Glory are happy and blissful, when they taste the nectar of devotion. Kindly shower Thy Grace by granting them Thy Darshan. O Lord Sathya Sai! Blessed by Thy wakefulness, we pray for an auspicious day. 5. Bringing holy flowers with captivating colors and fragrance, for worshipping Thy Lotus Feet, in the form as prescribed by the scriptures, Thy devotees are coming in, with great yearning and enthusiasm. O Lord Sathya Sai! Blessed by Thy wakefulness, we pray for an auspicious day. 6. Wise persons from distant countries, moved by yearning to have Thy Darshan, have come and they are having great delight in reciting constantly mantras of the Vedas. O Lord Sathya Sai! Blessed by Thy wakefulness, we pray for an auspicious day. 7. Hearing Thy marvellous tales and fame that has reached the farthest horizons, earnest seekers of Reality have come to this place and are waiting. O Lord Sathya Sai! Blessed by Thy wakefulness, we pray for an auspicious day. 8. Women devotees, whose (petals of) heart are unattached to the world like Lotus petals (which are unattached to the water in which they grow, even though they cannot survive without water) and are similar to Mother Seetha in virtues and piousness are singing Thy Glory - the Glory of Lord Shiva adorned with Serpent around His neck - through holy hymns holding excellent flower garlands in their hands. O Lord Sathya Sai! Blessed by Thy wakefulness, we pray for an auspicious day. 9. Whoever daily recites this morning awakening Hymn will attain the Highest Abode resplendent with the Supreme intelligence as well as Supreme wisdom. 10. May the divine Guru be auspicious to us; May the Bestower of wisdom be auspicious to us; May the Lord, Who manifested in Parthi be auspicious to us; May Bhagawan Sathya Sai Baba be auspicious to us.</t>
  </si>
  <si>
    <t>Eshwaramba Suthah Sriman
Poorva Sandhya Pravarthathe
Utthishta Sathya Sayeesha
Karthavyam Daivamanhikam
Utthishta Jagateepathe
Utthishta Karunapoorna
Lokamangala Siddhaye
Thishtanthi Sevakajanas Thava Darshanartham
Aditya Kanthiranubhathi Samastha Lokan
Sri Sathya Sai Bhagawan, Thava Suprabhatham
Gayanthi Bhakthi Rasapana Prahrishta Chitthaha
Dathum Krupasahitha Darshanamashu Thebhyaha
Sri Sathya Sai Bhagawan, Thava Suprabhatham
Sripada Poojanavidhim Bhavadanghri Moole
Karthum Mahothsukathaya Pravishanthi Bhakthaha
Sri Sathya Sai Bhagawan, Thava Suprabhatham
Sandarshnabhirathi Samyutha Chitthavruthya
Vedokthamantra Patanena Lasanthyajasram
Sri Sathya Sai Bhagawan, Thava Suprabhatham
Vyaptham Diganthara Vishala Dharathalesmin
Jignasuloka Upathishtathi Chashramesmin
Sri Sathya Sai Bhagawan, Thava Suprabhatham
Bahvangana Karagruheetha Supushpa Haraha
Sthunvanthi Divyanuthibhih Phanibhooshanam Thvam
Sri Sathya Sai Bhagawan, Thava Suprabhatham
Ye Patanthi Dine Dine
The Vishanthi Parandhama
Jnana Vijnana Shobhithaha
Mangalam Jnana Dayine
Mangalam Parthi Vasaya
Mangalam Sathya Sayine
Eshwaramba’s Resplendent Son
It’s the start of a bright new day
Time to rise, time to shine, Lord Divine
Time to lead us along life’s way
Awake, O Lord of all mankind
Awake, O Lord of compassion
That the world good fortune may find
We yearn to serve You and are longing for Your darshan
Morning’s begun and o’er the world spreads the radiant sun
Sri Sathya Sai Bhagawan, may Your glory now dawn
We taste the sweet nectar that comes of true devotion
Come shower drops of blessings on us, we pray Gracious One
Sri Sathya Sai Bhagawan, may Your glory now dawn
Our dear Guru, our object now is to worship Your feet
Your devotees are gathered into the place where we meet
Sri Sathya Sai Bhagawan, may Your glory now dawn
From far and near people are coming who long to see You
They are reciting Vedic mantras knowing their value
Sri Sathya Sai Bhagawan, may Your glory now dawn
They know Your glory and the sweet story of why You came
Seekers of Truth from every land now are singing Your name
Sri Sathya Sai Bhagawan, may Your glory now dawn
Like lotus blooms drawn to the light their hearts are soft and pure
With garlands of sweet flowers they will adorn Your picture
Sri Sathya Sai Bhagawan, may Your glory now dawn
Sings it faithfully every day
Great peace to you the Lord will grant
And the wisdom for which we pray
Oh Auspicious All Seeing Eye
Oh Auspicious Lord of Parthi
Oh Auspicious Sri Sathya Sai</t>
  </si>
  <si>
    <t>suprabhatham.mp3</t>
  </si>
  <si>
    <t>multi-lingual prayers suprabhatham</t>
  </si>
  <si>
    <t>Song Glossary akhanda: uninterrupted, that which is indivisible; (var) akhandamey (tamil) bhagawan: god; (var) bhagwan, bhagavaan, bhagavan, bhagawantha, bhagawathey bhava: being, becoming, birth, world bhooshana: ornament, decoration, jewel; being so decorated; (var) bhushana, vibhushana, vibhushani (f), bhooshani (f) daiva: god darshan: to appear, to see; (var) darshana, darshanam, darsha - to show dhara: bear, carry, earth, one who wears; (var) dhari, dharana, dharam, dharey, dharini (f) divya: divine; (var) divyam guru: preceptor; (var) guruvara – belonging to the guru / guru’s jagat: world; (var) jagath, jagatha, jag, jaga karuna: compassion; (var) karunya, karunamaya - full of compassion, karunamayi (f), karunantha, karunakara - embodiment of compassion mangal: auspicious; (var) mangala manohar: pleasing, beautiful, charming; (var) manohara, manoharam, manohari (f) mantra: a sacred vedic chant parandhama: the highest world or the ultimate destination partheeshwara: one who is lord of parthi (sathya sai baba); (var) partheesha, partheeshwaraya pathi: master, husband; (var) pathayey phani: snake punya: merit puttaparthi: birthplace of bhagawan sri sathya sai baba; (var) parti, parthi, parthipuri sai: sa + aai = divine mother sama: equal; (var) samanam - equivalent samastha: all sathi: chaste woman sathya: truth, short form of sathyanarayana – the childhood name of sri sathya sai baba; (var) sathyam sevaka: servant shobhita: ornamented or decorated with sri: honorific title of respect; another name of goddess lakshmi; wealth, majesty, splendour, intellect, fortune; (var) thiru (tamil) sriman: honorific word giving respect suprabhatam: holy, asupicious morning sutha: son; (var) sutham, suthaya - one who is the son of, suthaney (tamil) thata: bank, shore thava: your, thy vasa: one who dwells or resides in; (var) vasaya, vaasam vishala: large</t>
  </si>
  <si>
    <t>debug_suprabhatham.html</t>
  </si>
  <si>
    <t>https://youtu.be/GxotkcF8SU8</t>
  </si>
  <si>
    <t>https://sairhythms.sathyasai.org/song/suprabhatham-english</t>
  </si>
  <si>
    <t>Suprabhatham in English</t>
  </si>
  <si>
    <t>‘Su’ means good, auspicious and ‘Prabhath’ means morning. ‘Suprabhatam’ refers to the morning prayers that are chanted in praise of the Lord to awaken the divinity present within each individual. It is the act of dedicating oneself to the Lord and praying for His blessings right at the start of a new day.</t>
  </si>
  <si>
    <t>Eshwaramba’s Resplendent Son
It’s the start of a bright new day
Time to rise, time to shine, Lord Divine
Time to lead us along life’s way
Awake, O Lord of all mankind
Awake, O Lord of compassion
That the world good fortune may find
We yearn to serve You and are longing for Your darshan
Morning’s begun and o’er the world spreads the radiant sun
Sri Sathya Sai Bhagawan, may Your glory now dawn
We taste the sweet nectar that comes of true devotion
Come shower drops of blessings on us, we pray Gracious One
Sri Sathya Sai Bhagawan, may Your glory now dawn
Our dear Guru, our object now is to worship Your feet
Your devotees are gathered into the place where we meet
Sri Sathya Sai Bhagawan, may Your glory now dawn
From far and near people are coming who long to see You
They are reciting Vedic mantras knowing their value
Sri Sathya Sai Bhagawan, may Your glory now dawn
They know Your glory and the sweet story of why You came
Seekers of Truth from every land now are singing Your name
Sri Sathya Sai Bhagawan, may Your glory now dawn
Like lotus blooms drawn to the light their hearts are soft and pure
With garlands of sweet flowers they will adorn Your picture
Sri Sathya Sai Bhagawan, may Your glory now dawn
Sings it faithfully every day
Great peace to you the Lord will grant
And the wisdom for which we pray
Oh Auspicious All Seeing Eye
Oh Auspicious Lord of Parthi
Oh Auspicious Sri Sathya Sai
Eshwaramba’s Resplendent Son
It’s the start of a bright new day
Time to rise, time to shine, Lord Divine
Time to lead us along life’s way
Awake, O Lord of all mankind
Awake, O Lord of compassion
That the world good fortune may find
We yearn to serve You and we long for Your holy darshan
Morning’s begun and o’er the world spreads the radiant sun
Sri Sathya Sai Bhagawan, may Your glory now dawn
And taste the pure nectar which comes from our true devotion
Come shower drops of blessings on us, we pray Gracious One
Sri Sathya Sai Bhagawan, may Your glory now dawn
Our dear Guru, our object now is to worship Your feet
Your devotees are gathered into the place where we meet
Sri Sathya Sai Bhagawan, may Your glory now dawn
From far and near people are coming who long to see You
They are reciting Vedic mantras knowing their value
Sri Sathya Sai Bhagawan, may Your glory now dawn
They know Your glory and the sweet story of why You came
Seekers of Truth from every land are now singing Your name
Sri Sathya Sai Bhagawan, may Your glory now dawn
Like lotus blooms drawn to the light their hearts are soft and pure
With garlands of sweet flowers they will adorn Your picture
Sri Sathya Sai Bhagawan, may Your glory now dawn
Sings it faithfully every day
Great peace to you the Lord will grant
And the wisdom for which we pray
Oh Auspicious All Seeing Eye
Oh Auspicious Lord of Parthi
Oh Auspicious Sri Sathya Sai
Eshwaramba Suthah Sriman
Poorva Sandhya Pravarthathe
Utthishta Sathya Sayeesha
Karthavyam Daivamanhikam
Utthishta Jagateepathe
Utthishta Karunapoorna
Lokamangala Siddhaye
Thishtanthi Sevakajanas Thava Darshanartham
Aditya Kanthiranubhathi Samastha Lokan
Sri Sathya Sai Bhagawan, Thava Suprabhatham
Gayanthi Bhakthi Rasapana Prahrishta Chitthaha
Dathum Krupasahitha Darshanamashu Thebhyaha
Sri Sathya Sai Bhagawan, Thava Suprabhatham
Sripada Poojanavidhim Bhavadanghri Moole
Karthum Mahothsukathaya Pravishanthi Bhakthaha
Sri Sathya Sai Bhagawan, Thava Suprabhatham
Sandarshnabhirathi Samyutha Chitthavruthya
Vedokthamantra Patanena Lasanthyajasram
Sri Sathya Sai Bhagawan, Thava Suprabhatham
Vyaptham Diganthara Vishala Dharathalesmin
Jignasuloka Upathishtathi Chashramesmin
Sri Sathya Sai Bhagawan, Thava Suprabhatham
Bahvangana Karagruheetha Supushpa Haraha
Sthunvanthi Divyanuthibhih Phanibhooshanam Thvam
Sri Sathya Sai Bhagawan, Thava Suprabhatham
Ye Patanthi Dine Dine
The Vishanthi Parandhama
Jnana Vijnana Shobhithaha
Mangalam Jnana Dayine
Mangalam Parthi Vasaya
Mangalam Sathya Sayine</t>
  </si>
  <si>
    <t>suprabhatham-english.mp3</t>
  </si>
  <si>
    <t>Song Glossary bhagawan: god; (var) bhagwan, bhagavaan, bhagavan, bhagawantha, bhagawathey chithravathi: the river on the banks of which puttaparthi is situated darshan: to appear, to see; (var) darshana, darshanam, darsha - to show eshwaramba: mother of sri sathya sai baba; (var) eswaramma, eshwaramma, eshwari guru: preceptor; (var) guruvara – belonging to the guru / guru’s puttaparthi: birthplace of bhagawan sri sathya sai baba; (var) parti, parthi, parthipuri sai: sa + aai = divine mother sathya: truth, short form of sathyanarayana – the childhood name of sri sathya sai baba; (var) sathyam sita: consort of rama, 7th avatar of lord vishnu; (var) siya sri: honorific title of respect; another name of goddess lakshmi; wealth, majesty, splendour, intellect, fortune; (var) thiru (tamil)</t>
  </si>
  <si>
    <t>debug_suprabhatham_in_english.html</t>
  </si>
  <si>
    <t>https://sairhythms.sathyasai.org/song/suramuni-vanditha-vinayaka</t>
  </si>
  <si>
    <t>Salutations to Lord Sai who is none other than Lord Vinayaka (Ganesha), son of Lord Shiva. O Lord, You are worshipped by all gods and sages and You bestow happiness to all.</t>
  </si>
  <si>
    <t>Suramuni Vanditha Vinayaka
Ananda Dayaka Vinayaka
Hey Shiva Nandana Shubhanana
Sai Ganesha Vinayaka
Sai Ganesha Sai Ganesha Sai Ganesha Vinayaka (2)</t>
  </si>
  <si>
    <t>suramuni-vanditha-vinayaka.mp3</t>
  </si>
  <si>
    <t>S S S S S S n2 n2 n2 S R2 G2 R2 SIn the Key of C:C C C C C C B B B C D E D C</t>
  </si>
  <si>
    <t>Song Glossary anand: bliss; (var) ananda, anandam, anando dayaka: one who gives; (var) dayakam, dayiney, dayaki (f) ganesha: lord of the ganas, name of the elephant faced god; (var) ganesh hey: a heartfelt callout, usually followed by a name or description like 'hey rama', or 'hey merciful lord' nandana: son, also the name of a forest; (var) nandan, nandanam sai: sa + aai = divine mother shiva: lord shiva - one of the trinity who is the destroyer - the name shiva means auspiciousness; (var) shiv, shivaya, shivaraj, shivaraja, shivarajam, shivom, shivani (f) - of shiva shubhanana: pleasant face suramuni: noble people and sages vanditha: one who is worshipped; (var) vandita, vanditham, vandithaya vinayaka: one without a master - refers to lord ganesha</t>
  </si>
  <si>
    <t>debug_suramuni_vanditha_vinayaka.html</t>
  </si>
  <si>
    <t>https://sairhythms.sathyasai.org/song/surely-goodness-and-mercy-shall-follow-me</t>
  </si>
  <si>
    <t>Surely Goodness And Mercy Shall Follow Me</t>
  </si>
  <si>
    <t>Surely goodness and mercy shall follow me all the days of my life
Surely goodness and mercy shall follow me all the days of my life
Surely goodness and mercy shall follow me all the days of my life
For I dwell in the House of The Lord now and forevermore…
Be certain that My Love is True
Look to no man..place your life in My Hand
Look to Me only
Surely goodness and mercy shall follow me all the days of my life
For I dwell in the House of The Lord now and forevermore…
I will dwell in the House of The Lord now and forevermore…</t>
  </si>
  <si>
    <t>surely-goodness-and-mercy-shall-follow-me.mp3</t>
  </si>
  <si>
    <t>debug_surely_goodness_and_mercy_shall_follow_me.html</t>
  </si>
  <si>
    <t>https://sairhythms.sathyasai.org/song/surrender-sai</t>
  </si>
  <si>
    <t>Surrender to Sai</t>
  </si>
  <si>
    <t>Surrender to Sai
Surrender to Sai
Give Him your troubles
Surrender to Sai
Sathya Sai
There’s no need to cry
It’s all an illusion
To live or to die
Sathya Sai
Don’t hold on so tight
Your mind will be peaceful
As you walk to the light
Sathya Sai
He knows the design
Your heart will be lighter
And your being divine
Sathya Sai
Surrender to Sai
Give Him your troubles
Surrender to Sai</t>
  </si>
  <si>
    <t>surrender-sai.mp3</t>
  </si>
  <si>
    <t>Song Glossary sai: sa + aai = divine mother sathya: truth, short form of sathyanarayana – the childhood name of sri sathya sai baba; (var) sathyam sharan: surrender; (var) sharana, sharanagata, sharanagatha, sharanagatham, sharanam</t>
  </si>
  <si>
    <t>debug_surrender_to_sai.html</t>
  </si>
  <si>
    <t>Thia song is best sung in unison.</t>
  </si>
  <si>
    <t>https://sairhythms.sathyasai.org/song/surrender-feet-lord</t>
  </si>
  <si>
    <t>Surrender To The Feet Of The Lord</t>
  </si>
  <si>
    <t>Surrender To The Feet Of The Lord Sai Baba Surrender ...
... To The Feet Of The Lord
Surrender To The One We Adore Sai Baba Surrender ...
... To The One We Adore
And With Devotion We Can Cross This Ocean With Baba ...
... Beside Us To Guide Us [ Surrender To The One ... ]
Charana Kamala Bando Sai Nath Ke Charana Kamala Bando (2)
Jo Trishavanto Piyo Charanamrutha Jeevan Mey Paavey Anando [ Charana Kamala ... ]</t>
  </si>
  <si>
    <t>surrender-feet-lord.mp3 surrender-feet-lord_1.mp3</t>
  </si>
  <si>
    <t>debug_surrender_to_the_feet_of_the_lord.html</t>
  </si>
  <si>
    <t>https://sairhythms.sathyasai.org/song/surrender-lord</t>
  </si>
  <si>
    <t>Surrender to the Lord</t>
  </si>
  <si>
    <t>Surrender to the Lord, to the Lord, surrender
Take my love in fullness of devotion to Thee, O Lord
Take my hands, let them work incessantly for Thee, O Lord
Take my soul and let it be merged in one with Thee, O Lord
Surrender to the Lord, to the Lord, surrender
Take my mind, let it be in tune with Thee, O Lord
O take my everything, let me be your instrument
Take my soul and let it be merged in one with Thee, O Lord</t>
  </si>
  <si>
    <t>debug_surrender_to_the_lord.html</t>
  </si>
  <si>
    <t>https://sairhythms.sathyasai.org/song/susume-eichi-no-hikari-e</t>
  </si>
  <si>
    <t>Susume Eichi no Hikari e,</t>
  </si>
  <si>
    <t>March towards the light of wisdom following Lord Ganesha, the son of Lord Shiva. Sing towards the light of the True Self together with the song of Mother Parvathi. Victory to Lord Ganapathi who dwells in our hearts.</t>
  </si>
  <si>
    <t>Susume Eichi no Hikari e, Shiva no Miko ni Tsuzuke
Utae Shinga no Hikari e Parvathi no Miko to Tomo ni
Susume Susume Ai no Hikari e
Utae Utae Kami no Mina wo
Jai Jai Jai Jai Ganapathi Jai Jai, Warera ni Yadoru Kami
Jai Jai Jai Jai Ganapathi Jai Jai, Parthi Ganapathi Jai</t>
  </si>
  <si>
    <t>Song Glossary gananayaka: leader of his group - refers to lord ganesha; (var) gananayakam, ganapathey, ganapathi, ganapathim, ganapati, ganapatim jai: victory parvathi: consort of lord shiva puttaparthi: birthplace of bhagawan sri sathya sai baba; (var) parti, parthi, parthipuri shiva: lord shiva - one of the trinity who is the destroyer - the name shiva means auspiciousness; (var) shiv, shivaya, shivaraj, shivaraja, shivarajam, shivom, shivani (f) - of shiva</t>
  </si>
  <si>
    <t>debug_susume_eichi_no_hikari_e.html</t>
  </si>
  <si>
    <t>https://youtu.be/J91nT-1BKeY</t>
  </si>
  <si>
    <t>https://sairhythms.sathyasai.org/song/swagatham-swagatham-sri-sathya-paahi</t>
  </si>
  <si>
    <t>Swagatham Swagatham Sri Sathya Paahi</t>
  </si>
  <si>
    <t>Welcome O Lord Sathya Sai, Lord of Prashanthi Nilayam, You are the personification of the Divine Atma (Higher Self or Higher Conscience). Welcome O Divine Preceptor, You are the embodiment of Truth and Righteousness. Please protect us, O Lord.</t>
  </si>
  <si>
    <t>Swagatham Swagatham Sri Sathya Paahi Suswagatham
Prashanthi Nilayam Paramatma Roopam
Parthi Pureesham Suswagatham [ Swagatham Swagatham ... ]
Sathya Swaroopam Sadguru Natham
Dharma Swaroopam Suswagatham</t>
  </si>
  <si>
    <t>Song Glossary dharma: righteousness, also refers to way of life or religion natha: lord or master; (var) nath, nathaya, natham, nada (tamil), nadanukku (tamil) - to the lord, nathudey (telugu) nilaya: house; (var) nilayey paahi: protect; (var) pahi paramatma: supreme lord or highest soul; (var) paraman - tamil; paramatmaja - supreme lord who is born on earth (an incarnation) prashanthi: supreme peace; (var) prashantha; also refers to prashanthi nilayam at puttaparthi pureesha: lord of a place or city; (var) puradheeshwara, pureeshaya, pureeshwara, pureeshwari (f), puradheeshwari (f) puttaparthi: birthplace of bhagawan sri sathya sai baba; (var) parti, parthi, parthipuri roopa: figure, embodiment; (var) roopam, roopini (f) sadguru: true teacher/mentor/preceptor sathya: truth, short form of sathyanarayana – the childhood name of sri sathya sai baba; (var) sathyam sri: honorific title of respect; another name of goddess lakshmi; wealth, majesty, splendour, intellect, fortune; (var) thiru (tamil) suswagatham: welcome swagatham: welcome swaroopa: figure, embodiment; (var) swarupa, swaroopam, swaroopanin (tamil); roopini, swaroopini, svarupini (feminine)</t>
  </si>
  <si>
    <t>debug_swagatham_swagatham_sri_sathya_paahi.html</t>
  </si>
  <si>
    <t>https://sairhythms.sathyasai.org/song/swami-breathe-through-us</t>
  </si>
  <si>
    <t>Swami Breathe Through Us</t>
  </si>
  <si>
    <t>Swami, O Swami, Breathe Through Us Your Sacred Breath
Sing Through Us Your Sacred Song
Love Is All
Swami, O Swami, Let Us Tell You How We Feel
You Have Filled Us With Your Riches
We Love You So</t>
  </si>
  <si>
    <t>swami-breathe-through-us.mp3</t>
  </si>
  <si>
    <t>Song Glossary so: he or that swami: lord; (var) swaminatha, swamiye, swamiyey, swamy</t>
  </si>
  <si>
    <t>debug_swami_breathe_through_us.html</t>
  </si>
  <si>
    <t>https://sairhythms.sathyasai.org/song/swami-i-love-you</t>
  </si>
  <si>
    <t>Swami I love You</t>
  </si>
  <si>
    <t>Swami I love You
I love to walk amid the birds and trees with You
Oh, just with You
I love walking in the mountains
walking in the mountains with You
Swami, You know I love You so
Oh, Swami don’t You know that
I love You so, I love You so
I love You so, Swami don’t You know
I saw an eagle fly
Don’t You know that eagle, he flies so high
Across that big, blue sky
I’ve got to be like that eagle and fly high
I love to look at You, now looking at me
Oh, looking at me
I don’t know what to do
When You look at me that way
I’m at 40 thousand feet and I’m flying to You
It’s going to be so good, so good to see You
So good to see You
I’m at 40 thousand feet, I’m coming to see You</t>
  </si>
  <si>
    <t>swami-i-love-you.mp3</t>
  </si>
  <si>
    <t>debug_swami_i_love_you.html</t>
  </si>
  <si>
    <t>https://sairhythms.sathyasai.org/song/swami-o-swami</t>
  </si>
  <si>
    <t>Swami O Swami</t>
  </si>
  <si>
    <t>Swami O Swami
Breathe through us, Thy sacred breath
Sing through us, Thy sacred song
Love is all</t>
  </si>
  <si>
    <t>debug_swami_o_swami.html</t>
  </si>
  <si>
    <t>This song is generally sung in unison.</t>
  </si>
  <si>
    <t>https://sairhythms.sathyasai.org/song/swami-sharanam-ayyan-sharanam-ayyappa</t>
  </si>
  <si>
    <t>Swami Sharanam Ayyan Sharanam Ayyappa</t>
  </si>
  <si>
    <t>Surrender to Lord Ayyappa, the son of Mohini (a form of Lord Vishnu) and Lord Shiva. Surrender to the Lord of mountain Sabari, to the true teacher, to Lord Sai, the Lord of Puttaparti who dwells in Prashanti Nilayam, the one who is verily Lord Ayyappa.</t>
  </si>
  <si>
    <t>Swami Sharanam Ayyan Sharanam Ayyappa Sharanam Sharanam Ponnaiappa
Sabari Girisha Sadguru Natha Swamiyey Sharanam Sharanam Ponnaiappa
Mohini Suthaney Mohana Roopa Swamiyey Sharanam Sharanam Ponnaiappa
Parthi Pureesha Prashanti Nilaya Swamiyey Sharanam Sharanam Ponnaiappa</t>
  </si>
  <si>
    <t>Song Glossary ayyan: lord, master, usually refers to lord ayyappa ayyappa: one of lord’s incarnations girisha: lord of the mountains mohana: attractive, beautiful, enchanting; (var) mohanam, mohini (f) - also refers to an incarnation of lord vishnu natha: lord or master; (var) nath, nathaya, natham, nada (tamil), nadanukku (tamil) - to the lord, nathudey (telugu) nilaya: house; (var) nilayey ponnaiappa: golden hued ayyappa, one of lord’s incarnations; ponn = gold / golden prashanthi: supreme peace; (var) prashantha; also refers to prashanthi nilayam at puttaparthi pureesha: lord of a place or city; (var) puradheeshwara, pureeshaya, pureeshwara, pureeshwari (f), puradheeshwari (f) puttaparthi: birthplace of bhagawan sri sathya sai baba; (var) parti, parthi, parthipuri roopa: figure, embodiment; (var) roopam, roopini (f) sabari: a great woman devotee of lord rama, also refers to the mountain where lord ayyappa dwells sadguru: true teacher/mentor/preceptor sharan: surrender; (var) sharana, sharanagata, sharanagatha, sharanagatham, sharanam sutha: son; (var) sutham, suthaya - one who is the son of, suthaney (tamil) swami: lord; (var) swaminatha, swamiye, swamiyey, swamy</t>
  </si>
  <si>
    <t>debug_swami_sharanam_ayyan_sharanam_ayyappa.html</t>
  </si>
  <si>
    <t>https://sairhythms.sathyasai.org/song/swami-take-my-hand</t>
  </si>
  <si>
    <t>Swami Take My Hand</t>
  </si>
  <si>
    <t>Swami Take My Hand, Jesus Take My Hand,
Dear Lord Take My Hand, Take My Hand And Lead The Way
I'll Never Forget You, You'll Always Be With Me, [ Dear Lord ... ]
You Are Guide And Protector, Mother And Father, [ Dear Lord ... ]
Teach Me Loving Service, Peace And Contentment
[ Dear Lord ... ]</t>
  </si>
  <si>
    <t>swami-take-my-hand.mp3</t>
  </si>
  <si>
    <t>debug_swami_take_my_hand.html</t>
  </si>
  <si>
    <t>https://sairhythms.sathyasai.org/song/swami-we-adore-you</t>
  </si>
  <si>
    <t>Swami we adore You</t>
  </si>
  <si>
    <t>Swami we adore You
Lay our lives before You
How we love You</t>
  </si>
  <si>
    <t>swami-we-adore-you.mp3 swami-we-adore-you_1.mp3</t>
  </si>
  <si>
    <t>debug_swami_we_adore_you.html</t>
  </si>
  <si>
    <t>This song is best sung in unison as a canon.</t>
  </si>
  <si>
    <t>https://sairhythms.sathyasai.org/song/swami-you-live-my-heart</t>
  </si>
  <si>
    <t>Swami You Live in My Heart</t>
  </si>
  <si>
    <t>Swami You live within my heart (3x)
We’ll be one forever
Always together
Now and forever</t>
  </si>
  <si>
    <t>swami-you-live-my-heart.mp3</t>
  </si>
  <si>
    <t>debug_swami_you_live_in_my_heart.html</t>
  </si>
  <si>
    <t>https://sairhythms.sathyasai.org/song/swami-oh-swami-come-me</t>
  </si>
  <si>
    <t>Swami, oh Swami, come to me</t>
  </si>
  <si>
    <t>Swami, oh Swami, come to me, oh my Swami (2x)
To kiss Your feet, oh I wish I were there [ Swami, oh Swami ... ]
My heart is crying to be with You today [ Swami, oh Swami ... ]
You’re giving Darshan now, I wish You were walking by me [ Swami, oh Swami ... ]
To kiss Your feet, oh I wish I were there</t>
  </si>
  <si>
    <t>swami-oh-swami-come-me.mp3</t>
  </si>
  <si>
    <t>Lowest Note: R2 / DHighest Note: D2 / A* Western notes are in the Key of C</t>
  </si>
  <si>
    <t>debug_swami_oh_swami_come_to_me.html</t>
  </si>
  <si>
    <t>https://sairhythms.sathyasai.org/song/swaminatha-sai-karuna-sindhu-paahi</t>
  </si>
  <si>
    <t>Swaminatha Sai Karuna Sindhu Paahi</t>
  </si>
  <si>
    <t>Praise be to Lord Subrahmanya, the ocean of compassion. Residing on the hill of Pazhani, He is the son of Mother Parvati and Lord Shiva. He is the embodiment of the primordial sound of Om. He is the beloved of Valli. He is verily Lord Sai, the Lord of Puttaparthi who uplifts the downtrodden. Victory to Lord Muruga, one who wields the Vel (spear).</t>
  </si>
  <si>
    <t>Swaminatha Sai Karuna Sindhu Paahi
Pazhani Giri Vasa Parvathi Nandana
Pranavakaara Shiva Subrahmanya
Skanda Kumara Valli Nayaka
Deena Janavana Parthi Nayaka
Vel Vel Muruga Vadivel Muruga
Vel Vel Muruga Vetrivel Muruga</t>
  </si>
  <si>
    <t>Sanskrit / Hindi, Tamil</t>
  </si>
  <si>
    <t>Song Glossary deen: downtrodden; (var) deena, deenan giri: mountain or hill janavana: protector of people; (var) janavani (feminine) karuna: compassion; (var) karunya, karunamaya - full of compassion, karunamayi (f), karunantha, karunakara - embodiment of compassion kumara: son, young boy, lord subrahmanya muruga: another name of lord subrahmanya nandana: son, also the name of a forest; (var) nandan, nandanam nayaka: master or leader (masculine); nayaki (feminine); (var) nayaga (tamil) paahi: protect; (var) pahi parvathi: consort of lord shiva pazhani: one of the six holy sites where a temple for lord subramanya is located; (var) palani pranavakaara: embodiment or personification of om; (var) pranavakaari, omkaara, pranavakaram, pranavakaaraaya puttaparthi: birthplace of bhagawan sri sathya sai baba; (var) parti, parthi, parthipuri sai: sa + aai = divine mother shiva: lord shiva - one of the trinity who is the destroyer - the name shiva means auspiciousness; (var) shiv, shivaya, shivaraj, shivaraja, shivarajam, shivom, shivani (f) - of shiva sindhu: ocean; (var) sindho skanda: lord subrahmanya, son of lord shiva subrahmanya: son of lord shiva and brother of lord ganesha, commander-in-chief of the army of the gods; (var) subramanya, subramanyam swami: lord; (var) swaminatha, swamiye, swamiyey, swamy valli: consort of lord muruga (subrahmanya) vasa: one who dwells or resides in; (var) vasaya, vaasam vel: the weapon in the hands of lord subrahmanya in the form of a spear; (var) vadivel, velayudam vetri: victory (tamil)</t>
  </si>
  <si>
    <t>debug_swaminatha_sai_karuna_sindhu_paahi.html</t>
  </si>
  <si>
    <t>https://youtu.be/b0nigmvs4q8?si=3sPS7bbKlPaA7dUb</t>
  </si>
  <si>
    <t>https://sairhythms.sathyasai.org/song/swamiye-charanam-sharanam-ponnaiappa</t>
  </si>
  <si>
    <t>Swamiye Charanam Sharanam Ponnaiappa</t>
  </si>
  <si>
    <t>Our only refuge are the holy feet of blissful Lord Ayyappa, the true Guru, resident of Sabari mountain, the Lord of the Universe and the beautiful son of Mohini.</t>
  </si>
  <si>
    <t>Swamiye Charanam Sharanam Ponnaiappa
Swami Illadoru Sharanam Illaiappa
Mohini Sudane Sharanam Ponnaiappa
Mohana Roopa Sharanam Ponnaiappa
Sadguru Nadane Sharanam Ponnaiappa
Sabari Girishane Sharanam Ponnaiappa
Akhilandeshwara Sharanam Ponnaiappa
Ananda Roopa Sharanam Ponnaiappa</t>
  </si>
  <si>
    <t>Ayyappa, Guru</t>
  </si>
  <si>
    <t>Song Glossary akhilandeshwara: god of the entire universe; (var) akhilandeshwari (f) anand: bliss; (var) ananda, anandam, anando charan: feet; (var) charana, charanam, charanon girisha: lord of the mountains illa: without mohana: attractive, beautiful, enchanting; (var) mohanam, mohini (f) - also refers to an incarnation of lord vishnu natha: lord or master; (var) nath, nathaya, natham, nada (tamil), nadanukku (tamil) - to the lord, nathudey (telugu) ponnaiappa: golden hued ayyappa, one of lord’s incarnations; ponn = gold / golden roopa: figure, embodiment; (var) roopam, roopini (f) sabari: a great woman devotee of lord rama, also refers to the mountain where lord ayyappa dwells sadguru: true teacher/mentor/preceptor sharan: surrender; (var) sharana, sharanagata, sharanagatha, sharanagatham, sharanam sutha: son; (var) sutham, suthaya - one who is the son of, suthaney (tamil) swami: lord; (var) swaminatha, swamiye, swamiyey, swamy</t>
  </si>
  <si>
    <t>debug_swamiye_charanam_sharanam_ponnaiappa.html</t>
  </si>
  <si>
    <t>https://sairhythms.sathyasai.org/song/swamiyey-sharanam-sharanam-ayyappa-2</t>
  </si>
  <si>
    <t>Swamiyey Sharanam Sharanam Ayyappa (2)</t>
  </si>
  <si>
    <t>I surrender myself to thee O Lord Ayyappa, son of Mohini, who has incarnated to establish righteousness on Earth residing on the hills of Sabari near the river Pampa. I surrender myself to Lord Sai, son of Mother Eshwaramba residing on the banks of river Chitravathi, the incarnated in this Kali age to protect His devotees.</t>
  </si>
  <si>
    <t>Swamiyey Sharanam Sharanam Ayyappa (2)
Sayeesha Sharanam Sharanam Sayeesha (2) [ Swamiyey Sharanam ... ]
Sabari Giri Vasa Dharma Shastha
Parthi Puri Vasa Dharma Rakshaka
Mohini Bala Pampa Vasa
Eshwari Bala Chithravathi Vasa
Bhaktha Samrakshaka Kali Avatara (2)
Swamiyey Sharanam Sharanam Ayyappa (3)
Sharanam Sharanam Ayyappa (2)</t>
  </si>
  <si>
    <t>Song Glossary avatar: incarnation; (var) avatara, avataram, avatari, avathaar, avathari, avatarini(f) ayyappa: one of lord’s incarnations bala: child, son; (var) bal, balana, balagan (tamil), baalam bhaktha: devotee; (var) bhakthudu (telugu), bhakthargal (tamil) chithravathi: the river on the banks of which puttaparthi is situated dharma: righteousness, also refers to way of life or religion eshwaramba: mother of sri sathya sai baba; (var) eswaramma, eshwaramma, eshwari giri: mountain or hill kali: current era; one among the four eras of kritha, treta, dwapara and kali mohana: attractive, beautiful, enchanting; (var) mohanam, mohini (f) - also refers to an incarnation of lord vishnu pampa: name of a river puttaparthi: birthplace of bhagawan sri sathya sai baba; (var) parti, parthi, parthipuri rakshaka: protector; (var) rakshaki (feminine) sabari: a great woman devotee of lord rama, also refers to the mountain where lord ayyappa dwells samraksha: protect; (var) samrakshana, samrakshaka - protector, samrakshini (f) sayeesha: sai + esha = lord sai; (var) sayeesham, sayeeshwara, sayeeshwaram, sayeeshwari (f), sayeeshwaraya, saishwari (f), sharan: surrender; (var) sharana, sharanagata, sharanagatha, sharanagatham, sharanam shastha: lord ayyappa swami: lord; (var) swaminatha, swamiye, swamiyey, swamy vasa: one who dwells or resides in; (var) vasaya, vaasam</t>
  </si>
  <si>
    <t>debug_swamiyey_sharanam_sharanam_ayyappa_2.html</t>
  </si>
  <si>
    <t>https://youtu.be/HtY4eXQ3RX8</t>
  </si>
  <si>
    <t>https://sairhythms.sathyasai.org/song/sweep-me-away</t>
  </si>
  <si>
    <t>Sweep Me Away</t>
  </si>
  <si>
    <t>You sweep me away with Your love for me (2x)
You sweep me away (2x)
You sweep me away with Your love</t>
  </si>
  <si>
    <t>sweep-me-away.mp3</t>
  </si>
  <si>
    <t>debug_sweep_me_away.html</t>
  </si>
  <si>
    <t>https://sairhythms.sathyasai.org/song/sweet-ganesha</t>
  </si>
  <si>
    <t>Sweet Ganesha</t>
  </si>
  <si>
    <t>Sweet Ganesha, sweet Ganesha, dancing in my heart
Sweet Ganesha, sweet Ganesha, dancing in the light of love
Ganesha, You guide me through the troubles of life
Sweet Lord Krishna, Sweet Lord Krishna, dancing in the light of love
Krishna, sweet Krishna, come to me
Sweet Sathya Sai, Sweet Sathya Sai, singing in the light of love
Sathya Sai, You embrace my truth</t>
  </si>
  <si>
    <t>sweet-ganesha.mp3</t>
  </si>
  <si>
    <t>Ganesha, Krishna, Sai</t>
  </si>
  <si>
    <t>Lowest Note: n1 / B♭ (lower octave)Highest Note: M1 / F* Western notes are in the Key of C</t>
  </si>
  <si>
    <t>ribbons of light sheet-music</t>
  </si>
  <si>
    <t>Song Glossary ganesha: lord of the ganas, name of the elephant faced god; (var) ganesh krishna: name of the eighth incarnation of lord vishnu, son of devaki and vasudeva sai: sa + aai = divine mother sathya: truth, short form of sathyanarayana – the childhood name of sri sathya sai baba; (var) sathyam</t>
  </si>
  <si>
    <t>debug_sweet_ganesha.html</t>
  </si>
  <si>
    <t>https://sairhythms.sathyasai.org/song/sweet-lord-all</t>
  </si>
  <si>
    <t>Sweet Lord of all</t>
  </si>
  <si>
    <t>Sweet Lord of all, You have come to take us Home
Joining all our hearts together in the sound of Om
Let us look into each other's eyes and see we're one
Let us always serve each other knowing where we're from
Sai Baba, You've come to take us Home
We call You Yahweh, Allah, Abba and Lord
Adi - Buddha, Maheshwara - you're the One adored
Sai Baba, Help us Find the Way
May we find the Light of God
May we shine the Light You are
For this we humbly pray
O Sai Ram Ram Ram Aanandha Prabhu Sai
O Sai Ram Rama Ram Aanandha Prabhu Sai
Sai Baba, You've come to take us Home</t>
  </si>
  <si>
    <t>debug_sweet_lord_of_all.html</t>
  </si>
  <si>
    <t>https://sairhythms.sathyasai.org/song/sweeter-music</t>
  </si>
  <si>
    <t>Sweeter Than Music</t>
  </si>
  <si>
    <t>Sweeter than music is the Love He has,
Brighter than sunshine is the One who really cares,
Softer than starlight is the gentleness He shares,
Glows like the moon, but there's no gloominess here
and He knows because He's always.... sweeter than music
He knows because He's always....brighter than sunshine
He knows because He's always...softer than starlight
Well He knows 'cuz He's the only one, who can change your life and make you feel this way, He knows cuz He's the only one, that can make your life seem brand new every day
So come on get to know Him.....sweeter than music
Well come on and get to see Him...brighter than sunshine
Come on and get to touch Him....softer than starlight</t>
  </si>
  <si>
    <t>debug_sweeter_than_music.html</t>
  </si>
  <si>
    <t>https://www.youtube.com/watch?v=sTaABFGyjSQ</t>
  </si>
  <si>
    <t>https://sairhythms.sathyasai.org/song/swing-cradle</t>
  </si>
  <si>
    <t>Swing the cradle</t>
  </si>
  <si>
    <t>Swing the cradle of the child of Brij
The beloved Son of Nanda is swinging in the cradle
The cradle of gold has a string of silk
Sing the Arathi to Nandalala
Who swings happily in His cradle
Jhulana Jhulaye Brij Bala
Jhule Nandalala Jhule Sai Bala [ Jhulana Jhulaye ... ]
Resham Ki Dori Sone Ka Palna
Arathi Utarey Sai Bala [ Jhule Nandala ... ]</t>
  </si>
  <si>
    <t>Song Glossary arathi: waving of flame in front of the lord; (var) arati, aarathi, harathi brija: region where lord krishna's advent took place; (var) brij nandalala: son of nanda; (var) nandalal</t>
  </si>
  <si>
    <t>debug_swing_the_cradle.html</t>
  </si>
  <si>
    <t>https://sairhythms.sathyasai.org/song/ta-parole-est-lumiere-halleluja</t>
  </si>
  <si>
    <t>Ta Parole est lumiere, Halleluja!</t>
  </si>
  <si>
    <t>Your word is light! Your word is wisdom! Your word is tenderness! Sing to the Lord a new song Bless His name and give Thanks To the sound of the trumpet and the horn! Raise shouts of joy! You stretch out Your hand and You save me ! Lord, Eternal is Your Love! Do not cease the work of Your hands Your word is Truth! You made known Your salvation! You made known Your wonders! Sing [for] the Lord a new song! Now until forever.</t>
  </si>
  <si>
    <t>Ta Parole est lumiere, Halleluja!
Ta Parole est sagesse, Halleluja!
Ta Parole est tendresse, Halleluja!
Ta parole est vivante, Halleluja!
Chantez au Seigneur un chant nouveau!
Benissez son nom et rendez Grace!
Au son de la trompette et du cor,
Eclatez en cris de joie!
Refrain
Tu etends la main et tu me sauves.
Seigneur, eternel est Ton Amour!
Ne cesse pas l`oeuvre de tes mains
Ta parole est Verite !
Refrain
Tu as fait connaitre Ton salut !
Tu as fait connaitre Tes Merveilles!
Chantez au Seigneur un chant nouveau.
Maintenant et a jamais!</t>
  </si>
  <si>
    <t>debug_ta_parole_est_lumiere_halleluja.html</t>
  </si>
  <si>
    <t>https://sairhythms.sathyasai.org/song/tada-anata-wo-omou-kokoro</t>
  </si>
  <si>
    <t>Tada Anata wo Omou Kokoro</t>
  </si>
  <si>
    <t>My heart only thinks of You. Sai, You are our path (road). At all times You remind us to know of true love and our true selves.</t>
  </si>
  <si>
    <t>Tada Anata wo Omou Kokoro Desu
Shirdi Sai, Sathya Sai, Prema Sai Road [ Tada Anata ... ]
Itsu no Tokika Wasureteta Honto no Ai wo Shiru tame ni
Itsu no Manika Nakushiteta Honto no Watashi wo Shiru tame ni</t>
  </si>
  <si>
    <t>Song Glossary prema: love; (var) prem; also the name of the third sai avatar, prema sai sai: sa + aai = divine mother sathya: truth, short form of sathyanarayana – the childhood name of sri sathya sai baba; (var) sathyam shirdi: holy abode of the first incarnation of sai baba; (var) shirdipuri</t>
  </si>
  <si>
    <t>debug_tada_anata_wo_omou_kokoro.html</t>
  </si>
  <si>
    <t>https://youtu.be/XIdLSUujX0s</t>
  </si>
  <si>
    <t>https://sairhythms.sathyasai.org/song/tada-hitasura-kami-no-ai</t>
  </si>
  <si>
    <t>Tada hitasura Kami no ai</t>
  </si>
  <si>
    <t>Always think about the God of Love with all your heart. Oh God of Love Sai, You are everything in this world, and You are everything to me.</t>
  </si>
  <si>
    <t>Tada hitasura Kami no ai wo omoi ikiru
Ah Anata ga subete Oh Kami no ai ni ikiru
Ah Anata wa Watashi no subete Oh Kami no ai ni ikiru
Chitha Chora Yashoda Ke Bal Navaneetha Chora Gopal
Gopal Gopal Gopal Govardhanadhara Gopal
Gopal Gopal Gopal Gopal Govardhanadhara Gopal
Al Mirarte A Los Ojos Sai Baba, Despertaste Todo Mi Amor
Amor, Amor, Amor, Sai, Que Estaba Dentro En Mi Ser
Al Mirarte A Los Ojos Sai Baba, Despertaste Todo Mi Amor
Amor, Amor, Amor, Amor, Sai, Es Lo Que Ahora Soy Por Ti</t>
  </si>
  <si>
    <t>debug_tada_hitasura_kami_no_ai.html</t>
  </si>
  <si>
    <t>https://youtu.be/muqbFuueI4M</t>
  </si>
  <si>
    <t>tada-hitasura-kami-no-ai.mp3</t>
  </si>
  <si>
    <t>https://sairhythms.sathyasai.org/song/take-lesson-sun</t>
  </si>
  <si>
    <t>Take a lesson from the sun</t>
  </si>
  <si>
    <t>Take a lesson from the sun that shines its light on everyone,
Or the rain that falls on every single shore.
No distinction of our race or the colour of our face,
Nature's gifts are there for all men rich or poor.
Love all, serve all,
Understand that love and peace is what we need,
Love all, serve all,
In every single thought, word and deed.
Give all and take nothing in return.
Love is giving and forgiving, self is getting and forgetting,
Serve all in the spirit of pure love.</t>
  </si>
  <si>
    <t>take-lesson-sun-0.mp3</t>
  </si>
  <si>
    <t>debug_take_a_lesson_from_the_sun.html</t>
  </si>
  <si>
    <t>https://sairhythms.sathyasai.org/song/take-me-away-won-t-you-carry-me</t>
  </si>
  <si>
    <t>Take me away, won’t You carry me</t>
  </si>
  <si>
    <t>Take me away, won’t You carry me
Let me rest in Your arms for a while
Take me away, won't You carry me
Let me bathe in the sweetness of Your smile
Sai Baba (O Swami) take me away</t>
  </si>
  <si>
    <t>take-me-away-won-t-you-carry-me.mp3 take-me-away-won-t-you-carry-me_1.mp3</t>
  </si>
  <si>
    <t>debug_take_me_away_wont_you_carry_me.html</t>
  </si>
  <si>
    <t>https://sairhythms.sathyasai.org/song/take-me-home</t>
  </si>
  <si>
    <t>Take me home</t>
  </si>
  <si>
    <t>Take me home, my dear mother Sai
Take me home, my dear mother Sai
Take me home into Your majesty
Take me home into Your glory
Take me home into Your mightiness
Take me home into eternity</t>
  </si>
  <si>
    <t>take-me-home.mp3</t>
  </si>
  <si>
    <t>debug_take_me_home.html</t>
  </si>
  <si>
    <t>https://sairhythms.sathyasai.org/song/take-my-hand-o-sai</t>
  </si>
  <si>
    <t>Take my Hand O Sai</t>
  </si>
  <si>
    <t>Take my Hand O Sai Sathya Sai
Take my Hand and walk me through this land
Take my hand O Sai Sathya Sai (second variation)
Take my Hand and walk me through this land
Take my heart O Sai Sathya sai
Take my heart and fill it with your love
Your Love will be the Love Divine
Walk with me dear Sai your Hand in Mine</t>
  </si>
  <si>
    <t>debug_take_my_hand_o_sai.html</t>
  </si>
  <si>
    <t>https://sairhythms.sathyasai.org/song/take-one-step-towards-me</t>
  </si>
  <si>
    <t>Take one step towards Me</t>
  </si>
  <si>
    <t>Take one step towards Me, one step towards Me,
I'll take a hundred towards you
Lord of Creation, Lord of Truth
Lord of Love
Shed only one tear, only one tear, I'll wipe a hundred away
Lord of Compassion, Lord of Peace
Lord of Love</t>
  </si>
  <si>
    <t>debug_take_one_step_towards_me.html</t>
  </si>
  <si>
    <t>https://sairhythms.sathyasai.org/song/take-our-hands-and-guide-us</t>
  </si>
  <si>
    <t>Take our hands and guide us</t>
  </si>
  <si>
    <t>Take our hands and guide us, Lord
Take our hands we pray
Take our hands and guide us, Lord
And help us find the way
Through the darkest night
Through the hardest day
Take our hands and guide us, Lord
And we will find the way</t>
  </si>
  <si>
    <t>debug_take_our_hands_and_guide_us.html</t>
  </si>
  <si>
    <t>https://sairhythms.sathyasai.org/song/take-us-kalpataru</t>
  </si>
  <si>
    <t>Take us to the Kalpataru</t>
  </si>
  <si>
    <t>Take us to the Kalpataru, grant our wishes, fill our needs
Let us climb into its branches, rest in the Tree of Life
Baba planted the Kalpataru, Baba gave us life to live
We're all part of the Kalpataru, limbs on the Tree of Life</t>
  </si>
  <si>
    <t>Song Glossary baba: lord sai baba - the divine father kalpataru: wish fulfilling tree</t>
  </si>
  <si>
    <t>debug_take_us_to_the_kalpataru.html</t>
  </si>
  <si>
    <t>https://sairhythms.sathyasai.org/song/talk-him-glory-divine</t>
  </si>
  <si>
    <t>Talk with Him, glory Divine</t>
  </si>
  <si>
    <t>Talk with Him, glory Divine
Walk with Him, Love of mine
Move with Him in the spirit of holiness
Work, there's work to be done
Meditate on Him glory Divine
Concentrate on Him, Love of mine
Do your part with hands and heart
Work, There's work to be done</t>
  </si>
  <si>
    <t>debug_talk_with_him_glory_divine.html</t>
  </si>
  <si>
    <t>https://sairhythms.sathyasai.org/song/tandava-priyakara-sai-parameshwara</t>
  </si>
  <si>
    <t>Tandava Priyakara Sai Parameshwara</t>
  </si>
  <si>
    <t>Chant the name of Sai, the Lord of Lords who is verily Lord Shiva adorned with the sacred Ganges on His hair and who wears the crescent moon. He delights in His cosmic dance to the beat of the drums while the sound of His anklets reverberates in tune.</t>
  </si>
  <si>
    <t>Tandava Priyakara Sai Parameshwara
Nachey Sai Shankara Nataraja
Dama Dama Dama Dama Damaru Baajey
Ghana Ghana Baajey Payaliya
Nachey Gangadhara Nachey Bimbadhara [ Nachey Sai ... ]</t>
  </si>
  <si>
    <t>Song Glossary baajey: to play an instrument or instruments being played; (var) bajey, bajaavey, baja, bajaavath, baajath bimbadhara: one who has the crescent moon - refers to lord shiva; (var) bimbadhari (f) - refers to mother parvathi dam: sound syllable (like in a drum); (var) dum, dama damaru: musical instrument played esp. by lord shiva; (var) damaruka gangadhara: one who bears the holy river ganga – lord shiva; (var) gangadharaya, gangadhari ghana: thick; also refers to the sound of a bell; (var) ghanana nach: dance, to dance; (var) nacho, nachey, nacherey, nachorey, nachata nataraj: king of dance - refers to lord shiva who is the source of cosmic energy; (var) nataraja paramesha: supreme god; (var) parameshwara, parameshwaraya, parameshwari (feminine) payal: ornament for ankles; (var) payaliya - plural priya: dear; (var) priyey, priyakara, priyakari (f) sai: sa + aai = divine mother shankara: name of lord shiva, one who bestows auspiciousness; (var) shankar, shankaraya, shankaram tandava: the celestial dance of shiva; (var) tandavaya - one who dances the tandava</t>
  </si>
  <si>
    <t>debug_tandava_priyakara_sai_parameshwara.html</t>
  </si>
  <si>
    <t>https://sairhythms.sathyasai.org/song/tandava-priyakara-uma-pathey</t>
  </si>
  <si>
    <t>Tandava Priyakara Uma Pathey</t>
  </si>
  <si>
    <t>Glory to Lord Shiva, the Lord of the Lords who is fond of the Tandava (Cosmic dance), who is the master of the stage that is the Universe and the one who is the consort of Mother Uma (Parvathi). May divine rhythms emanate from the Damaru while the Lord of dance dances the Tandava. Lord Sathya Sai is verily Lord Nataraja, the Lord of Chidambaram. He is the most beautiful Lord adorned with Vibhuti (Holy Ash) who bestows auspiciousness.</t>
  </si>
  <si>
    <t>Tandava Priyakara Uma Pathey Dum Dum Dum Dum Damaru Bajey
Hara Bham Hara Bham Bhola Maheshwara
Dama Dama Damaru Shiva Tandava [ Dum Dum ... ]
Chidambaresha Sai Nataraja
Vibhuti Sundara Shiva Shankara [ Dum Dum ... ]
Tandava Priyakara Sabha Pathey Dum Dum Dum Dum Damaru Bajey
Hara Bham Hara Bham Bhola Maheshwara
Dama Dama Damaru Shiva Tandava [ Dum Dum ... ]
Chidambaresha Sai Nataraja
Vibhuti Sundara Tryambakesha [ Dum Dum ... ]</t>
  </si>
  <si>
    <t>Song Glossary baajey: to play an instrument or instruments being played; (var) bajey, bajaavey, baja, bajaavath, baajath bham: a loud syllable bhola: innocent; (var) bholey, bholi, bholarey (f), bholanath - lord of the innocent, refers to lord shiva chidambaresha: lord shiva, the lord of chidambara – chith(consciousness)+ambara(sky) i.e. the sky of consciousness which is the ultimate aim one should attain according to all the vedas and scriptures; (var) chidambara; chidambaram - place in tamil nadu where the temple of lord nataraja is located dam: sound syllable (like in a drum); (var) dum, dama damaru: musical instrument played esp. by lord shiva; (var) damaruka hara: another name of lord shiva which means “to destroy”; (var) haraya maheshwara: greatest lord - refers to lord shiva nataraj: king of dance - refers to lord shiva who is the source of cosmic energy; (var) nataraja pathey: master, lord, husband; (var) pathi, pathayey priya: dear; (var) priyey, priyakara, priyakari (f) sabhapathey: master or lord of the stage (represents the universe) - refers to lord shiva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sundara: beautiful; (var) sundarakara, sundaraya, sundari (f), soundari (f), sundaram - beauty tandava: the celestial dance of shiva; (var) tandavaya - one who dances the tandava tryambakaya: three-eyed one, refers to lord shiva; (var) tryambakesha - the three eyed lord uma: goddess parvathi; (var) umaiyaval - tamil vibhuti: might, power, greatness, superhuman power, sacred ash; (var) vibhuthi</t>
  </si>
  <si>
    <t>debug_tandava_priyakara_uma_pathey.html</t>
  </si>
  <si>
    <t>https://youtu.be/yT-umWTsKxs https://youtu.be/mSd4xtq8MF0</t>
  </si>
  <si>
    <t>https://sairhythms.sathyasai.org/song/taraka-naamam-bhajarey</t>
  </si>
  <si>
    <t>Taraka Naamam Bhajarey</t>
  </si>
  <si>
    <t>O Mind, chant the Holy Name of Lord Sai Rama that liberates one from the cycle of birth and death, the Name that uplifts and fosters righteousness and the Name of the Supreme Lord Sai that is beautiful in all aspects.</t>
  </si>
  <si>
    <t>Taraka Naamam Bhajarey Manasa Sai Ram Sai Ram Sai Ram
Dharma Uddharaka Taraka Naamam
Sarva Manohara Sai Naamam
Sayeeshwara Paramatma Naamam
Sai Ram Sai Ram Sai Ram Sai Ram</t>
  </si>
  <si>
    <t>taraka-naamam-bhajarey.mp3</t>
  </si>
  <si>
    <t>Song Glossary bhajo: (let us) worship, chant the name or sing the praises of the lord; (var) bhajarey, bhajey, bhajore, bhajorey, bhajeham dharma: righteousness, also refers to way of life or religion manasa: mind manohar: pleasing, beautiful, charming; (var) manohara, manoharam, manohari (f) naam: name; (var) naama, naamam paramatma: supreme lord or highest soul; (var) paraman - tamil; paramatmaja - supreme lord who is born on earth (an incarnation) rama: name of the seventh incarnation of lord vishnu, son of dasharatha and kausalya; (var) ram sai: sa + aai = divine mother sarva: all; (var) sarvam sayeesha: sai + esha = lord sai; (var) sayeesham, sayeeshwara, sayeeshwaram, sayeeshwari (f), sayeeshwaraya, saishwari (f), taraka: one who liberates or one that liberates; (var) tarakam uddhara: liberator, redeemer, uplifter; (var) uddharaka, uddharana, uddharam</t>
  </si>
  <si>
    <t>debug_taraka_naamam_bhajarey.html</t>
  </si>
  <si>
    <t>https://sairhythms.sathyasai.org/song/tat-pranamami-shiva-lingam</t>
  </si>
  <si>
    <t>Tat Pranamami Shiva Lingam</t>
  </si>
  <si>
    <t>We offer prostrations to the Shiva Lingam (a sacred elliptical stone - a form of Lord Shiva). We lovingly worship the Shiva Lingam. We contemplate and meditate on the Shiva Lingam. Lord Shiva saved the world by Himself absorbing the poison. Glory to the beautiful Shiva Lingam that is adorned with Vibhuti.</t>
  </si>
  <si>
    <t>Tat Pranamami Shiva Lingam
Namami Sai Shiva Lingam
Smarami Sai Shiva Lingam
Haalahala Dhara Shiva Lingam
Vibhuti Sundara Shiva Lingam
Namami Sai Shiva Lingam
Smarami Sai Shiva Lingam</t>
  </si>
  <si>
    <t>Song Glossary dhara: bear, carry, earth, one who wears; (var) dhari, dharana, dharam, dharey, dharini (f) haalaahala: the poison emitted during the churning of the ocean which was swallowed by shiva linga: special type of elliptical stone worshipped by devotees esp. shiva-linga namami: i offer salutations; (var) namaoon pranam: salutation; (var) pranama, pranamami sai: sa + aai = divine mother shiva: lord shiva - one of the trinity who is the destroyer - the name shiva means auspiciousness; (var) shiv, shivaya, shivaraj, shivaraja, shivarajam, shivom, shivani (f) - of shiva smaran: constant remembrance; (var) smaranam, smarami - remember sundara: beautiful; (var) sundarakara, sundaraya, sundari (f), soundari (f), sundaram - beauty tat: that vibhuti: might, power, greatness, superhuman power, sacred ash; (var) vibhuthi</t>
  </si>
  <si>
    <t>debug_tat_pranamami_shiva_lingam.html</t>
  </si>
  <si>
    <t>https://youtu.be/YtSPCaTFU00</t>
  </si>
  <si>
    <t>https://sairhythms.sathyasai.org/song/tataeyo-tataeyo-sai-baba-wo</t>
  </si>
  <si>
    <t>Tataeyo Tataeyo Sai Baba wo</t>
  </si>
  <si>
    <t>Praise our beloved Sai, the incarnation of love, who is filled with an ocean of love. You protect us with Your divine power, and You shelter us in times of suffering.</t>
  </si>
  <si>
    <t>Tataeyo Tataeyo Sai Baba wo
Ai ni Michita Kami wo (Sai)
Jiai no Umi no Kami wo (Sai)
Chikara Naki Mono Mamoru Kami
Kurushii Toki ni Yorisou Kami
Ai no Keshin yo Sai Baba
Seinaru Ai no Kami Sai Baba
Jai Sai Ram Jai Sai Ram
Jai Sai Ram Jai Jai Ram (Bolo) (2)
Anatha Rakshaka Sai Ram
Apad Bandhava Sai Ram
Prema Swaroopa Sai Ram
Premavatara Sai Ram
Poornavatara Sai Ram</t>
  </si>
  <si>
    <t>tataeyo-tataeyo-sai-baba-wo.mp3</t>
  </si>
  <si>
    <t>Minor (~ Sindhu Bhairavi / Bhairavi)</t>
  </si>
  <si>
    <t>debug_tataeyo_tataeyo_sai_baba_wo.html</t>
  </si>
  <si>
    <t>https://sairhythms.sathyasai.org/song/tateyou-gananatha-warera-no-uchi</t>
  </si>
  <si>
    <t>Tateyou Gananatha Warera no Uchi</t>
  </si>
  <si>
    <t>Praise the Lord Gananatha, the God that shines within us. Glory to the beloved son of Parvathi and Shiva. Let Your wisdom show us the way.</t>
  </si>
  <si>
    <t>Tateyou Gananatha Warera no Uchi ni Hikaru Kami
Iainaru Kami Shiva no Itoshigo
Eichi o Sazukeru Vinayaka
Parvathi no Miko ni Eikou Are
Warera ni Michi o Shimesu Ganesha yo
Gajavadana Gananatha Gajavadana Vinayaka
Siddhi Vidhata Shiva Tanaya
Buddhi Pradayaka Gajanana
Parvathi Nandana Bhava Bhaya Bhanjana
Yuga Yuga Vanditha Jaya Sri Ganesha</t>
  </si>
  <si>
    <t>Song Glossary gananatha: lord of ganas (lord shiva's army) - refers to lord ganesha; (var) gananatham, ganesha, ganeshwara ganesha: lord of the ganas, name of the elephant faced god; (var) ganesh parvathi: consort of lord shiva shiva: lord shiva - one of the trinity who is the destroyer - the name shiva means auspiciousness; (var) shiv, shivaya, shivaraj, shivaraja, shivarajam, shivom, shivani (f) - of shiva</t>
  </si>
  <si>
    <t>debug_tateyou_gananatha_warera_no_uchi.html</t>
  </si>
  <si>
    <t>https://www.youtube.com/watch?v=UEwsNBIZeZ8</t>
  </si>
  <si>
    <t>https://sairhythms.sathyasai.org/song/te-damos-gracias-senor</t>
  </si>
  <si>
    <t>Te Damos Gracias Senor</t>
  </si>
  <si>
    <t>We thank You, O Lord, for Your great human presence; We worship You, O Lord, Sathya Sai Narayana Keep us away, O Lord, from all the mundane in this world, and grant us Your darshan (vision).</t>
  </si>
  <si>
    <t>Te Damos Gracias Senor, Por Tu Gran Presencia Humana
Te Alabamos Senor, Sathya Sai Narayana
Apartanos Senor, De Toda Vida Mundana
Danos Tu Darshan Senor, Sathya Sai Narayana</t>
  </si>
  <si>
    <t>debug_te_damos_gracias_senor.html</t>
  </si>
  <si>
    <t>https://sairhythms.sathyasai.org/song/teach-me-way</t>
  </si>
  <si>
    <t>Teach Me the Way</t>
  </si>
  <si>
    <t>Teach me the way to live Lord Buddha
Help me to reach nirvana, Buddha
Show me the way to serenity
Let me live in bliss, and harmony
Let me rise above the sorrows of the world
Lead me to equanimity
Where I’ll stay forevermore
So I may know the truth oh Buddha
Release me from the wheel of life
Lead me to eternal freedom (3x)</t>
  </si>
  <si>
    <t>teach-me-way.mp3</t>
  </si>
  <si>
    <t>Song Glossary buddha: founder of buddhism and one of the major ten incarnations of god; also an enlightened person nirvana: liberation, salvation</t>
  </si>
  <si>
    <t>debug_teach_me_the_way.html</t>
  </si>
  <si>
    <t>https://sairhythms.sathyasai.org/song/teacher-teachers-0</t>
  </si>
  <si>
    <t>Teacher Of Teachers</t>
  </si>
  <si>
    <t>Teacher of teachers, Guru of gurus,
Lord of all lords, Guru of gurus,
All of the power flows from Your fingers,
Light of the sunrise flows from Your fingers,
Light of Your love, as vast as the ocean,
Guru of gurus, source of devotion,
Teacher of teachers, Guru of gurus,
Lord of all lords.</t>
  </si>
  <si>
    <t>teacher-teachers-0.mp3</t>
  </si>
  <si>
    <t>Lowest Note: R2 / DHighest Note: N2 / B* Western notes are in the Key of C</t>
  </si>
  <si>
    <t>Song Glossary guru: preceptor; (var) guruvara – belonging to the guru / guru’s</t>
  </si>
  <si>
    <t>debug_teacher_of_teachers.html</t>
  </si>
  <si>
    <t>https://sairhythms.sathyasai.org/song/teertha-vittala-kshetra-vittala</t>
  </si>
  <si>
    <t>Teertha Vittala Kshetra Vittala</t>
  </si>
  <si>
    <t>Chant the name of the Lord Panduranga Vittala, the Lord who resides in all holy places. He is the Supreme Lord, preceptor, kith and kin. He is none other than Lord Sai of Parthi.</t>
  </si>
  <si>
    <t>Teertha Vittala Kshetra Vittala
Deva Vittala Pooja Vittala [ Teertha Vittala ... ]
Sai Vittala Baba Vittala
Bandhu Vittala Guravey Vittala
Vittala Vittala Sri Hari Vittala
Vittala Vittala Panduranga Vittala
Vittala Vittala Pandari Natha Vittala
Vittala Vittala Sai Hari Vittala</t>
  </si>
  <si>
    <t>Song Glossary baba: lord sai baba - the divine father bandhava: relative; (var) bandhu, bandho; bandham - relationship deva: god; (var) dev, devo, devam guru: preceptor; (var) guruvara – belonging to the guru / guru’s hari: name of lord vishnu; (var) hare, harey kshetra: place natha: lord or master; (var) nath, nathaya, natham, nada (tamil), nadanukku (tamil) - to the lord, nathudey (telugu) pandari: place where the temple of vittala situated panduranga: lord vittala, krishna pooja: worship; (var) poojana, poojey sai: sa + aai = divine mother sri: honorific title of respect; another name of goddess lakshmi; wealth, majesty, splendour, intellect, fortune; (var) thiru (tamil) teertha: holy place; (var) teerath vittala: the presiding deity at pandarpur who is a manifestation of lord vishnu and lord krishna; (var) vittaley</t>
  </si>
  <si>
    <t>debug_teertha_vittala_kshetra_vittala.html</t>
  </si>
  <si>
    <t>https://sairhythms.sathyasai.org/song/tell-us-story</t>
  </si>
  <si>
    <t>Tell us a story</t>
  </si>
  <si>
    <t>Tell us a story so we understand
Jesus, teacher and friend
Show us heaven that children know
Let our love for the Father grow
Ever gentle and humble
Jesus, my teacher and friend</t>
  </si>
  <si>
    <t>debug_tell_us_a_story.html</t>
  </si>
  <si>
    <t>https://sairhythms.sathyasai.org/song/temple-bells-are-ringing</t>
  </si>
  <si>
    <t>Temple bells are ringing</t>
  </si>
  <si>
    <t>Temple bells are ringing now in Parthi
Calling us to come and see our Lord
Let's rejoice and sing His divine glory
Blessed are we to have His love and grace (2x)
Krishna, Buddha, Jesus, Allah, Sai
All are but the soul that shines within
Let's rejoice and sing His divine glory
Blessed are we to have His love and grace (2x)</t>
  </si>
  <si>
    <t>temple-bells-are-ringing.mp3</t>
  </si>
  <si>
    <t>Song Glossary allah: the all-compassionate god of islam religion buddha: founder of buddhism and one of the major ten incarnations of god; also an enlightened person krishna: name of the eighth incarnation of lord vishnu, son of devaki and vasudeva puttaparthi: birthplace of bhagawan sri sathya sai baba; (var) parti, parthi, parthipuri sai: sa + aai = divine mother</t>
  </si>
  <si>
    <t>debug_temple_bells_are_ringing.html</t>
  </si>
  <si>
    <t>https://sairhythms.sathyasai.org/song/ten-pazhani-nadanukku-hara-haro</t>
  </si>
  <si>
    <t>Ten Pazhani Nadanukku Hara Haro</t>
  </si>
  <si>
    <t>Glory be to the Lord of Pazhani (Lord Subrahmanya), the one who rides on the peacock, the Lord of holy places Swamimalai and Thiruchendur, and to Lord Sai of Parthi who is none other than Lord Subrahmanya.</t>
  </si>
  <si>
    <t>Then Pazhani Nadanukku Hara Haro Hara
Eru Mayil Velanukku Hara Haro Hara
Hara Haro Hara Muruga Hara Haro Hara
Hara Haro Hara Shanmuga Hara Haro Hara
Swamimalai Nadanukku Hara Haro Hara
Thiruchendur Velanukku Hara Haro Hara
Parthipuri Nadanukku Hara Haro Hara
Shakthi Vadivelanukku Hara Haro Hara
Hara Haro Hara Muruga Hara Haro Hara
Hara Haro Hara Shanmuga Hara Haro Hara</t>
  </si>
  <si>
    <t>ten-pazhani-nadanukku-hara-haro.mp3</t>
  </si>
  <si>
    <t>Folk tune (Kavadi Sindhu)</t>
  </si>
  <si>
    <t>S P P P M1 P M1 G1 R2 S R2 G1 M1 G1 R2In the Key of C:C G G G F G F E♭ D C D E♭ F E♭ D</t>
  </si>
  <si>
    <t>Song Glossary eru: ride, mount hara: another name of lord shiva which means “to destroy”; (var) haraya mayil: peacock muruga: another name of lord subrahmanya natha: lord or master; (var) nath, nathaya, natham, nada (tamil), nadanukku (tamil) - to the lord, nathudey (telugu) pazhani: one of the six holy sites where a temple for lord subramanya is located; (var) palani puttaparthi: birthplace of bhagawan sri sathya sai baba; (var) parti, parthi, parthipuri shakthi: power, primordial goddess, another name of mother parvathi shanmukha: lord with six faces - refers to lord subrahmanya, son of shiva; (var) shanmuga swamimalai: one of the six abodes of lord subramanya in tamil nadu then: short form of therkku – south thiruchendur: one of the six abodes of lord subramanya in tamil nadu vadivela: one of the several names of lord subrahmanya - one who wields the vel; (var) vadivelava vel: the weapon in the hands of lord subrahmanya in the form of a spear; (var) vadivel, velayudam</t>
  </si>
  <si>
    <t>debug_ten_pazhani_nadanukku_hara_haro.html</t>
  </si>
  <si>
    <t>https://youtu.be/rnq3PRbNcCo</t>
  </si>
  <si>
    <t>https://sairhythms.sathyasai.org/song/tens-pele-azul</t>
  </si>
  <si>
    <t>Tens a Pele Azul</t>
  </si>
  <si>
    <t>O Lord Shiva, You have blue skin, lotus eyes and a snake dances around Your neck. You are the Lord of the Universe, destroy the evil in my mind. You rule over all life and You have the power of transformation. O Lord Shiva, transform my karma (past actions), and keep my dharma (righteousness) in my heart.</t>
  </si>
  <si>
    <t>Tens a pele azul, olhos de lótus, dança de serpente
Shiva, Senhor do Universo, destrói o mal em minha mente
Tu que reges a vida e tens o poder da tranformoção
Shiva, transforma o meu karma, conserva o meu dharma em meu coração</t>
  </si>
  <si>
    <t>Portuguese</t>
  </si>
  <si>
    <t>Song Glossary dharma: righteousness, also refers to way of life or religion karma: destiny, action shiva: lord shiva - one of the trinity who is the destroyer - the name shiva means auspiciousness; (var) shiv, shivaya, shivaraj, shivaraja, shivarajam, shivom, shivani (f) - of shiva</t>
  </si>
  <si>
    <t>debug_tens_a_pele_azul.html</t>
  </si>
  <si>
    <t>https://youtu.be/79sxqJidhBY https://youtu.be/A4IoZ0CuM8Y</t>
  </si>
  <si>
    <t>https://sairhythms.sathyasai.org/song/terey-darshana-ko-mera-mana</t>
  </si>
  <si>
    <t>Terey Darshana Ko Mera Mana</t>
  </si>
  <si>
    <t>O Lord Gopala (Krishna), the virtuous one with lotus eyes, the one wearing the yellow clothes, please give Your divnie Vision. My heart is pining for You.</t>
  </si>
  <si>
    <t>Terey Darshana Ko Mera Mana Tarasey
Gopala Darshana Do Nandalala
Neeraja Lochana Hey Guna Dhama
Peetambara Dhara Hey Ghana Shyama
Darshana Do Darshana Do Nandalala [ Gopala Darshana ... ]</t>
  </si>
  <si>
    <t>Song Glossary darshan: to appear, to see; (var) darshana, darshanam, darsha - to show dhama: house, residence, light, lustre, splendor; (var) dham, dhamam, dhaam, dhaama dhara: bear, carry, earth, one who wears; (var) dhari, dharana, dharam, dharey, dharini (f) do: give, grant; also refers to the number two ghana: thick; also refers to the sound of a bell; (var) ghanana gopal: name of krishna which means protector of the cowherd; (var) gopala, gopalana, gopalam guna: qualities; (var) gun hey: a heartfelt callout, usually followed by a name or description like 'hey rama', or 'hey merciful lord' lochana: eye; (var) lochani (feminine) – one with such eyes; (var) vilochana mana: mind; (var) man, mano mera: my, mine; (var) mere, merey, meri, mero nandalala: son of nanda; (var) nandalal neeraja: lotus peetambara: yellow or golden colored cloth esp. worn by lord krishna sham: dark hued, a reference to lord krishna; evening time; (var) shyam, shyama, shyamala taras: to pine or yearn; (var) tarasey tera: yours; (var) terey, teri, tero (your)</t>
  </si>
  <si>
    <t>debug_terey_darshana_ko_mera_mana.html</t>
  </si>
  <si>
    <t>https://sairhythms.sathyasai.org/song/terey-janam-din-me-sai</t>
  </si>
  <si>
    <t>Terey Janam Din Me Sai</t>
  </si>
  <si>
    <t>O Lord Sai, we bow to You a million times on Your Birthday. We, brothers and sisters, will congregate in Prashanthi, Your birth place, to worship You. Blessed Mother Eshwaramba gave birth to my Sai on November 23rd, so that I may sing His praises.</t>
  </si>
  <si>
    <t>Terey Janam Din Me Sai Tujhe Koti Pranam Karenge
Tujhe Koti Pranam Karenge Tujhe Koti Pranam Karenge [ Terey Janam ... ]
Teri Janma Bhumi Me Sai Aye Bichchade Behan Aur Bhai
Teri Pooja Karne Baba Teri Prashanthi Me Ayenge [ Terey Janam ... ]
Dhanya Ho Eshwaramba Merey Sai Ko Tumne Janma
Teyis November Ko Baba Sai Bhajan Aur Gaan Karenge
Happy Birthday To You Sai Rama Happy Birthday To You Sai Baba</t>
  </si>
  <si>
    <t>terey-janam-din-me-sai.mp3</t>
  </si>
  <si>
    <t>Song Glossary aana: to come; to receive; (var) aatey, aayey, aayi; aakar - having come aao: welcome aur: and baba: lord sai baba - the divine father behan: sister bhai: brother; (var) bhaiya, bhaiyya bhajan: prayerful song; (var) bhajana, bhajanalu (telugu), bhajanon - plural bhumi: earth, grounds bichchade: part ways; from different places dhanya: blessed din: day eshwaramba: mother of sri sathya sai baba; (var) eswaramma, eshwaramma, eshwari gaan: song, music; (var) gaana ho: you are; (alternative) so be it janam: birth; (var) janama, janana karo: do; make it happen; (var) kar; kiya - did; karomi, karey - let us do karoon: i will do koti: a crore mera: my, mine; (var) mere, merey, meri, mero pooja: worship; (var) poojana, poojey pranam: salutation; (var) pranama, pranamami prashanthi: supreme peace; (var) prashantha; also refers to prashanthi nilayam at puttaparthi rama: name of the seventh incarnation of lord vishnu, son of dasharatha and kausalya; (var) ram sai: sa + aai = divine mother tera: yours; (var) terey, teri, tero (your) teyis: the number 23 tum: you, thou; (var) tu, tuj; tubhyam, tumhey - to you; tujhey, tujko - for you;</t>
  </si>
  <si>
    <t>debug_terey_janam_din_me_sai.html</t>
  </si>
  <si>
    <t>https://sairhythms.sathyasai.org/song/terey-siwa-prabhu-koi-nahin</t>
  </si>
  <si>
    <t>Terey Siwa Prabhu Koi Nahin</t>
  </si>
  <si>
    <t>O Lord Sai, I have none other than You, please accept my salutations. O beautiful Lord Krishna, do not disappoint me. O the destroyer of sorrows, do not leave me. I am standing at Your door with sorrowful mind. Please listen to my cries, O Lord Sai Baba.</t>
  </si>
  <si>
    <t>Terey Siwa Prabhu Koi Nahin Hai Tujko Mera Pranam
Tujko Mera Pranam O Sai Baba Tujko Mera Pranam
Murali Manohara Asha Na Todo
Dukh Bhanjana Mera Saath Na Chodo
Dwar Khada Hoon Mein Dukhiyara
Sun Ley Meri Pukar O Sai Baba Sun Ley Meri Pukar
Kimi no Hoka ni Kami wa Nashi Kimi wa Waga Inochi
Kimi wa Waga Inochi Kimi wa Waga Inochi
Kokoro ni Tomoru Kibou no Hikari
Kuraki Yamiyo wo Terasu Tsuki
Kono Mazushiki Ko no Sakebi wo
Ukeire tamae Sai Ram Ukeire tamae</t>
  </si>
  <si>
    <t>terey-siwa-prabhu-koi-nahin.mp3</t>
  </si>
  <si>
    <t>Song Glossary asha: desire, hope baba: lord sai baba - the divine father bhanjana: one who destroys; (var) bhanjani (f) chodo: leave; (var) chod dukh: sorrow; (var) dukha dukhiya: one who is in sorrow; (var) dukhiyan, duhiyara, dukhiyon (plural) dwarey: doors; (var) dwar, dwara - singular hai: is, are; (var) hi; hain - we are hoon: i am khada: standing koi: somebody ley: take, accept; (var) lo, leylo manohar: pleasing, beautiful, charming; (var) manohara, manoharam, manohari (f) mein: i; (var) mei, mai, main, maine - i have mera: my, mine; (var) mere, merey, meri, mero murali: flute na: no (hindi); my (telugu) nahin: no, not; (var) nahi prabhu: lord, master; (var) prabho pranam: salutation; (var) pranama, pranamami pukar: to call, to plead; (var) pukara, pukarey sai: sa + aai = divine mother saath: company, support siwa: without sun: listen; (var) sunlo, sunle tera: yours; (var) terey, teri, tero (your) todo: break; (var) toot tum: you, thou; (var) tu, tuj; tubhyam, tumhey - to you; tujhey, tujko - for you;</t>
  </si>
  <si>
    <t>debug_terey_siwa_prabhu_koi_nahin.html</t>
  </si>
  <si>
    <t>https://youtu.be/dKzdTuKVTIk</t>
  </si>
  <si>
    <t>https://sairhythms.sathyasai.org/song/thaandava-keli-salpene</t>
  </si>
  <si>
    <t>Thaandava Keli Salpene</t>
  </si>
  <si>
    <t>Thaandava keLi salpene
Parameshwarudu sri samba sivudu [ Thaandava keLi ... ]
Saalugadakki chepati jhana jhana jhana jhana taku yanuchu [ Thaandava keLi ... ]
Vishamu galamunandu misa misa misa misa misa merya [ Thaandava keLi ... ]
Sogasuga spatikaaksha maalalu niga niga niga niga niga meraya [ Thaandava keLi ... ]
Hari mrudangamu vaayinchaga Dhimi dhimi dhimi dhimthaka yanuchu [ Thaandava keLi ... ]
Umadevi koluvuna harudu pari pari pari pari vidamuluga [ Thaandava keLi ... ]
Bhavamuna velayimbuchunu bali bali bali bali thaka yanuchu [ Thaandava keLi ... ]
Trishulambutho tripputhu harudu thathim thathim thathim thathimthaka yanuchu (2) [ Thaandava keLi ... ]
Vigneshwarudu atu itu thirugaga avignamuga aadera harudu [ Thaandava keLi ... ]</t>
  </si>
  <si>
    <t>thaandava-keli-salpene.mp3</t>
  </si>
  <si>
    <t>debug_thaandava_keli_salpene.html</t>
  </si>
  <si>
    <t>https://sairhythms.sathyasai.org/song/thamaso-ma-jyotir-gamaya</t>
  </si>
  <si>
    <t>Thamaso Ma Jyotir Gamaya</t>
  </si>
  <si>
    <t>O Sai, the Lord of Shirdi and Parthi, we pray that from darkness, lead us to the light.</t>
  </si>
  <si>
    <t>Thamaso Ma Jyotir Gamaya (3)
Shirdi Baba Jai (2)
Shirdi Baba Jai Baba Om
Thamaso Ma Jyotir Gamaya (3)
Sathya Baba Jai (2)
Sathya Baba Jai Baba Om
Thamaso Ma Jyotir Gamaya (3)
Prema Baba Jai (2)
Prema Baba Jai Baba Om
(faster)
Thamaso Ma Jyotir Gamaya (3)
Shirdi Baba Jai
Sathya Baba Jai
Prema Baba Jai Baba Om</t>
  </si>
  <si>
    <t>thamaso-ma-jyotir-gamaya.mp3</t>
  </si>
  <si>
    <t>Song Glossary baba: lord sai baba - the divine father jyotirgamaya: towards light jai: victory om: Omkara has no form. It is the manifestation of Brahman (God) as sound. It is present in all creation. It is effulgent. It is in all speech. Read More: Significance of Om prema: love; (var) prem; also the name of the third sai avatar, prema sai shirdi: holy abode of the first incarnation of sai baba; (var) shirdipuri sathya: truth, short form of sathyanarayana – the childhood name of sri sathya sai baba; (var) sathyam thamasoma: lead me from darkness</t>
  </si>
  <si>
    <t>debug_thamaso_ma_jyotir_gamaya.html</t>
  </si>
  <si>
    <t>https://sairhythms.sathyasai.org/song/thank-you</t>
  </si>
  <si>
    <t>Thank you</t>
  </si>
  <si>
    <t>Thank you Baba for loving me
Thank you Baba for protecting me
Thank you Baba for guiding me
Thank you Baba for loving me
When there is darkness You will make sure that I see
When I go wrong You will come encourage me
Baba, Oh Baba I will learn from Thee
When I have learned what is Truth, Love, and Peace
I know one day Baba You will set me free
When I have learned what is Truth, Love, and Peace</t>
  </si>
  <si>
    <t>thank-you.mp3</t>
  </si>
  <si>
    <t>debug_thank_you.html</t>
  </si>
  <si>
    <t>https://sairhythms.sathyasai.org/song/thank-you-sai-thank-you-sai</t>
  </si>
  <si>
    <t>Thank You Sai Thank You Sai</t>
  </si>
  <si>
    <t>Thank you Sai, thank you Sai, for being so good to us
Thank you Sai, thank you Sai, You bless us with Your love
When we are lonely You give us love
When we are drowning You part the sea
When we get angry You give us peace [ Thank you Sai ... ]
You're counseling the masses filling them with bliss
You're all we'll ever need till the horizon skies
Swami give us the future You want with Your eyes [ Thank you Sai ... ]</t>
  </si>
  <si>
    <t>thank-you-sai-thank-you-sai.mp3</t>
  </si>
  <si>
    <t>Song Glossary avatar: incarnation; (var) avatara, avataram, avatari, avathaar, avathari, avatarini(f) sai: sa + aai = divine mother swami: lord; (var) swaminatha, swamiye, swamiyey, swamy</t>
  </si>
  <si>
    <t>debug_thank_you_sai_thank_you_sai.html</t>
  </si>
  <si>
    <t>https://sairhythms.sathyasai.org/song/color-love</t>
  </si>
  <si>
    <t>The Color Of Love</t>
  </si>
  <si>
    <t>Every morning when the sun comes out to play,
It wears the same bright orange dress.
Our Swami wears today.
It's the color of Sathya Sai, the color of Love.
He is Love, He Is Love,
He is everything, everywhere
We are Love,
and that is what creation is made up of
Sathya Sai, Sathya Sai, Sathya Sai Babaji (2x)
Shirdi Sai, Sathya Sai, Prema Sai Babaji
Sathya Sai, You and I, Sathya Sai Babaji
In its same bright orange dress
I feel the touch of Sathya Sai,
His love, His tenderness
As He enters the temple of my loving heart</t>
  </si>
  <si>
    <t>color-love.mp3</t>
  </si>
  <si>
    <t>Song Glossary baba: lord sai baba - the divine father sai: sa + aai = divine mother sathya: truth, short form of sathyanarayana – the childhood name of sri sathya sai baba; (var) sathyam shirdi: holy abode of the first incarnation of sai baba; (var) shirdipuri</t>
  </si>
  <si>
    <t>debug_the_color_of_love.html</t>
  </si>
  <si>
    <t>https://sairhythms.sathyasai.org/song/devotee-should-always-remember-master</t>
  </si>
  <si>
    <t>The devotee should always remember the Master</t>
  </si>
  <si>
    <t>The devotee should always remember the Master by name
The name of the Master is the name of the Great One
Praise the living God by name
The name of the Master is the name of the Great One</t>
  </si>
  <si>
    <t>debug_the_devotee_should_always_remember_the_master.html</t>
  </si>
  <si>
    <t>https://sairhythms.sathyasai.org/song/face-love</t>
  </si>
  <si>
    <t>The Face Of Love</t>
  </si>
  <si>
    <t>I see the face of love, in His loving eyes,
My heart opens up and my face floods with tears.
With love, peace, freedom and joy, filling up my life,
I thank the Lord above that God shows me His love.
He waves His hand and the air is charged with grace.
With love, peace, freedom and joy, filling up my life,
I thank the Lord above that God shows me His love.
And I see the face of love, residing in my heart,
I won't block the way for God's love to show through.
And you'll see the face of love, shining bright in everyone
When you love the world the way God loves you.
When you serve the world the way Sai serves you.
When you serve the world the way Sai serves you.</t>
  </si>
  <si>
    <t>face-love.mp3</t>
  </si>
  <si>
    <t>debug_the_face_of_love.html</t>
  </si>
  <si>
    <t>https://sairhythms.sathyasai.org/song/grace-lord</t>
  </si>
  <si>
    <t>The Grace Of The Lord</t>
  </si>
  <si>
    <t>The Grace Of The Lord
I awoke to be reborn, my purpose revealed,
Time stood still, the day I turned toward,
The sweet love of God and, beheld the Grace of the Lord.
The Grace of the Lord, (Grace of the Lord)
I cry when I feel the Grace of the Lord,
The Grace of the Lord, (Grace of the Lord)
The Grace of the Lord, (Grace of the Lord)
I'm a child in the Grace, the Grace of the Lord.
Angels wept tears of joy, the day Jesus rose,
And perfect peace, that sacred reward,
Filled my soul with the Grace, the Grace of the Lord.
(chorus)
Blessed from birth, are those who see,
The Light of God, shining in all Divinity,
I was healed, my vision restored,
Now I live for the Grace, The Grace of the Lord.
(chorus)</t>
  </si>
  <si>
    <t>grace-lord.mp3</t>
  </si>
  <si>
    <t>debug_the_grace_of_the_lord.html</t>
  </si>
  <si>
    <t>https://sairhythms.sathyasai.org/song/hearts-melody</t>
  </si>
  <si>
    <t>The Heart's Melody</t>
  </si>
  <si>
    <t>The Heart's Melody
Play Your melody of love,
May I dance to Your music, oh Lord?
With each step I'Il bow to Your grace,
Ever circling in radiant light,
Divinity holds me in God's sweet embrace.
As in gentle silence, You smile,
You show me the bliss of divine Mother Sai, Father Sai.</t>
  </si>
  <si>
    <t>hearts-melody.mp3</t>
  </si>
  <si>
    <t>debug_the_hearts_melody.html</t>
  </si>
  <si>
    <t>https://sairhythms.sathyasai.org/song/honey-bee</t>
  </si>
  <si>
    <t>The Honey Bee</t>
  </si>
  <si>
    <t>Oh, Lord, let me fly to Thee,
I’m drawn to Your sweetness,
Like a honey bee.
Lord, how can I stay away?
You draw me back,
With each new day.
Your light, Your Love and Your grace,
I see them all reflected in Your face.
Now nevermore will I depart,
For I’ve found You, In my heart.
And always we shall be as one,
You in me and I in Thee,
The flower and the honey bee.</t>
  </si>
  <si>
    <t>honey-bee.mp3</t>
  </si>
  <si>
    <t>debug_the_honey_bee.html</t>
  </si>
  <si>
    <t>https://sairhythms.sathyasai.org/song/light-meditation</t>
  </si>
  <si>
    <t>The Light Meditation</t>
  </si>
  <si>
    <t>Let the lamp within my heart be bright and shining,
So the light shines throughout the universe,
Spreading rays of love and peace and understanding,
That will help unite the brotherhood of man.
I am in the light, the light is in me, I am the light. (x2)
And these ears listen only to what is true.
May this tongue of mine speak in moderation,
Words of wisdom that are full of sweetness too.
I am in the light, the light is in me, I am the light. (x2)
And these feet should help me do what is right.
With a heart full of love and compassion,
See the world and all its beings bathed in light.
I am in the light, the light is in me, I am the light. (x2)</t>
  </si>
  <si>
    <t>light-meditation.mp3</t>
  </si>
  <si>
    <t>debug_the_light_meditation.html</t>
  </si>
  <si>
    <t>https://sairhythms.sathyasai.org/song/light-god-who-i-am</t>
  </si>
  <si>
    <t>The Light of God is who I Am</t>
  </si>
  <si>
    <t>The Light of God is who I Am
The Light of God is the Peace in my mind
The Light of God is the Joy of my soul
The Light of God is who I AM…(repeat)
The Light of God is the good I’m receiving
The Light of God is all I am seeking
The Light of God is who I Am…(repeat)</t>
  </si>
  <si>
    <t>light-god-who-i-am.mp3</t>
  </si>
  <si>
    <t>debug_the_light_of_god_is_who_i_am.html</t>
  </si>
  <si>
    <t>https://sairhythms.sathyasai.org/song/lord-gave-world</t>
  </si>
  <si>
    <t>The Lord gave the world</t>
  </si>
  <si>
    <t>The Lord gave the world such a beautiful sound
Om, Om, Om, Hari Om
The Lord gave the world such a beautiful sound
Om, Om, Om, Hari Om
Om, Om, Om, Hari Om
Hari Om, Hari Om, Hari Om, Hari Om
Om, Om, Om, Hari Om
Om, Om, Om, Hari Om
From the sound of God came this beautiful world
Om, Om, Om, Hari Om
Om, Om, Om, Hari Om
Hari Om, Hari Om, Hari Om, Hari Om
Om, Om, Om, Hari Om</t>
  </si>
  <si>
    <t>lord-gave-world.mp3</t>
  </si>
  <si>
    <t>debug_the_lord_gave_the_world.html</t>
  </si>
  <si>
    <t>https://sairhythms.sathyasai.org/song/lord-deep-within-me</t>
  </si>
  <si>
    <t>The Lord is deep within me</t>
  </si>
  <si>
    <t>The Lord is deep within me
The Lord is deep within me
Loving and holy so I want to be
a vessel of honor for Him
a vessel of honor for God
a vessel of honor for God
loving and holy so I want to be
a vessel of honor for God
I praise the Lord by serving Him
I praise the Lord by serving Him
loving and holy so I want to be
a vessel of honor for God
a vessel of honor for God
a vessel of honor for God
loving and holy so I want to be
a vessel of honor for God</t>
  </si>
  <si>
    <t>debug_the_lord_is_deep_within_me.html</t>
  </si>
  <si>
    <t>https://sairhythms.sathyasai.org/song/lord-you</t>
  </si>
  <si>
    <t>The Lord is with you</t>
  </si>
  <si>
    <t>The Lord is with you, be not afraid
Behold I am with You from age to age
The Lord is with you, be not afraid
Sing Praises to our Lord in every Name and Form
Rama Buddha Jesus Allah Praise to our Lord
Sing Bhagavaan Sri Sathya Sai
Sathya Sai Ram Sai Ram Sathya Sai Ram (4X)</t>
  </si>
  <si>
    <t>debug_the_lord_is_with_you.html</t>
  </si>
  <si>
    <t>https://sairhythms.sathyasai.org/song/lord-light</t>
  </si>
  <si>
    <t>The Lord of Light</t>
  </si>
  <si>
    <t>The Lord of Light shines within our hearts, He purifies our lives
O Holy God, make us one with Thee, in divinity
Sweet Lord Sai, fill us with your love
The Lord of peace stills our troubled minds, He soothes us with His Bliss
O Holy God, bring us into Thee, in infinity
Sweet Lord Sai, fill us with Your Love</t>
  </si>
  <si>
    <t>debug_the_lord_of_light.html</t>
  </si>
  <si>
    <t>https://sairhythms.sathyasai.org/song/lord-universe-here</t>
  </si>
  <si>
    <t>The Lord of the Universe is here</t>
  </si>
  <si>
    <t>The Lord of the Universe is here
Swami Sathya Sai is here
Come to save devotees everywhere
Come to bless His children everywhere
Born at Puttaparthi
The Lord of the Universe is here
Shining with Divine inner light
Filling all with Bliss at His sight
He is always serving those in need
Answering the prayers of devotees
Giving Grace to you and me
The Lord of the Universe is here
Mother You are everything to us
Father You are everything to us
You are the Divine Primal Energy
Manifest as all that we ever see
You are the One Reality
The Lord of the Universe is here
Universal radiance Divine
Please accept this offering of mine
The flame of love that burns within my heart
Meaning we can never be apart
You and I are ever One
The Lord of the Universe is here.
Narayana Narayana Om
Narayana Narayana Om Sathya
Narayana Narayana Om
Narayana Narayana Om Sathya
Narayana Narayana Om
The Lord of the Universe is here.
Om Jai Jagadeesha Harey
Swami Sathya Sai Harey
Bhaktha Jana Samrakshaka
Bhaktha Jana Samrakshaka
Parthi Maheshwara
Om Jai Jagadeesha Harey
Swami Sarva Prana Pathey
Aashritha Kalpa Latheeka
Aashritha Kalpa Latheeka
Aapadh Bandhava
Om Jai Jagadeesha Harey
Swami Mari Anthayu Neevey
Naada Brahma Jagan Natha
Naada Brahma Jagan Natha
Nagendra Shayana
Om Jai Jagadeesha Harey
Sathya Sai Mahadeva
Mangala Arathi Anduko
Mangala Arathi Anduko
Mandhara Giridhari
Om Jai Jagadeesha Harey
Sathya Narayana Narayana Narayana Om
Narayana Narayana Om
Sathya Narayana Narayana Om
Sathya Narayana Narayana Om
Om Jai Sadguru Deva
All praise to You, Lord of the Worlds
Swami Sathya Sai, our Lord
You protect devotees who cling to You
Show Your mercy to us who sing to You
Knowing You are God in human form
All praise to You, Lord of the Worlds
You do everything to bring us happiness
You're aware of all through infinite consciousness
You are master of every living thing
For devotees You're wish-fulfilling
Helping us when we are in distress
All praise to You, Lord of the Worlds
You remind us there is only one, not two
Swami, there is truly no one else but You
Master of creation, You are adored
People of all nations are striving toward
Realization of our true reward
Our unity with You, Lord of the Worlds
The embodiment of all true and right
Sathya Sai, fill our hearts with pure delight
Do accept our prayer and heed us
From darkness we can't bear please lead us
With Your might You make our burdens light
All praise to You, Lord of the Worlds
Narayana Narayana Narayana Om
Narayana Narayana Om, Sathya
Narayana Narayana Om, Sathya
Narayana Narayana Om
All praise to our Teacher Divine
Gloria a Ti, mi Señor,
hacedor de toda la vida.
Como la luna tranquila, con Tu dulzura iluminas,
la luz de nuestro corazón. Gloria a Ti mi Señor.
Eres Padre y Madre de la alegría,
el Señor de toda armonía,
el Señor de toda armonía,
mi Dios, mi Maestro y mi Guía,
mi Dios, mi Maestro y mi Guía.
El néctar de la compasión.
Gloria a ti mi Señor.
Eres el Padre Supremo,
eres el Padre Supremo,
que nos envuelve en su juego,
que nos envuelve en su juego.
Eres nuestro protector.
Gloria a Ti mi Señor.
ante Tus Pies nos rendimos,
ante Tus Pies nos rendimos,
y con amor Te pedimos,
y con amor Te pedimos,
que nos des Tu bendición,
Oh, mi Dulcísimo Señor.
alabado seas mi Señor,
te entrego todas mis faltas,
te entrego todas mis dudas,
para que Tú las consumas
en el puro fuego de tu amor.
Om Sri Sathya Baba Toutoki Kami Sai Baba
Anata ni Kiesuru Mono wo, Mamaorase Michibiki Tamou, Parthi no Sonshin
Om Sri Sathya Sai Baba
Ikitoshi Ikeru Inochi no, Tadashiki Negai wo Mitasu, Shikou no Son Shin
Om Sri Sathya Sai Baba
Uchuu wo Suberu Sai Baba, Om no Sonshin Sai Baba, Eichi no Hikari
Om Sri Sathya Sai Baba
Subete no Kami wa Ai nari, Jiai to Eichi ni Michita, Renge no Miashi ni
Kono Hi wo Sasagemasu
Narayana Narayana Narayana Om
Narayana Narayana Om, Sathya
Narayana Narayana Om, Sathya
Narayana Narayana Om
Om Jai Sadguru Deva</t>
  </si>
  <si>
    <t>lord-universe-here.mp3 lord-universe-here_1.mp3</t>
  </si>
  <si>
    <t>debug_the_lord_of_the_universe_is_here.html</t>
  </si>
  <si>
    <t>https://sairhythms.sathyasai.org/song/lord-unites-our-many-faiths</t>
  </si>
  <si>
    <t>The Lord unites our many faiths</t>
  </si>
  <si>
    <t>The Lord unites our many faiths
Sai brings us together
Allah Jesus Buddha and Nanak
You are Zoroastra and Mahavir
You are Rama, You are Krishna
You are everything to me (2)
Sarva Dharma Priya Deva
Sathya Sai Deva
Allah Yesu Buddha Aur Nanak
Zohrashtra Mahavira Tum Ho
Rama Bhi Tum Ho Krishna Bhi Tum Ho
Vishwa Roopa Tum Ho (2)</t>
  </si>
  <si>
    <t>lord-unites-our-many-faiths.mp3</t>
  </si>
  <si>
    <t>Song Glossary allah: the all-compassionate god of islam religion buddha: founder of buddhism and one of the major ten incarnations of god; also an enlightened person krishna: name of the eighth incarnation of lord vishnu, son of devaki and vasudeva mahavira: lord mahavira – the founder of jainism, also, a very courageous person; (var) mahavir nanak: saint of sikh religion, guru nanak rama: name of the seventh incarnation of lord vishnu, son of dasharatha and kausalya; (var) ram sai: sa + aai = divine mother zohrashtra: founder of the zoroastrianism faith, zoroaster (zarathustra in persian)</t>
  </si>
  <si>
    <t>debug_the_lord_unites_our_many_faiths.html</t>
  </si>
  <si>
    <t>https://sairhythms.sathyasai.org/song/name-most-sacred</t>
  </si>
  <si>
    <t>The name most sacred</t>
  </si>
  <si>
    <t>The name most sacred
The name most sacred, Sai Baba (2x)
Sai Baba, Sai Baba, Sai Baba, Sai Baba
The Holy of all Holies, Sai Baba (2x)
The guru of all gurus, Sai Baba (2x)
The walking Gayatri, Sai Baba
The breathing Himalayas, Sai Baba (2x)
The living God, Sai Baba (2x)
The heart of the universe, Sai Baba (2x)
The name most sacred, Sai Baba</t>
  </si>
  <si>
    <t>name-most-sacred.mp3</t>
  </si>
  <si>
    <t>Song Glossary baba: lord sai baba - the divine father gayathri: name of a goddess, a vedic metre, name of a sacred verse; (var) gayatri guru: preceptor; (var) guruvara – belonging to the guru / guru’s sai: sa + aai = divine mother</t>
  </si>
  <si>
    <t>debug_the_name_most_sacred.html</t>
  </si>
  <si>
    <t>https://sairhythms.sathyasai.org/song/name-god-flowing</t>
  </si>
  <si>
    <t>The Name Of God Is Flowing</t>
  </si>
  <si>
    <t>The Name Of God Is Flowing Within Me
I Hear It Always Singing Within Me
Allah, Allah Shivaya Sathya Sai Baba
Rama Rama Jehovah Buddha Lord Jesus
The Name Of God Is Flowing Within Me
I Hear It Always Singing Within Me</t>
  </si>
  <si>
    <t>name-god-flowing.mp3 name-god-flowing_1.mp3</t>
  </si>
  <si>
    <t>Song Glossary allah: the all-compassionate god of islam religion baba: lord sai baba - the divine father buddha: founder of buddhism and one of the major ten incarnations of god; also an enlightened person rama: name of the seventh incarnation of lord vishnu, son of dasharatha and kausalya; (var) ram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</si>
  <si>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debug_the_name_of_god_is_flowing.html</t>
  </si>
  <si>
    <t>https://sairhythms.sathyasai.org/song/name-god-sweet</t>
  </si>
  <si>
    <t>The Name of God is sweet</t>
  </si>
  <si>
    <t>The Name of God is sweet on the tongue,
So sing the Lord's Name everyone
When we are near Him and call His Name,
He brings us closer to Him again
It doesn't matter what Name is sung,
The Name of God is sweet on the tongue
Krishna and Buddha, Jesus and Ram,
Sathya Sai Baba, Bhagavaan.</t>
  </si>
  <si>
    <t>debug_the_name_of_god_is_sweet.html</t>
  </si>
  <si>
    <t>https://sairhythms.sathyasai.org/song/ocean-wide</t>
  </si>
  <si>
    <t>The ocean is wide</t>
  </si>
  <si>
    <t>The ocean is wide I can't cross over
And neither have I wings to fly
But there's a boat that can carry me
He has the Name Sathya Sai
His love is great, His love is endless
His love is vaster than the sea
O Swami, please, come take my hand
Open my heart, lead me to Thee</t>
  </si>
  <si>
    <t>debug_the_ocean_is_wide.html</t>
  </si>
  <si>
    <t>https://sairhythms.sathyasai.org/song/one-word-live</t>
  </si>
  <si>
    <t>The one word to live by</t>
  </si>
  <si>
    <t>The one word to live by is Love
Pure unselfish love
When there is Love in your heart
There is God in your heart
I bless you to serve mankind
Be living examples of Love
When there is Love in your heart
There is God in your heart</t>
  </si>
  <si>
    <t>debug_the_one_word_to_live_by.html</t>
  </si>
  <si>
    <t>https://sairhythms.sathyasai.org/song/power-love-god</t>
  </si>
  <si>
    <t>The Power Of The Love Of God</t>
  </si>
  <si>
    <t>The Power of the Love of God
And nothin’s goin’ right
It’s you against the world and you’re havin’ trouble
Seein’ any Light
You’re out there blamin’ all the world for everything that’s goin’ wrong
You need to take a little somethin’ just to get to sleep
‘Cuz the nights are way too long
It’ll give you everything you need if you just step aside
Open up your mind and your heart my friends and you will see
That the Power of the Love of God will set you free
And the tears keep a’comin’ til you think they will never stop
And you can’t remember ever feelin’ so much alone
You sit you worry and you wonder just how you’re gonna make it on your own
It’ll give you everything you need if you just step aside
Open up your mind and your heart my friends and you will see
That the Power of the Love of God will set you free
And you wonder if the people out there really think you’re okay
And you’re nippin’ and a’sippin’ on something that’s gonna ease your pain
It works for awhile but it soon wears off ... You get to have those same old feelings anyway
It’ll give you everything you need if you just step aside
Open up your mind and your heart my friends and you will see
That the Power of the Love of God will set you free
And your head is a whirlin’ and a twirlin’ and you just can’t work it out
What you need to do is relax, my friend, and just let go
Put your life in The Hands of Your Father ‘cuz
He loves you more than you will ever know …
It’ll give you everything you need if you just step aside
Open up your mind and your heart my friends and you will see
That the Power of the Love of God will set you free</t>
  </si>
  <si>
    <t>power-love-god.mp3</t>
  </si>
  <si>
    <t>debug_the_power_of_the_love_of_god.html</t>
  </si>
  <si>
    <t>https://sairhythms.sathyasai.org/song/second-coming-here</t>
  </si>
  <si>
    <t>The second coming is here</t>
  </si>
  <si>
    <t>The second coming is here
The second coming is here
Oh Sai, oh Sai, oh Sai, Sathya Sai
The Christians are looking for Jesus to come again
The Jews wait for the Messiah
The Hindus prayed for the Kali Avatar
Revelations fulfilled, all scriptures fulfilled
Revelations fulfilled, all scriptures fulfilled
The second coming is here
The second coming is here
Oh Sai, oh Sai, oh Sai, Sathya Sai
Zoroaster spoke of the Uniter of the world
Tibetans hope for the Great Teacher to come
Native Americans have many names for Him
Spotted Eagle, Sacred Man, Wanka Tanka, Great Spirit
(Chorus)</t>
  </si>
  <si>
    <t>second-coming-here.mp3</t>
  </si>
  <si>
    <t>Song Glossary avatar: incarnation; (var) avatara, avataram, avatari, avathaar, avathari, avatarini(f) kali: current era; one among the four eras of kritha, treta, dwapara and kali sai: sa + aai = divine mother sathya: truth, short form of sathyanarayana – the childhood name of sri sathya sai baba; (var) sathyam</t>
  </si>
  <si>
    <t>debug_the_second_coming_is_here.html</t>
  </si>
  <si>
    <t>https://sairhythms.sathyasai.org/song/star-shining-so-bright</t>
  </si>
  <si>
    <t>The star is shining so bright</t>
  </si>
  <si>
    <t>The star is shining so bright
Everything is going to be alright
Remember the Lord within
And everything is going to be alright
When you have no one to turn to
Surrender yourself at His Feet
Loving Jesus will be by your side
Our Savior is by our side
The star is shining so bright
Everything is going to be alright</t>
  </si>
  <si>
    <t>star-shining-so-bright.mp3</t>
  </si>
  <si>
    <t>Jesus, Sarva Dharma</t>
  </si>
  <si>
    <t>debug_the_star_is_shining_so_bright.html</t>
  </si>
  <si>
    <t>https://sairhythms.sathyasai.org/song/teacher-teachers</t>
  </si>
  <si>
    <t>The teacher of the teachers</t>
  </si>
  <si>
    <t>The teacher of the teachers is our Sai (2x)
He teaches us peace
He teaches us love
He teaches us kindness
He teaches us righteousness
Come you all, come to Him
Come you all, learn from Him
The teacher of the teachers is our Sai</t>
  </si>
  <si>
    <t>debug_the_teacher_of_the_teachers.html</t>
  </si>
  <si>
    <t>https://sairhythms.sathyasai.org/song/there-are-many-races-land</t>
  </si>
  <si>
    <t>There are many races in this land</t>
  </si>
  <si>
    <t>There are many races in this land; in different halls we pray
We call Him by different Names, the One who shows the way
The One who shows the way, my Lord, by what Name can we pray?
Krishna, Buddha, Jesus, Allah, come and show the way
Your children here do pray
Please come and show the way</t>
  </si>
  <si>
    <t>there-are-many-races-land.mp3</t>
  </si>
  <si>
    <t>Song Glossary allah: the all-compassionate god of islam religion buddha: founder of buddhism and one of the major ten incarnations of god; also an enlightened person krishna: name of the eighth incarnation of lord vishnu, son of devaki and vasudeva</t>
  </si>
  <si>
    <t>debug_there_are_many_races_in_this_land.html</t>
  </si>
  <si>
    <t>https://sairhythms.sathyasai.org/song/there-love-all-around</t>
  </si>
  <si>
    <t>There is love all around</t>
  </si>
  <si>
    <t>There is love all around, only love to be found (3x)
There is Sai all around, only Sai to be found (3x)
There is joy all around, only joy to be found (3x)
There is God all around, only God to be found (3x)
There is Sai all around, only Sai to be found
There is joy all around, only joy to be found
There is God</t>
  </si>
  <si>
    <t>there-love-all-around.mp3</t>
  </si>
  <si>
    <t>Lowest Note: S / CHighest Note: M1 / F* Western notes are in the Key of C</t>
  </si>
  <si>
    <t>debug_there_is_love_all_around.html</t>
  </si>
  <si>
    <t>https://sairhythms.sathyasai.org/song/there-love-within-me</t>
  </si>
  <si>
    <t>There Is Love within Me</t>
  </si>
  <si>
    <t>There Is Love Within Me (3), I Am Love
There Is Peace Within Me (2), There Is Peace, I Am Peace
There Is Truth Within Me (3), I Am Truth
There Is Bliss Within Me (2), There Is Bliss, I Am Bliss
There Is Light Within Me (3), I Am Light
There Is God Within Me (2), There Is God, I Am God
Harey Rama Rama (3), Harey Om
Sai Rama Rama, Sai Rama Rama, Sai Ram, Sai Om</t>
  </si>
  <si>
    <t>there-love-within-me.mp3 there-love-within-me_1.mp3</t>
  </si>
  <si>
    <t>Song Glossary hari: name of lord vishnu; (var) hare, harey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t>
  </si>
  <si>
    <t>debug_there_is_love_within_me.html</t>
  </si>
  <si>
    <t>https://sairhythms.sathyasai.org/song/there-no-birth-there-no-death</t>
  </si>
  <si>
    <t>There Is No Birth, There Is No Death</t>
  </si>
  <si>
    <t>There Is No Birth, There Is No Death, There Is No You Or I
There Is Only Sathya Sai, Beloved Sathya Sai
Sathya Sai, Sathya Sai, Beloved Sathya Sai
There Is No Sun, There Is No Moon, There Is No Earth Or Sky
There Is Only Sathya Sai, Beloved Sathya Sai [ Sathya Sai ... ]</t>
  </si>
  <si>
    <t>there-no-birth-there-no-death.mp3</t>
  </si>
  <si>
    <t>Song Glossary sai: sa + aai = divine mother sathya: truth, short form of sathyanarayana – the childhood name of sri sathya sai baba; (var) sathyam sun: listen; (var) sunlo, sunle</t>
  </si>
  <si>
    <t>debug_there_is_no_birth_there_is_no_death.html</t>
  </si>
  <si>
    <t>https://sairhythms.sathyasai.org/song/there-only-one-religion</t>
  </si>
  <si>
    <t>There Is Only One Religion</t>
  </si>
  <si>
    <t>There Is Only One Religion, The Religion Of Love
There Is Only One Language, The Language Of The Heart
There Is Only One God, And He Is Omnipresent
No More Anxiety, Simply Joy And Peace
There Is Only One Religion, The Religion Of Love</t>
  </si>
  <si>
    <t>there-only-one-religion.mp3</t>
  </si>
  <si>
    <t>debug_there_is_only_one_religion.html</t>
  </si>
  <si>
    <t>https://sairhythms.sathyasai.org/song/there-someone-above</t>
  </si>
  <si>
    <t>There is someone above</t>
  </si>
  <si>
    <t>There is someone above to guide me
There is someone above to show me the way
There is someone above to love me
There is someone above to care
And it’s love, love, all the way
It’s sunshine on a rainy day
No cloud can hide our happiness
With everlasting joy You blessed
There is someone above to hold my hand
There is someone above to help me
There is someone above for me
(chorus)
There’s our Sathya Sai to show us the way
There’s our Swami to love us
There is someone above to care (3x)</t>
  </si>
  <si>
    <t>there-someone-above.mp3</t>
  </si>
  <si>
    <t>Song Glossary sai: sa + aai = divine mother sathya: truth, short form of sathyanarayana – the childhood name of sri sathya sai baba; (var) sathyam swami: lord; (var) swaminatha, swamiye, swamiyey, swamy</t>
  </si>
  <si>
    <t>debug_there_is_someone_above.html</t>
  </si>
  <si>
    <t>https://sairhythms.sathyasai.org/song/there%E2%80%99s-change-air</t>
  </si>
  <si>
    <t>There’s a change in the air</t>
  </si>
  <si>
    <t>There's a change in the air
There's a new day comin'
A new way of living, and a new way of lovin'
A new way of knowing
Understanding and caring
For Sathya Sai Baba teaches
Service and sharing
Sathya Sai, to You we pray - help us share our love today
Grant us vision, that we may see - instruments of love we'll be
Sathya Sai Baba, we're never parted
As long as we're loving, and open - hearted
Love is the way, and love is the key
Let's open the door to living peaceful and free [ Sathya Sai, to You we pray ... we'll be ]
One people, one planet - it's within our grasp
As Sathya Sai Baba makes it come to pass
It's very simple, there's nothing to it
Let's open our hearts and go out and do it [ Sathya Sai, to You we pray ... we'll be ]</t>
  </si>
  <si>
    <t>there’s-change-air.mp3 there’s-change-air_1.mp3</t>
  </si>
  <si>
    <t>debug_theres_a_change_in_the_air.html</t>
  </si>
  <si>
    <t>https://sairhythms.sathyasai.org/song/there%E2%80%99s-song-my-heart</t>
  </si>
  <si>
    <t>There’s a song in my heart</t>
  </si>
  <si>
    <t>There's a song in my heart, in my heart (2x)
I think constantly of Him
So He guides me from within
He's the song and the beat of my heart
Sai is here in my heart, in my heart (2X)
When I call out in distress
I let go, He'll do the rest
Sai is here in my heart, in my heart
Sai is God in my heart, in my heart (2X)
Sai has come to you and me
Wonders for all to see
Sai is God in my heart, in my heart
Sai is Love in my heart, in my heart (2X)
His message is His life
Serving others ends the strife
Sai is Love in my heart, in my heart</t>
  </si>
  <si>
    <t>debug_theres_a_song_in_my_heart.html</t>
  </si>
  <si>
    <t>https://sairhythms.sathyasai.org/song/there%E2%80%99s-world-love</t>
  </si>
  <si>
    <t>There’s a world of love</t>
  </si>
  <si>
    <t>There's a world of love around us, there's a world of love inside us,
there is love if we could only feel it now
The Avatar has come to save us, the Avatar has come to guide
us, the Avatar has come and His name it is Sai
Sai Ram Sai Ram Sai Ram Sai Ram
Speak the truth, never lie, keep your word,
see this world is but a dream - it is not real
Look inside, search for peace, do not pray for wealth or power, or worldly things
The Avatar has come to save us, the Avatar has come to guide
us, the Avatar has come and His name it is Sai
Sai Ram Sai Ram Sai Ram Sai Ram
This world has many nations, races, castes, and religions
Let us work to be together not apart
We should love one another, we should help and serve each other,
let us strive to see the many as the One
Sai Ram Sai Ram Sai Ram Sai Ram</t>
  </si>
  <si>
    <t>Song Glossary avatar: incarnation; (var) avatara, avataram, avatari, avathaar, avathari, avatarini(f) rama: name of the seventh incarnation of lord vishnu, son of dasharatha and kausalya; (var) ram sai: sa + aai = divine mother</t>
  </si>
  <si>
    <t>debug_theres_a_world_of_love.html</t>
  </si>
  <si>
    <t>This song may be sung in unison, or with only the chorus in unison.</t>
  </si>
  <si>
    <t>https://sairhythms.sathyasai.org/song/theres-only-one</t>
  </si>
  <si>
    <t>There's Only One</t>
  </si>
  <si>
    <t>There's Only One
You’re shining through me so Bright
You show The Way in every day
I am the lamp..You are The Light
You are the Thoughts I am to think
You pour Your Self out through this humble spout
I am the cup..You are The Drink
I live in You with deep devotion
I swim along singing Your Song
I am the bubble..You are The Ocean
I live as You there’s no one else
There’s Only One..I Am the Son
My Will Is Done..There’s Only One
THERE’S ONLY ONE!!
There is Only One Power
In all my life and in the universe
God The Good..OMNIPOTENT</t>
  </si>
  <si>
    <t>theres-only-one.mp3</t>
  </si>
  <si>
    <t>debug_theres_only_one.html</t>
  </si>
  <si>
    <t>https://sairhythms.sathyasai.org/song/there%E2%80%99s-only-one-god</t>
  </si>
  <si>
    <t>There’s only one God</t>
  </si>
  <si>
    <t>There's only one God, but many are His names
The goal of all religions has always been the same
To purify your mind and heart, and to yourself be true
And never do to others what you wouldn't want done to you
There's only one God
And He is everywhere
He's love
And love's for all to share
So purify your mind and heart, and to yourself be true
And never do to others what you wouldn't want done to you</t>
  </si>
  <si>
    <t>debug_theres_only_one_god.html</t>
  </si>
  <si>
    <t>https://sairhythms.sathyasai.org/song/there%E2%80%99s-only-one-light</t>
  </si>
  <si>
    <t>There’s only One Light</t>
  </si>
  <si>
    <t>There’s only One Light ... only One Light
There’s only One Light in this world
The Truth is we’re part of the very same Heart
And there’s only One Light in this world
All Spirit in kind
We are all part of One Heart
Part of a Love Divine</t>
  </si>
  <si>
    <t>there’s-only-one-light.mp3</t>
  </si>
  <si>
    <t>debug_theres_only_one_light.html</t>
  </si>
  <si>
    <t>https://sairhythms.sathyasai.org/song/there%E2%80%99s-love-my-heart-lord</t>
  </si>
  <si>
    <t>There’s the Love in My Heart of the Lord</t>
  </si>
  <si>
    <t>There’s the love in my heart of the Lord (2x)
And the love that I feel I know the love is real
There’s the love in my heart of the Lord
I’ll come home to You someday oh Lord
Any day You say I will come Your way
There’s the love in my heart of the Lord
The path that You choose oh my Lord
Let me with love spread the good news
There’s the love in my heart of the Lord
There’s the love in my heart of the Lord</t>
  </si>
  <si>
    <t>there’s-love-my-heart-lord.mp3</t>
  </si>
  <si>
    <t>debug_theres_the_love_in_my_heart_of_the_lord.html</t>
  </si>
  <si>
    <t>https://sairhythms.sathyasai.org/song/these-are-days</t>
  </si>
  <si>
    <t>These are the days</t>
  </si>
  <si>
    <t>These are the days when the golden age has come
We are the workers who chose to make the run
From darkness into light
Swami is our light
He's the one
This is the time when the changes will occur
We must be prepared to help the helpless ones
From darkness into light
Swami is our light
He's the One</t>
  </si>
  <si>
    <t>debug_these_are_the_days.html</t>
  </si>
  <si>
    <t>https://sairhythms.sathyasai.org/song/think-only-me</t>
  </si>
  <si>
    <t>Think Only Of Me</t>
  </si>
  <si>
    <t>Think Only Of Me
Keepin’ your thoughts continuously
Fixed on the Highest ... aimed at the One
Then I take care of all
My Will … It Is Done
Simply beholden’ Perfection bein’ done
Liftin’ us every moment ... disclosing purest Light
Showin’ us Its Kingdom of Peace, Love and Might
Keepin’ your thoughts continuously
Fixed on the Highest ... aimed at the One
Then I take care of all
My Will … It Is Done
No longer fearin’ appearance and sin
Dwellin’ on the One Source ... yieldin’ at Its Feet
Living for one purpose ... bein’ Its Child pure and meek
Keepin’ your thoughts continuously
Fixed on the Highest ... aimed at the One
Then I take care of all
My Will … It Is Done
Openin’ the heart and mind and lettin’ Love persist
Pourin’ out on everyone..embracing the All
Hearin’ God in everything as A Voice ... still and small
Keepin’ your thoughts continuously
Fixed on the Highest ... aimed at the One
Then I take care of all
My Will … It Is Done
Then alone can we rest knowin’ the Truth
Livin’ as a channel for Your Perfect Life
Released at last from struggle
Now WE ARE ONE … with The Light
Keepin’ your thoughts continuously
Fixed on the Highest ... aimed at the One
Then I take care of all
My Will … It Is Done</t>
  </si>
  <si>
    <t>think-only-me.mp3</t>
  </si>
  <si>
    <t>debug_think_only_of_me.html</t>
  </si>
  <si>
    <t>https://sairhythms.sathyasai.org/song/little-light-mine</t>
  </si>
  <si>
    <t>This little light of mine</t>
  </si>
  <si>
    <t>This little light of mine, I’m gonna let it shine (3x)
Let it shine, let it shine, let it shine
Deep down in my heart, I’m gonna let it shine (3x)
Let it shine, let it shine, let it shine
Everywhere I go, I’m gonna let it shine (3x)
Let it shine, let it shine, let it shine
From my heart to you, I’m gonna let it shine (3x)
Let it shine, let it shine, let it shine</t>
  </si>
  <si>
    <t>little-light-mine.mp3</t>
  </si>
  <si>
    <t>debug_this_little_light_of_mine.html</t>
  </si>
  <si>
    <t>https://sairhythms.sathyasai.org/song/thou-art-father</t>
  </si>
  <si>
    <t>Thou art the Father</t>
  </si>
  <si>
    <t>Thou art the Father, Thou art the Mother
Thou art the Guru, come in Sathya form
To manifest all form
Thy Name is Sai Ram
Thy Form is Om
Thy Voice is Vedam
Called once, Thou come thrice
For one step, Thou take three
Come, my Lord, embrace
Come, my Lord, enlighten
Come, my Lord, my love
Come, my Lord, my life</t>
  </si>
  <si>
    <t>debug_thou_art_the_father.html</t>
  </si>
  <si>
    <t>https://sairhythms.sathyasai.org/song/thought-word-and-deed</t>
  </si>
  <si>
    <t>Thought, Word and Deed</t>
  </si>
  <si>
    <t>Think good, speak good, do good,
This should be our creed.
Serving others as we should,
In thought, word, and deed.
Life is not so easy,
But if we're to be free;
We must create unity, between the following three.
This should be our creed.
Serving others as we should,
In thought, word, and deed.</t>
  </si>
  <si>
    <t>thought-word-and-deed.mp3</t>
  </si>
  <si>
    <t>debug_thought_word_and_deed.html</t>
  </si>
  <si>
    <t>https://sairhythms.sathyasai.org/song/through-eyes-love</t>
  </si>
  <si>
    <t>Through eyes of Love</t>
  </si>
  <si>
    <t>Through eyes of Love, the world is beautiful, beautiful, beautiful, beautiful and perfect, just as it is.
Ev'rything is in its place, and is perfect!</t>
  </si>
  <si>
    <t>debug_through_eyes_of_love.html</t>
  </si>
  <si>
    <t>https://sairhythms.sathyasai.org/song/thy-will</t>
  </si>
  <si>
    <t>Thy Will</t>
  </si>
  <si>
    <t>The Father and I are One
Thy Will not mine be done
I and The Father are One
Thy Will not mine be done
Thy Will Be Done
Thy Will not mine be done
Thy Will not mine be done
Flow through me Lord O come
Thy Will not mine be done
Thy Will Be Done
Thy Will not mine be done
Thy will not mine be done
Sing me Your Song of Freedom
Thy Will not mine be done
Thy Will Be Done
Thy Will not mine be done
Thy Will not mine be done
Give me Your Love and Wisdom
Thy Will not mine be done
Thy Will Be Done
Thy Will not mine be done
Thy Will not mine be done
I and The Father are One
Thy Will not mine be done
Thy Will Be Done
Thy Will not mine be done
Thy Will Be Done
Thy Will not mine be done</t>
  </si>
  <si>
    <t>thy-will.mp3</t>
  </si>
  <si>
    <t>debug_thy_will.html</t>
  </si>
  <si>
    <t>https://sairhythms.sathyasai.org/song/thy-will-be-done-earth</t>
  </si>
  <si>
    <t>Thy will be done on earth (Minor (Natabhairavi))</t>
  </si>
  <si>
    <t>Thy will be done on earth as in heaven
Thy will be done Sai, Thy will be done
Thy will be done on earth as in heaven
Thy will be done Sai, Thy will be done
Help us surrender Sai, help us remember you with every breath
Thy will be done Sai, Thy will be done</t>
  </si>
  <si>
    <t>thy-will-be-done-earth.mp3</t>
  </si>
  <si>
    <t>debug_thy_will_be_done_on_earth.html</t>
  </si>
  <si>
    <t>The scale switches to Major in the line "Help us surrender Sai ... ".</t>
  </si>
  <si>
    <t>https://sairhythms.sathyasai.org/song/thy-will-be-done-earth-0</t>
  </si>
  <si>
    <t>Thy will be done on earth</t>
  </si>
  <si>
    <t>Thy will be done on earth as in Heaven
Thy will be done Sai Thy will be done
Thy will be done on earth as in Heaven
Thy will be done Sai Thy will be done
Help us surrender Sai, Help us remember you with every breath (2X)</t>
  </si>
  <si>
    <t>https://sairhythms.sathyasai.org/song/tiene-cabeza-de-elefante-y</t>
  </si>
  <si>
    <t>Tiene cabeza de elefante y</t>
  </si>
  <si>
    <t>O Lord Ganesha, with the head of an elephant and a large stomach, destroy the difficulties of the seekers of God and protect us.</t>
  </si>
  <si>
    <t>Tiene Cabeza De Elefante Y Un Vientre Grande De Gloton
Destruye Las Dificultades Del Hombre Que Busca A Dios
Sri Ganesha, Sri Ganesha, Sri Ganesha Protegenos</t>
  </si>
  <si>
    <t>Song Glossary ganesha: lord of the ganas, name of the elephant faced god; (var) ganesh sri: honorific title of respect; another name of goddess lakshmi; wealth, majesty, splendour, intellect, fortune; (var) thiru (tamil) un: ‘a, one’ in spanish; (alternative) ‘un’ in tamil means ‘your’</t>
  </si>
  <si>
    <t>debug_tiene_cabeza_de_elefante_y.html</t>
  </si>
  <si>
    <t>https://youtu.be/7rejo5VIa3c</t>
  </si>
  <si>
    <t>https://sairhythms.sathyasai.org/song/tihore-mai-te-rangi</t>
  </si>
  <si>
    <t>Tihore mai te rangi</t>
  </si>
  <si>
    <t>Clear up Sky clear up; stop stop stop Rain come out Sun; Fly Kingfisher up onto the clump of astelia. Ruffle the rain-drops from your wings in case you catch a chill. Escape Earthworm out of your burrow in case it fills with water and you drown. Let the Sun shine.</t>
  </si>
  <si>
    <t>Tihore mai te rangi ihore mai
Mao mao mao te ua whiti mai te ra (2)
Ruru parirau kei mate i te ua (2)
[ Tihore mai te rangi . . . ]
Kai ki i te wai kai mate i te ua (2)
[ Tihore mai te rangi ... whiti mai te ra ]</t>
  </si>
  <si>
    <t>debug_tihore_mai_te_rangi.html</t>
  </si>
  <si>
    <t>/sites/default/files/pages/songs/audio/tihore-mai-te-rangi.mp4</t>
  </si>
  <si>
    <t>https://sairhythms.sathyasai.org/song/time-waste-life-waste</t>
  </si>
  <si>
    <t>Time waste is life waste</t>
  </si>
  <si>
    <t>Time waste is life waste for me and for you
This lesson from Sai we all know is true
So use your time wisely and watch yourself grow
closer to God as each day does go
Time waste is life waste for me and for you
This lesson from Sai we all know is true</t>
  </si>
  <si>
    <t>debug_time_waste_is_life_waste.html</t>
  </si>
  <si>
    <t>https://sairhythms.sathyasai.org/song/tirumala-vasa-tirupati-esha</t>
  </si>
  <si>
    <t>Tirumala Vasa Tirupati Esha</t>
  </si>
  <si>
    <t>Salutations to you Oh Lord Govinda, Lord of Virtues, who has Tirumala Hills at Tirupati as your abode on the banks of sacred Pushkarini.</t>
  </si>
  <si>
    <t>Tirumala Vasa Tirupati Esha
Devadi Deva Govinda
Pushkarini Thata Vasa Srinivasa
Punya Murthy Sathya Sai Govinda
Govinda Govinda Tirupati Vasa (Parthi Nivasa) Govinda</t>
  </si>
  <si>
    <t>Song Glossary deva: god; (var) dev, devo, devam devadi: primordial god; (var) devadideva, devadhi, devadidevaya esha: lord govinda: name of krishna which means cowherd; (var) govindam murthy: idol, embodiment, personification nivasa: residence, resident; (var) nivasini (f) punya: merit pushkarini: lake or pond of a temple precinct puttaparthi: birthplace of bhagawan sri sathya sai baba; (var) parti, parthi, parthipuri sai: sa + aai = divine mother sathya: truth, short form of sathyanarayana – the childhood name of sri sathya sai baba; (var) sathyam srinivasa: a name of lord vishnu – one who resides in the heart of sri thata: bank, shore tirumala: the hills of tirumala, the holy residence of lord venkateshwara, an incarnation of lord vishnu tirupati: a holy place in the state of andhra pradesh, having the tirumala hills vasa: one who dwells or resides in; (var) vasaya, vaasam</t>
  </si>
  <si>
    <t>debug_tirumala_vasa_tirupati_esha.html</t>
  </si>
  <si>
    <t>https://sairhythms.sathyasai.org/song/tirumalai-vaasam-parthipuri-natham</t>
  </si>
  <si>
    <t>Tirumalai Vaasam Parthipuri Natham</t>
  </si>
  <si>
    <t>Chant the name of the Lord of seven hills, Narayana, who is bliss incarnate. He holds the conch (symbolic of the sound Om which signifies creation), Sudarshana Chakra (wheel of time bringing about transformation), and mace (signifies mental and physical strength). He is called by several names, including Venkata (destroyer of sins) and Sai Narayana.</t>
  </si>
  <si>
    <t>Tirumalai Vaasam Parthipuri Natham Ananda Roopam Bhajey Prema Swaroopam Bhajey
Saptagiri Vaasam Shankha Chakra Dharam
Gada Padma Charanam Shubham
Parthipuri Natham Bhajey
Narayana Sai Harey
Govinda Govinda Narayana Hari Govinda (2)
Govinda Govinda Parthi Pureesha Govinda</t>
  </si>
  <si>
    <t>tirumalai-vaasam-parthipuri-natham.mp3</t>
  </si>
  <si>
    <t>Song Glossary anand: bliss; (var) ananda, anandam, anando bhaja: worship, chant the name or sing the praises of the lord; (var) bhajoon - I worship; bhajey - let us worship chakra: the discus of lord vishnu, also the seven chakras present in the body through which the ‘kundalini’ shakthi ascends charan: feet; (var) charana, charanam, charanon dhara: bear, carry, earth, one who wears; (var) dhari, dharana, dharam, dharey, dharini (f) gada: mace govinda: name of krishna which means cowherd; (var) govindam hari: name of lord vishnu; (var) hare, harey narayana: lord vishnu; (var) narayan, narayanam, narayanaya natha: lord or master; (var) nath, nathaya, natham, nada (tamil), nadanukku (tamil) - to the lord, nathudey (telugu) padma: lotus prema: love; (var) prem; also the name of the third sai avatar, prema sai pureesha: lord of a place or city; (var) puradheeshwara, pureeshaya, pureeshwara, pureeshwari (f), puradheeshwari (f) puttaparthi: birthplace of bhagawan sri sathya sai baba; (var) parti, parthi, parthipuri ramana: beloved; also the name of a saint roopa: figure, embodiment; (var) roopam, roopini (f) sai: sa + aai = divine mother saptagiri: the seven hills - the abode of lord balaji or venkateshwara shankha: conch shubh: good, auspicious, pleasant; (var) shubha, shubham; shubhakari, shubankari - goddess who bestows auspiciousness swaroopa: figure, embodiment; (var) swarupa, swaroopam, swaroopanin (tamil); roopini, swaroopini, svarupini (feminine) tirumala: the hills of tirumala, the holy residence of lord venkateshwara, an incarnation of lord vishnu vasa: one who dwells or resides in; (var) vasaya, vaasam venkatesha: lord srinivasa; (var) venkatesa, venkata</t>
  </si>
  <si>
    <t>debug_tirumalai_vaasam_parthipuri_natham.html</t>
  </si>
  <si>
    <t>https://sairhythms.sathyasai.org/song/tirumalesha-prabhu-govinda</t>
  </si>
  <si>
    <t>Tirumalesha Prabhu Govinda</t>
  </si>
  <si>
    <t>O Lord Govinda, You are the beloved Lord of the mountains of Tirumala. O beloved Lord Venkata, You remove all our distress. You are verily Lord Sathya Sai residing in Puttaparthi.</t>
  </si>
  <si>
    <t>Tirumalesha Prabhu Govinda
Venkata Ramana Govinda [ (Hey) Tirumalesha Prabhu ... ]
Sankata Harana Parthi Vihara
Govinda Sai Govinda (Hey)</t>
  </si>
  <si>
    <t>tirumalesha-prabhu-govinda.mp3</t>
  </si>
  <si>
    <t>Song Glossary govinda: name of krishna which means cowherd; (var) govindam harana: to remove/destroy; (var) haranam, haari - one who destroys hari: name of lord vishnu; (var) hare, harey hey: a heartfelt callout, usually followed by a name or description like 'hey rama', or 'hey merciful lord' prabhu: lord, master; (var) prabho puttaparthi: birthplace of bhagawan sri sathya sai baba; (var) parti, parthi, parthipuri ramana: beloved; also the name of a saint sai: sa + aai = divine mother sankata: distress tirumalesha: lord of the tirumala hills - lord venkateshwara, an incarnation of lord vishnu venkatesha: lord srinivasa; (var) venkatesa, venkata vihara: one who resides; (var) viharana, vihari, viharini (f)</t>
  </si>
  <si>
    <t>debug_tirumalesha_prabhu_govinda.html</t>
  </si>
  <si>
    <t>https://sairhythms.sathyasai.org/song/tirumalesha-ramana-govinda</t>
  </si>
  <si>
    <t>Tirumalesha Ramana Govinda</t>
  </si>
  <si>
    <t>Glory to Lord Sai, the Lord of Parthi. O Sai, You are verily Lord Govinda, the beloved Lord of Tirumala and Lord Shankara (Shiva) holding river Ganges on the head and adorning serpent as an ornament. You are the one who wears the Kaustubha jewel and You are Lord Venkatesha who is the embodiment of Hari (Vishnu) and Hara (Shiva).</t>
  </si>
  <si>
    <t>Tirumalesha Ramana Govinda
Parthi Puri Ramana Sayeesha [ Tirumalesha Ramana ... ]
Gangadhara Hara Pannaga Bhooshana
Sri Nilaya Hari Kaustubha Dhari
Hari Hara Roopa Sri Venkatesha</t>
  </si>
  <si>
    <t>Song Glossary bhooshana: ornament, decoration, jewel; being so decorated; (var) bhushana, vibhushana, vibhushani (f), bhooshani (f) dhara: bear, carry, earth, one who wears; (var) dhari, dharana, dharam, dharey, dharini (f) gangadhara: one who bears the holy river ganga – lord shiva; (var) gangadharaya, gangadhari govinda: name of krishna which means cowherd; (var) govindam hara: another name of lord shiva which means “to destroy”; (var) haraya hari: name of lord vishnu; (var) hare, harey kaustubha: name of the jewel worn by krishna nilaya: house; (var) nilayey pannaga: serpent puri: a holy site puttaparthi: birthplace of bhagawan sri sathya sai baba; (var) parti, parthi, parthipuri ramana: beloved; also the name of a saint roopa: figure, embodiment; (var) roopam, roopini (f) sayeesha: sai + esha = lord sai; (var) sayeesham, sayeeshwara, sayeeshwaram, sayeeshwari (f), sayeeshwaraya, saishwari (f), sri: honorific title of respect; another name of goddess lakshmi; wealth, majesty, splendour, intellect, fortune; (var) thiru (tamil) tirumalesha: lord of the tirumala hills - lord venkateshwara, an incarnation of lord vishnu venkatesha: lord srinivasa; (var) venkatesa, venkata</t>
  </si>
  <si>
    <t>debug_tirumalesha_ramana_govinda.html</t>
  </si>
  <si>
    <t>https://sairhythms.sathyasai.org/song/tirupati-malaimel-iruppavane</t>
  </si>
  <si>
    <t>Tirupati Malaimel Iruppavane</t>
  </si>
  <si>
    <t>Glory to Lord Govinda who resides on Mount Tirupati and who is the remover of all sins. He dwells in the temple of the heart and incarnates to save the world. Residing on the seven hills, He removes all the afflictions of the devotees. He is none other than Lord Shirdi Sai and Lord Sathya Sai.</t>
  </si>
  <si>
    <t>Tirupati Malaimel Iruppavane
Tirada Vinayellam Tirppavane
Srinivasa Govinda Sri Venkatesha Govinda
Ulamam Kovilil Iruppavane Ulagorai Vazhvikka Vandavane
Sankatam Tavirthidum Govinda Venkata Ramana Govinda
Ezhu Malaimel Iruppavane Ella Vinaigalaiyum Tirppavane
Shirdi Sai Govinda Sri Sathya Sai Govinda</t>
  </si>
  <si>
    <t>tirupati-malaimel-iruppavane.mp3</t>
  </si>
  <si>
    <t>Song Glossary ella: all, everything; (var) ellam ezhu: the number seven govinda: name of krishna which means cowherd; (var) govindam iruppavane: one who resides kovil: temple; (var) kovilil - in the temple malaimel: on top of a mountain ramana: beloved; also the name of a saint sai: sa + aai = divine mother sankata: distress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 srinivasa: a name of lord vishnu – one who resides in the heart of sri tavirthidum: to prevent tirada: without end tirkkum: remove, absolve; (var) tirppavan - one who absolves tirupati: a holy place in the state of andhra pradesh, having the tirumala hills ulagorai: everyone across the entire world ullam: heart varum: to come; (var) varuvai, varuvaye - come vazh: live, life; (var) vazhvu, vazhvil - in life, vazhvikka - to give life venkatesha: lord srinivasa; (var) venkatesa, venkata vinai: trials and tribulations, difficulties</t>
  </si>
  <si>
    <t>debug_tirupati_malaimel_iruppavane.html</t>
  </si>
  <si>
    <t>https://sairhythms.sathyasai.org/song/tis-gift-be-simple</t>
  </si>
  <si>
    <t>Tis a gift to be simple</t>
  </si>
  <si>
    <t>Tis a gift to be simple, 'tis a gift to be free
'Tis a gift to know one's own divinity
And when our hearts are filled by the bright shining sun
We will see God's light within everyone
When true simplicity is gained
To bow and to bend we won't be ashamed
By serving each other, we serve the Lord
And are tied to the Truth with a golden cord.</t>
  </si>
  <si>
    <t>debug_tis_a_gift_to_be_simple.html</t>
  </si>
  <si>
    <t>https://sairhythms.sathyasai.org/song/care-share</t>
  </si>
  <si>
    <t>To care, to share</t>
  </si>
  <si>
    <t>To care, to share,
Forgiving and giving.
Is how we should be,
To make life worth living.</t>
  </si>
  <si>
    <t>care-share.mp3</t>
  </si>
  <si>
    <t>debug_to_care_to_share.html</t>
  </si>
  <si>
    <t>https://sairhythms.sathyasai.org/song/one</t>
  </si>
  <si>
    <t>To The One</t>
  </si>
  <si>
    <t>To The One
I see Your eyes full of compassion and love looking at me
When I feel all alone and there’s no one to help me
I find Your hands everywhere ready to hold and uplift me
When I feel lonely and dejected my Lord, Your eyes show You're the one who cares for me
Just a cry from my heart, a prayer upon my soul, dearest Lord never ever leave me</t>
  </si>
  <si>
    <t>one.mp3</t>
  </si>
  <si>
    <t>debug_to_the_one.html</t>
  </si>
  <si>
    <t>https://sairhythms.sathyasai.org/song/todo-mi-amor-te-lo-doy</t>
  </si>
  <si>
    <t>Todo Mi Amor Te Lo Doy</t>
  </si>
  <si>
    <t>I Give All My Love To You Baba; I Give To You What You have Given To Me. I Give All My efforts To You Baba; I Give To You What You have Given To Me. I Give All My Thoughts To You Baba. I Give All My Life To You Baba; I Give To You What You have Given To Me. I Give All My Life To You Baba. I dedicate myself and all that I do to You. I give my life, my work, and my mind to You. I am love because You loved me first. So I give everything to You for You have given everything to me.</t>
  </si>
  <si>
    <t>Todo Mi Amor Te Lo Doy a Ti Baba
Todo Mi Amor Te Lo Doy a Ti Baba
Todo Mi Amor Te Lo Doy a Ti (iiiiiii)
Te Lo Doy a Ti Como Tu Me Lo Diste a Mi
Todo Mi Amor Te Lo Doy a Ti Baba
Todo Mi Trabajo Te Lo Doy a Ti Baba
Todo Mi Trabajo Te Lo Doy a Ti (iiiiiii)
Te Lo Doy a Ti Como Tu Me Lo Diste a Mi
Todo Mi Trabajo Te Lo Doy a Ti Baba
Toda Mi Mente Te La Doy a Ti Baba
Toda Mi Mente Te La Doy a Ti (iiiiiii)
Te Lo Doy a Ti Como Tu Me La Diste a Mi
Toda Mi Mente Te La Doy a Ti Baba
Toda Mi Vida Te La Doy a Ti Baba
Toda Mi Vida Te La Doy a Ti (iiiiiii)
Te Lo Doy a Ti Como Tu Me La Diste a Mi
Toda Mi Vida Te La Doy a Ti Baba</t>
  </si>
  <si>
    <t>debug_todo_mi_amor_te_lo_doy.html</t>
  </si>
  <si>
    <t>https://sairhythms.sathyasai.org/song/toki-wo-watari-michibiku-sai</t>
  </si>
  <si>
    <t>Toki wo Watari Michibiku Sai</t>
  </si>
  <si>
    <t>Lord Sai Baba who is verily Lord Rama and Krishna, You cross through time itself to guide us. Sai's love gives us power, so let us proceed towards Him. Victory to Thee, Lord Sai Ram, You give us courage so that we may undertake the journey to be with You.</t>
  </si>
  <si>
    <t>Toki wo Watari Michibiku Sai Rama Sai Krishna Sai Baba
Baba Sai Baba, Baba Sai Baba [ Toki wo ... ]
Sai no Ai wa Warera no Chikara
Sai no Ai Shirube ni Susumou
Jai Sai Ram, Jai Sai Ram Yuuki wo Motte
Om Sai Ram, Om Sai Ram Kami to Tomo ni
Yuga Yuga Ke Avatara Sai Rama Sai Krishna Sai Baba
Baba Sai Baba Baba Sai Baba [ Yuga Yuga ... ]
Allah Yesu Nanak Sai
Buddha Zohrashtra Mahavira Sai
Ram Rahim Jai Ram Rahim Jai Ram Rahim Jai Ram (2)</t>
  </si>
  <si>
    <t>Song Glossary baba: lord sai baba - the divine father jai: victory krishna: name of the eighth incarnation of lord vishnu, son of devaki and vasudeva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t>
  </si>
  <si>
    <t>debug_toki_wo_watari_michibiku_sai.html</t>
  </si>
  <si>
    <t>https://youtu.be/u6xyMAtZ3w0</t>
  </si>
  <si>
    <t>https://sairhythms.sathyasai.org/song/towa-ni-hibiku-no-wa</t>
  </si>
  <si>
    <t>Towa ni Hibiku no wa</t>
  </si>
  <si>
    <t>O Lord, our song of praise upon You resounds eternally. Everything is made of Your love and joy. O Lord Sai Ram, I exist as one with You. Baba, I am Your eternal love.</t>
  </si>
  <si>
    <t>Towa ni Hibiku no wa Kami wo Tataeru Uta
Subete wa Kami no Ai no Yorokobi no Mama ni
O Harey Ram Harey Ram Sai Ram
Harey Ram Harey Ram Sai Ram
Anata to Hitotsu ni Aru, Baba Watashi wa Towa no Ai</t>
  </si>
  <si>
    <t>Song Glossary baba: lord sai baba - the divine father hari: name of lord vishnu; (var) hare, harey rama: name of the seventh incarnation of lord vishnu, son of dasharatha and kausalya; (var) ram sai: sa + aai = divine mother</t>
  </si>
  <si>
    <t>debug_towa_ni_hibiku_no_wa.html</t>
  </si>
  <si>
    <t>https://www.youtube.com/watch?v=3Ukd_7AQL3o</t>
  </si>
  <si>
    <t>https://sairhythms.sathyasai.org/song/treta-yug-mey-ram-dwapara</t>
  </si>
  <si>
    <t>Treta Yug Mey Ram Dwapara</t>
  </si>
  <si>
    <t>Sai is the incarnation of this Kali age residing in Parthi. In the Treta age He was Rama, resident of Ayodhya and in the Dwapara age, He incarnated as Krishna in Mathura.</t>
  </si>
  <si>
    <t>Treta Yug Mey Ram Dwapara Yug Mey Shyam
Kaliyug Ke Sai Ram Parthipuri Sai Shyam
Sri Ram Ghana Shyam Sai Ram Sai Shyam [ Treta Yug ... ]
Ayodhya Vasi Ram Mathura Vasi Shyam
Prashanthi Vasi Ram Parthipuri Sai Shyam [ Sri Ram ... ]</t>
  </si>
  <si>
    <t>Song Glossary ayodhya: the town ruled by king dasharatha and lord rama; (var) avadh, awaadh, avadhpuri dwapara: one of the four ‘yugas’ in which lord krishna incarnated ghana: thick; also refers to the sound of a bell; (var) ghanana kali: current era; one among the four eras of kritha, treta, dwapara and kali ke: of or belonging to mathura: holy city associated with lord krishna mey: in prashanthi: supreme peace; (var) prashantha; also refers to prashanthi nilayam at puttaparthi puttaparthi: birthplace of bhagawan sri sathya sai baba; (var) parti, parthi, parthipuri rama: name of the seventh incarnation of lord vishnu, son of dasharatha and kausalya; (var) ram sai: sa + aai = divine mother sham: dark hued, a reference to lord krishna; evening time; (var) shyam, shyama, shyamala sri: honorific title of respect; another name of goddess lakshmi; wealth, majesty, splendour, intellect, fortune; (var) thiru (tamil) treta: name of an eon or age vasi: one who dwells or resides in; (var) vasini (f) yuga: one of the divisions of time. there are four yugas, known as krita, treta, dvapara and kali (the current age); (var) yug, yugamuna (telugu)</t>
  </si>
  <si>
    <t>debug_treta_yug_mey_ram_dwapara.html</t>
  </si>
  <si>
    <t>https://sairhythms.sathyasai.org/song/tribhuvana-pala-shirdi-pureesha</t>
  </si>
  <si>
    <t>Tribhuvana Pala Shirdi Pureesha</t>
  </si>
  <si>
    <t>Oh Lord of Shirdi, who sustains the three worlds, guardian of the helpless, You are verily Lord Krishna with the enchanting form with the flute in His hand. Oh Lord, pay heed to our prayers and satiate our hunger for Your vision, Oh Lord of Parthi.</t>
  </si>
  <si>
    <t>Tribhuvana Pala Shirdi Pureesha
Araj Suno Merey Baba
Deena Janon Ke Tum Rakhwaley
Shyama Manohara Muraliwale
In Aankhon Ke Pyaas Bujhadey
Darshana Do Parthi Baba [ Araj Suno ... ]</t>
  </si>
  <si>
    <t>Song Glossary aankhon: eyes; (var) aankho araj: prayer baba: lord sai baba - the divine father bujhadey: quench (thirst) darshan: to appear, to see; (var) darshana, darshanam, darsha - to show deen: downtrodden; (var) deena, deenan do: give, grant; also refers to the number two jana: people; (var) jano, janon, janonke (of people), janoon, janara ke: of or belonging to manohar: pleasing, beautiful, charming; (var) manohara, manoharam, manohari (f) mera: my, mine; (var) mere, merey, meri, mero muraliwala: one who has the flute; (var) muraliwale pala: to care, protect or sustain; (var) palana, palaya, palam, palan pureesha: lord of a place or city; (var) puradheeshwara, pureeshaya, pureeshwara, pureeshwari (f), puradheeshwari (f) puttaparthi: birthplace of bhagawan sri sathya sai baba; (var) parti, parthi, parthipuri pyaas: thirst rakhwaley: protector sham: dark hued, a reference to lord krishna; evening time; (var) shyam, shyama, shyamala shirdi: holy abode of the first incarnation of sai baba; (var) shirdipuri suno: listen tribhuvana: three worlds - tri (three) and bhuvana (world) tum: you, thou; (var) tu, tuj; tubhyam, tumhey - to you; tujhey, tujko - for you;</t>
  </si>
  <si>
    <t>debug_tribhuvana_pala_shirdi_pureesha.html</t>
  </si>
  <si>
    <t>https://sairhythms.sathyasai.org/song/trilochana-hey-tripurari</t>
  </si>
  <si>
    <t>Trilochana Hey Tripurari</t>
  </si>
  <si>
    <t>O Lord Sai, Lord of Parthi, protect us, You are none other than Lord Shankara who is the Consort of Mother Gowri and the Lord of the three worlds. You are the three-eyed Lord Shankara who adorns the snake as an ornament and who rides on a Bull (Nandi).</t>
  </si>
  <si>
    <t>Trilochana Hey Tripurari
Ganga Jatadhara Gowri Shankara [ Trilochana ... ]
Paahi Murari Jaya Partheesha
Nandi Vahana Nagabharana</t>
  </si>
  <si>
    <t>Song Glossary ganga: the sacred river ganges worshipped as goddess ganga; (var) gangey gowri: another name of goddess parvathi hey: a heartfelt callout, usually followed by a name or description like 'hey rama', or 'hey merciful lord' jatadhara: one who wears locks of matted hair – shiva; (var) jatadhari jaya: victory; (var) jayam, jayatu murare: one who killed the demon ‘mura’ – lord krishna; (var) murari, murarey nagabharana: one who has the serpent as his ornament - lord shiva nandi: the vehicle of shiva – bull paahi: protect; (var) pahi partheeshwara: one who is lord of parthi (sathya sai baba); (var) partheesha, partheeshwaraya shankara: name of lord shiva, one who bestows auspiciousness; (var) shankar, shankaraya, shankaram trilochana: three-eyed one, refers to lord shiva; (var) trilochanaya tripurari: destroyer of the three demons of tripura i.e. lord shiva vahana: vehicle; (var) vahini - one who rides the vehicle (feminine)</t>
  </si>
  <si>
    <t>debug_trilochana_hey_tripurari.html</t>
  </si>
  <si>
    <t>https://sairhythms.sathyasai.org/song/triloka-palaka-trishoola-dharaka</t>
  </si>
  <si>
    <t>Triloka Palaka Trishoola Dharaka</t>
  </si>
  <si>
    <t>Lord Shiva sustains the three worlds, three eyed and holds Trident, as the weapon, is young, having matted hair, is the presiding Lord of dance at the temple town Chidambaram.</t>
  </si>
  <si>
    <t>Triloka Palaka Trishoola Dharaka
Trilochana Harey Bala Shiva
Shibey Jata Joota Kantey Kalakoota
Chidambaresha Natana Shiva</t>
  </si>
  <si>
    <t>Song Glossary bala: child, son; (var) bal, balana, balagan (tamil), baalam chidambaresha: lord shiva, the lord of chidambara – chith(consciousness)+ambara(sky) i.e. the sky of consciousness which is the ultimate aim one should attain according to all the vedas and scriptures; (var) chidambara; chidambaram - place in tamil nadu where the temple of lord nataraja is located dhara: bear, carry, earth, one who wears; (var) dhari, dharana, dharam, dharey, dharini (f) hari: name of lord vishnu; (var) hare, harey jata: lock of matted hair joota: matted hair kalakoota: another name of the poison ‘haalahala’ drunk by lord shiva kantey: in the throat natana: acting, dancing; (var) natanam palaka: protector, sustainer; (var) palaki (f) shiva: lord shiva - one of the trinity who is the destroyer - the name shiva means auspiciousness; (var) shiv, shivaya, shivaraj, shivaraja, shivarajam, shivom, shivani (f) - of shiva trilochana: three-eyed one, refers to lord shiva; (var) trilochanaya triloka: the three worlds, refers to sky, earth, and the sub-terrain below the ocean trishoola: trident weapon, frequently held by gods such as lord shiva and goddess durga; (var) trishula, shoola</t>
  </si>
  <si>
    <t>debug_triloka_palaka_trishoola_dharaka.html</t>
  </si>
  <si>
    <t>https://sairhythms.sathyasai.org/song/triloka-palini-jagadeeshwari</t>
  </si>
  <si>
    <t>Triloka Palini Jagadeeshwari</t>
  </si>
  <si>
    <t>Oh Mother Sayeeshwari, the protector of the three worlds, one who is always blissful, compassionate and beautiful, the Mother of Parthi, the consort of Shiva, our salutations to Thee.</t>
  </si>
  <si>
    <t>Triloka Palini Jagadeeshwari
Sadananda Roopini Sayeeshwari [ Triloka Palini ... ]
Karunya Lavanya Kadambari
Partheeshwari Amba Shiva Shankari</t>
  </si>
  <si>
    <t>triloka-palini-jagadeeshwari.mp3</t>
  </si>
  <si>
    <t>https://dl.radiosai.org/Radio_Sai_Bhajan_Classroom_009_Triloka_Palini_Jagadeeswaree.mp3</t>
  </si>
  <si>
    <t>Song Glossary amba: mother parvathi; (var) ambe, ambey, ambika jagadeeshwari: lord of the world (feminine); jagad = world, eshwari = master / goddess; (var) jagadishwari kadambari: goddess adorned with flowers of the kaadamba tree karuna: compassion; (var) karunya, karunamaya - full of compassion, karunamayi (f), karunantha, karunakara - embodiment of compassion lavanya: enchanting, beautiful palini: to foster and protect (feminine) partheeshwari: goddess of puttaparthi; (var) parthiswari sadananda: eternally blissful sayeesha: sai + esha = lord sai; (var) sayeesham, sayeeshwara, sayeeshwaram, sayeeshwari (f), sayeeshwaraya, saishwari (f), shankari: goddess parvathi shiva: lord shiva - one of the trinity who is the destroyer - the name shiva means auspiciousness; (var) shiv, shivaya, shivaraj, shivaraja, shivarajam, shivom, shivani (f) - of shiva swaroopa: figure, embodiment; (var) swarupa, swaroopam, swaroopanin (tamil); roopini, swaroopini, svarupini (feminine) triloka: the three worlds, refers to sky, earth, and the sub-terrain below the ocean</t>
  </si>
  <si>
    <t>debug_triloka_palini_jagadeeshwari.html</t>
  </si>
  <si>
    <t>https://sairhythms.sathyasai.org/song/trilokeshwara-mahadeva</t>
  </si>
  <si>
    <t>Trilokeshwara Mahadeva</t>
  </si>
  <si>
    <t>I pray to Lord Shiva, who is the Lord of the three worlds. He is adorned with snakes and is the consort of Goddess Parvathi. He is the Lord of the Lords who as incarnated as Lord Sai. He dances to the rhythm of the drum. Glory to Lord Shiva.</t>
  </si>
  <si>
    <t>Trilokeshwara Mahadeva Shankara
Nagabharana Shiva Hara Om Hara Hara [ Trilokeshwara ... ]
Parvathi Ramana Ati Bhayankara
Tripureshwara Sai Deva Maheshwara
Dhrimiki Dhrimiki Thata Thai Thai Hara Hara [ Nagabharana Shiva ... ]</t>
  </si>
  <si>
    <t>trilokeshwara-mahadeva.mp3</t>
  </si>
  <si>
    <t>Song Glossary ati: extremely, very bhayankara: fearful form; (var) bhayankaram deva: god; (var) dev, devo, devam dhimi: sound syllable (typically refers to a dance step); (var) dhim, dhimitha, dhimithaka, dhrimiki thata hara: another name of lord shiva which means “to destroy”; (var) haraya mahadeva: lord of the lords - refers to lord shiva maheshwara: greatest lord - refers to lord shiva nagabharana: one who has the serpent as his ornament - lord shiva om: Omkara has no form. It is the manifestation of Brahman (God) as sound. It is present in all creation. It is effulgent. It is in all speech. Read More: Significance of Om parvathi: consort of lord shiva ramana: beloved; also the name of a saint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trilokeshwara: lord of the three worlds - sky, earth, and the sub-terrain below the ocean tripureshwara: lord of the three worlds (tripura) - refers to lord shiva</t>
  </si>
  <si>
    <t>debug_trilokeshwara_mahadeva.html</t>
  </si>
  <si>
    <t>https://sairhythms.sathyasai.org/song/tripura-sundari-ma-amba-daya</t>
  </si>
  <si>
    <t>Tripura Sundari Ma Amba Daya</t>
  </si>
  <si>
    <t>O Mother of Parthi, You are the most beautiful in all the three worlds, You are the ocean of compassion, full of virtues, You are the Mother who liberates the world and frees us from our sins.</t>
  </si>
  <si>
    <t>Tripura Sundari Ma Amba Daya Sagari Ma
Sundara Vadani Ma Amba Suguna Manohari Ma
Jaya Jagat Janani Ma Amba Jagadodharini Ma
Parthi Nivasini Ma Amba Paapa Vimochani Ma</t>
  </si>
  <si>
    <t>tripura-sundari-ma-amba-daya.mp3</t>
  </si>
  <si>
    <t>R2 G1 R2 S d2 S G1 R2 ~ S R2 G1 P D2 P G1 R2 G1 R2 SIn the Key of C:D E♭ D C A C E♭ D ~ C D E♭ G A G E♭ D E♭ D C</t>
  </si>
  <si>
    <t>https://dl.radiosai.org/RADIO_SAI_BHAJAN_CLASSROOM_249_TRIPURA_SUNDARI_MA.mp3</t>
  </si>
  <si>
    <t>Song Glossary amba: mother parvathi; (var) ambe, ambey, ambika daya: compassion jagadodhara: one who liberates the world; (var) jagadoddhara, jagadoddharini (f), jagadodhaara, jagadodharaka, jagadodharana, jagadodharanam, jagadodharini (f) jagat: world; (var) jagath, jagatha, jag, jaga janani: mother jaya: victory; (var) jayam, jayatu ma: mother; (var) maayi, maiya, mayi manohar: pleasing, beautiful, charming; (var) manohara, manoharam, manohari (f) nivasi: dweller, resident; (var) nivasini (f), nivasitha paapa: sin puttaparthi: birthplace of bhagawan sri sathya sai baba; (var) parti, parthi, parthipuri sagar: ocean; (var) sagara, sagaram, sagari (feminine) sundara: beautiful; (var) sundarakara, sundaraya, sundari (f), soundari (f), sundaram - beauty suguna: good qualities; (var) sugunabhi - one with good qualities tripura: three worlds, three cities, name of a demon vadana: face; (var) vadanam, vadani (f) vimochana: one who liberates; (var) vimochani (f), mochani (f), vimochanam</t>
  </si>
  <si>
    <t>debug_tripura_sundari_ma_amba_daya.html</t>
  </si>
  <si>
    <t>https://sairhythms.sathyasai.org/song/tripurari-shiva-shankara</t>
  </si>
  <si>
    <t>Tripurari Shiva Shankara</t>
  </si>
  <si>
    <t>Oh Lord Shiva (also called Shankara), the slayer of the demons of Tripura, the one who wears the serpent as ornament, the personification of the primordial sound "Om", the Lord Mahakaleshwar (Shiva's another name), I offer my salutations to Thee.</t>
  </si>
  <si>
    <t>Tripurari Shiva Shankara
Naga Bhooshana Naga Bharana [ Tripurari Shiva ... ]
Omkareshwara Namah Shivaya
Mahakaleshwara Namah Shivaya
Tripurari Shiva Shankara
Nandi Vahana Naga Bharana [ Tripurari Shiva ... ]
Omkareshwara Namah Shivaya
Mahakaleshwara Namah Shivaya</t>
  </si>
  <si>
    <t>tripurari-shiva-shankara.mp3</t>
  </si>
  <si>
    <t>https://dl.radiosai.org/RADIO_SAI_BHAJAN_CLASSROOM_407_TRIPURARI_SHIV_SHANKARA.mp3</t>
  </si>
  <si>
    <t>Song Glossary bharana: adorned with, one who bears bhooshana: ornament, decoration, jewel; being so decorated; (var) bhushana, vibhushana, vibhushani (f), bhooshani (f) mahakaleshwara: form of shiva in his character of destroyer naga: serpent namah: offer salutations; not mine; (var) namaya nandi: the vehicle of shiva – bull omkareshwara: lord shiva as the embodiment of om shankara: name of lord shiva, one who bestows auspiciousness; (var) shankar, shankaraya, shankaram shiva: lord shiva - one of the trinity who is the destroyer - the name shiva means auspiciousness; (var) shiv, shivaya, shivaraj, shivaraja, shivarajam, shivom, shivani (f) - of shiva tripurari: destroyer of the three demons of tripura i.e. lord shiva vahana: vehicle; (var) vahini - one who rides the vehicle (feminine)</t>
  </si>
  <si>
    <t>debug_tripurari_shiva_shankara.html</t>
  </si>
  <si>
    <t>https://youtu.be/7WpbKU0czZw</t>
  </si>
  <si>
    <t>https://sairhythms.sathyasai.org/song/truth-doorway</t>
  </si>
  <si>
    <t>Truth is the doorway</t>
  </si>
  <si>
    <t>Truth is the doorway, Peace is the key.
Step through in goodness - Such love you'll see.
The Lord is watching, He'll show you the way
To bliss and freedom, with every new day.
Through all our sorrows, He shines His grace,
Comforts and guides us, with His smiling face.
At last you'll see Him, He'll take you home.
Sai, Mother, Father, Jai Sai Ram Om</t>
  </si>
  <si>
    <t>debug_truth_is_the_doorway.html</t>
  </si>
  <si>
    <t>https://sairhythms.sathyasai.org/song/truth-knowing-boundless-god</t>
  </si>
  <si>
    <t>Truth Knowing Boundless God</t>
  </si>
  <si>
    <t>Truth Knowing Boundless God (3)
Truth God
Knowing God
Boundless God
True, Knowing, Boundless God (3)
True God
Knowing God
Boundless God
Sathyam Gnanam Anantham Brahma (3)
Sathyam Brahma
Gnanam Brahma
Anantham Brahma
Watashi wo Michibiku Shinri no Hikari
Watashi wo Michibiku Eichi no Hikari
Watashi wo Michibiku Towa no Hikari
Sore wa Ai
Sore wa Kami
Sore wa Sai</t>
  </si>
  <si>
    <t>karaoke multi-lingual lead-music</t>
  </si>
  <si>
    <t>debug_truth_knowing_boundless_god.html</t>
  </si>
  <si>
    <t>https://sairhythms.sathyasai.org/song/tu-eres-el-amor</t>
  </si>
  <si>
    <t>Tu eres el Amor</t>
  </si>
  <si>
    <t>You Are the Love of this heart and You are the bright light that is inside me. You are the sweetness that engrosses the soul and You are the tenderness that calms me. You are the smile in the infant's lips and You are the sigh of relief to the old. You are the hope for the young and You are the Consciousness for the Plentiful (liberated soul). You are This, You are That and You are everything around me. You are the Father and You are the Mother and You are the Owner of my heart.</t>
  </si>
  <si>
    <t>Tu eres el Amor de este corazon
Y eres esa Luz que brilla en mi interior
Tu eres la dulzura que embriaga el alma
Y eres la ternura que me da calma
Tu eres la sonrisa en labios infantiles
Y eres el suspiro en los an'os seniles
T eres la esperanza en la juventud
Y eres la Conciencia en la Plenitud
Tu eres Esto y eres Aquello
Y eres Todo a mi alrededor
Tu eres el Padre y eres la Madre
Y eres el duen'o de mi corazon</t>
  </si>
  <si>
    <t>tu-eres-el-amor.mp3</t>
  </si>
  <si>
    <t>debug_tu_eres_el_amor.html</t>
  </si>
  <si>
    <t>This song has been composed by a devotee from Miami Sai Center who is affectionately known as Mom Cuca. She dedicated her life completely to Swami doing service even in her last days. She left her mortal coil precisely on November 23 some years ago.</t>
  </si>
  <si>
    <t>https://sairhythms.sathyasai.org/song/tu-eres-ram-tu-eres</t>
  </si>
  <si>
    <t>Tu eres Ram Tu eres</t>
  </si>
  <si>
    <t>You are Ram, You are Shyam (Krishna), You are everything, Lord. I call Baba, I call Sai, I only ask for Your blessing. I offer my prayer only to praise You and call Your name. Help me O Sai, take care of me. I only ask for Your blessing.</t>
  </si>
  <si>
    <t>Tu Eres Ram, Tu Eres Shyam, To Lo Eres Todo, Oh Mi Señor
Yo Te Ilamo Baba, Yo Te Ilamo Sai, Solo Te Pido Yo Tu Bendicion [ Tu Eres ... ]
Omkaram, Om Sai Ram, Oh Mi Señor, Om
Yo Te Ofrezco Mi Oracion, So Te Alabo Y Lloro Tu Nombre
Ayudame Oh Sai, Cuidame Oh Sai, Solo Te Pido Tu Bendicion</t>
  </si>
  <si>
    <t>Song Glossary baba: lord sai baba - the divine father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 sham: dark hued, a reference to lord krishna; evening time; (var) shyam, shyama, shyamala</t>
  </si>
  <si>
    <t>debug_tu_eres_ram_tu_eres.html</t>
  </si>
  <si>
    <t>https://sairhythms.sathyasai.org/song/tu-hai-allah</t>
  </si>
  <si>
    <t>Tu Hai Allah</t>
  </si>
  <si>
    <t>O Lord, You are verily Allah, Maulah, Jehovah, Mahavira, Ahura Mazda, Buddha, Guru Nanak, Krishna, and Narayana. You came whenever I called, and whatever name I call, You come to me! Your glory is sung in every heart.</t>
  </si>
  <si>
    <t>Tu Hai Allah, Tu Hai Maulah, Tu Yehovah, Mahavira
Tu Ahura, Tu Hai Buddha, Nanak Krishna, Narayana (Narayana) [ Tu Hai Allah ... ]
Jab Bhi Pukaara, Tu Chala Aaya, Jo Naam Chaha, Vaisa Hi Paaya
Har Ek Dil Ne, Tumko Hi Gaaya
(Narayana Narayana Narayana)</t>
  </si>
  <si>
    <t>tu-hai-allah.mp3</t>
  </si>
  <si>
    <t>Song Glossary aayey: came; (var) aayi, aaya, aa gayen (have come) allah: the all-compassionate god of islam religion bhi: also buddha: founder of buddhism and one of the major ten incarnations of god; also an enlightened person chaho: wish; (var) chaha - wished (for) chalo: let us go; (var) chaley, chala - to go dil: heart; (var) dilon (plural) ek: one gao: sing, let us sing; (var) gaave, gaoon, ganavaa, gaayorey, gaaya - sang hai: is, are; (var) hi; hain - we are har: every jab: whenever jo: whoever ko: for krishna: name of the eighth incarnation of lord vishnu, son of devaki and vasudeva mahavira: lord mahavira – the founder of jainism, also, a very courageous person; (var) mahavir maulah: master (arabic) naam: name; (var) naama, naamam nanak: saint of sikh religion, guru nanak narayana: lord vishnu; (var) narayan, narayanam, narayanaya ne: has, have paavey: obtain, reach; (var) paayey, paaya, paoon - i will obtain pukar: to call, to plead; (var) pukara, pukarey tum: you, thou; (var) tu, tuj; tubhyam, tumhey - to you; tujhey, tujko - for you; vaise: likewise</t>
  </si>
  <si>
    <t>debug_tu_hai_allah.html</t>
  </si>
  <si>
    <t>https://sairhythms.sathyasai.org/song/tu-hai-anatha-bandhu</t>
  </si>
  <si>
    <t>Tu Hai Anatha Bandhu</t>
  </si>
  <si>
    <t>Lord Sai is the friend of the forlorn and HE is full of compassion. How can we ever know your grandeur, Oh Sai ? You are the cause of happiness and remover of sorrow when we are stooped in the darkness of ignorance ?</t>
  </si>
  <si>
    <t>Tu Hai Anatha Bandhu
Karuna Sindho Sri Sai Bhagawan [ Tu Hai ... ]
Dukh Aur Dard Ko Door Karo
Sukh Ke Karana Dukh Ke Nivaran
Main Kya Janoon Teri Leela (Mahima)
Mamata Maya Mey Sab Hai Andhera (2)</t>
  </si>
  <si>
    <t>tu-hai-anatha-bandhu.mp3</t>
  </si>
  <si>
    <t>Song Glossary anath: destitute; (var) anatha andhera: darkness; (var) andhiyaron aur: and bandhava: relative; (var) bandhu, bandho; bandham - relationship bhagawan: god; (var) bhagwan, bhagavaan, bhagavan, bhagawantha, bhagawathey dard: pain door: remove, far dukh: sorrow; (var) dukha hai: is, are; (var) hi; hain - we are jaanat: knowledge, omniscience; (var) jaane, jaante - to know kaarana: cause, reason; (var) kaaraka, kaaranaya - one who is the cause of creation karo: do; make it happen; (var) kar; kiya - did; karomi, karey - let us do karuna: compassion; (var) karunya, karunamaya - full of compassion, karunamayi (f), karunantha, karunakara - embodiment of compassion ke: of or belonging to kya: what leela: play, sport, entertainment; (var) leelamaya – full of sport mahima: glory mamata: affection, attachment maya: illusion nivarana: one who removes or prevents; (var) nivarini (feminine), nivaraka sab: all, everybody or everything sai: sa + aai = divine mother sindhu: ocean; (var) sindho sri: honorific title of respect; another name of goddess lakshmi; wealth, majesty, splendour, intellect, fortune; (var) thiru (tamil) sukha: happiness; (var) sukh tera: yours; (var) terey, teri, tero (your) tum: you, thou; (var) tu, tuj; tubhyam, tumhey - to you; tujhey, tujko - for you;</t>
  </si>
  <si>
    <t>debug_tu_hai_anatha_bandhu.html</t>
  </si>
  <si>
    <t>https://sairhythms.sathyasai.org/song/tu-que-eres-la-lluvia</t>
  </si>
  <si>
    <t>Tu que eres la lluvia</t>
  </si>
  <si>
    <t>O Lord, You are the rain and the sun, please cleanse my mind. Make my heart pure, my Lord. You sow the seed of love all through my life. Take my hand and forgive all my faults. O my Lord, take my hand and walk. Within my heart, let me develop love.</t>
  </si>
  <si>
    <t>Tu que eres la lluvia
Tu que eres el sol
Haz que mi mente sea limpia
Y puro mi corazon, oh! Senor
Tu que vaz por la vida.
Cosechando amor
Toma mi mano y perdona.
Mis faltas oh! Sen`or
Toma mi mano y camina.
Dentro de mi corazon, dame amor</t>
  </si>
  <si>
    <t>debug_tu_que_eres_la_lluvia.html</t>
  </si>
  <si>
    <t>https://sairhythms.sathyasai.org/song/tulasi-mala-dhari-krishna</t>
  </si>
  <si>
    <t>Tulasi Mala Dhari Krishna</t>
  </si>
  <si>
    <t>Chant the names of the Lord Gopala Krishna, Govinda Krishna, the one who wears the Tulasi garland and has installed Himself on the banks of River Tunga and has captured the minds of the Gopikas.</t>
  </si>
  <si>
    <t>Tulasi Mala Dhari Krishna
Tunga Teera Vihari Krishna [ Tulasi Mala Dhari ... ]
Gopi Manasa Gopala Krishna
Gopala Krishna Gopala Krishna [ Gopi Manasa ... ]
Govinda Govinda Sai Krishna</t>
  </si>
  <si>
    <t>Song Glossary dhara: bear, carry, earth, one who wears; (var) dhari, dharana, dharam, dharey, dharini (f) gopal: name of krishna which means protector of the cowherd; (var) gopala, gopalana, gopalam gopi: the women of brindavana who had completely surrendered to lord krishna; (var) gopika govinda: name of krishna which means cowherd; (var) govindam krishna: name of the eighth incarnation of lord vishnu, son of devaki and vasudeva mala: garland manasa: mind sai: sa + aai = divine mother teera: bank, shore tulasi: a sacred plant the petals of which are used in worship esp. for lord vishnu tunga: river tunga vihara: one who resides; (var) viharana, vihari, viharini (f)</t>
  </si>
  <si>
    <t>debug_tulasi_mala_dhari_krishna.html</t>
  </si>
  <si>
    <t>https://youtu.be/oIriXS4wlmY</t>
  </si>
  <si>
    <t>https://sairhythms.sathyasai.org/song/tum-bin-pran-nahin-o</t>
  </si>
  <si>
    <t>Tum Bin Pran Nahin O</t>
  </si>
  <si>
    <t>O compassionate Lord Sai, You are none other than Lord Shankara(Shiva), Guru Nanak, Yesu and Mahavira. Lord Sai, we adore You as the very personification of Love, the basis of all faiths. Chant the names of Ram, Rahim, Nanak, Yesu, Mahavir. O Sai, there is no life without You.</t>
  </si>
  <si>
    <t>Tum Bin Pran Nahin O Sai Merey
Sab Bhakthon Ka Tum Ho Sahara
Rahim Kaho Raghu Rama Kaho [ Tum Bin ... ]
Nanak Yesu Mahavira Shiva Shankara Premavatara Sai Ram
Tum Ho Merey Pran O Sai Merey
Tum Ho Sai Bhagawan</t>
  </si>
  <si>
    <t>tum-bin-pran-nahin-o.mp3</t>
  </si>
  <si>
    <t>~ Shubha Pantuvarali / Miyan ki Todi</t>
  </si>
  <si>
    <t>Song Glossary bhagawan: god; (var) bhagwan, bhagavaan, bhagavan, bhagawantha, bhagawathey bhakthon: devotees; (var) bhakto, bhaktho bin: without hai: is, are; (var) hi; hain - we are ho: you are; (alternative) so be it ka: belonging to kaho: tell; chant; (var) kahorey mahavira: lord mahavira – the founder of jainism, also, a very courageous person; (var) mahavir mera: my, mine; (var) mere, merey, meri, mero nahin: no, not; (var) nahi nanak: saint of sikh religion, guru nanak pran: vital force, life; (var) prana, praana premavatara: incarnation of love raghu: the king ‘raghu’ who formed the ‘raghu’ dynasty in which lord rama was born rahim: merciful lord rama: name of the seventh incarnation of lord vishnu, son of dasharatha and kausalya; (var) ram sab: all, everybody or everything sahara: support; (var) saharey sai: sa + aai = divine mother shankara: name of lord shiva, one who bestows auspiciousness; (var) shankar, shankaraya, shankaram shiva: lord shiva - one of the trinity who is the destroyer - the name shiva means auspiciousness; (var) shiv, shivaya, shivaraj, shivaraja, shivarajam, shivom, shivani (f) - of shiva tum: you, thou; (var) tu, tuj; tubhyam, tumhey - to you; tujhey, tujko - for you; yesu: jesus christ; (var) yeshu</t>
  </si>
  <si>
    <t>debug_tum_bin_pran_nahin_o.html</t>
  </si>
  <si>
    <t>https://sairhythms.sathyasai.org/song/tum-hi-ho-hamari</t>
  </si>
  <si>
    <t>Tum Hi Ho Hamari</t>
  </si>
  <si>
    <t>O Sai, You are my Deity Lord Hari. I pray ardently that You come to my heart. In life’s courtyard the light that is ignited, is in fact the light of Your Grace and Love. I pray, O Lord, that I always feel Your presence in my heart.</t>
  </si>
  <si>
    <t>Tum Hi Ho Hamari Hey Devatha Sri Hari
Sai Ho Hamari Hey Devatha Sri Hari
Merey Dil Mey Aao Natha Mein Pukari
Sai Dil Mey Aao Natha Mein Pukari [ Tum Hi Ho ... ]
Jeevan Aangan Mey Jo Jyothi Jalavey
Tumhari Woh Karuna Sai Prem Tumhari
Merey Dil Mey Aao Natha Mein Pukari
Sai Dil Mey Aao Natha Mein Pukari [ Tum Hi Ho ... ]</t>
  </si>
  <si>
    <t>tum-hi-ho-hamari.mp3</t>
  </si>
  <si>
    <t>Song Glossary aangan: courtyard aao: welcome devatha: deity; (var) devata dil: heart; (var) dilon (plural) hai: is, are; (var) hi; hain - we are hamarey: our; (var) hamara, hamari hari: name of lord vishnu; (var) hare, harey hey: a heartfelt callout, usually followed by a name or description like 'hey rama', or 'hey merciful lord' ho: you are; (alternative) so be it jalao: to light or burn; (var) jalavo; jalavun - i will light jeevan: life; (var) jeevana jo: whoever jyothi: divine light; (var) jyoth, jyotir karuna: compassion; (var) karunya, karunamaya - full of compassion, karunamayi (f), karunantha, karunakara - embodiment of compassion mein: i; (var) mei, mai, main, maine - i have mera: my, mine; (var) mere, merey, meri, mero mey: in natha: lord or master; (var) nath, nathaya, natham, nada (tamil), nadanukku (tamil) - to the lord, nathudey (telugu) prema: love; (var) prem; also the name of the third sai avatar, prema sai pukar: to call, to plead; (var) pukara, pukarey sai: sa + aai = divine mother sri: honorific title of respect; another name of goddess lakshmi; wealth, majesty, splendour, intellect, fortune; (var) thiru (tamil) tum: you, thou; (var) tu, tuj; tubhyam, tumhey - to you; tujhey, tujko - for you; tumhara: your, thy; (var) tumhare, tumharey, tumhari woh: he, those, that; (var) wo, wohi</t>
  </si>
  <si>
    <t>debug_tum_hi_ho_hamari.html</t>
  </si>
  <si>
    <t>https://sairhythms.sathyasai.org/song/tum-ho-allah-tum-ho</t>
  </si>
  <si>
    <t>Tum Ho Allah Tum Ho</t>
  </si>
  <si>
    <t>Lord Sai, You uphold all religions and support the unity of all faiths. You are Allah, Nanak, Buddha, Jesus, and the Eternal Teacher.</t>
  </si>
  <si>
    <t>Tum Ho Allah Tum Ho Maulah
Sarva Dharma Priya Gurudeva
Tum Ho Yeshu Tum Ho Nanak
Sarva Dharma Priya Gurudev
Tum Ho Buddha Tum Ho Bhagawan
Sarva Dharma Priya Gurudev
Gurudev Gurudev
Sai Ram Megha Shyam</t>
  </si>
  <si>
    <t>Song Glossary allah: the all-compassionate god of islam religion bhagawan: god; (var) bhagwan, bhagavaan, bhagavan, bhagawantha, bhagawathey buddha: founder of buddhism and one of the major ten incarnations of god; also an enlightened person dharma: righteousness, also refers to way of life or religion gurudev: preceptor; (var) gurudeva ho: you are; (alternative) so be it maulah: master (arabic) megha: cloud, dense, thick nanak: saint of sikh religion, guru nanak priya: dear; (var) priyey, priyakara, priyakari (f) rama: name of the seventh incarnation of lord vishnu, son of dasharatha and kausalya; (var) ram sai: sa + aai = divine mother sarva: all; (var) sarvam sham: dark hued, a reference to lord krishna; evening time; (var) shyam, shyama, shyamala tum: you, thou; (var) tu, tuj; tubhyam, tumhey - to you; tujhey, tujko - for you; yesu: jesus christ; (var) yeshu</t>
  </si>
  <si>
    <t>debug_tum_ho_allah_tum_ho.html</t>
  </si>
  <si>
    <t>https://sairhythms.sathyasai.org/song/tum-ho-anatha-nath-bhagawan</t>
  </si>
  <si>
    <t>Oh Sai Bhagawan, You are the Lord of the forlorn, closest friend for your devotees. You are everything, the Mother, Father, preceptor and even the kith and kin.</t>
  </si>
  <si>
    <t>Tum Ho Anatha Nath Bhagawan
O Sai Merey Prana Sakha Bhagawan
Mata Pitha Guru Bandhu Tum Ho
Bhaktha (Deena) Sakha Bhagawan
Bhagawan Bhagawan (2)
Prana Sakha Bhagawan (O Sai Merey)</t>
  </si>
  <si>
    <t>tum-ho-anatha-nath-bhagawan.mp3</t>
  </si>
  <si>
    <t>Song Glossary anath: destitute; (var) anatha bandhava: relative; (var) bandhu, bandho; bandham - relationship bhagawan: god; (var) bhagwan, bhagavaan, bhagavan, bhagawantha, bhagawathey bhaktha: devotee; (var) bhakthudu (telugu), bhakthargal (tamil) deen: downtrodden; (var) deena, deenan guru: preceptor; (var) guruvara – belonging to the guru / guru’s ho: you are; (alternative) so be it mata: mother; (var) matey mera: my, mine; (var) mere, merey, meri, mero natha: lord or master; (var) nath, nathaya, natham, nada (tamil), nadanukku (tamil) - to the lord, nathudey (telugu) pitha: father pran: vital force, life; (var) prana, praana sai: sa + aai = divine mother sakha: friend; (var) sakhi (feminine) tum: you, thou; (var) tu, tuj; tubhyam, tumhey - to you; tujhey, tujko - for you;</t>
  </si>
  <si>
    <t>debug_tum_ho_anatha_nath_bhagawan.html</t>
  </si>
  <si>
    <t>https://sairhythms.sathyasai.org/song/tum-ho-daata-sai-shankara</t>
  </si>
  <si>
    <t>Tum ho Daata Sai Shankara</t>
  </si>
  <si>
    <t>O Lord Sai who is verily Lord Shiva, You are the one who bestows everything. We pray that You give us the eternal bliss. Please come and give Your Darshan. You are the Lord and savior of the helpless and the downtrodden.</t>
  </si>
  <si>
    <t>Tum Ho Daata Sai Shankara
Hum Ko Deejo Ananda Baba [ Tum Ho Daata ... ]
Aao Shankara Anatha Natha
Deejo Darshana Deena Natha</t>
  </si>
  <si>
    <t>tum-ho-daata-sai-shankara.mp3</t>
  </si>
  <si>
    <t>Song Glossary aao: welcome anand: bliss; (var) ananda, anandam, anando anath: destitute; (var) anatha baba: lord sai baba - the divine father daata: one who gives; (var) datha, daatha, daatri - one that gives darshan: to appear, to see; (var) darshana, darshanam, darsha - to show deejo: please give; (var) dedo deen: downtrodden; (var) deena, deenan ho: you are; (alternative) so be it hum: we, us natha: lord or master; (var) nath, nathaya, natham, nada (tamil), nadanukku (tamil) - to the lord, nathudey (telugu) sai: sa + aai = divine mother shankara: name of lord shiva, one who bestows auspiciousness; (var) shankar, shankaraya, shankaram tum: you, thou; (var) tu, tuj; tubhyam, tumhey - to you; tujhey, tujko - for you;</t>
  </si>
  <si>
    <t>debug_tum_ho_daata_sai_shankara.html</t>
  </si>
  <si>
    <t>https://sairhythms.sathyasai.org/song/tum-ho-hamarey-sai-rakhawale</t>
  </si>
  <si>
    <t>Tum Ho Hamarey Sai Rakhawale</t>
  </si>
  <si>
    <t>O Lord Sai, please grant us the vision of Your Divine Form. O merciful Lord Baba, You are our Protector, Father, and Mother. You are the treasure house of compassion for the afflicted devotees.</t>
  </si>
  <si>
    <t>Tum Ho Hamarey Sai Rakhawale
Darshan Do Bhagawan Darshan Do Bhagawan (Mujhe)
Tumhi Ho Mata Pitha Tumhi Ho
Tum Ho Deena Dayal (Baba) [ Darshan Do ... ]
Dukhi Jano Ke Bhaktha Jano Ke
Tum Ho Karuna Nidhan (Baba) [ Darshan Do ... ]</t>
  </si>
  <si>
    <t>Song Glossary baba: lord sai baba - the divine father bhagawan: god; (var) bhagwan, bhagavaan, bhagavan, bhagawantha, bhagawathey bhaktha: devotee; (var) bhakthudu (telugu), bhakthargal (tamil) darshan: to appear, to see; (var) darshana, darshanam, darsha - to show dayal: compassionate one: (var) dayala, dayalam, dayalana, dayalo, dayalu, dayaludey, dayalane (tamil), dayakari (f), dayalakari (f) deen: downtrodden; (var) deena, deenan do: give, grant; also refers to the number two dukhiya: one who is in sorrow; (var) dukhiyan, duhiyara, dukhiyon (plural) hamarey: our; (var) hamara, hamari ho: you are; (alternative) so be it jana: people; (var) jano, janon, janonke (of people), janoon, janara karuna: compassion; (var) karunya, karunamaya - full of compassion, karunamayi (f), karunantha, karunakara - embodiment of compassion ke: of or belonging to mata: mother; (var) matey mujhe: for me; (var) mujhey, mohey nidhan: treasure house pitha: father rakhwaley: protector sai: sa + aai = divine mother tum: you, thou; (var) tu, tuj; tubhyam, tumhey - to you; tujhey, tujko - for you;</t>
  </si>
  <si>
    <t>debug_tum_ho_hamarey_sai_rakhawale.html</t>
  </si>
  <si>
    <t>https://sairhythms.sathyasai.org/song/tum-ho-merey-bhagawan-baba</t>
  </si>
  <si>
    <t>Tum Ho Merey Bhagawan (Baba)</t>
  </si>
  <si>
    <t>Glory to Lord Sai, the Lord of Shirdi and Parthi, is also Lord of the world and the Lord who was mentioned in great Epics (Puranas) like Mahabharata, Ramayana etc. O Sai, You are my Lord.</t>
  </si>
  <si>
    <t>Tum Ho Merey Bhagawan (Baba)
Parthi Pureesha Sri Sai Natha
Shirdi Pureesha Hey Jagannatha [ Tum Ho ... ]
Prashanthi Vasa Sri Sai Natha
Purana Purusha Hey Jagannatha</t>
  </si>
  <si>
    <t>tum-ho-merey-bhagawan-baba.mp3</t>
  </si>
  <si>
    <t>Song Glossary baba: lord sai baba - the divine father bhagawan: god; (var) bhagwan, bhagavaan, bhagavan, bhagawantha, bhagawathey hey: a heartfelt callout, usually followed by a name or description like 'hey rama', or 'hey merciful lord' ho: you are; (alternative) so be it jagannatha: lord of the world mera: my, mine; (var) mere, merey, meri, mero natha: lord or master; (var) nath, nathaya, natham, nada (tamil), nadanukku (tamil) - to the lord, nathudey (telugu) prashanthi: supreme peace; (var) prashantha; also refers to prashanthi nilayam at puttaparthi purana: ancient vedic text; (var) puran; purana purusha - lord who is extolled in the puranas pureesha: lord of a place or city; (var) puradheeshwara, pureeshaya, pureeshwara, pureeshwari (f), puradheeshwari (f) purusha: mankind, a man, a supreme being, soul; (var) purusham puttaparthi: birthplace of bhagawan sri sathya sai baba; (var) parti, parthi, parthipuri sai: sa + aai = divine mother shirdi: holy abode of the first incarnation of sai baba; (var) shirdipuri sri: honorific title of respect; another name of goddess lakshmi; wealth, majesty, splendour, intellect, fortune; (var) thiru (tamil) tum: you, thou; (var) tu, tuj; tubhyam, tumhey - to you; tujhey, tujko - for you; vasa: one who dwells or resides in; (var) vasaya, vaasam</t>
  </si>
  <si>
    <t>debug_tum_ho_merey_bhagawan_baba.html</t>
  </si>
  <si>
    <t>https://sairhythms.sathyasai.org/song/tum-ho-merey-bhagawan-o</t>
  </si>
  <si>
    <t>Tum Ho Merey Bhagawan O</t>
  </si>
  <si>
    <t>Salutations to Sai Ram who is the Rama residing in our Atma (Higher Conscience or Higher Self). He is Allah, Eshwar, Nanak, Yesu and belongs to all faiths.</t>
  </si>
  <si>
    <t>Tum Ho Merey Bhagawan O Sai
Tum Ho Merey Atma Ram [ Tum Ho ]
Allah Tum Ho Eshwar Tum Ho
Nanak Sai Yesu Tum Ho
Sab Dharmon Ke Sai Tum Ho
Jai Sai Ram Bolo Jai Sai Ram (2)
Jai Sai Ram Bolo Jai Sai Ram (2)</t>
  </si>
  <si>
    <t>Song Glossary allah: the all-compassionate god of islam religion atma: soul bhagawan: god; (var) bhagwan, bhagavaan, bhagavan, bhagawantha, bhagawathey bolo: chant, tell; (var) bol, boley - tells, boloon - i say dharmon: religions eshwar: lord, one of the various names of lord shiva; (var) eshwara ho: you are; (alternative) so be it jai: victory ke: of or belonging to mera: my, mine; (var) mere, merey, meri, mero nanak: saint of sikh religion, guru nanak rama: name of the seventh incarnation of lord vishnu, son of dasharatha and kausalya; (var) ram sab: all, everybody or everything sai: sa + aai = divine mother tum: you, thou; (var) tu, tuj; tubhyam, tumhey - to you; tujhey, tujko - for you; yesu: jesus christ; (var) yeshu</t>
  </si>
  <si>
    <t>debug_tum_ho_merey_bhagawan_o.html</t>
  </si>
  <si>
    <t>https://sairhythms.sathyasai.org/song/tum-ho-prabhu-ghana-shyam</t>
  </si>
  <si>
    <t>Tum Ho Prabhu Ghana Shyam</t>
  </si>
  <si>
    <t>O Lord Sai, You are verily Lord Krishna, the one with the dark complexion of a rain cloud, who slayed the demon Mura. You reside at Puttaparthi. You are the supreme actor, the most beautiful Lord who lifted the Govardhana hill. You are the Lord of Meera. We surrender at Thy Lotus feet, O Lord.</t>
  </si>
  <si>
    <t>Tum Ho Prabhu Ghana Shyam O Sai
Parthi Vihari Shyama Murari [ Tum Ho ... ]
Meera Ke Prabhu Giridhara Naagara
Natavara Sundara Shyama Murari
Charana Kamala Balihaari Murari</t>
  </si>
  <si>
    <t>Song Glossary balihaari: one who sacrifices or surrenders; (var) balihari charan: feet; (var) charana, charanam, charanon ghana: thick; also refers to the sound of a bell; (var) ghanana giridhar: one who lifted the mountain - refers to lord krishna who lifted the govardhana peak; (var) giridhara, giridhari ho: you are; (alternative) so be it kamala: lotus ke: of or belonging to meera: one of the greatest women saints and devotee of lord krishna who sang the glory of the lord through songs and bhajans murare: one who killed the demon ‘mura’ – lord krishna; (var) murari, murarey naagara: clever, polite, town-born natavara: supreme dancer/actor referred esp. to lord krishna prabhu: lord, master; (var) prabho puttaparthi: birthplace of bhagawan sri sathya sai baba; (var) parti, parthi, parthipuri sai: sa + aai = divine mother sham: dark hued, a reference to lord krishna; evening time; (var) shyam, shyama, shyamala sundara: beautiful; (var) sundarakara, sundaraya, sundari (f), soundari (f), sundaram - beauty tum: you, thou; (var) tu, tuj; tubhyam, tumhey - to you; tujhey, tujko - for you; vihara: one who resides; (var) viharana, vihari, viharini (f)</t>
  </si>
  <si>
    <t>debug_tum_ho_prabhu_ghana_shyam.html</t>
  </si>
  <si>
    <t>https://youtu.be/-rE0CWJHCeI</t>
  </si>
  <si>
    <t>https://sairhythms.sathyasai.org/song/tum-ho-ram-tum-ho</t>
  </si>
  <si>
    <t>Tum Ho Ram Tum Ho</t>
  </si>
  <si>
    <t>O Lord Sai, You are the very life of Your devotees, all forms blended in one, though known as Rama, the consort of Sita and Shyama (Krishna, the Lord of Radha).</t>
  </si>
  <si>
    <t>Tum Ho Ram Tum Ho Shyam
Bhakthon Ke Pran Bhagawan Sai Ram
Sita Ram Radhey Shyam
Ek Prabhu Bhagawan Sai Ram [ Bhakthon Ke ... ]</t>
  </si>
  <si>
    <t>tum-ho-ram-tum-ho.mp3</t>
  </si>
  <si>
    <t>P P G2 M1 G2 R2 S R2 P P G2 M1 G2In the Key of C:G G E F E D C D G G E F E</t>
  </si>
  <si>
    <t>Song Glossary bhagawan: god; (var) bhagwan, bhagavaan, bhagavan, bhagawantha, bhagawathey bhakthon: devotees; (var) bhakto, bhaktho ek: one ho: you are; (alternative) so be it ke: of or belonging to prabhu: lord, master; (var) prabho pran: vital force, life; (var) prana, praana radha: one of the gopikas and the beloved of lord krishna; (var) radhe, radhey, radhika rama: name of the seventh incarnation of lord vishnu, son of dasharatha and kausalya; (var) ram sai: sa + aai = divine mother sham: dark hued, a reference to lord krishna; evening time; (var) shyam, shyama, shyamala sita: consort of rama, 7th avatar of lord vishnu; (var) siya tum: you, thou; (var) tu, tuj; tubhyam, tumhey - to you; tujhey, tujko - for you;</t>
  </si>
  <si>
    <t>debug_tum_ho_ram_tum_ho.html</t>
  </si>
  <si>
    <t>https://sairhythms.sathyasai.org/song/tum-ho-shyam-ram-rahim</t>
  </si>
  <si>
    <t>Tum Ho Shyam Ram Rahim</t>
  </si>
  <si>
    <t>You are the Lord of every religion, O Sai. Devotees adore You as Ram, Rahim, Allah, Yesu, Buddha, Mahavira, Nanak, Zohrashtra, Narayana and Shankara.</t>
  </si>
  <si>
    <t>Tum Ho Shyam Ram Rahim (Baba)
Ram Rahim Shyama Rahim [ Tum Ho ... ]
Allah Yesu Buddha Mahavira
Nanak Sai Zohrashtra Bhi Ho
Sarva Dharma Priya Sai Narayana (Shankara)</t>
  </si>
  <si>
    <t>tum-ho-shyam-ram-rahim.mp3</t>
  </si>
  <si>
    <t>Lowest Note: m2 / F# (lower octave)Highest Note: D1 / G#* Western notes are in the Key of C</t>
  </si>
  <si>
    <t>Song Glossary allah: the all-compassionate god of islam religion baba: lord sai baba - the divine father bhi: also buddha: founder of buddhism and one of the major ten incarnations of god; also an enlightened person dharma: righteousness, also refers to way of life or religion ho: you are; (alternative) so be it mahavira: lord mahavira – the founder of jainism, also, a very courageous person; (var) mahavir nanak: saint of sikh religion, guru nanak narayana: lord vishnu; (var) narayan, narayanam, narayanaya priya: dear; (var) priyey, priyakara, priyakari (f) rahim: merciful lord rama: name of the seventh incarnation of lord vishnu, son of dasharatha and kausalya; (var) ram sai: sa + aai = divine mother sarva: all; (var) sarvam sham: dark hued, a reference to lord krishna; evening time; (var) shyam, shyama, shyamala shankara: name of lord shiva, one who bestows auspiciousness; (var) shankar, shankaraya, shankaram tum: you, thou; (var) tu, tuj; tubhyam, tumhey - to you; tujhey, tujko - for you; yesu: jesus christ; (var) yeshu zohrashtra: founder of the zoroastrianism faith, zoroaster (zarathustra in persian)</t>
  </si>
  <si>
    <t>debug_tum_ho_shyam_ram_rahim.html</t>
  </si>
  <si>
    <t>https://sairhythms.sathyasai.org/song/tum-ho-vighna-vinasha-ganesha</t>
  </si>
  <si>
    <t>Protect me Oh Lord Ganesha, the destroyer of all obstacles, the son of Parvathi, the embodiment of primordial sound "OM" and the Lord of Parthi.</t>
  </si>
  <si>
    <t>Tum Ho Vighna Vinasha Ganesha (3)
Parvathi Nandana Paahi Gajanana
Pranava Swaroopa Parthi Pureesha
Paahi Ganesha Vighna Vinasha</t>
  </si>
  <si>
    <t>tum-ho-vighna-vinasha-ganesha.mp3</t>
  </si>
  <si>
    <t>https://media.radiosai.org/journals/Vol_04/01MAR06/bhajans.htm</t>
  </si>
  <si>
    <t>Song Glossary ganesha: lord of the ganas, name of the elephant faced god; (var) ganesh ho: you are; (alternative) so be it paahi: protect; (var) pahi parvathi: consort of lord shiva pranava: the primordial sound ‘om’ pureesha: lord of a place or city; (var) puradheeshwara, pureeshaya, pureeshwara, pureeshwari (f), puradheeshwari (f) puttaparthi: birthplace of bhagawan sri sathya sai baba; (var) parti, parthi, parthipuri swaroopa: figure, embodiment; (var) swarupa, swaroopam, swaroopanin (tamil); roopini, swaroopini, svarupini (feminine) tum: you, thou; (var) tu, tuj; tubhyam, tumhey - to you; tujhey, tujko - for you; vighna: obstacle vinasha: one who destroys or removes; (var) vinashaka, vinashana, vinashini (f), vinasham;</t>
  </si>
  <si>
    <t>debug_tum_ho_vighna_vinasha_ganesha.html</t>
  </si>
  <si>
    <t>https://sairhythms.sathyasai.org/song/tumhey-namaskar-sai-baba-tumhey</t>
  </si>
  <si>
    <t>Tumhey Namaskar Sai Baba Tumhey</t>
  </si>
  <si>
    <t>Accept our prayerful obeisance O Lord Sai Baba, the Lord of Parthi. You are the one who bears the Shiva Linga and the bestower of supreme bliss. You smear Yourself with Vibhuti (Holy Ash) and You are the most beautiful Sai. O Lord, please accept our offering of love.</t>
  </si>
  <si>
    <t>Tumhey Namaskar Sai Baba Tumhey Namaskar Sai Baba
Pranam Mera Sweekaro Bhagawan Parthi Puri Sai Deva [ Tumhey Namaskar ... ]
Hey Shiva Linga Dhari Baba Hey Ananda Dayi Baba [ Pranam Mera ... ]
Hey Vibhuti Sundara Baba Tum Ati Sundara Sai Baba (2)
Prem Dakshina Sweekaro Bhagawan Parthi Puri Sai Deva</t>
  </si>
  <si>
    <t>Song Glossary anand: bliss; (var) ananda, anandam, anando ati: extremely, very baba: lord sai baba - the divine father bhagawan: god; (var) bhagwan, bhagavaan, bhagavan, bhagawantha, bhagawathey dakshina: south or southern, also refers to an offering dayi: one who gives deva: god; (var) dev, devo, devam dhara: bear, carry, earth, one who wears; (var) dhari, dharana, dharam, dharey, dharini (f) hey: a heartfelt callout, usually followed by a name or description like 'hey rama', or 'hey merciful lord' linga: special type of elliptical stone worshipped by devotees esp. shiva-linga mera: my, mine; (var) mere, merey, meri, mero naman: to offer salutations; (var) namaskar, namaste, namasthey pranam: salutation; (var) pranama, pranamami prema: love; (var) prem; also the name of the third sai avatar, prema sai puttaparthi: birthplace of bhagawan sri sathya sai baba; (var) parti, parthi, parthipuri sai: sa + aai = divine mother shiva: lord shiva - one of the trinity who is the destroyer - the name shiva means auspiciousness; (var) shiv, shivaya, shivaraj, shivaraja, shivarajam, shivom, shivani (f) - of shiva sundara: beautiful; (var) sundarakara, sundaraya, sundari (f), soundari (f), sundaram - beauty sweekar: accept; (var) sweekaro tum: you, thou; (var) tu, tuj; tubhyam, tumhey - to you; tujhey, tujko - for you; vibhuti: might, power, greatness, superhuman power, sacred ash; (var) vibhuthi</t>
  </si>
  <si>
    <t>debug_tumhey_namaskar_sai_baba_tumhey.html</t>
  </si>
  <si>
    <t>https://youtu.be/guAc755k7ak https://youtu.be/mPGUlhDsWUo</t>
  </si>
  <si>
    <t>https://sairhythms.sathyasai.org/song/tus-cabellos-de-luna</t>
  </si>
  <si>
    <t>Tus cabellos de luna</t>
  </si>
  <si>
    <t>O Lord Shiva, the spring of pure water on Your moon-decorated hair became Ganges by bathing Your figure. Glory to Thee, O Lord Shiva and Lord Sathya Sai. My mind is cleansed and my breath slows down when admiring Your unmatched beauty face-to-face. O Lord Sathya Sai who is verily Lord Shiva, let me worship You, let me venerate You. I just want to thrill in Your fresh tenderness.</t>
  </si>
  <si>
    <t>Tus cabellos de luna, manantial de agua pura,
Se convierten en Ganges, bañando tu figura
Shiva, Shiva, Shiva, Shiva, Sathya Sai
Voy limpiando mi mente, respiro lentamente,
Y contemplo en mi frente tu sin par hermosura.
Shiva, Shiva, Shiva, Shiva, Sathya Sai
Déjame adorarte, déjame venerarte
Sólo quiero extasiarme en tu fresca ternura.
Shiva, Shiva, Shiva, Shiva, Sathya Sai</t>
  </si>
  <si>
    <t>Song Glossary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</si>
  <si>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debug_tus_cabellos_de_luna.html</t>
  </si>
  <si>
    <t>https://sairhythms.sathyasai.org/song/uchi-naru-heian</t>
  </si>
  <si>
    <t>Uchi Naru Heian</t>
  </si>
  <si>
    <t>Lord Sai, You are the peace and tranquility within us and everywhere in this world. Every day we pray, love, and express our gratitude for You are the joyous and delightful Maitreya (the Buddha who is believed to incarnate in the future and who will enlighten everyone with His teachings). You shine Your light of love around the world so that everything can be one.</t>
  </si>
  <si>
    <t>Uchi Naru Heian
Prashanthi wa Amaneku Heian [ Uchi Naru ... ]
Inori to Kansha to Ai no Hibi
Ajiwai Yorokobi Miroku no Yo
Hikari Kagayaki Hitotsu ni Naru
Anata wa Subete Ai no Hikari
Rama Rama Sai Rama
Parthi Pureesha Sai Ram [ Rama Rama ... ]
Madhura Manohara Sundara Naam
Shyamala Komala Nayanabhi Ram
Ravikula Mandana Rajana Ram
Parama Pavana Mangala Dham</t>
  </si>
  <si>
    <t>Song Glossary prashanthi: supreme peace; (var) prashantha; also refers to prashanthi nilayam at puttaparthi</t>
  </si>
  <si>
    <t>debug_uchi_naru_heian.html</t>
  </si>
  <si>
    <t>https://youtu.be/UhqvyE9tVUs</t>
  </si>
  <si>
    <t>https://sairhythms.sathyasai.org/song/uchinaru-hikari-yo-inochi-no</t>
  </si>
  <si>
    <t>Uchinaru Hikari yo, Inochi no</t>
  </si>
  <si>
    <t>We will all return to the Light of God. The Light within us, the Light of our lives. The Light of eternity, the Light of love.</t>
  </si>
  <si>
    <t>Uchinaru Hikari yo, Inochi no Hikari yo
Eien no Hikari yo, Ai no Hikari yo
Ware wa Kaeru Kami no Hikari ni</t>
  </si>
  <si>
    <t>debug_uchinaru_hikari_yo_inochi_no.html</t>
  </si>
  <si>
    <t>https://youtu.be/XwuNLaNyweE</t>
  </si>
  <si>
    <t>https://sairhythms.sathyasai.org/song/uchinaru-kami-no-mina-wo</t>
  </si>
  <si>
    <t>Uchinaru Kami no Mina wo</t>
  </si>
  <si>
    <t>If you call out the beautiful name of God who resides within us, He will touch with His kind, sweet love. Whether you are happy or sad, you can pray to the beautiful name of Sai who resides in your heart. Chant the names of Rama, Krishna, Shirdi Sai, Sathya Sai and Prema Sai.</t>
  </si>
  <si>
    <t>Uchinaru Kami no Mina wo Yobeba
Amaku Yasashii Ai ga Afureru
Yorokobi mo Kanashimi mo Sai no Mina he
Inori wo Kono Mune ni Sai no Mina ni
Sai Ram Sai Ram Rama Krishna Sai Ram
Sai Ram Sai Ram Shirdi Sai Sathya Sai Prema Sai Ram</t>
  </si>
  <si>
    <t>Song Glossary krishna: name of the eighth incarnation of lord vishnu, son of devaki and vasudeva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t>
  </si>
  <si>
    <t>debug_uchinaru_kami_no_mina_wo.html</t>
  </si>
  <si>
    <t>https://youtu.be/-i8e3Inmz_4</t>
  </si>
  <si>
    <t>https://sairhythms.sathyasai.org/song/uma-maheshwara-kumara-ganapathi</t>
  </si>
  <si>
    <t>Uma Maheshwara Kumara Ganapathi</t>
  </si>
  <si>
    <t>I bow to the elephant-faced Lord Ganesha and His entire family, parents Uma (Mother Parvathi) and Maheshwara (Lord Shiva) and brother Kumara (Lord Muruga). The Lord of ganaas (attendants of Lord Shiva) is dear to His devotees and is the repository of benevolence.</t>
  </si>
  <si>
    <t>Uma Maheshwara Kumara Ganapathi
Namami Gajamukha Daya Nidhey
Bhaktha Jana Priya Sai Ganesha (2)
Bala Gajanana Krupa Nidhey (2)</t>
  </si>
  <si>
    <t>Song Glossary bala: child, son; (var) bal, balana, balagan (tamil), baalam bhaktha: devotee; (var) bhakthudu (telugu), bhakthargal (tamil) daya: compassion gajamukha: elephant-faced one, refers to lord ganesh; (var) gajamukham, gajanana, gajananam, gajavadana, gajavadanam gananayaka: leader of his group - refers to lord ganesha; (var) gananayakam, ganapathey, ganapathi, ganapathim, ganapati, ganapatim ganesha: lord of the ganas, name of the elephant faced god; (var) ganesh jana: people; (var) jano, janon, janonke (of people), janoon, janara krupa: compassion; (var) kripa kumara: son, young boy, lord subrahmanya maheshwara: greatest lord - refers to lord shiva namami: i offer salutations; (var) namaoon nidhey: treasure house; (var) nidhe priya: dear; (var) priyey, priyakara, priyakari (f) sai: sa + aai = divine mother uma: goddess parvathi; (var) umaiyaval - tamil</t>
  </si>
  <si>
    <t>debug_uma_maheshwara_kumara_ganapathi.html</t>
  </si>
  <si>
    <t>https://sairhythms.sathyasai.org/song/uma-nandana-sri-ganesha</t>
  </si>
  <si>
    <t>Uma Nandana Sri Ganesha</t>
  </si>
  <si>
    <t>Victory to Lord Ganesha, son of Mother Uma (Parvathi) who bestows intellect, love, bliss, and self-realization. Glory to Lord Ganesha, the remover of obstacles and protector of His devotees.</t>
  </si>
  <si>
    <t>Uma Nandana Sri Ganesha
Ganesha Ganesha Ganesha
Buddhi Pradatha Sai Ganesha
Paahi Prabho Maam Sai Ganesha
Prema Pradatha Vighna Vinasha
Ananda Dayaka Sai Ganesha
Atmabhi Bodhaka Jai Sri Ganesha</t>
  </si>
  <si>
    <t>Song Glossary anand: bliss; (var) ananda, anandam, anando atmabhi: for the soul bodha: advice; (var) bodhaka - one who gives advice buddhi: intellect dayaka: one who gives; (var) dayakam, dayiney, dayaki (f) ganesha: lord of the ganas, name of the elephant faced god; (var) ganesh jai: victory maam: for me nandana: son, also the name of a forest; (var) nandan, nandanam paahi: protect; (var) pahi prabhu: lord, master; (var) prabho pradatha: bestower; (var) pradayi, pradatham, pradayini (f) prema: love; (var) prem; also the name of the third sai avatar, prema sai sai: sa + aai = divine mother sri: honorific title of respect; another name of goddess lakshmi; wealth, majesty, splendour, intellect, fortune; (var) thiru (tamil) uma: goddess parvathi; (var) umaiyaval - tamil vighna: obstacle vinasha: one who destroys or removes; (var) vinashaka, vinashana, vinashini (f), vinasham;</t>
  </si>
  <si>
    <t>debug_uma_nandana_sri_ganesha.html</t>
  </si>
  <si>
    <t>https://sairhythms.sathyasai.org/song/umarekite-sai-wo-shiru-nagaki</t>
  </si>
  <si>
    <t>Umarekite Sai wo Shiru Nagaki</t>
  </si>
  <si>
    <t>The journey towards Sai is a long one that continues every day for the purpose of opening my heart to the truth. I wish for the grace of Sai. I wish that I may become one with Him. I wish for the end of my rebirth cycle and for endless joy. Lord Sai, You have brought to me love, peace, and freedom.</t>
  </si>
  <si>
    <t>Umarekite Sai wo Shiru Nagaki Tankyuu no Hibi wa
Tada Haato wo Hiraku Shinri no tame ni
Motomeru beki wa Sai no Onchou no Izumi
Negau beki wa Sai to Hitotsu ni Naru Koto
Umare Kawari no Owari mo Tsukiru Kotonai Yorokobi mo
Ai to Heian to Jiyuu mo Ima Koko ni Aru</t>
  </si>
  <si>
    <t>debug_umarekite_sai_wo_shiru_nagaki.html</t>
  </si>
  <si>
    <t>https://youtu.be/6GqwUxyWnC4</t>
  </si>
  <si>
    <t>https://sairhythms.sathyasai.org/song/umayavale-arul-purivaiyamma</t>
  </si>
  <si>
    <t>Umayavale Arul Purivaiyamma</t>
  </si>
  <si>
    <t>Grace us O Goddess Uma! Ruler of the Universe! You are the personification of Aum; You are the divine energy, and the destroyer of sins. Forgive us, all our past errors, O Mother of the Universe, consort of Shiva.</t>
  </si>
  <si>
    <t>Umayavale Arul Purivai Amma
Omkara Roopini Akhilanda Nayaki
Adiyargal Vinai Tirkkum Adi Parasakti [ Umayavale Arul ... ]
Nan Seida Pizhaigalellam Poruppai Amma
Jagadambige Shivaranjani</t>
  </si>
  <si>
    <t>umayavale-arul-purivaiyamma.mp3</t>
  </si>
  <si>
    <t>Song Glossary adi: beginning, commencement, first in time adiyargal: devotees, assistants akhilanda: the whole universe amma: mother; (var) annai, thai arul: grace, blessings; (var) arulvai, arul purivai - grant blessings ella: all, everything; (var) ellam jagadamba: mother of the world; (var) jagadambe, jagadambige nan: i nayaka: master or leader (masculine); nayaki (feminine); (var) nayaga (tamil) om: Omkara has no form. It is the manifestation of Brahman (God) as sound. It is present in all creation. It is effulgent. It is in all speech. Read More: Significance of Om parashakthi: the supreme power pizhaigal: mistakes, flaws poruppai: please pardon, excuse us seibavane: one who does, causes; (var) seida, seidavane shiva: lord shiva - one of the trinity who is the destroyer - the name shiva means auspiciousness; (var) shiv, shivaya, shivaraj, shivaraja, shivarajam, shivom, shivani (f) - of shiva swaroopa: figure, embodiment; (var) swarupa, swaroopam, swaroopanin (tamil); roopini, swaroopini, svarupini (feminine) tirkkum: remove, absolve; (var) tirppavan - one who absolves uma: goddess parvathi; (var) umaiyaval - tamil vinai: trials and tribulations, difficulties</t>
  </si>
  <si>
    <t>debug_umayavale_arul_purivaiyamma.html</t>
  </si>
  <si>
    <t>https://sairhythms.sathyasai.org/song/umi-yori-fukai-ai-no</t>
  </si>
  <si>
    <t>Umi yori Fukai Ai no</t>
  </si>
  <si>
    <t>God of Love, Your love is deeper than the ocean. I travel with You across this vast, shining ocean of love. Whether the weather is nice, rainy, or stormy, I will travel with You my dear God of Love.</t>
  </si>
  <si>
    <t>Umi yori Fukai Ai no Kamisama
Ai no Kamisama, Ai no Kamisama [ Umi yori ... ]
Watashi wa Anata to Funatabishimasu
Kirameku Unabara Hazumi ni Notte
Hare no Hi, Ame no Hi, Ooarashi no Hi
Genki Ippai Osoba ni Imasu
Ai no Kamisama (3)
Bolo Bolo Sab Mil Bolo Om Namah Shivaya
Om Namah Shivaya Om Namah Shivaya [ Bolo Bolo ... ]
Joota Jata Mey Gangadhari
Trishoola Dhari Damaru Bajaavey
Dama Dama Dama Dama Damaru Bajaa
Goonj Utao Om Namah Shivaya
Om Namah Shivaya (3)
Call Upon The Lord Of All, Call Upon Sai Baba
Call Upon Sai Baba Call Upon Sai Baba [ Call Upon The Lord ... ]
Sai Is The Avatar Of Kaliyuga
Come To Our Rescue, We Are Lost Without You
Time And Time Again We Sing Your Name Oh Sai Ram
You Are Our Refuge, Free Us From Bondage
Oh, The Love Of Baba (4)</t>
  </si>
  <si>
    <t>debug_umi_yori_fukai_ai_no.html</t>
  </si>
  <si>
    <t>https://youtu.be/58CSN5a8ZfA</t>
  </si>
  <si>
    <t>https://sairhythms.sathyasai.org/song/un-solo-dios</t>
  </si>
  <si>
    <t>Un Solo Dios</t>
  </si>
  <si>
    <t>You are the One God, my Lord. You are Jesus Christ, Mahavira, Jehovah, Allah, Brahma, Vishnu, Shiva, Sai, Zoroaster, Guru Nanak, Ahura Mazda, Buddha and Narayana. Lord Sathya Sai Baba will unite us into one humanity. One God will reign, one God will love us.</t>
  </si>
  <si>
    <t>Un Solo Dios Eres Tu, Eres Tu Mi Senor
Jesucristo, Mahavira, Un Solo Dios Y Nada Mas
Jehova O Allah, Brahma, Vishnu, Shiva, Sai
Zoroastro, Guru Nanak, Mazda, Buddha,
Narayana
Sathya Sai Baba Nos Unira, En Una Sola
Humanidad
Un Solo Dios Reinara, Un Solo Dios Nos Amara
Our only God truly thou art
Our only lord truly thou art
You are Jesus Mahavira
Our only god our only lord
Jehova or Allah
Brahma Vishnu Shiva Sai
Zoroaster Guru Nanak
Mazda Buddha Narayana
Sathya Sai Baba master and guide
Will bless us all in love divine
He'll make us one humanity
Bound by His love a family</t>
  </si>
  <si>
    <t>un-solo-dios.mp3</t>
  </si>
  <si>
    <t>Song Glossary allah: the all-compassionate god of islam religion baba: lord sai baba - the divine father brahma: one of the trinity who is the creator, it also refers to the supreme lord - brahman; (var) brahmam buddha: founder of buddhism and one of the major ten incarnations of god; also an enlightened person mahavira: lord mahavira – the founder of jainism, also, a very courageous person; (var) mahavir mazda: in zoroastrian religion ‘ahura mazda’ means supreme creator, god of light, wisdom, truth; (var) ahura mazda nanak: saint of sikh religion, guru nanak narayana: lord vishnu; (var) narayan, narayanam, narayanaya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 un: ‘a, one’ in spanish; (alternative) ‘un’ in tamil means ‘your’ vishnu: lord vishnu, one of the trinity who is the preserver</t>
  </si>
  <si>
    <t>debug_un_solo_dios.html</t>
  </si>
  <si>
    <t>https://sairhythms.sathyasai.org/song/utaou-ai-wo-utaou-bhajan</t>
  </si>
  <si>
    <t>Utaou Ai wo Utaou Bhajan</t>
  </si>
  <si>
    <t>Lord Sai, we offer You this bhajan in prayer for You always bring us happiness. You light the candles in our hearts.</t>
  </si>
  <si>
    <t>Utaou Ai wo Utaou Bhajan Ai wo Motte Sasageyo
Sai Baba he no Inori Shiawase Motarasu yo
Kokoro ni Hi wo Tomosu Anata he no Omoi
Kokoro ni wo Tomosu Anata he no Sanka</t>
  </si>
  <si>
    <t>Song Glossary baba: lord sai baba - the divine father bhajan: prayerful song; (var) bhajana, bhajanalu (telugu), bhajanon - plural sai: sa + aai = divine mother</t>
  </si>
  <si>
    <t>debug_utaou_ai_wo_utaou_bhajan.html</t>
  </si>
  <si>
    <t>https://youtu.be/FLlAGNHqD5I</t>
  </si>
  <si>
    <t>https://sairhythms.sathyasai.org/song/utsukushii-megami-yo</t>
  </si>
  <si>
    <t>Utsukushii Megami yo</t>
  </si>
  <si>
    <t>Mother Saraswati, You are our beautiful Goddess who floods us with love like the shining light of the ocean. You cover us with Your gentle love. You are the flower of the universe and the fountain of our lives.</t>
  </si>
  <si>
    <t>Utsukushii Megami yo Hahanaru Kamisama
Jiai ni Afureru Uruwashiki Megami yo
Kirameku Nami no Hikari noyou ni
Shizukana Ai de Tsutsumu Megami
O Saraswati Uchuu no Hana yo
O Saraswati Inochi no Izumi</t>
  </si>
  <si>
    <t>Song Glossary saraswathi: goddess of learning and consort of brahma</t>
  </si>
  <si>
    <t>debug_utsukushii_megami_yo.html</t>
  </si>
  <si>
    <t>https://youtu.be/OC0Shwa3T58</t>
  </si>
  <si>
    <t>https://sairhythms.sathyasai.org/song/utsukushiki-hana-no-kokoro-ni</t>
  </si>
  <si>
    <t>Utsukushiki Hana no Kokoro ni</t>
  </si>
  <si>
    <t>There is a beautiful flower within our hearts. 1. Let us become good so that the light may clear the way. Let us become good like a Sakura (cherry blossom) flower. 2. Let us become good so that impurity does not taint us. Let us become good like a Lotus flower. 3. Let us become good so that the quality of our very essence is elevated. Let us become good like a Chrysanthemum flower. 4. Let us become good so that our soul becomes refined. Let us become good like a Plum blossom flower.</t>
  </si>
  <si>
    <t>Utsukushiki Hana no Kokoro ni
Sakura no Hana ni Naruzo Yoki [ Utsukushiki ... ]
Hachisu no Hana ni Naruzo Yoki [ Utsukushiki ... ]
Kiku no Hana ni Naruzo Yoki [ Utsukushiki ... ]
Ume no Hana ni Naruzo Yoki [ Utsukushiki ... ]</t>
  </si>
  <si>
    <t>debug_utsukushiki_hana_no_kokoro_ni.html</t>
  </si>
  <si>
    <t>https://youtu.be/E_zHmUENXEQ</t>
  </si>
  <si>
    <t>https://sairhythms.sathyasai.org/song/utsukushiki-kokoro-ni</t>
  </si>
  <si>
    <t>Utsukushiki Kokoro ni</t>
  </si>
  <si>
    <t>O Lord Krishna, You dwell in our hearts with Your kindness and beauty. We sing along with the sound of Your beautiful flute. Glory to Lord Sai who is verily Lord Krishna.</t>
  </si>
  <si>
    <t>Utsukushiki Kokoro ni
Sumita mo Yasashiki Kami Itooshii Krishna
Sekai Chuu no Hito ni
Ai wo Ataeta mo
Sai Krishna Anata no Fue no Ne ni Nosete
Mana Mohana Nandalal
Mana Mohana Madhusudhana Brindavana Nandalal [ Mana Mohana ... ]
Mana Mohana Nandalal
Brindavana Nandalal [ Mana Mohana Madhusudhana ... ]</t>
  </si>
  <si>
    <t>debug_utsukushiki_kokoro_ni.html</t>
  </si>
  <si>
    <t>https://youtu.be/apIT1pzknq0</t>
  </si>
  <si>
    <t>https://sairhythms.sathyasai.org/song/utsuroi-yuku-toki-no-nagare</t>
  </si>
  <si>
    <t>Utsuroi Yuku Toki no Nagare</t>
  </si>
  <si>
    <t>Time is constantly flowing, but I am always living with Your gentle love in my heart. Glory to Thee, Lord Sathya Sai Baba.</t>
  </si>
  <si>
    <t>Utsuroi Yuku Toki no Nagare ni, Mi wo Oki Kami to Ikiru
Swami Anata wa Shizukana Ai Desu ne
Om Sai Ram, Sri Sathya Sai Baba
Om Sai Om
Anata no Ai to Ikiru</t>
  </si>
  <si>
    <t>Song Glossary baba: lord sai baba - the divine father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 sathya: truth, short form of sathyanarayana – the childhood name of sri sathya sai baba; (var) sathyam swami: lord; (var) swaminatha, swamiye, swamiyey, swamy</t>
  </si>
  <si>
    <t>debug_utsuroi_yuku_toki_no_nagare.html</t>
  </si>
  <si>
    <t>https://youtu.be/CJBIvwk8AfU</t>
  </si>
  <si>
    <t>https://sairhythms.sathyasai.org/song/utter-name</t>
  </si>
  <si>
    <t>Utter The Name</t>
  </si>
  <si>
    <t>Utter the name, Tuka says, Rama, Krishna, Hari
Rama, Krishna, Hari, Rama, Krishna, Hari
Use as a mantra, Tuka says, Rama, Krishna, Hari
Over and over fervently, Rama, Krishna, Hari
Rama, Krishna, Hari, Rama, Krishna, Hari
If you follow faithfully, Rama, Krishna, Hari
God will grant the golden key to His secret treasury</t>
  </si>
  <si>
    <t>utter-name.mp3</t>
  </si>
  <si>
    <t>Song Glossary hari: name of lord vishnu; (var) hare, harey krishna: name of the eighth incarnation of lord vishnu, son of devaki and vasudeva rama: name of the seventh incarnation of lord vishnu, son of dasharatha and kausalya; (var) ram tukaram: saint tukaram, a spiritual, musical poet and a devotee of vittala, a form of lord vishnu</t>
  </si>
  <si>
    <t>debug_utter_the_name.html</t>
  </si>
  <si>
    <t>https://sairhythms.sathyasai.org/song/va-va-murugaiyya-vadivel-azhaga</t>
  </si>
  <si>
    <t>Va Va Murugaiyya Vadivel Azhaga</t>
  </si>
  <si>
    <t>Come O beautiful Lord Muruga, protect us, Lord Karthikeya, the youthful son of Shiva and Shakthi, and the bearer of the divine spear. You are verily Lord Sathya Sai, who enjoys divine music.</t>
  </si>
  <si>
    <t>Va Va Murugaiyya Vadivel Azhaga
Ka Va Va Kumara Thiru Karthikeya [ Va Va ... ]
Singara Vela Shiva Shakthi Bala
Sangeeta Lola Sathya Sayeesha
Va Va Muruga Vadivel Azhaga (6)</t>
  </si>
  <si>
    <t>va-va-murugaiyya-vadivel-azhaga.mp3</t>
  </si>
  <si>
    <t>Song Glossary azhaga: the beautiful one bala: child, son; (var) bal, balana, balagan (tamil), baalam karthikeya: lord subrahmanya; (var) kartikeya kumara: son, young boy, lord subrahmanya lola: longing or desirous of murugaiyya: lord muruga sayeesha: sai + esha = lord sai; (var) sayeesham, sayeeshwara, sayeeshwaram, sayeeshwari (f), sayeeshwaraya, saishwari (f), sangeeta: song; (var) sangeet, sangeeth, sangeetha sathya: truth, short form of sathyanarayana – the childhood name of sri sathya sai baba; (var) sathyam shakthi: power, primordial goddess, another name of mother parvathi shiva: lord shiva - one of the trinity who is the destroyer - the name shiva means auspiciousness; (var) shiv, shivaya, shivaraj, shivaraja, shivarajam, shivom, shivani (f) - of shiva singara: beautiful, pleasant sri: honorific title of respect; another name of goddess lakshmi; wealth, majesty, splendour, intellect, fortune; (var) thiru (tamil) thiru: sacred, holy, also refers to goddess lakshmi va: come vel: the weapon in the hands of lord subrahmanya in the form of a spear; (var) vadivel, velayudam vela: one wielding the vel or spear - lord subrahmanya; (var) velan, velava</t>
  </si>
  <si>
    <t>debug_va_va_murugaiyya_vadivel_azhaga.html</t>
  </si>
  <si>
    <t>https://sairhythms.sathyasai.org/song/vahey-guru-vahey-guru</t>
  </si>
  <si>
    <t>Vahey Guru Vahey Guru</t>
  </si>
  <si>
    <t>Chant the names of Vahey Guru, Sathya Sai, Govinda, Gopala (names of Krishna) and the name of Lord Sai of Shirdi and Parthi.</t>
  </si>
  <si>
    <t>Vahey Guru Vahey Guru Vahey Guru Bol
Sathya Naam Sathya Naam Sathya Naam Bol [ Vahey Guru ... ]
Govinda Bol Hari Gopala Bol
Radha Ramana Hari Govinda Bol
Shirdi (Parthi) Pureeshwara Sri Sai Bol</t>
  </si>
  <si>
    <t>Song Glossary bolo: chant, tell; (var) bol, boley - tells, boloon - i say gopal: name of krishna which means protector of the cowherd; (var) gopala, gopalana, gopalam govinda: name of krishna which means cowherd; (var) govindam guru: preceptor; (var) guruvara – belonging to the guru / guru’s hari: name of lord vishnu; (var) hare, harey naam: name; (var) naama, naamam pureeshwara: lord of a place or city; (var) purishwara, pureeshwari, purishwari (f) puttaparthi: birthplace of bhagawan sri sathya sai baba; (var) parti, parthi, parthipuri radha: one of the gopikas and the beloved of lord krishna; (var) radhe, radhey, radhika ramana: beloved; also the name of a saint sai: sa + aai = divine mother sathya: truth, short form of sathyanarayana – the childhood name of sri sathya sai baba; (var) sathyam shirdi: holy abode of the first incarnation of sai baba; (var) shirdipuri sri: honorific title of respect; another name of goddess lakshmi; wealth, majesty, splendour, intellect, fortune; (var) thiru (tamil) vahey: supreme; “vahey guru” - supreme teacher, refers to god</t>
  </si>
  <si>
    <t>debug_vahey_guru_vahey_guru.html</t>
  </si>
  <si>
    <t>https://youtu.be/HC-ugdrYJRI</t>
  </si>
  <si>
    <t>https://sairhythms.sathyasai.org/song/vahey-guru-vahey-guru-vahey</t>
  </si>
  <si>
    <t>Vahey Guru Vahey Guru Vahey</t>
  </si>
  <si>
    <t>Always chant the names of the Divine Preceptor Vahey Guru, Lords Rama, Krishna, Shiva, Dattatreya and Govinda who is the beloved of Radha. Victory to Lord Govinda and Gopala (names of Lord Krishna).</t>
  </si>
  <si>
    <t>Vahey Guru Vahey Guru Vahey Guru Ji Bolo
Sathya Naam Sathya Naam Sathya Naam Ji Bolo
Nithya Nithya Japiyey Terey Naam Ji Bolo [ Sathya Naam ... ]
Ram(a) Ram(a) Ram(a) Ram(a) Ram(a) Ram(a) Ji Bolo
Nithya Nithya Japiyey Rama Naam Ji Bolo
Krishna Krishna Krishna Krishna Krishna Krishna Ji Bolo
Nithya Nithya Japiyey Krishna Naam Ji Bolo
Govinda Jai Jai Gopala Jai Jai
Radha Ramana Hari Govinda Jai Jai
Govinda Jai Jai Gopala Jai Jai
Radha Ramana Hari Govinda Jai Jai
Vahey Guru Vahey Guru Vahey Guru Ji Bolo
Sathya Naam Sathya Naam Sathya Naam Ji Bolo
Nithya Nithya Japiyey Terey Naam Ji Bolo [ Sathya Naam ... ]
Ram(a) Ram(a) Ram(a) Ram(a) Ram(a) Ram(a) Ji Bolo
Nithya Nithya Japiyey Rama Naam Ji Bolo
Krishna Krishna Krishna Krishna Krishna Krishna Ji Bolo
Nithya Nithya Japiyey Krishna Naam Ji Bolo
Shiva Shiva Shiva Shiva Shiva Naam Ji Bolo
Nithya Nithya Japiye Sathya Naam Ji Bolo
Hara Hara Hara Hara Hara Hara Ji Bolo
Hari Hari Hari Hari Hari Hari Ji Bolo
Sathya Naam Sathya Naam Sathya Naam Ji Bolo
Datta Datta Datta Datta Dattratreya Ji Bolo
Datt Datt Datt Datt Dattratreya Ji Bolo
Nithya Nithya Japiye Datta Naam Ji Bolo</t>
  </si>
  <si>
    <t>vahey-guru-vahey-guru-vahey.mp3</t>
  </si>
  <si>
    <t>S S S n1 R2 R2 R2 S G1 G1 G1 M1 G1 R2 R2 R2In the Key of C:C C C B♭ D D D C E♭ E♭ E♭ F E♭ D D D</t>
  </si>
  <si>
    <t>https://dl.radiosai.org/RADIO_SAI_BHAJAN_CLASSROOM_502_VAHE_GURU.mp3</t>
  </si>
  <si>
    <t>Song Glossary bolo: chant, tell; (var) bol, boley - tells, boloon - i say datta: lord dattatreya, the embodiment of the trinity - brahma, vishnu and shiva gopal: name of krishna which means protector of the cowherd; (var) gopala, gopalana, gopalam govinda: name of krishna which means cowherd; (var) govindam guru: preceptor; (var) guruvara – belonging to the guru / guru’s hara: another name of lord shiva which means “to destroy”; (var) haraya hari: name of lord vishnu; (var) hare, harey jai: victory japo: to chant continuously; (var) japiye, japorey ji: suffix word used with someone’s name for respect krishna: name of the eighth incarnation of lord vishnu, son of devaki and vasudeva naam: name; (var) naama, naamam nithya: daily, always radha: one of the gopikas and the beloved of lord krishna; (var) radhe, radhey, radhika rama: name of the seventh incarnation of lord vishnu, son of dasharatha and kausalya; (var) ram ramana: beloved; also the name of a saint sathya: truth, short form of sathyanarayana – the childhood name of sri sathya sai baba; (var) sathyam shiva: lord shiva - one of the trinity who is the destroyer - the name shiva means auspiciousness; (var) shiv, shivaya, shivaraj, shivaraja, shivarajam, shivom, shivani (f) - of shiva tera: yours; (var) terey, teri, tero (your) vahey: supreme; “vahey guru” - supreme teacher, refers to god</t>
  </si>
  <si>
    <t>debug_vahey_guru_vahey_guru_vahey.html</t>
  </si>
  <si>
    <t>https://youtu.be/1WhKbgW0BhU</t>
  </si>
  <si>
    <t>vahey-guru-vahey-guru-vahey_1.mp3</t>
  </si>
  <si>
    <t>https://sairhythms.sathyasai.org/song/vaidehi-priya-vaikunta-rama</t>
  </si>
  <si>
    <t>Salutations to You O Lord Rama of Vaikunta, beloved of Vaidehi / Janaki (other names of mother Sita). You are the liberator of Ahalya, You are worshipped by Lakshmana, son of Dasharatha and a blessing for the Raghu dynasty.</t>
  </si>
  <si>
    <t>Vaidehi Priya Vaikunta Rama
Ahalyodharaka Rama
Raghu Vara Janani Janaki Rama
Lakshmana Sevitha Lavanya Rama
Dasharatha Nandana Rama [ Raghu Vara ... ]</t>
  </si>
  <si>
    <t>vaidehi-priya-vaikunta-rama.mp3</t>
  </si>
  <si>
    <t>Song Glossary ahalyodharaka: one who liberated ahalya of her curse i.e. lord rama; (var) ahalyodhara dasharatha: king of ayodhya and the father of lord rama janaki: daughter of king ‘janaka’ i.e. sita – consort of lord rama janani: mother lakshmana: brother of lord rama lavanya: enchanting, beautiful nandana: son, also the name of a forest; (var) nandan, nandanam priya: dear; (var) priyey, priyakara, priyakari (f) raghu: the king ‘raghu’ who formed the ‘raghu’ dynasty in which lord rama was born rama: name of the seventh incarnation of lord vishnu, son of dasharatha and kausalya; (var) ram sevitha: one who is worshipped vaidehi: daughter of the king of videha, refers to sita - consort of lord rama vaikunta: the abode of lord vishnu vara: (1) boon, gift, (2) desired, (3) bridegroom, (4) most respected, best, excellent; (var) varam - tamil</t>
  </si>
  <si>
    <t>debug_vaidehi_priya_vaikunta_rama.html</t>
  </si>
  <si>
    <t>https://sairhythms.sathyasai.org/song/vaijayanti-dhara-vanamala-dhara</t>
  </si>
  <si>
    <t>Vaijayanti Dhara Vanamala Dhara</t>
  </si>
  <si>
    <t>Glory to the dark-hued Lord Krishna who wears a garland of flowers and plays the enchanting flute. Wearing the golden robe, He is Lord Vishnu who holds the Discus (time) and the Conch (the sound Om). He is the Indweller who confers auspiciousness.</t>
  </si>
  <si>
    <t>Vaijayanti Dhara Vanamala Dhara
Shankha Chakra Dhara Peetambara Dhara [ Vaijayanti Dhara ... ]
Sri Kara Purandara Giridhara Naagara
Muralidhara Ghana Shyama Manohara</t>
  </si>
  <si>
    <t>vaijayanti-dhara-vanamala-dhara.mp3</t>
  </si>
  <si>
    <t>Song Glossary chakra: the discus of lord vishnu, also the seven chakras present in the body through which the ‘kundalini’ shakthi ascends dhara: bear, carry, earth, one who wears; (var) dhari, dharana, dharam, dharey, dharini (f) ghana: thick; also refers to the sound of a bell; (var) ghanana giridhar: one who lifted the mountain - refers to lord krishna who lifted the govardhana peak; (var) giridhara, giridhari kara: hand, palm; alternative meaning: to do, bestow manohar: pleasing, beautiful, charming; (var) manohara, manoharam, manohari (f) muralidhara: one who carries the flute - lord krishna; (var) muralidhari naagara: clever, polite, town-born peetambara: yellow or golden colored cloth esp. worn by lord krishna purandara: another name of lord vishnu, indweller; (var) purandari (f) sham: dark hued, a reference to lord krishna; evening time; (var) shyam, shyama, shyamala shankha: conch sri: honorific title of respect; another name of goddess lakshmi; wealth, majesty, splendour, intellect, fortune; (var) thiru (tamil) vaijayanti: necklace of lord vishnu vanamala: garland made of forest flowers usually worn by lord krishna</t>
  </si>
  <si>
    <t>debug_vaijayanti_dhara_vanamala_dhara.html</t>
  </si>
  <si>
    <t>https://sairhythms.sathyasai.org/song/vaikunta-natha-ananda-daata</t>
  </si>
  <si>
    <t>Vaikunta Natha Ananda Daata</t>
  </si>
  <si>
    <t>Lord Sai, residing in Vaikunta, is the bestower of bliss. He is unstained from the world and attribute-less. Lord Sai is the supreme embodiment of the human values: Truth, Right Action, Peace, and Love.</t>
  </si>
  <si>
    <t>Vaikunta Natha Ananda Daata
Alakha Niranjana Sai
Sathya Swaroopa Sai Mahesha
Dharma Swaroopa Sai Mahesha
Shanthi Swaroopa Sai Mahesha
Prema Swaroopa Sai Mahesha
Alakha Niranjana Sai</t>
  </si>
  <si>
    <t>vaikunta-natha-ananda-daata.mp3</t>
  </si>
  <si>
    <t>Song Glossary alakh: that which is not seen – that god who is without attributes and cannot be seen; (var) alakha anand: bliss; (var) ananda, anandam, anando daata: one who gives; (var) datha, daatha, daatri - one that gives dharma: righteousness, also refers to way of life or religion mahesha: greatest lord - refers to lord shiva; (var) mahesham natha: lord or master; (var) nath, nathaya, natham, nada (tamil), nadanukku (tamil) - to the lord, nathudey (telugu) niranjan: without any black spot. i.e. always pure. nir+anjan=without collirium (kaajal – which is always black); (var) niranjana, niranjani (f) prema: love; (var) prem; also the name of the third sai avatar, prema sai sai: sa + aai = divine mother sathya: truth, short form of sathyanarayana – the childhood name of sri sathya sai baba; (var) sathyam shanthi: peace swaroopa: figure, embodiment; (var) swarupa, swaroopam, swaroopanin (tamil); roopini, swaroopini, svarupini (feminine) vaikunta: the abode of lord vishnu</t>
  </si>
  <si>
    <t>debug_vaikunta_natha_ananda_daata.html</t>
  </si>
  <si>
    <t>https://sairhythms.sathyasai.org/song/vaikuntapathey-narayana</t>
  </si>
  <si>
    <t>Vaikuntapathey Narayana</t>
  </si>
  <si>
    <t>Glory to Lord Narayana, the one who resides in Vaikunta who has eyes the shape of a lotus, the one with the Kaustubha jewel on His chest and who is adorned with Shanka (Conch), Chakra (Disc) and who dons the auspicious yellow silk.</t>
  </si>
  <si>
    <t>Vaikuntapathey Narayana
Varija Nayana Narayana [ Vaikuntapathey ... ]
Vakshasthala Kaustubha Mani Bhooshita
Shankha Chakra Peetambara Shobhita
Narayana Hari (Sai) Narayana</t>
  </si>
  <si>
    <t>Song Glossary bhooshita: one who is adorned with ornaments chakra: the discus of lord vishnu, also the seven chakras present in the body through which the ‘kundalini’ shakthi ascends hari: name of lord vishnu; (var) hare, harey kaustubha: name of the jewel worn by krishna mani: jewel narayana: lord vishnu; (var) narayan, narayanam, narayanaya nayan: eye; (var) nayana, nayanon, nayanom, nayanabhi peetambara: yellow or golden colored cloth esp. worn by lord krishna sai: sa + aai = divine mother shankha: conch shobhita: ornamented or decorated with vaikuntapathey: lord of vaikunta, refers to lord vishnu who resides in vaikunta vakshasthala: place of the chest varija: lotus</t>
  </si>
  <si>
    <t>debug_vaikuntapathey_narayana.html</t>
  </si>
  <si>
    <t>https://youtu.be/RXiQSlwIurs https://youtu.be/GZ3Pn7AQmJQ</t>
  </si>
  <si>
    <t>https://sairhythms.sathyasai.org/song/vaikuntapathey-sai-harey</t>
  </si>
  <si>
    <t>Glory to Lord Sai who is verily Lord Narayana of Vaikunta, who wears the Vaijayanti garland (a necklace worn by Lord Narayana as a sign of victory). He is Lord Hari and Govinda who resides on the banks of river Godavari and on the banks of the river Chithravathi as Lord Sai.</t>
  </si>
  <si>
    <t>Vaikuntapathey Sai Harey
Vaijayanti Mala Dhari [ Vaikuntapathey Sai ... ]
Hari Govinda Hari Gopala (3)
Vara Godavari (Chithravathi) Teera Vihari</t>
  </si>
  <si>
    <t>vaikuntapathey-sai-harey.mp3</t>
  </si>
  <si>
    <t>Song Glossary chithravathi: the river on the banks of which puttaparthi is situated dhara: bear, carry, earth, one who wears; (var) dhari, dharana, dharam, dharey, dharini (f) godavari: a sacred river gopal: name of krishna which means protector of the cowherd; (var) gopala, gopalana, gopalam govinda: name of krishna which means cowherd; (var) govindam hari: name of lord vishnu; (var) hare, harey mala: garland sai: sa + aai = divine mother teera: bank, shore vaijayanti: necklace of lord vishnu vaikuntapathey: lord of vaikunta, refers to lord vishnu who resides in vaikunta vara: (1) boon, gift, (2) desired, (3) bridegroom, (4) most respected, best, excellent; (var) varam - tamil vihara: one who resides; (var) viharana, vihari, viharini (f)</t>
  </si>
  <si>
    <t>debug_vaikuntapathey_sai_harey.html</t>
  </si>
  <si>
    <t>https://sairhythms.sathyasai.org/song/vaishnavi-ma-varahi-ma</t>
  </si>
  <si>
    <t>Vaishnavi Ma Varahi Ma</t>
  </si>
  <si>
    <t>Salutations to the Mother Vaishnavi also known as Santoshi, the mother of the world, the personification of Shakthi and the giver of peace.</t>
  </si>
  <si>
    <t>Vaishnavi Ma Varahi Ma
Vishweshwari Ma Vani Ma [ Vaishnavi Ma ... ]
Shakthi Swaroopini Sai Ma
Shanthi Pradayini Santoshi Ma (Pra)</t>
  </si>
  <si>
    <t>https://saisundaram.org/62-vaishnavi-maa</t>
  </si>
  <si>
    <t>Song Glossary dayini: one who gives (feminine); (var) pradayini, vidayini ma: mother; (var) maayi, maiya, mayi sai: sa + aai = divine mother santoshi: a form of goddess; (var) santoshi shakthi: power, primordial goddess, another name of mother parvathi shanthi: peace swaroopa: figure, embodiment; (var) swarupa, swaroopam, swaroopanin (tamil); roopini, swaroopini, svarupini (feminine) vaishnavi: sister of lord vishnu, an incarnation of shakti vani: speech, goddess of speech (refers to goddess saraswati) varahi: hindu goddess pictured as having a female wild boar head, and represents shakti (divine energy) vishweshwari: lord of the universe (feminine)</t>
  </si>
  <si>
    <t>debug_vaishnavi_ma_varahi_ma.html</t>
  </si>
  <si>
    <t>https://sairhythms.sathyasai.org/song/vakratunda-bhajey-eka-dantha-bhajey</t>
  </si>
  <si>
    <t>Vakratunda Bhajey Eka Dantha Bhajey</t>
  </si>
  <si>
    <t>Chant the name of Lord Ganesha, the one with a curved trunk, a single tusk and who is adorned with the moon on His head. O the Lord of Shiva's army, please protect us. O Lord Ganesha, the beloved son of Mother Gowri and Lord Shiva who dons the crescent moon, You are none other than our Lord Sathya Sai.</t>
  </si>
  <si>
    <t>Vakratunda Bhajey Eka Dantha Bhajey Phaalachandra Bhajey Gananatha
Gananatha Gananatha Maam Paahi Prabho Gananatha
Gowri Priya Sutha Gananatha
Bimbadhara Sutha Gananatha
Sai Vinayaka Gananatha</t>
  </si>
  <si>
    <t>vakratunda-bhajey-eka-dantha-bhajey.mp3</t>
  </si>
  <si>
    <t>Hemavati</t>
  </si>
  <si>
    <t>Song Glossary bhajo: (let us) worship, chant the name or sing the praises of the lord; (var) bhajarey, bhajey, bhajore, bhajorey, bhajeham bimbadhara: one who has the crescent moon - refers to lord shiva; (var) bimbadhari (f) - refers to mother parvathi eka: one dantha: tooth or tusk as in ekadantha - the single-tusked one (refers to lord ganesha) gananatha: lord of ganas (lord shiva's army) - refers to lord ganesha; (var) gananatham, ganesha, ganeshwara gowri: another name of goddess parvathi maam: for me paahi: protect; (var) pahi phaalachandra: adorned with the moon on the forehead prabhu: lord, master; (var) prabho priya: dear; (var) priyey, priyakara, priyakari (f) sai: sa + aai = divine mother sutha: son; (var) sutham, suthaya - one who is the son of, suthaney (tamil) vakratunda: one who has the curved trunk of an elephant - lord ganesha vinayaka: one without a master - refers to lord ganesha</t>
  </si>
  <si>
    <t>debug_vakratunda_bhajey_eka_dantha_bhajey.html</t>
  </si>
  <si>
    <t>https://sairhythms.sathyasai.org/song/vakratunda-dhara-vighna-vinashaka-sri</t>
  </si>
  <si>
    <t>Vakratunda Dhara Vighna Vinashaka Sri</t>
  </si>
  <si>
    <t>Salutations to Lord Ganesha, who bears a curved tusk, and is the remover of all obstacles. He grants intellect and humility. His smile enchants all devotees. He worships the Shiva Linga (representation of the universal divinity). His large stomach symbolizes the repository of all knowledge. He is the dear son of Mother Parvathi. He wrote the holy scriptures, as dictated by sage Vyaasa, using one of His own tusks as a pencil.</t>
  </si>
  <si>
    <t>Vakratunda Dhara Vighna Vinashaka Sri Ganesha Sri Ganesha
Siddhi Vinayaka Sumukha Gajanana Sri Ganesha Sri Ganesha
Linga Supoojita Lambodara Prabhu Sri Ganesha Sri Ganesha
Bhavani Nandana Bhaagawatha Priya Sri Ganesha Sri Ganesha</t>
  </si>
  <si>
    <t>Song Glossary bhaagavatha: devotees; also refers to the story of lord krishna's advent bhavani: goddess parvathi dhara: bear, carry, earth, one who wears; (var) dhari, dharana, dharam, dharey, dharini (f) gajamukha: elephant-faced one, refers to lord ganesh; (var) gajamukham, gajanana, gajananam, gajavadana, gajavadanam ganesha: lord of the ganas, name of the elephant faced god; (var) ganesh lambodhara: one having big stomach – lord ganesha linga: special type of elliptical stone worshipped by devotees esp. shiva-linga nandana: son, also the name of a forest; (var) nandan, nandanam poojita: deserving worship; (var) poojya, supoojita prabhu: lord, master; (var) prabho priya: dear; (var) priyey, priyakara, priyakari (f) siddhi: accomplishment, superhuman power sri: honorific title of respect; another name of goddess lakshmi; wealth, majesty, splendour, intellect, fortune; (var) thiru (tamil) sumukha: divine face, handsome vakratunda: one who has the curved trunk of an elephant - lord ganesha vighna: obstacle vinasha: one who destroys or removes; (var) vinashaka, vinashana, vinashini (f), vinasham; vinayaka: one without a master - refers to lord ganesha</t>
  </si>
  <si>
    <t>debug_vakratunda_dhara_vighna_vinashaka_sri.html</t>
  </si>
  <si>
    <t>https://youtu.be/NZFkReacTZg</t>
  </si>
  <si>
    <t>https://sairhythms.sathyasai.org/song/vakratunda-mahakaya-sri-ganesha-paahi</t>
  </si>
  <si>
    <t>Vakratunda Mahakaya Sri Ganesha Paahi</t>
  </si>
  <si>
    <t>Protect us Oh compassionate Lord Ganesha, Lord of the world, with your contorted body you destroy the obstacles in life.</t>
  </si>
  <si>
    <t>Vakratunda Mahakaya Sri Ganesha Paahi Maam
Vighna Raja Vighna Nasha Vighneshwara Paahi Maam [ Vakratunda Mahakaya ... ]
Paahi Maam Karunakara Paahi Maam Jagadeeshwara [ Vighna Raja ]</t>
  </si>
  <si>
    <t>Song Glossary ganesha: lord of the ganas, name of the elephant faced god; (var) ganesh jagadeesha: lord of the world; (var) jagadeeshwara, jagadeeshwaraya karuna: compassion; (var) karunya, karunamaya - full of compassion, karunamayi (f), karunantha, karunakara - embodiment of compassion maam: for me mahakaya: large-bodied, of great stature, bulky, elephant nasha: destruction paahi: protect; (var) pahi raja: king, emperor; (var) raya, rajadhi raja – king of kings sri: honorific title of respect; another name of goddess lakshmi; wealth, majesty, splendour, intellect, fortune; (var) thiru (tamil) vakratunda: one who has the curved trunk of an elephant - lord ganesha vighna: obstacle vighnesha: lord of (victorious over) obstacles; (var) vighnesham, vighneshwara, vighneshwaram, vighneshwaraya</t>
  </si>
  <si>
    <t>debug_vakratunda_mahakaya_sri_ganesha_paahi.html</t>
  </si>
  <si>
    <t>https://sairhythms.sathyasai.org/song/vamana-roopa-ganadhipa</t>
  </si>
  <si>
    <t>Vamana Roopa Ganadhipa</t>
  </si>
  <si>
    <t>Sing the glory of Lord Ganesha, the short-statured Lord of the Ganaas (Lord Shiva's army). Protect us, O elephant-faced son of Mother Parvathi. You are the single tusked one, the epitome of good qualities, the destroyer of Maya (illusion) and the one who rides the mouse Mooshika. You are the bestower of superior knowledge, intelligence and powers. O son of Lord Shiva, You are verily the form of Om (Pranava).</t>
  </si>
  <si>
    <t>Vamana Roopa Ganadhipa
Parvathi Nandana Paahi Gajanana [ Vamana Roopa ... ]
Eka Dantha Gunavanta Vinayaka
Maya Vinashaka Mooshika Vahana
Vidya Buddhi Siddhi Pradayaka
Pranavakaara Hey Shiva Nandana</t>
  </si>
  <si>
    <t>https://www.raagabox.com/search/?mid=1000283</t>
  </si>
  <si>
    <t>Mishra Shanmukhapriya</t>
  </si>
  <si>
    <t>P G1+ R2+ S+ N1 D1 S+ N1 D1 P ~ P D1 N1 N1 S+In the Key of C:G E♭+ D+ C+ B♭ G# C+ B♭ G# G ~ G G# B♭ B♭ C+</t>
  </si>
  <si>
    <t>Song Glossary buddhi: intellect dantha: tooth or tusk as in ekadantha - the single-tusked one (refers to lord ganesha) eka: one gajamukha: elephant-faced one, refers to lord ganesh; (var) gajamukham, gajanana, gajananam, gajavadana, gajavadanam ganadhipa: leader of ganas (lord shiva's army) - refers to lord ganesha gunavanta: one having good qualities hey: a heartfelt callout, usually followed by a name or description like 'hey rama', or 'hey merciful lord' maya: illusion mooshika: mouse - the vehicle of lord ganesha nandana: son, also the name of a forest; (var) nandan, nandanam paahi: protect; (var) pahi parvathi: consort of lord shiva pradayaka: bestower pranavakaara: embodiment or personification of om; (var) pranavakaari, omkaara, pranavakaram, pranavakaaraaya roopa: figure, embodiment; (var) roopam, roopini (f) shiva: lord shiva - one of the trinity who is the destroyer - the name shiva means auspiciousness; (var) shiv, shivaya, shivaraj, shivaraja, shivarajam, shivom, shivani (f) - of shiva siddhi: accomplishment, superhuman power vahana: vehicle; (var) vahini - one who rides the vehicle (feminine) vamana: fifth incarnation of lord vishnu, also known as upendra, and trivikrama vidya: knowledge vinasha: one who destroys or removes; (var) vinashaka, vinashana, vinashini (f), vinasham; vinayaka: one without a master - refers to lord ganesha</t>
  </si>
  <si>
    <t>debug_vamana_roopa_ganadhipa.html</t>
  </si>
  <si>
    <t>https://sairhythms.sathyasai.org/song/vanamala-shritha-jana-pala</t>
  </si>
  <si>
    <t>Vanamala Shritha Jana Pala</t>
  </si>
  <si>
    <t>O Lord Gopala (Krishna), the protector of the good and the pious, the one who adorns the garland of forest flowers, grant us Your vision. You are the protector of the cows. You occupy the thoughts of Radha, You are the one who protected the devotees by lifting the Govardhana mountain and the one who performed the celestial dance.</t>
  </si>
  <si>
    <t>Vanamala Shritha Jana Pala
Darshanam Ivvayya Gopala (Sai)
Goparipala Gopi Lola
Radha Manasa Giridhara Bala
Giridhara Bala Raasa Vilola (Radha Lola) (2)</t>
  </si>
  <si>
    <t>Song Glossary bala: child, son; (var) bal, balana, balagan (tamil), baalam darshan: to appear, to see; (var) darshana, darshanam, darsha - to show giridhar: one who lifted the mountain - refers to lord krishna who lifted the govardhana peak; (var) giridhara, giridhari gopal: name of krishna which means protector of the cowherd; (var) gopala, gopalana, gopalam goparipala: protector of cows gopi: the women of brindavana who had completely surrendered to lord krishna; (var) gopika ivvayya: give/show sir jana: people; (var) jano, janon, janonke (of people), janoon, janara lola: longing or desirous of manasa: mind pala: to care, protect or sustain; (var) palana, palaya, palam, palan raasa: the dance in which lord krishna multiplied his form to dance with all the gopikas at the same time radha: one of the gopikas and the beloved of lord krishna; (var) radhe, radhey, radhika sai: sa + aai = divine mother shritha: those who worship or surrender to god; (var) aashritha vanamala: garland made of forest flowers usually worn by lord krishna vilola: one who is in atmic bliss; (var) vilolana, viloley</t>
  </si>
  <si>
    <t>debug_vanamala_shritha_jana_pala.html</t>
  </si>
  <si>
    <t>https://sairhythms.sathyasai.org/song/vanamali-brinda-vanamali-krishna-2</t>
  </si>
  <si>
    <t>Vanamali Brinda Vanamali Krishna (2)</t>
  </si>
  <si>
    <t>Oh Krishna, the one who adorns the garland of forest flowers grown in Brindavan. You are the one who put an end to the poisonous snake Kalinga, annihilated wicked Kamsa and you dwell in the heart of Radha.</t>
  </si>
  <si>
    <t>Vanamali Brinda Vanamali Krishna (2)
Vanamali Brinda Vanamali
Kalinga Narthana Kamsadi Mardhana
Radha Hrudaya Nivasa Harey Krishna</t>
  </si>
  <si>
    <t>Song Glossary brinda: short form of brindavan, a garden of tulsi plants hari: name of lord vishnu; (var) hare, harey hrudaya: heart kalinga: name of the serpent tamed by lord krishna; (var) kaliya kamsadi: kamsa and others (who were slain by krishna) krishna: name of the eighth incarnation of lord vishnu, son of devaki and vasudeva mardana: destroyer, one who vanquishes; (var) mardhana narthana: dance; (var) narthanam nivasa: residence, resident; (var) nivasini (f) radha: one of the gopikas and the beloved of lord krishna; (var) radhe, radhey, radhika vanamali: one who wears a garland of forest flowers</t>
  </si>
  <si>
    <t>debug_vanamali_brinda_vanamali_krishna_2.html</t>
  </si>
  <si>
    <t>https://sairhythms.sathyasai.org/song/vanamali-radha-ramana-giridhari-govinda</t>
  </si>
  <si>
    <t>Vanamali Radha Ramana Giridhari Govinda</t>
  </si>
  <si>
    <t>Chant the name of Lord Govinda (Krishna) who wears a garland of forest flowers, who lifted the Govardhana hill and the beloved of Radha. He is beautiful with dark-blue complexion and is none other than Lord Narayana. He is like the Mandara flower in the hearts of His devotees, effulgent like a million Suns, the son of Nanda and one among the cowherds of Brindavan.</t>
  </si>
  <si>
    <t>Vanamali Radha Ramana Giridhari Govinda
Neela Megha Sundara Narayana Govinda [ Vanamali Radha ... ]
Bhaktha Hrudaya Mandara Bhanu Koti Sundara
Nanda Nanda Gopa Vrinda Narayana Govinda
Narayana Govinda (6)
Narayana Narayana Narayana Govinda
Narayana Govinda (3)</t>
  </si>
  <si>
    <t>vanamali-radha-ramana-giridhari-govinda.mp3</t>
  </si>
  <si>
    <t>https://dl.radiosai.org/RADIO_SAI_BHAJAN_CLASSROOM_309_VANAMALI_RADHA_RAMANA.mp3</t>
  </si>
  <si>
    <t>Song Glossary bhaktha: devotee; (var) bhakthudu (telugu), bhakthargal (tamil) bhanu: sun giridhar: one who lifted the mountain - refers to lord krishna who lifted the govardhana peak; (var) giridhara, giridhari gopa: cowherd govinda: name of krishna which means cowherd; (var) govindam hrudaya: heart koti: a crore mandara: name of a mountain, a type of flower megha: cloud, dense, thick nanda: foster father of lord krishna narayana: lord vishnu; (var) narayan, narayanam, narayanaya neela: blue radha: one of the gopikas and the beloved of lord krishna; (var) radhe, radhey, radhika ramana: beloved; also the name of a saint sundara: beautiful; (var) sundarakara, sundaraya, sundari (f), soundari (f), sundaram - beauty vanamali: one who wears a garland of forest flowers vrinda: short form for the city of “brindavan”, the playground for lord krishna divine sports or “leelas” during his childhood</t>
  </si>
  <si>
    <t>debug_vanamali_radha_ramana_giridhari_govinda.html</t>
  </si>
  <si>
    <t>https://sairhythms.sathyasai.org/song/vanamali-vasudeva-jaganmohana-radha-ramana</t>
  </si>
  <si>
    <t>Vanamali Vasudeva Jaganmohana Radha Ramana</t>
  </si>
  <si>
    <t>Oh Lord Krishna, adorning the garland made of forest flowers, You attract all minds and the whole world. Your charming bright face which is like a shining moon and Your lotus eyes are admired by Radha.</t>
  </si>
  <si>
    <t>Vanamali Vasudeva Jaganmohana Radha Ramana
Jaganmohana Radha Ramana (2)
Shashi Vadana Sarasija Nayana Jaganmohana Radha Ramana (3)
Radha Ramana Radha Ramana (4)</t>
  </si>
  <si>
    <t>vanamali-vasudeva-jaganmohana-radha-ramana.mp3</t>
  </si>
  <si>
    <t>https://dl.radiosai.org/RADIO_SAI_BHAJAN_CLASSROOM_277_VANAMALI_VASUDEVA_JAGANMOHAN.mp3</t>
  </si>
  <si>
    <t>Song Glossary jaganmohana: one who enchants the world; (var) jaganmohini (f) nayan: eye; (var) nayana, nayanon, nayanom, nayanabhi radha: one of the gopikas and the beloved of lord krishna; (var) radhe, radhey, radhika ramana: beloved; also the name of a saint sarasija: lotus shashi: moon vadana: face; (var) vadanam, vadani (f) vanamali: one who wears a garland of forest flowers vasudeva: lord krishna’s father, also refers to lord krishna himself</t>
  </si>
  <si>
    <t>debug_vanamali_vasudeva_jaganmohana_radha_ramana.html</t>
  </si>
  <si>
    <t>https://sairhythms.sathyasai.org/song/vanamali-vedodhara</t>
  </si>
  <si>
    <t>Vanamali Vedodhara</t>
  </si>
  <si>
    <t>O Lord Narayana, the one who adorns the garland made of forest flowers, the one who protects and nourishes the Vedas, You are the Lord of Vaikunta, the one who lifted the Govardhana mountain to protect Your devotees and the one who relishes the sweetness of divine music.</t>
  </si>
  <si>
    <t>Vanamali Vedodhara
Vaikuntapathey Narayana
Giridhari Gaana Manohara
Garuda Vahana Narayana (4) [ Vaikuntapathey Narayana ]</t>
  </si>
  <si>
    <t>Song Glossary gaan: song, music; (var) gaana garuda: king of all the birds-used by lord vishnu as his vehicle giridhar: one who lifted the mountain - refers to lord krishna who lifted the govardhana peak; (var) giridhara, giridhari manohar: pleasing, beautiful, charming; (var) manohara, manoharam, manohari (f) narayana: lord vishnu; (var) narayan, narayanam, narayanaya vahana: vehicle; (var) vahini - one who rides the vehicle (feminine) vaikuntapathey: lord of vaikunta, refers to lord vishnu who resides in vaikunta vanamali: one who wears a garland of forest flowers vedodhara: one who promotes the vedic scriptures</t>
  </si>
  <si>
    <t>debug_vanamali_vedodhara.html</t>
  </si>
  <si>
    <t>https://youtu.be/USaURo3d0ZY</t>
  </si>
  <si>
    <t>https://sairhythms.sathyasai.org/song/vande-sai-sadguru-charanam</t>
  </si>
  <si>
    <t>Vande Sai Sadguru Charanam</t>
  </si>
  <si>
    <t>Let us offer our obeisance at the sacred Lotus Feet of the benevolent Guru, Sai, the very embodiment of supreme and highest bliss and uplifter of the downtrodden.</t>
  </si>
  <si>
    <t>Vande Sai Sadguru Charanam
Pavana Charanam Pankaja Charanam [ Vande Sai ... ]
Brahmananda Swaroopa Manoharam
Paramananda Swaroopa Smaranam
Jagadodharana Shanthi Sadanam
Sai Charanam Paapa Haranam [ Pavana Charanam ... ]</t>
  </si>
  <si>
    <t>Song Glossary brahmananda: supreme bliss; (var) brahmanandam charan: feet; (var) charana, charanam, charanon harana: to remove/destroy; (var) haranam, haari - one who destroys jagadodhara: one who liberates the world; (var) jagadoddhara, jagadoddharini (f), jagadodhaara, jagadodharaka, jagadodharana, jagadodharanam, jagadodharini (f) manohar: pleasing, beautiful, charming; (var) manohara, manoharam, manohari (f) paapa: sin pankaja: lotus; (var) pankajam paramananda: supreme bliss; (var) paramanandam pavana: sacred, also means one who protects or provides refuge; (var) pavanam, paavana; pavani (f) sadana: home, seat, dwelling, residence; (var) sadanam, sadani (feminine) sadguru: true teacher/mentor/preceptor sai: sa + aai = divine mother shanthi: peace smaran: constant remembrance; (var) smaranam, smarami - remember swaroopa: figure, embodiment; (var) swarupa, swaroopam, swaroopanin (tamil); roopini, swaroopini, svarupini (feminine) vande: i salute, i bow</t>
  </si>
  <si>
    <t>debug_vande_sai_sadguru_charanam.html</t>
  </si>
  <si>
    <t>https://sairhythms.sathyasai.org/song/vande-uma-nandanam-gajananam</t>
  </si>
  <si>
    <t>Vande Uma Nandanam Gajananam</t>
  </si>
  <si>
    <t>Salutations to Lord Gajanana, the son of Uma and the one who is worshipped by sages, who is the giver of knowledge, intellect and boons.</t>
  </si>
  <si>
    <t>Vande Uma Nandanam Gajananam
Suramuni Sevitha Sumukha Gajananam [ Vande Uma ... ]
Vidya Dayaka Buddhi Pradayaka
Siddhi Vinayaka Paahi Gajananam</t>
  </si>
  <si>
    <t>vande-uma-nandanam-gajananam.mp3</t>
  </si>
  <si>
    <t>S R2 R2 M1 G1 M1 P M1 P P M1 G1 M1 R2 SIn the Key of C:C D D F E♭ F G F G G F E♭ F D C</t>
  </si>
  <si>
    <t>Song Glossary buddhi: intellect dayaka: one who gives; (var) dayakam, dayiney, dayaki (f) gajamukha: elephant-faced one, refers to lord ganesh; (var) gajamukham, gajanana, gajananam, gajavadana, gajavadanam nandana: son, also the name of a forest; (var) nandan, nandanam paahi: protect; (var) pahi pradayaka: bestower sevitha: one who is worshipped siddhi: accomplishment, superhuman power sumukha: divine face, handsome suramuni: noble people and sages uma: goddess parvathi; (var) umaiyaval - tamil vande: i salute, i bow vidya: knowledge vinayaka: one without a master - refers to lord ganesha</t>
  </si>
  <si>
    <t>debug_vande_uma_nandanam_gajananam.html</t>
  </si>
  <si>
    <t>https://sairhythms.sathyasai.org/song/varuvai-niye-sai-nada</t>
  </si>
  <si>
    <t>Varuvai Niye Sai Nada</t>
  </si>
  <si>
    <t>O Lord Sai, please come as we sing Your Name. You are our mother, father and preceptor. You are verily Love and Grace, You are the Supreme Soul who bestows everything on us.</t>
  </si>
  <si>
    <t>Varuvai Niye Sai Nada
Padidum Podu Niye Varuvai [ Varuvai Niye ... ]
Annaiyum Niye Tandaiyum Niye
Guruvai Niye Varuvaye
Anbum Niye Arulum Niye
Ellam Alittidum Param Porul Niye</t>
  </si>
  <si>
    <t>varuvai-niye-sai-nada.mp3</t>
  </si>
  <si>
    <t>~ Jaunpuri</t>
  </si>
  <si>
    <t>Song Glossary alittidum: grant, give amma: mother; (var) annai, thai anbum: love arul: grace, blessings; (var) arulvai, arul purivai - grant blessings ella: all, everything; (var) ellam guru: preceptor; (var) guruvara – belonging to the guru / guru’s natha: lord or master; (var) nath, nathaya, natham, nada (tamil), nadanukku (tamil) - to the lord, nathudey (telugu) niye: you are, only you; (var) niyanro, niyallavo padidum: we sing parama: supreme, principal, chief, best, highest; (var) param, paramam podu: when it happens; (var) podellam porule: essence, meaning; (var) porul, porulone - one who is the essence of sai: sa + aai = divine mother tandai: father varum: to come; (var) varuvai, varuvaye - come</t>
  </si>
  <si>
    <t>debug_varuvai_niye_sai_nada.html</t>
  </si>
  <si>
    <t>https://sairhythms.sathyasai.org/song/varuvai-varuvai-varuvai-amma</t>
  </si>
  <si>
    <t>Varuvai Varuvai Varuvai Amma</t>
  </si>
  <si>
    <t>O Mother Sai, please come in the form of grace to remove darkness. You are the various goddesses, and the Mother of the Universe who resides in Prashanthi Nilayam.</t>
  </si>
  <si>
    <t>Varuvai Varuvai Varuvai Amma
Thiruve Uruvai Varuvai Amma
Irulai Neekkida Varuvai Amma
Undan Arulai Pozhindhidu Sai Amma [ Varuvai Varuvai ... ]
Kalyani Karumari Kamakshi Niye
Mahalakshmi Matangi Meenakshi Niye
Varalakshmi Varahi Visalakshi Niye
Ulagalum Maye Prashanthi Thaye
Amma Amma Amma Amma</t>
  </si>
  <si>
    <t>varuvai-varuvai-varuvai-amma.mp3</t>
  </si>
  <si>
    <t>Song Glossary amma: mother; (var) annai, thai arul: grace, blessings; (var) arulvai, arul purivai - grant blessings irulai: darkness of ignorance kalyan: welfare; (var) kalyana, kalyani - goddess who bestows auspiciousness and welfare kamakshi: lotus-eyed, refers to goddess parvathi at the holy city of kancheepuram karumari: a name of goddess parvati; one who showers rain mahalakshmi: consort of lord vishnu matangi: she is the tantrik form of saraswati, she is madurai meenakshi and also a form of kali maye: mother; (var) maayi meenakshi: goddess parvathi at madurai temple niye: you are, only you; (var) niyanro, niyallavo pozhiyum: shower, bless; (var) pozhindhidu prashanthi: supreme peace; (var) prashantha; also refers to prashanthi nilayam at puttaparthi sai: sa + aai = divine mother sri: honorific title of respect; another name of goddess lakshmi; wealth, majesty, splendour, intellect, fortune; (var) thiru (tamil) thai: mother; (var) thaye, taye thiru: sacred, holy, also refers to goddess lakshmi ulagalum: lord of the world undan: your uruvai: embodiment, personification; (var) uruvamanro, vadivame varahi: hindu goddess pictured as having a female wild boar head, and represents shakti (divine energy) varalakshmi: goddess lakshmi (consort of lord vishnu), pictured as the one who bestows boon varum: to come; (var) varuvai, varuvaye - come visalakshi: another name for goddess parvathi, literally, one who has large eyes.</t>
  </si>
  <si>
    <t>debug_varuvai_varuvai_varuvai_amma.html</t>
  </si>
  <si>
    <t>https://sairhythms.sathyasai.org/song/vata-patra-sai-narayana</t>
  </si>
  <si>
    <t>Vata Patra Sai Narayana</t>
  </si>
  <si>
    <t>Bow at the feet of Lord Sai Narayana reclining on a Banyan leaf. He is also Lord Krishna and Lord Shirdi Sai who resided in Dwarakamayi.</t>
  </si>
  <si>
    <t>Vata Patra Sai Narayana
Vanditha Charana Narayana
Dwarakamayi Narayana
Vasudeva Narayana
Narayana Sai Narayana (3)</t>
  </si>
  <si>
    <t>Song Glossary charan: feet; (var) charana, charanam, charanon dwarakamayi: the place where shirdi sai baba stayed narayana: lord vishnu; (var) narayan, narayanam, narayanaya patra: leaf sai: sa + aai = divine mother vanditha: one who is worshipped; (var) vandita, vanditham, vandithaya vasudeva: lord krishna’s father, also refers to lord krishna himself vata: banyan (ficus) tree</t>
  </si>
  <si>
    <t>debug_vata_patra_sai_narayana.html</t>
  </si>
  <si>
    <t>https://sairhythms.sathyasai.org/song/vayu-kumara-vanara-veera</t>
  </si>
  <si>
    <t>Vayu Kumara Vanara Veera</t>
  </si>
  <si>
    <t>O Lord Hanuman, the son of Kesari and Anjana, You are the most powerful. Victory to You, O blessed son of the Wind God (born to Kesari and Anjana out of boon from the Lord of Wind).</t>
  </si>
  <si>
    <t>Vayu Kumara Vanara Veera
Ati Balavanta Hanumantha
Kesari Nandana Anjani Putra
Jaya Ho Jaya Ho Pavana Kumara (2)
Jaya Ho Jaya Ho Pavana Kumara (2)</t>
  </si>
  <si>
    <t>vayu-kumara-vanara-veera.mp3</t>
  </si>
  <si>
    <t>Song Glossary anjana: mother of hanuman; (var) anjani ati: extremely, very balavanta: one who has immense physical strength or power; (var) balavana hanuman: the monkey god who served lord rama; (var) hanumantha, anjaneya - son of anjana ho: you are; (alternative) so be it jaya: victory; (var) jayam, jayatu kesari: name of the father of hanuman kumara: son, young boy, lord subrahmanya nandana: son, also the name of a forest; (var) nandan, nandanam pavan: the wind god putra: son vanara: monkey vayu: god of wind veera: courageous person; (var) veeram</t>
  </si>
  <si>
    <t>debug_vayu_kumara_vanara_veera.html</t>
  </si>
  <si>
    <t>https://sairhythms.sathyasai.org/song/veda-kalamayi-naada-swaroopini</t>
  </si>
  <si>
    <t>Veda Kalamayi Naada Swaroopini</t>
  </si>
  <si>
    <t>Salutations to the repository of Vedas (Goddess Saraswathi), who is personification of melody, the one who has decorated herself with various jewels and flowers, loves music, plays Veena, Flute and Mrudangam (Indian percussion instrument).</t>
  </si>
  <si>
    <t>Veda Kalamayi Naada Swaroopini
Kaadamba Priyey Karuna Sagari
Veena Venu Mrudanga Vinodini
Nanabharana Bhooshani Ranjani</t>
  </si>
  <si>
    <t>Song Glossary bhooshana: ornament, decoration, jewel; being so decorated; (var) bhushana, vibhushana, vibhushani (f), bhooshani (f) kaadamba: tree with fragrant flowers kalamayi: full of art or talent karuna: compassion; (var) karunya, karunamaya - full of compassion, karunamayi (f), karunantha, karunakara - embodiment of compassion mrudanga: a percussion instrument; (var) mrudangam naada: sound; (var) ninaada, naad, naadam nanabharana: decorated with many (nana) jewels (abharana) priyey: beloved ranjani: she who pleases sagar: ocean; (var) sagara, sagaram, sagari (feminine) swaroopa: figure, embodiment; (var) swarupa, swaroopam, swaroopanin (tamil); roopini, swaroopini, svarupini (feminine) veda: sacred text, the scripture of the hindus said to have been directly revealed by the supreme-being, brahman veena: musical instrument esp. played by goddess saraswathi, the goddess of knowledge venu: flute vinodini: one who delights in various activities like playing flute, singing etc.; (var) vinodana</t>
  </si>
  <si>
    <t>debug_veda_kalamayi_naada_swaroopini.html</t>
  </si>
  <si>
    <t>https://sairhythms.sathyasai.org/song/veda-mata-gayathri</t>
  </si>
  <si>
    <t>Veda Mata Gayathri</t>
  </si>
  <si>
    <t>Glory to the Divine Mother, worshipped as the forms of Gayathri, Lakshmi, Durga, and Kaali. She is the foremost exponent of the Vedas (holy scriptures), and rides the swan. She is none other than our Mother Sai.</t>
  </si>
  <si>
    <t>Veda Mata Gayathri
Hamsa Vahini Jagat Janani [ Veda Mata ... ]
Amba Lakshmi Durga Kaali
Jaya Ho Janani Sai Mata [ Hamsa Vahini ... ]</t>
  </si>
  <si>
    <t>Song Glossary amba: mother parvathi; (var) ambe, ambey, ambika durga: goddess who destroyed the demon mahishasura; (var) durge, durgeshwari gayathri: name of a goddess, a vedic metre, name of a sacred verse; (var) gayatri hamsa: swan, the vehicle of goddess saraswati; a symbol of discrimination as the swan can separate milk from water ho: you are; (alternative) so be it jagat: world; (var) jagath, jagatha, jag, jaga janani: mother jaya: victory; (var) jayam, jayatu kaali: one of the fearful forms of goddess; (var) kaalikey lakshmi: goddess of wealth, the consort of lord vishnu mata: mother; (var) matey sai: sa + aai = divine mother vahana: vehicle; (var) vahini - one who rides the vehicle (feminine) veda: sacred text, the scripture of the hindus said to have been directly revealed by the supreme-being, brahman</t>
  </si>
  <si>
    <t>debug_veda_mata_gayathri.html</t>
  </si>
  <si>
    <t>https://sairhythms.sathyasai.org/song/veena-gaana-priyey-sharadey</t>
  </si>
  <si>
    <t>Veena Gaana Priyey Sharadey</t>
  </si>
  <si>
    <t>Salutations to Goddess Sharada (Saraswathi), who is fond of the music of Veena, in whom all the knowledge and arts of the Vedas are enshrined, the Mother of the world who gives liberation, who is verily Mother Sai Bhavani of Parthi.</t>
  </si>
  <si>
    <t>Veena Gaana Priyey Sharadey
Vedakala Nilayey Saraswathi [ Veena Gaana Priyey ... ]
Vidya Sahitey Vimaley Kamaley
Bhavalankruta Gaana Viloley
Mukthi Pradayini Hey Jagat Janani
Parthi Pureeshwari Hey Bhavani</t>
  </si>
  <si>
    <t>Song Glossary bhavani: goddess parvathi dayini: one who gives (feminine); (var) pradayini, vidayini gaan: song, music; (var) gaana hey: a heartfelt callout, usually followed by a name or description like 'hey rama', or 'hey merciful lord' jagat: world; (var) jagath, jagatha, jag, jaga janani: mother kamale: goddess lakshmi; (var) kamaley, kamaleshwari mukthi: liberation nilaya: house; (var) nilayey priyey: beloved pureeshwara: lord of a place or city; (var) purishwara, pureeshwari, purishwari (f) puttaparthi: birthplace of bhagawan sri sathya sai baba; (var) parti, parthi, parthipuri sahita: with; (var) sahite, shitha, sahithey saraswathi: goddess of learning and consort of brahma sharada: goddess saraswathi - one who is prayed to on the ninth day of sharad (winter); (var) sharadey vedakala: one who is endowed with vedic (scripture) knowledge veena: musical instrument esp. played by goddess saraswathi, the goddess of knowledge vidya: knowledge vilola: one who is in atmic bliss; (var) vilolana, viloley vimala: pure, unsullied; (var) vimale, vimaley (f)</t>
  </si>
  <si>
    <t>debug_veena_gaana_priyey_sharadey.html</t>
  </si>
  <si>
    <t>https://sairhythms.sathyasai.org/song/veena-vadini-saraswathi-ma</t>
  </si>
  <si>
    <t>Veena Vadini Saraswathi Ma</t>
  </si>
  <si>
    <t>Please protect me Oh Universal Mother Sai, you are none other than Goddess Saraswathi playing celestial music with her Veena.</t>
  </si>
  <si>
    <t>Veena Vadini Saraswathi Ma
Jaya Jagadambe Janani Ma [ Veena Vadini ... ]
Ambe Bhavani Sai Ma
Jaya Jagadeeshwari Rakshaya Ma</t>
  </si>
  <si>
    <t>Song Glossary amba: mother parvathi; (var) ambe, ambey, ambika bhava: being, becoming, birth, world jagadamba: mother of the world; (var) jagadambe, jagadambige jagadeeshwari: lord of the world (feminine); jagad = world, eshwari = master / goddess; (var) jagadishwari janani: mother jaya: victory; (var) jayam, jayatu ma: mother; (var) maayi, maiya, mayi raksha: protect; (var) rakshaya sai: sa + aai = divine mother saraswathi: goddess of learning and consort of brahma vadini: she who plays (music) veena: musical instrument esp. played by goddess saraswathi, the goddess of knowledge</t>
  </si>
  <si>
    <t>debug_veena_vadini_saraswathi_ma.html</t>
  </si>
  <si>
    <t>https://sairhythms.sathyasai.org/song/veera-dheera-shoora-hanuman-ki</t>
  </si>
  <si>
    <t>Veera Dheera Shoora Hanuman Ki</t>
  </si>
  <si>
    <t>Victory to Lord Hanuman, the one of valor, courage, strength, son of Pavan (the wind god) and Anjana Devi. Victory to the one who chants Lord Rama's name incessantly and who is responsible for the removal of Mother Sita's sorrow.</t>
  </si>
  <si>
    <t>Veera Dheera Shoora Hanuman Ki Jai
Pavana Putra Anjaneya Hanuman Ki Jai [ Veera Dheera ... ]
Sada Rama Naama Japata Hanuman Ki Jai
Rama Rama Rama Rama Rama Rama Rama Ram [ Sada Rama ... ]
Sita Shoka Nasha Kaarana Hanuman Ki Jai</t>
  </si>
  <si>
    <t>Song Glossary anjaneya: one of many names of lord hanuman dheera: courageous; (var) dheeram hanuman: the monkey god who served lord rama; (var) hanumantha, anjaneya - son of anjana jai: victory japam: continuous recitation of the lord's name; (var) japa, japana, japatha, japata kaarana: cause, reason; (var) kaaraka, kaaranaya - one who is the cause of creation ki: of or belonging to naam: name; (var) naama, naamam nasha: destruction pavan: the wind god putra: son rama: name of the seventh incarnation of lord vishnu, son of dasharatha and kausalya; (var) ram sada: always shoka: sorrow shoora: one who is courageous; (var) soora, sooradhi soora - most courageous of all sita: consort of rama, 7th avatar of lord vishnu; (var) siya veera: courageous person; (var) veeram</t>
  </si>
  <si>
    <t>debug_veera_dheera_shoora_hanuman_ki.html</t>
  </si>
  <si>
    <t>https://youtu.be/lYDa93BTD5c https://youtu.be/DNDLeXQpIxY</t>
  </si>
  <si>
    <t>https://sairhythms.sathyasai.org/song/veera-hanumana-ati-balawana-ram</t>
  </si>
  <si>
    <t>Veera Hanumana Ati Balawana Ram</t>
  </si>
  <si>
    <t>Glory to the valorous Hanuman, the one endowed with supreme strength, the one who incessantly chants the Holy name of Lord Rama and who has installed himself in the heart of the Lord. Victory to Lord Rama, His consort Sita and to His brother Lakshmana. Victory to Hanuman. Victory to Lord Krishna, the Lord of Radha. Glory to the King of Raghu clan, Lord Rama, the redeemer of the downtrodden.</t>
  </si>
  <si>
    <t>Veera Hanumana Ati Balawana Ram Naam Rasiyarey
Hey Prabhu Mana (Ho Tapovana) Basiyarey [ Veera Hanumana ... ]
Sita Ram Jai Sita Ram Radhey Shyam Jai Radhey Shyam (2) [ Veera Hanumana ... ]
Raghupathi Raghava Raja Ram Patitha Pavana Sita Ram (2) [ Veera Hanumana ... ]</t>
  </si>
  <si>
    <t>Song Glossary ati: extremely, very balavanta: one who has immense physical strength or power; (var) balavana basayi: stay, install, reside; create; (var) bas, basaake, basaaye, basey, basath, basjao (be installed); basiya, basneywaale - one who installs bolo: chant, tell; (var) bol, boley - tells, boloon - i say hanuman: the monkey god who served lord rama; (var) hanumantha, anjaneya - son of anjana hey: a heartfelt callout, usually followed by a name or description like 'hey rama', or 'hey merciful lord' jai: victory janaki: daughter of king ‘janaka’ i.e. sita – consort of lord rama ki: of or belonging to lakshmana: brother of lord rama mana: mind; (var) man, mano naam: name; (var) naama, naamam patitha: downtrodden, helpless pavana: sacred, also means one who protects or provides refuge; (var) pavanam, paavana; pavani (f) prabhu: lord, master; (var) prabho radha: one of the gopikas and the beloved of lord krishna; (var) radhe, radhey, radhika raghava: lord rama who hails from raghu clan raghupathey: lord of raghu clan; (var) raghupathi raja: king, emperor; (var) raya, rajadhi raja – king of kings rama: name of the seventh incarnation of lord vishnu, son of dasharatha and kausalya; (var) ram rasika: have a taste or liking for; delighted in; (var) rasike, rasiya sham: dark hued, a reference to lord krishna; evening time; (var) shyam, shyama, shyamala sita: consort of rama, 7th avatar of lord vishnu; (var) siya veera: courageous person; (var) veeram</t>
  </si>
  <si>
    <t>debug_veera_hanumana_ati_balawana_ram.html</t>
  </si>
  <si>
    <t>https://sairhythms.sathyasai.org/song/veera-hanumathey-namo-namo</t>
  </si>
  <si>
    <t>Veera Hanumathey Namo Namo</t>
  </si>
  <si>
    <t>Salutations to Hanuman the personification of courage, who is son of wind god, messenger and dearest to Lord Rama.</t>
  </si>
  <si>
    <t>Veera Hanumathey Namo Namo
Vayu Kumara Namo Namo [ Veera Hanumathey ... ]
Raghava Priyakara Namo Namo
Sri Rama Dootha Namo Namo</t>
  </si>
  <si>
    <t>Song Glossary dootha: ambassador, messenger; (var) doota hanuman: the monkey god who served lord rama; (var) hanumantha, anjaneya - son of anjana kumara: son, young boy, lord subrahmanya namo: to offer salutations priya: dear; (var) priyey, priyakara, priyakari (f) raghava: lord rama who hails from raghu clan rama: name of the seventh incarnation of lord vishnu, son of dasharatha and kausalya; (var) ram sri: honorific title of respect; another name of goddess lakshmi; wealth, majesty, splendour, intellect, fortune; (var) thiru (tamil) vayu: god of wind veera: courageous person; (var) veeram</t>
  </si>
  <si>
    <t>debug_veera_hanumathey_namo_namo.html</t>
  </si>
  <si>
    <t>https://sairhythms.sathyasai.org/song/veera-maruti-gambhira-maruti</t>
  </si>
  <si>
    <t>Veera Maruti Gambhira Maruti</t>
  </si>
  <si>
    <t>Maruti, the son of Wind God, is one of supreme valor, courage and is highly talented in Music. He is the messenger and devotee of the highest order of Lord Rama.</t>
  </si>
  <si>
    <t>Veera Maruti Gambhira Maruti
Dheera Maruti Ati Dheera Maruti
Geeta Maruti Sangeeta Maruti
Dootha Maruti Rama Dootha Maruti
Bhaktha Maruti Parama Bhaktha Maruti</t>
  </si>
  <si>
    <t>veera-maruti-gambhira-maruti.mp3</t>
  </si>
  <si>
    <t>Song Glossary ati: extremely, very bhaktha: devotee; (var) bhakthudu (telugu), bhakthargal (tamil) dheera: courageous; (var) dheeram dootha: ambassador, messenger; (var) doota gambhira: serious, profound geet: song; (var) geetam, geetham maruthi: hanuman; (var) maruthiraya, maruti parama: supreme, principal, chief, best, highest; (var) param, paramam rama: name of the seventh incarnation of lord vishnu, son of dasharatha and kausalya; (var) ram sangeeta: song; (var) sangeet, sangeeth, sangeetha veera: courageous person; (var) veeram</t>
  </si>
  <si>
    <t>debug_veera_maruti_gambhira_maruti.html</t>
  </si>
  <si>
    <t>https://sairhythms.sathyasai.org/song/velava-velava-vel-muruga-va</t>
  </si>
  <si>
    <t>Velava Velava Vel Muruga Va</t>
  </si>
  <si>
    <t>We worship Lord Subrahmanya, who bears the golden spear (Vel). He leads the army of good against evil. We sing the praises of the Lord with six faces.</t>
  </si>
  <si>
    <t>Velava Velava Vel Muruga Va Va
Vel Muruga Va Va (Va) Vel Muruga Va Va (Va) [ Velava Velava ... ]
Sooradhi Soora Subrahmanya Deva
Shanmukha Sharavana Muruga Muruga
Vadi Velava Sharavana Muruga Muruga
Shanmukha Shanmukha Shanmukha Shanmukha Shanmukha Shanmukha Shanmukha Shanmukha
Shanmukha Shanmukha Shanmukha Shanmukha Shanmukha Shanmukha [ Shanmukha Sharavana ... ]</t>
  </si>
  <si>
    <t>velava-velava-vel-muruga-va.mp3</t>
  </si>
  <si>
    <t>folk</t>
  </si>
  <si>
    <t>Song Glossary deva: god; (var) dev, devo, devam muruga: another name of lord subrahmanya sharavana: another name of lord subrahmanya since he appeared in a forest of shara (bamboo) shanmukha: lord with six faces - refers to lord subrahmanya, son of shiva; (var) shanmuga shoora: one who is courageous; (var) soora, sooradhi soora - most courageous of all subrahmanya: son of lord shiva and brother of lord ganesha, commander-in-chief of the army of the gods; (var) subramanya, subramanyam va: come vadivela: one of the several names of lord subrahmanya - one who wields the vel; (var) vadivelava vel: the weapon in the hands of lord subrahmanya in the form of a spear; (var) vadivel, velayudam vela: one wielding the vel or spear - lord subrahmanya; (var) velan, velava</t>
  </si>
  <si>
    <t>debug_velava_velava_vel_muruga_va.html</t>
  </si>
  <si>
    <t>https://sairhythms.sathyasai.org/song/ven-mi-sai-rama</t>
  </si>
  <si>
    <t>Ven Mi Sai Rama</t>
  </si>
  <si>
    <t>Come my Sai Rama, make my mind a garden where Dharma, Shanthi, and Prema bloom. Come Shiva Sathya Sai and dance. Perform Your cosmic dance in my heart.</t>
  </si>
  <si>
    <t>Ven Mi Sai Rama
Haz De Mi Mente Un Jardin, Dionde Florezca Dharma Shanthi Prema
Ven Shiva Sathya Sai, Y Baila
Baila En Mi Corazon (4)
Baila En Mi Corazon Tu Cosmica Danza</t>
  </si>
  <si>
    <t>https://raagabox.com/search/?mid=1001823</t>
  </si>
  <si>
    <t>Song Glossary dharma: righteousness, also refers to way of life or religion prema: love; (var) prem; also the name of the third sai avatar, prema sai rama: name of the seventh incarnation of lord vishnu, son of dasharatha and kausalya; (var) ram sai: sa + aai = divine mother sathya: truth, short form of sathyanarayana – the childhood name of sri sathya sai baba; (var) sathyam shanthi: peace shiva: lord shiva - one of the trinity who is the destroyer - the name shiva means auspiciousness; (var) shiv, shivaya, shivaraj, shivaraja, shivarajam, shivom, shivani (f) - of shiva un: ‘a, one’ in spanish; (alternative) ‘un’ in tamil means ‘your’</t>
  </si>
  <si>
    <t>debug_ven_mi_sai_rama.html</t>
  </si>
  <si>
    <t>https://sairhythms.sathyasai.org/song/venkuzhal-udi-varum-kanna-kanna</t>
  </si>
  <si>
    <t>Venkuzhal Udi Varum Kanna Kanna</t>
  </si>
  <si>
    <t>O Sai, You are Lord Krishna playing the flute. Your divine play happens through Your Maya. You are the primal source who ended the suffering of the helpless elephant Gajendra. Lord Sai, You are the protector of Kali age and You incarnate in every age. You are Krishna with dark complexion and lotus eyes.</t>
  </si>
  <si>
    <t>Venkuzhal Oodhi Varum Kanna Kanna
Maya Leelai Seibavane Madhusudhana [ Venkuzhal Oodhi ... ]
Gajarajan Thuyar Theertha Adi Mulame
Kaliyugatthai Katthunirkkum Sai Deivame
Yuga Yugamai Thondri Nirkkum Avatarame
Kamalakkanna Karmega Vanna
Azhi Mazhai Kanna Maale Manivanna</t>
  </si>
  <si>
    <t>venkuzhal-udi-varum-kanna-kanna.mp3</t>
  </si>
  <si>
    <t>Song Glossary adi: beginning, commencement, first in time avatar: incarnation; (var) avatara, avataram, avatari, avathaar, avathari, avatarini(f) azhi: ocean; (var) aazhi deivam: god, divinity gajarajan: king of elephants, a reference to the liberation granted to gajendra by lord vishnu; (var) gajendra kaliyuga: the present 'kali' age kamalakkanna: lotus-eyed one kanha: krishna; (var) kanhaiya, kanhaiyya, kanhayi, kannan (tamil) karmega: dark clouds, rain clouds katharulvai: protect and bless; (var) kathunirkkum - one who protects leela: play, sport, entertainment; (var) leelamaya – full of sport maale: thirumaal - lord narayana madhusudhana: slayer of the demon madhu - lord krishna manivanna: one with the complexion of a gem stone maya: illusion mazhai: rain showers mulame: root, cause, first, beginning nirkkum: to stand or to stay in a state of being oodhi: play a wind instrument such as a flute sai: sa + aai = divine mother seibavane: one who does, causes; (var) seida, seidavane theertha: to solve (as in a problem) thondri: appear; (var) thondri nirkkum thuyar: tribulation, difficulty vanna: color, hue varum: to come; (var) varuvai, varuvaye - come venkuzhal: flute yuga: one of the divisions of time. there are four yugas, known as krita, treta, dvapara and kali (the current age); (var) yug, yugamuna (telugu)</t>
  </si>
  <si>
    <t>debug_venkuzhal_udi_varum_kanna_kanna.html</t>
  </si>
  <si>
    <t>https://sairhythms.sathyasai.org/song/vibhuti-sacred-ash-prayer</t>
  </si>
  <si>
    <t>Vibhuti – Sacred Ash Prayer</t>
  </si>
  <si>
    <t>Vibhuti, or Sacred Ash, is distributed at the end of a devotional meeting session. Baba says Vibhuti is a constant reminder of the evanescence of the body, and all material objects, which, ultimately, reduce to ashes. The scriptures say Vibhuti is so named as it endows one with prosperity; Bhasma - "ashes" because it burns away all sins; Bhasitam - "brightened" because it increases one's spiritual splendor; Ksharam - "destruction" since it removes danger; and Raksha - "protector" for it is an armor against the machinations of evil spirits. - Sathyam Shivam Sundaram, Vol 1, Chapter 9, The Wave of the Hand</t>
  </si>
  <si>
    <t>Paramam Pavithram Baba Vibhuthim
Paramam Vichithram Leela Vibhuthim
Paramartha Ishtartha Moksha Pradanam
Baba Vibhuthim Idham Ashrayami (Sai)
Sacred, Holy and Supreme is Baba’s Vibhuthi
Pouring forth in endless stream His play of Vibhuthi
So auspicious is its might it grants Liberation
Baba’s Vibhuthi its power protects me (Sai)
Sacred Ash, Miraculous, Baba's Creation
Flowing From His Blessed Hand, Holy Creation
Granting Us The Greatest Wealth, God's Divine Protection
Beloved Baba, Grant Us Liberation
La Verdad Y El Amor Brotan De Tu Palma
Como el Brillo Del SolIlumina El Alba
Siempre Dando A La Vida, Nuevas Esperanzas
Brindanos Tu Gracia, Dulce Sai Baba</t>
  </si>
  <si>
    <t>vibhuti-sacred-ash-prayer.mp3</t>
  </si>
  <si>
    <t>https://media.radiosai.org/journals/vol_12/01FEB14/vibhuti-the-Making-of-the-Wondrous-Holy-Ash.htm</t>
  </si>
  <si>
    <t>prayers sheet-music tutorial</t>
  </si>
  <si>
    <t>Song Glossary ashraya: provide refuge, help, support baba: lord sai baba - the divine father ishta: favourite leela: play, sport, entertainment; (var) leelamaya – full of sport moksha: liberation, moha+kshaya - destruction of attachment parama: supreme, principal, chief, best, highest; (var) param, paramam pavitra: sacred; (var) pavitram pradatha: bestower; (var) pradayi, pradatham, pradayini (f) vibhuti: might, power, greatness, superhuman power, sacred ash; (var) vibhuthi vichitram: miracle</t>
  </si>
  <si>
    <t>debug_vibhuti__sacred_ash_prayer.html</t>
  </si>
  <si>
    <t>https://youtu.be/xHwW_eDHI3Y?t=769</t>
  </si>
  <si>
    <t>https://sairhythms.sathyasai.org/song/vibhuti-sundara-sai-nath</t>
  </si>
  <si>
    <t>Vibhuti Sundara Sai Nath</t>
  </si>
  <si>
    <t>Chant the name of Lord Sathya Sai who is none other than Lord Shiva who is covered in sacred ash and whose head is adorned with the pious river Ganga.</t>
  </si>
  <si>
    <t>Vibhuti Sundara Sai Nath
Sai Nath Sai Nath Sathya Sai Nath
Gangadhara Hara Samba Sadashiva
Sai Nath Sathya Sai Nath [ Sai Nath ... ]</t>
  </si>
  <si>
    <t>vibhuti-sundara-sai-nath.mp3</t>
  </si>
  <si>
    <t>Song Glossary gangadhara: one who bears the holy river ganga – lord shiva; (var) gangadharaya, gangadhari hara: another name of lord shiva which means “to destroy”; (var) haraya natha: lord or master; (var) nath, nathaya, natham, nada (tamil), nadanukku (tamil) - to the lord, nathudey (telugu) sadashiva: always happy or prosperous; (var) sadashivey, sadashivom sai: sa + aai = divine mother samba: sa + amba - one who is with amba (parvathi) - refers to lord shiva sathya: truth, short form of sathyanarayana – the childhood name of sri sathya sai baba; (var) sathyam sundara: beautiful; (var) sundarakara, sundaraya, sundari (f), soundari (f), sundaram - beauty vibhuti: might, power, greatness, superhuman power, sacred ash; (var) vibhuthi</t>
  </si>
  <si>
    <t>debug_vibhuti_sundara_sai_nath.html</t>
  </si>
  <si>
    <t>https://sairhythms.sathyasai.org/song/vibhuti-sundara-sai-nath-hara</t>
  </si>
  <si>
    <t>Vibhuti Sundara Sai Nath Hara</t>
  </si>
  <si>
    <t>Glory to Lord Shiva, the Lord of Lords, the eternally blissful one who is besmeared with sacred ash. Glory to the one who is worshipped with the Bilva leaf (Leaf of wood apple tree or Bel tree) which He likes. Glory to Lord Shiva who bears the Crescent moon on His head and who wears the Tiger skin.</t>
  </si>
  <si>
    <t>Vibhuti Sundara Sai Nath Hara Hara Mahadeva
Bilva Dala Priya Chandrakaladhara
Hara Hara Mahadeva
Vyagrambaradhara Sai Sundara
Hara Hara Mahadeva
Shiva Shiva Sadashiva</t>
  </si>
  <si>
    <t>vibhuti-sundara-sai-nath-hara.mp3</t>
  </si>
  <si>
    <t>Song Glossary bilva: a type of sacred leaf offered in worship, especially to lord shiva chandrakala: crescent moon on the day before or after the new moon dala: petal dhara: bear, carry, earth, one who wears; (var) dhari, dharana, dharam, dharey, dharini (f) hara: another name of lord shiva which means “to destroy”; (var) haraya mahadeva: lord of the lords - refers to lord shiva natha: lord or master; (var) nath, nathaya, natham, nada (tamil), nadanukku (tamil) - to the lord, nathudey (telugu) priya: dear; (var) priyey, priyakara, priyakari (f) sadashiva: always happy or prosperous; (var) sadashivey, sadashivom sai: sa + aai = divine mother shiva: lord shiva - one of the trinity who is the destroyer - the name shiva means auspiciousness; (var) shiv, shivaya, shivaraj, shivaraja, shivarajam, shivom, shivani (f) - of shiva sundara: beautiful; (var) sundarakara, sundaraya, sundari (f), soundari (f), sundaram - beauty vibhuti: might, power, greatness, superhuman power, sacred ash; (var) vibhuthi vyagrambara: one who wears the tiger skin as his cloth – lord shiva</t>
  </si>
  <si>
    <t>debug_vibhuti_sundara_sai_nath_hara.html</t>
  </si>
  <si>
    <t>https://sairhythms.sathyasai.org/song/vidya-dayini-bhagavathi</t>
  </si>
  <si>
    <t>Obeisance to the Goddess who bestows Knowledge and who plays musical instruments (Goddess Saraswathi), the embodiment of sound, energy and Cosmic consciousness.</t>
  </si>
  <si>
    <t>Vidya Dayini Bhagavathi
Namo Namo Namo Sai Narayani [ Vidya Dayini ... ]
Chinmaya Roopini Naada Swaroopini [ Namo Namo ... ]</t>
  </si>
  <si>
    <t>vidya-dayini-bhagavathi.mp3</t>
  </si>
  <si>
    <t>https://media.radiosai.org/journals/vol_09/01AUG11/12-bhajans.htm</t>
  </si>
  <si>
    <t>Song Glossary bhagawathi: goddess chinmaya: full of consciousness; (var) chinmayi (f) dayini: one who gives (feminine); (var) pradayini, vidayini naada: sound; (var) ninaada, naad, naadam namo: to offer salutations narayani: goddess of wealth, lakshmi, the consort of narayana sai: sa + aai = divine mother swaroopa: figure, embodiment; (var) swarupa, swaroopam, swaroopanin (tamil); roopini, swaroopini, svarupini (feminine) vidya: knowledge</t>
  </si>
  <si>
    <t>debug_vidya_dayini_bhagavathi.html</t>
  </si>
  <si>
    <t>https://sairhythms.sathyasai.org/song/vidya-dayini-saraswathi</t>
  </si>
  <si>
    <t>Vidya Dayini Saraswathi</t>
  </si>
  <si>
    <t>Salutations to the Goddess Saraswathi, the Mother of the Vedas. She is the Goddess of speech who plays the Veena. Glory to Mother Saraswathi, the source of wisdom, who wears a necklace of pearls.</t>
  </si>
  <si>
    <t>Vidya Dayini Saraswathi
Veda Mata Bhagawathi
Vaagvilasini Veena Vaadini
Vidya Dhari Bhagawathi
Moukta Haari Bhagawathi</t>
  </si>
  <si>
    <t>vidya-dayini-saraswathi.m4a</t>
  </si>
  <si>
    <t>Song Glossary bhagawathi: goddess dayini: one who gives (feminine); (var) pradayini, vidayini dhara: bear, carry, earth, one who wears; (var) dhari, dharana, dharam, dharey, dharini (f) haara: necklace mata: mother; (var) matey mouktika: pearl saraswathi: goddess of learning and consort of brahma vaadini: one who plays an instrument (feminine) vaagvilasini: one who possesses graceful or eloquent speech (feminine); (var) vagvilasini veda: sacred text, the scripture of the hindus said to have been directly revealed by the supreme-being, brahman veena: musical instrument esp. played by goddess saraswathi, the goddess of knowledge vidya: knowledge</t>
  </si>
  <si>
    <t>debug_vidya_dayini_saraswathi.html</t>
  </si>
  <si>
    <t>https://sairhythms.sathyasai.org/song/viene-con-el-sol-en-la-voz</t>
  </si>
  <si>
    <t>Viene con el Sol en la voz</t>
  </si>
  <si>
    <t>Glory to Bhagawan Sri Sathya Sai Baba, who came with the Sun in His Voice singing the Light, who is singing Love in the heart of the wind.</t>
  </si>
  <si>
    <t>Viene con el Sol en la voz
Cantando la luz, cantando la luz
Sri Bhagawan Sathya Sai Babaji
Sri Bhagawan Sathya Sai Babaji
En el corazon del viento esta
cantando el Amor(2)
Sri Bhagawan Sai Babaji
Sri Bhagawan Sathya Sai Babaji</t>
  </si>
  <si>
    <t>debug_viene_con_el_sol_en_la_voz.html</t>
  </si>
  <si>
    <t>https://youtu.be/9QwQ9QfdCyI</t>
  </si>
  <si>
    <t>The last two lines are based on the Major scale.</t>
  </si>
  <si>
    <t>https://sairhythms.sathyasai.org/song/vighna-harana-prabhu-paahi-gajanana</t>
  </si>
  <si>
    <t>Vighna Harana Prabhu Paahi Gajanana</t>
  </si>
  <si>
    <t>Protect us, O elephant-faced Lord Ganesha, the remover of obstacles, the most compassionate and the ever pure son of Mother Parvathi. O the son of Shiva, who is worshipped by the whole world, the one with a large stomach and the one who has the mouse as the vehicle, we pray to You to remove our fear of worldly existence.</t>
  </si>
  <si>
    <t>Vighna Harana Prabhu Paahi Gajanana
Parvathi Nandana Parama Dayaghana
Nithya Niranjana Bhava Bhaya Bhanjana
Pashupathi Tanaya Hey Jagavandana
Lambodhara Hey Mooshika Vahana [ Parvathi Nandana ... ]</t>
  </si>
  <si>
    <t>vighna-harana-prabhu-paahi-gajanana.mp3</t>
  </si>
  <si>
    <t>Song Glossary bhanjana: one who destroys; (var) bhanjani (f) bhava: being, becoming, birth, world bhaya: fear dayaghana: full of compassion gajamukha: elephant-faced one, refers to lord ganesh; (var) gajamukham, gajanana, gajananam, gajavadana, gajavadanam harana: to remove/destroy; (var) haranam, haari - one who destroys hey: a heartfelt callout, usually followed by a name or description like 'hey rama', or 'hey merciful lord' jagavandana: worshipped by the world lambodhara: one having big stomach – lord ganesha mooshika: mouse - the vehicle of lord ganesha nandana: son, also the name of a forest; (var) nandan, nandanam niranjan: without any black spot. i.e. always pure. nir+anjan=without collirium (kaajal – which is always black); (var) niranjana, niranjani (f) nithya: daily, always paahi: protect; (var) pahi parama: supreme, principal, chief, best, highest; (var) param, paramam parvathi: consort of lord shiva pashupathi: the lord of all animals esp. lord shiva; (var) pashupathey prabhu: lord, master; (var) prabho tanaya: son; (var) tanayam, tanaye, tanayey vahana: vehicle; (var) vahini - one who rides the vehicle (feminine) vandana: worship, obeisance, salutation; (var) vandanam vighna: obstacle</t>
  </si>
  <si>
    <t>debug_vighna_harana_prabhu_paahi_gajanana.html</t>
  </si>
  <si>
    <t>https://sairhythms.sathyasai.org/song/vighna-vinashaka-deva</t>
  </si>
  <si>
    <t>Vighna Vinashaka Deva</t>
  </si>
  <si>
    <t>Salutations to the Lord Ganesha who destroys the obstacles in life and is worshipped by sages and pious. He rules all the three worlds and is worshipped in the three worlds. He is the personification of the primordial sound "OM".</t>
  </si>
  <si>
    <t>Vighna Vinashaka Deva
Suramuni Vanditha Deva
Tribhuvana Palaka Deva Deva [ Vighna Vinashaka ]
Triloka Vanditha Jaya Gana Deva
Pranava Swaroopa Deva Deva
Pranava Swaroopa Deva</t>
  </si>
  <si>
    <t>Song Glossary deva: god; (var) dev, devo, devam gana: group, tribe, sect, attendants of lord shiva jaya: victory; (var) jayam, jayatu palaka: protector, sustainer; (var) palaki (f) pranava: the primordial sound ‘om’ suramuni: noble people and sages swaroopa: figure, embodiment; (var) swarupa, swaroopam, swaroopanin (tamil); roopini, swaroopini, svarupini (feminine) tribhuvana: three worlds - tri (three) and bhuvana (world) triloka: the three worlds, refers to sky, earth, and the sub-terrain below the ocean vanditha: one who is worshipped; (var) vandita, vanditham, vandithaya vighna: obstacle vinasha: one who destroys or removes; (var) vinashaka, vinashana, vinashini (f), vinasham;</t>
  </si>
  <si>
    <t>debug_vighna_vinashaka_deva.html</t>
  </si>
  <si>
    <t>https://sairhythms.sathyasai.org/song/vighna-vinashaka-devadi-deva</t>
  </si>
  <si>
    <t>O Lord Ganesha, Lord of the Ganaas (the attendants of Lord Shiva), You are always offered the first prayers in any worship. O Lord of Lords, one who is eternal, ancient and destroyer of obstacles, You annihilate the fear of birth and death. You are the Lord of powers acquired through austerities, blemishless, who bestows auspiciousness and the dear son of Lord Shiva.</t>
  </si>
  <si>
    <t>Vighna Vinashaka Devadi Deva
Adi Sanathana Deva
Prathama Poojya Gananatha
Bhava Bhaya Bhanjana Nithya Niranjana
Siddhi Vinayaka Deva
Mangala Dayaka Shambho Manohara [ Prathama Poojya ... ]</t>
  </si>
  <si>
    <t>vighna-vinashaka-devadi-deva.mp3</t>
  </si>
  <si>
    <t>G2 R2 S G2 G2 G2 ~ G2 M1 G2 R2 PIn the Key of C:E D C E E E ~ E F E D G</t>
  </si>
  <si>
    <t>Song Glossary adi: beginning, commencement, first in time bhanjana: one who destroys; (var) bhanjani (f) bhava: being, becoming, birth, world bhaya: fear dayaka: one who gives; (var) dayakam, dayiney, dayaki (f) deva: god; (var) dev, devo, devam devadi: primordial god; (var) devadideva, devadhi, devadidevaya gananatha: lord of ganas (lord shiva's army) - refers to lord ganesha; (var) gananatham, ganesha, ganeshwara mangal: auspicious; (var) mangala manohar: pleasing, beautiful, charming; (var) manohara, manoharam, manohari (f) niranjan: without any black spot. i.e. always pure. nir+anjan=without collirium (kaajal – which is always black); (var) niranjana, niranjani (f) nithya: daily, always poojita: deserving worship; (var) poojya, supoojita prathama: first sanathana: perpetual, constant, eternal, permanent; (var) sanathani (f), sanatana, sanathanaya shambho: one who is goodness personified - refers to lord shiva; (var) shambhu siddhi: accomplishment, superhuman power vighna: obstacle vinasha: one who destroys or removes; (var) vinashaka, vinashana, vinashini (f), vinasham; vinayaka: one without a master - refers to lord ganesha</t>
  </si>
  <si>
    <t>debug_vighna_vinashaka_devadi_deva.html</t>
  </si>
  <si>
    <t>https://sairhythms.sathyasai.org/song/vighna-vinashaka-gananatha</t>
  </si>
  <si>
    <t>The elephant faced Lord Ganesha is the leader of ganaas (the attendants of Lord Shiva) and the destroyer of all obstacles. He is the embodiment of primordial sound "Om". He is verily Lord Sai who resides in Parthi.</t>
  </si>
  <si>
    <t>Vighna Vinashaka Gananatha
Gajanana Hey Gajavadana
Gananatha Gananatha
Pranava Swaroopa Gananatha
Parthi Pureeshwara Gananatha [ Gajanana Hey ... ]</t>
  </si>
  <si>
    <t>vighna-vinashaka-gananatha.mp3</t>
  </si>
  <si>
    <t>Song Glossary gajamukha: elephant-faced one, refers to lord ganesh; (var) gajamukham, gajanana, gajananam, gajavadana, gajavadanam gananatha: lord of ganas (lord shiva's army) - refers to lord ganesha; (var) gananatham, ganesha, ganeshwara hey: a heartfelt callout, usually followed by a name or description like 'hey rama', or 'hey merciful lord' pranava: the primordial sound ‘om’ pureeshwara: lord of a place or city; (var) purishwara, pureeshwari, purishwari (f) puttaparthi: birthplace of bhagawan sri sathya sai baba; (var) parti, parthi, parthipuri swaroopa: figure, embodiment; (var) swarupa, swaroopam, swaroopanin (tamil); roopini, swaroopini, svarupini (feminine) vighna: obstacle vinasha: one who destroys or removes; (var) vinashaka, vinashana, vinashini (f), vinasham;</t>
  </si>
  <si>
    <t>debug_vighna_vinashaka_gananatha.html</t>
  </si>
  <si>
    <t>https://sairhythms.sathyasai.org/song/vighna-vinashaka-vinayaka-3</t>
  </si>
  <si>
    <t>Vighna Vinashaka Vinayaka (3)</t>
  </si>
  <si>
    <t>Salutations to Lord Vinayaka (Lord Ganesha), the destroyer of obstacles in life, who is the son of Lord Shiva and Parvathi (Amba Bhavani), who is compassionate and beautiful and who is the Lord of the Universe.</t>
  </si>
  <si>
    <t>Vighna Vinashaka Vinayaka (3)
Amba Bhavani Shiva Shambhu Kumara
Karunya Lavanya Akhilandeshwara</t>
  </si>
  <si>
    <t>Song Glossary akhila: complete, entire, whole; (var) akhilam amba: mother parvathi; (var) ambe, ambey, ambika bhava: being, becoming, birth, world karuna: compassion; (var) karunya, karunamaya - full of compassion, karunamayi (f), karunantha, karunakara - embodiment of compassion kumara: son, young boy, lord subrahmanya lavanya: enchanting, beautiful shambho: one who is goodness personified - refers to lord shiva; (var) shambhu shiva: lord shiva - one of the trinity who is the destroyer - the name shiva means auspiciousness; (var) shiv, shivaya, shivaraj, shivaraja, shivarajam, shivom, shivani (f) - of shiva vighna: obstacle vinasha: one who destroys or removes; (var) vinashaka, vinashana, vinashini (f), vinasham; vinayaka: one without a master - refers to lord ganesha</t>
  </si>
  <si>
    <t>debug_vighna_vinashaka_vinayaka_3.html</t>
  </si>
  <si>
    <t>https://sairhythms.sathyasai.org/song/vighneshwara-gananatha-gajanana</t>
  </si>
  <si>
    <t>Victory to Lord Vighneshwara (Lord Ganesha) the son of Parvathi,, having a pleasant and auspicious face, who bestows eight types of blessings. He is also known as Siddhi Vinayaka, the one who fulfills our prayers.</t>
  </si>
  <si>
    <t>Vighneshwara Gananatha Gajanana
Parvathi Nandana Shubhanana
Mangala Murthy Sri Ganaraya
Jaya Ganaraya Sri Ganaraya (2)
Ashta (Siddhi) Vinayaka Shubhanana</t>
  </si>
  <si>
    <t>vighneshwara-gananatha-gajanana.mp3</t>
  </si>
  <si>
    <t>Song Glossary ashta: eight gajamukha: elephant-faced one, refers to lord ganesh; (var) gajamukham, gajanana, gajananam, gajavadana, gajavadanam gananatha: lord of ganas (lord shiva's army) - refers to lord ganesha; (var) gananatham, ganesha, ganeshwara ganaraya: leader of the group - refers to lord ganesha jaya: victory; (var) jayam, jayatu mangal: auspicious; (var) mangala murthy: idol, embodiment, personification nandana: son, also the name of a forest; (var) nandan, nandanam parvathi: consort of lord shiva shubhanana: pleasant face siddhi: accomplishment, superhuman power sri: honorific title of respect; another name of goddess lakshmi; wealth, majesty, splendour, intellect, fortune; (var) thiru (tamil) vighnesha: lord of (victorious over) obstacles; (var) vighnesham, vighneshwara, vighneshwaram, vighneshwaraya vinayaka: one without a master - refers to lord ganesha</t>
  </si>
  <si>
    <t>debug_vighneshwara_gananatha_gajanana.html</t>
  </si>
  <si>
    <t>https://sairhythms.sathyasai.org/song/vighneshwara-maha-devadi-deva</t>
  </si>
  <si>
    <t>Victory to Lord Vighneshwara (Lord Ganesha), the Lord of Lords, the destroyer of obstacles in life, the personification of the primordial sound "Om" and the very embodiment of divine light.</t>
  </si>
  <si>
    <t>Vighneshwara Maha Devadi Deva
Vighna Vinashaka Deva
Pranavakaara Jyothi Swaroopa
Jaya Mangala Kara Deva
Jaya Mangala Kara Deva (3)</t>
  </si>
  <si>
    <t>vighneshwara-maha-devadi-deva.mp3</t>
  </si>
  <si>
    <t>Song Glossary deva: god; (var) dev, devo, devam devadi: primordial god; (var) devadideva, devadhi, devadidevaya jaya: victory; (var) jayam, jayatu jyothi: divine light; (var) jyoth, jyotir maha: great; (var) mahaan - one who is great mangalakara: one who does welfare or good; (var) mangalakari pranavakaara: embodiment or personification of om; (var) pranavakaari, omkaara, pranavakaram, pranavakaaraaya swaroopa: figure, embodiment; (var) swarupa, swaroopam, swaroopanin (tamil); roopini, swaroopini, svarupini (feminine) vighna: obstacle vighnesha: lord of (victorious over) obstacles; (var) vighnesham, vighneshwara, vighneshwaram, vighneshwaraya vinasha: one who destroys or removes; (var) vinashaka, vinashana, vinashini (f), vinasham;</t>
  </si>
  <si>
    <t>debug_vighneshwara_maha_devadi_deva.html</t>
  </si>
  <si>
    <t>https://sairhythms.sathyasai.org/song/vighneshwara-vinayaka</t>
  </si>
  <si>
    <t>Salutations and surrender to Lord Vighneshwara (Ganesha) who sustains the Universe, who is worshipped by pious sages and the one who destroys the fear of this world.</t>
  </si>
  <si>
    <t>Vighneshwara Vinayaka
Vishwadhara Namostuthey
Namostuthey Namostuthey [ Vishwadhara ... ]
Suramuni Vanditha Vinayaka
Bhava Bhaya Nasha Vinayaka
Sharanam Sharanam Vinayaka (2)</t>
  </si>
  <si>
    <t>vighneshwara-vinayaka.mp3</t>
  </si>
  <si>
    <t>Song Glossary bhava: being, becoming, birth, world bhaya: fear namostuthey: to offer salutations; (var) namasthey nasha: destruction sharan: surrender; (var) sharana, sharanagata, sharanagatha, sharanagatham, sharanam suramuni: noble people and sages vanditha: one who is worshipped; (var) vandita, vanditham, vandithaya vighnesha: lord of (victorious over) obstacles; (var) vighnesham, vighneshwara, vighneshwaram, vighneshwaraya vinayaka: one without a master - refers to lord ganesha vishwadhara: the one who is the basis for the entire universe; (var) vishwadhari, vishwadharam</t>
  </si>
  <si>
    <t>debug_vighneshwara_vinayaka.html</t>
  </si>
  <si>
    <t>https://sairhythms.sathyasai.org/song/vighneshwaram-bhaja-vighneshwaram-sadguru-natham</t>
  </si>
  <si>
    <t>Sing the praises of the master of obstacles, Lord Vighneshwara (Lord Ganesha), son of Shiva and Gowri, the embodiment of "Om" (the primordial sound), one who bestows knowledge and spiritual boons. Let us surrender to the son of Devi.</t>
  </si>
  <si>
    <t>Vighneshwaram Bhaja Vighneshwaram Sadguru Natham Gowri Sutham
Jaya Shiva Nandana Vighneshwaram Pranavanandam Devi Sutham
Siddhi Vinayaka Vighneshwaram Vidya Dayaka Gowri Sutham
Vighneshwaram Bhaja Vighneshwaram
Sharanam Sharanam Devi Sutham</t>
  </si>
  <si>
    <t>https://saisundaram.org/63-vigneshwaram-bhaja</t>
  </si>
  <si>
    <t>Song Glossary bhaja: worship, chant the name or sing the praises of the lord; (var) bhajoon - I worship; bhajey - let us worship dayaka: one who gives; (var) dayakam, dayiney, dayaki (f) devi: goddess gowri: another name of goddess parvathi jaya: victory; (var) jayam, jayatu nandana: son, also the name of a forest; (var) nandan, nandanam natha: lord or master; (var) nath, nathaya, natham, nada (tamil), nadanukku (tamil) - to the lord, nathudey (telugu) pranava: the primordial sound ‘om’ sadguru: true teacher/mentor/preceptor sharan: surrender; (var) sharana, sharanagata, sharanagatha, sharanagatham, sharanam shiva: lord shiva - one of the trinity who is the destroyer - the name shiva means auspiciousness; (var) shiv, shivaya, shivaraj, shivaraja, shivarajam, shivom, shivani (f) - of shiva siddhi: accomplishment, superhuman power sutha: son; (var) sutham, suthaya - one who is the son of, suthaney (tamil) vidya: knowledge vighnesha: lord of (victorious over) obstacles; (var) vighnesham, vighneshwara, vighneshwaram, vighneshwaraya vinayaka: one without a master - refers to lord ganesha</t>
  </si>
  <si>
    <t>debug_vighneshwaram_bhaja_vighneshwaram_sadguru_natham.html</t>
  </si>
  <si>
    <t>https://youtu.be/HKTM8LC0wEI</t>
  </si>
  <si>
    <t>https://sairhythms.sathyasai.org/song/vighneshwaram-bhajorey-manasa-vighna-haram</t>
  </si>
  <si>
    <t>Oh Mind! Sing the praises of Lord Vighneshwara (Lord Ganesha) who removes all obstacles and destroys them.</t>
  </si>
  <si>
    <t>Vighneshwaram Bhajorey Manasa Vighna Haram Bhajorey (2)
(Bhajorey) Vighneshwaram Bhajorey Manasa Vighna Haram Bhajorey</t>
  </si>
  <si>
    <t>vighneshwaram-bhajorey-manasa-vighna-haram.mp3</t>
  </si>
  <si>
    <t>Song Glossary bhajo: (let us) worship, chant the name or sing the praises of the lord; (var) bhajarey, bhajey, bhajore, bhajorey, bhajeham harana: to remove/destroy; (var) haranam, haari - one who destroys manasa: mind vighna: obstacle vighnesha: lord of (victorious over) obstacles; (var) vighnesham, vighneshwara, vighneshwaram, vighneshwaraya</t>
  </si>
  <si>
    <t>debug_vighneshwaram_bhajorey_manasa_vighna_haram.html</t>
  </si>
  <si>
    <t>https://sairhythms.sathyasai.org/song/vina-pusthaka-mala-dharini</t>
  </si>
  <si>
    <t>Vina Pusthaka Mala Dharini</t>
  </si>
  <si>
    <t>Glory to Mother Saraswathi, the Goddess of learning and music who is adorned in white (represents purity) and a garland of flowers. She holds the Veena and the books. Lord Sai embodies the Mothers Saraswathi, Lakshmi and Shakthi and is the protector of the meek.</t>
  </si>
  <si>
    <t>Vina Pusthaka Mala Dharini
Sai Saraswathi Shwetambari
Sayeeshwari Patitha Pavani
Partheeshwari Parameshwari
Vishnu Mohini Lakshmi Narayani
Shiva Shakthi Roopini Sai Narayani [ Sai Saraswathi ... ]</t>
  </si>
  <si>
    <t>Song Glossary dhara: bear, carry, earth, one who wears; (var) dhari, dharana, dharam, dharey, dharini (f) lakshmi: goddess of wealth, the consort of lord vishnu mala: garland mohana: attractive, beautiful, enchanting; (var) mohanam, mohini (f) - also refers to an incarnation of lord vishnu narayani: goddess of wealth, lakshmi, the consort of narayana paramesha: supreme god; (var) parameshwara, parameshwaraya, parameshwari (feminine) partheeshwari: goddess of puttaparthi; (var) parthiswari patitha: downtrodden, helpless pavana: sacred, also means one who protects or provides refuge; (var) pavanam, paavana; pavani (f) pusthaka: book sai: sa + aai = divine mother sayeeshwara: lord sai; (var) saishwara; saishwari, sayeeshwari (feminine) saraswathi: goddess of learning and consort of brahma shakthi: power, primordial goddess, another name of mother parvathi shiva: lord shiva - one of the trinity who is the destroyer - the name shiva means auspiciousness; (var) shiv, shivaya, shivaraj, shivaraja, shivarajam, shivom, shivani (f) - of shiva shwetambara: one who is draped in white, shweta - white; (var) shwetambari, shwetambarini (f) swaroopa: figure, embodiment; (var) swarupa, swaroopam, swaroopanin (tamil); roopini, swaroopini, svarupini (feminine) veena: musical instrument esp. played by goddess saraswathi, the goddess of knowledge vishnu: lord vishnu, one of the trinity who is the preserver</t>
  </si>
  <si>
    <t>debug_vina_pusthaka_mala_dharini.html</t>
  </si>
  <si>
    <t>https://sairhythms.sathyasai.org/song/vinati-karoon-main-baar-baar</t>
  </si>
  <si>
    <t>Vinati Karoon Main Baar Baar</t>
  </si>
  <si>
    <t>O Lord Sai, I plead with You time and again, to give me Darshan at least once and enshrine Yourself in my heart. I prostrate at Your Feet. Please accept me into Your fold.</t>
  </si>
  <si>
    <t>Vinati Karoon Main Baar Baar Sai
Darshana Do Mujhey Ek Baar Sai [ Vinati Karoon ... ]
Hrudaya Mandir Mey Aao Sai
Lelo Hum Ko Charano Mey Sai
Deejo Hum Ko Charan Tumharey</t>
  </si>
  <si>
    <t>Song Glossary aao: welcome baar-baar: again and again charan: feet; (var) charana, charanam, charanon darshan: to appear, to see; (var) darshana, darshanam, darsha - to show deejo: please give; (var) dedo do: give, grant; also refers to the number two ek: one hrudaya: heart hum: we, us karoon: i will do lelo: please accept mandir: temple; (var) mandira mujhe: for me; (var) mujhey, mohey sai: sa + aai = divine mother tumhara: your, thy; (var) tumhare, tumharey, tumhari vinati: plea, request</t>
  </si>
  <si>
    <t>debug_vinati_karoon_main_baar_baar.html</t>
  </si>
  <si>
    <t>https://sairhythms.sathyasai.org/song/vinati-suno-ma-vinati-suno</t>
  </si>
  <si>
    <t>Vinati Suno Ma Vinati Suno</t>
  </si>
  <si>
    <t>Mother Sai, please listen to my heartfelt request. You are my everything; grant me peace of mind. I have none but You; take me in Your refuge; show me the way and fulfill my wishes.</t>
  </si>
  <si>
    <t>Vinati Suno Ma Vinati Suno
Merey Mana Ki Vinati Suno [ Vinati Suno ... ]
Sab Kuch Aap Ho Sai Ma
Mana Ko Shanthi Do Sai Ma
Terey Bina Aur Koi Nahin Hai
Sharan Mey Lekar Raaha Dikhao Sai
Meri Asha Pooran Karo (Sai) (2) [ Merey Mana ... ]</t>
  </si>
  <si>
    <t>Song Glossary aap: you (when addressing with respect) asha: desire, hope aur: and bina: without dikhao: show; (var) dikhakar - having shown; dikhladiya - have shown do: give, grant; also refers to the number two hai: is, are; (var) hi; hain - we are ho: you are; (alternative) so be it karo: do; make it happen; (var) kar; kiya - did; karomi, karey - let us do koi: somebody kuch: some ley: take, accept; (var) lo, leylo ma: mother; (var) maayi, maiya, mayi mana: mind; (var) man, mano mera: my, mine; (var) mere, merey, meri, mero mey: in nahin: no, not; (var) nahi poorna: complete, full; pooran karo - to fulfill; (var) pooran, poorana, poorani, poorneshri (f) raaha: direction, way sab: all, everybody or everything sai: sa + aai = divine mother shanthi: peace sharan: surrender; (var) sharana, sharanagata, sharanagatha, sharanagatham, sharanam suno: listen tera: yours; (var) terey, teri, tero (your) vinati: plea, request</t>
  </si>
  <si>
    <t>debug_vinati_suno_ma_vinati_suno.html</t>
  </si>
  <si>
    <t>https://sairhythms.sathyasai.org/song/vinati-suno-merey-sai-bhagawan</t>
  </si>
  <si>
    <t>Vinati Suno Merey Sai Bhagawan</t>
  </si>
  <si>
    <t>Please listen to my pleadings Oh my Lord Sai, have compassion on me, you are the very life of your devotees, you are the treasure house of compassion showing mercy on the downtrodden, you are the one who sustains the three worlds and the protector of Saints.</t>
  </si>
  <si>
    <t>Vinati Suno Merey Sai Bhagawan
Daya Karo Merey Sai Bhagawan
Bhaktha Janon Ke Tum Ho Pran
Deena Dayala Karuna Nidhan
Tribhuvana Pala Sadhu Paritra</t>
  </si>
  <si>
    <t>vinati-suno-merey-sai-bhagawan.mp3</t>
  </si>
  <si>
    <t>Song Glossary bhagawan: god; (var) bhagwan, bhagavaan, bhagavan, bhagawantha, bhagawathey bhaktha: devotee; (var) bhakthudu (telugu), bhakthargal (tamil) daya: compassion dayal: compassionate one: (var) dayala, dayalam, dayalana, dayalo, dayalu, dayaludey, dayalane (tamil), dayakari (f), dayalakari (f) deen: downtrodden; (var) deena, deenan ho: you are; (alternative) so be it jana: people; (var) jano, janon, janonke (of people), janoon, janara karo: do; make it happen; (var) kar; kiya - did; karomi, karey - let us do karuna: compassion; (var) karunya, karunamaya - full of compassion, karunamayi (f), karunantha, karunakara - embodiment of compassion ke: of or belonging to mera: my, mine; (var) mere, merey, meri, mero nidhan: treasure house pala: to care, protect or sustain; (var) palana, palaya, palam, palan paritra: protect; (var) paritraney - one who protects pran: vital force, life; (var) prana, praana sadhu: saint sai: sa + aai = divine mother suno: listen tribhuvana: three worlds - tri (three) and bhuvana (world) tum: you, thou; (var) tu, tuj; tubhyam, tumhey - to you; tujhey, tujko - for you; vinati: plea, request</t>
  </si>
  <si>
    <t>debug_vinati_suno_merey_sai_bhagawan.html</t>
  </si>
  <si>
    <t>https://sairhythms.sathyasai.org/song/vinati-suno-vinati-suno</t>
  </si>
  <si>
    <t>Vinati Suno Vinati Suno</t>
  </si>
  <si>
    <t>O Mother Parvathi, You are very dear to Lord Shiva, You bestow happiness to all, You are very dear to all the Saints. O Mother Santoshi, You are the annihilator of all sufferings. O Mother Sai, who is none other than Mother Parvathi, please listen to my pleadings.</t>
  </si>
  <si>
    <t>Vinati Suno Vinati Suno
Vinati Suno Ma Vinati Suno
Ma Vinati Suno
Sankata Harini Santoshi Ma
Sadhu Jana Priya Sai Ma
Sada Ananda Dayini Ma
Sadashiva Priya Sai Ma
Sathya Sai Ma</t>
  </si>
  <si>
    <t>Song Glossary anand: bliss; (var) ananda, anandam, anando dayini: one who gives (feminine); (var) pradayini, vidayini haarini: one who removes/destroys (f); (var) harini, harnevali jana: people; (var) jano, janon, janonke (of people), janoon, janara ma: mother; (var) maayi, maiya, mayi priya: dear; (var) priyey, priyakara, priyakari (f) sada: always sadashiva: always happy or prosperous; (var) sadashivey, sadashivom sadhu: saint sai: sa + aai = divine mother sankata: distress santoshi: a form of goddess; (var) santoshi sathya: truth, short form of sathyanarayana – the childhood name of sri sathya sai baba; (var) sathyam suno: listen vinati: plea, request</t>
  </si>
  <si>
    <t>debug_vinati_suno_vinati_suno.html</t>
  </si>
  <si>
    <t>https://sairhythms.sathyasai.org/song/vinayaka-shiva-bala</t>
  </si>
  <si>
    <t>Vinayaka Shiva Bala</t>
  </si>
  <si>
    <t>Lord Ganesha, son of Lord Shiva, is worshipped by sages and saints. The pot-belled Ganesha with the curved trunk is full of noble qualities, and is the source of all life.</t>
  </si>
  <si>
    <t>Vinayaka Shiva Bala
Sura Muni Vanditha Guna Sheela
Vakratunda Dhara Pranavakara
Lambodhara Gananatha</t>
  </si>
  <si>
    <t>Song Glossary bala: child, son; (var) bal, balana, balagan (tamil), baalam dhara: bear, carry, earth, one who wears; (var) dhari, dharana, dharam, dharey, dharini (f) gananatha: lord of ganas (lord shiva's army) - refers to lord ganesha; (var) gananatham, ganesha, ganeshwara guna: qualities; (var) gun lambodhara: one having big stomach – lord ganesha muni: saint pranava: the primordial sound ‘om’ sheela: chastity, character, virtue shiva: lord shiva - one of the trinity who is the destroyer - the name shiva means auspiciousness; (var) shiv, shivaya, shivaraj, shivaraja, shivarajam, shivom, shivani (f) - of shiva sura: noble people vakratunda: one who has the curved trunk of an elephant - lord ganesha vanditha: one who is worshipped; (var) vandita, vanditham, vandithaya vinayaka: one without a master - refers to lord ganesha</t>
  </si>
  <si>
    <t>debug_vinayaka_shiva_bala.html</t>
  </si>
  <si>
    <t>https://sairhythms.sathyasai.org/song/vinayaka-vighna-nashaka</t>
  </si>
  <si>
    <t>Vinayaka Vighna Nashaka</t>
  </si>
  <si>
    <t>Salutations to Lord Vinayaka, the destroyer of obstacles, protector of the downtrodden, who bestows happiness and who is the son of Goddess Uma (Parvathi's another name) and Lord Shiva.</t>
  </si>
  <si>
    <t>Vinayaka Vighna Nashaka
Anatha Rakshaka Ananda Dayaka
Uma Maheshwara Hey Shiva Nandana</t>
  </si>
  <si>
    <t>vinayaka-vighna-nashaka.mp3</t>
  </si>
  <si>
    <t>Song Glossary anand: bliss; (var) ananda, anandam, anando anath: destitute; (var) anatha dayaka: one who gives; (var) dayakam, dayiney, dayaki (f) hey: a heartfelt callout, usually followed by a name or description like 'hey rama', or 'hey merciful lord' maheshwara: greatest lord - refers to lord shiva nasha: destruction raksha: protect; (var) rakshaya shiva: lord shiva - one of the trinity who is the destroyer - the name shiva means auspiciousness; (var) shiv, shivaya, shivaraj, shivaraja, shivarajam, shivom, shivani (f) - of shiva uma: goddess parvathi; (var) umaiyaval - tamil vighna: obstacle vinayaka: one without a master - refers to lord ganesha</t>
  </si>
  <si>
    <t>debug_vinayaka_vighna_nashaka.html</t>
  </si>
  <si>
    <t>https://sairhythms.sathyasai.org/song/vinayaka-vinayaka-0</t>
  </si>
  <si>
    <t>Salutations to Lord Vinayaka (Lord Ganesha), the destroyer of obstacles, the elephant-faced son of Parvathi and Shiva, the one who rides on the mouse and the one who has Modaka (a type of sweet) in His hand.</t>
  </si>
  <si>
    <t>Vinayaka Vinayaka
Vighna Vinashaka Vinayaka
Gowri Nandana Hey Shiva Nandana
Parvathi Nandana Gajanana
Mooshika Vahana Gajanana
Modaka Hasta Gajanana
Vinayaka Vinayaka
Yuku Te wo Kiyomeru Vinayaka
Eichi no Hikari Parthi Gajanana
Shinri he Michibiku Gajanana
Seigi wo Mamoru Gajanana
Om no Keshin Gajanana</t>
  </si>
  <si>
    <t>vinayaka-vinayaka-0.mp3</t>
  </si>
  <si>
    <t>S+ S+ S+ S+ N2 P ~ G2 G2 P G2 R2 SIn the Key of C:C+ C+ C+ C+ B G ~ E E G E D C</t>
  </si>
  <si>
    <t>Song Glossary gajamukha: elephant-faced one, refers to lord ganesh; (var) gajamukham, gajanana, gajananam, gajavadana, gajavadanam gowri: another name of goddess parvathi hasta: hand hey: a heartfelt callout, usually followed by a name or description like 'hey rama', or 'hey merciful lord' modaka: a type of sweet, pleasing, delighting mooshika: mouse - the vehicle of lord ganesha nanda: foster father of lord krishna parvathi: consort of lord shiva shiva: lord shiva - one of the trinity who is the destroyer - the name shiva means auspiciousness; (var) shiv, shivaya, shivaraj, shivaraja, shivarajam, shivom, shivani (f) - of shiva vahana: vehicle; (var) vahini - one who rides the vehicle (feminine) vighna: obstacle vinasha: one who destroys or removes; (var) vinashaka, vinashana, vinashini (f), vinasham; vinayaka: one without a master - refers to lord ganesha</t>
  </si>
  <si>
    <t>debug_vinayaka_vinayaka.html</t>
  </si>
  <si>
    <t>https://sairhythms.sathyasai.org/song/vinayaka-vinayaka-1</t>
  </si>
  <si>
    <t>Lord Vinayaka, please cleanse these hands. You are the light of our wisdom. Guide us to the truth. Protect the just and righteous. You are the personification of "Om".</t>
  </si>
  <si>
    <t>Vinayaka Vinayaka
Yuku Te wo Kiyomeru Vinayaka
Eichi no Hikari Parthi Gajanana
Shinri he Michibiku Gajanana
Seigi wo Mamoru Gajanana
Om no Keshin Gajanana
Vinayaka Vinayaka
Vighna Vinashaka Vinayaka
Gowri Nandana Hey Shiva Nandana
Parvathi Nandana Gajanana
Mooshika Vahana Gajanana
Modaka Hasta Gajanana</t>
  </si>
  <si>
    <t>Song Glossary gajamukha: elephant-faced one, refers to lord ganesh; (var) gajamukham, gajanana, gajananam, gajavadana, gajavadanam puttaparthi: birthplace of bhagawan sri sathya sai baba; (var) parti, parthi, parthipuri vinayaka: one without a master - refers to lord ganesha</t>
  </si>
  <si>
    <t>https://youtu.be/gdclHllWbEs</t>
  </si>
  <si>
    <t>https://sairhythms.sathyasai.org/song/vinayaka-vinayaka</t>
  </si>
  <si>
    <t>Salutations to Lord Vinayaka (Lord Ganesha) who gives sustenance to the Universe, who fulfills the wishes of everyone, the one who destroys fear and the one who is worshipped by all sages and noble souls.</t>
  </si>
  <si>
    <t>Vinayaka Vinayaka
Vishwadhara Vinayaka (Hey) [ Vinayaka Vinayaka ... ]
Siddhi Vinayaka Bhava Bhaya Nasha
Suramuni Vanditha Sri Ganesha [ Vishwadhara Vinayaka ... ]</t>
  </si>
  <si>
    <t>vinayaka-vinayaka.mp3</t>
  </si>
  <si>
    <t>https://media.radiosai.org/journals/Vol_05/01JAN07/10-bhajans.htm#Vinayaka</t>
  </si>
  <si>
    <t>Song Glossary bhava: being, becoming, birth, world bhaya: fear ganesha: lord of the ganas, name of the elephant faced god; (var) ganesh hey: a heartfelt callout, usually followed by a name or description like 'hey rama', or 'hey merciful lord' nasha: destruction siddhi: accomplishment, superhuman power sri: honorific title of respect; another name of goddess lakshmi; wealth, majesty, splendour, intellect, fortune; (var) thiru (tamil) suramuni: noble people and sages vanditha: one who is worshipped; (var) vandita, vanditham, vandithaya vinayaka: one without a master - refers to lord ganesha vishwadhara: the one who is the basis for the entire universe; (var) vishwadhari, vishwadharam</t>
  </si>
  <si>
    <t>https://youtu.be/haiXzyd3u8Q</t>
  </si>
  <si>
    <t>https://sairhythms.sathyasai.org/song/vishnu-mohini-sai-narayani</t>
  </si>
  <si>
    <t>Vishnu Mohini Sai Narayani</t>
  </si>
  <si>
    <t>Mother Narayani (Goddess Lakshmi) is the enchanter of Lord Vishnu, born out of the ocean of milk, having a splendorous face, one who loves the Lotus flower, who bestows comfort and prosperity for everyone.</t>
  </si>
  <si>
    <t>Vishnu Mohini Sai Narayani
Ksheerabdhi Tanaye Sai Narayani [ Vishnu Mohini ... ]
Lakshmi Manorama Kanchanabharini
Kamala Kamini Sai Narayani
Sukha Sampada Sowbhagya Pradayini</t>
  </si>
  <si>
    <t>Song Glossary dayini: one who gives (feminine); (var) pradayini, vidayini kamala: lotus kamini: beautiful woman kanchana: gold ksheerabdhi: ocean of milk lakshmi: goddess of wealth, the consort of lord vishnu manorama: beautiful woman mohana: attractive, beautiful, enchanting; (var) mohanam, mohini (f) - also refers to an incarnation of lord vishnu narayani: goddess of wealth, lakshmi, the consort of narayana sai: sa + aai = divine mother sampada: wealth sowbhagya: good fortune, auspiciousness, beauty, wifehood sukha: happiness; (var) sukh tanaya: son; (var) tanayam, tanaye, tanayey vishnu: lord vishnu, one of the trinity who is the preserver</t>
  </si>
  <si>
    <t>debug_vishnu_mohini_sai_narayani.html</t>
  </si>
  <si>
    <t>https://sairhythms.sathyasai.org/song/vishnu-satchidananda-venu-gopala-bala</t>
  </si>
  <si>
    <t>Vishnu Satchidananda Venu Gopala Bala</t>
  </si>
  <si>
    <t>Chant the various names of the Lord Vishnu, namely Rama, Govinda, Hari and the sweet child Krishna holding the flute in His hand, who are all the embodiments of Being (Sath), Awareness (Chith) and Bliss (Ananda).</t>
  </si>
  <si>
    <t>Vishnu Satchidananda Venu Gopala Bala
Krishna Rama Govinda Hari Hari (3)</t>
  </si>
  <si>
    <t>vishnu-satchidananda-venu-gopala-bala.mp3</t>
  </si>
  <si>
    <t>Song Glossary bala: child, son; (var) bal, balana, balagan (tamil), baalam gopal: name of krishna which means protector of the cowherd; (var) gopala, gopalana, gopalam govinda: name of krishna which means cowherd; (var) govindam hari: name of lord vishnu; (var) hare, harey krishna: name of the eighth incarnation of lord vishnu, son of devaki and vasudeva rama: name of the seventh incarnation of lord vishnu, son of dasharatha and kausalya; (var) ram satchidananda: sat + chith + ananda = truth or being + consciousness + bliss; (var) satchitananda, satchidanandam venu: flute vishnu: lord vishnu, one of the trinity who is the preserver</t>
  </si>
  <si>
    <t>debug_vishnu_satchidananda_venu_gopala_bala.html</t>
  </si>
  <si>
    <t>https://youtu.be/THTkHszwNzo</t>
  </si>
  <si>
    <t>https://sairhythms.sathyasai.org/song/vishwadhari-shiva-avatari</t>
  </si>
  <si>
    <t>Vishwadhari Shiva Avatari</t>
  </si>
  <si>
    <t>Salutations to You O Lord Sai, You are the very incarnation of Lord Shiva and Lord Narayana of Mathura (Krishna).</t>
  </si>
  <si>
    <t>Vishwadhari Shiva Avatari
Sai Shankara Namo Namo [ Vishwadhari Shiva ... ]
Mathura Natha Narayana Hari
Sai Shankara Namo Namo (Sathya) (2)</t>
  </si>
  <si>
    <t>vishwadhari-shiva-avatari.mp3</t>
  </si>
  <si>
    <t>Song Glossary avatar: incarnation; (var) avatara, avataram, avatari, avathaar, avathari, avatarini(f) hari: name of lord vishnu; (var) hare, harey mathura: holy city associated with lord krishna namo: to offer salutations narayana: lord vishnu; (var) narayan, narayanam, narayanaya natha: lord or master; (var) nath, nathaya, natham, nada (tamil), nadanukku (tamil) - to the lord, nathudey (telugu) sai: sa + aai = divine mother sathya: truth, short form of sathyanarayana – the childhood name of sri sathya sai baba; (var) sathyam shankara: name of lord shiva, one who bestows auspiciousness; (var) shankar, shankaraya, shankaram shiva: lord shiva - one of the trinity who is the destroyer - the name shiva means auspiciousness; (var) shiv, shivaya, shivaraj, shivaraja, shivarajam, shivom, shivani (f) - of shiva vishwadhara: the one who is the basis for the entire universe; (var) vishwadhari, vishwadharam</t>
  </si>
  <si>
    <t>debug_vishwadhari_shiva_avatari.html</t>
  </si>
  <si>
    <t>https://youtu.be/eEp6Enaf9Xw</t>
  </si>
  <si>
    <t>https://sairhythms.sathyasai.org/song/vishwamayi-shiva-shakthimayi</t>
  </si>
  <si>
    <t>Vishwamayi Shiva Shakthimayi</t>
  </si>
  <si>
    <t>Glory to Mother Sai, the one who is full of compassion, love and goodness and the embodiment of Veda, Speech and Sound (Brahma) and the effulgence pervading the whole world.</t>
  </si>
  <si>
    <t>Vishwamayi Shiva Shakthimayi
Parama Dayamayi Premamayi [ Vishwamayi Shiva ... ]
Vedamayi Hey Brahmamayi
Premamayi Hey Gnanamayi
Jyothi Swaroopini Jaganmayi</t>
  </si>
  <si>
    <t>Song Glossary brahmamaya: enveloped with the supreme spirit; (var) brahmamayi (f) dayamayi: full of compassion; (var) dayamaya gnanamayi: full of wisdom hey: a heartfelt callout, usually followed by a name or description like 'hey rama', or 'hey merciful lord' jaganmayi: one who encompasses the whole world jyothi: divine light; (var) jyoth, jyotir parama: supreme, principal, chief, best, highest; (var) param, paramam premamayi: embodiment of love (feminine); (var) premamaya - full of love shakthimayi: full of power (feminine) shiva: lord shiva - one of the trinity who is the destroyer - the name shiva means auspiciousness; (var) shiv, shivaya, shivaraj, shivaraja, shivarajam, shivom, shivani (f) - of shiva swaroopa: figure, embodiment; (var) swarupa, swaroopam, swaroopanin (tamil); roopini, swaroopini, svarupini (feminine) vedamayi: one who is endowed with vedic (scripture) knowledge (feminine) vishwamayi: the one who pervades the entire universe</t>
  </si>
  <si>
    <t>debug_vishwamayi_shiva_shakthimayi.html</t>
  </si>
  <si>
    <t>https://sairhythms.sathyasai.org/song/vishwanathashtakam</t>
  </si>
  <si>
    <t>Vishwanathashtakam</t>
  </si>
  <si>
    <t>1. Adore Shiva, Lord of the city of Varanasi, Lord of the world whose tress-locks are held together by the beautiful waves of Ganga Whose left side is adorned continuously by the presence of Gauri, who is dear to Narayana and, who absolves the pride of Kamadeva (Ananga). 2. Shiva is beyond the scope of the words, has uncountable qualitative forms and manifestations, whose lotus-feet is revered by Brahma Vishnu and the demi-gods, and who has His consort on the left side of His own form Ardhanarisvara. 3. Shiva is the Lord of the ghosts, has snakes as ornaments on various parts of the body, has a skin of the tiger as a cloth, has tress for locks, has three eyes, holds a trident and, provides respite from the fear of the rope and the whip (of Yama). 4. Shiva has a diamond adorned by dewdrops on His forehead, has destroyed the five arrows of Kamadeva by emanating fire from His forehead, and has earrings are made by the king of snakes (Naga). 5. Shiva has five faces, is like a lion for the intoxicated and proud persons, is like the destroyer of snake (mighty demons). 6. Shiva is filled with resplendence, is both formed and formless, is unprecedented, is the source of all happiness, is undefeated and immeasurable, is surrounded by snakes, is indivisible (Brahma) and is matched only by Himself. 7. Leaving behind desires, destroying the fretful complains about others and the indulgence in sins, restraining the mind in meditation, bringing Paresh (Shiva) to the middle of lotus-like mind, adore Him Who is the Lord of the city of Varanasi and Who is the Lord of the world. 8. Shiva is beyond qualities, is the happiness of those belonging to Him, is the abode of dispassion and peace, is the companion of Girija, is enticing sweet and patient, and has consumed poison to protect creation. 9. Devotees who study this popular eight-canto eulogy on Shiva the ruler of Varanasi attain liberation, knowledge, wealth, friends, and immeasurable glory. 10. Those who study this eight-canto eulogy on Vishwanatha in the proximity of Shiva (in Varanasi) achieve the world of Shiva and then they rejoice with Him.</t>
  </si>
  <si>
    <t>1. Gangaa Taranga Ramaneeya Jataa Kalaapam
Gauree Nirantara Vibhushita Vaamabhaagam
Naaraayana Priyamananga MaDhaapahaaram
Vaaraanasee Purapatim Bhaja Vishwanaatham
Vaageesha Vishnu Surasevita Paada Peetham
Vaamena Vigraha Varena Kalatra Vantam
Vaaraanasee Purapatim Bhaja Vishwanaatham
Vyaaghraa Jinaam Bharadharam Jatilam Trinetram
Paashaan Kushaabhaya Varaprada Shoolapaanim
Vaaraanasee Purapatim Bhaja Vishwanaatham
Phaaleshanaa Nala Vishoshita Panchabhaanam
Naagaadhipaa Rachita Bhaasura Karna Pooram
Vaaraanasee Purapatim Bhaja Vishwanaatham
Naagaantakam Danuja Pungava Pannagaanaam
Daavaanalam Marana Shoka JaraaTa Veenaam
Vaaraanasee Purapatim Bhaja Vishwanaatham
Aananda Kandam-aparaajitam Aprameyam
Naagaatmagam Sakala Nishkalam-aatmaroopam
Vaaraanasee Purapatim Bhaja Vishwanaatham
Paaperatim Cha Sunivaarya Manah Samaadhau
Aadaaya Hrudkamala Madhyagatam Paresham
Vaaraanasee Purapatim Bhaja Vishwanaatham
Vairaagya Shaanti Nilayam Girijaa Sahaayam
Maadhurya Dhairya Subhagam Garalaa Bhiraamam
Vaaraanasee Purapatim Bhaja Vishwanaatham
Vyaakhyaatam AshTagamidam PaTathe Manushya
Vidyaam Shriyam Vipula Soukhyam-anantha Keertim
Sampraapya Dehavilaye Labhate Cha Moksham
Yah PaThet Shiva Sannidhau
Shiva Loka Mavaapnoti Shivena Saha Modathe</t>
  </si>
  <si>
    <t>vishwanathashtakam.mp3</t>
  </si>
  <si>
    <t>debug_vishwanathashtakam.html</t>
  </si>
  <si>
    <t>https://sairhythms.sathyasai.org/song/vittala-bhajo-sai-vittala-bhajo</t>
  </si>
  <si>
    <t>Sing the glory of the Lord Vittala, also known as Panduranga, the Lord of Pandharpur and who is none other than Lord Sai residing in Parthi.</t>
  </si>
  <si>
    <t>Vittala Bhajo Sai Vittala Bhajo (2)
Pandari Natha Panduranga Vittala Bhajo
Parthi Vasa Sai Deva Vittala Bhajo</t>
  </si>
  <si>
    <t>vittala-bhajo-sai-vittala-bhajo.mp3</t>
  </si>
  <si>
    <t>P P S+ N1 S+ S+ P P N1 M1 PIn the Key of C:G G C+ B♭ C+ C+ G G B♭ F G</t>
  </si>
  <si>
    <t>Song Glossary bhajo: (let us) worship, chant the name or sing the praises of the lord; (var) bhajarey, bhajey, bhajore, bhajorey, bhajeham deva: god; (var) dev, devo, devam natha: lord or master; (var) nath, nathaya, natham, nada (tamil), nadanukku (tamil) - to the lord, nathudey (telugu) pandari: place where the temple of vittala situated panduranga: lord vittala, krishna puttaparthi: birthplace of bhagawan sri sathya sai baba; (var) parti, parthi, parthipuri sai: sa + aai = divine mother vasa: one who dwells or resides in; (var) vasaya, vaasam vittala: the presiding deity at pandarpur who is a manifestation of lord vishnu and lord krishna; (var) vittaley</t>
  </si>
  <si>
    <t>debug_vittala_bhajo_sai_vittala_bhajo.html</t>
  </si>
  <si>
    <t>https://sairhythms.sathyasai.org/song/vittala-hari-vittala</t>
  </si>
  <si>
    <t>Sing the glory of Hari Vittala, also known as Panduranga Vittala, Purandara Vittala, Sai Narayana and Sathya Narayana.</t>
  </si>
  <si>
    <t>Vittala Hari Vittala (3)
Panduranga (Purandara) Vittaley Hari Narayana
Hari Narayana Bhajo Narayana
Sai Narayana Sathya Narayana</t>
  </si>
  <si>
    <t>vittala-hari-vittala.mp3</t>
  </si>
  <si>
    <t>Song Glossary bhajo: (let us) worship, chant the name or sing the praises of the lord; (var) bhajarey, bhajey, bhajore, bhajorey, bhajeham hari: name of lord vishnu; (var) hare, harey narayana: lord vishnu; (var) narayan, narayanam, narayanaya panduranga: lord vittala, krishna purandara: another name of lord vishnu, indweller; (var) purandari (f) sai: sa + aai = divine mother sathya: truth, short form of sathyanarayana – the childhood name of sri sathya sai baba; (var) sathyam vittala: the presiding deity at pandarpur who is a manifestation of lord vishnu and lord krishna; (var) vittaley</t>
  </si>
  <si>
    <t>debug_vittala_hari_vittala.html</t>
  </si>
  <si>
    <t>https://www.youtube.com/watch?v=x-ZsPIRxITo&amp;spfreload=10</t>
  </si>
  <si>
    <t>source: https://media.radiosai.org/journals/vol_16/01JUL18/Sai-Bhajans-Karaoke-Volume-7.htmReference Track7 Pancham / BGents Pitch Karaoke Tracks7 Pancham / B (reference)6.5 Pancham / A# (half note lower)6 Pancham / A (one note lower)Ladies Pitch Karaoke Tracks2.5 Pancham / D# (reference)2 Pancham / D (half note lower)1.5 Pancham / C# (one note lower)</t>
  </si>
  <si>
    <t>https://sairhythms.sathyasai.org/song/vittala-narayana</t>
  </si>
  <si>
    <t>Sing the glory of Lord Vittala who is verily Lord Narayana reclining on Adi Sesha (the celestial Snake). He is also Madhusudhana (Krishna) and Lord Sai who resides in Parthi.</t>
  </si>
  <si>
    <t>Vittala Narayana
Narayana Sai Narayana [ Vittala ... ]
Madhusudhana Narayana
Hey Shesha Shayana Narayana
Narayana (Hari) Sai Narayana (2)
Vittala Vittala Parthi Ranga Vittala
Vittala Vittala Sai Ranga Vittala</t>
  </si>
  <si>
    <t>vittala-narayana.mp3 vittala-narayana_1.mp3</t>
  </si>
  <si>
    <t>S R2 P M1 G2 S R2 M1 P N2 S+ N2 S+In the Key of C:C D G F E C D F G B C+ B C+</t>
  </si>
  <si>
    <t>https://dl.radiosai.org/RADIO_SAI_BHAJAN_CLASSROOM_289_VITTHALA_NARAYANA.mp3</t>
  </si>
  <si>
    <t>Song Glossary hari: name of lord vishnu; (var) hare, harey hey: a heartfelt callout, usually followed by a name or description like 'hey rama', or 'hey merciful lord' madhusudhana: slayer of the demon madhu - lord krishna narayana: lord vishnu; (var) narayan, narayanam, narayanaya panduranga: lord vittala, krishna puttaparthi: birthplace of bhagawan sri sathya sai baba; (var) parti, parthi, parthipuri ranga: lord vittala or panduranga - a form of lord krishna; also the name of lord narayana in srirangam, tamilnadu; (var) ranganath, ranganatha sai: sa + aai = divine mother shayana: sleep shesha: the serpent adisesha on whom lord vishnu reclines; (var) sesha vittala: the presiding deity at pandarpur who is a manifestation of lord vishnu and lord krishna; (var) vittaley</t>
  </si>
  <si>
    <t>debug_vittala_narayana.html</t>
  </si>
  <si>
    <t>https://sairhythms.sathyasai.org/song/vittala-rakumayi-vittobha-rakumayi</t>
  </si>
  <si>
    <t>Vittala Rakumayi Vittobha Rakumayi</t>
  </si>
  <si>
    <t>Sing the praises of Mother Rakumayi and Her consort Lord Vittala, of Shirdi and Pandharpur, the one who conferred boons on His devotee Pundalika.</t>
  </si>
  <si>
    <t>Vittala Rakumayi Vittobha Rakumayi
Shirdi Maajhey Pandarpura Sai Maajhey Rakumayi
Pundalika Varada Panduranga Hari Vittala</t>
  </si>
  <si>
    <t>Song Glossary hari: name of lord vishnu; (var) hare, harey pandarpur: city of pandari where lord vittala's temple is situated panduranga: lord vittala, krishna pundarika: one of the devotees of lord vittala; (var) pundalika rakumayi: consort of vittala sai: sa + aai = divine mother shirdi: holy abode of the first incarnation of sai baba; (var) shirdipuri varada: a wish or boon; one who bestows a boon; (var) varadayaka, varadayakam, varadayini (f), varadey, varana vittala: the presiding deity at pandarpur who is a manifestation of lord vishnu and lord krishna; (var) vittaley</t>
  </si>
  <si>
    <t>debug_vittala_rakumayi_vittobha_rakumayi.html</t>
  </si>
  <si>
    <t>https://sairhythms.sathyasai.org/song/vittala-vittala-hari-vittala</t>
  </si>
  <si>
    <t>Chant the name and sing the glory of Lord Panduranga Vittala and Lord Sai who is verily Lord Vittala.</t>
  </si>
  <si>
    <t>Vittala Vittala Hari Vittala
Vittala Vittala Naama Bhajo Hari Vittala
Panduranga Vittala Vittala Vittala Naam
Vittala Vittala Naama Bhajo Hari Vittala
Vittala Vittala Hari (Sai) Vittala
Vittala Vittala Sai Vittala
Vittala Vittala Utaou Kami no Mina
Panduranga Vittaley Vittala Vittala Sai
Vittala Vittala Utaou Kami no Mina
Vittala Vittala Sai Vittala</t>
  </si>
  <si>
    <t>vittala-vittala-hari-vittala.mp3</t>
  </si>
  <si>
    <t>R2 G2 G2 R2 G2 G2 R2 R2 S n2 S G2 R2In the Key of C:D E E D E E D D C B C E D</t>
  </si>
  <si>
    <t>Song Glossary bhajo: (let us) worship, chant the name or sing the praises of the lord; (var) bhajarey, bhajey, bhajore, bhajorey, bhajeham hari: name of lord vishnu; (var) hare, harey naam: name; (var) naama, naamam panduranga: lord vittala, krishna sai: sa + aai = divine mother vittala: the presiding deity at pandarpur who is a manifestation of lord vishnu and lord krishna; (var) vittaley</t>
  </si>
  <si>
    <t>debug_vittala_vittala_hari_vittala.html</t>
  </si>
  <si>
    <t>source: https://media.radiosai.org/journals/vol_15/01JUL17/Sai-Bhajans-Karaoke.htmReference Track7 Pancham / BGents Pitch Karaoke Tracks7 Pancham / B (reference)6.5 Pancham / A# (half note lower)6 Pancham / A (one note lower)Ladies Pitch Karaoke Tracks2 Pancham / D (reference)1.5 Pancham / C# (half note lower)1 Pancham / C (one note lower)</t>
  </si>
  <si>
    <t>https://sairhythms.sathyasai.org/song/vittala-vittala-narayana</t>
  </si>
  <si>
    <t>Vittala Vittala Narayana</t>
  </si>
  <si>
    <t>Victory to Lord Panduranga Vittala who is verily Lord Narayana. He is the Supreme Lord and the highest Soul. He is the one who resides at Parthi as Lord Sai.</t>
  </si>
  <si>
    <t>Vittala Vittala Narayana
Panduranga Vittala Narayana
Sri Ranganatha Narayana [ Vittala Vittala ... ]
Paramesha Narayana
Paramatma Narayana
Jaya Parthi Vasa Narayana
Narayana Hari (Sai) Narayana</t>
  </si>
  <si>
    <t>Song Glossary hari: name of lord vishnu; (var) hare, harey jaya: victory; (var) jayam, jayatu narayana: lord vishnu; (var) narayan, narayanam, narayanaya panduranga: lord vittala, krishna paramatma: supreme lord or highest soul; (var) paraman - tamil; paramatmaja - supreme lord who is born on earth (an incarnation) paramesha: supreme god; (var) parameshwara, parameshwaraya, parameshwari (feminine) puttaparthi: birthplace of bhagawan sri sathya sai baba; (var) parti, parthi, parthipuri ranga: lord vittala or panduranga - a form of lord krishna; also the name of lord narayana in srirangam, tamilnadu; (var) ranganath, ranganatha sai: sa + aai = divine mother sri: honorific title of respect; another name of goddess lakshmi; wealth, majesty, splendour, intellect, fortune; (var) thiru (tamil) vasa: one who dwells or resides in; (var) vasaya, vaasam vittala: the presiding deity at pandarpur who is a manifestation of lord vishnu and lord krishna; (var) vittaley</t>
  </si>
  <si>
    <t>debug_vittala_vittala_narayana.html</t>
  </si>
  <si>
    <t>https://sairhythms.sathyasai.org/song/vittala-vittala-panduranga-vittala</t>
  </si>
  <si>
    <t>Vittala Vittala Panduranga Vittala</t>
  </si>
  <si>
    <t>Chant the different names of the Lord Narayana - Panduranga Vittala, Govinda, Gopala and Hari. He is none other than Lord Sai whose abode is at Prashanthi Nilayam in Parthi.</t>
  </si>
  <si>
    <t>Vittala Vittala Panduranga Vittala
Govinda Gopala Hari Narayana ( Sai )
Narayana Hari Narayana
Narayana Sai Narayana [ Govinda Gopala ... ]
Parthi Pureesha Prashanthi Vasa Panduranga Vittala (2) [ Govinda Gopala ... ]</t>
  </si>
  <si>
    <t>Song Glossary gopal: name of krishna which means protector of the cowherd; (var) gopala, gopalana, gopalam govinda: name of krishna which means cowherd; (var) govindam hari: name of lord vishnu; (var) hare, harey narayana: lord vishnu; (var) narayan, narayanam, narayanaya panduranga: lord vittala, krishna prashanthi: supreme peace; (var) prashantha; also refers to prashanthi nilayam at puttaparthi pureesha: lord of a place or city; (var) puradheeshwara, pureeshaya, pureeshwara, pureeshwari (f), puradheeshwari (f) puttaparthi: birthplace of bhagawan sri sathya sai baba; (var) parti, parthi, parthipuri sai: sa + aai = divine mother vasa: one who dwells or resides in; (var) vasaya, vaasam vittala: the presiding deity at pandarpur who is a manifestation of lord vishnu and lord krishna; (var) vittaley</t>
  </si>
  <si>
    <t>debug_vittala_vittala_panduranga_vittala.html</t>
  </si>
  <si>
    <t>https://sairhythms.sathyasai.org/song/vittala-vittala-sai-vittala</t>
  </si>
  <si>
    <t>Vittala Vittala Sai Vittala</t>
  </si>
  <si>
    <t>Sing the beautiful name of Lord Vittala.</t>
  </si>
  <si>
    <t>Vittala Vittala Sai Vittala
Vittala Vittala Utaou Kami no Mina
Panduranga Vittaley Vittala Vittala Sai
Vittala Vittala Utaou Kami no Mina
Vittala Vittala Sai Vittala
Vittala Vittala Hari Vittala
Vittala Vittala Naama Bhajo Hari Vittala
Panduranga Vittala Vittala Vittala Naam
Vittala Vittala Naama Bhajo Hari Vittala
Vittala Vittala Hari (Sai) Vittala</t>
  </si>
  <si>
    <t>Song Glossary panduranga: lord vittala, krishna sai: sa + aai = divine mother vittala: the presiding deity at pandarpur who is a manifestation of lord vishnu and lord krishna; (var) vittaley</t>
  </si>
  <si>
    <t>debug_vittala_vittala_sai_vittala.html</t>
  </si>
  <si>
    <t>https://youtu.be/dBPh0nogCrc</t>
  </si>
  <si>
    <t>https://sairhythms.sathyasai.org/song/vitthala-vitthala-ranga-hey-ranga</t>
  </si>
  <si>
    <t>Vitthala Vitthala Ranga Hey Ranga</t>
  </si>
  <si>
    <t>Worship Lord Vitthala who is also praised as Vithoba and Ranga. The lord of Rakumayi (Rukmini), He invests divine energy in maintaining the garden of our hearts. As the slayer of demons (like Mura), He lovingly bestows His protection on us. He is verily our Lord Sathya Sai.</t>
  </si>
  <si>
    <t>Vitthala Vitthala Ranga Hey Ranga
Vitthala Hey Rakumayi Prabhuji Vithoba Hey Balihaari
Vitthala Hey Sathya Sai [ Vitthala Vitthala Ranga ... ]
Vitthala Hey Vanamali Prabhuji Vithoba Hey Giridhari
Vitthala Sai Murari
Vitthala Hey Sathya Sai</t>
  </si>
  <si>
    <t>Song Glossary balihaari: one who sacrifices or surrenders; (var) balihari giridhar: one who lifted the mountain - refers to lord krishna who lifted the govardhana peak; (var) giridhara, giridhari hey: a heartfelt callout, usually followed by a name or description like 'hey rama', or 'hey merciful lord' ji: suffix word used with someone’s name for respect murare: one who killed the demon ‘mura’ – lord krishna; (var) murari, murarey prabhu: lord, master; (var) prabho ranga: lord vittala or panduranga - a form of lord krishna; also the name of lord narayana in srirangam, tamilnadu; (var) ranganath, ranganatha rakumayi: consort of vittala sai: sa + aai = divine mother sathya: truth, short form of sathyanarayana – the childhood name of sri sathya sai baba; (var) sathyam vanamali: one who wears a garland of forest flowers vithoba: another name for lord vittala vittala: the presiding deity at pandarpur who is a manifestation of lord vishnu and lord krishna; (var) vittaley</t>
  </si>
  <si>
    <t>debug_vitthala_vitthala_ranga_hey_ranga.html</t>
  </si>
  <si>
    <t>https://youtu.be/OY6UuM9SvK4?si=ivuj26sDjdraqz-4</t>
  </si>
  <si>
    <t>https://sairhythms.sathyasai.org/song/vitthala-vitthala-vitthala-sai-narayana</t>
  </si>
  <si>
    <t>Vitthala Vitthala Vitthala Sai Narayana</t>
  </si>
  <si>
    <t>Praise be to Lord Vitthala, who is none other than our Sai Narayana. The Lord who resides in Pandharpur, has come to us as Sai, the Lord of Puttaparthi. He frolics among the cowherds, enchanting all with the melody of His flute.</t>
  </si>
  <si>
    <t>Vitthala Vitthala Vitthala Sai Narayana
Hey Panduranga Parthi Vasa Vitthala Sai Narayana [ Vitthala Vitthala ... ]
Ghana Shyama Nanda Gopala
Muralidhara Braj Bala
Mana Mohana Nandalala
Vitthala Sai Narayana
Vitthala Sai Narayana</t>
  </si>
  <si>
    <t>Song Glossary bala: child, son; (var) bal, balana, balagan (tamil), baalam brija: region where lord krishna's advent took place; (var) brij ghana: thick; also refers to the sound of a bell; (var) ghanana gopal: name of krishna which means protector of the cowherd; (var) gopala, gopalana, gopalam hey: a heartfelt callout, usually followed by a name or description like 'hey rama', or 'hey merciful lord' mana: mind; (var) man, mano mohana: attractive, beautiful, enchanting; (var) mohanam, mohini (f) - also refers to an incarnation of lord vishnu muralidhara: one who carries the flute - lord krishna; (var) muralidhari nanda: foster father of lord krishna nandalala: son of nanda; (var) nandalal narayana: lord vishnu; (var) narayan, narayanam, narayanaya panduranga: lord vittala, krishna puttaparthi: birthplace of bhagawan sri sathya sai baba; (var) parti, parthi, parthipuri sai: sa + aai = divine mother sham: dark hued, a reference to lord krishna; evening time; (var) shyam, shyama, shyamala vasa: one who dwells or resides in; (var) vasaya, vaasam vittala: the presiding deity at pandarpur who is a manifestation of lord vishnu and lord krishna; (var) vittaley</t>
  </si>
  <si>
    <t>debug_vitthala_vitthala_vitthala_sai_narayana.html</t>
  </si>
  <si>
    <t>https://youtu.be/POXy-xwjyaA</t>
  </si>
  <si>
    <t>https://sairhythms.sathyasai.org/song/vittobha-vittala-panduranga</t>
  </si>
  <si>
    <t>Vittobha Vittala Panduranga</t>
  </si>
  <si>
    <t>Sing the glory of Lord Panduranga, also known as Vittobha and Vittala, Narahari Ranga, Purandara Ranga and several other names.</t>
  </si>
  <si>
    <t>Vittobha Vittala Panduranga
Panduranga Hari Panduranga [ Vittobha Vittala ... ]
Narahari Ranga Ranga Panduranga
Purandara Ranga Panduranga [ Panduranga Hari ... ]</t>
  </si>
  <si>
    <t>vittobha-vittala-panduranga.mp3</t>
  </si>
  <si>
    <t>https://dl.radiosai.org/RADIO_SAI_BHAJAN_CLASSROOM_454_VITHOBA_VITHALA_PANDURANGA.mp3</t>
  </si>
  <si>
    <t>Song Glossary hari: name of lord vishnu; (var) hare, harey narahari: lord narasimha, the fourth incarnation of lord vishnu as half-human and half-lion for killing the demon hiranyakashipu; (var) naarasimha panduranga: lord vittala, krishna purandara: another name of lord vishnu, indweller; (var) purandari (f) ranga: lord vittala or panduranga - a form of lord krishna; also the name of lord narayana in srirangam, tamilnadu; (var) ranganath, ranganatha vittala: the presiding deity at pandarpur who is a manifestation of lord vishnu and lord krishna; (var) vittaley</t>
  </si>
  <si>
    <t>debug_vittobha_vittala_panduranga.html</t>
  </si>
  <si>
    <t>https://youtu.be/6VLPcdmkaLU</t>
  </si>
  <si>
    <t>https://sairhythms.sathyasai.org/song/vol-overgave</t>
  </si>
  <si>
    <t>Vol overgave</t>
  </si>
  <si>
    <t>Full of surrender I bow to Your Feet; In my lifeboat, there I am, save my Lord; Praise be to Thee, king of my heart; (Sathya) Sai Baba, all glory be to Thee; Om I bow to Shiva, Shiva I bow to Thee; You warm my heart, Lord Shiva, You are making that happen; Baba I sing Your name, I sing Your name, I bow to You.</t>
  </si>
  <si>
    <t>Vol overgave kniel ik aan uw voeten neer
In mijn levensboot ben ik dan veilig Heer
Ere zij U God, koning van mijn hart
(Sathya) Sai Baba, alle glorie in aan U
Om ik buig voor Shiva, Om ik buig voor Shiva, Om ik buig voor Shivaya Shiva ik buig voor U
U doet mijn hart verwarmen, U doet mijn hart verwarmen, U doet mijn hart verwarmen, Heer Shiva dit komt door U
Baba ik zing uw Naam, Baba ik zing uw Naam, Baba ik zing uw Naam, ik zing uw Naam en buig voor U
Manasa Bhajorey Guru Charanam
Dusthara Bhava Sagara Taranam
Guru Maharaj Guru Jai Jai
Sai Natha Sadguru Jai Jai
Om Namah Shivaya Om Namah Shivaya Om Namah Shivaya Shivaya Namah Om
Arunachala Shiva Arunachala Shiva Arunachala Shiva Aruna Shivom
Omkaram Baba Omkaram Baba Omkaram Baba Om Namo Baba
Worshipping in your mind at the Guru's Feet
Gives you the blessing to make your life complete
Banisher of darkness, praise to You
Sathya Sai, our Lord ever true
Praise to Shiva, Praise to Shiva, Praise to Shiva
Sai Shiva, praise to You
Lord of Protection, Lord of Protection, Lord of
Protection, Lord Sai, praise to You
You are Om, Baba, You are Om, Baba, You are
Om, Baba, You are the Form of Om
Worship in your mind the Feet of the Guru
For crossing the ocean of life is hard to do
Remover of all darkness, praise to Thee
Shiva Sai, Lord of Light, Shiva Sai
Praise to You, Shiva, Praise to You, Shiva,
Praise to You, Shiva
You light the pathway Home
Lord of the Mountain, Shiva,
Lord of the Mountain, Shiva,
Lord of the Mountain, Shiva,
You light the pathway Home
You are Om, Baba, You are Om, Baba,
You are Om, Baba, You are the Form of Om
Guru no Miashi wo Agamemasho
Eichi no Hikari ni Terasarete
Toutoki Guru Sai Baba
Ooi Naru Kami, Ooi Naru Kami, Ooi Naru Kami, Sai Baba
Kagiri Naki Ai no, Kagiri Naki Ai no, Kagiri Naki Ai no, Sai Baba
Michibiki Tamae, Michibiki Tamae, Michibiki Tamae, Sai Baba</t>
  </si>
  <si>
    <t>Dutch</t>
  </si>
  <si>
    <t>multi-lingual sheet-music lead-music</t>
  </si>
  <si>
    <t>Song Glossary baba: lord sai baba - the divine father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</si>
  <si>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debug_vol_overgave.html</t>
  </si>
  <si>
    <t>https://sairhythms.sathyasai.org/song/wahamba-nathi</t>
  </si>
  <si>
    <t>Wahamba Nathi</t>
  </si>
  <si>
    <t>You walked with us, oh You walked with us, oh You walked with us, we thank You. We thank You Jesus, Lion of heaven, we thank You Jesus, we thank You. You walked with us, oh You walked with us, oh You walked with us, we thank You. We thank You Jesus, mighty Go, we thank You Jesus, we thank You. You walked with us, oh You walked with us, oh You walked with us, we thank You. We thank You Jesus, Lion of heaven, we thank You Jesus, we thank You. We thank You Jesus, Lion of heaven, we thank You Jesus, we thank You.</t>
  </si>
  <si>
    <t>ZULU
Wahamba nathi, oh wahamba nathi
Oh wahamba nathi, siyabonga
Siyabonga Jesu, Siyabonga ngonyama yezulu
Siyabonga Jesu, Siyabonga
Wahamba nathi, oh wahamba nathi
Oh wahamba nathi, siyabonga
NDEBELE
Siyathokoza Jesu, Siyathokoza kakaramba
Siyathokoza Jesu, Siyathokoza
SOTHO
Wa tsamaya le rona, oh wa tsamaya le rona
Oh wa tsamaya le rona, re a boka
Re a boka jesu, re a boka tlatlamathjolo
Re a boka jesu, re ya boka
Siyabonga Jesu, Siyabonga ngonyama yezulu
Siyabonga Jesu, Siyabonga</t>
  </si>
  <si>
    <t>Zulu / Ndebele / Sotho</t>
  </si>
  <si>
    <t>debug_wahamba_nathi.html</t>
  </si>
  <si>
    <t>https://sairhythms.sathyasai.org/song/wake-now-my-children</t>
  </si>
  <si>
    <t>Wake Up Now My Children</t>
  </si>
  <si>
    <t>Wake Up Now My Children Wherever You Are
Wake Up Now My Children And See Who You Are
It Is Time To Wake Up And You Have Slept For So Long
It Is Time To Wake Up Now And Sing Me A/Your Song (2)
Sai Ram Sai Ram
It Is Time To Wake Up Now And Sing Me A Song
A New Day Is Dawning, A New Day Is Here
Give Up All Your Worries, Give Up All Your Fears
That Is Why I Have Awakened You The reason I came
Surrender Your Troubles And Sing Out My Name (2)
Sai Ram Sai Ram
Surrender Your Troubles And Sing Out My Name
Open Your Eyes Now And See The Light
Open Your Eyes Now The End Is In Sight
Come Now My Children And Set Yourselves Free
Come Now My Children And Merge Into Me (2)
Sai Ram Sai Ram
Come Now My Children And Merge In To Me</t>
  </si>
  <si>
    <t>wake-now-my-children.mp3</t>
  </si>
  <si>
    <t>debug_wake_up_now_my_children.html</t>
  </si>
  <si>
    <t>https://youtu.be/GxvIyzq-7KI</t>
  </si>
  <si>
    <t>https://sairhythms.sathyasai.org/song/walk-me</t>
  </si>
  <si>
    <t>Walk with me</t>
  </si>
  <si>
    <t>Walk with me
And Hold my hand (2x)
As we unite
And make a stand (2x)
We’ll rise (3x)
Together we will rise
We will make a stand for humanity
I’m in charge
You’re in charge
We are all in charge of change
It's time to make a stand
Convert the pain with love
Fellow brothers
Fellow sisters
Share the love
Let peace prevail
We are strong (3x)
Together we are strong
Let us make, love our power
Look around the world
Preserve its beauty
Do not be blinded
By selfish wants
Preserve the kindness (2x)
The kindness of Mother Nature
Don’t stop, Don’t wait
It takes only one
You can be that one
To start the chain reaction
To be good, see good, do good
Be the change (2x)</t>
  </si>
  <si>
    <t>debug_walk_with_me.html</t>
  </si>
  <si>
    <t>https://youtu.be/hyKkZS0Jvm0</t>
  </si>
  <si>
    <t>https://sairhythms.sathyasai.org/song/walk-lord</t>
  </si>
  <si>
    <t>Walk With The Lord</t>
  </si>
  <si>
    <t>Walk with the Lord, Open your heart, breathe in the light,
and let go of the darkness,
And peace will fill the world,
when love has filled our hearts,
Our song will reach the sky,
When we walk hand in hand, and let go of the darkness.</t>
  </si>
  <si>
    <t>walk-lord.mp3</t>
  </si>
  <si>
    <t>debug_walk_with_the_lord.html</t>
  </si>
  <si>
    <t>https://sairhythms.sathyasai.org/song/warera-no-sai-bhagawan</t>
  </si>
  <si>
    <t>Warera no Sai Bhagawan</t>
  </si>
  <si>
    <t>Salutations to our Lord Sai who resides in Puttaparthi and embodies truth and exudes supreme love.</t>
  </si>
  <si>
    <t>Warera no Sai Bhagawan
Sathya Sai Bhagawan
Shikou no Ai no Kami (Sai) [ Warera no ... ]
Shinri no Keshin Sai Rama
Puttaparthi ni Owasu Sai Bhagawan
Jai Sai Ram, Jai Sai Ram
Puttaparthi ni Owasu Sai Bhagawan
Shikou no Ai no Kami (Sai)
Kamala Nayana Bhagawan
Sathya Sai Bhagawan
Hey Deena Janon Ke Pran
Hey Patitha Pavana Sita Ram
Parthi Pureeshwara Sri Sai Ram
Sri Sai Ram Jaya Jaya Ram
Parthi Pureeshwara Sri Sai Ram [ Hey Deena ... ]</t>
  </si>
  <si>
    <t>~ Major (Tilang)</t>
  </si>
  <si>
    <t>Song Glossary bhagawan: god; (var) bhagwan, bhagavaan, bhagavan, bhagawantha, bhagawathey jai: victory puttaparthi: birthplace of bhagawan sri sathya sai baba; (var) parti, parthi, parthipuri rama: name of the seventh incarnation of lord vishnu, son of dasharatha and kausalya; (var) ram sai: sa + aai = divine mother sathya: truth, short form of sathyanarayana – the childhood name of sri sathya sai baba; (var) sathyam</t>
  </si>
  <si>
    <t>debug_warera_no_sai_bhagawan.html</t>
  </si>
  <si>
    <t>https://youtu.be/Q1YKzR55-vs</t>
  </si>
  <si>
    <t>https://sairhythms.sathyasai.org/song/warera-no-yuku-te-wo</t>
  </si>
  <si>
    <t>Warera no Yuku Te wo</t>
  </si>
  <si>
    <t>Lord Gajanana (Ganesha), You guide our path with Your shining light of courage and hope, and You bring us great joy.</t>
  </si>
  <si>
    <t>Warera no Yuku Te wo Terasu
Yuuki to Kibou no Hikari
Parthi Gajanana
Kanki wo Sazukeru
(Putta) Parthi Gajanana
Michibiki Tamae
Sathya Sai Gajanana</t>
  </si>
  <si>
    <t>Song Glossary gajamukha: elephant-faced one, refers to lord ganesh; (var) gajamukham, gajanana, gajananam, gajavadana, gajavadanam puttaparthi: birthplace of bhagawan sri sathya sai baba; (var) parti, parthi, parthipuri sai: sa + aai = divine mother sathya: truth, short form of sathyanarayana – the childhood name of sri sathya sai baba; (var) sathyam</t>
  </si>
  <si>
    <t>debug_warera_no_yuku_te_wo.html</t>
  </si>
  <si>
    <t>https://youtu.be/Ti33xZZMe1w</t>
  </si>
  <si>
    <t>https://sairhythms.sathyasai.org/song/warera-wo-michibiku-guru-sai</t>
  </si>
  <si>
    <t>Warera wo Michibiku Guru Sai</t>
  </si>
  <si>
    <t>Sing praise to Lord Shiva who guides us. Sing the praise of Divine Teacher Sai who is verily Lord Shiva.</t>
  </si>
  <si>
    <t>Warera wo Michibiku Guru Sai Baba, Tataeyou Sai Ram
Hara Hara Shiva Shiva Shiva Sadashiva, Tataeyou Sai Ram
Shiva Shiva Shiva Shiva Sadashiva Tateyou Sai Ram
Hara Hara Hara Hara Namami Shankara Bhaja Mana Sai Ram
Hara Hara Shiva Shiva Sadashiva Bhaja Mana Sai Ram
Shiva Shiva Shiva Shiva Sadashiva Bhaja Mana Sai Ram</t>
  </si>
  <si>
    <t>Song Glossary hara: another name of lord shiva which means “to destroy”; (var) haraya rama: name of the seventh incarnation of lord vishnu, son of dasharatha and kausalya; (var) ram sadashiva: always happy or prosperous; (var) sadashivey, sadashivom sai: sa + aai = divine mother shiva: lord shiva - one of the trinity who is the destroyer - the name shiva means auspiciousness; (var) shiv, shivaya, shivaraj, shivaraja, shivarajam, shivom, shivani (f) - of shiva</t>
  </si>
  <si>
    <t>debug_warera_wo_michibiku_guru_sai.html</t>
  </si>
  <si>
    <t>https://youtu.be/EqK4z46g8h4</t>
  </si>
  <si>
    <t>https://sairhythms.sathyasai.org/song/watashi-tachi-no-chikyuu-kurayami</t>
  </si>
  <si>
    <t>Watashi tachi no Chikyuu Kurayami</t>
  </si>
  <si>
    <t>Our planet Earth is suspended in the darkness, shining eternally blue. The water of the sea and the rivers continue to flow as one within Mother Earth. Our prayers and kindness envelope and protect this beautiful planet.</t>
  </si>
  <si>
    <t>Watashi tachi no Chikyuu Kurayami ni Ukabu
Aoku Kagayaku Hoshi Towa ni Ukabu
Umi to Riku, Kawa wa Nagare
Tatta Hitotsu no Hahanaru Hoshi
Inori De Tsutsu mou
Yasashiku Tsutsu mou</t>
  </si>
  <si>
    <t>debug_watashi_tachi_no_chikyuu_kurayami.html</t>
  </si>
  <si>
    <t>https://youtu.be/_lgr2aM83F8</t>
  </si>
  <si>
    <t>https://sairhythms.sathyasai.org/song/watashi-wo-mamori-michibiku-kami</t>
  </si>
  <si>
    <t>Watashi wo Mamori Michibiku Kami</t>
  </si>
  <si>
    <t>Lord Sai Baba, You protect and guide us. When we have lost our way, You support our hearts. When I meet You, it brings me supreme joy. I devote myself to the grand love You have given us. Thank You Sai Baba from the bottom of my heart. All love is one, and everything is one with You.</t>
  </si>
  <si>
    <t>Watashi wo Mamori Michibiku Kami yo Sai Baba yo
Tomadoi Mayou Watashi no Kokoro no Sasae
Anata ni Meguri Aeta Yorokobi wo
Ookina Ai ni Kaeta Sasagemasu
Arigatou Sai Baba, Arigatou Kokoro kara
Subete no Ai wa Hitotsu, Anata to Hitotsu</t>
  </si>
  <si>
    <t>Lowest Note: R2 / DHighest Note: G2 / E (higher octave)* Western notes are in the Key of C</t>
  </si>
  <si>
    <t>debug_watashi_wo_mamori_michibiku_kami.html</t>
  </si>
  <si>
    <t>https://youtu.be/rR9IF6L70qE</t>
  </si>
  <si>
    <t>https://sairhythms.sathyasai.org/song/watashi-wo-michibiku-guru-sai</t>
  </si>
  <si>
    <t>Watashi wo Michibiku Guru Sai</t>
  </si>
  <si>
    <t>Magnificent Sai Baba, You are the lord who guides us. Everything in the universe is the power of God. I exist to be together with You.</t>
  </si>
  <si>
    <t>Watashi wo Michibiku Guru Sai, Idaina Kami Sai Baba
Uchuu no Subete no Chikara no Kami yo
Anata to Tomo ni Arita mou
Jaya Guru Omkara Jaya Jaya Sadguru Omkara Om
Brahma Vishnu Sadashiva
Hara Hara Hara Hara Mahadeva
Shiva Shiva Shiva Shiva Sadashiva</t>
  </si>
  <si>
    <t>debug_watashi_wo_michibiku_guru_sai.html</t>
  </si>
  <si>
    <t>https://youtu.be/lFVBAZy7LSU</t>
  </si>
  <si>
    <t>https://sairhythms.sathyasai.org/song/watashi-wo-michibiku-shinri-no</t>
  </si>
  <si>
    <t>Watashi wo Michibiku Shinri no</t>
  </si>
  <si>
    <t>That which guides me is the light of truth, the light of wisdom, and the light of eternity. This is the path to God and Love.</t>
  </si>
  <si>
    <t>Watashi wo Michibiku Shinri no Hikari
Watashi wo Michibiku Eichi no Hikari
Watashi wo Michibiku Towa no Hikari
Sore wa Ai
Sore wa Kami
Sore wa Sai
Sathyam Gnanam Anantham Brahma (3)
Sathyam Brahma
Gnanam Brahma
Anantham Brahma
Truth Knowing Boundless God (3)
Truth God
Knowing God
Boundless God</t>
  </si>
  <si>
    <t>debug_watashi_wo_michibiku_shinri_no.html</t>
  </si>
  <si>
    <t>https://youtu.be/Niibxg-Agp8</t>
  </si>
  <si>
    <t>https://sairhythms.sathyasai.org/song/watashi-wo-toraete-hanasanaide-kudasai</t>
  </si>
  <si>
    <t>Watashi wo Toraete Hanasanaide Kudasai</t>
  </si>
  <si>
    <t>Lord Sai, please grab hold of me and don't let go. You speak to me so that I may always hear that beautiful voice. Sai, I want to only be looking at You, my loving Lord of all.</t>
  </si>
  <si>
    <t>Watashi wo Toraete Hanasanaide Kudasai
Anata ga Watashi ni Katarikakeru Toki
Itsumo Sono Koe ga Kikoeru youni
Sai Anata dake wo Mitsumete Itai
Sai Baba Sai Ram Watashi no Kami
Sai Baba Sai Ram Subete no Kami</t>
  </si>
  <si>
    <t>debug_watashi_wo_toraete_hanasanaide_kudasai.html</t>
  </si>
  <si>
    <t>https://youtu.be/u_UvbWxYigM</t>
  </si>
  <si>
    <t>https://sairhythms.sathyasai.org/song/we-are-blessed</t>
  </si>
  <si>
    <t>We Are Blessed</t>
  </si>
  <si>
    <t>We Are Blessed We Are Blessed We Are Blessed
Sai Baba Is Watching Over Us
We Are Here To Sing Your Sweet Name
Let The Light Of Your Glory Shine On Us
Bless Us All With Your Presence, Gurudev [ We Are Blessed ... ]
No More Tears No More Sorrow No More Death
Banish The Darkness With Your Love
We Are Born In The Golden Age Of Sai [ We Are Blessed ... ]</t>
  </si>
  <si>
    <t>we-are-blessed.mp3</t>
  </si>
  <si>
    <t>Song Glossary baba: lord sai baba - the divine father gurudev: preceptor; (var) gurudeva sai: sa + aai = divine mother</t>
  </si>
  <si>
    <t>debug_we_are_blessed.html</t>
  </si>
  <si>
    <t>https://sairhythms.sathyasai.org/song/we-are-brothers-and-sisters</t>
  </si>
  <si>
    <t>We Are Brothers And Sisters</t>
  </si>
  <si>
    <t>We Are Brothers And Sisters All In One God
Peace And Love Is What We Seek In The Good Lord
We May Call And Worship God By Many Names
But The God Of All Names Is Just The Same
God Has Come In Life For Us To Purify
Came As Rama, Krishna, Buddha, Jesus, Shirdi Sai
Hail To Rama, Hail To Krishna, Hail To Buddha, And Hail To Jesus
Hail To Shirdi And Sathya Sai, Hail To All These Loving Divine Teachers
Hail To All These Divine Teachers</t>
  </si>
  <si>
    <t>Song Glossary buddha: founder of buddhism and one of the major ten incarnations of god; also an enlightened person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 shirdi: holy abode of the first incarnation of sai baba; (var) shirdipuri</t>
  </si>
  <si>
    <t>debug_we_are_brothers_and_sisters.html</t>
  </si>
  <si>
    <t>https://sairhythms.sathyasai.org/song/we-are-calling-sai</t>
  </si>
  <si>
    <t>We Are Calling Sai</t>
  </si>
  <si>
    <t>We Are Calling Sai, Be With Us. We Are Calling Sai, Be With Us
We Are Calling Sai, Be With Us. O Sai, Be With Us
In Our Hearts My Lord, Youre The Light (3)
O Lord, Youre The Light
You Are Shining Lord, The Whole World Through (2)
O Lord, The Whole World Through
Fill Our Hearts With Love, Expand The Light (3)
O Lord, Expand The Light</t>
  </si>
  <si>
    <t>debug_we_are_calling_sai.html</t>
  </si>
  <si>
    <t>https://sairhythms.sathyasai.org/song/we-are-light</t>
  </si>
  <si>
    <t>We are in the light</t>
  </si>
  <si>
    <t>We are in the light, the light is in us
We are the light, so shine shine shine
All light is one, give light to everyone
Making our hearts pure, drawing God's grace near</t>
  </si>
  <si>
    <t>debug_we_are_in_the_light.html</t>
  </si>
  <si>
    <t>https://sairhythms.sathyasai.org/song/we-are-marching-light-god</t>
  </si>
  <si>
    <t>We are marching in the light of God</t>
  </si>
  <si>
    <t>We are marching in the light of God,
We are marching in the light of God
We are marching, we are marching,
We are marching in the light of God
Siyahamba khukhanyen kwenkos,
Siyahamba khukhanyen kwenkos.
Siyahamba, Siyahamba
Siyahamba khukhanyen kwenkos</t>
  </si>
  <si>
    <t>English, Zulu / Ndebele / Sotho</t>
  </si>
  <si>
    <t>debug_we_are_marching_in_the_light_of_god.html</t>
  </si>
  <si>
    <t>https://sairhythms.sathyasai.org/song/we-are-one</t>
  </si>
  <si>
    <t>We Are One</t>
  </si>
  <si>
    <t>We Are One
Let Your love shine from my heart to all (2x)
We are one, Sai Baba, Sai Baba we are one (2x)
Fills me with the sweetest love and light (2x)
We are one, Sai Baba, Sai Baba we are one (2x)
Let your love shine from my heart to all
We are one, Sai Baba, Sai Baba we are one
Fills me with the sweetest love and light
We are one, Sai Baba, Sai Baba we are one (3x)</t>
  </si>
  <si>
    <t>we-are-one.mp3</t>
  </si>
  <si>
    <t>debug_we_are_one.html</t>
  </si>
  <si>
    <t>https://sairhythms.sathyasai.org/song/we-are-one-love</t>
  </si>
  <si>
    <t>We Are One In Love</t>
  </si>
  <si>
    <t>We Are One In Love Forever, Shining Like The Sun
Giving Is Loves Nature, The Same Is Everyone [ We Are ... ]
With Our Hands In Service, We Can Touch The Lord
Giving To Others, We Receive Loves Blessing
Love, Love, Love, Love, Love Is Like The Sun
Shining, Shining, Love Omnipresent</t>
  </si>
  <si>
    <t>debug_we_are_one_in_love.html</t>
  </si>
  <si>
    <t>https://sairhythms.sathyasai.org/song/we-are-one-baba</t>
  </si>
  <si>
    <t>We are one with Baba</t>
  </si>
  <si>
    <t>We are one with Baba, we are one with Baba, Sai Babaji
We are love with Baba, we are love with Baba, Sai Babaji
Sathya Sai Baba, Sathya Sai Baba, Om Shaanthi
And He walks the shorelines of our hearts
Bringing peace and love and harmony</t>
  </si>
  <si>
    <t>debug_we_are_one_with_baba.html</t>
  </si>
  <si>
    <t>https://sairhythms.sathyasai.org/song/we-are-opening</t>
  </si>
  <si>
    <t>We Are Opening Up</t>
  </si>
  <si>
    <t>We are opening up in sweet surrender
To the luminous love light of the Lord
We are opening
We are opening</t>
  </si>
  <si>
    <t>we-are-opening.mp3</t>
  </si>
  <si>
    <t>debug_we_are_opening_up.html</t>
  </si>
  <si>
    <t>https://sairhythms.sathyasai.org/song/we-are-children-sai</t>
  </si>
  <si>
    <t>We are the Children of Sai</t>
  </si>
  <si>
    <t>The world is Your home, Lord
Our heart is Your home
You are our Father
And we are one
We are the children, children of Sai (8)
Our heart is Your home
Our heart full of love, Lord
My heart is Your home
(chorus)
Love all, serve all, is Your call
Love if you can, hurt no one in despair
For You are the Father, and we are one
(chorus)
You have come to guide us all
Satchitananda avatara
Guide us all Lead us all
(chorus)
We love You Father, show us the way
Satchitananda avatara
We love You Mother, show us the way (2)
(chorus)</t>
  </si>
  <si>
    <t>we-are-children-sai.mp3</t>
  </si>
  <si>
    <t>Song Glossary ahimsa: non-violence avatar: incarnation; (var) avatara, avataram, avatari, avathaar, avathari, avatarini(f) deva: god; (var) dev, devo, devam dharma: righteousness, also refers to way of life or religion kaliyuga: the present 'kali' age prema: love; (var) prem; also the name of the third sai avatar, prema sai satchidananda: sat + chith + ananda = truth or being + consciousness + bliss; (var) satchitananda, satchidanandam sathya: truth, short form of sathyanarayana – the childhood name of sri sathya sai baba; (var) sathyam shanthi: peace</t>
  </si>
  <si>
    <t>debug_we_are_the_children_of_sai.html</t>
  </si>
  <si>
    <t>https://sairhythms.sathyasai.org/song/we-are-daughters</t>
  </si>
  <si>
    <t>We are the Daughters</t>
  </si>
  <si>
    <t>We are the daughters of the Moon and Earth
Who live within us and give us birth
We are the turning of the tide
We are the love that lives inside
The light that shines in everyone
We are the turning of the tide
We are the love that lives inside
The creators spark that’s in everyone
We are the turning of the tide
We are the love that lives inside
Who lives within us as pure light
We are the turning of the tide
We are the love that lives inside
We are the turning of the tide
We are the love that lives inside</t>
  </si>
  <si>
    <t>we-are-daughters.mp3</t>
  </si>
  <si>
    <t>debug_we_are_the_daughters.html</t>
  </si>
  <si>
    <t>https://sairhythms.sathyasai.org/song/we-are-light-god</t>
  </si>
  <si>
    <t>We are The Light of God</t>
  </si>
  <si>
    <t>We are the Light of God letting our Light shine through
We are the Light of God shining on me and you
To let God’s Love have Its way
To let the mind die, the little sense of ‘I’
To finally experience Grace [ We are ... ]
In that moment we’ve grown beyond all desire and fear
It’s in leaving the dark to behold that Spark
That the Sun (Son) once again does appear [ We are ... ]
From the Peace, the Joy and the Love
We now know just to BE ... that’s what sets us free
To live the lives we’ve been dreamin’ of [ We are ... ]</t>
  </si>
  <si>
    <t>we-are-light-god.mp3</t>
  </si>
  <si>
    <t>debug_we_are_the_light_of_god.html</t>
  </si>
  <si>
    <t>https://sairhythms.sathyasai.org/song/we-bow-him-who-removes-all-obstacles</t>
  </si>
  <si>
    <t>We bow to Him who removes all obstacles</t>
  </si>
  <si>
    <t>We bow to Him who removes all obstacles,
We bow to Ganapathi Sai Ganesh
We bow to Him who can do all miracles,
We bow to Ganapathi Sai Ganesh
Ganapathi Deva, Ganapathi Deva, Ganapathi Deva Sai Ganesh (2)</t>
  </si>
  <si>
    <t>we-bow-him-who-removes-all-obstacles.mp3</t>
  </si>
  <si>
    <t>Song Glossary deva: god; (var) dev, devo, devam ganesha: lord of the ganas, name of the elephant faced god; (var) ganesh gananayaka: leader of his group - refers to lord ganesha; (var) gananayakam, ganapathey, ganapathi, ganapathim, ganapati, ganapatim sai: sa + aai = divine mother</t>
  </si>
  <si>
    <t>debug_we_bow_to_him_who_removes_all_obstacles.html</t>
  </si>
  <si>
    <t>https://sairhythms.sathyasai.org/song/we-gather-your-feet</t>
  </si>
  <si>
    <t>We Gather At Your Feet</t>
  </si>
  <si>
    <t>We Gather At Your Feet Lord
To Sing Your Praises Sweet Lord
We Bring Our Joys And Sorrows
And Strive For New Tomorrows
Help Us With Your Grace Lord
Show Us Your Loving Face Lord
Keep Us Near And Gently Guide Us
On The Lonely Path Home</t>
  </si>
  <si>
    <t>we-gather-your-feet.mp3</t>
  </si>
  <si>
    <t>debug_we_gather_at_your_feet.html</t>
  </si>
  <si>
    <t>https://sairhythms.sathyasai.org/song/we-give-our-love</t>
  </si>
  <si>
    <t>We Give Our Love</t>
  </si>
  <si>
    <t>We give our love to You Lord Sai (3x)
We give our faith to You Lord Sai (3x)
We give our love to You Lord Sai (3x)
We give our hearts to You Lord Sai (3x)
We give our hands to You Lord Sai (3x)
We give our all to You Lord Sai (3x)</t>
  </si>
  <si>
    <t>we-give-our-love.mp3</t>
  </si>
  <si>
    <t>debug_we_give_our_love.html</t>
  </si>
  <si>
    <t>https://sairhythms.sathyasai.org/song/we-keep-our-thoughts-fixed-you</t>
  </si>
  <si>
    <t>We keep our thoughts fixed on You</t>
  </si>
  <si>
    <t>We keep our thoughts fixed on You
We keep our words sweet and true
We place our actions at Your feet
Unity of thought, word and deed
There's a land sweet and fair
There's a God-Man living there
He's in our hearts, He's everywhere
Unity of thought, word and deed
A river flows through our lives
It's filled with peace it never dies
It's our sould's journey toward the One
Unity of Thought word and deed</t>
  </si>
  <si>
    <t>debug_we_keep_our_thoughts_fixed_on_you.html</t>
  </si>
  <si>
    <t>https://sairhythms.sathyasai.org/song/we-love-our-lord-sai-baba</t>
  </si>
  <si>
    <t>We love our Lord Sai Baba</t>
  </si>
  <si>
    <t>We love our Lord Sai Baba
In our hearts we cherish You
For You have come to guide our way
If only we ask You to
Hear our prayers, Dear Baba
We seek to follow You
Grant us the wisdom of divine truth
And help us to merge with You
We praise, we praise You Sai Baba
At Your feet we kneel
We strive to serve our fellow man
In reaching we touch God's hand</t>
  </si>
  <si>
    <t>debug_we_love_our_lord_sai_baba.html</t>
  </si>
  <si>
    <t>https://sairhythms.sathyasai.org/song/we-love-you-so-baba</t>
  </si>
  <si>
    <t>We Love You So Baba</t>
  </si>
  <si>
    <t>We love You so Baba
We love You so
Be in our hearts
Wherever we go
That we may know
Sathya Sai
Sathya Sai
Help us to see
All of Thy path
A true devotee
We offer to Thee
Sathya Sai
Sathya Sai
We’ll earn Thy Grace
Give us the strength
For what we must bear
Our hearts every face
Sathya Sai
Sathya Sai
Make us Thy own
Give all our life
That Thy will be done
When all will be one
Sathya Sai
Sathya Sai</t>
  </si>
  <si>
    <t>we-love-you-so-baba.mp3</t>
  </si>
  <si>
    <t>debug_we_love_you_so_baba.html</t>
  </si>
  <si>
    <t>https://sairhythms.sathyasai.org/song/we-need-worship-you</t>
  </si>
  <si>
    <t>We Need To Worship You</t>
  </si>
  <si>
    <t>We Need To Worship You
Open My Eyes to You
Let Me Remember You
Lord Draw Me Near To You</t>
  </si>
  <si>
    <t>we-need-worship-you.mp3</t>
  </si>
  <si>
    <t>debug_we_need_to_worship_you.html</t>
  </si>
  <si>
    <t>https://sairhythms.sathyasai.org/song/we-pray-you-ganesha</t>
  </si>
  <si>
    <t>We Pray To You Ganesha</t>
  </si>
  <si>
    <t>We Pray To You Ganesha, Our Lord
We Sing To You Ganesha, Our Lord
We Bow To You Ganesha, Our Lord
Oh Mighty Lord Ganesha, Remove All Our Obstacles (2)
Bless Us Ganesha, Our Lord (3)</t>
  </si>
  <si>
    <t>we-pray-you-ganesha.mp3</t>
  </si>
  <si>
    <t>debug_we_pray_to_you_ganesha.html</t>
  </si>
  <si>
    <t>https://sairhythms.sathyasai.org/song/we-rejoice-lord-has-come</t>
  </si>
  <si>
    <t>We Rejoice! The Lord has come!</t>
  </si>
  <si>
    <t>We rejoice! Rejoice! Rejoice! the Lord has come!
In Puttaparthi where He stays, people of all faiths congregate
To get glimpse, a touch, a smile, and receive blessings from Him.
He is Sai Baba, He is Sai Baba, Glory to the Lord of the world!
We rejoice! Rejoice! Rejoice! Lord Sai is here
He has come to transform and command, no matter what condition we are.
Guiding us to work, worship and wisdom, calling us back to His Fold.</t>
  </si>
  <si>
    <t>debug_we_rejoice_the_lord_has_come.html</t>
  </si>
  <si>
    <t>https://sairhythms.sathyasai.org/song/we-sanctify-day</t>
  </si>
  <si>
    <t>We Sanctify The Day</t>
  </si>
  <si>
    <t>We Sanctify The Day The Lord Is Born Within Us
Glorifying God We Celebrate This Day [ We Sanctify ... ]
No Other Day Lord This Is Our New Birth
No Other Way Lord This Is Our True Birth
Living A Life Of Loving Service [ Glorifying God ... ]</t>
  </si>
  <si>
    <t>https://raagabox.com/search/?mid=1001192</t>
  </si>
  <si>
    <t>debug_we_sanctify_the_day.html</t>
  </si>
  <si>
    <t>https://sairhythms.sathyasai.org/song/we-saw-love-your-eyes</t>
  </si>
  <si>
    <t>We Saw The Love In Your Eyes</t>
  </si>
  <si>
    <t>We saw the love in Your eyes
When You were giving darshan
Although no words were spoken
We knew our love would be forever
When You walked among us
The world stopped turning
When we received Your love</t>
  </si>
  <si>
    <t>we-saw-love-your-eyes.mp3</t>
  </si>
  <si>
    <t>Song Glossary darshan: to appear, to see; (var) darshana, darshanam, darsha - to show sai: sa + aai = divine mother sathya: truth, short form of sathyanarayana – the childhood name of sri sathya sai baba; (var) sathyam sri: honorific title of respect; another name of goddess lakshmi; wealth, majesty, splendour, intellect, fortune; (var) thiru (tamil)</t>
  </si>
  <si>
    <t>debug_we_saw_the_love_in_your_eyes.html</t>
  </si>
  <si>
    <t>https://sairhythms.sathyasai.org/song/we-sing-your-song-sathya-sai</t>
  </si>
  <si>
    <t>We sing Your song Sathya Sai</t>
  </si>
  <si>
    <t>We sing Your song Sathya Sai
We pray at Your feet Sathya Sai
You are my Mother, You are my Father,
You are my Lord Sathya Sai
Give me protection Give me devotion
Lead us to the Light sathya Sai
Sai Sai Sai Sai Sai Sathya Sai (2X)</t>
  </si>
  <si>
    <t>debug_we_sing_your_song_sathya_sai.html</t>
  </si>
  <si>
    <t>https://sairhythms.sathyasai.org/song/we-three-kings</t>
  </si>
  <si>
    <t>We Three Kings</t>
  </si>
  <si>
    <t>We Three Kings Of Orient Are
Bearing Gifts We Traverse Afar.
Field And Fountain, Moor And Mountain,
Following Yonder Star.
Star With Royal Beauty Bright,
Westward Leading, Still Proceeding,
Guide Us To Thy Perfect Light.
Gold I Bring To Crown Him Again,
King Forever, Ceasing Never
Over Us All To Reign.
Incense owns a Deity nigh;
Prayer and praising, all men raising,
Worship Him God Most High.
Breaths A Life Of Gathering Gloom.
Sorrowing, Sighing, Bleeding Dying,
Sealed In The Stone-cold Tomb.
Star With Royal Beauty Bright,
Westward Leading, Still Proceeding,
Guide Us To Thy Perfect Light.
King And God And Sacrifice.
Alleluia, Alleluia!
O Star Of Wonder, Star Of Night,
Star With Royal Beauty Bright,
Westward Leading, Still Proceeding,
Guide Us To Thy Perfect Light.</t>
  </si>
  <si>
    <t>debug_we_three_kings.html</t>
  </si>
  <si>
    <t>https://www.youtube.com/watch?v=SUBTERdTKUg</t>
  </si>
  <si>
    <t>https://sairhythms.sathyasai.org/song/we-wish-you-merry-christmas</t>
  </si>
  <si>
    <t>We Wish You A Merry Christmas</t>
  </si>
  <si>
    <t>We Wish You A Merry Christmas (X3)
And A Happy New Year
Good Tidings We Bring
To You And Your Kin
We Wish You A Merry Christmas
And A Happy New Year
And A Cup Of Good Cheer
We Won't Go Until We Get Some (X3)
So Bring It Right Here
So Bring Us Some Figgy Pudding (X3)
And Bring It Right Here
To You And Your Kin
We Wish You A Merry Christmas And A Happy New Year (X3)</t>
  </si>
  <si>
    <t>we-wish-you-merry-christmas.mp3</t>
  </si>
  <si>
    <t>debug_we_wish_you_a_merry_christmas.html</t>
  </si>
  <si>
    <t>https://sairhythms.sathyasai.org/song/we-re-never-away-avatar-eyes</t>
  </si>
  <si>
    <t>We’re Never Away From The Avatar Eyes</t>
  </si>
  <si>
    <t>We're Never Away From The Avatar Eyes, Avatar Eyes, Sai Avatar Eyes
We're Only As Far As The Space From Our Hearts, He Lives ...
... In Our Hearts, He Lives In Our Hearts
We're Never Lost He Is Always The Light, Always The Light, Sai ...
... Always The Light
Soothing Our Souls With His Avatar Eyes, Avatar Eyes, Sai Avatar Eyes
[ Never Away ... ]</t>
  </si>
  <si>
    <t>we-re-never-away-avatar-eyes_1.mp3 we-re-never-away-avatar-eyes.mp3</t>
  </si>
  <si>
    <t>debug_were_never_away_from_the_avatar_eyes.html</t>
  </si>
  <si>
    <t>https://youtu.be/p6Aqpf6qGbk https://youtu.be/WEpm-0IK3Bg</t>
  </si>
  <si>
    <t>https://sairhythms.sathyasai.org/song/were-path-purity</t>
  </si>
  <si>
    <t>We're on the Path to Purity</t>
  </si>
  <si>
    <t>We're on the path to purity
We love all, we serve all
We love all, we serve all
We help ever, hurt never</t>
  </si>
  <si>
    <t>were-path-purity.mp3</t>
  </si>
  <si>
    <t>debug_were_on_the_path_to_purity.html</t>
  </si>
  <si>
    <t>https://sairhythms.sathyasai.org/song/whakaaria-mai</t>
  </si>
  <si>
    <t>Whakaaria Mai</t>
  </si>
  <si>
    <t>Show Your cross to me. Let it shine there in the darkness. To there, I will be looking.</t>
  </si>
  <si>
    <t>Whakaaria Mai
To Ripeka Ki au
Te aho mai ra roto i te po
Kei konei au, titiro atu ai
Ora mate, hei au kue noho ai</t>
  </si>
  <si>
    <t>debug_whakaaria_mai.html</t>
  </si>
  <si>
    <t>https://youtu.be/nuAjC8eHyUs?si=wysVu4jqAJwsxHmH</t>
  </si>
  <si>
    <t>https://sairhythms.sathyasai.org/song/what-relief</t>
  </si>
  <si>
    <t>What a relief</t>
  </si>
  <si>
    <t>What a relief to know we are all di-vine.
Pain is real on-ly through time, and time is an il-lusion!
What a relief to know magic is made by the mind, A-ham.
Oh, -- what a relief to know that ---!</t>
  </si>
  <si>
    <t>debug_what_a_relief.html</t>
  </si>
  <si>
    <t>https://sairhythms.sathyasai.org/song/what-day-loving-you</t>
  </si>
  <si>
    <t>What Is the Day But For Loving You</t>
  </si>
  <si>
    <t>What Is The Day But For Loving You, My Lord?
Sathya Sai Baba, My Lord
What Is The Night But For Merging With You? [ Sathya Sai ... ]
What Is A Song But For Praising You, My Lord? [ Sathya Sai ... ]
What Is My Heart But An Offering To You? [ Sathya Sai ... ]</t>
  </si>
  <si>
    <t>debug_what_is_the_day_but_for_loving_you.html</t>
  </si>
  <si>
    <t>https://sairhythms.sathyasai.org/song/what-wonderous-love</t>
  </si>
  <si>
    <t>What wonderous love is this</t>
  </si>
  <si>
    <t>What wonderous love is this, O my soul, O my soul!
What wonderous love is this, O my soul
What wonderous love is this, that caused the Lord of Bliss
To send this perfect peace to my soul, to my soul,
To send this perfect peace to my soul</t>
  </si>
  <si>
    <t>debug_what_wonderous_love_is_this.html</t>
  </si>
  <si>
    <t>https://sairhythms.sathyasai.org/song/when-dark-clouds-fill-your-skies</t>
  </si>
  <si>
    <t>When Dark Clouds Fill Your Skies</t>
  </si>
  <si>
    <t>When Dark Clouds Fill Your Skies, Hiding Sunshine From Your Eyes
Say His Name, See His Form, Hold On
Hold On, Sai Ram, Say His Name, See His Form, Hold On
When Things Are Getting Rough And You Feel Enough's Enough
Say His Name, See His Form, Hold On
Hold On, Sai Ram, Say His Name, See His Form, Hold On
When Life Seems So Unfair And No One Seems To Care
Say His Name, See His Form, Hold On
Hold On, Sai Ram, Say His Name, See His Form, Hold On
Keep A Smile And Say I Can, Love And Serve Your Fellow Men
Say His Name, See His Form, Hold On
Hold On, Sai Ram, Say His Name, See His Form, Hold On</t>
  </si>
  <si>
    <t>when-dark-clouds-fill-your-skies.mp3</t>
  </si>
  <si>
    <t>debug_when_dark_clouds_fill_your_skies.html</t>
  </si>
  <si>
    <t>https://sairhythms.sathyasai.org/song/when-love-god-enfolds-you</t>
  </si>
  <si>
    <t>When Love of God enfolds you</t>
  </si>
  <si>
    <t>When Love of God enfolds you
And the Light of God surrounds you
Then you will be so light and free
Rama Rama Rama Rama Rama
Krishna Krishna Krishna Krishna Krishna
Be so light and free
And you will see
That we'll all be as happy as can be</t>
  </si>
  <si>
    <t>debug_when_love_of_god_enfolds_you.html</t>
  </si>
  <si>
    <t>https://sairhythms.sathyasai.org/song/when-my-heart-was-full-fear-and-sorrow</t>
  </si>
  <si>
    <t>When My Heart Was Full Of Fear And Sorrow</t>
  </si>
  <si>
    <t>When my heart was full of fear and sorrow
Thinking no one could take the darkness away
The path is long, so cold and lonesome
And my life seemed like a stormy sea
A guiding star lighting up our way
Now I know I will never look back
At the things I left behind
My Sai O Sathya Sai
My Sai My precious Sai
He took away the pain that made me blind
He's my everything my Lord My Sai
The Universal Love within a song
But all storms must pass
Where He leads me I will follow
I owe it all to Him [ My Sai ... ]
May we always be with You Sathya Sai
You never ever leave our hearts
We will always belong to You dearest Sai [ My Sai ... ]</t>
  </si>
  <si>
    <t>when-my-heart-was-full-fear-and-sorrow.mp3</t>
  </si>
  <si>
    <t>debug_when_my_heart_was_full_of_fear_and_sorrow.html</t>
  </si>
  <si>
    <t>https://sairhythms.sathyasai.org/song/when-light-i-see</t>
  </si>
  <si>
    <t>When the light I see</t>
  </si>
  <si>
    <t>Praise and Glories be to the Lord, who is above all else.</t>
  </si>
  <si>
    <t>When the light I see is Allah
When the warmth is feel is Allah
When the air I breathe is Allah
Then all I need is You, Allah
Alhamdulillah (3)
Subhana Rabbi Yal Aala</t>
  </si>
  <si>
    <t>English, Arabic</t>
  </si>
  <si>
    <t>debug_when_the_light_i_see.html</t>
  </si>
  <si>
    <t>https://youtu.be/632mHJBF0t4?si=hkHoig22jEG45Scc</t>
  </si>
  <si>
    <t>https://sairhythms.sathyasai.org/song/when-we-realize-greatness-god</t>
  </si>
  <si>
    <t>When we realize the greatness of God</t>
  </si>
  <si>
    <t>When we realize the greatness of God
When we trust Him to protect us from harm
All that He does is only for our good
Then we really feel Sai's sweetness
Lord prepare us to receive your eternally
When He gives us what is hard to accept
Let our hearts remember all of His Love
Sorrow and pain are the things we must feel
only to receive Sai's sweetness
Lord prepare us to receive you eternally</t>
  </si>
  <si>
    <t>debug_when_we_realize_the_greatness_of_god.html</t>
  </si>
  <si>
    <t>https://sairhythms.sathyasai.org/song/when-you%E2%80%99re-lonely</t>
  </si>
  <si>
    <t>When you’re lonely</t>
  </si>
  <si>
    <t>When you're lonely, sad and gray
When it's hard to make it through the day
Love the Lord and sing His Name
Chant Sai Ram, Jai Sai Ram
Sai Ram, Jai Sai Ram
Sai Ram, Jai Sai Ram
Love the Lord and sing His Name
Chant Sai Ram, Jai Sai Ram
Then your heart will fill with light
Everything will be alright
Love the Lord and sing His Name
Chant Sai Ram, Jai Sai Ram
Feel the joy of God within
All our happiness is with Him
Love the Lord and sing His Name
Chant Sai Ram, Jai Sai Ram</t>
  </si>
  <si>
    <t>debug_when_youre_lonely.html</t>
  </si>
  <si>
    <t>https://sairhythms.sathyasai.org/song/where-are-you-oh-my-krishna</t>
  </si>
  <si>
    <t>Where are You, oh my Krishna</t>
  </si>
  <si>
    <t>Where are You, oh my Krishna
Whither have You gone, oh my Krishna
Have You no pity, Krishna, my Krishna
Whither have You gone, oh my Krishna
Have You no pity, Krishna, Sai Krishna
I would cling to You like a creeper
If You were a blossoming flower
I would hover over You like a bee [ Where are You ... Sai Krishna ]
I would sit in You like a star
If You were the sparkling ocean
I would merge in You like a wave [ Where are you ... my Krishna ]
[ Where are you ... Sai Krishna ]
Krishna, Sai Krishna
Krishna, Sai Krishna
Where are You, my Krishna
Whither have You gone, oh my Krishna
Have You no pity, Krishna, Krishna
You are so beautiful, Krishna
You are so pretty, Krishna, Krishna.
I would cling to You like a creeper
Were You a blossoming flower
I would hover over You like a bee
I would be in You like a star
Were You the bottomless ocean
I would merge in You like a wave</t>
  </si>
  <si>
    <t>where-are-you-oh-my-krishna.mp3 where-are-you-oh-my-krishna_1.mp3</t>
  </si>
  <si>
    <t>Lowest Note: r2 / D (lower octave)Highest Note: M1 / F* Western notes are in the Key of C</t>
  </si>
  <si>
    <t>debug_where_are_you_oh_my_krishna.html</t>
  </si>
  <si>
    <t>https://sairhythms.sathyasai.org/song/wherever-there-baba</t>
  </si>
  <si>
    <t>Wherever There Is Baba</t>
  </si>
  <si>
    <t>Wherever there is Baba, there is a rainbow,
Wherever there is Baba, there's sunshine all aglow,
Wherever there is Baba, kindness rules the land,
Wherever there is Baba, you'll never feel alone.
I'll keep Him in my heart,
I'll keep Him in my soul.
Wherever there is Baba, there is a white light,
Wherever there is Baba, things will be alright.
I'll keep Him in my heart,
I'll keep Him in my soul.
I'll keep Him in my heart,
I'll keep Him in my soul.</t>
  </si>
  <si>
    <t>wherever-there-baba.mp3</t>
  </si>
  <si>
    <t>debug_wherever_there_is_baba.html</t>
  </si>
  <si>
    <t>https://sairhythms.sathyasai.org/song/whispering-softly</t>
  </si>
  <si>
    <t>Whispering Softly</t>
  </si>
  <si>
    <t>Whispering softly in my ear Om Sai Ram, Om Sai Ram
What is it that I do hear, Om Sai Ram my Lord
Traveling deep within my soul, Om Sai Ram, Om Sai Ram
I discover my true goal, Om Sai Ram my Lord
God residing in my heart, Om Sai Ram, Om Sai Ram
Never shall we be apart, Om Sai Ram my Lord</t>
  </si>
  <si>
    <t>whispering-softly.mp3</t>
  </si>
  <si>
    <t>debug_whispering_softly.html</t>
  </si>
  <si>
    <t>https://sairhythms.sathyasai.org/song/whispering-wind</t>
  </si>
  <si>
    <t>Whispering wind</t>
  </si>
  <si>
    <t>Whispering wind, whispering wind…talk to me
Tell me of my Father and His love for me
Whispering wind, whispering wind…talk to me
Tell me of Sai Baba and His love for me
It said, “love, love, love, love, love everyone”
Swami said, “love, love, love, love, love everyone”
I closed my eyes and fell back in, again at home
Love, love, love, love, love, love everyone (2x)
The light broke into my mind, God am I!
Love, love, love, love, love, love everyone (2x)
[ Whispering wind ... Sai Baba and His love for me ]
Swami said, “love, love, love, love, love, love everyone”
Love, love, love, love, love, Love everyone (2x)</t>
  </si>
  <si>
    <t>whispering-wind.mp3</t>
  </si>
  <si>
    <t>debug_whispering_wind.html</t>
  </si>
  <si>
    <t>https://sairhythms.sathyasai.org/song/who-am-i</t>
  </si>
  <si>
    <t>Who am I?</t>
  </si>
  <si>
    <t>Who am I? Who's behind these eyes?
If I am not this body, who am I?
Who am I? Who's the one inside?
If I am not my mind, then who am I?
The message is: to look within ourselves, for
truth to be revealed. We ask, we search, we pray
Who am I? Who's the I inside? If I am not my feelings, who am I?
Behind each thought, there always is the I;
if I am not my thoughts, than who am I?
The message is: to look within ourselves, for truth to be revealed.
We ask, Where does this 'I' come from? (3X)
Who am I? Who's behind my mind? If I am not my ego, who am I?
Beyond this 'I', who projects the I?
The answer comes by asking, Who am 'I'?
We seek the source from which the mind springs.
We ask, we search, we pray. (2X)
But then it's not by doing, but only by being, that
the final discovery is made.
I Am God, I am pure Light inside.
And I am Sathya Sai and He is I.
I am you, truly you are I.
And you and I and Sai are one inside.</t>
  </si>
  <si>
    <t>debug_who_am_i.html</t>
  </si>
  <si>
    <t>https://sairhythms.sathyasai.org/song/who-can-still-stirring-soul</t>
  </si>
  <si>
    <t>Who can still the stirring of a soul</t>
  </si>
  <si>
    <t>Who can still the stirring of a soul
That longs for something more
Only You my gentle Baba
Only You my Lord
Who replies to the voice I hear inside
That cries out 'who am I'
Only You all knowing Baba
Only You Sathya Sai
All my life I've spent in searching
Reaching for a star
My journey ends where I began it
Here within my heart
Who can turn illusion into truth
Desire to devotion
Only You my loving Baba
You're the only one
Only You my loving Baba
You and I are one
Who can still the stirring of a soul
That longs for something more
Only You my gentle Baba
Only You my Lord
Who replies to the voice I hear inside
That cries out 'who am I'
Only You all knowing Baba
Only You Sathya Sai
All my life I've spent in searching
Reaching for a star
My journey ends where I began it
Here within my heart
Who can turn illusion into truth
Desire to devotion
Only You my loving Baba
You're the only one
Only You all knowing Baba
You and I are one.</t>
  </si>
  <si>
    <t>who-can-still-stirring-soul.mp3</t>
  </si>
  <si>
    <t>debug_who_can_still_the_stirring_of_a_soul.html</t>
  </si>
  <si>
    <t>https://sairhythms.sathyasai.org/song/who-can-understand-glory-god</t>
  </si>
  <si>
    <t>Who can understand the Glory of God?</t>
  </si>
  <si>
    <t>Who can understand the Glory of God?
Wondrous One transcending space - time and form
(Yet) Sai - You are Here for us, O Sai, so very dear to us
(O) Sai - It is clear that You are Love
Touching, healing, and blessing every soul
You guide us, even carry us, until we reach the Goal
Sai Baba, You have come, for every one
Reaching out, you take us by the hand
Lead, kindly Lord, into the Light
The brilliant Light of Love Divine
Touching, healing, and blessing every soul
You guide us, even carry us, until we reach the Goal
Sai - You are here for us, O Sai, so very dear to us
(O) Sai - It is clear that You are Love</t>
  </si>
  <si>
    <t>debug_who_can_understand_the_glory_of_god.html</t>
  </si>
  <si>
    <t>https://sairhythms.sathyasai.org/song/who-my-temple</t>
  </si>
  <si>
    <t>Who is in my temple?</t>
  </si>
  <si>
    <t>Who is in my temple?
Who is in my temple?
All the doors do open themselves
All the lamps do light themselves
Darkness like a dark bird, flies away
O, flies away</t>
  </si>
  <si>
    <t>debug_who_is_in_my_temple.html</t>
  </si>
  <si>
    <t>https://sairhythms.sathyasai.org/song/who-sai-baba</t>
  </si>
  <si>
    <t>Who is Sai Baba</t>
  </si>
  <si>
    <t>Who is Sai Baba? He's the form of Love
Who is Sai Baba? He is Eternal Om
Who is Sai Baba? He is Truth and Love
Who is Sai Baba? He is Everything
(Chorus)
What does Sai Baba say?
Sai Baba says God is Love,
Sai Baba says God is Truth and Love.
Sai Baba says God is Everything
Sai Baba says God is Om
Who is Sai Baba? He is Righteousness
Who is Sai Baba? He is Eternal Om
Who is Sai Baba? He is Truth and Love
Who is Sai Baba? He is Everything
(Repeat Chorus)</t>
  </si>
  <si>
    <t>debug_who_is_sai_baba.html</t>
  </si>
  <si>
    <t>https://sairhythms.sathyasai.org/song/who-lord-universe</t>
  </si>
  <si>
    <t>Who Is the Lord Of The Universe</t>
  </si>
  <si>
    <t>Who Is The Lord Of The Universe
He Is The Lord Of The Self
Open Your Eyes And Realize The Lord Is Residing Within You
Dive Deeper And Deeper Inside
Fill Your Heart With His Love's Pure Light (2x, to Dive...)
Master Your Senses, Give Up Pretenses
Know That Forever The Lord And You Are One
Know That Forever The Lord And I Are One</t>
  </si>
  <si>
    <t>who-lord-universe.mp3</t>
  </si>
  <si>
    <t>debug_who_is_the_lord_of_the_universe.html</t>
  </si>
  <si>
    <t>https://sairhythms.sathyasai.org/song/who-man-all-clothed-red</t>
  </si>
  <si>
    <t>Who is the man all clothed in red</t>
  </si>
  <si>
    <t>Who is the man all clothed in red
With a dome of hair upon His head?
His love extends as far as can be seen
Who is that man loving me?
Teaching us there’s something more?
He says, “service to people in need
will open our hearts to ecstasy”
And takes away all our fear?
Who is the man who always gives
Teaching us by how He lives?
And showers blessings on all of man?
He says, “the new world has come
And there’s only one religion, the religion of love”
And showers blessings on all of man?
He says, “the new world has come
There’s only one religion, the religion of love”
Whoa, sweet, sweet Sathya Sai</t>
  </si>
  <si>
    <t>who-man-all-clothed-red.mp3 who-man-all-clothed-red_1.mp3</t>
  </si>
  <si>
    <t>debug_who_is_the_man_all_clothed_in_red.html</t>
  </si>
  <si>
    <t>https://sairhythms.sathyasai.org/song/why-fear-when-i-am-here</t>
  </si>
  <si>
    <t>Why Fear When I am Here</t>
  </si>
  <si>
    <t>Why Fear When I Am Here?
So Says Baba, Sathya Sai Baba, Sathya Sai Baba, My Lord [ Why Fear ... ]
All I Want Is Your Love In God, No Matter What Your Faith
So Says Baba, Sathya Sai Baba, Sathya Sai Baba, My Lord [ Why Fear ... ]
All Of Them Brought The Message Of Love, Love Your Fellow Man
So Says Baba, Sathya Sai Baba, Sathya Sai Baba, My Lord [ Why Fear ... ]
Find The Light That Is In Your Heart And Reach The Promised Land
So Says Baba, Sathya Sai Baba, Sathya Sai Baba, My Lord</t>
  </si>
  <si>
    <t>why-fear-when-i-am-here.mp3</t>
  </si>
  <si>
    <t>G1 R2 n1 S SIn the Key of C:E♭ D B♭ C C</t>
  </si>
  <si>
    <t>lead-music karaoke tutorial</t>
  </si>
  <si>
    <t>Song Glossary baba: lord sai baba - the divine father buddha: founder of buddhism and one of the major ten incarnations of god; also an enlightened person krishna: name of the eighth incarnation of lord vishnu, son of devaki and vasudeva sai: sa + aai = divine mother sathya: truth, short form of sathyanarayana – the childhood name of sri sathya sai baba; (var) sathyam</t>
  </si>
  <si>
    <t>debug_why_fear_when_i_am_here.html</t>
  </si>
  <si>
    <t>https://youtu.be/futM3hYf6xI</t>
  </si>
  <si>
    <t>https://sairhythms.sathyasai.org/song/wisdoms-delight</t>
  </si>
  <si>
    <t>Wisdom's Delight</t>
  </si>
  <si>
    <t>Om, Lord, Sri Sathya Sai,
Flower of wisdom's delight,
Free me from peril and fear,
Let my desires melt at Your feet.
What say You, oh Lord?
Can it be the time to seek,
The truth and blessings You endow?
The soul is yearning to fly (2x)
Into Your Divine heart,
Om, Lord, Sri Sathya Sai.</t>
  </si>
  <si>
    <t>wisdoms-delight.mp3</t>
  </si>
  <si>
    <t>debug_wisdoms_delight.html</t>
  </si>
  <si>
    <t>https://sairhythms.sathyasai.org/song/heart-s-full-love</t>
  </si>
  <si>
    <t>With a heart that’s full of love</t>
  </si>
  <si>
    <t>With a heart that's full of love, repeat the name of Ram,
Rama Rama Ram, Rama Rama Ram, Sai Rama Rama Ram
Great is the power of the Name, burning our sin and sorrow
Helping us live without the fear of what may happen tomorrow
Saying the Name will bring eternal peace and happiness
Comforting when we need support, it helps in times of distress
Saying the Name will give protection; worries and doubts will cease
When we call, wherever we are, the Name will give us peace
Rama's Name is Father and Mother, it is our dearest friend
We have no need of any other, on Ram we can depend
Rama Rama Ram, Rama Rama Ram, Rama Rama Ram, Sai Rama Rama Ram
Prema Muditha Man Se Kaho (Rama Rama Ram) x3 Sri Rama Rama Ram
Paapa Katey Dukha Mitey Lekey Rama Naam
Bhava Samudra Sukhada Naava Ek Rama Naam
Parama Shanthi Sukha Nidhana Divya Rama Naam
Niraadhaara Ko Aadhara Ek Rama Naam
Parama Gopya Parama Divya Mantra Rama Naam
Sant Hrudaya Sada Basath Ek Rama Naam
Mata Pitha Bandhu Sakha Sab Hi Rama Naam
Bhaktha Janara Jeevana Dhana Ek Rama Naam
(Rama Rama Ram) x3 Sri Rama Rama Ram</t>
  </si>
  <si>
    <t>heart-s-full-love.mp3</t>
  </si>
  <si>
    <t>multi-lingual heart voice</t>
  </si>
  <si>
    <t>debug_with_a_heart_thats_full_of_love.html</t>
  </si>
  <si>
    <t>https://sairhythms.sathyasai.org/song/your-flute-you-enchant</t>
  </si>
  <si>
    <t>With Your flute You enchant</t>
  </si>
  <si>
    <t>With Your flute You enchant all who hear You
Ever after they long to be near You
Dance, O dance on, O sweet little Krishna
Little Krishna, dearest Krishna
Dance, O dance on, O sweet Sai Krishna
You captured the hearts of the Gopas and Gopis
You're here once again charming all Your devotees
Dance, O dance on, O sweet Sai Krishna
Sai Krishna, Sai Krishna
Dance, O dance on, O sweet Sai Krishna
Madhuvana Ke Muraliwala
Nacho Nacho Nacho Nandalala
Nandalala Nandalala [ Nacho Nacho ... ]
Gopi Manohara Gopala Bala
Parthi Pureeshwara Hey Sai Natha [ Nacho Nacho ... ]</t>
  </si>
  <si>
    <t>your-flute-you-enchant.mp3</t>
  </si>
  <si>
    <t>debug_with_your_flute_you_enchant.html</t>
  </si>
  <si>
    <t>https://youtu.be/7BngR5nbtDs</t>
  </si>
  <si>
    <t>https://sairhythms.sathyasai.org/song/without-singing-lord</t>
  </si>
  <si>
    <t>Without Singing To The Lord</t>
  </si>
  <si>
    <t>Without Singing To The Lord There's No Peace Or Happiness
Without Praising His Name There's No Feeling Of Bliss
Without Love And Devotion We Never Will Be Free
Without Service To Him No Salvation Can There Be [ Without Singing ... ]
We Find Union With Him When Our Minds Are At Rest
The Best Wisdom Is Seeing The Lord Everywhere
The Most Righteous Of Deeds Shows Compassion And Care
There Is No One As Near And As Dear As The Lord
He Is Present In All And In All Can Be Adored
Without Singing To The Lord There's No Peace Or Happiness
Without Chanting His Name There's No Feeling Of Bliss
Without Love And Devotion We Never Will Be Free
Without Serving Mankind No Salvation Can There Be [ Without Singing ... ]
We Find Union With Him When Our Minds Are At Rest
The Best Wisdom Is Seeing The Lord Everywhere
The Most Righteous Of Deeds Shows Compassion And Care
There Is No One As Near And As Dear As The Lord
He Is Present In All And In All Can Be Adored
Hari Bhajana Bina Sukh Shanthi Nahin
Hari Naam Bina Ananda Nahin
Prema Bhakthi Bina Uddhar Nahin
Guru Seva Bina Nirvana Nahin [ Hari Bhajan ... ]
Japa Dhyana Bina Sam Yoga Nahin
Prabhu Darsha Bina Pragyana Nahin
Daya Dharma Bina Sath Karma Nahin
Bhagawan Bina Koi Apna Nahin
Hari Naam Bina Paramatma Nahin
Ai no Kokoro de Kami no Uta o
Kami no Mina wa Inochi no Izumi
Ai o Motte Kokoro o Zukushi
Uyamau Koto wa Kami e no Michi
Ai no Kokoro de Kami no Uta o
Inori o Motte Ikiteyu Kou
Kami no Misugata Kokoro ni Ukabe
Watashi no Kami yo Ai no Kami yo
Ai ni Yori Michibiki Tamae
Kami no Ai wa Sekai no Subete</t>
  </si>
  <si>
    <t>debug_without_singing_to_the_lord.html</t>
  </si>
  <si>
    <t>https://youtu.be/YW3AGH4ZwSY</t>
  </si>
  <si>
    <t>https://sairhythms.sathyasai.org/song/without-thee-sai-there-no-one</t>
  </si>
  <si>
    <t>Without Thee, Sai, there is no one</t>
  </si>
  <si>
    <t>Without Thee, Sai, there is no one,
Come, O Lord of my heart, Sai
Come, O Lord of my heart, O Sai Ram, come, O Lord of my heart
O beautiful Sai, don't disappoint me
Beloved Sai, don't ever leave me
Outside Your door I'm standing and waiting (2X)
Hear the cry of my soul, O Sai Ram, hear the cry of my soul</t>
  </si>
  <si>
    <t>debug_without_thee_sai_there_is_no_one.html</t>
  </si>
  <si>
    <t>https://sairhythms.sathyasai.org/song/work-together</t>
  </si>
  <si>
    <t>Work Together</t>
  </si>
  <si>
    <t>If we can work together, in peace and harmony,
If we can work together, the I and you are We.
If we can work together, in peace and harmony (yes)
If we can work together, how happy we will be.</t>
  </si>
  <si>
    <t>work-together.mp3</t>
  </si>
  <si>
    <t>debug_work_together.html</t>
  </si>
  <si>
    <t>https://sairhythms.sathyasai.org/song/worship-your-mind-feet-guru</t>
  </si>
  <si>
    <t>Worship In Your Mind The Feet Of The Guru</t>
  </si>
  <si>
    <t>Worship in your mind the Feet of the Guru
For crossing the ocean of life is hard to do
Remover of all darkness, praise to Thee
Shiva Sai, Lord of Light, Shiva Sai
Praise to You, Shiva, Praise to You, Shiva,
Praise to You, Shiva
You light the pathway Home
Lord of the Mountain, Shiva,
Lord of the Mountain, Shiva,
Lord of the Mountain, Shiva,
You light the pathway Home
You are Om, Baba, You are Om, Baba,
You are Om, Baba, You are the Form of Om
Manasa Bhajorey Guru Charanam
Dusthara Bhava Sagara Taranam
Guru Maharaj Guru Jai Jai
Sai Natha Sadguru Jai Jai
Om Namah Shivaya Om Namah Shivaya Om Namah Shivaya Shivaya Namah Om
Arunachala Shiva Arunachala Shiva Arunachala Shiva Aruna Shivom
Omkaram Baba Omkaram Baba Omkaram Baba Om Namo Baba
Worshipping in your mind at the Guru's Feet
Gives you the blessing to make your life complete
Banisher of darkness, praise to You
Sathya Sai, our Lord ever true
Praise to Shiva, Praise to Shiva, Praise to Shiva
Sai Shiva, praise to You
Lord of Protection, Lord of Protection, Lord of
Protection, Lord Sai, praise to You
You are Om, Baba, You are Om, Baba, You are
Om, Baba, You are the Form of Om
Vol overgave kniel ik aan uw voeten neer
In mijn levensboot ben ik dan veilig Heer
Ere zij U God, koning van mijn hart
(Sathya) Sai Baba, alle glorie in aan U
Om ik buig voor Shiva, Om ik buig voor Shiva, Om ik buig voor Shivaya Shiva ik buig voor U
U doet mijn hart verwarmen, U doet mijn hart verwarmen, U doet mijn hart verwarmen, Heer Shiva dit komt door U
Baba ik zing uw Naam, Baba ik zing uw Naam, Baba ik zing uw Naam, ik zing uw Naam en buig voor U
Guru no Miashi wo Agamemasho
Eichi no Hikari ni Terasarete
Toutoki Guru Sai Baba
Ooi Naru Kami, Ooi Naru Kami, Ooi Naru Kami, Sai Baba
Kagiri Naki Ai no, Kagiri Naki Ai no, Kagiri Naki Ai no, Sai Baba
Michibiki Tamae, Michibiki Tamae, Michibiki Tamae, Sai Baba</t>
  </si>
  <si>
    <t>S S S S S S n2 R2 S n2 d2 d2In the Key of C:C C C C C C B D C B A A</t>
  </si>
  <si>
    <t>Song Glossary baba: lord sai baba - the divine father do: give, grant; also refers to the number two guru: preceptor; (var) guruvara – belonging to the guru / guru’s om: Omkara has no form. It is the manifestation of Brahman (God) as sound. It is present in all creation. It is effulgent. It is in all speech. Read More: Significance of Om sai: sa + aai = divine mother shiva: lord shiva - one of the trinity who is the destroyer - the name shiva means auspiciousness; (var) shiv, shivaya, shivaraj, shivaraja, shivarajam, shivom, shivani (f) - of shiva</t>
  </si>
  <si>
    <t>debug_worship_in_your_mind_the_feet_of_the_guru.html</t>
  </si>
  <si>
    <t>https://sairhythms.sathyasai.org/song/worship-feet-sai-baba</t>
  </si>
  <si>
    <t>Worship the feet of Sai Baba</t>
  </si>
  <si>
    <t>Worship the feet of Sai Baba, Worship the feet of the Lord
Reach for the love everlasting, Rise to the Love of Lord Sai
Worship the feet of Sai Baba, Worship the feet of the Lord
Look at the face of Lord God in the form of Avataar
He is here to save our souls, pray to the Lord Sai Ram</t>
  </si>
  <si>
    <t>debug_worship_the_feet_of_sai_baba.html</t>
  </si>
  <si>
    <t>https://sairhythms.sathyasai.org/song/worshipping-your-mind-guru%E2%80%99s-feet</t>
  </si>
  <si>
    <t>Worshipping In Your Mind At The Guru’s Feet</t>
  </si>
  <si>
    <t>Worshipping in your mind at the Guru's Feet
Gives you the blessing to make your life complete
Banisher of darkness, praise to You
Sathya Sai, our Lord ever true
Praise to Shiva, Praise to Shiva, Praise to Shiva
Sai Shiva, praise to You
Lord of Protection, Lord of Protection, Lord of
Protection, Lord Sai, praise to You
You are Om, Baba, You are Om, Baba, You are
Om, Baba, You are the Form of Om
Manasa Bhajorey Guru Charanam
Dusthara Bhava Sagara Taranam
Guru Maharaj Guru Jai Jai
Sai Natha Sadguru Jai Jai
Om Namah Shivaya Om Namah Shivaya Om Namah Shivaya Shivaya Namah Om
Arunachala Shiva Arunachala Shiva Arunachala Shiva Aruna Shivom
Omkaram Baba Omkaram Baba Omkaram Baba Om Namo Baba
Worship in your mind the Feet of the Guru
For crossing the ocean of life is hard to do
Remover of all darkness, praise to Thee
Shiva Sai, Lord of Light, Shiva Sai
Praise to You, Shiva, Praise to You, Shiva,
Praise to You, Shiva
You light the pathway Home
Lord of the Mountain, Shiva,
Lord of the Mountain, Shiva,
Lord of the Mountain, Shiva,
You light the pathway Home
You are Om, Baba, You are Om, Baba,
You are Om, Baba, You are the Form of Om
Vol overgave kniel ik aan uw voeten neer
In mijn levensboot ben ik dan veilig Heer
Ere zij U God, koning van mijn hart
(Sathya) Sai Baba, alle glorie in aan U
Om ik buig voor Shiva, Om ik buig voor Shiva, Om ik buig voor Shivaya Shiva ik buig voor U
U doet mijn hart verwarmen, U doet mijn hart verwarmen, U doet mijn hart verwarmen, Heer Shiva dit komt door U
Baba ik zing uw Naam, Baba ik zing uw Naam, Baba ik zing uw Naam, ik zing uw Naam en buig voor U
Guru no Miashi wo Agamemasho
Eichi no Hikari ni Terasarete
Toutoki Guru Sai Baba
Ooi Naru Kami, Ooi Naru Kami, Ooi Naru Kami, Sai Baba
Kagiri Naki Ai no, Kagiri Naki Ai no, Kagiri Naki Ai no, Sai Baba
Michibiki Tamae, Michibiki Tamae, Michibiki Tamae, Sai Baba</t>
  </si>
  <si>
    <t>worshipping-your-mind-guru’s-feet.mp3</t>
  </si>
  <si>
    <t>Song Glossary baba: lord sai baba - the divine father guru: preceptor; (var) guruvara – belonging to the guru / guru’s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 shiva: lord shiva - one of the trinity who is the destroyer - the name shiva means auspiciousness; (var) shiv, shivaya, shivaraj, shivaraja, shivarajam, shivom, shivani (f) - of shiva</t>
  </si>
  <si>
    <t>debug_worshipping_in_your_mind_at_the_gurus_feet.html</t>
  </si>
  <si>
    <t>https://sairhythms.sathyasai.org/song/wouldn%E2%80%99t-it-be-nice</t>
  </si>
  <si>
    <t>Wouldn’t it be nice</t>
  </si>
  <si>
    <t>Wouldn't it be nice
Doing only good
To practice what we preach
Each and every day
Sathya, Dharma, Prema
Shanthi and Ahimsa
With the Lord's Divine Love
To help us on our way
Hindu, Buddhist, Sikh and Jain
Christian, Jew or Muslim
You'll get there just the same
Wouldn't it be nice
Doing what is right
To Love our fellow man
And help in any way
Yellow, black or white
We're all equal in His sight
With our Lord's Divine Love
To help us on our way
Prophets and sages
From beginning of time
Have come down to teach us
That we are all entwined
How blessed this human race
To be showered with His Grace
Because our Divine Lord
Is here on Earth today
How blessed this human race
To be showered with His Grace
Because our Divine Lord is
With us all the way!</t>
  </si>
  <si>
    <t>wouldn’t-it-be-nice.mp3</t>
  </si>
  <si>
    <t>debug_wouldnt_it_be_nice.html</t>
  </si>
  <si>
    <t>https://sairhythms.sathyasai.org/song/yadava-kula-deepa-hey-nandalala</t>
  </si>
  <si>
    <t>Yadava Kula Deepa Hey Nandalala</t>
  </si>
  <si>
    <t>O Lord Gopala (Krishna), You are the light of Yadu Dynasty, You are the one who annihilated the demon Madhu. With the Flute, You played about in Brindavana. You are verily Lord Sai of Trayee Brindavan. Victory to Thee, O Lord.</t>
  </si>
  <si>
    <t>Yadava Kula Deepa Hey Nandalala
Hey Nandalala Sai Gopala [ Yadava Kula ... ]
Trayee Brindavana Shyama (Sai) Gopala
Sri Madhusudhana Sai Gopala
Jaya Muralidhara Hey Vraja Bala</t>
  </si>
  <si>
    <t>Song Glossary bala: child, son; (var) bal, balana, balagan (tamil), baalam brindavana: garden of tulsi plants, abode of krishna and sathya sai; (var) brindavan deep: lamp, light; (var) deepa gopal: name of krishna which means protector of the cowherd; (var) gopala, gopalana, gopalam hey: a heartfelt callout, usually followed by a name or description like 'hey rama', or 'hey merciful lord' jaya: victory; (var) jayam, jayatu kula: clan, lineage, dynasty madhusudhana: slayer of the demon madhu - lord krishna murali: flute nandalala: son of nanda; (var) nandalal sai: sa + aai = divine mother sham: dark hued, a reference to lord krishna; evening time; (var) shyam, shyama, shyamala sri: honorific title of respect; another name of goddess lakshmi; wealth, majesty, splendour, intellect, fortune; (var) thiru (tamil) trayee: refers to trayee brindavan, the holy residence of lord sathya sai baba at whitefield, bangalore vraja: playground of lord krishna's divine sports i.e., brindavana yadava: one belonging to the yadu dynasty, refers to lord krishna</t>
  </si>
  <si>
    <t>debug_yadava_kula_deepa_hey_nandalala.html</t>
  </si>
  <si>
    <t>/sites/default/files/pages/songs/audio/yadava-kula-deepa-hey-nandalala.mp4</t>
  </si>
  <si>
    <t>https://sairhythms.sathyasai.org/song/yadu-kula-nandana-sri-hari</t>
  </si>
  <si>
    <t>Yadu Kula Nandana Sri Hari</t>
  </si>
  <si>
    <t>O Lord Krishna of the Yadava clan, You are also known by different names as Madhava, Govinda, Gopala, Madhusudhana and Mohana. You are adored by Radha.</t>
  </si>
  <si>
    <t>Yadu Kula Nandana Sri Hari Madhava Govinda Gopala Krishna Krishna
Krishna Krishna Radha Krishna
Krishna Krishna Sai Krishna Krishna
Yadu Kula Nandana Sri Hari Madhava Govinda Gopala Krishna Krishna
Madhava Murali Sri Madhusudhana Mohana Radhey Krishna Krishna
Krishna Krishna Radha Krishna
Krishna Krishna Sai Krishna Krishna</t>
  </si>
  <si>
    <t>Song Glossary gopal: name of krishna which means protector of the cowherd; (var) gopala, gopalana, gopalam govinda: name of krishna which means cowherd; (var) govindam hari: name of lord vishnu; (var) hare, harey krishna: name of the eighth incarnation of lord vishnu, son of devaki and vasudeva kula: clan, lineage, dynasty madhava: name of krishna which means very sweet like madhu-honey; (var) madhavam, madhavaya madhusudhana: slayer of the demon madhu - lord krishna mohana: attractive, beautiful, enchanting; (var) mohanam, mohini (f) - also refers to an incarnation of lord vishnu murali: flute nandana: son, also the name of a forest; (var) nandan, nandanam radha: one of the gopikas and the beloved of lord krishna; (var) radhe, radhey, radhika sri: honorific title of respect; another name of goddess lakshmi; wealth, majesty, splendour, intellect, fortune; (var) thiru (tamil) yadu: name of the dynasty in which lord krishna was born; (var) yaduvara, yadukula</t>
  </si>
  <si>
    <t>debug_yadu_kula_nandana_sri_hari.html</t>
  </si>
  <si>
    <t>https://youtu.be/WoLtmn3n8cQ?t=194</t>
  </si>
  <si>
    <t>The tune of this song is similar to "Shaila Girishwara Uma Maheshwara".</t>
  </si>
  <si>
    <t>https://sairhythms.sathyasai.org/song/yadu-nanda-ananda-nanda-gopala</t>
  </si>
  <si>
    <t>Yadu Nanda Ananda Nanda Gopala</t>
  </si>
  <si>
    <t>Glory to Lord Krishna, the blissful child of the Yadu dynasty, the beloved of Radha. Glory to Lord Sai who is the embodiment of bliss and is verily Krishna, the incarnation of Hari (Vishnu).</t>
  </si>
  <si>
    <t>Yadu Nanda Ananda Nanda Gopala
Radhey Radhey Govinda Radhey Gopala
Hari Anandamaya Sai Gopala (2)
Radha Lola Ananda Nanda Gopala [ Radhey Radhey ... ]</t>
  </si>
  <si>
    <t>S n2 S G2 G2 G2 M1 G2 S R2 R2In the Key of C:C B C E E E F E C D D</t>
  </si>
  <si>
    <t>Song Glossary anand: bliss; (var) ananda, anandam, anando anandamayi: one who is full of joy; (var) anandamaya (masculine) gopal: name of krishna which means protector of the cowherd; (var) gopala, gopalana, gopalam govinda: name of krishna which means cowherd; (var) govindam hari: name of lord vishnu; (var) hare, harey lola: longing or desirous of nanda: foster father of lord krishna radha: one of the gopikas and the beloved of lord krishna; (var) radhe, radhey, radhika sai: sa + aai = divine mother yadu: name of the dynasty in which lord krishna was born; (var) yaduvara, yadukula</t>
  </si>
  <si>
    <t>debug_yadu_nanda_ananda_nanda_gopala.html</t>
  </si>
  <si>
    <t>https://www.youtube.com/watch?v=pbhHVXIgkN8</t>
  </si>
  <si>
    <t>https://sairhythms.sathyasai.org/song/yadu-nandana-gopala</t>
  </si>
  <si>
    <t>Yadu Nandana Gopala</t>
  </si>
  <si>
    <t>Chant the name of Sai Gopala, the son of Yadu dynasty, who moved around in Brindavan and who is enchanted by the sound of Flute He plays.</t>
  </si>
  <si>
    <t>Yadu Nandana Gopala
Jaya Brindavana Lola
Jaya Murali Gaana Vilola
Gopala Gopala Sai Gopala</t>
  </si>
  <si>
    <t>yadu-nandana-gopala.mp3</t>
  </si>
  <si>
    <t>Song Glossary brinda: short form of brindavan, a garden of tulsi plants gaan: song, music; (var) gaana gopal: name of krishna which means protector of the cowherd; (var) gopala, gopalana, gopalam jaya: victory; (var) jayam, jayatu lola: longing or desirous of murali: flute nanda: foster father of lord krishna sai: sa + aai = divine mother vilola: one who is in atmic bliss; (var) vilolana, viloley yadu: name of the dynasty in which lord krishna was born; (var) yaduvara, yadukula</t>
  </si>
  <si>
    <t>debug_yadu_nandana_gopala.html</t>
  </si>
  <si>
    <t>https://sairhythms.sathyasai.org/song/yadu-nandana-hey-ghana-shyam</t>
  </si>
  <si>
    <t>Yadu Nandana Hey Ghana Shyam</t>
  </si>
  <si>
    <t>Salutations to Lord Krishna, the dark-hued son of Yadu dynasty who strolls in Brindavan, wearing peacock feathers in His crown, dressed in yellow silk, who is fond of playing the Flute, who steals butter from the house of Gopikas and the darling son of mother Yashoda and Devaki.</t>
  </si>
  <si>
    <t>Yadu Nandana Hey Ghana Shyam
Brindavana Sanchari Shyam [ Yadu Nandana ... ]
Mora Mukuta Peetambara Dhari
Bansi Mohana Shyam
Maakhan Chora Yashoda Ke Natkat
Devaki Nandana Shyam (2)</t>
  </si>
  <si>
    <t>Song Glossary bansi: flute brindavana: garden of tulsi plants, abode of krishna and sathya sai; (var) brindavan chora: thief; (var) choram devaki: mother of lord krishna dhara: bear, carry, earth, one who wears; (var) dhari, dharana, dharam, dharey, dharini (f) ghana: thick; also refers to the sound of a bell; (var) ghanana hey: a heartfelt callout, usually followed by a name or description like 'hey rama', or 'hey merciful lord' ke: of or belonging to maakhan: butter mohana: attractive, beautiful, enchanting; (var) mohanam, mohini (f) - also refers to an incarnation of lord vishnu mora: peacock mukuta: crown; (var) makuta; mukutadhara, mukutadhari - wearing a crown nandana: son, also the name of a forest; (var) nandan, nandanam natkat: mischievous peetambara: yellow or golden colored cloth esp. worn by lord krishna sanchari: one who wanders; (var) sanchara, sancharam sham: dark hued, a reference to lord krishna; evening time; (var) shyam, shyama, shyamala yadu: name of the dynasty in which lord krishna was born; (var) yaduvara, yadukula yashoda: foster mother of lord krishna; (var) yashode</t>
  </si>
  <si>
    <t>debug_yadu_nandana_hey_ghana_shyam.html</t>
  </si>
  <si>
    <t>https://sairhythms.sathyasai.org/song/yadu-nandana-shyama-murari</t>
  </si>
  <si>
    <t>Yadu Nandana Shyama Murari</t>
  </si>
  <si>
    <t>Yadu Nandana Shyama Murari Hey Radha Kunja Vihari
Madhusudhana Mana Mohana
Vande Keshavam (Madhavam) [ Yadu Nandana ... ]
Jaya Murali Gaana Vilola
Jaya Radhey Shyama Gopala
Nanda Nandana Shyamala Vadana [ Vande Keshavam ... ]
Kamala Nayana Peetamabara Dhari
Chakra Sudharshana Bhava Bhaya Haari
Mana Mohana Govardhana Dhari [ Vande Keshavam ... ]</t>
  </si>
  <si>
    <t>Song Glossary bhava: being, becoming, birth, world bhaya: fear chakra: the discus of lord vishnu, also the seven chakras present in the body through which the ‘kundalini’ shakthi ascends dhara: bear, carry, earth, one who wears; (var) dhari, dharana, dharam, dharey, dharini (f) govardhana: the name of the hillock that was lifted by lord krishna harana: to remove/destroy; (var) haranam, haari - one who destroys hey: a heartfelt callout, usually followed by a name or description like 'hey rama', or 'hey merciful lord' jaya: victory; (var) jayam, jayatu kamala: lotus keshava: refers to lord krishna who vanquished the demon keshi; also means the one with beautiful, long hair; (var) keshavam kunja: a place overgrown with plants or creepers, a bower madhava: name of krishna which means very sweet like madhu-honey; (var) madhavam, madhavaya madhusudhana: slayer of the demon madhu - lord krishna mana: mind; (var) man, mano mohana: attractive, beautiful, enchanting; (var) mohanam, mohini (f) - also refers to an incarnation of lord vishnu murali: flute murare: one who killed the demon ‘mura’ – lord krishna; (var) murari, murarey nanda: foster father of lord krishna nandana: son, also the name of a forest; (var) nandan, nandanam nayan: eye; (var) nayana, nayanon, nayanom, nayanabhi peetambara: yellow or golden colored cloth esp. worn by lord krishna radha: one of the gopikas and the beloved of lord krishna; (var) radhe, radhey, radhika sham: dark hued, a reference to lord krishna; evening time; (var) shyam, shyama, shyamala vadana: face; (var) vadanam, vadani (f) vande: i salute, i bow vihara: one who resides; (var) viharana, vihari, viharini (f) vilola: one who is in atmic bliss; (var) vilolana, viloley yadu: name of the dynasty in which lord krishna was born; (var) yaduvara, yadukula</t>
  </si>
  <si>
    <t>debug_yadu_nandana_shyama_murari.html</t>
  </si>
  <si>
    <t>https://youtu.be/77d84o0FoJc?t=1750</t>
  </si>
  <si>
    <t>https://sairhythms.sathyasai.org/song/yadu-nandana-yashoda-bala</t>
  </si>
  <si>
    <t>Glory be to You, Oh Lord Krishna, the son of Yadu dynasty, the son of Yashoda, You are the Lord Madhava and Keshava, the one who held aloft the hillock Mandara, You are the destroyer of the demon Madhu.</t>
  </si>
  <si>
    <t>Yadu Nandana Yashoda Bala
Madhava Keshava [ Yadu Nandana ... ]
Mathura Natha Mama Sai Natha
Mandara Giridhara Madhusudhana Hey</t>
  </si>
  <si>
    <t>yadu-nandana-yashoda-bala.mp3</t>
  </si>
  <si>
    <t>https://dl.radiosai.org/RADIO_SAI_BHAJAN_CLASSROOM_446_YADU_NANDANA_YASHODA_BALA.mp3</t>
  </si>
  <si>
    <t>Song Glossary bala: child, son; (var) bal, balana, balagan (tamil), baalam giridhar: one who lifted the mountain - refers to lord krishna who lifted the govardhana peak; (var) giridhara, giridhari hey: a heartfelt callout, usually followed by a name or description like 'hey rama', or 'hey merciful lord' keshava: refers to lord krishna who vanquished the demon keshi; also means the one with beautiful, long hair; (var) keshavam madhava: name of krishna which means very sweet like madhu-honey; (var) madhavam, madhavaya madhusudhana: slayer of the demon madhu - lord krishna mama: mine mandara: name of a mountain, a type of flower mathura: holy city associated with lord krishna nandana: son, also the name of a forest; (var) nandan, nandanam natha: lord or master; (var) nath, nathaya, natham, nada (tamil), nadanukku (tamil) - to the lord, nathudey (telugu) sai: sa + aai = divine mother yadu: name of the dynasty in which lord krishna was born; (var) yaduvara, yadukula yashoda: foster mother of lord krishna; (var) yashode</t>
  </si>
  <si>
    <t>debug_yadu_nandana_yashoda_bala.html</t>
  </si>
  <si>
    <t>https://sairhythms.sathyasai.org/song/yamuna-teera-vihari-brindavana-sanchari</t>
  </si>
  <si>
    <t>Yamuna Teera Vihari Brindavana Sanchari</t>
  </si>
  <si>
    <t>Lord Krishna moves about in Brindavan and in the hearts of devotees filled with divine love and also on the banks of river Yamuna. The cute little Krishna who lifted the hillock Govardhana with his little finger, is the Sai of Parthi on the banks of the river Chitravathi.</t>
  </si>
  <si>
    <t>Yamuna Teera Vihari Brindavana Sanchari
Govardhana Giridhari Gopala Krishna Murari
Chithravathi Teera Vihari Chinni Krishna Murari [ Govardhana Giridhari ... ]
Prema Hrudaya Sanchari Parthi Puri Sri Sai [ Govardhana Giridhari ... ]</t>
  </si>
  <si>
    <t>Song Glossary brinda: short form of brindavan, a garden of tulsi plants chinni: small chithravathi: the river on the banks of which puttaparthi is situated giridhar: one who lifted the mountain - refers to lord krishna who lifted the govardhana peak; (var) giridhara, giridhari gopal: name of krishna which means protector of the cowherd; (var) gopala, gopalana, gopalam govardhana: the name of the hillock that was lifted by lord krishna hrudaya: heart krishna: name of the eighth incarnation of lord vishnu, son of devaki and vasudeva murare: one who killed the demon ‘mura’ – lord krishna; (var) murari, murarey prema: love; (var) prem; also the name of the third sai avatar, prema sai puri: a holy site puttaparthi: birthplace of bhagawan sri sathya sai baba; (var) parti, parthi, parthipuri sai: sa + aai = divine mother sanchari: one who wanders; (var) sanchara, sancharam sri: honorific title of respect; another name of goddess lakshmi; wealth, majesty, splendour, intellect, fortune; (var) thiru (tamil) teera: bank, shore vihara: one who resides; (var) viharana, vihari, viharini (f) yamuna: holy river flowing on the banks of mathura and brindavan, sites associated with lord krishna's advent</t>
  </si>
  <si>
    <t>debug_yamuna_teera_vihari_brindavana_sanchari.html</t>
  </si>
  <si>
    <t>https://www.youtube.com/watch?v=jlaTVwoFRSA</t>
  </si>
  <si>
    <t>https://sairhythms.sathyasai.org/song/yashoda-bala-nanda-gopala</t>
  </si>
  <si>
    <t>Yashoda Bala Nanda Gopala</t>
  </si>
  <si>
    <t>Oh son of Nanda born of Yadu clan who held aloft the hillock Govardhana, who moves about in Gokula, Victory to you Oh Lord of devotee Meera.</t>
  </si>
  <si>
    <t>Yashoda Bala Nanda Gopala
Gokula Bala Gopala Bala [ Yashoda Bala ... ]
Yaduvara Giridhara Krishna Gopala
Jaya Jaya Meera Prabhu Nandalala</t>
  </si>
  <si>
    <t>Song Glossary bala: child, son; (var) bal, balana, balagan (tamil), baalam giridhar: one who lifted the mountain - refers to lord krishna who lifted the govardhana peak; (var) giridhara, giridhari gokula: the place where krishna was fostered gopal: name of krishna which means protector of the cowherd; (var) gopala, gopalana, gopalam jaya: victory; (var) jayam, jayatu krishna: name of the eighth incarnation of lord vishnu, son of devaki and vasudeva meera: one of the greatest women saints and devotee of lord krishna who sang the glory of the lord through songs and bhajans nanda: foster father of lord krishna prabhu: lord, master; (var) prabho yadu: name of the dynasty in which lord krishna was born; (var) yaduvara, yadukula yashoda: foster mother of lord krishna; (var) yashode</t>
  </si>
  <si>
    <t>debug_yashoda_bala_nanda_gopala.html</t>
  </si>
  <si>
    <t>https://sairhythms.sathyasai.org/song/yasni-svet-garit-v%E2%80%99dushe</t>
  </si>
  <si>
    <t>Yasni svet garit v’dushe,</t>
  </si>
  <si>
    <t>The bright light burns in my soul, it's You who has come to me, Lord Sai Baba. You warmed up the world with Your Love and opened to us the house of spirituality, Lord Sai Baba. And everywhere along Your path there are footprints of Your noble deeds, Lord Sai Baba. It’s the cupolas of the Temples, it’s the sky and the Earth, The Lord Sai Baba. You come to us in our dreams, You are our Jesus and Allah, The Lord Sai Baba. You give Your Love to everyone, the hearts are singing for You, The Lord Sai Baba.</t>
  </si>
  <si>
    <t>Yasni svet garit v’dushe,
eto thi prishol ka mne,
gaspoyt’ Sai Baba
Mir sagrel svayim teplom,
nam atkril duhovne dom,
gaspoyt’ Sai Baba
Y pafsyudu na puti
del blagyh tvayih slidi,
gaspoyt’ Sai Baba
Eto hramov kupola,
eto nebo y zimlya,
gaspoyt’ Sai Baba
Thi prihodish k’nam va snah
y Iisus nash y Alah,
gaspoyt’ Sai Baba
Darish vsyem lyubov’ svayu,
dlya tebya syertsa payut,
gaspoyt’ Sai Baba</t>
  </si>
  <si>
    <t>Russian</t>
  </si>
  <si>
    <t>debug_yasni_svet_garit_vdushe.html</t>
  </si>
  <si>
    <t>https://sairhythms.sathyasai.org/song/yesu-masiha-sarva-loka-nayaka</t>
  </si>
  <si>
    <t>Yesu Masiha Sarva Loka Nayaka</t>
  </si>
  <si>
    <t>Lord Sathya Sai, the master of the entire world and of all faiths, responds to all names such as Yesu Masiha, Allah, Zohrashtra, Buddha and Mahavir.</t>
  </si>
  <si>
    <t>Yesu Masiha Sarva Loka Nayaka
Allah Ho Akbar Ilahi Sathya Sai Mahadeva
Sai Shirdi Sai Sathya Sai Jagannatha
Zohrashtra Buddha Mahavir Sathya Sai Mahadeva</t>
  </si>
  <si>
    <t>Song Glossary akbar: means ‘great’ in arabic and ‘allah hu akbar’ means ‘god is great’ allah: the all-compassionate god of islam religion buddha: founder of buddhism and one of the major ten incarnations of god; also an enlightened person ho: you are; (alternative) so be it ilahi: my god jagan: the world loka: world mahadev: lord of the lords - refers to lord shiva mahavira: lord mahavira – the founder of jainism, also, a very courageous person; (var) mahavir masiha: messenger nayaka: master or leader (masculine); nayaki (feminine); (var) nayaga (tamil) sai: sa + aai = divine mother sarva: all; (var) sarvam sathya: truth, short form of sathyanarayana – the childhood name of sri sathya sai baba; (var) sathyam shirdi: holy abode of the first incarnation of sai baba; (var) shirdipuri yesu: jesus christ; (var) yeshu zohrashtra: founder of the zoroastrianism faith, zoroaster (zarathustra in persian)</t>
  </si>
  <si>
    <t>debug_yesu_masiha_sarva_loka_nayaka.html</t>
  </si>
  <si>
    <t>https://sairhythms.sathyasai.org/song/yo-quiero-cantar-shirdi</t>
  </si>
  <si>
    <t>YO QUIERO CANTAR A SHIRDI</t>
  </si>
  <si>
    <t>I want to sing Shirdi Sai Baba; I want to sing Sathya Sai Baba; I want to sing Prema Sai Baba; I love You Lord because You are the Love that has come to my life; You are the Peace that colors my soul; You are the goodness that fills my days; I Love You Lord!</t>
  </si>
  <si>
    <t>Yo Quiero Cantar A Shirdi Sai Baba
Yo Quiero Cantar A Sathya Sai Baba
Yo Quiero Cantar A Prema Sai Baba
Te Amo Señor Te Amo Señor
Porque Eres Amor Que Ha Llegado A Mi Vida
Porque Eres La Paz Que Colma Mi Alma
Porque Eres Bondad Que llena Mis Días
Te Amo Señor Te Amo Señor</t>
  </si>
  <si>
    <t>debug_yo_quiero_cantar_a_shirdi.html</t>
  </si>
  <si>
    <t>https://sairhythms.sathyasai.org/song/yoake-wo-iwau-parthi-no</t>
  </si>
  <si>
    <t>Yoake wo Iwau Parthi no</t>
  </si>
  <si>
    <t>At dawn, we celebrate at Parthi. The love of Darshan (divine vision) rains down incessantly. The love within my heart flutters about. The joy is delightful. Oh Baba, You are the God of Love. You dwell in everything with Your true power. Oh Sai Baba, You are love itself. You bless us with Your divine grace.</t>
  </si>
  <si>
    <t>Yoake wo Iwau Parthi no Chi ni
Furi Sosogareru Darshan no Ai
Kokoro no Uchi ni Ai no Mau
Fushigi Naru Yorokobi yo
Oh Baba Ai Naru Kami
Subete ni Yadoru Shin Naru Chikara
Oh Baba Ai Naru Sai
Mezame Ataeru Onchou yo</t>
  </si>
  <si>
    <t>Song Glossary baba: lord sai baba - the divine father darshan: to appear, to see; (var) darshana, darshanam, darsha - to show puttaparthi: birthplace of bhagawan sri sathya sai baba; (var) parti, parthi, parthipuri sai: sa + aai = divine mother</t>
  </si>
  <si>
    <t>debug_yoake_wo_iwau_parthi_no.html</t>
  </si>
  <si>
    <t>https://youtu.be/A3DNAsnuKLk</t>
  </si>
  <si>
    <t>https://sairhythms.sathyasai.org/song/yogeshwara-sathya-sayeeshwara</t>
  </si>
  <si>
    <t>Yogeshwara Sathya Sayeeshwara</t>
  </si>
  <si>
    <t>Welcome Lord Sai, master of the Saints, holy Lord of the Parthi and son of the Mother Eswaramma. You are the uplifter of the weak, personification of the Eternal who grants bliss and protects the Universe.</t>
  </si>
  <si>
    <t>Yogeshwara Sathya Sayeeshwara
Parthipurisha Pavana
Patitodhara Sai Ram
Amrutha Roopa Ananda Daata
Eshwari Nandana Sai Ram
Jagadodhara Sai Ram
Sri Sathya Sai Swagatham</t>
  </si>
  <si>
    <t>Song Glossary amrutha: nectar which gives immortality; also means sweet and soft, melodious or nectarine anand: bliss; (var) ananda, anandam, anando daata: one who gives; (var) datha, daatha, daatri - one that gives eshwaramba: mother of sri sathya sai baba; (var) eswaramma, eshwaramma, eshwari jagadodhara: one who liberates the world; (var) jagadoddhara, jagadoddharini (f), jagadodhaara, jagadodharaka, jagadodharana, jagadodharanam, jagadodharini (f) nandana: son, also the name of a forest; (var) nandan, nandanam partheeshwara: one who is lord of parthi (sathya sai baba); (var) partheesha, partheeshwaraya pavana: sacred, also means one who protects or provides refuge; (var) pavanam, paavana; pavani (f) rama: name of the seventh incarnation of lord vishnu, son of dasharatha and kausalya; (var) ram roopa: figure, embodiment; (var) roopam, roopini (f) sai: sa + aai = divine mother sayeeshwara: lord sai; (var) saishwara; saishwari, sayeeshwari (feminine) sathya: truth, short form of sathyanarayana – the childhood name of sri sathya sai baba; (var) sathyam sri: honorific title of respect; another name of goddess lakshmi; wealth, majesty, splendour, intellect, fortune; (var) thiru (tamil) swagatham: welcome yogeshwara: refers to lord shiva who is master of spiritual seekers of highest order; (var) yogeshwaraya, yogendra, yogeshwari (feminine)</t>
  </si>
  <si>
    <t>debug_yogeshwara_sathya_sayeeshwara.html</t>
  </si>
  <si>
    <t>https://sairhythms.sathyasai.org/song/you-are-alive-our-hearts</t>
  </si>
  <si>
    <t>You Are Alive In Our Hearts</t>
  </si>
  <si>
    <t>You Are Alive In Our Hearts
You are alive in our hearts
You are there to give us comfort
When we come to You in prayer
Your grace, Your blessings, and Your truth
You will always be our refuge
When we give our all to You
We sing Your name up high
Sri Sathya Sai Baba
You live always in our hearts</t>
  </si>
  <si>
    <t>you-are-alive-our-hearts.mp3</t>
  </si>
  <si>
    <t>debug_you_are_alive_in_our_hearts.html</t>
  </si>
  <si>
    <t>https://sairhythms.sathyasai.org/song/you-are-everything</t>
  </si>
  <si>
    <t>You are Everything</t>
  </si>
  <si>
    <t>You are the rhythm in the holy rain
You are the song in the rolling sea
You are the whisper in the holy cave
You are everything to me Lord (2x)
Sai I can feel you there
And the celebration fills the air
You are everything to me (2x)</t>
  </si>
  <si>
    <t>you-are-everything.mp3</t>
  </si>
  <si>
    <t>debug_you_are_everything.html</t>
  </si>
  <si>
    <t>https://sairhythms.sathyasai.org/song/you-are-lord-universe</t>
  </si>
  <si>
    <t>You are Lord of the Universe</t>
  </si>
  <si>
    <t>You are Lord of the Universe, Lord of the Universe, ...
... Reside in our hearts Sai Baba
Sai Baba Sai Baba, reside in our hearts Sai Baba
Cause of all creation, preserver and destroyer ...
... Satchidananda Sai Baba
Sai Baba Sai Baba, Satchidananda Sai Baba
(You are) Mother of the Universe, Father of the Universe, ...
... The light of Mankind Sai Baba
Sai Baba Sai Baba, the light of mankind Sai Baba
Sekai no Kamisama, Uchuu no Kamisama, Subete no Kami Sai Baba
Sai Baba Sai Baba arayuru mono wa hitotsu
Toutoi Kamisama, Uchinaru Kamisama, Subete no Kami Sai Baba
Sai Baba, Sai Baba Watashitachi subete hitotsu
Hahanaru Kamisama, Chichinaru Kamisama, Subete no Kami Sai Baba</t>
  </si>
  <si>
    <t>you-are-lord-universe.mp3 you-are-lord-universe_1.mp3</t>
  </si>
  <si>
    <t>Song Glossary baba: lord sai baba - the divine father sai: sa + aai = divine mother satchidananda: sat + chith + ananda = truth or being + consciousness + bliss; (var) satchitananda, satchidanandam</t>
  </si>
  <si>
    <t>debug_you_are_lord_of_the_universe.html</t>
  </si>
  <si>
    <t>https://sairhythms.sathyasai.org/song/you-are-mine</t>
  </si>
  <si>
    <t>You are mine</t>
  </si>
  <si>
    <t>You are mine mine mine, You are mine
My beloved Divine, You are mine!
No one can ever take You from me,
Nor surpass You in Your beauty.
For I possess You and You possess me.
You are mine mine mine, You are mine
My beloved Divine, You are mine!
Every conscious being worships and adores You
Oh love Divine, Oh love Divine
But still You bless me with this special feeling that You're mine and only mine!</t>
  </si>
  <si>
    <t>debug_you_are_mine.html</t>
  </si>
  <si>
    <t>https://sairhythms.sathyasai.org/song/you-are-my-everything</t>
  </si>
  <si>
    <t>You are my everything</t>
  </si>
  <si>
    <t>You are my everything dear Swami
You are my loving Lord of all
I see You, I see You, I see You in one and all
Thank You for granting us Your darshan
Thank You for blessing us all
I see You, I see You, I see You in one and all
Sai I surrender at Your feet
You take my troubles all away
You give me hope, You give me light
I love You Lord with all my might
I see You, I see You, I see You in one and all</t>
  </si>
  <si>
    <t>you-are-my-everything.mp3</t>
  </si>
  <si>
    <t>debug_you_are_my_everything.html</t>
  </si>
  <si>
    <t>This song may be followed by the song "Hum ko Tum Se Pyaar Kitna".</t>
  </si>
  <si>
    <t>https://sairhythms.sathyasai.org/song/you-are-my-mother</t>
  </si>
  <si>
    <t>You Are My Mother</t>
  </si>
  <si>
    <t>You are my mother, You are my father, You are my nearest, dearest friend
You are the beginning, You are the middle, and You are beyond the end
I love You so, You help me see
See You in everyone, see You in me
For I’m in You and You’re in me</t>
  </si>
  <si>
    <t>you-are-my-mother.mp3</t>
  </si>
  <si>
    <t>debug_you_are_my_mother.html</t>
  </si>
  <si>
    <t>https://sairhythms.sathyasai.org/song/you-are-my-mother-you-are-my-father</t>
  </si>
  <si>
    <t>You Are My Mother, You Are My Father</t>
  </si>
  <si>
    <t>You Are My Mother, You Are My Father
You Are My Closest Kin, You Are My Dearest Friend
You Are My Wisdom, You Are My Treasure
You Are My Everything My Lord, My Loving Lord
You Are My Mother, You Are My Father
You Are My Nearest Kin, You Are My Dearest Friend
You Are My Wisdom, You Are My Treasure
You Are My Everything, You Are My Lord, My Loving Lord
Sai no Ai wa Haha no Ai, Sai no Ai wa Chichi no Ai
Sono Jiai no Manazashi wa, Ame noyou ni Furisosogu</t>
  </si>
  <si>
    <t>you-are-my-mother-you-are-my-father.mp3</t>
  </si>
  <si>
    <t>debug_you_are_my_mother_you_are_my_father.html</t>
  </si>
  <si>
    <t>https://youtu.be/Z0a4GfJfJGQ</t>
  </si>
  <si>
    <t>https://sairhythms.sathyasai.org/song/you-are-my-safest-place</t>
  </si>
  <si>
    <t>You are my safest place</t>
  </si>
  <si>
    <t>You are my safest place,
I’m always in your sacred hands,
You protect me Lord whenever fear comes near I believe in You
Yes I believe in You, and I know that I am strong in the Love of my Lord</t>
  </si>
  <si>
    <t>you-are-my-safest-place.mp3</t>
  </si>
  <si>
    <t>Lowest Note: R2 / DHighest Note: S / C (higher octave)* Western notes are in the Key of C</t>
  </si>
  <si>
    <t>debug_you_are_my_safest_place.html</t>
  </si>
  <si>
    <t>This song is best sung in unison with harmonies and canon (rounds).</t>
  </si>
  <si>
    <t>https://sairhythms.sathyasai.org/song/you-are-our-god</t>
  </si>
  <si>
    <t>You Are Our God</t>
  </si>
  <si>
    <t>You are our God
You are our Light
You light up our lives
Every day and every night</t>
  </si>
  <si>
    <t>you-are-our-god.mp3</t>
  </si>
  <si>
    <t>debug_you_are_our_god.html</t>
  </si>
  <si>
    <t>https://sairhythms.sathyasai.org/song/you-are-our-rama</t>
  </si>
  <si>
    <t>You are our Rama</t>
  </si>
  <si>
    <t>You are our Rama
You are our Krishna
You are our Budha
You are our Jesus
You are our Father
You are our Mother
You are our Teacher
The Lord of the universe
Bless me Bless Me Bless Me
Bless me Bless Me Bless Me
Come my Lord and Bless me</t>
  </si>
  <si>
    <t>debug_you_are_our_rama.html</t>
  </si>
  <si>
    <t>https://sairhythms.sathyasai.org/song/you-are-center-my-life</t>
  </si>
  <si>
    <t>You are the center of my life</t>
  </si>
  <si>
    <t>You are the center of my life, my Lord, You are the pillar of my faith
I open up my heart to You, and pray for Your Grace
I feel the pull of Your call, my Lord, but my senses are the gate
Help me open up the door, my Lord, to reach Your blissful state
I will love one and all, my Lord, I will help my fellow man
I'll lead a life of Truth, my Lord, I know that I can</t>
  </si>
  <si>
    <t>debug_you_are_the_center_of_my_life.html</t>
  </si>
  <si>
    <t>https://sairhythms.sathyasai.org/song/you-are-lord-all-religions</t>
  </si>
  <si>
    <t>You are the Lord of all religions</t>
  </si>
  <si>
    <t>You are the Lord of all religions
My Lord, My Sri Sathya Sai
With love You come, give us Your blessings
Om Sai Ram (2X)
You are the Lord of all creation
My Lord, my Sri Sathya Sai
With peace You come, give us Your comfort
Om Sai Ram (2X)
You are the Lord of the universe
My Lord, my Sri Sathya Sai
With truth You come, give us Your wisdom
Om Sai Ram (3X)</t>
  </si>
  <si>
    <t>you-are-lord-all-religions.mp3</t>
  </si>
  <si>
    <t>Song Glossary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 sathya: truth, short form of sathyanarayana – the childhood name of sri sathya sai baba; (var) sathyam sri: honorific title of respect; another name of goddess lakshmi; wealth, majesty, splendour, intellect, fortune; (var) thiru (tamil)</t>
  </si>
  <si>
    <t>debug_you_are_the_lord_of_all_religions.html</t>
  </si>
  <si>
    <t>https://sairhythms.sathyasai.org/song/you-are-lord-my-heart-and-my-soul</t>
  </si>
  <si>
    <t>You are the Lord of my heart and my soul</t>
  </si>
  <si>
    <t>You are the Lord of my heart and my soul
Lord of my life it's beyond my control
(Sai) Open my heart to Your Love (2X)
Once I have seen You, Lord heard You and touched You
How can I live in this world without You
(Sai) Open my eyes to Your Light (2X)
Sai Ram, let me see You
Everywhere let me hear You
In everyone let me serve You
Sai Ram Bhagawan</t>
  </si>
  <si>
    <t>you-are-lord-my-heart-and-my-soul.mp3 you-are-lord-my-heart-and-my-soul_1.mp3</t>
  </si>
  <si>
    <t>debug_you_are_the_lord_of_my_heart_and_my_soul.html</t>
  </si>
  <si>
    <t>https://sairhythms.sathyasai.org/song/you-are-only-one</t>
  </si>
  <si>
    <t>You Are The Only One</t>
  </si>
  <si>
    <t>You are the only one, You are in everyone,
You are the guiding star, clearly seen wherever we are.
You are the heart's delight, You are the inner light,
You are the charioteer, You are the near and the dear.
But we so oft forget, we have not learned as yet,
To place our trust in You, and let You carry us through.
Be it good or bad, whether we're feeling happy or sad,
You are not far away, but with us every day.
Praise to our highest Self, which is our only wealth,
We feel You're perfect love, flowing to us from above.</t>
  </si>
  <si>
    <t>you-are-only-one.mp3</t>
  </si>
  <si>
    <t>debug_you_are_the_only_one.html</t>
  </si>
  <si>
    <t>https://sairhythms.sathyasai.org/song/you-are-only-one-my-lord</t>
  </si>
  <si>
    <t>You are the only one, my Lord</t>
  </si>
  <si>
    <t>You are the only one, my Lord, my God, my all
You are the only one, my Lord, my God, my all
God alone, God alone, God alone</t>
  </si>
  <si>
    <t>debug_you_are_the_only_one_my_lord.html</t>
  </si>
  <si>
    <t>https://sairhythms.sathyasai.org/song/you-burn-brightly-within-me</t>
  </si>
  <si>
    <t>You Burn Brightly Within Me</t>
  </si>
  <si>
    <t>You Burn Brightly Within Me
Illuminate My Way Home
O Sai Baba
You Burn Brightly Within Me
Illuminate My Way Home
O Sweet Jesus
You Burn Brightly Within Me
Illuminate My Way Home</t>
  </si>
  <si>
    <t>debug_you_burn_brightly_within_me.html</t>
  </si>
  <si>
    <t>https://youtu.be/FzbjpsUEPbY</t>
  </si>
  <si>
    <t>https://sairhythms.sathyasai.org/song/you-call-my-soul</t>
  </si>
  <si>
    <t>You Call To My Soul</t>
  </si>
  <si>
    <t>You Call To My Soul Through The Mists Of Maya, Sai Baba, Sai Baba
To Gather The Lost To The Light Of Your Star And I Wake ...
... From My Dream Sai Ram
Sai Ram, I Have Seen Your Light, Light Of My Soul, Sai Baba
Sai Baba, I Have Heard Your Voice, Aum Without End, Sai Ram
To Lead With The Zeal Of Celestial Fire And I Love Only You, Sai Ram [ Chorus ]
To Silence My Mind With Sound Of Aum And My ...
... Thoughts Are Of You, Sai Ram [ Chorus ]
To Sing In The Void Of An Anguish Divine And I Die In ...
Your Love, Sai Ram [ Chorus ]</t>
  </si>
  <si>
    <t>you-call-my-soul.mp3</t>
  </si>
  <si>
    <t>Song Glossary baba: lord sai baba - the divine father maya: illusion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t>
  </si>
  <si>
    <t>debug_you_call_to_my_soul.html</t>
  </si>
  <si>
    <t>https://sairhythms.sathyasai.org/song/you-made-planets-and-stars</t>
  </si>
  <si>
    <t>You Made The Planets And Stars</t>
  </si>
  <si>
    <t>You Made The Planets And Stars'n Heavens
Mountains And Valleys, Rivers And Ravines
Beautiful Flowers And Butterflies
You Are The Lord Of The Wondrous Skies
This Is Your Kingdom O Sathya Sai
Shower Your Blessings On Me And Mine
Lead Me To Knowledge And Truth And Light
Sai, Be My Beacon, Serene And Bright</t>
  </si>
  <si>
    <t>debug_you_made_the_planets_and_stars.html</t>
  </si>
  <si>
    <t>https://sairhythms.sathyasai.org/song/you-make-my-heart-sing</t>
  </si>
  <si>
    <t>You make my heart sing</t>
  </si>
  <si>
    <t>You make my heart sing, and set each worldly
fear winging, Lord of Light, Lord of Light
Pure and bright, beyond sound and sight, Lord of
Light, Sai, Lord of Light</t>
  </si>
  <si>
    <t>debug_you_make_my_heart_sing.html</t>
  </si>
  <si>
    <t>https://sairhythms.sathyasai.org/song/you-mean-everything-me-lord</t>
  </si>
  <si>
    <t>You Mean Everything to Me Lord</t>
  </si>
  <si>
    <t>You mean everything to me Lord, You are everything I see
You are the sun, You are the moon
You are the love in my heart
You are the Earth, You are the sea
You are the truth in my heart
You are the fruit, You are the tree
You are the God in my heart</t>
  </si>
  <si>
    <t>you-mean-everything-me-lord.mp3</t>
  </si>
  <si>
    <t>debug_you_mean_everything_to_me_lord.html</t>
  </si>
  <si>
    <t>https://sairhythms.sathyasai.org/song/you-remove-fear-birth-and-death</t>
  </si>
  <si>
    <t>You Remove The Fear Of Birth And Death</t>
  </si>
  <si>
    <t>You Remove The Fear Of Birth And Death When We Worship At Your Feet
Victory To Krishna Victory (Krishna)
At Your Auspicious Feet You Burn Our Impurities
You Are Lord Krishna Lord Sai [ Victory to Krishna... ]
Bhava Bhaya Harana Vanditha Charana
Jaya Radha Jaya Madhava (Shourie)
Mangala Charana Kalimala Dahana
Narayana Keshava (Sai) [ Jaya Radha ... ]
Renge no Miashi no Shikou no Kami yo
Sadguru Sathya Sai Baba
Rinne no Kusari wo Tokihanachi Tamou
Ooinaru Avatar (Sai) [ Sadguru ... ]</t>
  </si>
  <si>
    <t>you-remove-fear-birth-and-death.mp3</t>
  </si>
  <si>
    <t>debug_you_remove_the_fear_of_birth_and_death.html</t>
  </si>
  <si>
    <t>https://sairhythms.sathyasai.org/song/you-take-all-obstacles-away</t>
  </si>
  <si>
    <t>You take all the obstacles away</t>
  </si>
  <si>
    <t>You take all the obstacles away, O Lord Gananatha
You give us happiness, You give us auspiciousness
You take all the sorrows away, O Lord Gananatha
There is no emptiness, there is no loneliness
When we start off the day with Your name, O Lord Gananatha
You take all the obstacles away, my Lord Gananatha
You give me happiness, You give me auspiciousness
When I call out Your name O my Lord, my Lord Gananatha
Om Sri Gananatha (4)
You take all the obstacles away, my Lord Gananatha
You give me happiness, You give me auspiciousness
When I call out Your name O my Lord, my Lord Gananatha
There is no emptiness, there is no loneliness
When we start off the day with Your name, O Lord Gananatha
Om Sri Gananatha (4)</t>
  </si>
  <si>
    <t>you-take-all-obstacles-away.mp3</t>
  </si>
  <si>
    <t>S R2 G2 G2 G2 G2 G2 M1 G2 R2 ~ S n2 S R2 G2 R2 SIn the Key of C:C D E E E E E F E D ~ C B C D E D C</t>
  </si>
  <si>
    <t>Song Glossary gananatha: lord of ganas (lord shiva's army) - refers to lord ganesha; (var) gananatham, ganesha, ganeshwara om: Omkara has no form. It is the manifestation of Brahman (God) as sound. It is present in all creation. It is effulgent. It is in all speech. Read More: Significance of Om sri: honorific title of respect; another name of goddess lakshmi; wealth, majesty, splendour, intellect, fortune; (var) thiru (tamil)</t>
  </si>
  <si>
    <t>debug_you_take_all_the_obstacles_away.html</t>
  </si>
  <si>
    <t>https://youtu.be/f0Joq7t2KmM?si=D5CTpGyY35Rnj2kL https://youtu.be/jo9l7tyDjmY?si=4VIKJmsDK7QrAWqv</t>
  </si>
  <si>
    <t>https://sairhythms.sathyasai.org/song/you-walked-my-life</t>
  </si>
  <si>
    <t>You walked into my life</t>
  </si>
  <si>
    <t>You walked into my life, O I thought that I was dreaming
With the love of the ages, You woke me from my sleep
You say that life is full of joy that we never have seen
O help us to rise and awake from our dreams
Help us to set aside all the fear we have of growing
Let us be a reflection Your pure, unceasing Love
And help our minds to be free of the suffering and pain
Let us spread Your Love like the gently falling rain
May we find joy and laughter
May we see the light
May we know ever after
Love in our sight
May our hearts fly to meet You
May our eyes see
May our love break its bondage
And make us free</t>
  </si>
  <si>
    <t>debug_you_walked_into_my_life.html</t>
  </si>
  <si>
    <t>https://sairhythms.sathyasai.org/song/you%E2%80%99re-one-bhagawan</t>
  </si>
  <si>
    <t>You’re the One, Bhagawan</t>
  </si>
  <si>
    <t>I want to hold Your feet as tight as I can
I want to chant Your name whereever I am
You’re the One, Bhagawan (2)
Can lift my spirits up when I’m feeling faint
You’re the One, Bhagawan (2)
Imbuing worlds with Divine Energy
And flowing from my head to my feet
You’re the rhythm of life, such a powerful beat
I know Your Divine Grace and Love will endure
You’re the One, Bhagawan (2)</t>
  </si>
  <si>
    <t>you’re-one-bhagawan.mp3</t>
  </si>
  <si>
    <t>debug_youre_the_one_bhagawan.html</t>
  </si>
  <si>
    <t>https://sairhythms.sathyasai.org/song/your-divine-hand-rests-lightly-me</t>
  </si>
  <si>
    <t>Your divine hand rests lightly on me</t>
  </si>
  <si>
    <t>Your divine hand rests lightly on me
I feel it with such joy
My heart yearns for Your smile
Eyes for a glimpse of the flame that is You my Lord
Quench my thirst in the sea of Your Truth
Lift me free of desires to follow Your way Lord, day by day
Sri Sathya Sai, Sri Sathya Sai, Sri Sathya Sai Avatar</t>
  </si>
  <si>
    <t>your-divine-hand-rests-lightly-me.mp3</t>
  </si>
  <si>
    <t>debug_your_divine_hand_rests_lightly_on_me.html</t>
  </si>
  <si>
    <t>https://sairhythms.sathyasai.org/song/your-hands-are-upon-me</t>
  </si>
  <si>
    <t>Your Hands Are Upon Me</t>
  </si>
  <si>
    <t>Your Hands Are Upon Me
You healed my broken heart
You’ve opened up The Way to see
We’ve never been apart
Ten billion times before
But I simply could not hear Your Voice
’Til You opened up Life’s Door
It drives away all fear
You’ve always been The One with me
Throughout these many years
It lightens up the night
It put an end to all guilt and shame
In me You’re shining bright
Your Love can never change
You stand by me no matter what
Appearance and or pain
Your Heart is always there
O Blessed One I Am Your Son
Your Kingdom is mine to share
Beyond the stream of time
O Precious Lord You’ve saved my soul
A jewel so pure and sublime
And spread your wings on high”
To serve You Lord in the midst of all
It lifts my soul to fly
Your Love can never change
You stand by me no matter what
Appearance and or pain
Your Heart is always there
O Blessed One I Am Your Son
Your Kingdom is mine to share
You’ve cancelled out the false
No longer fooled by the flesh’s gold
Now I step back and pause
Content to be with You
O Father dear I no longer fear
Your Light in me is The Truth
Your Love can never change
You stand by me no matter what
Appearance and or pain
Your Heart is always there
O Blessed One I Am Your Son
Your Kingdom is mine to share
Your Heart is always there
O Blessed One I Am Your Son
Your Kingdom is mine to share</t>
  </si>
  <si>
    <t>your-hands-are-upon-me.mp3</t>
  </si>
  <si>
    <t>debug_your_hands_are_upon_me.html</t>
  </si>
  <si>
    <t>https://sairhythms.sathyasai.org/song/your-healing-love</t>
  </si>
  <si>
    <t>Your Healing Love</t>
  </si>
  <si>
    <t>Your Healing Love
Through Your touch, I understand
How God's light fills my soul
By Your love I am made whole.
And Your healing love (healing love) helps me see
Now I know (now I know) how it feels to be
Cause Your healing love sets me free...
Sets me free... (3x)</t>
  </si>
  <si>
    <t>your-healing-love.mp3</t>
  </si>
  <si>
    <t>debug_your_healing_love.html</t>
  </si>
  <si>
    <t>https://sairhythms.sathyasai.org/song/your-heart-sings-me</t>
  </si>
  <si>
    <t>Your Heart Sings To Me</t>
  </si>
  <si>
    <t>Your heart sings to me, (2)
Here am I. We are one. I love you. (2)
Soham, Om Sai Ram, (2)
Sathyam, Shivam, Sundaram. (2)
Allah Ho Akbar, (2)
Atmam Brahman, Om Sai Ram. (2)</t>
  </si>
  <si>
    <t>your-heart-sings-me.mp3</t>
  </si>
  <si>
    <t>Song Glossary allah: the all-compassionate god of islam religion akbar: means ‘great’ in arabic and ‘allah hu akbar’ means ‘god is great’ atma: soul brahma: one of the trinity who is the creator, it also refers to the supreme lord - brahman; (var) brahmam ho: you are; (alternative) so be it om: Omkara has no form. It is the manifestation of Brahman (God) as sound. It is present in all creation. It is effulgent. It is in all speech. Read More: Significance of Om rama: name of the seventh incarnation of lord vishnu, son of dasharatha and kausalya; (var) ram sai: sa + aai = divine mother sathya: truth, short form of sathyanarayana – the childhood name of sri sathya sai baba; (var) sathyam shivam: goodness, auspiciousness soham: i am that sundara: beautiful; (var) sundarakara, sundaraya, sundari (f), soundari (f), sundaram - beauty</t>
  </si>
  <si>
    <t>debug_your_heart_sings_to_me.html</t>
  </si>
  <si>
    <t>https://sairhythms.sathyasai.org/song/your-name-so-sweet</t>
  </si>
  <si>
    <t>Your Name So Sweet</t>
  </si>
  <si>
    <t>Your Name So Sweet
You are our beloved God
Breathe through us Your sacred breath
Sing through us Thy sacred song
Love, love, love is all
You are love, love, love (2x)</t>
  </si>
  <si>
    <t>your-name-so-sweet.mp3</t>
  </si>
  <si>
    <t>Song Glossary om: Omkara has no form. It is the manifestation of Brahman (God) as sound. It is present in all creation. It is effulgent. It is in all speech. Read More: Significance of Om sai: sa + aai = divine mother sathya: truth, short form of sathyanarayana – the childhood name of sri sathya sai baba; (var) sathyam</t>
  </si>
  <si>
    <t>debug_your_name_so_sweet.html</t>
  </si>
  <si>
    <t>https://sairhythms.sathyasai.org/song/your-sweet-sweet-love</t>
  </si>
  <si>
    <t>Your Sweet, Sweet Love</t>
  </si>
  <si>
    <t>Your Sweet, Sweet Love
Your love, (Your sweet love, Lord) is all I see
Your love, (Your love, Lord) has made me free
Your love, Your sweet, sweet love.
Your love, (Your sweet love, Lord) is all You bring
Your love, (Your love) is the reason I sing
Your love, Your sweet, sweet love.
You're there to guide me You're there if I fall
You gently remind me "There's nothing to fear,"
Sweet Lord, You're always near.
Your love, (Your sweet love) sets my heart on fire
Your love, (Your love, Lord) is lifting me higher
Your love, Your sweet, sweet love.
Your kindness and mercy are all I have known
The joy that I feel Is Your song in my soul
Sweet, Lord, You make me whole.
Your love, (Your sweet love, Lord) is sacred indeed
Your love, (Your love) is the truth that you freed
Your love, Your sweet, sweet love.
Your words give such comfort to help see me through
Your Grace is a shower of nectar Divine
Sweet Lord, You are mine.
Your love, (Your sweet love, Lord) is pure as can be
Your love, (Your love, Lord) is ecstacy
Your love, Your sweet, sweet love (3x)</t>
  </si>
  <si>
    <t>your-sweet-sweet-love.mp3</t>
  </si>
  <si>
    <t>debug_your_sweet_sweet_love.html</t>
  </si>
  <si>
    <t>https://sairhythms.sathyasai.org/song/yug-yug-ke-avatar-tum</t>
  </si>
  <si>
    <t>Yug Yug Ke Avatar Tum</t>
  </si>
  <si>
    <t>O Lord Sai of Shirdi and Parthi, You have incarnated from age to age, You are my Lord Rama and my Lord Krishna. You are the protector of this Universe. You are hailed by many names such as Allah and Eshwar (Shiva). O Lord Sai Rama of Shirdi and Parthi, bless us all with wisdom.</t>
  </si>
  <si>
    <t>Yug Yug Ke Avatar Tum Hi Ho
Merey Ram Merey Shyam Shirdi Sai Parthi Ram
Jag Ke Palanhaar Tum Hi Ho
Allah Eshwara Terey Naam
Sab Ko Sanmati Do Bhagawan
Allah Eshwar Terey Naam Shirdi Sai Parthi Ram [ Jag Ke ... ]</t>
  </si>
  <si>
    <t>yug-yug-ke-avatar-tum.mp3</t>
  </si>
  <si>
    <t>Song Glossary allah: the all-compassionate god of islam religion avatar: incarnation; (var) avatara, avataram, avatari, avathaar, avathari, avatarini(f) bhagawan: god; (var) bhagwan, bhagavaan, bhagavan, bhagawantha, bhagawathey do: give, grant; also refers to the number two eshwar: lord, one of the various names of lord shiva; (var) eshwara hai: is, are; (var) hi; hain - we are ho: you are; (alternative) so be it jagat: world; (var) jagath, jagatha, jag, jaga ke: of or belonging to mera: my, mine; (var) mere, merey, meri, mero naam: name; (var) naama, naamam palanhaar: one who protects or sustains; (var) palanhaarey, palanhaara puttaparthi: birthplace of bhagawan sri sathya sai baba; (var) parti, parthi, parthipuri rama: name of the seventh incarnation of lord vishnu, son of dasharatha and kausalya; (var) ram sabko: to everyone; (var) sabka - belonging to everyone sai: sa + aai = divine mother sanmati: good thought sham: dark hued, a reference to lord krishna; evening time; (var) shyam, shyama, shyamala shirdi: holy abode of the first incarnation of sai baba; (var) shirdipuri tera: yours; (var) terey, teri, tero (your) tum: you, thou; (var) tu, tuj; tubhyam, tumhey - to you; tujhey, tujko - for you; yuga: one of the divisions of time. there are four yugas, known as krita, treta, dvapara and kali (the current age); (var) yug, yugamuna (telugu)</t>
  </si>
  <si>
    <t>debug_yug_yug_ke_avatar_tum.html</t>
  </si>
  <si>
    <t>https://youtu.be/fzl6ObJfMBM</t>
  </si>
  <si>
    <t>https://sairhythms.sathyasai.org/song/yuga-avatara-paapa-samhara</t>
  </si>
  <si>
    <t>Yuga Avatara Paapa Samhara</t>
  </si>
  <si>
    <t>Lord Sai, the incarnation of this age, is the destroyer of sins, the ocean of compassion and love. The beautiful Sai uplifts the unfortunate ones, and resides in Your heart.</t>
  </si>
  <si>
    <t>Yuga Avatara Paapa Samhara
Kaivalya Dayaka Ram O Sai [ Yuga Avatara ... ]
Karuna Sagara Prem Ke Sindho
Deena Bandhu Deena Natha Krupala
Anupama Sundara Prashanthi Vasa Hrudayeshwara Sai Ram</t>
  </si>
  <si>
    <t>Song Glossary anupama: one without a comparison avatar: incarnation; (var) avatara, avataram, avatari, avathaar, avathari, avatarini(f) bandhava: relative; (var) bandhu, bandho; bandham - relationship dayaka: one who gives; (var) dayakam, dayiney, dayaki (f) deen: downtrodden; (var) deena, deenan hrudayeshwara: lord of the heart; (var) hrudayeshwari (f) kaivalya: final emancipation or moksha karuna: compassion; (var) karunya, karunamaya - full of compassion, karunamayi (f), karunantha, karunakara - embodiment of compassion ke: of or belonging to krupalu: compassionate one; (var) krupala, krupakara, krupakari (f); krupamaya, krupamayi (f) - full of compassion natha: lord or master; (var) nath, nathaya, natham, nada (tamil), nadanukku (tamil) - to the lord, nathudey (telugu) paapa: sin prashanthi: supreme peace; (var) prashantha; also refers to prashanthi nilayam at puttaparthi prema: love; (var) prem; also the name of the third sai avatar, prema sai rama: name of the seventh incarnation of lord vishnu, son of dasharatha and kausalya; (var) ram sagar: ocean; (var) sagara, sagaram, sagari (feminine) sai: sa + aai = divine mother samhaara: to destroy; (var) samhaaraka, samharanam, samhari - one who destroys, samhaarini (f) sindhu: ocean; (var) sindho sundara: beautiful; (var) sundarakara, sundaraya, sundari (f), soundari (f), sundaram - beauty vasa: one who dwells or resides in; (var) vasaya, vaasam yuga: one of the divisions of time. there are four yugas, known as krita, treta, dvapara and kali (the current age); (var) yug, yugamuna (telugu)</t>
  </si>
  <si>
    <t>debug_yuga_avatara_paapa_samhara.html</t>
  </si>
  <si>
    <t>https://sairhythms.sathyasai.org/song/yuga-avatara-palanhaara</t>
  </si>
  <si>
    <t>Yuga Avatara Palanhaara</t>
  </si>
  <si>
    <t>Oh Baba! You have incarnated in this age, you are the one who grants liberation, you are the ocean of love and compassion, friend and Lord of the oppressed, ever pure and resident of Prashanthi Nilayam.</t>
  </si>
  <si>
    <t>Yuga Avatara Palanhaara
Kaivalya Dayaka Ram O Sai [ Yuga Avatara ... ]
Karuna Sagara Prem Ke Sindhu
Deena Bandhu Deena Nath Bhagawan
Alakh Niranjana Prashanthi Vasa Hrudayeshwara Sai Ram</t>
  </si>
  <si>
    <t>Song Glossary alakh: that which is not seen – that god who is without attributes and cannot be seen; (var) alakha avatar: incarnation; (var) avatara, avataram, avatari, avathaar, avathari, avatarini(f) bandhava: relative; (var) bandhu, bandho; bandham - relationship bhagawan: god; (var) bhagwan, bhagavaan, bhagavan, bhagawantha, bhagawathey dayaka: one who gives; (var) dayakam, dayiney, dayaki (f) deen: downtrodden; (var) deena, deenan hrudayeshwara: lord of the heart; (var) hrudayeshwari (f) kaivalya: final emancipation or moksha karuna: compassion; (var) karunya, karunamaya - full of compassion, karunamayi (f), karunantha, karunakara - embodiment of compassion ke: of or belonging to natha: lord or master; (var) nath, nathaya, natham, nada (tamil), nadanukku (tamil) - to the lord, nathudey (telugu) niranjan: without any black spot. i.e. always pure. nir+anjan=without collirium (kaajal – which is always black); (var) niranjana, niranjani (f) prashanthi: supreme peace; (var) prashantha; also refers to prashanthi nilayam at puttaparthi prema: love; (var) prem; also the name of the third sai avatar, prema sai rama: name of the seventh incarnation of lord vishnu, son of dasharatha and kausalya; (var) ram sagar: ocean; (var) sagara, sagaram, sagari (feminine) sai: sa + aai = divine mother sindhu: ocean; (var) sindho vasa: one who dwells or resides in; (var) vasaya, vaasam yuga: one of the divisions of time. there are four yugas, known as krita, treta, dvapara and kali (the current age); (var) yug, yugamuna (telugu)</t>
  </si>
  <si>
    <t>debug_yuga_avatara_palanhaara.html</t>
  </si>
  <si>
    <t>https://sairhythms.sathyasai.org/song/yuga-avatara-parthi-vihara-hari</t>
  </si>
  <si>
    <t>Yuga Avatara Parthi Vihara Hari</t>
  </si>
  <si>
    <t>Glory to Lord Sathya Sai, the incarnation of Lord Vishnu in this Kali age who resides at Puttaparthi. He is Supreme Bliss, all merciful and the destroyer of sins. Shirdi Sai, Parthi Sai and Prema Sai are incarnations of Lord Shiva.</t>
  </si>
  <si>
    <t>Yuga Avatara Parthi Vihara Hari Narayana Om
Paramananda Satchidananda Sri Sai Shankara Om
Parama Dayakara Paapa Samhara Vibhuti Sundara Om
[ Paramananda Satchidananda ... ]
Shirdi Pureeshwara Parthi Pureeshwara Prema Sayeeshwara Om
[ Paramananda Satchidananda ... ]</t>
  </si>
  <si>
    <t>Song Glossary avatar: incarnation; (var) avatara, avataram, avatari, avathaar, avathari, avatarini(f) dayabhi: compassionate one; (var) dayakara hari: name of lord vishnu; (var) hare, harey narayana: lord vishnu; (var) narayan, narayanam, narayanaya om: Omkara has no form. It is the manifestation of Brahman (God) as sound. It is present in all creation. It is effulgent. It is in all speech. Read More: Significance of Om paapa: sin parama: supreme, principal, chief, best, highest; (var) param, paramam paramananda: supreme bliss; (var) paramanandam prema: love; (var) prem; also the name of the third sai avatar, prema sai pureeshwara: lord of a place or city; (var) purishwara, pureeshwari, purishwari (f) puttaparthi: birthplace of bhagawan sri sathya sai baba; (var) parti, parthi, parthipuri sai: sa + aai = divine mother sayeeshwara: lord sai; (var) saishwara; saishwari, sayeeshwari (feminine) samhaara: to destroy; (var) samhaaraka, samharanam, samhari - one who destroys, samhaarini (f) satchidananda: sat + chith + ananda = truth or being + consciousness + bliss; (var) satchitananda, satchidanandam shankara: name of lord shiva, one who bestows auspiciousness; (var) shankar, shankaraya, shankaram shirdi: holy abode of the first incarnation of sai baba; (var) shirdipuri sri: honorific title of respect; another name of goddess lakshmi; wealth, majesty, splendour, intellect, fortune; (var) thiru (tamil) sundara: beautiful; (var) sundarakara, sundaraya, sundari (f), soundari (f), sundaram - beauty vibhuti: might, power, greatness, superhuman power, sacred ash; (var) vibhuthi vihara: one who resides; (var) viharana, vihari, viharini (f) yuga: one of the divisions of time. there are four yugas, known as krita, treta, dvapara and kali (the current age); (var) yug, yugamuna (telugu)</t>
  </si>
  <si>
    <t>debug_yuga_avatara_parthi_vihara_hari.html</t>
  </si>
  <si>
    <t>https://sairhythms.sathyasai.org/song/yuga-avatara-radhey-shyam</t>
  </si>
  <si>
    <t>Yuga Avatara Radhey Shyam</t>
  </si>
  <si>
    <t>Sing the name of Lord Sai of Parthi who is verily Lord Krishna (Shyam). Lord Sai is the incarnation of this Kali age, who destroys the fear of worldly afflictions and liberates us from all our sins.</t>
  </si>
  <si>
    <t>Yuga Avatara Radhey Shyam
Radhey Shyam Bol Radhey Shyam
Bhava Bhaya Bhanjana Radhey Shyam
Paapa Vimochana Radhey Shyam
Parthi Pureeshwara Radhey Shyam [ Radhey Shyam ... ]</t>
  </si>
  <si>
    <t>Song Glossary avatar: incarnation; (var) avatara, avataram, avatari, avathaar, avathari, avatarini(f) bhanjana: one who destroys; (var) bhanjani (f) bhava: being, becoming, birth, world bhaya: fear bolo: chant, tell; (var) bol, boley - tells, boloon - i say paapa: sin pureeshwara: lord of a place or city; (var) purishwara, pureeshwari, purishwari (f) puttaparthi: birthplace of bhagawan sri sathya sai baba; (var) parti, parthi, parthipuri radha: one of the gopikas and the beloved of lord krishna; (var) radhe, radhey, radhika sham: dark hued, a reference to lord krishna; evening time; (var) shyam, shyama, shyamala vimochana: one who liberates; (var) vimochani (f), mochani (f), vimochanam yuga: one of the divisions of time. there are four yugas, known as krita, treta, dvapara and kali (the current age); (var) yug, yugamuna (telugu)</t>
  </si>
  <si>
    <t>debug_yuga_avatara_radhey_shyam.html</t>
  </si>
  <si>
    <t>https://youtu.be/Ug8lS3dHuv8</t>
  </si>
  <si>
    <t>https://sairhythms.sathyasai.org/song/yuga-avatara-sai-rama</t>
  </si>
  <si>
    <t>Yuga Avatara Sai Rama</t>
  </si>
  <si>
    <t>O Lord Sai, You are the incarnation of this Kali age. You are verily Lord Rama, the consort of Sita. O Lord of Prashanthi, You are eternally pure. Glory to Lord Rama of the Raghu dynasty who is none other than Lord Sai.</t>
  </si>
  <si>
    <t>Yuga Avatara Sai Rama
Rama Rama Ram (Sai)
Rama Rama Ram Sita Pathey Sri Ram (2) [ Yuga Avatara ... ]
Parama Niranjana Prashanthi Rama
Sri Raghu Rama Sai Rama
Rama Rama Ram (Sai)</t>
  </si>
  <si>
    <t>yuga-avatara-sai-rama.mp3</t>
  </si>
  <si>
    <t>https://media.radiosai.org/journals/vol_09/01OCT11/12-bhajans.htm</t>
  </si>
  <si>
    <t>Song Glossary avatar: incarnation; (var) avatara, avataram, avatari, avathaar, avathari, avatarini(f) niranjan: without any black spot. i.e. always pure. nir+anjan=without collirium (kaajal – which is always black); (var) niranjana, niranjani (f) parama: supreme, principal, chief, best, highest; (var) param, paramam pathey: master, lord, husband; (var) pathi, pathayey prashanthi: supreme peace; (var) prashantha; also refers to prashanthi nilayam at puttaparthi raghu: the king ‘raghu’ who formed the ‘raghu’ dynasty in which lord rama was born rama: name of the seventh incarnation of lord vishnu, son of dasharatha and kausalya; (var) ram sai: sa + aai = divine mother sita: consort of rama, 7th avatar of lord vishnu; (var) siya sri: honorific title of respect; another name of goddess lakshmi; wealth, majesty, splendour, intellect, fortune; (var) thiru (tamil) yuga: one of the divisions of time. there are four yugas, known as krita, treta, dvapara and kali (the current age); (var) yug, yugamuna (telugu)</t>
  </si>
  <si>
    <t>debug_yuga_avatara_sai_rama.html</t>
  </si>
  <si>
    <t>https://sairhythms.sathyasai.org/song/yuga-avatara-sayeeshwara-0</t>
  </si>
  <si>
    <t>Yuga Avatara Sayeeshwara (Senjurutti / Jhinjhoti)</t>
  </si>
  <si>
    <t>O Lord Sai, You are the incarnation of this Kali age. You are verily Lord Krishna of Yadava dynasty. You are the kin of the downtrodden and also the whole world, You wander in people's hearts and You are the ocean of compassion.</t>
  </si>
  <si>
    <t>Yuga Avatara Sayeeshwara
Yadava Yadu Nandana
Hrudaya Vihari Hey Deena Bandho
Hari Hari Hari Om Jagadeka Bandho
Hey Deena Bandho Karuna Sindho</t>
  </si>
  <si>
    <t>Song Glossary avatar: incarnation; (var) avatara, avataram, avatari, avathaar, avathari, avatarini(f) bandhava: relative; (var) bandhu, bandho; bandham - relationship deen: downtrodden; (var) deena, deenan hari: name of lord vishnu; (var) hare, harey hey: a heartfelt callout, usually followed by a name or description like 'hey rama', or 'hey merciful lord' hrudaya: heart jagadeka: one and only of the world karuna: compassion; (var) karunya, karunamaya - full of compassion, karunamayi (f), karunantha, karunakara - embodiment of compassion nanda: foster father of lord krishna om: Omkara has no form. It is the manifestation of Brahman (God) as sound. It is present in all creation. It is effulgent. It is in all speech. Read More: Significance of Om sayeesha: sai + esha = lord sai; (var) sayeesham, sayeeshwara, sayeeshwaram, sayeeshwari (f), sayeeshwaraya, saishwari (f), sindhu: ocean; (var) sindho vihara: one who resides; (var) viharana, vihari, viharini (f) yadava: one belonging to the yadu dynasty, refers to lord krishna yadu: name of the dynasty in which lord krishna was born; (var) yaduvara, yadukula yuga: one of the divisions of time. there are four yugas, known as krita, treta, dvapara and kali (the current age); (var) yug, yugamuna (telugu)</t>
  </si>
  <si>
    <t>debug_yuga_avatara_sayeeshwara.html</t>
  </si>
  <si>
    <t>https://sairhythms.sathyasai.org/song/yuga-avatara-sayeeshwara</t>
  </si>
  <si>
    <t>Yuga Avatara Sayeeshwara (Hamsanandi / Sohini)</t>
  </si>
  <si>
    <t>You are the incarnation of this Kali age Oh Lord Sai, You bestow auspiciousness, You are verily Krishna, the beautiful and sweet son of Yadu clan and Lord Vishnu the consort of Goddess Lakshmi.</t>
  </si>
  <si>
    <t>Yuga Avatara Sayeeshwara
Yadava Yadu Kula Nandana
Sundara Shubha Kara Sridhara
Madhava Keshava
Mangala Sai Gopala</t>
  </si>
  <si>
    <t>Song Glossary avatar: incarnation; (var) avatara, avataram, avatari, avathaar, avathari, avatarini(f) gopal: name of krishna which means protector of the cowherd; (var) gopala, gopalana, gopalam kara: hand, palm; alternative meaning: to do, bestow keshava: refers to lord krishna who vanquished the demon keshi; also means the one with beautiful, long hair; (var) keshavam kula: clan, lineage, dynasty madhava: name of krishna which means very sweet like madhu-honey; (var) madhavam, madhavaya mangal: auspicious; (var) mangala nandana: son, also the name of a forest; (var) nandan, nandanam sai: sa + aai = divine mother sayeesha: sai + esha = lord sai; (var) sayeesham, sayeeshwara, sayeeshwaram, sayeeshwari (f), sayeeshwaraya, saishwari (f), shubh: good, auspicious, pleasant; (var) shubha, shubham; shubhakari, shubankari - goddess who bestows auspiciousness sridhara: lord vishnu – one who has wealth or fortune sundara: beautiful; (var) sundarakara, sundaraya, sundari (f), soundari (f), sundaram - beauty yadava: one belonging to the yadu dynasty, refers to lord krishna yadu: name of the dynasty in which lord krishna was born; (var) yaduvara, yadukula yuga: one of the divisions of time. there are four yugas, known as krita, treta, dvapara and kali (the current age); (var) yug, yugamuna (telugu)</t>
  </si>
  <si>
    <t>https://sairhythms.sathyasai.org/song/yuga-yuga-ke-avatara-sai</t>
  </si>
  <si>
    <t>Yuga Yuga Ke Avatara Sai</t>
  </si>
  <si>
    <t>O Lord Sai, You incarnate through different ages as Rama, Krishna and as Sai Baba. The devotees worship You by different names as Allah, Eshwara (Shiva), Nanak, Buddha, Zohrashtra, Mahavira, Ram and Rahim.</t>
  </si>
  <si>
    <t>Yuga Yuga Ke Avatara Sai Rama Sai Krishna Sai Baba
Baba Sai Baba Baba Sai Baba [ Yuga Yuga ... ]
Allah Yesu Nanak Sai
Buddha Zohrashtra Mahavira Sai
Ram Rahim Jai Ram Rahim Jai Ram Rahim Jai Ram (2)
Toki wo Watari Michibiku Sai Rama Sai Krishna Sai Baba
Baba Sai Baba, Baba Sai Baba [ Toki wo ... ]
Sai no Ai wa Warera no Chikara
Sai no Ai Shirube ni Susumou
Jai Sai Ram, Jai Sai Ram Yuuki wo Motte
Om Sai Ram, Om Sai Ram Kami to Tomo ni</t>
  </si>
  <si>
    <t>yuga-yuga-ke-avatara-sai.mp3</t>
  </si>
  <si>
    <t>Song Glossary allah: the all-compassionate god of islam religion avatar: incarnation; (var) avatara, avataram, avatari, avathaar, avathari, avatarini(f) baba: lord sai baba - the divine father buddha: founder of buddhism and one of the major ten incarnations of god; also an enlightened person jai: victory ke: of or belonging to krishna: name of the eighth incarnation of lord vishnu, son of devaki and vasudeva mahavira: lord mahavira – the founder of jainism, also, a very courageous person; (var) mahavir nanak: saint of sikh religion, guru nanak rahim: merciful lord rama: name of the seventh incarnation of lord vishnu, son of dasharatha and kausalya; (var) ram sai: sa + aai = divine mother yesu: jesus christ; (var) yeshu yuga: one of the divisions of time. there are four yugas, known as krita, treta, dvapara and kali (the current age); (var) yug, yugamuna (telugu) zohrashtra: founder of the zoroastrianism faith, zoroaster (zarathustra in persian)</t>
  </si>
  <si>
    <t>debug_yuga_yuga_ke_avatara_sai.html</t>
  </si>
  <si>
    <t>Reference Track3 Pancham / EGents Pitch Karaoke Tracks3 Pancham / E (reference)</t>
  </si>
  <si>
    <t>https://sairhythms.sathyasai.org/song/yuga-yuga-vanditha-sai-baba</t>
  </si>
  <si>
    <t>Yuga Yuga Vanditha Sai Baba</t>
  </si>
  <si>
    <t>Oh Baba, Millions surrendered at your feet during the past several eons. In the age of TRETA you were Rama, In the age of DWAPARA you were Krishna and in this age of KALI you are Sathya Sai Baba Oh my Sai Ram.</t>
  </si>
  <si>
    <t>Yuga Yuga Vanditha Sai Baba
Sharanam Sharanam Shata Koti Sharanam
Treta Yuga Mey Tum Ho Ram Baba
Dwapara Yug Mey Tum Ho Krishna Baba
Kali Yug Mey Tum Ho Sathya Sai Baba [ Sharanam Sharanam ]
Sai Ram Sai Ram (3)</t>
  </si>
  <si>
    <t>Song Glossary baba: lord sai baba - the divine father dwapara: one of the four ‘yugas’ in which lord krishna incarnated ho: you are; (alternative) so be it kali: current era; one among the four eras of kritha, treta, dwapara and kali koti: a crore krishna: name of the eighth incarnation of lord vishnu, son of devaki and vasudeva rama: name of the seventh incarnation of lord vishnu, son of dasharatha and kausalya; (var) ram sai: sa + aai = divine mother sathya: truth, short form of sathyanarayana – the childhood name of sri sathya sai baba; (var) sathyam sharan: surrender; (var) sharana, sharanagata, sharanagatha, sharanagatham, sharanam shata: hundred treta: name of an eon or age tum: you, thou; (var) tu, tuj; tubhyam, tumhey - to you; tujhey, tujko - for you; vanditha: one who is worshipped; (var) vandita, vanditham, vandithaya yuga: one of the divisions of time. there are four yugas, known as krita, treta, dvapara and kali (the current age); (var) yug, yugamuna (telugu)</t>
  </si>
  <si>
    <t>debug_yuga_yuga_vanditha_sai_baba.html</t>
  </si>
  <si>
    <t>https://sairhythms.sathyasai.org/song/yume-ni-made-mita-puttaparthi</t>
  </si>
  <si>
    <t>Yume ni Made Mita Puttaparthi</t>
  </si>
  <si>
    <t>I first saw You in a dream as You came down to Puttaparthi. Sai Baba, God of Love, I wish to be with You. You came to us in order to break our chain of rebirth so that we may join You. Please grant us the power of Your divine love.</t>
  </si>
  <si>
    <t>Yume ni Made Mita Puttaparthi ni Kimashita
Ai no Kami, Sai Baba ga Orareru Tokoro
Rinne no Kusari wo Tachi Kiru Tame ni
Osazuke Kudasai Anata no Ai wo, Jiai no Chikara wo
Jaya Jagadeesha Harey Jaya Govinda Harey
Nithyananda Brahmananda Jaya Gopala Harey
Arunachala Shiva Om Trishoola Dhari Shivom
Hari Narayana Om Sai Narayana Om
Jaya Devi Bharati Vidya Dayini Annapoorna Mata Om
Sathya Sai Baba, O Avatar, Lord I want You and need You
Lord be with me, constantly lead me into Your infinite Love
Open my inner eyes dear Lord, so I can see God in all
Always guide my head and hands, Sai please transform my heart
Fill my life with songs divine, brightly shine with love and with peaceful sound of Om</t>
  </si>
  <si>
    <t>debug_yume_ni_made_mita_puttaparthi.html</t>
  </si>
  <si>
    <t>https://youtu.be/uMPCQKRskzs</t>
  </si>
  <si>
    <t>https://sairhythms.sathyasai.org/song/yuuki-wo-sazukeru-vinayaka</t>
  </si>
  <si>
    <t>Yuuki wo sazukeru Vinayaka</t>
  </si>
  <si>
    <t>Grant me courage and braveness, O Lord Vinayaka. Please cleanse this heart of mine, Lord. Illuminate our minds with intelligence, O Lord Gajanana, and guide us all towards truth and justice.</t>
  </si>
  <si>
    <t>Yuuki wo sazukeru Vinayaka
Kono kokoro wo kiyomeru Vinayaka
Eichi no Akari wo tomosu Gajanana
Warare wo michibiku Sai Gajanana
Shinri to seigi no Parthi Gajanana
Jai Jai Ganesha Jai Sai Ganesha (4)
Sundara Sundara Vinayaka
Shubha Mangala Dayaka Vinayaka
Vighna Koti Hara Vimala Gajanana
Sakala Vighna Hara Sai Gajanana
Eshwari Nandana Parthi Gajanana
Jai Jai Ganesha Jai Sri Ganesha (4)</t>
  </si>
  <si>
    <t>~ Minor (Bilaskhani Todi)</t>
  </si>
  <si>
    <t>Song Glossary gajamukha: elephant-faced one, refers to lord ganesh; (var) gajamukham, gajanana, gajananam, gajavadana, gajavadanam ganesha: lord of the ganas, name of the elephant faced god; (var) ganesh jai: victory puttaparthi: birthplace of bhagawan sri sathya sai baba; (var) parti, parthi, parthipuri sai: sa + aai = divine mother vinayaka: one without a master - refers to lord ganesha</t>
  </si>
  <si>
    <t>debug_yuuki_wo_sazukeru_vinayaka.html</t>
  </si>
  <si>
    <t>https://youtu.be/AsyKJwN-P_A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</si>
</sst>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d&quot;, &quot;mmmm&quot; &quot;d"/>
    <numFmt numFmtId="165" formatCode="ddd, mmmm d"/>
    <numFmt numFmtId="166" formatCode="ddd, mmmm d, yyyy"/>
  </numFmts>
  <fonts count="20">
    <font>
      <sz val="10.0"/>
      <color rgb="FF000000"/>
      <name val="Verdana"/>
      <scheme val="minor"/>
    </font>
    <font>
      <color theme="1"/>
      <name val="Verdana"/>
      <scheme val="minor"/>
    </font>
    <font>
      <b/>
      <color theme="1"/>
      <name val="Verdana"/>
      <scheme val="minor"/>
    </font>
    <font>
      <b/>
      <u/>
      <color theme="1"/>
      <name val="Verdana"/>
      <scheme val="minor"/>
    </font>
    <font>
      <b/>
      <i/>
      <color theme="1"/>
      <name val="Verdana"/>
      <scheme val="minor"/>
    </font>
    <font>
      <b/>
      <u/>
      <color theme="1"/>
      <name val="Verdana"/>
      <scheme val="minor"/>
    </font>
    <font>
      <u/>
      <color theme="1"/>
      <name val="Verdana"/>
      <scheme val="minor"/>
    </font>
    <font>
      <color theme="1"/>
      <name val="Arial"/>
    </font>
    <font>
      <u/>
      <color rgb="FF1155CC"/>
      <name val="Arial"/>
    </font>
    <font>
      <u/>
      <color rgb="FF0000FF"/>
    </font>
    <font>
      <u/>
      <color rgb="FF1155CC"/>
      <name val="Arial"/>
    </font>
    <font>
      <b/>
      <color rgb="FF444444"/>
      <name val="Verdana"/>
      <scheme val="minor"/>
    </font>
    <font>
      <color rgb="FF444444"/>
      <name val="Georgia"/>
    </font>
    <font>
      <b/>
      <color rgb="FF444444"/>
      <name val="Georgia"/>
    </font>
    <font>
      <u/>
      <color rgb="FF0000FF"/>
      <name val="Roboto"/>
    </font>
    <font>
      <u/>
      <color theme="1"/>
      <name val="Verdana"/>
      <scheme val="minor"/>
    </font>
    <font>
      <u/>
      <color theme="1"/>
      <name val="Verdana"/>
      <scheme val="minor"/>
    </font>
    <font>
      <u/>
      <color theme="1"/>
      <name val="Verdana"/>
      <scheme val="minor"/>
    </font>
    <font>
      <u/>
      <color theme="1"/>
      <name val="Verdana"/>
      <scheme val="minor"/>
    </font>
    <font>
      <i/>
      <color theme="1"/>
      <name val="Verdana"/>
      <scheme val="minor"/>
    </font>
  </fonts>
  <fills count="5">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horizontal="left" readingOrder="0" shrinkToFit="0" vertical="center" wrapText="0"/>
    </xf>
    <xf borderId="0" fillId="2" fontId="2" numFmtId="49" xfId="0" applyAlignment="1" applyFill="1" applyFont="1" applyNumberForma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2" numFmtId="164" xfId="0" applyAlignment="1" applyFont="1" applyNumberFormat="1">
      <alignment horizontal="center" readingOrder="0" shrinkToFit="0" vertical="center" wrapText="0"/>
    </xf>
    <xf borderId="0" fillId="0" fontId="1" numFmtId="0" xfId="0" applyAlignment="1" applyFont="1">
      <alignment shrinkToFit="0" vertical="center" wrapText="0"/>
    </xf>
    <xf borderId="0" fillId="0" fontId="2" numFmtId="49" xfId="0" applyAlignment="1" applyFont="1" applyNumberFormat="1">
      <alignment horizontal="center" readingOrder="0" shrinkToFit="0" vertical="center" wrapText="0"/>
    </xf>
    <xf borderId="0" fillId="0" fontId="1" numFmtId="0" xfId="0" applyAlignment="1" applyFont="1">
      <alignment shrinkToFit="0" vertical="center" wrapText="0"/>
    </xf>
    <xf borderId="0" fillId="2" fontId="2" numFmtId="0" xfId="0" applyAlignment="1" applyFont="1">
      <alignment horizontal="center" readingOrder="0" shrinkToFit="0" vertical="center" wrapText="0"/>
    </xf>
    <xf borderId="0" fillId="2" fontId="2" numFmtId="49" xfId="0" applyAlignment="1" applyFont="1" applyNumberFormat="1">
      <alignment horizontal="center" readingOrder="0" shrinkToFit="0" vertical="center" wrapText="1"/>
    </xf>
    <xf borderId="0" fillId="2" fontId="3" numFmtId="49" xfId="0" applyAlignment="1" applyFont="1" applyNumberFormat="1">
      <alignment horizontal="center" readingOrder="0" shrinkToFit="0" vertical="bottom" wrapText="0"/>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2" fontId="2" numFmtId="0" xfId="0" applyAlignment="1" applyFont="1">
      <alignment horizontal="center" readingOrder="0" shrinkToFit="0" vertical="center" wrapText="0"/>
    </xf>
    <xf borderId="0" fillId="2" fontId="2" numFmtId="0" xfId="0" applyAlignment="1" applyFont="1">
      <alignment horizontal="center" readingOrder="0" shrinkToFit="0" vertical="center" wrapText="1"/>
    </xf>
    <xf borderId="0" fillId="2" fontId="5" numFmtId="0" xfId="0" applyAlignment="1" applyFont="1">
      <alignment horizontal="center" readingOrder="0" shrinkToFit="0" vertical="bottom"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6" numFmtId="0" xfId="0" applyAlignment="1" applyFont="1">
      <alignment readingOrder="0" shrinkToFit="0" vertical="bottom" wrapText="0"/>
    </xf>
    <xf borderId="0" fillId="0" fontId="1" numFmtId="0" xfId="0" applyAlignment="1" applyFont="1">
      <alignment horizontal="center" shrinkToFit="0" vertical="center" wrapText="0"/>
    </xf>
    <xf borderId="0" fillId="0" fontId="1" numFmtId="0" xfId="0" applyAlignment="1" applyFont="1">
      <alignment horizontal="center" shrinkToFit="0" vertical="center" wrapText="1"/>
    </xf>
    <xf borderId="0" fillId="0" fontId="7" numFmtId="0" xfId="0" applyAlignment="1" applyFont="1">
      <alignment horizontal="left" readingOrder="0" shrinkToFit="0" vertical="bottom" wrapText="0"/>
    </xf>
    <xf borderId="0" fillId="0" fontId="1" numFmtId="0" xfId="0" applyAlignment="1" applyFont="1">
      <alignment shrinkToFit="0" vertical="center" wrapText="0"/>
    </xf>
    <xf borderId="0" fillId="0" fontId="1" numFmtId="0" xfId="0" applyAlignment="1" applyFont="1">
      <alignment horizontal="left" readingOrder="0" shrinkToFit="0" vertical="center" wrapText="0"/>
    </xf>
    <xf borderId="0" fillId="0" fontId="8"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bottom" wrapText="0"/>
    </xf>
    <xf borderId="0" fillId="0" fontId="1" numFmtId="0" xfId="0" applyAlignment="1" applyFont="1">
      <alignment readingOrder="0" shrinkToFit="0" vertical="center" wrapText="0"/>
    </xf>
    <xf borderId="0" fillId="0" fontId="9" numFmtId="0" xfId="0" applyFont="1"/>
    <xf borderId="0" fillId="0" fontId="1" numFmtId="0" xfId="0" applyAlignment="1" applyFont="1">
      <alignment horizontal="left" readingOrder="0" shrinkToFit="0" vertical="center" wrapText="0"/>
    </xf>
    <xf borderId="0" fillId="0" fontId="1" numFmtId="165"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1" numFmtId="0" xfId="0" applyFont="1"/>
    <xf borderId="0" fillId="0" fontId="1" numFmtId="0" xfId="0" applyAlignment="1" applyFont="1">
      <alignment horizontal="left" readingOrder="0" shrinkToFit="0" vertical="center" wrapText="0"/>
    </xf>
    <xf borderId="0" fillId="0" fontId="1" numFmtId="0" xfId="0" applyFont="1"/>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164" xfId="0" applyFont="1" applyNumberFormat="1"/>
    <xf borderId="0" fillId="0" fontId="1" numFmtId="165" xfId="0" applyFont="1" applyNumberFormat="1"/>
    <xf borderId="0" fillId="0" fontId="1" numFmtId="166" xfId="0" applyFont="1" applyNumberFormat="1"/>
    <xf borderId="0" fillId="0" fontId="10" numFmtId="0" xfId="0" applyAlignment="1" applyFont="1">
      <alignment shrinkToFit="0" vertical="bottom" wrapText="0"/>
    </xf>
    <xf borderId="0" fillId="0" fontId="2" numFmtId="0" xfId="0" applyAlignment="1" applyFont="1">
      <alignment readingOrder="0"/>
    </xf>
    <xf borderId="0" fillId="0" fontId="2" numFmtId="0" xfId="0" applyAlignment="1" applyFont="1">
      <alignment readingOrder="0"/>
    </xf>
    <xf borderId="0" fillId="0" fontId="2" numFmtId="0" xfId="0" applyFont="1"/>
    <xf borderId="0" fillId="3" fontId="11" numFmtId="0" xfId="0" applyAlignment="1" applyFill="1" applyFont="1">
      <alignment readingOrder="0" shrinkToFit="0" wrapText="0"/>
    </xf>
    <xf borderId="0" fillId="3" fontId="12" numFmtId="0" xfId="0" applyFont="1"/>
    <xf borderId="0" fillId="3" fontId="13" numFmtId="0" xfId="0" applyAlignment="1" applyFont="1">
      <alignment readingOrder="0"/>
    </xf>
    <xf borderId="0" fillId="0" fontId="14" numFmtId="0" xfId="0" applyAlignment="1" applyFont="1">
      <alignment readingOrder="0" shrinkToFit="0" vertical="center" wrapText="0"/>
    </xf>
    <xf borderId="0" fillId="0" fontId="1" numFmtId="164" xfId="0" applyAlignment="1" applyFont="1" applyNumberFormat="1">
      <alignment shrinkToFit="0" vertical="center" wrapText="0"/>
    </xf>
    <xf borderId="0" fillId="0" fontId="15" numFmtId="0" xfId="0" applyAlignment="1" applyFont="1">
      <alignment horizontal="left" readingOrder="0" shrinkToFit="0" vertical="bottom" wrapText="0"/>
    </xf>
    <xf borderId="0" fillId="0" fontId="1" numFmtId="0" xfId="0" applyAlignment="1" applyFont="1">
      <alignment shrinkToFit="0" vertical="center" wrapText="0"/>
    </xf>
    <xf borderId="0" fillId="0" fontId="16" numFmtId="0" xfId="0" applyAlignment="1" applyFont="1">
      <alignment readingOrder="0" shrinkToFit="0" vertical="center" wrapText="0"/>
    </xf>
    <xf borderId="0" fillId="0" fontId="17" numFmtId="0" xfId="0" applyAlignment="1" applyFont="1">
      <alignment readingOrder="0" shrinkToFit="0" vertical="top" wrapText="0"/>
    </xf>
    <xf borderId="0" fillId="0" fontId="2" numFmtId="0" xfId="0" applyAlignment="1" applyFont="1">
      <alignment readingOrder="0" shrinkToFit="0" vertical="center" wrapText="0"/>
    </xf>
    <xf borderId="0" fillId="0" fontId="1" numFmtId="0" xfId="0" applyAlignment="1" applyFont="1">
      <alignment horizontal="right" shrinkToFit="0" vertical="center" wrapText="0"/>
    </xf>
    <xf borderId="0" fillId="0" fontId="1" numFmtId="164" xfId="0" applyAlignment="1" applyFont="1" applyNumberFormat="1">
      <alignment readingOrder="0"/>
    </xf>
    <xf borderId="0" fillId="0" fontId="1" numFmtId="0" xfId="0" applyAlignment="1" applyFont="1">
      <alignment horizontal="center" vertical="center"/>
    </xf>
    <xf borderId="0" fillId="0" fontId="18"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center" shrinkToFit="0" vertical="center" wrapText="1"/>
    </xf>
    <xf borderId="0" fillId="0" fontId="1" numFmtId="164" xfId="0" applyAlignment="1" applyFont="1" applyNumberFormat="1">
      <alignment readingOrder="0"/>
    </xf>
    <xf borderId="0" fillId="0" fontId="1" numFmtId="0" xfId="0" applyAlignment="1" applyFont="1">
      <alignment shrinkToFit="0" wrapText="1"/>
    </xf>
    <xf borderId="0" fillId="0" fontId="19" numFmtId="0" xfId="0" applyAlignment="1" applyFont="1">
      <alignment shrinkToFit="0" wrapText="1"/>
    </xf>
    <xf borderId="0" fillId="0" fontId="1" numFmtId="0" xfId="0" applyAlignment="1" applyFont="1">
      <alignment horizontal="left" vertical="center"/>
    </xf>
    <xf borderId="0" fillId="0" fontId="1" numFmtId="0" xfId="0" applyAlignment="1" applyFont="1">
      <alignment horizontal="right" shrinkToFit="0" wrapText="1"/>
    </xf>
    <xf borderId="0" fillId="4" fontId="1" numFmtId="0" xfId="0" applyFill="1" applyFont="1"/>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0000"/>
          <bgColor rgb="FFFF0000"/>
        </patternFill>
      </fill>
      <border/>
    </dxf>
    <dxf>
      <font/>
      <fill>
        <patternFill patternType="solid">
          <fgColor rgb="FFB7E1CD"/>
          <bgColor rgb="FFB7E1CD"/>
        </patternFill>
      </fill>
      <border/>
    </dxf>
  </dxfs>
  <tableStyles count="16">
    <tableStyle count="4" pivot="0" name="Instrumentalist Roster-style">
      <tableStyleElement dxfId="1" type="headerRow"/>
      <tableStyleElement dxfId="2" type="firstRowStripe"/>
      <tableStyleElement dxfId="3" type="secondRowStripe"/>
      <tableStyleElement dxfId="4" size="0" type="wholeTable"/>
    </tableStyle>
    <tableStyle count="4" pivot="0" name="Singer Roster-style">
      <tableStyleElement dxfId="1" type="headerRow"/>
      <tableStyleElement dxfId="2" type="firstRowStripe"/>
      <tableStyleElement dxfId="3" type="secondRowStripe"/>
      <tableStyleElement dxfId="4" size="0" type="wholeTable"/>
    </tableStyle>
    <tableStyle count="2" pivot="0" name="Singer Roster-style 2">
      <tableStyleElement dxfId="3" type="firstRowStripe"/>
      <tableStyleElement dxfId="2" type="secondRowStripe"/>
    </tableStyle>
    <tableStyle count="2" pivot="0" name="Singer Roster-style 3">
      <tableStyleElement dxfId="3" type="firstRowStripe"/>
      <tableStyleElement dxfId="2" type="secondRowStripe"/>
    </tableStyle>
    <tableStyle count="2" pivot="0" name="Singer Roster-style 4">
      <tableStyleElement dxfId="3" type="firstRowStripe"/>
      <tableStyleElement dxfId="2" type="secondRowStripe"/>
    </tableStyle>
    <tableStyle count="2" pivot="0" name="Singer Roster-style 5">
      <tableStyleElement dxfId="3" type="firstRowStripe"/>
      <tableStyleElement dxfId="2" type="secondRowStripe"/>
    </tableStyle>
    <tableStyle count="2" pivot="0" name="Singer Roster-style 6">
      <tableStyleElement dxfId="3" type="firstRowStripe"/>
      <tableStyleElement dxfId="2" type="secondRowStripe"/>
    </tableStyle>
    <tableStyle count="2" pivot="0" name="Singer Roster-style 7">
      <tableStyleElement dxfId="3" type="firstRowStripe"/>
      <tableStyleElement dxfId="2" type="secondRowStripe"/>
    </tableStyle>
    <tableStyle count="2" pivot="0" name="Singer Roster-style 8">
      <tableStyleElement dxfId="3" type="firstRowStripe"/>
      <tableStyleElement dxfId="2" type="secondRowStripe"/>
    </tableStyle>
    <tableStyle count="4" pivot="0" name="Bhajan Masterlist-style">
      <tableStyleElement dxfId="1" type="headerRow"/>
      <tableStyleElement dxfId="2" type="firstRowStripe"/>
      <tableStyleElement dxfId="3" type="secondRowStripe"/>
      <tableStyleElement dxfId="4" size="0" type="wholeTable"/>
    </tableStyle>
    <tableStyle count="4" pivot="0" name="Festival Bhajans-style">
      <tableStyleElement dxfId="1" type="headerRow"/>
      <tableStyleElement dxfId="2" type="firstRowStripe"/>
      <tableStyleElement dxfId="3" type="secondRowStripe"/>
      <tableStyleElement dxfId="4" size="0" type="wholeTable"/>
    </tableStyle>
    <tableStyle count="3" pivot="0" name="Festival Bhajans-style 2">
      <tableStyleElement dxfId="1" type="headerRow"/>
      <tableStyleElement dxfId="2" type="firstRowStripe"/>
      <tableStyleElement dxfId="3" type="secondRowStripe"/>
    </tableStyle>
    <tableStyle count="4" pivot="0" name="Lookup tables-style">
      <tableStyleElement dxfId="1" type="headerRow"/>
      <tableStyleElement dxfId="2" type="firstRowStripe"/>
      <tableStyleElement dxfId="3" type="secondRowStripe"/>
      <tableStyleElement dxfId="4" size="0" type="wholeTable"/>
    </tableStyle>
    <tableStyle count="4" pivot="0" name="Lookup tables-style 2">
      <tableStyleElement dxfId="1" type="headerRow"/>
      <tableStyleElement dxfId="2" type="firstRowStripe"/>
      <tableStyleElement dxfId="3" type="secondRowStripe"/>
      <tableStyleElement dxfId="4" size="0" type="wholeTable"/>
    </tableStyle>
    <tableStyle count="4" pivot="0" name="Lookup tables-style 3">
      <tableStyleElement dxfId="1" type="headerRow"/>
      <tableStyleElement dxfId="2" type="firstRowStripe"/>
      <tableStyleElement dxfId="3" type="secondRowStripe"/>
      <tableStyleElement dxfId="4" size="0" type="wholeTable"/>
    </tableStyle>
    <tableStyle count="4" pivot="0" name="Lookup tables-style 4">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 Karna" id="{2f81040c-3cdf-4ba2-81cc-bb45ba169e90}" providerId="google-sheets"/>
</x18tc:personList>
</file>

<file path=xl/tables/table1.xml><?xml version="1.0" encoding="utf-8"?>
<table xmlns="http://schemas.openxmlformats.org/spreadsheetml/2006/main" ref="A1:L1028" displayName="Singing_Roster" name="Singing_Roster" id="2">
  <autoFilter ref="$A$1:$L$1028"/>
  <tableColumns count="12">
    <tableColumn name="  " id="1"/>
    <tableColumn name="Singer" id="2"/>
    <tableColumn name="Festival Singer" id="3"/>
    <tableColumn name="Bhajan" id="4"/>
    <tableColumn name="Festival Bhajan" id="5"/>
    <tableColumn name="Input only IF Bhajan (NOT in database)" id="6"/>
    <tableColumn name="Confirmed Pitch" id="7"/>
    <tableColumn name="Alternative Tabla Pitch" id="8"/>
    <tableColumn name="Recommended Pitch as Sai Rythms" id="9"/>
    <tableColumn name="Raga" id="10"/>
    <tableColumn name="Lyrics" id="11"/>
    <tableColumn name="Meaning" id="12"/>
  </tableColumns>
  <tableStyleInfo name="Singer Roster-style" showColumnStripes="0" showFirstColumn="1" showLastColumn="1" showRowStripes="1"/>
</table>
</file>

<file path=xl/tables/table2.xml><?xml version="1.0" encoding="utf-8"?>
<table xmlns="http://schemas.openxmlformats.org/spreadsheetml/2006/main" headerRowCount="0" ref="A1042:L1042" displayName="Table_1" name="Table_1"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inger Roster-style 2" showColumnStripes="0" showFirstColumn="1" showLastColumn="1" showRowStripes="1"/>
</table>
</file>

<file path=xl/tables/table3.xml><?xml version="1.0" encoding="utf-8"?>
<table xmlns="http://schemas.openxmlformats.org/spreadsheetml/2006/main" headerRowCount="0" ref="A1043:L1043" displayName="Table_2" name="Table_2"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inger Roster-style 3" showColumnStripes="0" showFirstColumn="1" showLastColumn="1" showRowStripes="1"/>
</table>
</file>

<file path=xl/tables/table4.xml><?xml version="1.0" encoding="utf-8"?>
<table xmlns="http://schemas.openxmlformats.org/spreadsheetml/2006/main" headerRowCount="0" ref="A1044:L1044" displayName="Table_3" name="Table_3" id="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inger Roster-style 4" showColumnStripes="0" showFirstColumn="1" showLastColumn="1" showRowStripes="1"/>
</table>
</file>

<file path=xl/tables/table5.xml><?xml version="1.0" encoding="utf-8"?>
<table xmlns="http://schemas.openxmlformats.org/spreadsheetml/2006/main" headerRowCount="0" ref="A1045:L1045" displayName="Table_4" name="Table_4" id="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inger Roster-style 5" showColumnStripes="0" showFirstColumn="1" showLastColumn="1" showRowStripes="1"/>
</table>
</file>

<file path=xl/tables/table6.xml><?xml version="1.0" encoding="utf-8"?>
<table xmlns="http://schemas.openxmlformats.org/spreadsheetml/2006/main" headerRowCount="0" ref="A1049:L1049" displayName="Table_5" name="Table_5" id="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inger Roster-style 6" showColumnStripes="0" showFirstColumn="1" showLastColumn="1" showRowStripes="1"/>
</table>
</file>

<file path=xl/tables/table7.xml><?xml version="1.0" encoding="utf-8"?>
<table xmlns="http://schemas.openxmlformats.org/spreadsheetml/2006/main" headerRowCount="0" ref="A1050:L1050" displayName="Table_6" name="Table_6"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inger Roster-style 7" showColumnStripes="0" showFirstColumn="1" showLastColumn="1" showRowStripes="1"/>
</table>
</file>

<file path=xl/tables/table8.xml><?xml version="1.0" encoding="utf-8"?>
<table xmlns="http://schemas.openxmlformats.org/spreadsheetml/2006/main" headerRowCount="0" ref="A1051:L1052" displayName="Table_7" name="Table_7"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inger Roster-style 8" showColumnStripes="0" showFirstColumn="1" showLastColumn="1" showRowStripes="1"/>
</table>
</file>

<file path=xl/tables/table9.xml><?xml version="1.0" encoding="utf-8"?>
<table xmlns="http://schemas.openxmlformats.org/spreadsheetml/2006/main" ref="A1:H236" displayName="Instrument_Roster" name="Instrument_Roster" id="1">
  <tableColumns count="8">
    <tableColumn name="Date" id="1"/>
    <tableColumn name="Harmonium" id="2"/>
    <tableColumn name="Chorus Mic" id="3"/>
    <tableColumn name="Tabla" id="4"/>
    <tableColumn name="Cymbals (Male)" id="5"/>
    <tableColumn name="Cymbals (Female)" id="6"/>
    <tableColumn name="Tambourine" id="7"/>
    <tableColumn name="Ghanjira (small)" id="8"/>
  </tableColumns>
  <tableStyleInfo name="Instrumentalist Roster-style" showColumnStripes="0" showFirstColumn="1" showLastColumn="1" showRowStripes="1"/>
</table>
</file>

<file path=xl/tables/table10.xml><?xml version="1.0" encoding="utf-8"?>
<table xmlns="http://schemas.openxmlformats.org/spreadsheetml/2006/main" ref="A1:AA3614" displayName="Bhajans" name="Bhajans" id="10">
  <autoFilter ref="$A$1:$AA$3614"/>
  <tableColumns count="27">
    <tableColumn name="url" id="1"/>
    <tableColumn name="title" id="2"/>
    <tableColumn name="singers" id="3"/>
    <tableColumn name="meaning" id="4"/>
    <tableColumn name="lyrics" id="5"/>
    <tableColumn name="audio" id="6"/>
    <tableColumn name="deity" id="7"/>
    <tableColumn name="language" id="8"/>
    <tableColumn name="raga" id="9"/>
    <tableColumn name="beat" id="10"/>
    <tableColumn name="level" id="11"/>
    <tableColumn name="tempo" id="12"/>
    <tableColumn name="reference_gents_pitch" id="13"/>
    <tableColumn name="reference_ladies_pitch" id="14"/>
    <tableColumn name="music_notes_for_first_line" id="15"/>
    <tableColumn name="notes_range" id="16"/>
    <tableColumn name="tutorial" id="17"/>
    <tableColumn name="sheet_music" id="18"/>
    <tableColumn name="song_tags" id="19"/>
    <tableColumn name="glossary_terms" id="20"/>
    <tableColumn name="debug_file" id="21"/>
    <tableColumn name="video" id="22"/>
    <tableColumn name="general_comments" id="23"/>
    <tableColumn name="karaoke_tracks_for_practice" id="24"/>
    <tableColumn name="golden_voice" id="25"/>
    <tableColumn name="instrumental" id="26"/>
    <tableColumn name="Column 1" id="27"/>
  </tableColumns>
  <tableStyleInfo name="Bhajan Masterlist-style" showColumnStripes="0" showFirstColumn="1" showLastColumn="1" showRowStripes="1"/>
</table>
</file>

<file path=xl/tables/table11.xml><?xml version="1.0" encoding="utf-8"?>
<table xmlns="http://schemas.openxmlformats.org/spreadsheetml/2006/main" ref="A1:K15" displayName="Shiva_Bhajans" name="Shiva_Bhajans" id="11">
  <tableColumns count="11">
    <tableColumn name="Ashwin" id="1"/>
    <tableColumn name="Sailavan" id="2"/>
    <tableColumn name="Sriraag" id="3"/>
    <tableColumn name="Rhuben" id="4"/>
    <tableColumn name="Prithvi" id="5"/>
    <tableColumn name="Jothsna" id="6"/>
    <tableColumn name="Shravya" id="7"/>
    <tableColumn name="Anvita" id="8"/>
    <tableColumn name="Pavitra" id="9"/>
    <tableColumn name="Prasanna" id="10"/>
    <tableColumn name="Triveni" id="11"/>
  </tableColumns>
  <tableStyleInfo name="Festival Bhajans-style" showColumnStripes="0" showFirstColumn="1" showLastColumn="1" showRowStripes="1"/>
</table>
</file>

<file path=xl/tables/table12.xml><?xml version="1.0" encoding="utf-8"?>
<table xmlns="http://schemas.openxmlformats.org/spreadsheetml/2006/main" headerRowCount="0" ref="A16:K25" displayName="Table_8" name="Table_8" id="1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Festival Bhajans-style 2"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A1:B12" displayName="Singers" name="Singers" id="13">
  <tableColumns count="2">
    <tableColumn name="Singers" id="1"/>
    <tableColumn name="Gender" id="2"/>
  </tableColumns>
  <tableStyleInfo name="Lookup tables-style" showColumnStripes="0" showFirstColumn="1" showLastColumn="1" showRowStripes="1"/>
</table>
</file>

<file path=xl/tables/table14.xml><?xml version="1.0" encoding="utf-8"?>
<table xmlns="http://schemas.openxmlformats.org/spreadsheetml/2006/main" ref="D1:F25" displayName="Pitches" name="Pitches" id="14">
  <tableColumns count="3">
    <tableColumn name="Pitches" id="1"/>
    <tableColumn name="Tabla Pitch" id="2"/>
    <tableColumn name="Value" id="3"/>
  </tableColumns>
  <tableStyleInfo name="Lookup tables-style 2" showColumnStripes="0" showFirstColumn="1" showLastColumn="1" showRowStripes="1"/>
</table>
</file>

<file path=xl/tables/table15.xml><?xml version="1.0" encoding="utf-8"?>
<table xmlns="http://schemas.openxmlformats.org/spreadsheetml/2006/main" ref="K1:O6" displayName="Instrumentalists" name="Instrumentalists" id="15">
  <tableColumns count="5">
    <tableColumn name="Harmonium" id="1"/>
    <tableColumn name="Tabla" id="2"/>
    <tableColumn name="Cymbals" id="3"/>
    <tableColumn name="Tambourine" id="4"/>
    <tableColumn name="Ghanjira (small)" id="5"/>
  </tableColumns>
  <tableStyleInfo name="Lookup tables-style 3" showColumnStripes="0" showFirstColumn="1" showLastColumn="1" showRowStripes="1"/>
</table>
</file>

<file path=xl/tables/table16.xml><?xml version="1.0" encoding="utf-8"?>
<table xmlns="http://schemas.openxmlformats.org/spreadsheetml/2006/main" ref="Q1:R9016" displayName="GP_Bhajan_List" name="GP_Bhajan_List" id="16">
  <tableColumns count="2">
    <tableColumn name="Singer" id="1"/>
    <tableColumn name="GP Bhajan List" id="2"/>
  </tableColumns>
  <tableStyleInfo name="Lookup table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97" dT="2025-05-21T08:38:36.00" personId="{2f81040c-3cdf-4ba2-81cc-bb45ba169e90}" id="{6c4d9a58-d036-4f39-a305-9f452f305a66}" done="1">
    <x18tc:text xml:space="preserve">C pancham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eather.apple.com/?city=Berwick&amp;lat=-38.069786&amp;lng=145.34220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6.xml"/><Relationship Id="rId22" Type="http://schemas.openxmlformats.org/officeDocument/2006/relationships/table" Target="../tables/table8.xml"/><Relationship Id="rId21" Type="http://schemas.openxmlformats.org/officeDocument/2006/relationships/table" Target="../tables/table7.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eather.apple.com/?city=Berwick&amp;lat=-38.069786&amp;lng=145.342209" TargetMode="External"/><Relationship Id="rId15" Type="http://schemas.openxmlformats.org/officeDocument/2006/relationships/table" Target="../tables/table1.xml"/><Relationship Id="rId17" Type="http://schemas.openxmlformats.org/officeDocument/2006/relationships/table" Target="../tables/table3.xml"/><Relationship Id="rId16" Type="http://schemas.openxmlformats.org/officeDocument/2006/relationships/table" Target="../tables/table2.xml"/><Relationship Id="rId5" Type="http://schemas.openxmlformats.org/officeDocument/2006/relationships/drawing" Target="../drawings/drawing2.xml"/><Relationship Id="rId19" Type="http://schemas.openxmlformats.org/officeDocument/2006/relationships/table" Target="../tables/table5.xml"/><Relationship Id="rId6" Type="http://schemas.openxmlformats.org/officeDocument/2006/relationships/vmlDrawing" Target="../drawings/vmlDrawing1.vml"/><Relationship Id="rId18"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sairhythms.sathyasai.org/song/bhagawan-bhagawan-darshan-do-bhagawan" TargetMode="External"/><Relationship Id="rId391" Type="http://schemas.openxmlformats.org/officeDocument/2006/relationships/hyperlink" Target="https://youtu.be/kmz4B8u94sM" TargetMode="External"/><Relationship Id="rId390" Type="http://schemas.openxmlformats.org/officeDocument/2006/relationships/hyperlink" Target="https://sairhythms.sathyasai.org/song/bhagawan-bhagawan-bhagawan-sai-ram" TargetMode="External"/><Relationship Id="rId2180" Type="http://schemas.openxmlformats.org/officeDocument/2006/relationships/hyperlink" Target="https://sairhythms.sathyasai.org/song/kodanda-ram-kalyana-ram" TargetMode="External"/><Relationship Id="rId2181" Type="http://schemas.openxmlformats.org/officeDocument/2006/relationships/hyperlink" Target="https://sairhythms.sathyasai.org/song/kodanda-rama-kalyana-rama-0" TargetMode="External"/><Relationship Id="rId2182" Type="http://schemas.openxmlformats.org/officeDocument/2006/relationships/hyperlink" Target="https://sairhythms.sathyasai.org/song/kodanda-rama-kalyana-rama" TargetMode="External"/><Relationship Id="rId2183" Type="http://schemas.openxmlformats.org/officeDocument/2006/relationships/hyperlink" Target="https://sairhythms.sathyasai.org/song/kodanda-rama-raghava" TargetMode="External"/><Relationship Id="rId385" Type="http://schemas.openxmlformats.org/officeDocument/2006/relationships/hyperlink" Target="https://sairhythms.sathyasai.org/song/bhagavaan-sathya-sai-baba" TargetMode="External"/><Relationship Id="rId2184" Type="http://schemas.openxmlformats.org/officeDocument/2006/relationships/hyperlink" Target="https://dl.radiosai.org/RADIO_SAI_BHAJAN_CLASSROOM_485_KODANDA_RAMA.mp3" TargetMode="External"/><Relationship Id="rId384" Type="http://schemas.openxmlformats.org/officeDocument/2006/relationships/hyperlink" Target="https://sairhythms.sathyasai.org/song/bhaava-vinodini-ma-sai-jaya" TargetMode="External"/><Relationship Id="rId2185" Type="http://schemas.openxmlformats.org/officeDocument/2006/relationships/hyperlink" Target="https://youtu.be/VghBQnxXKzo" TargetMode="External"/><Relationship Id="rId383" Type="http://schemas.openxmlformats.org/officeDocument/2006/relationships/hyperlink" Target="https://youtu.be/Iie-U1yO74o?si=DQBKHyRkbVmJ_psS" TargetMode="External"/><Relationship Id="rId2186" Type="http://schemas.openxmlformats.org/officeDocument/2006/relationships/hyperlink" Target="https://sairhythms.sathyasai.org/song/koham-soham-koham-soham" TargetMode="External"/><Relationship Id="rId382" Type="http://schemas.openxmlformats.org/officeDocument/2006/relationships/hyperlink" Target="https://sairhythms.sathyasai.org/song/best-all-make-our-minds" TargetMode="External"/><Relationship Id="rId2187" Type="http://schemas.openxmlformats.org/officeDocument/2006/relationships/hyperlink" Target="https://sairhythms.sathyasai.org/song/koi-boley-hari-hari-koi" TargetMode="External"/><Relationship Id="rId389" Type="http://schemas.openxmlformats.org/officeDocument/2006/relationships/hyperlink" Target="https://sairhythms.sathyasai.org/song/bhagawan-bhagawan-bhagawan" TargetMode="External"/><Relationship Id="rId2188" Type="http://schemas.openxmlformats.org/officeDocument/2006/relationships/hyperlink" Target="https://sairhythms.sathyasai.org/song/koi-kahey-tujhe-ram-koi" TargetMode="External"/><Relationship Id="rId388" Type="http://schemas.openxmlformats.org/officeDocument/2006/relationships/hyperlink" Target="https://sairhythms.sathyasai.org/song/bhagawan-baba-lord-and-protector" TargetMode="External"/><Relationship Id="rId2189" Type="http://schemas.openxmlformats.org/officeDocument/2006/relationships/hyperlink" Target="https://sairhythms.sathyasai.org/song/kokoro-ni-ai-yorokobi" TargetMode="External"/><Relationship Id="rId387" Type="http://schemas.openxmlformats.org/officeDocument/2006/relationships/hyperlink" Target="https://sairhythms.sathyasai.org/song/bhagavaan-sri-sathya-sai-my-lord-sathya-sai" TargetMode="External"/><Relationship Id="rId386" Type="http://schemas.openxmlformats.org/officeDocument/2006/relationships/hyperlink" Target="https://sairhythms.sathyasai.org/song/bhagavaan-sri-sathya-sai-let-me-be-your-message" TargetMode="External"/><Relationship Id="rId381" Type="http://schemas.openxmlformats.org/officeDocument/2006/relationships/hyperlink" Target="https://sairhythms.sathyasai.org/song/beloved-baba-thou-hast-come" TargetMode="External"/><Relationship Id="rId380" Type="http://schemas.openxmlformats.org/officeDocument/2006/relationships/hyperlink" Target="https://sairhythms.sathyasai.org/song/beloved-baba-help-me" TargetMode="External"/><Relationship Id="rId379" Type="http://schemas.openxmlformats.org/officeDocument/2006/relationships/hyperlink" Target="https://sairhythms.sathyasai.org/song/believe-me" TargetMode="External"/><Relationship Id="rId2170" Type="http://schemas.openxmlformats.org/officeDocument/2006/relationships/hyperlink" Target="https://sairhythms.sathyasai.org/song/keshava-madhava-madhusudhana" TargetMode="External"/><Relationship Id="rId2171" Type="http://schemas.openxmlformats.org/officeDocument/2006/relationships/hyperlink" Target="https://sairhythms.sathyasai.org/song/keshava-narayana-govinda-murari" TargetMode="External"/><Relationship Id="rId2172" Type="http://schemas.openxmlformats.org/officeDocument/2006/relationships/hyperlink" Target="https://sairhythms.sathyasai.org/song/khagapati-vahana-jagat-paripalana" TargetMode="External"/><Relationship Id="rId374" Type="http://schemas.openxmlformats.org/officeDocument/2006/relationships/hyperlink" Target="https://sairhythms.sathyasai.org/song/beautiful-god-hallelujah" TargetMode="External"/><Relationship Id="rId2173" Type="http://schemas.openxmlformats.org/officeDocument/2006/relationships/hyperlink" Target="https://sairhythms.sathyasai.org/song/kimi-no-hoka-ni-kami" TargetMode="External"/><Relationship Id="rId373" Type="http://schemas.openxmlformats.org/officeDocument/2006/relationships/hyperlink" Target="https://sairhythms.sathyasai.org/song/be-heart-within-my-heart" TargetMode="External"/><Relationship Id="rId2174" Type="http://schemas.openxmlformats.org/officeDocument/2006/relationships/hyperlink" Target="https://youtu.be/2ljpdISkcm8" TargetMode="External"/><Relationship Id="rId372" Type="http://schemas.openxmlformats.org/officeDocument/2006/relationships/hyperlink" Target="https://sairhythms.sathyasai.org/song/be-happy-i%E2%80%99m-happy" TargetMode="External"/><Relationship Id="rId2175" Type="http://schemas.openxmlformats.org/officeDocument/2006/relationships/hyperlink" Target="https://sairhythms.sathyasai.org/song/kiyoraka-de-yasashikute" TargetMode="External"/><Relationship Id="rId371" Type="http://schemas.openxmlformats.org/officeDocument/2006/relationships/hyperlink" Target="https://sairhythms.sathyasai.org/song/bansidhari-krishna-murari" TargetMode="External"/><Relationship Id="rId2176" Type="http://schemas.openxmlformats.org/officeDocument/2006/relationships/hyperlink" Target="https://youtu.be/XSCXxA7zRuA" TargetMode="External"/><Relationship Id="rId378" Type="http://schemas.openxmlformats.org/officeDocument/2006/relationships/hyperlink" Target="https://sairhythms.sathyasai.org/song/bein%E2%80%99-channel-love-god" TargetMode="External"/><Relationship Id="rId2177" Type="http://schemas.openxmlformats.org/officeDocument/2006/relationships/hyperlink" Target="https://sairhythms.sathyasai.org/song/kiyoraka-naru-kami-no-umi" TargetMode="External"/><Relationship Id="rId377" Type="http://schemas.openxmlformats.org/officeDocument/2006/relationships/hyperlink" Target="https://dl.radiosai.org/Radio_Sai_Bhajan_Classroom_041_Beda_Paar_Karo_Mere_Sai.mp3" TargetMode="External"/><Relationship Id="rId2178" Type="http://schemas.openxmlformats.org/officeDocument/2006/relationships/hyperlink" Target="https://youtu.be/XzWZA5ZyzLg" TargetMode="External"/><Relationship Id="rId376" Type="http://schemas.openxmlformats.org/officeDocument/2006/relationships/hyperlink" Target="https://sairhythms.sathyasai.org/song/beda-paar-karo-merey-sai" TargetMode="External"/><Relationship Id="rId2179" Type="http://schemas.openxmlformats.org/officeDocument/2006/relationships/hyperlink" Target="https://sairhythms.sathyasai.org/song/know-lord-sweetness" TargetMode="External"/><Relationship Id="rId375" Type="http://schemas.openxmlformats.org/officeDocument/2006/relationships/hyperlink" Target="https://sairhythms.sathyasai.org/song/beautiful-rama-beautiful-krishna" TargetMode="External"/><Relationship Id="rId2190" Type="http://schemas.openxmlformats.org/officeDocument/2006/relationships/hyperlink" Target="https://youtu.be/f--z2ZCcgZA" TargetMode="External"/><Relationship Id="rId2191" Type="http://schemas.openxmlformats.org/officeDocument/2006/relationships/hyperlink" Target="https://sairhythms.sathyasai.org/song/kokoro-no-naka-ni-hi" TargetMode="External"/><Relationship Id="rId2192" Type="http://schemas.openxmlformats.org/officeDocument/2006/relationships/hyperlink" Target="https://youtu.be/b6xPaTv3djQ" TargetMode="External"/><Relationship Id="rId2193" Type="http://schemas.openxmlformats.org/officeDocument/2006/relationships/hyperlink" Target="https://sairhythms.sathyasai.org/song/kokoro-no-naka-ni-orareru" TargetMode="External"/><Relationship Id="rId2194" Type="http://schemas.openxmlformats.org/officeDocument/2006/relationships/hyperlink" Target="https://www.youtube.com/watch?v=e-jkkpKeMzM" TargetMode="External"/><Relationship Id="rId396" Type="http://schemas.openxmlformats.org/officeDocument/2006/relationships/hyperlink" Target="https://sairhythms.sathyasai.org/song/bhagawan-krishna-namo" TargetMode="External"/><Relationship Id="rId2195" Type="http://schemas.openxmlformats.org/officeDocument/2006/relationships/hyperlink" Target="https://sairhythms.sathyasai.org/song/kokoro-no-naka-no-ai" TargetMode="External"/><Relationship Id="rId395" Type="http://schemas.openxmlformats.org/officeDocument/2006/relationships/hyperlink" Target="https://sairhythms.sathyasai.org/song/bhagawan-bhagawan-you%E2%80%99re-moon" TargetMode="External"/><Relationship Id="rId2196" Type="http://schemas.openxmlformats.org/officeDocument/2006/relationships/hyperlink" Target="https://youtu.be/EONjZKir-SM" TargetMode="External"/><Relationship Id="rId394" Type="http://schemas.openxmlformats.org/officeDocument/2006/relationships/hyperlink" Target="https://media.radiosai.org/journals/Vol_07/01JUN09/12-bhajans.htm" TargetMode="External"/><Relationship Id="rId2197" Type="http://schemas.openxmlformats.org/officeDocument/2006/relationships/hyperlink" Target="https://sairhythms.sathyasai.org/song/kokoro-shizuka-ni-sumasu-toki" TargetMode="External"/><Relationship Id="rId393" Type="http://schemas.openxmlformats.org/officeDocument/2006/relationships/hyperlink" Target="https://sairhythms.sathyasai.org/song/bhagawan-bhagawan-patitha-pavana-ram" TargetMode="External"/><Relationship Id="rId2198" Type="http://schemas.openxmlformats.org/officeDocument/2006/relationships/hyperlink" Target="https://youtu.be/fqFqGoKAVMk" TargetMode="External"/><Relationship Id="rId2199" Type="http://schemas.openxmlformats.org/officeDocument/2006/relationships/hyperlink" Target="https://sairhythms.sathyasai.org/song/kokoro-shizukani-sumasutoki" TargetMode="External"/><Relationship Id="rId399" Type="http://schemas.openxmlformats.org/officeDocument/2006/relationships/hyperlink" Target="https://sairhythms.sathyasai.org/song/bhagawan-sri-sathya-sai-poorna-avatar" TargetMode="External"/><Relationship Id="rId398" Type="http://schemas.openxmlformats.org/officeDocument/2006/relationships/hyperlink" Target="https://sairhythms.sathyasai.org/song/bhagawan-sri-sathya-sai-baba" TargetMode="External"/><Relationship Id="rId397" Type="http://schemas.openxmlformats.org/officeDocument/2006/relationships/hyperlink" Target="https://sairhythms.sathyasai.org/song/bhagawan-sai-baba-tero-naam" TargetMode="External"/><Relationship Id="rId1730" Type="http://schemas.openxmlformats.org/officeDocument/2006/relationships/hyperlink" Target="https://sairhythms.sathyasai.org/song/jai-jai-jai-gananayaka-jai" TargetMode="External"/><Relationship Id="rId1731" Type="http://schemas.openxmlformats.org/officeDocument/2006/relationships/hyperlink" Target="https://sairhythms.sathyasai.org/song/jai-jai-jai-gananayaka-yukute" TargetMode="External"/><Relationship Id="rId1732" Type="http://schemas.openxmlformats.org/officeDocument/2006/relationships/hyperlink" Target="https://youtu.be/YOJ8hBmRHkI" TargetMode="External"/><Relationship Id="rId1733" Type="http://schemas.openxmlformats.org/officeDocument/2006/relationships/hyperlink" Target="https://sairhythms.sathyasai.org/song/jai-jai-jai-ganesha" TargetMode="External"/><Relationship Id="rId1734" Type="http://schemas.openxmlformats.org/officeDocument/2006/relationships/hyperlink" Target="https://sairhythms.sathyasai.org/song/jai-jai-jai-jai-ganapathi" TargetMode="External"/><Relationship Id="rId1735" Type="http://schemas.openxmlformats.org/officeDocument/2006/relationships/hyperlink" Target="https://www.youtube.com/watch?v=hI8JYHz4ezI" TargetMode="External"/><Relationship Id="rId1736" Type="http://schemas.openxmlformats.org/officeDocument/2006/relationships/hyperlink" Target="https://sairhythms.sathyasai.org/song/jai-jai-jai-jai-vinayaka" TargetMode="External"/><Relationship Id="rId1737" Type="http://schemas.openxmlformats.org/officeDocument/2006/relationships/hyperlink" Target="https://youtu.be/h0Z7QIJ12Gg" TargetMode="External"/><Relationship Id="rId1738" Type="http://schemas.openxmlformats.org/officeDocument/2006/relationships/hyperlink" Target="https://sairhythms.sathyasai.org/song/jai-jai-jai-jaya-ma" TargetMode="External"/><Relationship Id="rId1739" Type="http://schemas.openxmlformats.org/officeDocument/2006/relationships/hyperlink" Target="https://sairhythms.sathyasai.org/song/jai-jai-jai-mana-mohana" TargetMode="External"/><Relationship Id="rId1720" Type="http://schemas.openxmlformats.org/officeDocument/2006/relationships/hyperlink" Target="https://sairhythms.sathyasai.org/song/jai-jai-bhavani-durga-mangala" TargetMode="External"/><Relationship Id="rId1721" Type="http://schemas.openxmlformats.org/officeDocument/2006/relationships/hyperlink" Target="https://sairhythms.sathyasai.org/song/jai-jai-bhavani-ma-ambe" TargetMode="External"/><Relationship Id="rId1722" Type="http://schemas.openxmlformats.org/officeDocument/2006/relationships/hyperlink" Target="https://sairhythms.sathyasai.org/song/jai-jai-durge-jai-bhavani" TargetMode="External"/><Relationship Id="rId1723" Type="http://schemas.openxmlformats.org/officeDocument/2006/relationships/hyperlink" Target="https://sairhythms.sathyasai.org/song/jai-jai-gopala" TargetMode="External"/><Relationship Id="rId1724" Type="http://schemas.openxmlformats.org/officeDocument/2006/relationships/hyperlink" Target="https://sairhythms.sathyasai.org/song/jai-jai-guru-deva-sri" TargetMode="External"/><Relationship Id="rId1725" Type="http://schemas.openxmlformats.org/officeDocument/2006/relationships/hyperlink" Target="https://sairhythms.sathyasai.org/song/jai-jai-hanuman-jaya-hanuman" TargetMode="External"/><Relationship Id="rId1726" Type="http://schemas.openxmlformats.org/officeDocument/2006/relationships/hyperlink" Target="https://www.youtube.com/watch?v=5AOk0tbomRY" TargetMode="External"/><Relationship Id="rId1727" Type="http://schemas.openxmlformats.org/officeDocument/2006/relationships/hyperlink" Target="https://sairhythms.sathyasai.org/song/jai-jai-jai-devi-jagadamba-0" TargetMode="External"/><Relationship Id="rId1728" Type="http://schemas.openxmlformats.org/officeDocument/2006/relationships/hyperlink" Target="https://sairhythms.sathyasai.org/song/jai-jai-jai-devi-jagadamba" TargetMode="External"/><Relationship Id="rId1729" Type="http://schemas.openxmlformats.org/officeDocument/2006/relationships/hyperlink" Target="https://youtu.be/bH14bw2zxT8" TargetMode="External"/><Relationship Id="rId1752" Type="http://schemas.openxmlformats.org/officeDocument/2006/relationships/hyperlink" Target="https://sairhythms.sathyasai.org/song/jai-jai-rama-krishna-hari" TargetMode="External"/><Relationship Id="rId1753" Type="http://schemas.openxmlformats.org/officeDocument/2006/relationships/hyperlink" Target="https://sairhythms.sathyasai.org/song/jai-jai-sai-ma-jaya" TargetMode="External"/><Relationship Id="rId1754" Type="http://schemas.openxmlformats.org/officeDocument/2006/relationships/hyperlink" Target="https://dl.radiosai.org/RADIO_SAI_BHAJAN_CLASSROOM_251_JAI_JAI_SAI_MA.mp3" TargetMode="External"/><Relationship Id="rId1755" Type="http://schemas.openxmlformats.org/officeDocument/2006/relationships/hyperlink" Target="https://sairhythms.sathyasai.org/song/jai-jai-shiva-shambho" TargetMode="External"/><Relationship Id="rId1756" Type="http://schemas.openxmlformats.org/officeDocument/2006/relationships/hyperlink" Target="https://youtu.be/Xln-x_3WvJw" TargetMode="External"/><Relationship Id="rId1757" Type="http://schemas.openxmlformats.org/officeDocument/2006/relationships/hyperlink" Target="https://sairhythms.sathyasai.org/song/jai-jai-sri-ram-sai" TargetMode="External"/><Relationship Id="rId1758" Type="http://schemas.openxmlformats.org/officeDocument/2006/relationships/hyperlink" Target="https://youtu.be/kC_VYmsTd7E" TargetMode="External"/><Relationship Id="rId1759" Type="http://schemas.openxmlformats.org/officeDocument/2006/relationships/hyperlink" Target="https://sairhythms.sathyasai.org/song/jai-jai-vaishnavi-devi" TargetMode="External"/><Relationship Id="rId1750" Type="http://schemas.openxmlformats.org/officeDocument/2006/relationships/hyperlink" Target="https://sairhythms.sathyasai.org/song/jai-jai-ram-sita-ram" TargetMode="External"/><Relationship Id="rId1751" Type="http://schemas.openxmlformats.org/officeDocument/2006/relationships/hyperlink" Target="https://youtu.be/w79EK2VtFMU" TargetMode="External"/><Relationship Id="rId1741" Type="http://schemas.openxmlformats.org/officeDocument/2006/relationships/hyperlink" Target="https://dl.radiosai.org/RADIO_SAI_BHAJAN_CLASSROOM_448_JAI_JAI_JAI_NARAYANA.mp3" TargetMode="External"/><Relationship Id="rId1742" Type="http://schemas.openxmlformats.org/officeDocument/2006/relationships/hyperlink" Target="https://youtu.be/Ia-w4ieFMoU" TargetMode="External"/><Relationship Id="rId1743" Type="http://schemas.openxmlformats.org/officeDocument/2006/relationships/hyperlink" Target="https://sairhythms.sathyasai.org/song/jai-jai-jai-vijayee-bhava" TargetMode="External"/><Relationship Id="rId1744" Type="http://schemas.openxmlformats.org/officeDocument/2006/relationships/hyperlink" Target="https://sairhythms.sathyasai.org/song/jai-jai-jai-yadu-vamsha-dulari" TargetMode="External"/><Relationship Id="rId1745" Type="http://schemas.openxmlformats.org/officeDocument/2006/relationships/hyperlink" Target="https://sairhythms.sathyasai.org/song/jai-jai-janani-sai-janani" TargetMode="External"/><Relationship Id="rId1746" Type="http://schemas.openxmlformats.org/officeDocument/2006/relationships/hyperlink" Target="https://media.radiosai.org/journals/Vol_03/11NOV01/bhajans.htm" TargetMode="External"/><Relationship Id="rId1747" Type="http://schemas.openxmlformats.org/officeDocument/2006/relationships/hyperlink" Target="https://sairhythms.sathyasai.org/song/jai-jai-janani-sai-janani-0" TargetMode="External"/><Relationship Id="rId1748" Type="http://schemas.openxmlformats.org/officeDocument/2006/relationships/hyperlink" Target="https://sairhythms.sathyasai.org/song/jai-jai-prabhu-giridhari-natavara" TargetMode="External"/><Relationship Id="rId1749" Type="http://schemas.openxmlformats.org/officeDocument/2006/relationships/hyperlink" Target="https://sairhythms.sathyasai.org/song/jai-jai-ram-krishna-harey" TargetMode="External"/><Relationship Id="rId1740" Type="http://schemas.openxmlformats.org/officeDocument/2006/relationships/hyperlink" Target="https://sairhythms.sathyasai.org/song/jai-jai-jai-narayana" TargetMode="External"/><Relationship Id="rId1710" Type="http://schemas.openxmlformats.org/officeDocument/2006/relationships/hyperlink" Target="https://sairhythms.sathyasai.org/song/jai-ganesha-jai-ganesha" TargetMode="External"/><Relationship Id="rId1711" Type="http://schemas.openxmlformats.org/officeDocument/2006/relationships/hyperlink" Target="https://sairhythms.sathyasai.org/song/jai-ganesha-paahi-maam-sri" TargetMode="External"/><Relationship Id="rId1712" Type="http://schemas.openxmlformats.org/officeDocument/2006/relationships/hyperlink" Target="https://sairhythms.sathyasai.org/song/jai-ganesha-vighna-vinashaka" TargetMode="External"/><Relationship Id="rId1713" Type="http://schemas.openxmlformats.org/officeDocument/2006/relationships/hyperlink" Target="https://sairhythms.sathyasai.org/song/jai-ganesha-jai-ganesha-jai-ganesha" TargetMode="External"/><Relationship Id="rId1714" Type="http://schemas.openxmlformats.org/officeDocument/2006/relationships/hyperlink" Target="https://youtu.be/451PRza_kz4?t=1448" TargetMode="External"/><Relationship Id="rId1715" Type="http://schemas.openxmlformats.org/officeDocument/2006/relationships/hyperlink" Target="https://sairhythms.sathyasai.org/song/jai-giridhari-he-nandalal" TargetMode="External"/><Relationship Id="rId1716" Type="http://schemas.openxmlformats.org/officeDocument/2006/relationships/hyperlink" Target="https://sairhythms.sathyasai.org/song/jai-hari-bol-jai-sita" TargetMode="External"/><Relationship Id="rId1717" Type="http://schemas.openxmlformats.org/officeDocument/2006/relationships/hyperlink" Target="https://sairhythms.sathyasai.org/song/jai-hari-krishna-jai-hari" TargetMode="External"/><Relationship Id="rId1718" Type="http://schemas.openxmlformats.org/officeDocument/2006/relationships/hyperlink" Target="https://youtu.be/CJKi5CETGcs" TargetMode="External"/><Relationship Id="rId1719" Type="http://schemas.openxmlformats.org/officeDocument/2006/relationships/hyperlink" Target="https://sairhythms.sathyasai.org/song/jai-hari-vittala-sai-sri" TargetMode="External"/><Relationship Id="rId1700" Type="http://schemas.openxmlformats.org/officeDocument/2006/relationships/hyperlink" Target="https://youtu.be/fylNz5M_6RY" TargetMode="External"/><Relationship Id="rId1701" Type="http://schemas.openxmlformats.org/officeDocument/2006/relationships/hyperlink" Target="https://sairhythms.sathyasai.org/song/jago-jago-ma-shankari-ma" TargetMode="External"/><Relationship Id="rId1702" Type="http://schemas.openxmlformats.org/officeDocument/2006/relationships/hyperlink" Target="https://sairhythms.sathyasai.org/song/jai-bolo-bhagawan" TargetMode="External"/><Relationship Id="rId1703" Type="http://schemas.openxmlformats.org/officeDocument/2006/relationships/hyperlink" Target="https://sairhythms.sathyasai.org/song/jai-durga-lakshmi-saraswathi-sai-jaganmata" TargetMode="External"/><Relationship Id="rId1704" Type="http://schemas.openxmlformats.org/officeDocument/2006/relationships/hyperlink" Target="https://youtu.be/N-Vt-8UWMgA?si=5w5bEoq9Ss08g46F" TargetMode="External"/><Relationship Id="rId1705" Type="http://schemas.openxmlformats.org/officeDocument/2006/relationships/hyperlink" Target="https://sairhythms.sathyasai.org/song/jai-durge-durgati-pariharini" TargetMode="External"/><Relationship Id="rId1706" Type="http://schemas.openxmlformats.org/officeDocument/2006/relationships/hyperlink" Target="https://sairhythms.sathyasai.org/song/jai-ganaraya-sri-ganaraya" TargetMode="External"/><Relationship Id="rId1707" Type="http://schemas.openxmlformats.org/officeDocument/2006/relationships/hyperlink" Target="https://www.youtube.com/watch?v=eWTzrkNupZo" TargetMode="External"/><Relationship Id="rId1708" Type="http://schemas.openxmlformats.org/officeDocument/2006/relationships/hyperlink" Target="https://sairhythms.sathyasai.org/song/jai-ganesh-jai-ganesh-jai" TargetMode="External"/><Relationship Id="rId1709" Type="http://schemas.openxmlformats.org/officeDocument/2006/relationships/hyperlink" Target="https://youtu.be/mMX0IyRdwS0" TargetMode="External"/><Relationship Id="rId40" Type="http://schemas.openxmlformats.org/officeDocument/2006/relationships/hyperlink" Target="https://sairhythms.sathyasai.org/song/adbhuta-keshava-krishna" TargetMode="External"/><Relationship Id="rId3513" Type="http://schemas.openxmlformats.org/officeDocument/2006/relationships/hyperlink" Target="https://sairhythms.sathyasai.org/song/sai-baba-sakala-bhuvana-ke" TargetMode="External"/><Relationship Id="rId3512" Type="http://schemas.openxmlformats.org/officeDocument/2006/relationships/hyperlink" Target="https://youtu.be/ctDPGJFrxeo" TargetMode="External"/><Relationship Id="rId42" Type="http://schemas.openxmlformats.org/officeDocument/2006/relationships/hyperlink" Target="https://youtu.be/acWXX5FafTI" TargetMode="External"/><Relationship Id="rId3515" Type="http://schemas.openxmlformats.org/officeDocument/2006/relationships/hyperlink" Target="https://sairhythms.sathyasai.org/song/sai-baba-says-embodiments-truth" TargetMode="External"/><Relationship Id="rId41" Type="http://schemas.openxmlformats.org/officeDocument/2006/relationships/hyperlink" Target="https://sairhythms.sathyasai.org/song/adi-mudalvane-ganapathiye" TargetMode="External"/><Relationship Id="rId3514" Type="http://schemas.openxmlformats.org/officeDocument/2006/relationships/hyperlink" Target="https://sairhythms.sathyasai.org/song/sai-baba-sathya-sai-avatar" TargetMode="External"/><Relationship Id="rId44" Type="http://schemas.openxmlformats.org/officeDocument/2006/relationships/hyperlink" Target="https://sairhythms.sathyasai.org/song/adi-narayana-sai-narayana" TargetMode="External"/><Relationship Id="rId3517" Type="http://schemas.openxmlformats.org/officeDocument/2006/relationships/hyperlink" Target="https://dl.radiosai.org/RADIO_SAI_BHAJAN_CLASSROOM_442_SAI_BABA_TERA_NAM.mp3" TargetMode="External"/><Relationship Id="rId43" Type="http://schemas.openxmlformats.org/officeDocument/2006/relationships/hyperlink" Target="https://sairhythms.sathyasai.org/song/adi-nama-sathyanarayana" TargetMode="External"/><Relationship Id="rId3516" Type="http://schemas.openxmlformats.org/officeDocument/2006/relationships/hyperlink" Target="https://sairhythms.sathyasai.org/song/sai-baba-tera-naam-sathya" TargetMode="External"/><Relationship Id="rId46" Type="http://schemas.openxmlformats.org/officeDocument/2006/relationships/hyperlink" Target="https://youtu.be/OCZD4aTbUWc?si=BO9WfVKmvS9XHEp8" TargetMode="External"/><Relationship Id="rId3519" Type="http://schemas.openxmlformats.org/officeDocument/2006/relationships/hyperlink" Target="https://sairhythms.sathyasai.org/song/sai-baba-will-never-let-you-go" TargetMode="External"/><Relationship Id="rId45" Type="http://schemas.openxmlformats.org/officeDocument/2006/relationships/hyperlink" Target="https://sairhythms.sathyasai.org/song/adi-parashakthi-ma-ananda-roopini" TargetMode="External"/><Relationship Id="rId3518" Type="http://schemas.openxmlformats.org/officeDocument/2006/relationships/hyperlink" Target="https://sairhythms.sathyasai.org/song/sai-baba-we-sing-you" TargetMode="External"/><Relationship Id="rId48" Type="http://schemas.openxmlformats.org/officeDocument/2006/relationships/hyperlink" Target="https://youtu.be/2Buu7Ew51po" TargetMode="External"/><Relationship Id="rId47" Type="http://schemas.openxmlformats.org/officeDocument/2006/relationships/hyperlink" Target="https://sairhythms.sathyasai.org/song/adi-poojita-gajanana" TargetMode="External"/><Relationship Id="rId49" Type="http://schemas.openxmlformats.org/officeDocument/2006/relationships/hyperlink" Target="https://sairhythms.sathyasai.org/song/adi-poojya-deva-gajanana" TargetMode="External"/><Relationship Id="rId3511" Type="http://schemas.openxmlformats.org/officeDocument/2006/relationships/hyperlink" Target="https://sairhythms.sathyasai.org/song/sai-baba-sai-baba-sathya" TargetMode="External"/><Relationship Id="rId3510" Type="http://schemas.openxmlformats.org/officeDocument/2006/relationships/hyperlink" Target="https://sairhythms.sathyasai.org/song/sai-baba-sadguru-pranaam-pranaam" TargetMode="External"/><Relationship Id="rId3502" Type="http://schemas.openxmlformats.org/officeDocument/2006/relationships/hyperlink" Target="https://sairhythms.sathyasai.org/song/sai-avatara-sai-avatara-sai-avatara" TargetMode="External"/><Relationship Id="rId3501" Type="http://schemas.openxmlformats.org/officeDocument/2006/relationships/hyperlink" Target="https://sairhythms.sathyasai.org/song/sai-avatara-yuga-avatara" TargetMode="External"/><Relationship Id="rId31" Type="http://schemas.openxmlformats.org/officeDocument/2006/relationships/hyperlink" Target="https://sairhythms.sathyasai.org/song/abhaya-pradayini-ananda-roopini-0" TargetMode="External"/><Relationship Id="rId3504" Type="http://schemas.openxmlformats.org/officeDocument/2006/relationships/hyperlink" Target="https://sairhythms.sathyasai.org/song/sai-baba-eno-omoi-wo-kokoro-ni" TargetMode="External"/><Relationship Id="rId30" Type="http://schemas.openxmlformats.org/officeDocument/2006/relationships/hyperlink" Target="https://sairhythms.sathyasai.org/song/abhaya-pradayini-ananda-roopini" TargetMode="External"/><Relationship Id="rId3503" Type="http://schemas.openxmlformats.org/officeDocument/2006/relationships/hyperlink" Target="https://sairhythms.sathyasai.org/song/sai-baba-bolo-sathya-sai" TargetMode="External"/><Relationship Id="rId33" Type="http://schemas.openxmlformats.org/officeDocument/2006/relationships/hyperlink" Target="https://raagabox.com/search/?mid=1002498" TargetMode="External"/><Relationship Id="rId3506" Type="http://schemas.openxmlformats.org/officeDocument/2006/relationships/hyperlink" Target="https://sairhythms.sathyasai.org/song/sai-baba-coming-fill-your-hearts" TargetMode="External"/><Relationship Id="rId32" Type="http://schemas.openxmlformats.org/officeDocument/2006/relationships/hyperlink" Target="https://sairhythms.sathyasai.org/song/abhaya-pradayini-mata-mahalakshmi" TargetMode="External"/><Relationship Id="rId3505" Type="http://schemas.openxmlformats.org/officeDocument/2006/relationships/hyperlink" Target="https://sairhythms.sathyasai.org/song/sai-baba-geeta-sudha-madhuram" TargetMode="External"/><Relationship Id="rId35" Type="http://schemas.openxmlformats.org/officeDocument/2006/relationships/hyperlink" Target="https://youtu.be/ceEbQXQ02yw" TargetMode="External"/><Relationship Id="rId3508" Type="http://schemas.openxmlformats.org/officeDocument/2006/relationships/hyperlink" Target="https://sairhythms.sathyasai.org/song/sai-baba-light-my-life" TargetMode="External"/><Relationship Id="rId34" Type="http://schemas.openxmlformats.org/officeDocument/2006/relationships/hyperlink" Target="https://sairhythms.sathyasai.org/song/abhayankara-sai-shiva" TargetMode="External"/><Relationship Id="rId3507" Type="http://schemas.openxmlformats.org/officeDocument/2006/relationships/hyperlink" Target="https://sairhythms.sathyasai.org/song/sai-baba-our-savior" TargetMode="External"/><Relationship Id="rId3509" Type="http://schemas.openxmlformats.org/officeDocument/2006/relationships/hyperlink" Target="https://sairhythms.sathyasai.org/song/sai-baba-pranam" TargetMode="External"/><Relationship Id="rId37" Type="http://schemas.openxmlformats.org/officeDocument/2006/relationships/hyperlink" Target="https://sairhythms.sathyasai.org/song/abide-word" TargetMode="External"/><Relationship Id="rId36" Type="http://schemas.openxmlformats.org/officeDocument/2006/relationships/hyperlink" Target="https://sairhythms.sathyasai.org/song/abhinandan-hai-sai-hamara" TargetMode="External"/><Relationship Id="rId39" Type="http://schemas.openxmlformats.org/officeDocument/2006/relationships/hyperlink" Target="https://sairhythms.sathyasai.org/song/according-your-faith" TargetMode="External"/><Relationship Id="rId38" Type="http://schemas.openxmlformats.org/officeDocument/2006/relationships/hyperlink" Target="https://sairhythms.sathyasai.org/song/abre-al-mundo-la-flor" TargetMode="External"/><Relationship Id="rId3500" Type="http://schemas.openxmlformats.org/officeDocument/2006/relationships/hyperlink" Target="https://sairhythms.sathyasai.org/song/sai-rama-came-teach" TargetMode="External"/><Relationship Id="rId2203" Type="http://schemas.openxmlformats.org/officeDocument/2006/relationships/hyperlink" Target="https://dl.radiosai.org/Radio_Sai_Bhajan_Classroom_044_Koti_Pranam_Shathah_Koti_Pranam.mp3" TargetMode="External"/><Relationship Id="rId3535" Type="http://schemas.openxmlformats.org/officeDocument/2006/relationships/hyperlink" Target="https://sairhythms.sathyasai.org/song/sai-deva-sathya-swaroopa-tum" TargetMode="External"/><Relationship Id="rId2204" Type="http://schemas.openxmlformats.org/officeDocument/2006/relationships/hyperlink" Target="https://sairhythms.sathyasai.org/song/krishna-bhajo-krishna-bhajo-murali" TargetMode="External"/><Relationship Id="rId3534" Type="http://schemas.openxmlformats.org/officeDocument/2006/relationships/hyperlink" Target="https://sairhythms.sathyasai.org/song/sai-dev-sri-sai-parameshwara-dev" TargetMode="External"/><Relationship Id="rId20" Type="http://schemas.openxmlformats.org/officeDocument/2006/relationships/hyperlink" Target="https://sairhythms.sathyasai.org/song/aao-aao-swami" TargetMode="External"/><Relationship Id="rId2205" Type="http://schemas.openxmlformats.org/officeDocument/2006/relationships/hyperlink" Target="https://sairhythms.sathyasai.org/song/krishna-bhajo-krishna-bhajo-murali-0" TargetMode="External"/><Relationship Id="rId3537" Type="http://schemas.openxmlformats.org/officeDocument/2006/relationships/hyperlink" Target="https://sairhythms.sathyasai.org/song/sai-durga-lakshmi-saraswathi" TargetMode="External"/><Relationship Id="rId2206" Type="http://schemas.openxmlformats.org/officeDocument/2006/relationships/hyperlink" Target="https://sairhythms.sathyasai.org/song/krishna-gopal-krishna-gopal" TargetMode="External"/><Relationship Id="rId3536" Type="http://schemas.openxmlformats.org/officeDocument/2006/relationships/hyperlink" Target="https://sairhythms.sathyasai.org/song/sai-deva-sri-ganesha" TargetMode="External"/><Relationship Id="rId22" Type="http://schemas.openxmlformats.org/officeDocument/2006/relationships/hyperlink" Target="https://sairhythms.sathyasai.org/song/aao-gopala-shyama-gopala" TargetMode="External"/><Relationship Id="rId2207" Type="http://schemas.openxmlformats.org/officeDocument/2006/relationships/hyperlink" Target="https://sairhythms.sathyasai.org/song/krishna-gopala-yadu-nandana" TargetMode="External"/><Relationship Id="rId3539" Type="http://schemas.openxmlformats.org/officeDocument/2006/relationships/hyperlink" Target="https://youtu.be/ftw2FRO0C4U" TargetMode="External"/><Relationship Id="rId21" Type="http://schemas.openxmlformats.org/officeDocument/2006/relationships/hyperlink" Target="https://sairhythms.sathyasai.org/song/aao-gopala-giridhari" TargetMode="External"/><Relationship Id="rId2208" Type="http://schemas.openxmlformats.org/officeDocument/2006/relationships/hyperlink" Target="https://sairhythms.sathyasai.org/song/krishna-hari-keshava-narayana" TargetMode="External"/><Relationship Id="rId3538" Type="http://schemas.openxmlformats.org/officeDocument/2006/relationships/hyperlink" Target="https://sairhythms.sathyasai.org/song/sai-gajanana-tataeyou" TargetMode="External"/><Relationship Id="rId24" Type="http://schemas.openxmlformats.org/officeDocument/2006/relationships/hyperlink" Target="https://sairhythms.sathyasai.org/song/aao-pyaarey-nayana-hamarey" TargetMode="External"/><Relationship Id="rId2209" Type="http://schemas.openxmlformats.org/officeDocument/2006/relationships/hyperlink" Target="https://sairhythms.sathyasai.org/song/krishna-mathura" TargetMode="External"/><Relationship Id="rId23" Type="http://schemas.openxmlformats.org/officeDocument/2006/relationships/hyperlink" Target="https://sairhythms.sathyasai.org/song/aao-prabhu-aao-sai-bhagawan" TargetMode="External"/><Relationship Id="rId26" Type="http://schemas.openxmlformats.org/officeDocument/2006/relationships/hyperlink" Target="https://sairhythms.sathyasai.org/song/aao-sai-gopal" TargetMode="External"/><Relationship Id="rId25" Type="http://schemas.openxmlformats.org/officeDocument/2006/relationships/hyperlink" Target="https://dl.radiosai.org/RADIO_SAI_BHAJAN_CLASSROOM_354_AAO_PYARE_NAYAN_HAMARE.mp3" TargetMode="External"/><Relationship Id="rId28" Type="http://schemas.openxmlformats.org/officeDocument/2006/relationships/hyperlink" Target="https://sairhythms.sathyasai.org/song/aao-sai-narayana-darshan-deejo" TargetMode="External"/><Relationship Id="rId27" Type="http://schemas.openxmlformats.org/officeDocument/2006/relationships/hyperlink" Target="https://sairhythms.sathyasai.org/song/aao-sai-hrudaya-mandir-mey" TargetMode="External"/><Relationship Id="rId3531" Type="http://schemas.openxmlformats.org/officeDocument/2006/relationships/hyperlink" Target="https://sairhythms.sathyasai.org/song/sai-darbar-mey-aao-gao" TargetMode="External"/><Relationship Id="rId29" Type="http://schemas.openxmlformats.org/officeDocument/2006/relationships/hyperlink" Target="https://sairhythms.sathyasai.org/song/ab-woon-d%E2%80%99ba-she-maya" TargetMode="External"/><Relationship Id="rId2200" Type="http://schemas.openxmlformats.org/officeDocument/2006/relationships/hyperlink" Target="https://sairhythms.sathyasai.org/song/kono-yo-no-subete-wa" TargetMode="External"/><Relationship Id="rId3530" Type="http://schemas.openxmlformats.org/officeDocument/2006/relationships/hyperlink" Target="https://youtu.be/MiN4pwFSie0?si=7O1RU6ekAuNQnniZ" TargetMode="External"/><Relationship Id="rId2201" Type="http://schemas.openxmlformats.org/officeDocument/2006/relationships/hyperlink" Target="https://youtu.be/fRjbKcnVEC0" TargetMode="External"/><Relationship Id="rId3533" Type="http://schemas.openxmlformats.org/officeDocument/2006/relationships/hyperlink" Target="https://sairhythms.sathyasai.org/song/sai-dayalu-sai-dayalu" TargetMode="External"/><Relationship Id="rId2202" Type="http://schemas.openxmlformats.org/officeDocument/2006/relationships/hyperlink" Target="https://sairhythms.sathyasai.org/song/koti-pranam-shata-koti-pranam" TargetMode="External"/><Relationship Id="rId3532" Type="http://schemas.openxmlformats.org/officeDocument/2006/relationships/hyperlink" Target="https://www.youtube.com/watch?v=yZiPhE-bldM" TargetMode="External"/><Relationship Id="rId3524" Type="http://schemas.openxmlformats.org/officeDocument/2006/relationships/hyperlink" Target="https://sairhythms.sathyasai.org/song/sai-baba-you%E2%80%99re-child-krishna" TargetMode="External"/><Relationship Id="rId3523" Type="http://schemas.openxmlformats.org/officeDocument/2006/relationships/hyperlink" Target="https://sairhythms.sathyasai.org/song/sai-baba-o-lord" TargetMode="External"/><Relationship Id="rId3526" Type="http://schemas.openxmlformats.org/officeDocument/2006/relationships/hyperlink" Target="https://sairhythms.sathyasai.org/song/sai-bhajana-vaibhavamu" TargetMode="External"/><Relationship Id="rId3525" Type="http://schemas.openxmlformats.org/officeDocument/2006/relationships/hyperlink" Target="https://sairhythms.sathyasai.org/song/sai-bhagavaan-sathya-sai-bhagavaan" TargetMode="External"/><Relationship Id="rId11" Type="http://schemas.openxmlformats.org/officeDocument/2006/relationships/hyperlink" Target="https://youtu.be/WoLtmn3n8cQ?t=69" TargetMode="External"/><Relationship Id="rId3528" Type="http://schemas.openxmlformats.org/officeDocument/2006/relationships/hyperlink" Target="https://sairhythms.sathyasai.org/song/sai-bhavani-sai-bhavani-sai" TargetMode="External"/><Relationship Id="rId10" Type="http://schemas.openxmlformats.org/officeDocument/2006/relationships/hyperlink" Target="https://sairhythms.sathyasai.org/song/aao-aao-hey-bhagawan" TargetMode="External"/><Relationship Id="rId3527" Type="http://schemas.openxmlformats.org/officeDocument/2006/relationships/hyperlink" Target="https://youtu.be/oc42UjJMPdA" TargetMode="External"/><Relationship Id="rId13" Type="http://schemas.openxmlformats.org/officeDocument/2006/relationships/hyperlink" Target="https://www.youtube.com/watch?v=-uFxM8Im-Ts" TargetMode="External"/><Relationship Id="rId12" Type="http://schemas.openxmlformats.org/officeDocument/2006/relationships/hyperlink" Target="https://sairhythms.sathyasai.org/song/aao-aao-nandalala" TargetMode="External"/><Relationship Id="rId3529" Type="http://schemas.openxmlformats.org/officeDocument/2006/relationships/hyperlink" Target="https://sairhythms.sathyasai.org/song/sai-charan-sukh-dayi-man" TargetMode="External"/><Relationship Id="rId15" Type="http://schemas.openxmlformats.org/officeDocument/2006/relationships/hyperlink" Target="https://sairhythms.sathyasai.org/song/aao-aao-sai-natha" TargetMode="External"/><Relationship Id="rId14" Type="http://schemas.openxmlformats.org/officeDocument/2006/relationships/hyperlink" Target="https://sairhythms.sathyasai.org/song/aao-aao-sai" TargetMode="External"/><Relationship Id="rId17" Type="http://schemas.openxmlformats.org/officeDocument/2006/relationships/hyperlink" Target="https://sairhythms.sathyasai.org/song/aao-aao-sai-pyaarey" TargetMode="External"/><Relationship Id="rId16" Type="http://schemas.openxmlformats.org/officeDocument/2006/relationships/hyperlink" Target="https://youtu.be/8K_C7s8iDkQ" TargetMode="External"/><Relationship Id="rId19" Type="http://schemas.openxmlformats.org/officeDocument/2006/relationships/hyperlink" Target="https://sairhythms.sathyasai.org/song/aao-aao-shyama-gopal" TargetMode="External"/><Relationship Id="rId3520" Type="http://schemas.openxmlformats.org/officeDocument/2006/relationships/hyperlink" Target="https://sairhythms.sathyasai.org/song/sai-baba-youre-lord-krishna" TargetMode="External"/><Relationship Id="rId18" Type="http://schemas.openxmlformats.org/officeDocument/2006/relationships/hyperlink" Target="https://sairhythms.sathyasai.org/song/aao-aao-shyam-kishora" TargetMode="External"/><Relationship Id="rId3522" Type="http://schemas.openxmlformats.org/officeDocument/2006/relationships/hyperlink" Target="https://sairhythms.sathyasai.org/song/sai-baba-mother-creation" TargetMode="External"/><Relationship Id="rId3521" Type="http://schemas.openxmlformats.org/officeDocument/2006/relationships/hyperlink" Target="https://sairhythms.sathyasai.org/song/sai-baba-come-me" TargetMode="External"/><Relationship Id="rId84" Type="http://schemas.openxmlformats.org/officeDocument/2006/relationships/hyperlink" Target="https://sairhythms.sathyasai.org/song/ai-wa-kami-kami-wa" TargetMode="External"/><Relationship Id="rId1774" Type="http://schemas.openxmlformats.org/officeDocument/2006/relationships/hyperlink" Target="https://sairhythms.sathyasai.org/song/janani-ma-sai-janani-ma" TargetMode="External"/><Relationship Id="rId83" Type="http://schemas.openxmlformats.org/officeDocument/2006/relationships/hyperlink" Target="https://youtu.be/ZfPeBKW6cSQ" TargetMode="External"/><Relationship Id="rId1775" Type="http://schemas.openxmlformats.org/officeDocument/2006/relationships/hyperlink" Target="https://sairhythms.sathyasai.org/song/janani-sai-devi-dayamayi" TargetMode="External"/><Relationship Id="rId86" Type="http://schemas.openxmlformats.org/officeDocument/2006/relationships/hyperlink" Target="https://sairhythms.sathyasai.org/song/ai-wo-motomeru-kokoro-subete" TargetMode="External"/><Relationship Id="rId1776" Type="http://schemas.openxmlformats.org/officeDocument/2006/relationships/hyperlink" Target="https://media.radiosai.org/journals/Vol_08/01MAY10/12-bhajans.htm" TargetMode="External"/><Relationship Id="rId85" Type="http://schemas.openxmlformats.org/officeDocument/2006/relationships/hyperlink" Target="https://youtu.be/HJhn-l5pHNA" TargetMode="External"/><Relationship Id="rId1777" Type="http://schemas.openxmlformats.org/officeDocument/2006/relationships/hyperlink" Target="https://sairhythms.sathyasai.org/song/janardhana-jagannatha" TargetMode="External"/><Relationship Id="rId88" Type="http://schemas.openxmlformats.org/officeDocument/2006/relationships/hyperlink" Target="https://sairhythms.sathyasai.org/song/ajanu-bahum-aravinda-netram" TargetMode="External"/><Relationship Id="rId1778" Type="http://schemas.openxmlformats.org/officeDocument/2006/relationships/hyperlink" Target="https://sairhythms.sathyasai.org/song/janardhana-nandalala-govinda-gopala" TargetMode="External"/><Relationship Id="rId87" Type="http://schemas.openxmlformats.org/officeDocument/2006/relationships/hyperlink" Target="https://youtu.be/nyJ32S7j-8s" TargetMode="External"/><Relationship Id="rId1779" Type="http://schemas.openxmlformats.org/officeDocument/2006/relationships/hyperlink" Target="https://sairhythms.sathyasai.org/song/jaya-ambe-jaya-ambe" TargetMode="External"/><Relationship Id="rId89" Type="http://schemas.openxmlformats.org/officeDocument/2006/relationships/hyperlink" Target="https://dl.radiosai.org/RADIO_SAI_BHAJAN_CLASSROOM_489_AJANU_BAHUM_ARARAVINDA_NETRAM.mp3" TargetMode="External"/><Relationship Id="rId80" Type="http://schemas.openxmlformats.org/officeDocument/2006/relationships/hyperlink" Target="https://sairhythms.sathyasai.org/song/ai-no-uta-kami-no" TargetMode="External"/><Relationship Id="rId82" Type="http://schemas.openxmlformats.org/officeDocument/2006/relationships/hyperlink" Target="https://sairhythms.sathyasai.org/song/ai-suru-haha-yo-kamisama" TargetMode="External"/><Relationship Id="rId81" Type="http://schemas.openxmlformats.org/officeDocument/2006/relationships/hyperlink" Target="https://youtu.be/hNWyipv_COQ" TargetMode="External"/><Relationship Id="rId1770" Type="http://schemas.openxmlformats.org/officeDocument/2006/relationships/hyperlink" Target="https://sairhythms.sathyasai.org/song/janani-jagat-janani" TargetMode="External"/><Relationship Id="rId1771" Type="http://schemas.openxmlformats.org/officeDocument/2006/relationships/hyperlink" Target="https://sairhythms.sathyasai.org/song/janani-janani-ma-shankari-durgati" TargetMode="External"/><Relationship Id="rId1772" Type="http://schemas.openxmlformats.org/officeDocument/2006/relationships/hyperlink" Target="https://sairhythms.sathyasai.org/song/janani-janani-sathya-sai-shubha" TargetMode="External"/><Relationship Id="rId1773" Type="http://schemas.openxmlformats.org/officeDocument/2006/relationships/hyperlink" Target="https://sairhythms.sathyasai.org/song/janani-krupa-karo-ambe" TargetMode="External"/><Relationship Id="rId73" Type="http://schemas.openxmlformats.org/officeDocument/2006/relationships/hyperlink" Target="https://youtu.be/ERgFye_ytFU" TargetMode="External"/><Relationship Id="rId1763" Type="http://schemas.openxmlformats.org/officeDocument/2006/relationships/hyperlink" Target="https://sairhythms.sathyasai.org/song/jai-sai-ram-jai-sai-0" TargetMode="External"/><Relationship Id="rId72" Type="http://schemas.openxmlformats.org/officeDocument/2006/relationships/hyperlink" Target="https://sairhythms.sathyasai.org/song/ai-no-kami-yo" TargetMode="External"/><Relationship Id="rId1764" Type="http://schemas.openxmlformats.org/officeDocument/2006/relationships/hyperlink" Target="https://sairhythms.sathyasai.org/song/jai-sai-ram-jai-sai" TargetMode="External"/><Relationship Id="rId75" Type="http://schemas.openxmlformats.org/officeDocument/2006/relationships/hyperlink" Target="https://www.youtube.com/watch?v=AKkX9uuxC78" TargetMode="External"/><Relationship Id="rId1765" Type="http://schemas.openxmlformats.org/officeDocument/2006/relationships/hyperlink" Target="https://sairhythms.sathyasai.org/song/jai-santoshi-ma-jai-jai" TargetMode="External"/><Relationship Id="rId74" Type="http://schemas.openxmlformats.org/officeDocument/2006/relationships/hyperlink" Target="https://sairhythms.sathyasai.org/song/ai-no-kokoro-de-kami" TargetMode="External"/><Relationship Id="rId1766" Type="http://schemas.openxmlformats.org/officeDocument/2006/relationships/hyperlink" Target="https://sairhythms.sathyasai.org/song/janaki-jeevana-raghava" TargetMode="External"/><Relationship Id="rId77" Type="http://schemas.openxmlformats.org/officeDocument/2006/relationships/hyperlink" Target="https://youtu.be/rbMrr4vFt1M" TargetMode="External"/><Relationship Id="rId1767" Type="http://schemas.openxmlformats.org/officeDocument/2006/relationships/hyperlink" Target="https://sairhythms.sathyasai.org/song/janaki-jeevana-rama-raghuvara" TargetMode="External"/><Relationship Id="rId76" Type="http://schemas.openxmlformats.org/officeDocument/2006/relationships/hyperlink" Target="https://sairhythms.sathyasai.org/song/ai-no-omoi-wo-mune" TargetMode="External"/><Relationship Id="rId1768" Type="http://schemas.openxmlformats.org/officeDocument/2006/relationships/hyperlink" Target="https://dl.radiosai.org/RADIO_SAI_BHAJAN_CLASSROOM_450_JANAKI_JEEVAN_RAM.mp3" TargetMode="External"/><Relationship Id="rId79" Type="http://schemas.openxmlformats.org/officeDocument/2006/relationships/hyperlink" Target="https://youtu.be/k9yPHgCEAuw" TargetMode="External"/><Relationship Id="rId1769" Type="http://schemas.openxmlformats.org/officeDocument/2006/relationships/hyperlink" Target="https://sairhythms.sathyasai.org/song/janani-jagat-janani-0" TargetMode="External"/><Relationship Id="rId78" Type="http://schemas.openxmlformats.org/officeDocument/2006/relationships/hyperlink" Target="https://sairhythms.sathyasai.org/song/ai-no-uta-wo-utaou" TargetMode="External"/><Relationship Id="rId71" Type="http://schemas.openxmlformats.org/officeDocument/2006/relationships/hyperlink" Target="https://www.youtube.com/watch?v=JZ9FRHayPCA&amp;t=156s" TargetMode="External"/><Relationship Id="rId70" Type="http://schemas.openxmlformats.org/officeDocument/2006/relationships/hyperlink" Target="https://sairhythms.sathyasai.org/song/ai-no-kami-sathya-sai" TargetMode="External"/><Relationship Id="rId1760" Type="http://schemas.openxmlformats.org/officeDocument/2006/relationships/hyperlink" Target="https://media.radiosai.org/journals/vol_11/01OCT13/bhajan-tutor-Jai-Jai-Vaishnavi-Devi-Maa.htm" TargetMode="External"/><Relationship Id="rId1761" Type="http://schemas.openxmlformats.org/officeDocument/2006/relationships/hyperlink" Target="https://sairhythms.sathyasai.org/song/jai-jai-vittala-panduranga-vittala" TargetMode="External"/><Relationship Id="rId1762" Type="http://schemas.openxmlformats.org/officeDocument/2006/relationships/hyperlink" Target="https://sairhythms.sathyasai.org/song/jai-ma-jai-ma-jai" TargetMode="External"/><Relationship Id="rId62" Type="http://schemas.openxmlformats.org/officeDocument/2006/relationships/hyperlink" Target="https://sairhythms.sathyasai.org/song/ai-no-hikari-de-haato" TargetMode="External"/><Relationship Id="rId1796" Type="http://schemas.openxmlformats.org/officeDocument/2006/relationships/hyperlink" Target="https://youtu.be/N5UcTUO_Btk" TargetMode="External"/><Relationship Id="rId61" Type="http://schemas.openxmlformats.org/officeDocument/2006/relationships/hyperlink" Target="https://youtu.be/K7wwmAtrLiI" TargetMode="External"/><Relationship Id="rId1797" Type="http://schemas.openxmlformats.org/officeDocument/2006/relationships/hyperlink" Target="https://sairhythms.sathyasai.org/song/jaya-ganesha-gajanana-daya-nidhey" TargetMode="External"/><Relationship Id="rId64" Type="http://schemas.openxmlformats.org/officeDocument/2006/relationships/hyperlink" Target="https://sairhythms.sathyasai.org/song/ai-no-hikari-de-sekai" TargetMode="External"/><Relationship Id="rId1798" Type="http://schemas.openxmlformats.org/officeDocument/2006/relationships/hyperlink" Target="https://sairhythms.sathyasai.org/song/jaya-ganesha-jaya-mangala-daata" TargetMode="External"/><Relationship Id="rId63" Type="http://schemas.openxmlformats.org/officeDocument/2006/relationships/hyperlink" Target="https://youtu.be/P0x6v0vTfmQ" TargetMode="External"/><Relationship Id="rId1799" Type="http://schemas.openxmlformats.org/officeDocument/2006/relationships/hyperlink" Target="https://sairhythms.sathyasai.org/song/jaya-gopala-jaya-gopala" TargetMode="External"/><Relationship Id="rId66" Type="http://schemas.openxmlformats.org/officeDocument/2006/relationships/hyperlink" Target="https://sairhythms.sathyasai.org/song/ai-no-kami-sai-baba" TargetMode="External"/><Relationship Id="rId65" Type="http://schemas.openxmlformats.org/officeDocument/2006/relationships/hyperlink" Target="https://youtu.be/GxRuhZ0lINE" TargetMode="External"/><Relationship Id="rId68" Type="http://schemas.openxmlformats.org/officeDocument/2006/relationships/hyperlink" Target="https://sairhythms.sathyasai.org/song/ai-no-kami-sai-narayana" TargetMode="External"/><Relationship Id="rId67" Type="http://schemas.openxmlformats.org/officeDocument/2006/relationships/hyperlink" Target="https://youtu.be/6578w7iT-VQ" TargetMode="External"/><Relationship Id="rId60" Type="http://schemas.openxmlformats.org/officeDocument/2006/relationships/hyperlink" Target="https://sairhythms.sathyasai.org/song/ai-no-guru-sai" TargetMode="External"/><Relationship Id="rId69" Type="http://schemas.openxmlformats.org/officeDocument/2006/relationships/hyperlink" Target="https://youtu.be/yhCpH4bB8MM" TargetMode="External"/><Relationship Id="rId1790" Type="http://schemas.openxmlformats.org/officeDocument/2006/relationships/hyperlink" Target="https://sairhythms.sathyasai.org/song/jaya-durga-devi-bhavani" TargetMode="External"/><Relationship Id="rId1791" Type="http://schemas.openxmlformats.org/officeDocument/2006/relationships/hyperlink" Target="https://youtu.be/UubErv2w238?t=2866" TargetMode="External"/><Relationship Id="rId1792" Type="http://schemas.openxmlformats.org/officeDocument/2006/relationships/hyperlink" Target="https://sairhythms.sathyasai.org/song/jaya-gajavadana-gananatha" TargetMode="External"/><Relationship Id="rId1793" Type="http://schemas.openxmlformats.org/officeDocument/2006/relationships/hyperlink" Target="https://sairhythms.sathyasai.org/song/jaya-gananayaka-bala-gajanana" TargetMode="External"/><Relationship Id="rId1794" Type="http://schemas.openxmlformats.org/officeDocument/2006/relationships/hyperlink" Target="https://sairhythms.sathyasai.org/song/jaya-ganapathi-om-jai-ganapathi" TargetMode="External"/><Relationship Id="rId1795" Type="http://schemas.openxmlformats.org/officeDocument/2006/relationships/hyperlink" Target="https://sairhythms.sathyasai.org/song/jaya-ganapathi-siddhi-vinayaka" TargetMode="External"/><Relationship Id="rId51" Type="http://schemas.openxmlformats.org/officeDocument/2006/relationships/hyperlink" Target="https://raagabox.com/search/?mid=1002169" TargetMode="External"/><Relationship Id="rId1785" Type="http://schemas.openxmlformats.org/officeDocument/2006/relationships/hyperlink" Target="https://sairhythms.sathyasai.org/song/jaya-deva-jaya-deva-jaya" TargetMode="External"/><Relationship Id="rId50" Type="http://schemas.openxmlformats.org/officeDocument/2006/relationships/hyperlink" Target="https://sairhythms.sathyasai.org/song/adi-shesha-anantha-shayana" TargetMode="External"/><Relationship Id="rId1786" Type="http://schemas.openxmlformats.org/officeDocument/2006/relationships/hyperlink" Target="https://sairhythms.sathyasai.org/song/jaya-devi-bhavani-ma" TargetMode="External"/><Relationship Id="rId53" Type="http://schemas.openxmlformats.org/officeDocument/2006/relationships/hyperlink" Target="https://sairhythms.sathyasai.org/song/agarva-sarva-mangala" TargetMode="External"/><Relationship Id="rId1787" Type="http://schemas.openxmlformats.org/officeDocument/2006/relationships/hyperlink" Target="https://dl.radiosai.org/RADIO_SAI_BHAJAN_CLASSROOM_336_JAYA_DEVI_BHAVANI_MA.mp3" TargetMode="External"/><Relationship Id="rId52" Type="http://schemas.openxmlformats.org/officeDocument/2006/relationships/hyperlink" Target="https://sairhythms.sathyasai.org/song/aganita-guna-abharana-vibhushani" TargetMode="External"/><Relationship Id="rId1788" Type="http://schemas.openxmlformats.org/officeDocument/2006/relationships/hyperlink" Target="https://sairhythms.sathyasai.org/song/jaya-devi-deena-dayamayi" TargetMode="External"/><Relationship Id="rId55" Type="http://schemas.openxmlformats.org/officeDocument/2006/relationships/hyperlink" Target="https://sairhythms.sathyasai.org/song/ageless-one" TargetMode="External"/><Relationship Id="rId1789" Type="http://schemas.openxmlformats.org/officeDocument/2006/relationships/hyperlink" Target="https://sairhythms.sathyasai.org/song/jaya-devi-durga-gowri-shankari" TargetMode="External"/><Relationship Id="rId54" Type="http://schemas.openxmlformats.org/officeDocument/2006/relationships/hyperlink" Target="https://youtu.be/Z58yLVv_UEw" TargetMode="External"/><Relationship Id="rId57" Type="http://schemas.openxmlformats.org/officeDocument/2006/relationships/hyperlink" Target="https://sairhythms.sathyasai.org/song/aha-raha-tava-aahvaana" TargetMode="External"/><Relationship Id="rId56" Type="http://schemas.openxmlformats.org/officeDocument/2006/relationships/hyperlink" Target="https://sairhythms.sathyasai.org/song/agra-poojya-deva-bala-ganesha" TargetMode="External"/><Relationship Id="rId59" Type="http://schemas.openxmlformats.org/officeDocument/2006/relationships/hyperlink" Target="https://sairhythms.sathyasai.org/song/aho-madhura-aho-madhura-atmaka" TargetMode="External"/><Relationship Id="rId58" Type="http://schemas.openxmlformats.org/officeDocument/2006/relationships/hyperlink" Target="https://youtu.be/Lm247Z9NFDc" TargetMode="External"/><Relationship Id="rId1780" Type="http://schemas.openxmlformats.org/officeDocument/2006/relationships/hyperlink" Target="https://sairhythms.sathyasai.org/song/jaya-anjaneya-jaya-rama-dootha" TargetMode="External"/><Relationship Id="rId1781" Type="http://schemas.openxmlformats.org/officeDocument/2006/relationships/hyperlink" Target="https://sairhythms.sathyasai.org/song/jaya-bajrang-jaya-balabheem-jaya" TargetMode="External"/><Relationship Id="rId1782" Type="http://schemas.openxmlformats.org/officeDocument/2006/relationships/hyperlink" Target="https://sairhythms.sathyasai.org/song/jaya-bhagavad-geete-matey" TargetMode="External"/><Relationship Id="rId1783" Type="http://schemas.openxmlformats.org/officeDocument/2006/relationships/hyperlink" Target="https://sairhythms.sathyasai.org/song/jaya-bolo-jaya-nandalala" TargetMode="External"/><Relationship Id="rId1784" Type="http://schemas.openxmlformats.org/officeDocument/2006/relationships/hyperlink" Target="https://sairhythms.sathyasai.org/song/jaya-deva-jaya-deva-jai" TargetMode="External"/><Relationship Id="rId2269" Type="http://schemas.openxmlformats.org/officeDocument/2006/relationships/hyperlink" Target="https://www.youtube.com/watch?v=2mpzX1uvRLM" TargetMode="External"/><Relationship Id="rId349" Type="http://schemas.openxmlformats.org/officeDocument/2006/relationships/hyperlink" Target="https://youtu.be/DRYwcq4eKys" TargetMode="External"/><Relationship Id="rId348" Type="http://schemas.openxmlformats.org/officeDocument/2006/relationships/hyperlink" Target="https://sairhythms.sathyasai.org/song/baar-baar-tum-aao-sai" TargetMode="External"/><Relationship Id="rId347" Type="http://schemas.openxmlformats.org/officeDocument/2006/relationships/hyperlink" Target="https://sairhythms.sathyasai.org/song/baar-baar-prabhu-janam-liya" TargetMode="External"/><Relationship Id="rId346" Type="http://schemas.openxmlformats.org/officeDocument/2006/relationships/hyperlink" Target="https://youtu.be/PiYNBqAXsV4" TargetMode="External"/><Relationship Id="rId3591" Type="http://schemas.openxmlformats.org/officeDocument/2006/relationships/hyperlink" Target="https://sairhythms.sathyasai.org/song/sai-mera-tum-ho-sahara" TargetMode="External"/><Relationship Id="rId2260" Type="http://schemas.openxmlformats.org/officeDocument/2006/relationships/hyperlink" Target="https://sairhythms.sathyasai.org/song/kya-karoon-mein-kya-karoon" TargetMode="External"/><Relationship Id="rId3590" Type="http://schemas.openxmlformats.org/officeDocument/2006/relationships/hyperlink" Target="https://youtu.be/eSkPFjMe4xA" TargetMode="External"/><Relationship Id="rId341" Type="http://schemas.openxmlformats.org/officeDocument/2006/relationships/hyperlink" Target="https://sairhythms.sathyasai.org/song/ayodhya-vasi-ram-hai" TargetMode="External"/><Relationship Id="rId2261" Type="http://schemas.openxmlformats.org/officeDocument/2006/relationships/hyperlink" Target="https://sairhythms.sathyasai.org/song/la-ilaha-il-allah" TargetMode="External"/><Relationship Id="rId3593" Type="http://schemas.openxmlformats.org/officeDocument/2006/relationships/hyperlink" Target="https://sairhythms.sathyasai.org/song/sai-murari-ghana-shyama" TargetMode="External"/><Relationship Id="rId340" Type="http://schemas.openxmlformats.org/officeDocument/2006/relationships/hyperlink" Target="https://sairhythms.sathyasai.org/song/ayodhya-vasi-ram" TargetMode="External"/><Relationship Id="rId2262" Type="http://schemas.openxmlformats.org/officeDocument/2006/relationships/hyperlink" Target="https://sairhythms.sathyasai.org/song/lagaley-man-sai-bhajan-se" TargetMode="External"/><Relationship Id="rId3592" Type="http://schemas.openxmlformats.org/officeDocument/2006/relationships/hyperlink" Target="https://sairhythms.sathyasai.org/song/sai-mukunda-mukharavinda" TargetMode="External"/><Relationship Id="rId2263" Type="http://schemas.openxmlformats.org/officeDocument/2006/relationships/hyperlink" Target="https://sairhythms.sathyasai.org/song/lakshmi-saranga-dhara-sita-pathi" TargetMode="External"/><Relationship Id="rId3595" Type="http://schemas.openxmlformats.org/officeDocument/2006/relationships/hyperlink" Target="https://media.radiosai.org/journals/Vol_07/01DEC09/12-bhajans.htm" TargetMode="External"/><Relationship Id="rId2264" Type="http://schemas.openxmlformats.org/officeDocument/2006/relationships/hyperlink" Target="https://sairhythms.sathyasai.org/song/lambodhara-gananatha-gajanana" TargetMode="External"/><Relationship Id="rId3594" Type="http://schemas.openxmlformats.org/officeDocument/2006/relationships/hyperlink" Target="https://sairhythms.sathyasai.org/song/sai-naam-bolo-govinda-naam" TargetMode="External"/><Relationship Id="rId345" Type="http://schemas.openxmlformats.org/officeDocument/2006/relationships/hyperlink" Target="https://sairhythms.sathyasai.org/song/ayyappa-sharaname-swami-ayyappa" TargetMode="External"/><Relationship Id="rId2265" Type="http://schemas.openxmlformats.org/officeDocument/2006/relationships/hyperlink" Target="https://dl.radiosai.org/RADIO_SAI_BHAJAN_CLASSROOM_179_LAMBODHARA_GANANATH_GAJANANA.mp3" TargetMode="External"/><Relationship Id="rId3597" Type="http://schemas.openxmlformats.org/officeDocument/2006/relationships/hyperlink" Target="https://sairhythms.sathyasai.org/song/sai-naama-keertana-kali-yuga" TargetMode="External"/><Relationship Id="rId344" Type="http://schemas.openxmlformats.org/officeDocument/2006/relationships/hyperlink" Target="https://sairhythms.sathyasai.org/song/ayodhya-vihari-sri-rama-rama" TargetMode="External"/><Relationship Id="rId2266" Type="http://schemas.openxmlformats.org/officeDocument/2006/relationships/hyperlink" Target="https://sairhythms.sathyasai.org/song/lambodhara-hey-gowri-nandana" TargetMode="External"/><Relationship Id="rId3596" Type="http://schemas.openxmlformats.org/officeDocument/2006/relationships/hyperlink" Target="https://sairhythms.sathyasai.org/song/sai-naam-bolo-sathya-sai" TargetMode="External"/><Relationship Id="rId343" Type="http://schemas.openxmlformats.org/officeDocument/2006/relationships/hyperlink" Target="https://sairhythms.sathyasai.org/song/ayodhya-vasi-ram-ram-ram" TargetMode="External"/><Relationship Id="rId2267" Type="http://schemas.openxmlformats.org/officeDocument/2006/relationships/hyperlink" Target="https://dl.radiosai.org/RADIO_SAI_BHAJAN_CLASSROOM_513_LAMBODARA_HEY_GOWRI_NANDANA.mp3" TargetMode="External"/><Relationship Id="rId3599" Type="http://schemas.openxmlformats.org/officeDocument/2006/relationships/hyperlink" Target="https://sairhythms.sathyasai.org/song/sai-narayana-narayana" TargetMode="External"/><Relationship Id="rId342" Type="http://schemas.openxmlformats.org/officeDocument/2006/relationships/hyperlink" Target="https://dl.radiosai.org/RADIO_SAI_BHAJAN_CLASSROOM_500_AYODHYAVASI_RAM.mp3" TargetMode="External"/><Relationship Id="rId2268" Type="http://schemas.openxmlformats.org/officeDocument/2006/relationships/hyperlink" Target="https://sairhythms.sathyasai.org/song/lambodhara-hey-vighneshwara" TargetMode="External"/><Relationship Id="rId3598" Type="http://schemas.openxmlformats.org/officeDocument/2006/relationships/hyperlink" Target="https://sairhythms.sathyasai.org/song/sai-naamamey-brahmanandamu-sai-charanamey" TargetMode="External"/><Relationship Id="rId2258" Type="http://schemas.openxmlformats.org/officeDocument/2006/relationships/hyperlink" Target="https://youtu.be/1jjcxFGEysE" TargetMode="External"/><Relationship Id="rId2259" Type="http://schemas.openxmlformats.org/officeDocument/2006/relationships/hyperlink" Target="https://sairhythms.sathyasai.org/song/kuzhaludhi-geetai-pozhiyum-deva" TargetMode="External"/><Relationship Id="rId3589" Type="http://schemas.openxmlformats.org/officeDocument/2006/relationships/hyperlink" Target="https://sairhythms.sathyasai.org/song/sai-mera-jeevan-dhaara" TargetMode="External"/><Relationship Id="rId338" Type="http://schemas.openxmlformats.org/officeDocument/2006/relationships/hyperlink" Target="https://sairhythms.sathyasai.org/song/ayodhya-ke-sita-ram" TargetMode="External"/><Relationship Id="rId337" Type="http://schemas.openxmlformats.org/officeDocument/2006/relationships/hyperlink" Target="https://sairhythms.sathyasai.org/song/awaken-dream" TargetMode="External"/><Relationship Id="rId336" Type="http://schemas.openxmlformats.org/officeDocument/2006/relationships/hyperlink" Target="https://youtu.be/s62mzzKUnWc" TargetMode="External"/><Relationship Id="rId335" Type="http://schemas.openxmlformats.org/officeDocument/2006/relationships/hyperlink" Target="https://sairhythms.sathyasai.org/song/ave-maria-kyrie-eleison" TargetMode="External"/><Relationship Id="rId3580" Type="http://schemas.openxmlformats.org/officeDocument/2006/relationships/hyperlink" Target="https://sairhythms.sathyasai.org/song/sai-ma-saraswathi-ma" TargetMode="External"/><Relationship Id="rId339" Type="http://schemas.openxmlformats.org/officeDocument/2006/relationships/hyperlink" Target="https://sairhythms.sathyasai.org/song/ayodhya-shiromani-dasharatha-rama" TargetMode="External"/><Relationship Id="rId330" Type="http://schemas.openxmlformats.org/officeDocument/2006/relationships/hyperlink" Target="https://sairhythms.sathyasai.org/song/atma-rama-uchinaru-hikari" TargetMode="External"/><Relationship Id="rId2250" Type="http://schemas.openxmlformats.org/officeDocument/2006/relationships/hyperlink" Target="https://sairhythms.sathyasai.org/song/krishnam-vande-nanda-kumaram" TargetMode="External"/><Relationship Id="rId3582" Type="http://schemas.openxmlformats.org/officeDocument/2006/relationships/hyperlink" Target="https://sairhythms.sathyasai.org/song/sai-madre-compasiva" TargetMode="External"/><Relationship Id="rId2251" Type="http://schemas.openxmlformats.org/officeDocument/2006/relationships/hyperlink" Target="https://sairhythms.sathyasai.org/song/krishnam-vande-nanda-kumaram-0" TargetMode="External"/><Relationship Id="rId3581" Type="http://schemas.openxmlformats.org/officeDocument/2006/relationships/hyperlink" Target="https://sairhythms.sathyasai.org/song/sai-ma-sai-ma" TargetMode="External"/><Relationship Id="rId2252" Type="http://schemas.openxmlformats.org/officeDocument/2006/relationships/hyperlink" Target="https://sairhythms.sathyasai.org/song/krishnaya-charanam-krishnaya-charanam-krishnaya" TargetMode="External"/><Relationship Id="rId3584" Type="http://schemas.openxmlformats.org/officeDocument/2006/relationships/hyperlink" Target="https://sairhythms.sathyasai.org/song/sai-mahadeva-sathya" TargetMode="External"/><Relationship Id="rId2253" Type="http://schemas.openxmlformats.org/officeDocument/2006/relationships/hyperlink" Target="https://youtu.be/T5RlMUz5oIQ" TargetMode="External"/><Relationship Id="rId3583" Type="http://schemas.openxmlformats.org/officeDocument/2006/relationships/hyperlink" Target="https://youtu.be/-9JYd2S4LYg" TargetMode="External"/><Relationship Id="rId334" Type="http://schemas.openxmlformats.org/officeDocument/2006/relationships/hyperlink" Target="https://sairhythms.sathyasai.org/song/avatarini-amba-bhaya-harini" TargetMode="External"/><Relationship Id="rId2254" Type="http://schemas.openxmlformats.org/officeDocument/2006/relationships/hyperlink" Target="https://sairhythms.sathyasai.org/song/krupa-karo-hey-krupa-nidhey" TargetMode="External"/><Relationship Id="rId3586" Type="http://schemas.openxmlformats.org/officeDocument/2006/relationships/hyperlink" Target="https://sairhythms.sathyasai.org/song/sai-mahalakshmi-narayani" TargetMode="External"/><Relationship Id="rId333" Type="http://schemas.openxmlformats.org/officeDocument/2006/relationships/hyperlink" Target="https://sairhythms.sathyasai.org/song/avatar" TargetMode="External"/><Relationship Id="rId2255" Type="http://schemas.openxmlformats.org/officeDocument/2006/relationships/hyperlink" Target="https://sairhythms.sathyasai.org/song/krupa-karo-mujhey-sai-murari" TargetMode="External"/><Relationship Id="rId3585" Type="http://schemas.openxmlformats.org/officeDocument/2006/relationships/hyperlink" Target="https://sairhythms.sathyasai.org/song/sai-mahadeva-sathya-sai-mahadeva" TargetMode="External"/><Relationship Id="rId332" Type="http://schemas.openxmlformats.org/officeDocument/2006/relationships/hyperlink" Target="https://sairhythms.sathyasai.org/song/atmabhi-rama-ananda-rama" TargetMode="External"/><Relationship Id="rId2256" Type="http://schemas.openxmlformats.org/officeDocument/2006/relationships/hyperlink" Target="https://sairhythms.sathyasai.org/song/ksheerabdhi-shayana-narayana" TargetMode="External"/><Relationship Id="rId3588" Type="http://schemas.openxmlformats.org/officeDocument/2006/relationships/hyperlink" Target="https://sairhythms.sathyasai.org/song/sai-mata-pitha-deena-bandhu" TargetMode="External"/><Relationship Id="rId331" Type="http://schemas.openxmlformats.org/officeDocument/2006/relationships/hyperlink" Target="https://sairhythms.sathyasai.org/song/atma-vichara" TargetMode="External"/><Relationship Id="rId2257" Type="http://schemas.openxmlformats.org/officeDocument/2006/relationships/hyperlink" Target="https://sairhythms.sathyasai.org/song/kumbaya-my-lord-kumbaya-3" TargetMode="External"/><Relationship Id="rId3587" Type="http://schemas.openxmlformats.org/officeDocument/2006/relationships/hyperlink" Target="https://sairhythms.sathyasai.org/song/sai-mata-partheeshwari" TargetMode="External"/><Relationship Id="rId370" Type="http://schemas.openxmlformats.org/officeDocument/2006/relationships/hyperlink" Target="https://sairhythms.sathyasai.org/song/bansidhara-kanhaiya" TargetMode="External"/><Relationship Id="rId369" Type="http://schemas.openxmlformats.org/officeDocument/2006/relationships/hyperlink" Target="https://youtu.be/-JO7-HN8mio" TargetMode="External"/><Relationship Id="rId368" Type="http://schemas.openxmlformats.org/officeDocument/2006/relationships/hyperlink" Target="https://sairhythms.sathyasai.org/song/bansi-bajao-man-mandir-mey" TargetMode="External"/><Relationship Id="rId2280" Type="http://schemas.openxmlformats.org/officeDocument/2006/relationships/hyperlink" Target="https://sairhythms.sathyasai.org/song/lavanya-roopa-lambodhara" TargetMode="External"/><Relationship Id="rId2281" Type="http://schemas.openxmlformats.org/officeDocument/2006/relationships/hyperlink" Target="https://sairhythms.sathyasai.org/song/lead-kindly-light" TargetMode="External"/><Relationship Id="rId2282" Type="http://schemas.openxmlformats.org/officeDocument/2006/relationships/hyperlink" Target="https://sairhythms.sathyasai.org/song/lead-kindly-light-sathya-sai" TargetMode="External"/><Relationship Id="rId363" Type="http://schemas.openxmlformats.org/officeDocument/2006/relationships/hyperlink" Target="https://sairhythms.sathyasai.org/song/bahut-diya-tune-anand-baba" TargetMode="External"/><Relationship Id="rId2283" Type="http://schemas.openxmlformats.org/officeDocument/2006/relationships/hyperlink" Target="https://sairhythms.sathyasai.org/song/leela-manusha-vesha" TargetMode="External"/><Relationship Id="rId362" Type="http://schemas.openxmlformats.org/officeDocument/2006/relationships/hyperlink" Target="https://sairhythms.sathyasai.org/song/bada-chitha-chora-mana-mohan" TargetMode="External"/><Relationship Id="rId2284" Type="http://schemas.openxmlformats.org/officeDocument/2006/relationships/hyperlink" Target="https://sairhythms.sathyasai.org/song/let-god%E2%80%99s-peace-heal-earth" TargetMode="External"/><Relationship Id="rId361" Type="http://schemas.openxmlformats.org/officeDocument/2006/relationships/hyperlink" Target="https://sairhythms.sathyasai.org/song/bada-chitha-chora-brindavana-sanchara" TargetMode="External"/><Relationship Id="rId2285" Type="http://schemas.openxmlformats.org/officeDocument/2006/relationships/hyperlink" Target="https://sairhythms.sathyasai.org/song/let-me-be-one-all-beings" TargetMode="External"/><Relationship Id="rId360" Type="http://schemas.openxmlformats.org/officeDocument/2006/relationships/hyperlink" Target="https://sairhythms.sathyasai.org/song/babas-message" TargetMode="External"/><Relationship Id="rId2286" Type="http://schemas.openxmlformats.org/officeDocument/2006/relationships/hyperlink" Target="https://sairhythms.sathyasai.org/song/let-me-be-one-infinite-son" TargetMode="External"/><Relationship Id="rId367" Type="http://schemas.openxmlformats.org/officeDocument/2006/relationships/hyperlink" Target="https://sairhythms.sathyasai.org/song/bando-sri-guru-sadguru-charanam" TargetMode="External"/><Relationship Id="rId2287" Type="http://schemas.openxmlformats.org/officeDocument/2006/relationships/hyperlink" Target="https://sairhythms.sathyasai.org/song/let-me-touch-your-feet" TargetMode="External"/><Relationship Id="rId366" Type="http://schemas.openxmlformats.org/officeDocument/2006/relationships/hyperlink" Target="https://sairhythms.sathyasai.org/song/bala-gopala-sai" TargetMode="External"/><Relationship Id="rId2288" Type="http://schemas.openxmlformats.org/officeDocument/2006/relationships/hyperlink" Target="https://sairhythms.sathyasai.org/song/let-my-life-be-your-message" TargetMode="External"/><Relationship Id="rId365" Type="http://schemas.openxmlformats.org/officeDocument/2006/relationships/hyperlink" Target="https://media.radiosai.org/journals/Vol_08/01JAN10/12-bhajans.htm" TargetMode="External"/><Relationship Id="rId2289" Type="http://schemas.openxmlformats.org/officeDocument/2006/relationships/hyperlink" Target="https://sairhythms.sathyasai.org/song/let-sun-shine" TargetMode="External"/><Relationship Id="rId364" Type="http://schemas.openxmlformats.org/officeDocument/2006/relationships/hyperlink" Target="https://sairhythms.sathyasai.org/song/bala-gopal-jai-jai-sai-shyam" TargetMode="External"/><Relationship Id="rId95" Type="http://schemas.openxmlformats.org/officeDocument/2006/relationships/hyperlink" Target="https://www.youtube.com/watch?v=5Rrw-4Mrpqk" TargetMode="External"/><Relationship Id="rId94" Type="http://schemas.openxmlformats.org/officeDocument/2006/relationships/hyperlink" Target="https://media.radiosai.org/journals/vol_12/01JUN14/akhila-jagatake-data-sai-radiosai-bhajan-tutor.htm" TargetMode="External"/><Relationship Id="rId97" Type="http://schemas.openxmlformats.org/officeDocument/2006/relationships/hyperlink" Target="https://sairhythms.sathyasai.org/song/akhilanda-koti-brahmanda-sai" TargetMode="External"/><Relationship Id="rId96" Type="http://schemas.openxmlformats.org/officeDocument/2006/relationships/hyperlink" Target="https://sairhythms.sathyasai.org/song/akhila-loka-nayaki-devi" TargetMode="External"/><Relationship Id="rId99" Type="http://schemas.openxmlformats.org/officeDocument/2006/relationships/hyperlink" Target="https://sairhythms.sathyasai.org/song/akhilanda-koti-nayaka-avatara-sai" TargetMode="External"/><Relationship Id="rId98" Type="http://schemas.openxmlformats.org/officeDocument/2006/relationships/hyperlink" Target="https://youtu.be/3YXngnafFCo" TargetMode="External"/><Relationship Id="rId91" Type="http://schemas.openxmlformats.org/officeDocument/2006/relationships/hyperlink" Target="https://sairhythms.sathyasai.org/song/akhanda-jyothi-jalao-sai" TargetMode="External"/><Relationship Id="rId90" Type="http://schemas.openxmlformats.org/officeDocument/2006/relationships/hyperlink" Target="https://youtu.be/cwAunZCowb8" TargetMode="External"/><Relationship Id="rId93" Type="http://schemas.openxmlformats.org/officeDocument/2006/relationships/hyperlink" Target="https://sairhythms.sathyasai.org/song/akhila-jagat-ke-daata-sai" TargetMode="External"/><Relationship Id="rId92" Type="http://schemas.openxmlformats.org/officeDocument/2006/relationships/hyperlink" Target="https://dl.radiosai.org/RADIO_SAI_BHAJAN_CLASSROOM_288_AKHANDA_JYOTI_JALAO.mp3" TargetMode="External"/><Relationship Id="rId359" Type="http://schemas.openxmlformats.org/officeDocument/2006/relationships/hyperlink" Target="https://sairhythms.sathyasai.org/song/baba-my-heart-singing" TargetMode="External"/><Relationship Id="rId358" Type="http://schemas.openxmlformats.org/officeDocument/2006/relationships/hyperlink" Target="https://sairhythms.sathyasai.org/song/baba-i-love-you" TargetMode="External"/><Relationship Id="rId357" Type="http://schemas.openxmlformats.org/officeDocument/2006/relationships/hyperlink" Target="https://sairhythms.sathyasai.org/song/baba-be-my-heart" TargetMode="External"/><Relationship Id="rId2270" Type="http://schemas.openxmlformats.org/officeDocument/2006/relationships/hyperlink" Target="https://sairhythms.sathyasai.org/song/lambodhara-hey-vinayaka" TargetMode="External"/><Relationship Id="rId2271" Type="http://schemas.openxmlformats.org/officeDocument/2006/relationships/hyperlink" Target="https://dl.radiosai.org/RADIO_SAI_BHAJAN_CLASSROOM_464_LAMBODARA_HE_VINAYAKA.mp3" TargetMode="External"/><Relationship Id="rId352" Type="http://schemas.openxmlformats.org/officeDocument/2006/relationships/hyperlink" Target="https://sairhythms.sathyasai.org/song/baba-merey-parthi-vihari" TargetMode="External"/><Relationship Id="rId2272" Type="http://schemas.openxmlformats.org/officeDocument/2006/relationships/hyperlink" Target="https://youtu.be/7UnBk6IElAw" TargetMode="External"/><Relationship Id="rId351" Type="http://schemas.openxmlformats.org/officeDocument/2006/relationships/hyperlink" Target="https://sairhythms.sathyasai.org/song/baba-dil-mey-basey-raho" TargetMode="External"/><Relationship Id="rId2273" Type="http://schemas.openxmlformats.org/officeDocument/2006/relationships/hyperlink" Target="https://sairhythms.sathyasai.org/song/lambodhara-jaya-gajanana" TargetMode="External"/><Relationship Id="rId350" Type="http://schemas.openxmlformats.org/officeDocument/2006/relationships/hyperlink" Target="https://sairhythms.sathyasai.org/song/baba-aao-merey-keertan-mey" TargetMode="External"/><Relationship Id="rId2274" Type="http://schemas.openxmlformats.org/officeDocument/2006/relationships/hyperlink" Target="https://youtu.be/0sKjipkZUDE" TargetMode="External"/><Relationship Id="rId2275" Type="http://schemas.openxmlformats.org/officeDocument/2006/relationships/hyperlink" Target="https://sairhythms.sathyasai.org/song/lambodhara-jaya-gowri-sutha" TargetMode="External"/><Relationship Id="rId356" Type="http://schemas.openxmlformats.org/officeDocument/2006/relationships/hyperlink" Target="https://sairhythms.sathyasai.org/song/baba-baba-om-sai-baba" TargetMode="External"/><Relationship Id="rId2276" Type="http://schemas.openxmlformats.org/officeDocument/2006/relationships/hyperlink" Target="https://youtu.be/Uc38QW5VbqM" TargetMode="External"/><Relationship Id="rId355" Type="http://schemas.openxmlformats.org/officeDocument/2006/relationships/hyperlink" Target="https://sairhythms.sathyasai.org/song/baba-will-keep-you-perfect-peace" TargetMode="External"/><Relationship Id="rId2277" Type="http://schemas.openxmlformats.org/officeDocument/2006/relationships/hyperlink" Target="https://sairhythms.sathyasai.org/song/lambodhara-jaya-mooshika-vahana" TargetMode="External"/><Relationship Id="rId354" Type="http://schemas.openxmlformats.org/officeDocument/2006/relationships/hyperlink" Target="https://sairhythms.sathyasai.org/song/baba-sanbi-no-uta-ni-kitare" TargetMode="External"/><Relationship Id="rId2278" Type="http://schemas.openxmlformats.org/officeDocument/2006/relationships/hyperlink" Target="https://sairhythms.sathyasai.org/song/lambodhara-shiva-gowri-sutha" TargetMode="External"/><Relationship Id="rId353" Type="http://schemas.openxmlformats.org/officeDocument/2006/relationships/hyperlink" Target="https://sairhythms.sathyasai.org/song/baba-sai-baba-baba-sai" TargetMode="External"/><Relationship Id="rId2279" Type="http://schemas.openxmlformats.org/officeDocument/2006/relationships/hyperlink" Target="https://sairhythms.sathyasai.org/song/lamp-wisdom" TargetMode="External"/><Relationship Id="rId2225" Type="http://schemas.openxmlformats.org/officeDocument/2006/relationships/hyperlink" Target="https://sairhythms.sathyasai.org/song/krishna-krishna-mukunda-murari" TargetMode="External"/><Relationship Id="rId3557" Type="http://schemas.openxmlformats.org/officeDocument/2006/relationships/hyperlink" Target="https://sairhythms.sathyasai.org/song/sai-harey-sai-harey" TargetMode="External"/><Relationship Id="rId2226" Type="http://schemas.openxmlformats.org/officeDocument/2006/relationships/hyperlink" Target="https://sairhythms.sathyasai.org/song/krishna-krishna-radha-krishna" TargetMode="External"/><Relationship Id="rId3556" Type="http://schemas.openxmlformats.org/officeDocument/2006/relationships/hyperlink" Target="https://sairhythms.sathyasai.org/song/sai-harey-sai-baba-hare" TargetMode="External"/><Relationship Id="rId2227" Type="http://schemas.openxmlformats.org/officeDocument/2006/relationships/hyperlink" Target="https://dl.radiosai.org/RADIO_SAI_BHAJAN_CLASSROOM_388_KRISHNA_KRISHNA_RADHA.mp3" TargetMode="External"/><Relationship Id="rId3559" Type="http://schemas.openxmlformats.org/officeDocument/2006/relationships/hyperlink" Target="https://youtu.be/Y_ZTrGTJTwo" TargetMode="External"/><Relationship Id="rId2228" Type="http://schemas.openxmlformats.org/officeDocument/2006/relationships/hyperlink" Target="https://youtu.be/HtSRD6Z09uo" TargetMode="External"/><Relationship Id="rId3558" Type="http://schemas.openxmlformats.org/officeDocument/2006/relationships/hyperlink" Target="https://sairhythms.sathyasai.org/song/sai-ichi-naru-kami" TargetMode="External"/><Relationship Id="rId2229" Type="http://schemas.openxmlformats.org/officeDocument/2006/relationships/hyperlink" Target="https://sairhythms.sathyasai.org/song/krishna-krishna-radha-krishna-hey" TargetMode="External"/><Relationship Id="rId305" Type="http://schemas.openxmlformats.org/officeDocument/2006/relationships/hyperlink" Target="https://sairhythms.sathyasai.org/song/arunachala-shiva-arunachala-shiva" TargetMode="External"/><Relationship Id="rId304" Type="http://schemas.openxmlformats.org/officeDocument/2006/relationships/hyperlink" Target="https://open.spotify.com/track/5p7fKZB19kiBZCSo2K088n" TargetMode="External"/><Relationship Id="rId303" Type="http://schemas.openxmlformats.org/officeDocument/2006/relationships/hyperlink" Target="https://sairhythms.sathyasai.org/song/arunachala-shiva" TargetMode="External"/><Relationship Id="rId302" Type="http://schemas.openxmlformats.org/officeDocument/2006/relationships/hyperlink" Target="https://dl.radiosai.org/RADIO_SAI_BHAJAN_CLASSROOM_272_ARUNA_RAMANA.mp3" TargetMode="External"/><Relationship Id="rId309" Type="http://schemas.openxmlformats.org/officeDocument/2006/relationships/hyperlink" Target="https://youtu.be/WVpiVUxCYFI" TargetMode="External"/><Relationship Id="rId308" Type="http://schemas.openxmlformats.org/officeDocument/2006/relationships/hyperlink" Target="https://sairhythms.sathyasai.org/song/asa-wo-tsugeru-tori-ni" TargetMode="External"/><Relationship Id="rId307" Type="http://schemas.openxmlformats.org/officeDocument/2006/relationships/hyperlink" Target="https://youtu.be/uy6P_MeKyOo" TargetMode="External"/><Relationship Id="rId306" Type="http://schemas.openxmlformats.org/officeDocument/2006/relationships/hyperlink" Target="https://sairhythms.sathyasai.org/song/sun-shines" TargetMode="External"/><Relationship Id="rId3551" Type="http://schemas.openxmlformats.org/officeDocument/2006/relationships/hyperlink" Target="https://sairhythms.sathyasai.org/song/sai-hai-jeevan-jeevan-sathya" TargetMode="External"/><Relationship Id="rId2220" Type="http://schemas.openxmlformats.org/officeDocument/2006/relationships/hyperlink" Target="https://sairhythms.sathyasai.org/song/krishna-krishna-krishna-radhey-radhey" TargetMode="External"/><Relationship Id="rId3550" Type="http://schemas.openxmlformats.org/officeDocument/2006/relationships/hyperlink" Target="https://sairhythms.sathyasai.org/song/sai-guru-sai-prema-guru" TargetMode="External"/><Relationship Id="rId301" Type="http://schemas.openxmlformats.org/officeDocument/2006/relationships/hyperlink" Target="https://sairhythms.sathyasai.org/song/aruna-ramana-sri-guru-deva" TargetMode="External"/><Relationship Id="rId2221" Type="http://schemas.openxmlformats.org/officeDocument/2006/relationships/hyperlink" Target="https://sairhythms.sathyasai.org/song/krishna-krishna-madhava-madhusudhana" TargetMode="External"/><Relationship Id="rId3553" Type="http://schemas.openxmlformats.org/officeDocument/2006/relationships/hyperlink" Target="https://sairhythms.sathyasai.org/song/sai-hamara-hum-sai-ke" TargetMode="External"/><Relationship Id="rId300" Type="http://schemas.openxmlformats.org/officeDocument/2006/relationships/hyperlink" Target="https://www.youtube.com/watch?v=DJ1sL6fY92s" TargetMode="External"/><Relationship Id="rId2222" Type="http://schemas.openxmlformats.org/officeDocument/2006/relationships/hyperlink" Target="https://sairhythms.sathyasai.org/song/krishna-krishna-mana-mohana" TargetMode="External"/><Relationship Id="rId3552" Type="http://schemas.openxmlformats.org/officeDocument/2006/relationships/hyperlink" Target="https://media.radiosai.org/journals/Vol_03/12DEC01/bhajans.htm" TargetMode="External"/><Relationship Id="rId2223" Type="http://schemas.openxmlformats.org/officeDocument/2006/relationships/hyperlink" Target="https://youtu.be/p-1xS8dv_QI" TargetMode="External"/><Relationship Id="rId3555" Type="http://schemas.openxmlformats.org/officeDocument/2006/relationships/hyperlink" Target="https://sairhythms.sathyasai.org/song/sai-harey-bhajo-baba-harey" TargetMode="External"/><Relationship Id="rId2224" Type="http://schemas.openxmlformats.org/officeDocument/2006/relationships/hyperlink" Target="https://sairhythms.sathyasai.org/song/krishna-krishna-mukunda-janardhana" TargetMode="External"/><Relationship Id="rId3554" Type="http://schemas.openxmlformats.org/officeDocument/2006/relationships/hyperlink" Target="https://media.radiosai.org/journals/Vol_06/01NOV08/10-bhajans.htm" TargetMode="External"/><Relationship Id="rId2214" Type="http://schemas.openxmlformats.org/officeDocument/2006/relationships/hyperlink" Target="https://sairhythms.sathyasai.org/song/krishna-krishna-gopala-krishna" TargetMode="External"/><Relationship Id="rId3546" Type="http://schemas.openxmlformats.org/officeDocument/2006/relationships/hyperlink" Target="https://sairhythms.sathyasai.org/song/sai-govinda-sai-gopala" TargetMode="External"/><Relationship Id="rId2215" Type="http://schemas.openxmlformats.org/officeDocument/2006/relationships/hyperlink" Target="https://sairhythms.sathyasai.org/song/krishna-krishna-govinda-krishna-gopala" TargetMode="External"/><Relationship Id="rId3545" Type="http://schemas.openxmlformats.org/officeDocument/2006/relationships/hyperlink" Target="https://sairhythms.sathyasai.org/song/sai-giridhari-gopala" TargetMode="External"/><Relationship Id="rId2216" Type="http://schemas.openxmlformats.org/officeDocument/2006/relationships/hyperlink" Target="https://sairhythms.sathyasai.org/song/krishna-krishna-govinda-narayana" TargetMode="External"/><Relationship Id="rId3548" Type="http://schemas.openxmlformats.org/officeDocument/2006/relationships/hyperlink" Target="https://sairhythms.sathyasai.org/song/sai-guru-deva-janardhana" TargetMode="External"/><Relationship Id="rId2217" Type="http://schemas.openxmlformats.org/officeDocument/2006/relationships/hyperlink" Target="https://sairhythms.sathyasai.org/song/krishna-krishna-jaya-gopi-ramana" TargetMode="External"/><Relationship Id="rId3547" Type="http://schemas.openxmlformats.org/officeDocument/2006/relationships/hyperlink" Target="https://sairhythms.sathyasai.org/song/sai-guna-gao-sai-naam" TargetMode="External"/><Relationship Id="rId2218" Type="http://schemas.openxmlformats.org/officeDocument/2006/relationships/hyperlink" Target="https://sairhythms.sathyasai.org/song/krishna-krishna-kagayaku-hitomi" TargetMode="External"/><Relationship Id="rId2219" Type="http://schemas.openxmlformats.org/officeDocument/2006/relationships/hyperlink" Target="https://youtu.be/Tyi5Ze-iA-w" TargetMode="External"/><Relationship Id="rId3549" Type="http://schemas.openxmlformats.org/officeDocument/2006/relationships/hyperlink" Target="https://raagabox.com/search/?mid=1008896" TargetMode="External"/><Relationship Id="rId3540" Type="http://schemas.openxmlformats.org/officeDocument/2006/relationships/hyperlink" Target="https://sairhythms.sathyasai.org/song/sai-gananatha-jaya-gananatha" TargetMode="External"/><Relationship Id="rId2210" Type="http://schemas.openxmlformats.org/officeDocument/2006/relationships/hyperlink" Target="https://sairhythms.sathyasai.org/song/krishna-kanhaiya-bansi-bajaiyya" TargetMode="External"/><Relationship Id="rId3542" Type="http://schemas.openxmlformats.org/officeDocument/2006/relationships/hyperlink" Target="https://sairhythms.sathyasai.org/song/sai-ganapathi-jai-please-help-us-find-our-way" TargetMode="External"/><Relationship Id="rId2211" Type="http://schemas.openxmlformats.org/officeDocument/2006/relationships/hyperlink" Target="https://sairhythms.sathyasai.org/song/krishna-kanhaiya-krishna-kanhaiya-0" TargetMode="External"/><Relationship Id="rId3541" Type="http://schemas.openxmlformats.org/officeDocument/2006/relationships/hyperlink" Target="https://youtu.be/PjN11ekgoD8" TargetMode="External"/><Relationship Id="rId2212" Type="http://schemas.openxmlformats.org/officeDocument/2006/relationships/hyperlink" Target="https://sairhythms.sathyasai.org/song/krishna-kanhaiya-krishna-kanhaiya" TargetMode="External"/><Relationship Id="rId3544" Type="http://schemas.openxmlformats.org/officeDocument/2006/relationships/hyperlink" Target="https://sairhythms.sathyasai.org/song/sai-ghana-shyam-sai-ghana-shyam" TargetMode="External"/><Relationship Id="rId2213" Type="http://schemas.openxmlformats.org/officeDocument/2006/relationships/hyperlink" Target="https://sairhythms.sathyasai.org/song/krishna-krishna-bala-krishna-nanda" TargetMode="External"/><Relationship Id="rId3543" Type="http://schemas.openxmlformats.org/officeDocument/2006/relationships/hyperlink" Target="https://sairhythms.sathyasai.org/song/sai-gayathri" TargetMode="External"/><Relationship Id="rId2247" Type="http://schemas.openxmlformats.org/officeDocument/2006/relationships/hyperlink" Target="https://sairhythms.sathyasai.org/song/krishna-you-give-me" TargetMode="External"/><Relationship Id="rId3579" Type="http://schemas.openxmlformats.org/officeDocument/2006/relationships/hyperlink" Target="https://youtu.be/t9VaD0LPb24" TargetMode="External"/><Relationship Id="rId2248" Type="http://schemas.openxmlformats.org/officeDocument/2006/relationships/hyperlink" Target="https://sairhythms.sathyasai.org/song/krishna-krishna-dear-sai-krishna" TargetMode="External"/><Relationship Id="rId3578" Type="http://schemas.openxmlformats.org/officeDocument/2006/relationships/hyperlink" Target="https://sairhythms.sathyasai.org/song/sai-ma-sai-ma-sai" TargetMode="External"/><Relationship Id="rId2249" Type="http://schemas.openxmlformats.org/officeDocument/2006/relationships/hyperlink" Target="https://sairhythms.sathyasai.org/song/krishna-my-lord-i-adore-thee" TargetMode="External"/><Relationship Id="rId327" Type="http://schemas.openxmlformats.org/officeDocument/2006/relationships/hyperlink" Target="https://sairhythms.sathyasai.org/song/atma-rama-ananda-naama" TargetMode="External"/><Relationship Id="rId326" Type="http://schemas.openxmlformats.org/officeDocument/2006/relationships/hyperlink" Target="https://dl.radiosai.org/RADIO_SAI_BHAJAN_CLASSROOM_445_ATMARAM_ANAND_DHAM.mp3" TargetMode="External"/><Relationship Id="rId325" Type="http://schemas.openxmlformats.org/officeDocument/2006/relationships/hyperlink" Target="https://sairhythms.sathyasai.org/song/atma-ram-ananda-dham" TargetMode="External"/><Relationship Id="rId324" Type="http://schemas.openxmlformats.org/officeDocument/2006/relationships/hyperlink" Target="https://sairhythms.sathyasai.org/song/atma-mey-bas-jao-baba" TargetMode="External"/><Relationship Id="rId329" Type="http://schemas.openxmlformats.org/officeDocument/2006/relationships/hyperlink" Target="https://www.youtube.com/watch?v=XDNm8ETNQoY" TargetMode="External"/><Relationship Id="rId328" Type="http://schemas.openxmlformats.org/officeDocument/2006/relationships/hyperlink" Target="https://sairhythms.sathyasai.org/song/atma-rama-ananda-ramana" TargetMode="External"/><Relationship Id="rId3571" Type="http://schemas.openxmlformats.org/officeDocument/2006/relationships/hyperlink" Target="https://sairhythms.sathyasai.org/song/sai-ke-darbar-mey-aao" TargetMode="External"/><Relationship Id="rId2240" Type="http://schemas.openxmlformats.org/officeDocument/2006/relationships/hyperlink" Target="https://dl.radiosai.org/RADIO_SAI_BHAJAN_CLASSROOM_409_KRISHNA_RADHA_JAI_KRISHNA_RADHA.mp3" TargetMode="External"/><Relationship Id="rId3570" Type="http://schemas.openxmlformats.org/officeDocument/2006/relationships/hyperlink" Target="https://media.radiosai.org/journals/Vol_08/01SEP10/12-bhajans.htm" TargetMode="External"/><Relationship Id="rId2241" Type="http://schemas.openxmlformats.org/officeDocument/2006/relationships/hyperlink" Target="https://sairhythms.sathyasai.org/song/krishna-rama-govinda-gokula-nandana" TargetMode="External"/><Relationship Id="rId3573" Type="http://schemas.openxmlformats.org/officeDocument/2006/relationships/hyperlink" Target="https://sairhythms.sathyasai.org/song/sai-krishna-murali-krishna" TargetMode="External"/><Relationship Id="rId2242" Type="http://schemas.openxmlformats.org/officeDocument/2006/relationships/hyperlink" Target="https://sairhythms.sathyasai.org/song/krishna-rama-govinda-narayana" TargetMode="External"/><Relationship Id="rId3572" Type="http://schemas.openxmlformats.org/officeDocument/2006/relationships/hyperlink" Target="https://sairhythms.sathyasai.org/song/sai-krishna-kunja-vihari" TargetMode="External"/><Relationship Id="rId323" Type="http://schemas.openxmlformats.org/officeDocument/2006/relationships/hyperlink" Target="https://www.youtube.com/watch?v=zZ_f8isUzmw" TargetMode="External"/><Relationship Id="rId2243" Type="http://schemas.openxmlformats.org/officeDocument/2006/relationships/hyperlink" Target="https://media.radiosai.org/journals/vol_11/01NOV13/bhajan-tutor-Krishna-Rama-Govinda-Narayana.htm" TargetMode="External"/><Relationship Id="rId3575" Type="http://schemas.openxmlformats.org/officeDocument/2006/relationships/hyperlink" Target="https://youtu.be/mKueiagLGf0" TargetMode="External"/><Relationship Id="rId322" Type="http://schemas.openxmlformats.org/officeDocument/2006/relationships/hyperlink" Target="https://sairhythms.sathyasai.org/song/atma-lingam-bhajorey" TargetMode="External"/><Relationship Id="rId2244" Type="http://schemas.openxmlformats.org/officeDocument/2006/relationships/hyperlink" Target="https://youtu.be/dmX02ziSBBs" TargetMode="External"/><Relationship Id="rId3574" Type="http://schemas.openxmlformats.org/officeDocument/2006/relationships/hyperlink" Target="https://sairhythms.sathyasai.org/song/sai-krishna-sai-gopala" TargetMode="External"/><Relationship Id="rId321" Type="http://schemas.openxmlformats.org/officeDocument/2006/relationships/hyperlink" Target="https://sairhythms.sathyasai.org/song/atma-linga-sai" TargetMode="External"/><Relationship Id="rId2245" Type="http://schemas.openxmlformats.org/officeDocument/2006/relationships/hyperlink" Target="https://sairhythms.sathyasai.org/song/krishna-sri-hari-krishna" TargetMode="External"/><Relationship Id="rId3577" Type="http://schemas.openxmlformats.org/officeDocument/2006/relationships/hyperlink" Target="https://sairhythms.sathyasai.org/song/sai-lokah-samasta" TargetMode="External"/><Relationship Id="rId320" Type="http://schemas.openxmlformats.org/officeDocument/2006/relationships/hyperlink" Target="https://dl.radiosai.org/RADIO_SAI_BHAJAN_CLASSROOM_472_ATMA_JYOTI_NAMO.mp3" TargetMode="External"/><Relationship Id="rId2246" Type="http://schemas.openxmlformats.org/officeDocument/2006/relationships/hyperlink" Target="https://youtu.be/VF2nJUHWsDE" TargetMode="External"/><Relationship Id="rId3576" Type="http://schemas.openxmlformats.org/officeDocument/2006/relationships/hyperlink" Target="https://sairhythms.sathyasai.org/song/sai-lingam-smarami-satatam" TargetMode="External"/><Relationship Id="rId2236" Type="http://schemas.openxmlformats.org/officeDocument/2006/relationships/hyperlink" Target="https://sairhythms.sathyasai.org/song/krishna-murari-muralidhari" TargetMode="External"/><Relationship Id="rId3568" Type="http://schemas.openxmlformats.org/officeDocument/2006/relationships/hyperlink" Target="https://sairhythms.sathyasai.org/song/sai-kanhaiya-sai-kanhaiya" TargetMode="External"/><Relationship Id="rId2237" Type="http://schemas.openxmlformats.org/officeDocument/2006/relationships/hyperlink" Target="https://sairhythms.sathyasai.org/song/krishna-o-krishna-mujhey-darshan" TargetMode="External"/><Relationship Id="rId3567" Type="http://schemas.openxmlformats.org/officeDocument/2006/relationships/hyperlink" Target="https://sairhythms.sathyasai.org/song/sai-jayanti-prashanthi-niketana" TargetMode="External"/><Relationship Id="rId2238" Type="http://schemas.openxmlformats.org/officeDocument/2006/relationships/hyperlink" Target="https://sairhythms.sathyasai.org/song/krishna-radha-jaya-krishna-radha" TargetMode="External"/><Relationship Id="rId2239" Type="http://schemas.openxmlformats.org/officeDocument/2006/relationships/hyperlink" Target="https://raagabox.com/search/?mid=1010210" TargetMode="External"/><Relationship Id="rId3569" Type="http://schemas.openxmlformats.org/officeDocument/2006/relationships/hyperlink" Target="https://sairhythms.sathyasai.org/song/sai-kanhaiya-sai-kanhaiya-0" TargetMode="External"/><Relationship Id="rId316" Type="http://schemas.openxmlformats.org/officeDocument/2006/relationships/hyperlink" Target="https://sairhythms.sathyasai.org/song/time-our-devotion" TargetMode="External"/><Relationship Id="rId315" Type="http://schemas.openxmlformats.org/officeDocument/2006/relationships/hyperlink" Target="https://sairhythms.sathyasai.org/song/ashtothram-108-names-bhagawan-sathya-sai-baba" TargetMode="External"/><Relationship Id="rId314" Type="http://schemas.openxmlformats.org/officeDocument/2006/relationships/hyperlink" Target="https://sairhythms.sathyasai.org/song/ashraqat-nafsi-bi-noorimin-fuaadi" TargetMode="External"/><Relationship Id="rId313" Type="http://schemas.openxmlformats.org/officeDocument/2006/relationships/hyperlink" Target="https://youtu.be/98stZAohYKQ" TargetMode="External"/><Relationship Id="rId319" Type="http://schemas.openxmlformats.org/officeDocument/2006/relationships/hyperlink" Target="https://sairhythms.sathyasai.org/song/atma-jyothi-namo" TargetMode="External"/><Relationship Id="rId318" Type="http://schemas.openxmlformats.org/officeDocument/2006/relationships/hyperlink" Target="https://sairhythms.sathyasai.org/song/your-feet-dear-lord-we-pray" TargetMode="External"/><Relationship Id="rId317" Type="http://schemas.openxmlformats.org/officeDocument/2006/relationships/hyperlink" Target="https://sairhythms.sathyasai.org/song/thy-lotus-feet-my-lord" TargetMode="External"/><Relationship Id="rId3560" Type="http://schemas.openxmlformats.org/officeDocument/2006/relationships/hyperlink" Target="https://sairhythms.sathyasai.org/song/sai-awakening" TargetMode="External"/><Relationship Id="rId2230" Type="http://schemas.openxmlformats.org/officeDocument/2006/relationships/hyperlink" Target="https://sairhythms.sathyasai.org/song/krishna-krishna-radhey-krishna" TargetMode="External"/><Relationship Id="rId3562" Type="http://schemas.openxmlformats.org/officeDocument/2006/relationships/hyperlink" Target="https://youtu.be/RzeHjR2zlfg" TargetMode="External"/><Relationship Id="rId2231" Type="http://schemas.openxmlformats.org/officeDocument/2006/relationships/hyperlink" Target="https://sairhythms.sathyasai.org/song/krishna-krishna-yaduvara-krishna" TargetMode="External"/><Relationship Id="rId3561" Type="http://schemas.openxmlformats.org/officeDocument/2006/relationships/hyperlink" Target="https://sairhythms.sathyasai.org/song/sai-my-lord" TargetMode="External"/><Relationship Id="rId312" Type="http://schemas.openxmlformats.org/officeDocument/2006/relationships/hyperlink" Target="https://sairhythms.sathyasai.org/song/ashi-no-suzu-no-ne" TargetMode="External"/><Relationship Id="rId2232" Type="http://schemas.openxmlformats.org/officeDocument/2006/relationships/hyperlink" Target="https://sairhythms.sathyasai.org/song/krishna-madhava-madhava-krishna" TargetMode="External"/><Relationship Id="rId3564" Type="http://schemas.openxmlformats.org/officeDocument/2006/relationships/hyperlink" Target="https://youtu.be/o6ra2fPaJhk?si=h96Zjk-wmHlTG7DM" TargetMode="External"/><Relationship Id="rId311" Type="http://schemas.openxmlformats.org/officeDocument/2006/relationships/hyperlink" Target="https://sairhythms.sathyasai.org/song/ashi-no-suzu-no" TargetMode="External"/><Relationship Id="rId2233" Type="http://schemas.openxmlformats.org/officeDocument/2006/relationships/hyperlink" Target="https://sairhythms.sathyasai.org/song/krishna-mukunda-govinda-giridhara" TargetMode="External"/><Relationship Id="rId3563" Type="http://schemas.openxmlformats.org/officeDocument/2006/relationships/hyperlink" Target="https://sairhythms.sathyasai.org/song/sai-so-beautiful" TargetMode="External"/><Relationship Id="rId310" Type="http://schemas.openxmlformats.org/officeDocument/2006/relationships/hyperlink" Target="https://sairhythms.sathyasai.org/song/asathoma-sath-gamaya" TargetMode="External"/><Relationship Id="rId2234" Type="http://schemas.openxmlformats.org/officeDocument/2006/relationships/hyperlink" Target="https://sairhythms.sathyasai.org/song/krishna-murari-bhava-bhaya-haari" TargetMode="External"/><Relationship Id="rId3566" Type="http://schemas.openxmlformats.org/officeDocument/2006/relationships/hyperlink" Target="https://sairhythms.sathyasai.org/song/sai-jaganmohini-veshadhari" TargetMode="External"/><Relationship Id="rId2235" Type="http://schemas.openxmlformats.org/officeDocument/2006/relationships/hyperlink" Target="https://sairhythms.sathyasai.org/song/krishna-murari-muralidhari-0" TargetMode="External"/><Relationship Id="rId3565" Type="http://schemas.openxmlformats.org/officeDocument/2006/relationships/hyperlink" Target="https://sairhythms.sathyasai.org/song/sai-fountain-love" TargetMode="External"/><Relationship Id="rId4040" Type="http://schemas.openxmlformats.org/officeDocument/2006/relationships/hyperlink" Target="https://sairhythms.sathyasai.org/song/shiva-shiva-hear-us-call" TargetMode="External"/><Relationship Id="rId4042" Type="http://schemas.openxmlformats.org/officeDocument/2006/relationships/hyperlink" Target="https://sairhythms.sathyasai.org/song/shivaya-namah-shiva-lingaya-namah" TargetMode="External"/><Relationship Id="rId4041" Type="http://schemas.openxmlformats.org/officeDocument/2006/relationships/hyperlink" Target="https://sairhythms.sathyasai.org/song/shivaya-namah-om-namah-shivaya" TargetMode="External"/><Relationship Id="rId4044" Type="http://schemas.openxmlformats.org/officeDocument/2006/relationships/hyperlink" Target="https://sairhythms.sathyasai.org/song/shivaya-namah-shiva-shivaya-namah" TargetMode="External"/><Relationship Id="rId4043" Type="http://schemas.openxmlformats.org/officeDocument/2006/relationships/hyperlink" Target="https://www.raagabox.com/search/?mid=1003294" TargetMode="External"/><Relationship Id="rId4046" Type="http://schemas.openxmlformats.org/officeDocument/2006/relationships/hyperlink" Target="https://sairhythms.sathyasai.org/song/shivaya-parameshwaraya-chandrashekaraya-namah-om" TargetMode="External"/><Relationship Id="rId4045" Type="http://schemas.openxmlformats.org/officeDocument/2006/relationships/hyperlink" Target="https://sairhythms.sathyasai.org/song/shivaya-parameshwaraya-chandrashekaraya-namah" TargetMode="External"/><Relationship Id="rId4048" Type="http://schemas.openxmlformats.org/officeDocument/2006/relationships/hyperlink" Target="https://sairhythms.sathyasai.org/song/shivaya-shiva-shiva-bhavaya-bhava" TargetMode="External"/><Relationship Id="rId4047" Type="http://schemas.openxmlformats.org/officeDocument/2006/relationships/hyperlink" Target="https://sairhythms.sathyasai.org/song/shivaya-shiva-sai-deva-chandrashekaraya" TargetMode="External"/><Relationship Id="rId4049" Type="http://schemas.openxmlformats.org/officeDocument/2006/relationships/hyperlink" Target="https://sairhythms.sathyasai.org/song/shivoham-shivoham-shivoham-shiva" TargetMode="External"/><Relationship Id="rId4031" Type="http://schemas.openxmlformats.org/officeDocument/2006/relationships/hyperlink" Target="https://youtu.be/A3obfSqPXEE" TargetMode="External"/><Relationship Id="rId4030" Type="http://schemas.openxmlformats.org/officeDocument/2006/relationships/hyperlink" Target="https://sairhythms.sathyasai.org/song/shiva-shiva-shiva-shiva-shivaya-0" TargetMode="External"/><Relationship Id="rId297" Type="http://schemas.openxmlformats.org/officeDocument/2006/relationships/hyperlink" Target="https://sairhythms.sathyasai.org/song/aroha-mai-te-atua-iaku-0" TargetMode="External"/><Relationship Id="rId4033" Type="http://schemas.openxmlformats.org/officeDocument/2006/relationships/hyperlink" Target="https://youtu.be/W1pCRXsGUzI" TargetMode="External"/><Relationship Id="rId296" Type="http://schemas.openxmlformats.org/officeDocument/2006/relationships/hyperlink" Target="https://youtu.be/KZe-WJmmSmI" TargetMode="External"/><Relationship Id="rId4032" Type="http://schemas.openxmlformats.org/officeDocument/2006/relationships/hyperlink" Target="https://sairhythms.sathyasai.org/song/shiva-shiva-shiva-shiva-shivaya-1" TargetMode="External"/><Relationship Id="rId295" Type="http://schemas.openxmlformats.org/officeDocument/2006/relationships/hyperlink" Target="https://sairhythms.sathyasai.org/song/arjuna-noy%C5%8D-ni-tachiagare-mezameyo" TargetMode="External"/><Relationship Id="rId4035" Type="http://schemas.openxmlformats.org/officeDocument/2006/relationships/hyperlink" Target="https://sairhythms.sathyasai.org/song/shiva-shiva-shivaya-bhava" TargetMode="External"/><Relationship Id="rId294" Type="http://schemas.openxmlformats.org/officeDocument/2006/relationships/hyperlink" Target="https://youtu.be/afYNFW67ZAQ" TargetMode="External"/><Relationship Id="rId4034" Type="http://schemas.openxmlformats.org/officeDocument/2006/relationships/hyperlink" Target="https://sairhythms.sathyasai.org/song/shiva-shiva-shiva-shiva-shivaya" TargetMode="External"/><Relationship Id="rId4037" Type="http://schemas.openxmlformats.org/officeDocument/2006/relationships/hyperlink" Target="https://dl.radiosai.org/RADIO_SAI_BHAJAN_CLASSROOM_447_SHIV_SHIV_SHIVAY_NAMAH_OM.mp3" TargetMode="External"/><Relationship Id="rId4036" Type="http://schemas.openxmlformats.org/officeDocument/2006/relationships/hyperlink" Target="https://sairhythms.sathyasai.org/song/shiva-shiva-shivaya-namah-om" TargetMode="External"/><Relationship Id="rId299" Type="http://schemas.openxmlformats.org/officeDocument/2006/relationships/hyperlink" Target="https://sairhythms.sathyasai.org/song/arul-tara-varuvai-guru-nada" TargetMode="External"/><Relationship Id="rId4039" Type="http://schemas.openxmlformats.org/officeDocument/2006/relationships/hyperlink" Target="https://sairhythms.sathyasai.org/song/shiva-lord-my-heart" TargetMode="External"/><Relationship Id="rId298" Type="http://schemas.openxmlformats.org/officeDocument/2006/relationships/hyperlink" Target="https://youtu.be/j8cJy571s5s?si=V-ABCKP-3HQOCWaP" TargetMode="External"/><Relationship Id="rId4038" Type="http://schemas.openxmlformats.org/officeDocument/2006/relationships/hyperlink" Target="https://www.youtube.com/watch?v=Vh6Zf4HLnnk" TargetMode="External"/><Relationship Id="rId4060" Type="http://schemas.openxmlformats.org/officeDocument/2006/relationships/hyperlink" Target="https://sairhythms.sathyasai.org/song/shyama-manohara-he-giridhari" TargetMode="External"/><Relationship Id="rId4062" Type="http://schemas.openxmlformats.org/officeDocument/2006/relationships/hyperlink" Target="https://dl.radiosai.org/RADIO_SAI_BHAJAN_CLASSROOM_438_SHYAM_MURARI_AAYO_RE.mp3" TargetMode="External"/><Relationship Id="rId4061" Type="http://schemas.openxmlformats.org/officeDocument/2006/relationships/hyperlink" Target="https://sairhythms.sathyasai.org/song/shyama-murari-ayo-rey" TargetMode="External"/><Relationship Id="rId4064" Type="http://schemas.openxmlformats.org/officeDocument/2006/relationships/hyperlink" Target="https://youtu.be/DAAz5Fvzh2s" TargetMode="External"/><Relationship Id="rId4063" Type="http://schemas.openxmlformats.org/officeDocument/2006/relationships/hyperlink" Target="https://sairhythms.sathyasai.org/song/shyama-murari-bansidhari" TargetMode="External"/><Relationship Id="rId4066" Type="http://schemas.openxmlformats.org/officeDocument/2006/relationships/hyperlink" Target="https://sairhythms.sathyasai.org/song/shyama-sundara-hari-govinda-bolo" TargetMode="External"/><Relationship Id="rId4065" Type="http://schemas.openxmlformats.org/officeDocument/2006/relationships/hyperlink" Target="https://sairhythms.sathyasai.org/song/shyama-shyama-radhey-radhey-radhey" TargetMode="External"/><Relationship Id="rId4068" Type="http://schemas.openxmlformats.org/officeDocument/2006/relationships/hyperlink" Target="https://youtu.be/Naq29wU13Wg" TargetMode="External"/><Relationship Id="rId4067" Type="http://schemas.openxmlformats.org/officeDocument/2006/relationships/hyperlink" Target="https://sairhythms.sathyasai.org/song/shyama-sundara-madana-mohana" TargetMode="External"/><Relationship Id="rId4069" Type="http://schemas.openxmlformats.org/officeDocument/2006/relationships/hyperlink" Target="https://sairhythms.sathyasai.org/song/shyama-sundara-madana-mohana-radhey-0" TargetMode="External"/><Relationship Id="rId4051" Type="http://schemas.openxmlformats.org/officeDocument/2006/relationships/hyperlink" Target="https://sairhythms.sathyasai.org/song/shri-rama-rama-rama-ram" TargetMode="External"/><Relationship Id="rId4050" Type="http://schemas.openxmlformats.org/officeDocument/2006/relationships/hyperlink" Target="https://sairhythms.sathyasai.org/song/shravan-karo-manan-karo" TargetMode="External"/><Relationship Id="rId4053" Type="http://schemas.openxmlformats.org/officeDocument/2006/relationships/hyperlink" Target="https://sairhythms.sathyasai.org/song/shrivatsankitha-sri-kaustubha-dhara" TargetMode="External"/><Relationship Id="rId4052" Type="http://schemas.openxmlformats.org/officeDocument/2006/relationships/hyperlink" Target="https://sairhythms.sathyasai.org/song/shringara-vela-shiva-shakthi-bala" TargetMode="External"/><Relationship Id="rId4055" Type="http://schemas.openxmlformats.org/officeDocument/2006/relationships/hyperlink" Target="https://sairhythms.sathyasai.org/song/shubha-mangala-dayaka-vinayaka" TargetMode="External"/><Relationship Id="rId4054" Type="http://schemas.openxmlformats.org/officeDocument/2006/relationships/hyperlink" Target="https://sairhythms.sathyasai.org/song/shubha-janama-din" TargetMode="External"/><Relationship Id="rId4057" Type="http://schemas.openxmlformats.org/officeDocument/2006/relationships/hyperlink" Target="https://sairhythms.sathyasai.org/song/shyam-ghana-shyam-megha-shyam" TargetMode="External"/><Relationship Id="rId4056" Type="http://schemas.openxmlformats.org/officeDocument/2006/relationships/hyperlink" Target="https://sairhythms.sathyasai.org/song/shuklambara-dharam-ganapathi-mantram" TargetMode="External"/><Relationship Id="rId4059" Type="http://schemas.openxmlformats.org/officeDocument/2006/relationships/hyperlink" Target="https://sairhythms.sathyasai.org/song/shyama-bhajo-bhajo-radhey-gopala" TargetMode="External"/><Relationship Id="rId4058" Type="http://schemas.openxmlformats.org/officeDocument/2006/relationships/hyperlink" Target="https://sairhythms.sathyasai.org/song/shyam-govinda-jaya-radhey-govinda" TargetMode="External"/><Relationship Id="rId4008" Type="http://schemas.openxmlformats.org/officeDocument/2006/relationships/hyperlink" Target="https://sairhythms.sathyasai.org/song/shiva-shiva-shambho-mahesha-girisha" TargetMode="External"/><Relationship Id="rId4007" Type="http://schemas.openxmlformats.org/officeDocument/2006/relationships/hyperlink" Target="https://sairhythms.sathyasai.org/song/shiva-shiva-shambho-kailasa-pathey" TargetMode="External"/><Relationship Id="rId4009" Type="http://schemas.openxmlformats.org/officeDocument/2006/relationships/hyperlink" Target="https://dl.radiosai.org/SHORT_BHAJAN_TUTOR_010_SHIVA_SHIVA_SHAMBHO.mp3" TargetMode="External"/><Relationship Id="rId271" Type="http://schemas.openxmlformats.org/officeDocument/2006/relationships/hyperlink" Target="https://sairhythms.sathyasai.org/song/antaryami-sai-murari" TargetMode="External"/><Relationship Id="rId270" Type="http://schemas.openxmlformats.org/officeDocument/2006/relationships/hyperlink" Target="https://youtu.be/jev9UhFBgz4" TargetMode="External"/><Relationship Id="rId269" Type="http://schemas.openxmlformats.org/officeDocument/2006/relationships/hyperlink" Target="https://media.radiosai.org/journals/Vol_06/01SEP08/10-bhajans.htm" TargetMode="External"/><Relationship Id="rId264" Type="http://schemas.openxmlformats.org/officeDocument/2006/relationships/hyperlink" Target="https://dl.radiosai.org/RADIO_SAI_BHAJAN_CLASSROOM_189_ANTARANGA_SAI.mp3" TargetMode="External"/><Relationship Id="rId4000" Type="http://schemas.openxmlformats.org/officeDocument/2006/relationships/hyperlink" Target="https://www.youtube.com/watch?v=qJokcA6DAvo" TargetMode="External"/><Relationship Id="rId263" Type="http://schemas.openxmlformats.org/officeDocument/2006/relationships/hyperlink" Target="https://sairhythms.sathyasai.org/song/antaranga-sai-anatha-natha-sai" TargetMode="External"/><Relationship Id="rId262" Type="http://schemas.openxmlformats.org/officeDocument/2006/relationships/hyperlink" Target="https://sairhythms.sathyasai.org/song/antar-jyothi-jalao-sai" TargetMode="External"/><Relationship Id="rId4002" Type="http://schemas.openxmlformats.org/officeDocument/2006/relationships/hyperlink" Target="https://sairhythms.sathyasai.org/song/shiva-shiva-hara-hara" TargetMode="External"/><Relationship Id="rId261" Type="http://schemas.openxmlformats.org/officeDocument/2006/relationships/hyperlink" Target="https://sairhythms.sathyasai.org/song/annapoorneshwari-palaya-maam" TargetMode="External"/><Relationship Id="rId4001" Type="http://schemas.openxmlformats.org/officeDocument/2006/relationships/hyperlink" Target="https://sairhythms.sathyasai.org/song/shiva-shiva-auspicious-shiva" TargetMode="External"/><Relationship Id="rId268" Type="http://schemas.openxmlformats.org/officeDocument/2006/relationships/hyperlink" Target="https://sairhythms.sathyasai.org/song/antaryami-sai" TargetMode="External"/><Relationship Id="rId4004" Type="http://schemas.openxmlformats.org/officeDocument/2006/relationships/hyperlink" Target="https://sairhythms.sathyasai.org/song/shiva-shiva-hara-hara-shankara" TargetMode="External"/><Relationship Id="rId267" Type="http://schemas.openxmlformats.org/officeDocument/2006/relationships/hyperlink" Target="https://raagabox.com/search/?mid=1002564" TargetMode="External"/><Relationship Id="rId4003" Type="http://schemas.openxmlformats.org/officeDocument/2006/relationships/hyperlink" Target="https://sairhythms.sathyasai.org/song/shiva-shiva-hara-hara-bhola" TargetMode="External"/><Relationship Id="rId266" Type="http://schemas.openxmlformats.org/officeDocument/2006/relationships/hyperlink" Target="https://sairhythms.sathyasai.org/song/antaryami-aao-nandalala" TargetMode="External"/><Relationship Id="rId4006" Type="http://schemas.openxmlformats.org/officeDocument/2006/relationships/hyperlink" Target="https://sairhythms.sathyasai.org/song/shiva-shiva-shambho-hara-hara" TargetMode="External"/><Relationship Id="rId265" Type="http://schemas.openxmlformats.org/officeDocument/2006/relationships/hyperlink" Target="https://www.youtube.com/watch?v=eb2q9341DyQ" TargetMode="External"/><Relationship Id="rId4005" Type="http://schemas.openxmlformats.org/officeDocument/2006/relationships/hyperlink" Target="https://sairhythms.sathyasai.org/song/shiva-shiva-sai-shankara-roopa" TargetMode="External"/><Relationship Id="rId260" Type="http://schemas.openxmlformats.org/officeDocument/2006/relationships/hyperlink" Target="https://sairhythms.sathyasai.org/song/anjaneya-veera-hanumantha-shoora" TargetMode="External"/><Relationship Id="rId259" Type="http://schemas.openxmlformats.org/officeDocument/2006/relationships/hyperlink" Target="https://sairhythms.sathyasai.org/song/anjaneya-paahi-maam" TargetMode="External"/><Relationship Id="rId258" Type="http://schemas.openxmlformats.org/officeDocument/2006/relationships/hyperlink" Target="https://sairhythms.sathyasai.org/song/anjaneya-hanumantha-veera" TargetMode="External"/><Relationship Id="rId2290" Type="http://schemas.openxmlformats.org/officeDocument/2006/relationships/hyperlink" Target="https://sairhythms.sathyasai.org/song/let-truth" TargetMode="External"/><Relationship Id="rId2291" Type="http://schemas.openxmlformats.org/officeDocument/2006/relationships/hyperlink" Target="https://sairhythms.sathyasai.org/song/let-there-be-peace-earth" TargetMode="External"/><Relationship Id="rId2292" Type="http://schemas.openxmlformats.org/officeDocument/2006/relationships/hyperlink" Target="https://sairhythms.sathyasai.org/song/let-us-be-brave" TargetMode="External"/><Relationship Id="rId2293" Type="http://schemas.openxmlformats.org/officeDocument/2006/relationships/hyperlink" Target="https://sairhythms.sathyasai.org/song/let-your-whole-life-be-song" TargetMode="External"/><Relationship Id="rId253" Type="http://schemas.openxmlformats.org/officeDocument/2006/relationships/hyperlink" Target="https://youtu.be/6MXvTOX7QE0" TargetMode="External"/><Relationship Id="rId2294" Type="http://schemas.openxmlformats.org/officeDocument/2006/relationships/hyperlink" Target="https://sairhythms.sathyasai.org/song/light-me-flame" TargetMode="External"/><Relationship Id="rId252" Type="http://schemas.openxmlformats.org/officeDocument/2006/relationships/hyperlink" Target="https://sairhythms.sathyasai.org/song/aneela-kumara-hanumantha" TargetMode="External"/><Relationship Id="rId2295" Type="http://schemas.openxmlformats.org/officeDocument/2006/relationships/hyperlink" Target="https://sairhythms.sathyasai.org/song/light-flame-eternal" TargetMode="External"/><Relationship Id="rId251" Type="http://schemas.openxmlformats.org/officeDocument/2006/relationships/hyperlink" Target="https://sairhythms.sathyasai.org/song/ancient-mother-i-hear-you-calling" TargetMode="External"/><Relationship Id="rId2296" Type="http://schemas.openxmlformats.org/officeDocument/2006/relationships/hyperlink" Target="https://sairhythms.sathyasai.org/song/light-lamp-love" TargetMode="External"/><Relationship Id="rId250" Type="http://schemas.openxmlformats.org/officeDocument/2006/relationships/hyperlink" Target="https://sairhythms.sathyasai.org/song/anatha-rakshaki-sai-maheshwari" TargetMode="External"/><Relationship Id="rId2297" Type="http://schemas.openxmlformats.org/officeDocument/2006/relationships/hyperlink" Target="https://www.youtube.com/watch?v=nxqESFkLljU" TargetMode="External"/><Relationship Id="rId257" Type="http://schemas.openxmlformats.org/officeDocument/2006/relationships/hyperlink" Target="https://sairhythms.sathyasai.org/song/anjana-sutha-anjaneya" TargetMode="External"/><Relationship Id="rId2298" Type="http://schemas.openxmlformats.org/officeDocument/2006/relationships/hyperlink" Target="https://sairhythms.sathyasai.org/song/river" TargetMode="External"/><Relationship Id="rId256" Type="http://schemas.openxmlformats.org/officeDocument/2006/relationships/hyperlink" Target="https://sairhythms.sathyasai.org/song/anjana-nanda-veeram" TargetMode="External"/><Relationship Id="rId2299" Type="http://schemas.openxmlformats.org/officeDocument/2006/relationships/hyperlink" Target="https://sairhythms.sathyasai.org/song/sunlight" TargetMode="External"/><Relationship Id="rId255" Type="http://schemas.openxmlformats.org/officeDocument/2006/relationships/hyperlink" Target="https://www.youtube.com/watch?v=3JkSeJkpwvA" TargetMode="External"/><Relationship Id="rId254" Type="http://schemas.openxmlformats.org/officeDocument/2006/relationships/hyperlink" Target="https://sairhythms.sathyasai.org/song/angels-we-have-heard-high" TargetMode="External"/><Relationship Id="rId4029" Type="http://schemas.openxmlformats.org/officeDocument/2006/relationships/hyperlink" Target="https://sairhythms.sathyasai.org/song/shiva-shiva-shiva-shiva-shiva" TargetMode="External"/><Relationship Id="rId293" Type="http://schemas.openxmlformats.org/officeDocument/2006/relationships/hyperlink" Target="https://sairhythms.sathyasai.org/song/arigatou-swami-arigatou-swami" TargetMode="External"/><Relationship Id="rId292" Type="http://schemas.openxmlformats.org/officeDocument/2006/relationships/hyperlink" Target="https://sairhythms.sathyasai.org/song/aravinda-lochana-aartha-janavana-parthi-pureeshwara" TargetMode="External"/><Relationship Id="rId291" Type="http://schemas.openxmlformats.org/officeDocument/2006/relationships/hyperlink" Target="https://youtu.be/7D8vG_yoOZI" TargetMode="External"/><Relationship Id="rId290" Type="http://schemas.openxmlformats.org/officeDocument/2006/relationships/hyperlink" Target="https://dl.radiosai.org/RADIO_SAI_BHAJAN_CLASSROOM_308_ARVIND_LOCHAN.mp3" TargetMode="External"/><Relationship Id="rId4020" Type="http://schemas.openxmlformats.org/officeDocument/2006/relationships/hyperlink" Target="https://youtu.be/YdPvU7ukUuA" TargetMode="External"/><Relationship Id="rId286" Type="http://schemas.openxmlformats.org/officeDocument/2006/relationships/hyperlink" Target="https://sairhythms.sathyasai.org/song/araj-suno-merey-parama-krupalu" TargetMode="External"/><Relationship Id="rId4022" Type="http://schemas.openxmlformats.org/officeDocument/2006/relationships/hyperlink" Target="https://youtu.be/Pt1RK-9dAas" TargetMode="External"/><Relationship Id="rId285" Type="http://schemas.openxmlformats.org/officeDocument/2006/relationships/hyperlink" Target="https://sairhythms.sathyasai.org/song/araj-suno-giridhari-gopal" TargetMode="External"/><Relationship Id="rId4021" Type="http://schemas.openxmlformats.org/officeDocument/2006/relationships/hyperlink" Target="https://sairhythms.sathyasai.org/song/shiva-shiva-shiva-shiva" TargetMode="External"/><Relationship Id="rId284" Type="http://schemas.openxmlformats.org/officeDocument/2006/relationships/hyperlink" Target="https://sairhythms.sathyasai.org/song/aradhana-suno-prabhu-giridhari" TargetMode="External"/><Relationship Id="rId4024" Type="http://schemas.openxmlformats.org/officeDocument/2006/relationships/hyperlink" Target="https://sairhythms.sathyasai.org/song/shiva-shiva-shiva-shiva-om-0" TargetMode="External"/><Relationship Id="rId283" Type="http://schemas.openxmlformats.org/officeDocument/2006/relationships/hyperlink" Target="https://youtu.be/wZ2AZZO2Cu0?si=F2nmDs7mSdXj1t5a" TargetMode="External"/><Relationship Id="rId4023" Type="http://schemas.openxmlformats.org/officeDocument/2006/relationships/hyperlink" Target="https://sairhythms.sathyasai.org/song/shiva-shiva-shiva-shiva-om" TargetMode="External"/><Relationship Id="rId4026" Type="http://schemas.openxmlformats.org/officeDocument/2006/relationships/hyperlink" Target="https://sairhythms.sathyasai.org/song/shiva-shiva-shiva-shiva-shambho" TargetMode="External"/><Relationship Id="rId289" Type="http://schemas.openxmlformats.org/officeDocument/2006/relationships/hyperlink" Target="https://sairhythms.sathyasai.org/song/aravinda-lochana-aartha-janavana" TargetMode="External"/><Relationship Id="rId4025" Type="http://schemas.openxmlformats.org/officeDocument/2006/relationships/hyperlink" Target="https://youtu.be/xIf5f94CSaY" TargetMode="External"/><Relationship Id="rId288" Type="http://schemas.openxmlformats.org/officeDocument/2006/relationships/hyperlink" Target="https://sairhythms.sathyasai.org/song/arathi-karoon-mein" TargetMode="External"/><Relationship Id="rId4028" Type="http://schemas.openxmlformats.org/officeDocument/2006/relationships/hyperlink" Target="https://dl.radiosai.org/RADIO_SAI_BHAJAN_CLASSROOM_283_SHIV_4_SHIRDI_PURISHWAR.mp3" TargetMode="External"/><Relationship Id="rId287" Type="http://schemas.openxmlformats.org/officeDocument/2006/relationships/hyperlink" Target="https://sairhythms.sathyasai.org/song/araj-suno-prabhu-sai-natha" TargetMode="External"/><Relationship Id="rId4027" Type="http://schemas.openxmlformats.org/officeDocument/2006/relationships/hyperlink" Target="https://sairhythms.sathyasai.org/song/shiva-shiva-shiva-shiva-shirdi" TargetMode="External"/><Relationship Id="rId4019" Type="http://schemas.openxmlformats.org/officeDocument/2006/relationships/hyperlink" Target="https://sairhythms.sathyasai.org/song/shiva-shiva-shiva-shambho" TargetMode="External"/><Relationship Id="rId4018" Type="http://schemas.openxmlformats.org/officeDocument/2006/relationships/hyperlink" Target="https://sairhythms.sathyasai.org/song/shiva-shiva-shankara-sayeeshwara" TargetMode="External"/><Relationship Id="rId282" Type="http://schemas.openxmlformats.org/officeDocument/2006/relationships/hyperlink" Target="https://sairhythms.sathyasai.org/song/apaara-mahima-gunavanta-anjaneya-balavanta" TargetMode="External"/><Relationship Id="rId281" Type="http://schemas.openxmlformats.org/officeDocument/2006/relationships/hyperlink" Target="https://sairhythms.sathyasai.org/song/apaara-karuna-sindho-krupa-sindho" TargetMode="External"/><Relationship Id="rId280" Type="http://schemas.openxmlformats.org/officeDocument/2006/relationships/hyperlink" Target="https://sairhythms.sathyasai.org/song/any-time-day" TargetMode="External"/><Relationship Id="rId275" Type="http://schemas.openxmlformats.org/officeDocument/2006/relationships/hyperlink" Target="https://youtu.be/OzbdGvP1cXM" TargetMode="External"/><Relationship Id="rId4011" Type="http://schemas.openxmlformats.org/officeDocument/2006/relationships/hyperlink" Target="https://sairhythms.sathyasai.org/song/shiva-shiva-shankara-hara-parameshwara" TargetMode="External"/><Relationship Id="rId274" Type="http://schemas.openxmlformats.org/officeDocument/2006/relationships/hyperlink" Target="https://sairhythms.sathyasai.org/song/antaryami-sri-raghurama" TargetMode="External"/><Relationship Id="rId4010" Type="http://schemas.openxmlformats.org/officeDocument/2006/relationships/hyperlink" Target="https://sairhythms.sathyasai.org/song/shiva-shiva-shambho-tandava-priyakara" TargetMode="External"/><Relationship Id="rId273" Type="http://schemas.openxmlformats.org/officeDocument/2006/relationships/hyperlink" Target="https://youtu.be/YwAy0XoFH2k" TargetMode="External"/><Relationship Id="rId4013" Type="http://schemas.openxmlformats.org/officeDocument/2006/relationships/hyperlink" Target="https://sairhythms.sathyasai.org/song/shiva-shiva-shankara-naama-bhajo" TargetMode="External"/><Relationship Id="rId272" Type="http://schemas.openxmlformats.org/officeDocument/2006/relationships/hyperlink" Target="https://raagabox.com/search/?mid=1008944" TargetMode="External"/><Relationship Id="rId4012" Type="http://schemas.openxmlformats.org/officeDocument/2006/relationships/hyperlink" Target="https://media.radiosai.org/journals/vol_10/01MAY12/12-bhajans.htm" TargetMode="External"/><Relationship Id="rId279" Type="http://schemas.openxmlformats.org/officeDocument/2006/relationships/hyperlink" Target="https://dl.radiosai.org/RADIO_SAI_BHAJAN_CLASSROOM_271_ANUPAM_SUNDAR.mp3" TargetMode="External"/><Relationship Id="rId4015" Type="http://schemas.openxmlformats.org/officeDocument/2006/relationships/hyperlink" Target="https://sairhythms.sathyasai.org/song/shiva-shiva-shankara-om-shiva" TargetMode="External"/><Relationship Id="rId278" Type="http://schemas.openxmlformats.org/officeDocument/2006/relationships/hyperlink" Target="https://sairhythms.sathyasai.org/song/anupama-sundara-nanda-kishora" TargetMode="External"/><Relationship Id="rId4014" Type="http://schemas.openxmlformats.org/officeDocument/2006/relationships/hyperlink" Target="https://youtu.be/67jsXEnyNv8" TargetMode="External"/><Relationship Id="rId277" Type="http://schemas.openxmlformats.org/officeDocument/2006/relationships/hyperlink" Target="https://youtu.be/NNEeDOpaLXo" TargetMode="External"/><Relationship Id="rId4017" Type="http://schemas.openxmlformats.org/officeDocument/2006/relationships/hyperlink" Target="https://sairhythms.sathyasai.org/song/shiva-shiva-shankara-parthi-pureeshwara" TargetMode="External"/><Relationship Id="rId276" Type="http://schemas.openxmlformats.org/officeDocument/2006/relationships/hyperlink" Target="https://sairhythms.sathyasai.org/song/antes-del-om-solo-eras-tu" TargetMode="External"/><Relationship Id="rId4016" Type="http://schemas.openxmlformats.org/officeDocument/2006/relationships/hyperlink" Target="https://raagabox.com/search/?mid=1009564" TargetMode="External"/><Relationship Id="rId1851" Type="http://schemas.openxmlformats.org/officeDocument/2006/relationships/hyperlink" Target="https://sairhythms.sathyasai.org/song/jaya-jaya-ananda-amrutha-varshini" TargetMode="External"/><Relationship Id="rId1852" Type="http://schemas.openxmlformats.org/officeDocument/2006/relationships/hyperlink" Target="https://sairhythms.sathyasai.org/song/jaya-jaya-ananda-amrutha-varshini-0" TargetMode="External"/><Relationship Id="rId1853" Type="http://schemas.openxmlformats.org/officeDocument/2006/relationships/hyperlink" Target="https://sairhythms.sathyasai.org/song/jaya-jaya-deva-jagadeesha-deva" TargetMode="External"/><Relationship Id="rId1854" Type="http://schemas.openxmlformats.org/officeDocument/2006/relationships/hyperlink" Target="https://sairhythms.sathyasai.org/song/jaya-jaya-devi-ambe-bhavani" TargetMode="External"/><Relationship Id="rId1855" Type="http://schemas.openxmlformats.org/officeDocument/2006/relationships/hyperlink" Target="https://sairhythms.sathyasai.org/song/jaya-jaya-devi-girija-mata" TargetMode="External"/><Relationship Id="rId1856" Type="http://schemas.openxmlformats.org/officeDocument/2006/relationships/hyperlink" Target="https://media.radiosai.org/journals/Vol_06/01SEP08/10-bhajans.htm" TargetMode="External"/><Relationship Id="rId1857" Type="http://schemas.openxmlformats.org/officeDocument/2006/relationships/hyperlink" Target="https://sairhythms.sathyasai.org/song/jaya-jaya-gajanana-gananatha" TargetMode="External"/><Relationship Id="rId1858" Type="http://schemas.openxmlformats.org/officeDocument/2006/relationships/hyperlink" Target="https://dl.radiosai.org/Radio_Sai_Bhajan_Classroom_104_Jaya_Jaya_Gajanana_Gananatha.mp3" TargetMode="External"/><Relationship Id="rId1859" Type="http://schemas.openxmlformats.org/officeDocument/2006/relationships/hyperlink" Target="https://sairhythms.sathyasai.org/song/jaya-jaya-gananatha-deva-shambho" TargetMode="External"/><Relationship Id="rId1850" Type="http://schemas.openxmlformats.org/officeDocument/2006/relationships/hyperlink" Target="https://sairhythms.sathyasai.org/song/jaya-janardhana-krishna-radhika" TargetMode="External"/><Relationship Id="rId1840" Type="http://schemas.openxmlformats.org/officeDocument/2006/relationships/hyperlink" Target="https://sairhythms.sathyasai.org/song/jaya-jagat-janani-jagadambe" TargetMode="External"/><Relationship Id="rId1841" Type="http://schemas.openxmlformats.org/officeDocument/2006/relationships/hyperlink" Target="https://sairhythms.sathyasai.org/song/jaya-jagat-janani-jagadeeshwari" TargetMode="External"/><Relationship Id="rId1842" Type="http://schemas.openxmlformats.org/officeDocument/2006/relationships/hyperlink" Target="https://sairhythms.sathyasai.org/song/jaya-jagat-janani-jagat-palini" TargetMode="External"/><Relationship Id="rId1843" Type="http://schemas.openxmlformats.org/officeDocument/2006/relationships/hyperlink" Target="https://youtu.be/LaKjKXDuCi0" TargetMode="External"/><Relationship Id="rId1844" Type="http://schemas.openxmlformats.org/officeDocument/2006/relationships/hyperlink" Target="https://sairhythms.sathyasai.org/song/jaya-jagat-janani-ma" TargetMode="External"/><Relationship Id="rId1845" Type="http://schemas.openxmlformats.org/officeDocument/2006/relationships/hyperlink" Target="https://sairhythms.sathyasai.org/song/jaya-jagat-janani-ma-devi" TargetMode="External"/><Relationship Id="rId1846" Type="http://schemas.openxmlformats.org/officeDocument/2006/relationships/hyperlink" Target="https://sairhythms.sathyasai.org/song/jaya-jagat-janani-ma-jaya" TargetMode="External"/><Relationship Id="rId1847" Type="http://schemas.openxmlformats.org/officeDocument/2006/relationships/hyperlink" Target="https://sairhythms.sathyasai.org/song/jaya-jagat-janani-mata" TargetMode="External"/><Relationship Id="rId1848" Type="http://schemas.openxmlformats.org/officeDocument/2006/relationships/hyperlink" Target="https://sairhythms.sathyasai.org/song/jaya-jagat-janani-sayeeshwari" TargetMode="External"/><Relationship Id="rId1849" Type="http://schemas.openxmlformats.org/officeDocument/2006/relationships/hyperlink" Target="https://youtu.be/k6CuQ9VAQcY" TargetMode="External"/><Relationship Id="rId1873" Type="http://schemas.openxmlformats.org/officeDocument/2006/relationships/hyperlink" Target="https://sairhythms.sathyasai.org/song/jaya-jaya-jaya-hey-sri" TargetMode="External"/><Relationship Id="rId1874" Type="http://schemas.openxmlformats.org/officeDocument/2006/relationships/hyperlink" Target="https://sairhythms.sathyasai.org/song/jaya-jaya-jaya-ho-sai" TargetMode="External"/><Relationship Id="rId1875" Type="http://schemas.openxmlformats.org/officeDocument/2006/relationships/hyperlink" Target="https://sairhythms.sathyasai.org/song/jaya-jaya-jaya-jaga-vandini" TargetMode="External"/><Relationship Id="rId1876" Type="http://schemas.openxmlformats.org/officeDocument/2006/relationships/hyperlink" Target="https://sairhythms.sathyasai.org/song/jaya-jaya-jaya-jaya-ma" TargetMode="External"/><Relationship Id="rId1877" Type="http://schemas.openxmlformats.org/officeDocument/2006/relationships/hyperlink" Target="https://sairhythms.sathyasai.org/song/jaya-jaya-jaya-ma-jaya" TargetMode="External"/><Relationship Id="rId1878" Type="http://schemas.openxmlformats.org/officeDocument/2006/relationships/hyperlink" Target="https://sairhythms.sathyasai.org/song/jaya-jaya-krishna-yadu-nandana" TargetMode="External"/><Relationship Id="rId1879" Type="http://schemas.openxmlformats.org/officeDocument/2006/relationships/hyperlink" Target="https://youtu.be/WL20WPseq5g" TargetMode="External"/><Relationship Id="rId1870" Type="http://schemas.openxmlformats.org/officeDocument/2006/relationships/hyperlink" Target="https://dl.radiosai.org/RADIO_SAI_BHAJAN_CLASSROOM_410_JAYA_JAYA_JAYA_HE_GAJANANA.mp3" TargetMode="External"/><Relationship Id="rId1871" Type="http://schemas.openxmlformats.org/officeDocument/2006/relationships/hyperlink" Target="https://youtu.be/XWnf0n-Od9g" TargetMode="External"/><Relationship Id="rId1872" Type="http://schemas.openxmlformats.org/officeDocument/2006/relationships/hyperlink" Target="https://sairhythms.sathyasai.org/song/jaya-jaya-jaya-hey-madhusudhana" TargetMode="External"/><Relationship Id="rId1862" Type="http://schemas.openxmlformats.org/officeDocument/2006/relationships/hyperlink" Target="https://sairhythms.sathyasai.org/song/jaya-jaya-govinda-jaya-nandalala" TargetMode="External"/><Relationship Id="rId1863" Type="http://schemas.openxmlformats.org/officeDocument/2006/relationships/hyperlink" Target="https://sairhythms.sathyasai.org/song/jaya-jaya-govinda-narayana" TargetMode="External"/><Relationship Id="rId1864" Type="http://schemas.openxmlformats.org/officeDocument/2006/relationships/hyperlink" Target="https://sairhythms.sathyasai.org/song/jaya-jaya-hey-jagadeesha-mahesha" TargetMode="External"/><Relationship Id="rId1865" Type="http://schemas.openxmlformats.org/officeDocument/2006/relationships/hyperlink" Target="https://youtu.be/a3POQJeSFWQ" TargetMode="External"/><Relationship Id="rId1866" Type="http://schemas.openxmlformats.org/officeDocument/2006/relationships/hyperlink" Target="https://sairhythms.sathyasai.org/song/jaya-jaya-jaya-devi-narayani" TargetMode="External"/><Relationship Id="rId1867" Type="http://schemas.openxmlformats.org/officeDocument/2006/relationships/hyperlink" Target="https://sairhythms.sathyasai.org/song/jaya-jaya-jaya-gananatha" TargetMode="External"/><Relationship Id="rId1868" Type="http://schemas.openxmlformats.org/officeDocument/2006/relationships/hyperlink" Target="https://sairhythms.sathyasai.org/song/jaya-jaya-jaya-hey-gajanana-0" TargetMode="External"/><Relationship Id="rId1869" Type="http://schemas.openxmlformats.org/officeDocument/2006/relationships/hyperlink" Target="https://sairhythms.sathyasai.org/song/jaya-jaya-jaya-hey-gajanana" TargetMode="External"/><Relationship Id="rId1860" Type="http://schemas.openxmlformats.org/officeDocument/2006/relationships/hyperlink" Target="https://sairhythms.sathyasai.org/song/jaya-jaya-gangadhara-shankara" TargetMode="External"/><Relationship Id="rId1861" Type="http://schemas.openxmlformats.org/officeDocument/2006/relationships/hyperlink" Target="https://sairhythms.sathyasai.org/song/jaya-jaya-girija-bala-gajanana" TargetMode="External"/><Relationship Id="rId1810" Type="http://schemas.openxmlformats.org/officeDocument/2006/relationships/hyperlink" Target="https://dl.radiosai.org/RADIO_SAI_BHAJAN_CLASSROOM_403_JAYA_GURUNATHA_SHIVA.mp3" TargetMode="External"/><Relationship Id="rId1811" Type="http://schemas.openxmlformats.org/officeDocument/2006/relationships/hyperlink" Target="https://sairhythms.sathyasai.org/song/jaya-guru-omkara" TargetMode="External"/><Relationship Id="rId1812" Type="http://schemas.openxmlformats.org/officeDocument/2006/relationships/hyperlink" Target="https://sairhythms.sathyasai.org/song/jaya-guru-omkara-jaya-guru" TargetMode="External"/><Relationship Id="rId1813" Type="http://schemas.openxmlformats.org/officeDocument/2006/relationships/hyperlink" Target="https://sairhythms.sathyasai.org/song/jaya-guru-omkara-jaya-jaya" TargetMode="External"/><Relationship Id="rId1814" Type="http://schemas.openxmlformats.org/officeDocument/2006/relationships/hyperlink" Target="https://sairhythms.sathyasai.org/song/jaya-guru-sadguru-sri-sai" TargetMode="External"/><Relationship Id="rId1815" Type="http://schemas.openxmlformats.org/officeDocument/2006/relationships/hyperlink" Target="https://sairhythms.sathyasai.org/song/jaya-guru-shankara-girija-ramana" TargetMode="External"/><Relationship Id="rId1816" Type="http://schemas.openxmlformats.org/officeDocument/2006/relationships/hyperlink" Target="https://sairhythms.sathyasai.org/song/jaya-guru-sri-guru-sadguru" TargetMode="External"/><Relationship Id="rId1817" Type="http://schemas.openxmlformats.org/officeDocument/2006/relationships/hyperlink" Target="https://sairhythms.sathyasai.org/song/jaya-hanuman-jaya-hanuman" TargetMode="External"/><Relationship Id="rId1818" Type="http://schemas.openxmlformats.org/officeDocument/2006/relationships/hyperlink" Target="https://sairhythms.sathyasai.org/song/jaya-hanuman-sri-hanuman" TargetMode="External"/><Relationship Id="rId1819" Type="http://schemas.openxmlformats.org/officeDocument/2006/relationships/hyperlink" Target="https://sairhythms.sathyasai.org/song/jaya-hari-govinda-jaya-hari" TargetMode="External"/><Relationship Id="rId4080" Type="http://schemas.openxmlformats.org/officeDocument/2006/relationships/hyperlink" Target="https://youtu.be/LFEoo1_tDq4" TargetMode="External"/><Relationship Id="rId4082" Type="http://schemas.openxmlformats.org/officeDocument/2006/relationships/hyperlink" Target="https://dl.radiosai.org/RADIO_SAI_BHAJAN_CLASSROOM_314_SIMHAVAHINI_SAI.mp3" TargetMode="External"/><Relationship Id="rId4081" Type="http://schemas.openxmlformats.org/officeDocument/2006/relationships/hyperlink" Target="https://sairhythms.sathyasai.org/song/simha-vahini-sai-narayani" TargetMode="External"/><Relationship Id="rId4084" Type="http://schemas.openxmlformats.org/officeDocument/2006/relationships/hyperlink" Target="https://sairhythms.sathyasai.org/song/simhasaneshwari-sayeeshwari" TargetMode="External"/><Relationship Id="rId4083" Type="http://schemas.openxmlformats.org/officeDocument/2006/relationships/hyperlink" Target="https://sairhythms.sathyasai.org/song/simha-vahini-trishoolini" TargetMode="External"/><Relationship Id="rId4086" Type="http://schemas.openxmlformats.org/officeDocument/2006/relationships/hyperlink" Target="https://raagabox.com/search/?mid=1000866" TargetMode="External"/><Relationship Id="rId4085" Type="http://schemas.openxmlformats.org/officeDocument/2006/relationships/hyperlink" Target="https://sairhythms.sathyasai.org/song/sindhura-vadana-gajanana" TargetMode="External"/><Relationship Id="rId4088" Type="http://schemas.openxmlformats.org/officeDocument/2006/relationships/hyperlink" Target="https://sairhythms.sathyasai.org/song/sing-out-his-praise" TargetMode="External"/><Relationship Id="rId4087" Type="http://schemas.openxmlformats.org/officeDocument/2006/relationships/hyperlink" Target="https://sairhythms.sathyasai.org/song/sing-his-name-pure-love" TargetMode="External"/><Relationship Id="rId4089" Type="http://schemas.openxmlformats.org/officeDocument/2006/relationships/hyperlink" Target="https://sairhythms.sathyasai.org/song/sing-name-lord-sai-rama" TargetMode="External"/><Relationship Id="rId1800" Type="http://schemas.openxmlformats.org/officeDocument/2006/relationships/hyperlink" Target="https://sairhythms.sathyasai.org/song/jaya-govardhana-dhari-gopala" TargetMode="External"/><Relationship Id="rId1801" Type="http://schemas.openxmlformats.org/officeDocument/2006/relationships/hyperlink" Target="https://sairhythms.sathyasai.org/song/jaya-govinda-jaya-gopala-0" TargetMode="External"/><Relationship Id="rId1802" Type="http://schemas.openxmlformats.org/officeDocument/2006/relationships/hyperlink" Target="https://sairhythms.sathyasai.org/song/jaya-govinda-jaya-gopala" TargetMode="External"/><Relationship Id="rId1803" Type="http://schemas.openxmlformats.org/officeDocument/2006/relationships/hyperlink" Target="https://dl.radiosai.org/RADIO_SAI_BHAJAN_CLASSROOM_374_JAI_GOVINDA_JAI_GOPALA.mp3" TargetMode="External"/><Relationship Id="rId1804" Type="http://schemas.openxmlformats.org/officeDocument/2006/relationships/hyperlink" Target="https://sairhythms.sathyasai.org/song/jaya-gowri-vara-sugunalaya" TargetMode="External"/><Relationship Id="rId1805" Type="http://schemas.openxmlformats.org/officeDocument/2006/relationships/hyperlink" Target="https://sairhythms.sathyasai.org/song/jaya-guru-deva-prabhu-sai" TargetMode="External"/><Relationship Id="rId1806" Type="http://schemas.openxmlformats.org/officeDocument/2006/relationships/hyperlink" Target="https://media.radiosai.org/journals/Vol_04/01APR06/bhajans.htm" TargetMode="External"/><Relationship Id="rId1807" Type="http://schemas.openxmlformats.org/officeDocument/2006/relationships/hyperlink" Target="https://sairhythms.sathyasai.org/song/jaya-guru-govinda-sadguru-govinda" TargetMode="External"/><Relationship Id="rId1808" Type="http://schemas.openxmlformats.org/officeDocument/2006/relationships/hyperlink" Target="https://sairhythms.sathyasai.org/song/jaya-guru-jaya-guru-sai" TargetMode="External"/><Relationship Id="rId1809" Type="http://schemas.openxmlformats.org/officeDocument/2006/relationships/hyperlink" Target="https://sairhythms.sathyasai.org/song/jaya-guru-natha-shiva-guru" TargetMode="External"/><Relationship Id="rId4071" Type="http://schemas.openxmlformats.org/officeDocument/2006/relationships/hyperlink" Target="https://youtu.be/wfvpaqdUw8c" TargetMode="External"/><Relationship Id="rId4070" Type="http://schemas.openxmlformats.org/officeDocument/2006/relationships/hyperlink" Target="https://sairhythms.sathyasai.org/song/shyama-sundara-madana-mohana-radhey" TargetMode="External"/><Relationship Id="rId4073" Type="http://schemas.openxmlformats.org/officeDocument/2006/relationships/hyperlink" Target="https://sairhythms.sathyasai.org/song/si-me-caigo-me-levantas" TargetMode="External"/><Relationship Id="rId4072" Type="http://schemas.openxmlformats.org/officeDocument/2006/relationships/hyperlink" Target="https://sairhythms.sathyasai.org/song/shyamala-komala-krishna-murari" TargetMode="External"/><Relationship Id="rId4075" Type="http://schemas.openxmlformats.org/officeDocument/2006/relationships/hyperlink" Target="https://sairhythms.sathyasai.org/song/siddhi-vinayaka-mangala-daata" TargetMode="External"/><Relationship Id="rId4074" Type="http://schemas.openxmlformats.org/officeDocument/2006/relationships/hyperlink" Target="https://sairhythms.sathyasai.org/song/siddhi-ranjana-duritha-bhanjana" TargetMode="External"/><Relationship Id="rId4077" Type="http://schemas.openxmlformats.org/officeDocument/2006/relationships/hyperlink" Target="https://youtu.be/5k__un9xe5c" TargetMode="External"/><Relationship Id="rId4076" Type="http://schemas.openxmlformats.org/officeDocument/2006/relationships/hyperlink" Target="https://sairhythms.sathyasai.org/song/siddhi-vinayaka-paahi-gajanana" TargetMode="External"/><Relationship Id="rId4079" Type="http://schemas.openxmlformats.org/officeDocument/2006/relationships/hyperlink" Target="https://sairhythms.sathyasai.org/song/silent-night-holy-night" TargetMode="External"/><Relationship Id="rId4078" Type="http://schemas.openxmlformats.org/officeDocument/2006/relationships/hyperlink" Target="https://sairhythms.sathyasai.org/song/siddhi-vinayaka-vidya-dayaka" TargetMode="External"/><Relationship Id="rId1830" Type="http://schemas.openxmlformats.org/officeDocument/2006/relationships/hyperlink" Target="https://sairhythms.sathyasai.org/song/jaya-jagadambe-gowri-mata" TargetMode="External"/><Relationship Id="rId1831" Type="http://schemas.openxmlformats.org/officeDocument/2006/relationships/hyperlink" Target="https://sairhythms.sathyasai.org/song/jaya-jagadeesha-harey-jaya-govinda" TargetMode="External"/><Relationship Id="rId1832" Type="http://schemas.openxmlformats.org/officeDocument/2006/relationships/hyperlink" Target="https://sairhythms.sathyasai.org/song/jaya-jagadeesha-harey-murare" TargetMode="External"/><Relationship Id="rId1833" Type="http://schemas.openxmlformats.org/officeDocument/2006/relationships/hyperlink" Target="https://sairhythms.sathyasai.org/song/jaya-jagadeesha-harey-prabhuvara" TargetMode="External"/><Relationship Id="rId1834" Type="http://schemas.openxmlformats.org/officeDocument/2006/relationships/hyperlink" Target="https://www.youtube.com/watch?v=iF2q-Z1XqUU" TargetMode="External"/><Relationship Id="rId1835" Type="http://schemas.openxmlformats.org/officeDocument/2006/relationships/hyperlink" Target="https://sairhythms.sathyasai.org/song/jaya-jagadeesha-jaya-paramesha-0" TargetMode="External"/><Relationship Id="rId1836" Type="http://schemas.openxmlformats.org/officeDocument/2006/relationships/hyperlink" Target="https://sairhythms.sathyasai.org/song/jaya-jagadeesha-jaya-paramesha" TargetMode="External"/><Relationship Id="rId1837" Type="http://schemas.openxmlformats.org/officeDocument/2006/relationships/hyperlink" Target="https://sairhythms.sathyasai.org/song/jaya-jagadeeshwara-paahi-maam-dehi" TargetMode="External"/><Relationship Id="rId1838" Type="http://schemas.openxmlformats.org/officeDocument/2006/relationships/hyperlink" Target="https://sairhythms.sathyasai.org/song/jaya-jagadeeshwari-akhilandeshwari" TargetMode="External"/><Relationship Id="rId1839" Type="http://schemas.openxmlformats.org/officeDocument/2006/relationships/hyperlink" Target="https://sairhythms.sathyasai.org/song/jaya-jagadeeshwari-jaya-parameshwari" TargetMode="External"/><Relationship Id="rId1820" Type="http://schemas.openxmlformats.org/officeDocument/2006/relationships/hyperlink" Target="https://sairhythms.sathyasai.org/song/jaya-hari-govinda-jaya-narayana" TargetMode="External"/><Relationship Id="rId1821" Type="http://schemas.openxmlformats.org/officeDocument/2006/relationships/hyperlink" Target="https://sairhythms.sathyasai.org/song/jaya-hari-govinda-radhey-gopala" TargetMode="External"/><Relationship Id="rId1822" Type="http://schemas.openxmlformats.org/officeDocument/2006/relationships/hyperlink" Target="https://sairhythms.sathyasai.org/song/jaya-hey-shankara-jaya-hey" TargetMode="External"/><Relationship Id="rId1823" Type="http://schemas.openxmlformats.org/officeDocument/2006/relationships/hyperlink" Target="https://sairhythms.sathyasai.org/song/jaya-ho-jaya-ho-anjaneya" TargetMode="External"/><Relationship Id="rId1824" Type="http://schemas.openxmlformats.org/officeDocument/2006/relationships/hyperlink" Target="https://sairhythms.sathyasai.org/song/jaya-ho-jaya-ho-gopalana" TargetMode="External"/><Relationship Id="rId1825" Type="http://schemas.openxmlformats.org/officeDocument/2006/relationships/hyperlink" Target="https://dl.radiosai.org/RADIO_SAI_BHAJAN_CLASSROOM_411_JAYA_HO_JAYA_HO_GOPALANA.mp3" TargetMode="External"/><Relationship Id="rId1826" Type="http://schemas.openxmlformats.org/officeDocument/2006/relationships/hyperlink" Target="https://sairhythms.sathyasai.org/song/jaya-ho-jaya-ho-lingeshwara" TargetMode="External"/><Relationship Id="rId1827" Type="http://schemas.openxmlformats.org/officeDocument/2006/relationships/hyperlink" Target="https://sairhythms.sathyasai.org/song/jaya-ho-jaya-ho-mooshika" TargetMode="External"/><Relationship Id="rId1828" Type="http://schemas.openxmlformats.org/officeDocument/2006/relationships/hyperlink" Target="https://sairhythms.sathyasai.org/song/jaya-ho-nataraj" TargetMode="External"/><Relationship Id="rId1829" Type="http://schemas.openxmlformats.org/officeDocument/2006/relationships/hyperlink" Target="https://sairhythms.sathyasai.org/song/jaya-ho-sai-ram-jaya" TargetMode="External"/><Relationship Id="rId4091" Type="http://schemas.openxmlformats.org/officeDocument/2006/relationships/hyperlink" Target="https://sairhythms.sathyasai.org/song/sing-love-your-heart" TargetMode="External"/><Relationship Id="rId4090" Type="http://schemas.openxmlformats.org/officeDocument/2006/relationships/hyperlink" Target="https://sairhythms.sathyasai.org/song/sing-we" TargetMode="External"/><Relationship Id="rId4093" Type="http://schemas.openxmlformats.org/officeDocument/2006/relationships/hyperlink" Target="https://sairhythms.sathyasai.org/song/sita-mohana-sundara-rama" TargetMode="External"/><Relationship Id="rId4092" Type="http://schemas.openxmlformats.org/officeDocument/2006/relationships/hyperlink" Target="https://sairhythms.sathyasai.org/song/sing-bright-new-day" TargetMode="External"/><Relationship Id="rId4095" Type="http://schemas.openxmlformats.org/officeDocument/2006/relationships/hyperlink" Target="https://www.youtube.com/watch?v=S1IzkuokqG0" TargetMode="External"/><Relationship Id="rId4094" Type="http://schemas.openxmlformats.org/officeDocument/2006/relationships/hyperlink" Target="https://sairhythms.sathyasai.org/song/sita-pathey-rama-jaya-shyamala" TargetMode="External"/><Relationship Id="rId4097" Type="http://schemas.openxmlformats.org/officeDocument/2006/relationships/hyperlink" Target="https://sairhythms.sathyasai.org/song/sita-rakshaka-rama-dootha" TargetMode="External"/><Relationship Id="rId4096" Type="http://schemas.openxmlformats.org/officeDocument/2006/relationships/hyperlink" Target="https://sairhythms.sathyasai.org/song/sita-pathey-sri-rama" TargetMode="External"/><Relationship Id="rId4099" Type="http://schemas.openxmlformats.org/officeDocument/2006/relationships/hyperlink" Target="https://sairhythms.sathyasai.org/song/sita-ram-naam-bhajo" TargetMode="External"/><Relationship Id="rId4098" Type="http://schemas.openxmlformats.org/officeDocument/2006/relationships/hyperlink" Target="https://sairhythms.sathyasai.org/song/sita-ram-bolo-bolo-sita" TargetMode="External"/><Relationship Id="rId2302" Type="http://schemas.openxmlformats.org/officeDocument/2006/relationships/hyperlink" Target="https://youtu.be/-Xaaw3U4A-I" TargetMode="External"/><Relationship Id="rId3634" Type="http://schemas.openxmlformats.org/officeDocument/2006/relationships/hyperlink" Target="https://media.radiosai.org/www/mp3download/Pancharatna-krithi-04.mp3" TargetMode="External"/><Relationship Id="rId2303" Type="http://schemas.openxmlformats.org/officeDocument/2006/relationships/hyperlink" Target="https://sairhythms.sathyasai.org/song/lingodhbhavakara-lingeshwara" TargetMode="External"/><Relationship Id="rId3633" Type="http://schemas.openxmlformats.org/officeDocument/2006/relationships/hyperlink" Target="https://sairhythms.sathyasai.org/song/sai-pancharatna-kritis-kaliyuga-avathaari" TargetMode="External"/><Relationship Id="rId2304" Type="http://schemas.openxmlformats.org/officeDocument/2006/relationships/hyperlink" Target="https://dl.radiosai.org/RADIO_SAI_BHAJAN_CLASSROOM_440_LINGODBHAVAKARA_LINGESHWARA.mp3" TargetMode="External"/><Relationship Id="rId3636" Type="http://schemas.openxmlformats.org/officeDocument/2006/relationships/hyperlink" Target="https://sairhythms.sathyasai.org/song/sai-pancharatna-kritis-pranamaami-saayeesha" TargetMode="External"/><Relationship Id="rId2305" Type="http://schemas.openxmlformats.org/officeDocument/2006/relationships/hyperlink" Target="https://sairhythms.sathyasai.org/song/lingodhbhavakara-sai-shivom-2" TargetMode="External"/><Relationship Id="rId3635" Type="http://schemas.openxmlformats.org/officeDocument/2006/relationships/hyperlink" Target="https://media.radiosai.org/www/imagedownloads/Kriti_4_Kaliyuga_Avatari_Notations.pdf" TargetMode="External"/><Relationship Id="rId2306" Type="http://schemas.openxmlformats.org/officeDocument/2006/relationships/hyperlink" Target="https://sairhythms.sathyasai.org/song/listen-my-heart-voice" TargetMode="External"/><Relationship Id="rId3638" Type="http://schemas.openxmlformats.org/officeDocument/2006/relationships/hyperlink" Target="https://sairhythms.sathyasai.org/song/sai-pancharatna-kritis-sadaa-bhaavayaami" TargetMode="External"/><Relationship Id="rId2307" Type="http://schemas.openxmlformats.org/officeDocument/2006/relationships/hyperlink" Target="https://sairhythms.sathyasai.org/song/listen-my-hearts-song" TargetMode="External"/><Relationship Id="rId3637" Type="http://schemas.openxmlformats.org/officeDocument/2006/relationships/hyperlink" Target="https://media.radiosai.org/www/mp3download/Pancharatna-krithi-01.mp3" TargetMode="External"/><Relationship Id="rId2308" Type="http://schemas.openxmlformats.org/officeDocument/2006/relationships/hyperlink" Target="https://sairhythms.sathyasai.org/song/listen-listen" TargetMode="External"/><Relationship Id="rId2309" Type="http://schemas.openxmlformats.org/officeDocument/2006/relationships/hyperlink" Target="https://sairhythms.sathyasai.org/song/lord-almighty-sai" TargetMode="External"/><Relationship Id="rId3639" Type="http://schemas.openxmlformats.org/officeDocument/2006/relationships/hyperlink" Target="https://media.radiosai.org/www/mp3download/Pancharatna-krithi-02.mp3" TargetMode="External"/><Relationship Id="rId3630" Type="http://schemas.openxmlformats.org/officeDocument/2006/relationships/hyperlink" Target="https://sairhythms.sathyasai.org/song/sai-pancharatna-kritis-charana-sevanam" TargetMode="External"/><Relationship Id="rId2300" Type="http://schemas.openxmlformats.org/officeDocument/2006/relationships/hyperlink" Target="https://youtu.be/culSiing_H4" TargetMode="External"/><Relationship Id="rId3632" Type="http://schemas.openxmlformats.org/officeDocument/2006/relationships/hyperlink" Target="https://media.radiosai.org/www/imagedownloads/Kriti_3_Carana_Sevanam_Notations.pdf" TargetMode="External"/><Relationship Id="rId2301" Type="http://schemas.openxmlformats.org/officeDocument/2006/relationships/hyperlink" Target="https://sairhythms.sathyasai.org/song/lingashtakam" TargetMode="External"/><Relationship Id="rId3631" Type="http://schemas.openxmlformats.org/officeDocument/2006/relationships/hyperlink" Target="https://media.radiosai.org/www/mp3download/Pancharatna-krithi-03.mp3" TargetMode="External"/><Relationship Id="rId3623" Type="http://schemas.openxmlformats.org/officeDocument/2006/relationships/hyperlink" Target="https://youtu.be/Ic54J2KjnJc" TargetMode="External"/><Relationship Id="rId3622" Type="http://schemas.openxmlformats.org/officeDocument/2006/relationships/hyperlink" Target="https://sairhythms.sathyasai.org/song/sai-no-mina-wo-yobu" TargetMode="External"/><Relationship Id="rId3625" Type="http://schemas.openxmlformats.org/officeDocument/2006/relationships/hyperlink" Target="https://sairhythms.sathyasai.org/song/sai-my-heart-take" TargetMode="External"/><Relationship Id="rId3624" Type="http://schemas.openxmlformats.org/officeDocument/2006/relationships/hyperlink" Target="https://sairhythms.sathyasai.org/song/sai-love" TargetMode="External"/><Relationship Id="rId3627" Type="http://schemas.openxmlformats.org/officeDocument/2006/relationships/hyperlink" Target="https://media.radiosai.org/journals/Vol_04/01JUN06/bhajans.htm" TargetMode="External"/><Relationship Id="rId3626" Type="http://schemas.openxmlformats.org/officeDocument/2006/relationships/hyperlink" Target="https://sairhythms.sathyasai.org/song/sai-om-sai-om-sai" TargetMode="External"/><Relationship Id="rId3629" Type="http://schemas.openxmlformats.org/officeDocument/2006/relationships/hyperlink" Target="https://youtu.be/8DRT2yeFfaE" TargetMode="External"/><Relationship Id="rId3628" Type="http://schemas.openxmlformats.org/officeDocument/2006/relationships/hyperlink" Target="https://sairhythms.sathyasai.org/song/sai-paada-pooja-karo-hey" TargetMode="External"/><Relationship Id="rId3621" Type="http://schemas.openxmlformats.org/officeDocument/2006/relationships/hyperlink" Target="https://youtu.be/sCM_QqzBec4" TargetMode="External"/><Relationship Id="rId3620" Type="http://schemas.openxmlformats.org/officeDocument/2006/relationships/hyperlink" Target="https://sairhythms.sathyasai.org/song/sai-no-ai-wa-kagiri" TargetMode="External"/><Relationship Id="rId2324" Type="http://schemas.openxmlformats.org/officeDocument/2006/relationships/hyperlink" Target="https://sairhythms.sathyasai.org/song/lord-lords-sathya-sai" TargetMode="External"/><Relationship Id="rId3656" Type="http://schemas.openxmlformats.org/officeDocument/2006/relationships/hyperlink" Target="https://sairhythms.sathyasai.org/song/sai-ram-hear-my-call-you" TargetMode="External"/><Relationship Id="rId2325" Type="http://schemas.openxmlformats.org/officeDocument/2006/relationships/hyperlink" Target="https://sairhythms.sathyasai.org/song/lord-mercy-lord-world" TargetMode="External"/><Relationship Id="rId3655" Type="http://schemas.openxmlformats.org/officeDocument/2006/relationships/hyperlink" Target="https://sairhythms.sathyasai.org/song/sai-ram-ghana-shyam-bhagawan" TargetMode="External"/><Relationship Id="rId2326" Type="http://schemas.openxmlformats.org/officeDocument/2006/relationships/hyperlink" Target="https://sairhythms.sathyasai.org/song/lord-dance" TargetMode="External"/><Relationship Id="rId3658" Type="http://schemas.openxmlformats.org/officeDocument/2006/relationships/hyperlink" Target="https://youtu.be/cXAnrn-V2Og" TargetMode="External"/><Relationship Id="rId2327" Type="http://schemas.openxmlformats.org/officeDocument/2006/relationships/hyperlink" Target="https://sairhythms.sathyasai.org/song/lord-universe" TargetMode="External"/><Relationship Id="rId3657" Type="http://schemas.openxmlformats.org/officeDocument/2006/relationships/hyperlink" Target="https://sairhythms.sathyasai.org/song/sai-ram-jaya-sai-ram" TargetMode="External"/><Relationship Id="rId2328" Type="http://schemas.openxmlformats.org/officeDocument/2006/relationships/hyperlink" Target="https://sairhythms.sathyasai.org/song/lord-sathya-sai-bhagawan" TargetMode="External"/><Relationship Id="rId2329" Type="http://schemas.openxmlformats.org/officeDocument/2006/relationships/hyperlink" Target="https://sairhythms.sathyasai.org/song/lord-sweet-lord" TargetMode="External"/><Relationship Id="rId3659" Type="http://schemas.openxmlformats.org/officeDocument/2006/relationships/hyperlink" Target="https://sairhythms.sathyasai.org/song/sai-ram-radhey-shyam" TargetMode="External"/><Relationship Id="rId3650" Type="http://schemas.openxmlformats.org/officeDocument/2006/relationships/hyperlink" Target="https://sairhythms.sathyasai.org/song/sai-raghuvara-merey-ram" TargetMode="External"/><Relationship Id="rId2320" Type="http://schemas.openxmlformats.org/officeDocument/2006/relationships/hyperlink" Target="https://sairhythms.sathyasai.org/song/lord-all-worlds" TargetMode="External"/><Relationship Id="rId3652" Type="http://schemas.openxmlformats.org/officeDocument/2006/relationships/hyperlink" Target="https://sairhythms.sathyasai.org/song/sai-ram-bhagavaan" TargetMode="External"/><Relationship Id="rId2321" Type="http://schemas.openxmlformats.org/officeDocument/2006/relationships/hyperlink" Target="https://sairhythms.sathyasai.org/song/lord-beauty-lord-mercy" TargetMode="External"/><Relationship Id="rId3651" Type="http://schemas.openxmlformats.org/officeDocument/2006/relationships/hyperlink" Target="https://youtu.be/mSZoZSeBGg0" TargetMode="External"/><Relationship Id="rId2322" Type="http://schemas.openxmlformats.org/officeDocument/2006/relationships/hyperlink" Target="https://sairhythms.sathyasai.org/song/lord-compassion" TargetMode="External"/><Relationship Id="rId3654" Type="http://schemas.openxmlformats.org/officeDocument/2006/relationships/hyperlink" Target="https://sairhythms.sathyasai.org/song/sai-ram-bhajo-mana-sai" TargetMode="External"/><Relationship Id="rId2323" Type="http://schemas.openxmlformats.org/officeDocument/2006/relationships/hyperlink" Target="https://sairhythms.sathyasai.org/song/lord-heaven-and-lord-earth" TargetMode="External"/><Relationship Id="rId3653" Type="http://schemas.openxmlformats.org/officeDocument/2006/relationships/hyperlink" Target="https://sairhythms.sathyasai.org/song/sai-ram-bhagawan" TargetMode="External"/><Relationship Id="rId2313" Type="http://schemas.openxmlformats.org/officeDocument/2006/relationships/hyperlink" Target="https://sairhythms.sathyasai.org/song/lord-god-within-my-heart" TargetMode="External"/><Relationship Id="rId3645" Type="http://schemas.openxmlformats.org/officeDocument/2006/relationships/hyperlink" Target="https://sairhythms.sathyasai.org/song/sai-prem-dey-shanthi-dey" TargetMode="External"/><Relationship Id="rId2314" Type="http://schemas.openxmlformats.org/officeDocument/2006/relationships/hyperlink" Target="https://sairhythms.sathyasai.org/song/lord-i-am-thine" TargetMode="External"/><Relationship Id="rId3644" Type="http://schemas.openxmlformats.org/officeDocument/2006/relationships/hyperlink" Target="https://sairhythms.sathyasai.org/song/sai-pitha-aur-mata-sai" TargetMode="External"/><Relationship Id="rId2315" Type="http://schemas.openxmlformats.org/officeDocument/2006/relationships/hyperlink" Target="https://sairhythms.sathyasai.org/song/lord-i-yearn-your-love" TargetMode="External"/><Relationship Id="rId3647" Type="http://schemas.openxmlformats.org/officeDocument/2006/relationships/hyperlink" Target="https://youtu.be/wo_TU8_ij6E" TargetMode="External"/><Relationship Id="rId2316" Type="http://schemas.openxmlformats.org/officeDocument/2006/relationships/hyperlink" Target="https://youtu.be/5_1qS36BGJE?t=2297" TargetMode="External"/><Relationship Id="rId3646" Type="http://schemas.openxmlformats.org/officeDocument/2006/relationships/hyperlink" Target="https://media.radiosai.org/journals/Vol_05/01NOV07/10-bhajans.htm" TargetMode="External"/><Relationship Id="rId2317" Type="http://schemas.openxmlformats.org/officeDocument/2006/relationships/hyperlink" Target="https://sairhythms.sathyasai.org/song/lord-jesus-son-god" TargetMode="External"/><Relationship Id="rId3649" Type="http://schemas.openxmlformats.org/officeDocument/2006/relationships/hyperlink" Target="https://sairhythms.sathyasai.org/song/sai-raghurama" TargetMode="External"/><Relationship Id="rId2318" Type="http://schemas.openxmlformats.org/officeDocument/2006/relationships/hyperlink" Target="https://sairhythms.sathyasai.org/song/lord-krishna-guide-us-our-way" TargetMode="External"/><Relationship Id="rId3648" Type="http://schemas.openxmlformats.org/officeDocument/2006/relationships/hyperlink" Target="https://sairhythms.sathyasai.org/song/sai-prema-sai-shiva" TargetMode="External"/><Relationship Id="rId2319" Type="http://schemas.openxmlformats.org/officeDocument/2006/relationships/hyperlink" Target="https://sairhythms.sathyasai.org/song/lord-all" TargetMode="External"/><Relationship Id="rId3641" Type="http://schemas.openxmlformats.org/officeDocument/2006/relationships/hyperlink" Target="https://sairhythms.sathyasai.org/song/sai-pancharatna-kritis-sathya-sai-avathaara-vaibhavam" TargetMode="External"/><Relationship Id="rId2310" Type="http://schemas.openxmlformats.org/officeDocument/2006/relationships/hyperlink" Target="https://sairhythms.sathyasai.org/song/lord-dear-god-pour-your-love" TargetMode="External"/><Relationship Id="rId3640" Type="http://schemas.openxmlformats.org/officeDocument/2006/relationships/hyperlink" Target="https://media.radiosai.org/www/imagedownloads/Kriti_2_Sadabhavayami_Notations.pdf" TargetMode="External"/><Relationship Id="rId2311" Type="http://schemas.openxmlformats.org/officeDocument/2006/relationships/hyperlink" Target="https://youtu.be/7vwGrvWpFHM" TargetMode="External"/><Relationship Id="rId3643" Type="http://schemas.openxmlformats.org/officeDocument/2006/relationships/hyperlink" Target="https://media.radiosai.org/www/imagedownloads/Kriti_5_Sathya_Sayi_Avatara_Vaibhavam_Notations.pdf" TargetMode="External"/><Relationship Id="rId2312" Type="http://schemas.openxmlformats.org/officeDocument/2006/relationships/hyperlink" Target="https://sairhythms.sathyasai.org/song/lord-god-protector-sathya-sai-baba" TargetMode="External"/><Relationship Id="rId3642" Type="http://schemas.openxmlformats.org/officeDocument/2006/relationships/hyperlink" Target="https://media.radiosai.org/www/mp3download/Pancharatna-krithi-05.mp3" TargetMode="External"/><Relationship Id="rId1895" Type="http://schemas.openxmlformats.org/officeDocument/2006/relationships/hyperlink" Target="https://youtu.be/_KS0_uXYtTE" TargetMode="External"/><Relationship Id="rId1896" Type="http://schemas.openxmlformats.org/officeDocument/2006/relationships/hyperlink" Target="https://sairhythms.sathyasai.org/song/jaya-jaya-rama-janaki-rama" TargetMode="External"/><Relationship Id="rId1897" Type="http://schemas.openxmlformats.org/officeDocument/2006/relationships/hyperlink" Target="https://sairhythms.sathyasai.org/song/jaya-jaya-rama-janaki-rama-0" TargetMode="External"/><Relationship Id="rId1898" Type="http://schemas.openxmlformats.org/officeDocument/2006/relationships/hyperlink" Target="https://youtu.be/qbgyuAi_35Q" TargetMode="External"/><Relationship Id="rId1899" Type="http://schemas.openxmlformats.org/officeDocument/2006/relationships/hyperlink" Target="https://sairhythms.sathyasai.org/song/jaya-jaya-rama-jaya-raghu-0" TargetMode="External"/><Relationship Id="rId1890" Type="http://schemas.openxmlformats.org/officeDocument/2006/relationships/hyperlink" Target="https://sairhythms.sathyasai.org/song/jaya-jaya-ram-jagadabhi-ram" TargetMode="External"/><Relationship Id="rId1891" Type="http://schemas.openxmlformats.org/officeDocument/2006/relationships/hyperlink" Target="https://youtu.be/N8-EHHpm6T8" TargetMode="External"/><Relationship Id="rId1892" Type="http://schemas.openxmlformats.org/officeDocument/2006/relationships/hyperlink" Target="https://sairhythms.sathyasai.org/song/jaya-jaya-ram-jaya-megha" TargetMode="External"/><Relationship Id="rId1893" Type="http://schemas.openxmlformats.org/officeDocument/2006/relationships/hyperlink" Target="https://sairhythms.sathyasai.org/song/jaya-jaya-ram-jaya-raghu" TargetMode="External"/><Relationship Id="rId1894" Type="http://schemas.openxmlformats.org/officeDocument/2006/relationships/hyperlink" Target="https://sairhythms.sathyasai.org/song/jaya-jaya-rama-harey" TargetMode="External"/><Relationship Id="rId1884" Type="http://schemas.openxmlformats.org/officeDocument/2006/relationships/hyperlink" Target="https://sairhythms.sathyasai.org/song/jaya-jaya-muruga" TargetMode="External"/><Relationship Id="rId1885" Type="http://schemas.openxmlformats.org/officeDocument/2006/relationships/hyperlink" Target="https://youtu.be/0schQAy4vso" TargetMode="External"/><Relationship Id="rId1886" Type="http://schemas.openxmlformats.org/officeDocument/2006/relationships/hyperlink" Target="https://sairhythms.sathyasai.org/song/jaya-jaya-pavana-kumara" TargetMode="External"/><Relationship Id="rId1887" Type="http://schemas.openxmlformats.org/officeDocument/2006/relationships/hyperlink" Target="https://sairhythms.sathyasai.org/song/jaya-jaya-raghu-nandana-jaya" TargetMode="External"/><Relationship Id="rId1888" Type="http://schemas.openxmlformats.org/officeDocument/2006/relationships/hyperlink" Target="https://www.youtube.com/watch?v=b5kVg8C1ObQ" TargetMode="External"/><Relationship Id="rId1889" Type="http://schemas.openxmlformats.org/officeDocument/2006/relationships/hyperlink" Target="https://sairhythms.sathyasai.org/song/jaya-jaya-raghuvara-sri-rama" TargetMode="External"/><Relationship Id="rId1880" Type="http://schemas.openxmlformats.org/officeDocument/2006/relationships/hyperlink" Target="https://sairhythms.sathyasai.org/song/jaya-jaya-mangala-sai-namo" TargetMode="External"/><Relationship Id="rId1881" Type="http://schemas.openxmlformats.org/officeDocument/2006/relationships/hyperlink" Target="https://youtu.be/siLw-12j9LE" TargetMode="External"/><Relationship Id="rId1882" Type="http://schemas.openxmlformats.org/officeDocument/2006/relationships/hyperlink" Target="https://sairhythms.sathyasai.org/song/jaya-jaya-mohana-murali-gopala" TargetMode="External"/><Relationship Id="rId1883" Type="http://schemas.openxmlformats.org/officeDocument/2006/relationships/hyperlink" Target="https://youtu.be/qErDOYKTs60" TargetMode="External"/><Relationship Id="rId3612" Type="http://schemas.openxmlformats.org/officeDocument/2006/relationships/hyperlink" Target="https://youtu.be/x13il8-_2I0" TargetMode="External"/><Relationship Id="rId3611" Type="http://schemas.openxmlformats.org/officeDocument/2006/relationships/hyperlink" Target="https://sairhythms.sathyasai.org/song/sai-natha-deena-natha-brahma" TargetMode="External"/><Relationship Id="rId3614" Type="http://schemas.openxmlformats.org/officeDocument/2006/relationships/hyperlink" Target="https://sairhythms.sathyasai.org/song/sai-natha-guru-govinda-sathya" TargetMode="External"/><Relationship Id="rId3613" Type="http://schemas.openxmlformats.org/officeDocument/2006/relationships/hyperlink" Target="https://sairhythms.sathyasai.org/song/sai-natha-guru-brahma-nath" TargetMode="External"/><Relationship Id="rId3616" Type="http://schemas.openxmlformats.org/officeDocument/2006/relationships/hyperlink" Target="https://sairhythms.sathyasai.org/song/sai-no-ai-ni-tsutsumarete" TargetMode="External"/><Relationship Id="rId3615" Type="http://schemas.openxmlformats.org/officeDocument/2006/relationships/hyperlink" Target="https://sairhythms.sathyasai.org/song/sai-natha-sharanam-sathya" TargetMode="External"/><Relationship Id="rId3618" Type="http://schemas.openxmlformats.org/officeDocument/2006/relationships/hyperlink" Target="https://sairhythms.sathyasai.org/song/sai-no-ai-wa-haha" TargetMode="External"/><Relationship Id="rId3617" Type="http://schemas.openxmlformats.org/officeDocument/2006/relationships/hyperlink" Target="https://youtu.be/iFYGKkVA3FI" TargetMode="External"/><Relationship Id="rId3619" Type="http://schemas.openxmlformats.org/officeDocument/2006/relationships/hyperlink" Target="https://youtu.be/FBa4zOABuQM" TargetMode="External"/><Relationship Id="rId3610" Type="http://schemas.openxmlformats.org/officeDocument/2006/relationships/hyperlink" Target="https://sairhythms.sathyasai.org/song/sai-natha-deena-natha" TargetMode="External"/><Relationship Id="rId3601" Type="http://schemas.openxmlformats.org/officeDocument/2006/relationships/hyperlink" Target="https://dl.radiosai.org/RADIO_SAI_BHAJAN_CLASSROOM_479_SAI_NARAYANA_NARAYANA_MANGALA_NAM.mp3" TargetMode="External"/><Relationship Id="rId3600" Type="http://schemas.openxmlformats.org/officeDocument/2006/relationships/hyperlink" Target="https://sairhythms.sathyasai.org/song/sai-narayana-narayana-mangala" TargetMode="External"/><Relationship Id="rId3603" Type="http://schemas.openxmlformats.org/officeDocument/2006/relationships/hyperlink" Target="https://dl.radiosai.org/RADIO_SAI_BHAJAN_CLASSROOM_392_SAI_NARAYANA_SATYA.mp3" TargetMode="External"/><Relationship Id="rId3602" Type="http://schemas.openxmlformats.org/officeDocument/2006/relationships/hyperlink" Target="https://sairhythms.sathyasai.org/song/sai-narayana-sathya-narayana" TargetMode="External"/><Relationship Id="rId3605" Type="http://schemas.openxmlformats.org/officeDocument/2006/relationships/hyperlink" Target="https://sairhythms.sathyasai.org/song/sai-narayana-uchinaru-kami-hari" TargetMode="External"/><Relationship Id="rId3604" Type="http://schemas.openxmlformats.org/officeDocument/2006/relationships/hyperlink" Target="https://youtu.be/-qcTCCXHJD0" TargetMode="External"/><Relationship Id="rId3607" Type="http://schemas.openxmlformats.org/officeDocument/2006/relationships/hyperlink" Target="https://sairhythms.sathyasai.org/song/sai-narayana-luz-del-universo" TargetMode="External"/><Relationship Id="rId3606" Type="http://schemas.openxmlformats.org/officeDocument/2006/relationships/hyperlink" Target="https://youtu.be/EBzCQNTI6gU" TargetMode="External"/><Relationship Id="rId3609" Type="http://schemas.openxmlformats.org/officeDocument/2006/relationships/hyperlink" Target="https://sairhythms.sathyasai.org/song/sai-natha-bhagawan-sai-natha" TargetMode="External"/><Relationship Id="rId3608" Type="http://schemas.openxmlformats.org/officeDocument/2006/relationships/hyperlink" Target="https://sairhythms.sathyasai.org/song/sai-natha-anatha-natha" TargetMode="External"/><Relationship Id="rId1059" Type="http://schemas.openxmlformats.org/officeDocument/2006/relationships/hyperlink" Target="https://www.youtube.com/watch?v=Y_3psWHTW6Y" TargetMode="External"/><Relationship Id="rId228" Type="http://schemas.openxmlformats.org/officeDocument/2006/relationships/hyperlink" Target="https://sairhythms.sathyasai.org/song/anata-no-ai-wa-sekai" TargetMode="External"/><Relationship Id="rId227" Type="http://schemas.openxmlformats.org/officeDocument/2006/relationships/hyperlink" Target="https://youtu.be/Nz37-hBBvxk" TargetMode="External"/><Relationship Id="rId226" Type="http://schemas.openxmlformats.org/officeDocument/2006/relationships/hyperlink" Target="https://sairhythms.sathyasai.org/song/anata-no-ai-no-fukasa" TargetMode="External"/><Relationship Id="rId225" Type="http://schemas.openxmlformats.org/officeDocument/2006/relationships/hyperlink" Target="https://youtu.be/jmVfsxuVmrY" TargetMode="External"/><Relationship Id="rId2380" Type="http://schemas.openxmlformats.org/officeDocument/2006/relationships/hyperlink" Target="https://sairhythms.sathyasai.org/song/madhava-mohana-shyama-gopala" TargetMode="External"/><Relationship Id="rId229" Type="http://schemas.openxmlformats.org/officeDocument/2006/relationships/hyperlink" Target="https://youtu.be/kNwls3IbRkA" TargetMode="External"/><Relationship Id="rId1050" Type="http://schemas.openxmlformats.org/officeDocument/2006/relationships/hyperlink" Target="https://sairhythms.sathyasai.org/song/give-us-power" TargetMode="External"/><Relationship Id="rId2381" Type="http://schemas.openxmlformats.org/officeDocument/2006/relationships/hyperlink" Target="https://youtu.be/ALl-LuqyHbA" TargetMode="External"/><Relationship Id="rId220" Type="http://schemas.openxmlformats.org/officeDocument/2006/relationships/hyperlink" Target="https://sairhythms.sathyasai.org/song/anata-ni-au-tameni-umareta" TargetMode="External"/><Relationship Id="rId1051" Type="http://schemas.openxmlformats.org/officeDocument/2006/relationships/hyperlink" Target="https://sairhythms.sathyasai.org/song/giving-and-forgiving" TargetMode="External"/><Relationship Id="rId2382" Type="http://schemas.openxmlformats.org/officeDocument/2006/relationships/hyperlink" Target="https://sairhythms.sathyasai.org/song/madhava-mohana-shyama-murari" TargetMode="External"/><Relationship Id="rId1052" Type="http://schemas.openxmlformats.org/officeDocument/2006/relationships/hyperlink" Target="https://sairhythms.sathyasai.org/song/gloria-ti-mi-se%C3%B1or" TargetMode="External"/><Relationship Id="rId2383" Type="http://schemas.openxmlformats.org/officeDocument/2006/relationships/hyperlink" Target="https://www.youtube.com/watch?v=UxexQZBmeGg" TargetMode="External"/><Relationship Id="rId1053" Type="http://schemas.openxmlformats.org/officeDocument/2006/relationships/hyperlink" Target="https://youtu.be/GWQuPzGWGGw" TargetMode="External"/><Relationship Id="rId2384" Type="http://schemas.openxmlformats.org/officeDocument/2006/relationships/hyperlink" Target="https://sairhythms.sathyasai.org/song/madhava-murahara-madhura-manohara-giridhara" TargetMode="External"/><Relationship Id="rId1054" Type="http://schemas.openxmlformats.org/officeDocument/2006/relationships/hyperlink" Target="https://sairhythms.sathyasai.org/song/glory-glory" TargetMode="External"/><Relationship Id="rId2385" Type="http://schemas.openxmlformats.org/officeDocument/2006/relationships/hyperlink" Target="https://sairhythms.sathyasai.org/song/madhava-murahara-murali-gopala" TargetMode="External"/><Relationship Id="rId224" Type="http://schemas.openxmlformats.org/officeDocument/2006/relationships/hyperlink" Target="https://sairhythms.sathyasai.org/song/anata-no-ai-ga-watashi" TargetMode="External"/><Relationship Id="rId1055" Type="http://schemas.openxmlformats.org/officeDocument/2006/relationships/hyperlink" Target="https://sairhythms.sathyasai.org/song/glory-sri-ganesha" TargetMode="External"/><Relationship Id="rId2386" Type="http://schemas.openxmlformats.org/officeDocument/2006/relationships/hyperlink" Target="https://media.radiosai.org/journals/vol_09/01MAR11/12-bhajans.htm" TargetMode="External"/><Relationship Id="rId223" Type="http://schemas.openxmlformats.org/officeDocument/2006/relationships/hyperlink" Target="https://youtu.be/kwKaV9kvp_0" TargetMode="External"/><Relationship Id="rId1056" Type="http://schemas.openxmlformats.org/officeDocument/2006/relationships/hyperlink" Target="https://sairhythms.sathyasai.org/song/glory-lord" TargetMode="External"/><Relationship Id="rId2387" Type="http://schemas.openxmlformats.org/officeDocument/2006/relationships/hyperlink" Target="https://www.youtube.com/watch?v=26CDBFnTklQ" TargetMode="External"/><Relationship Id="rId222" Type="http://schemas.openxmlformats.org/officeDocument/2006/relationships/hyperlink" Target="https://sairhythms.sathyasai.org/song/anata-ni-michibikare-watashi-wa" TargetMode="External"/><Relationship Id="rId1057" Type="http://schemas.openxmlformats.org/officeDocument/2006/relationships/hyperlink" Target="https://sairhythms.sathyasai.org/song/gnana-bhaskara-kumara-dayapara" TargetMode="External"/><Relationship Id="rId2388" Type="http://schemas.openxmlformats.org/officeDocument/2006/relationships/hyperlink" Target="https://sairhythms.sathyasai.org/song/madhava-roopa-manusha-vesha" TargetMode="External"/><Relationship Id="rId221" Type="http://schemas.openxmlformats.org/officeDocument/2006/relationships/hyperlink" Target="https://youtu.be/l0CDkHLiBnU" TargetMode="External"/><Relationship Id="rId1058" Type="http://schemas.openxmlformats.org/officeDocument/2006/relationships/hyperlink" Target="https://sairhythms.sathyasai.org/song/go-tell-it-mountain" TargetMode="External"/><Relationship Id="rId2389" Type="http://schemas.openxmlformats.org/officeDocument/2006/relationships/hyperlink" Target="https://youtu.be/psri5s-rQS4?t=235" TargetMode="External"/><Relationship Id="rId1048" Type="http://schemas.openxmlformats.org/officeDocument/2006/relationships/hyperlink" Target="https://sairhythms.sathyasai.org/song/give-thanks-lord" TargetMode="External"/><Relationship Id="rId2379" Type="http://schemas.openxmlformats.org/officeDocument/2006/relationships/hyperlink" Target="https://sairhythms.sathyasai.org/song/madhava-mohana-murari" TargetMode="External"/><Relationship Id="rId1049" Type="http://schemas.openxmlformats.org/officeDocument/2006/relationships/hyperlink" Target="https://sairhythms.sathyasai.org/song/give-thanks-grateful-heart" TargetMode="External"/><Relationship Id="rId217" Type="http://schemas.openxmlformats.org/officeDocument/2006/relationships/hyperlink" Target="https://youtu.be/l2tYqEjx2Fg" TargetMode="External"/><Relationship Id="rId216" Type="http://schemas.openxmlformats.org/officeDocument/2006/relationships/hyperlink" Target="https://sairhythms.sathyasai.org/song/anata-kara-watashi-ni-sosogareru" TargetMode="External"/><Relationship Id="rId215" Type="http://schemas.openxmlformats.org/officeDocument/2006/relationships/hyperlink" Target="https://youtu.be/bqUjNHEC8Aw" TargetMode="External"/><Relationship Id="rId214" Type="http://schemas.openxmlformats.org/officeDocument/2006/relationships/hyperlink" Target="https://sairhythms.sathyasai.org/song/anata-he-no-omoi-wo" TargetMode="External"/><Relationship Id="rId219" Type="http://schemas.openxmlformats.org/officeDocument/2006/relationships/hyperlink" Target="https://youtu.be/OwseozGT6FQ" TargetMode="External"/><Relationship Id="rId218" Type="http://schemas.openxmlformats.org/officeDocument/2006/relationships/hyperlink" Target="https://sairhythms.sathyasai.org/song/anata-ni-aeta-yorokobi-kotoba" TargetMode="External"/><Relationship Id="rId2370" Type="http://schemas.openxmlformats.org/officeDocument/2006/relationships/hyperlink" Target="https://dl.radiosai.org/RADIO_SAI_BHAJAN_CLASSROOM_465_MADHAVA_HARE_MADHUSUDANA_HARE.mp3" TargetMode="External"/><Relationship Id="rId1040" Type="http://schemas.openxmlformats.org/officeDocument/2006/relationships/hyperlink" Target="https://sairhythms.sathyasai.org/song/giridhari-jaya-giridhari" TargetMode="External"/><Relationship Id="rId2371" Type="http://schemas.openxmlformats.org/officeDocument/2006/relationships/hyperlink" Target="https://sairhythms.sathyasai.org/song/madhava-jaya-keshava-jaya-govinda" TargetMode="External"/><Relationship Id="rId1041" Type="http://schemas.openxmlformats.org/officeDocument/2006/relationships/hyperlink" Target="https://youtu.be/CmSX2R7NOME" TargetMode="External"/><Relationship Id="rId2372" Type="http://schemas.openxmlformats.org/officeDocument/2006/relationships/hyperlink" Target="https://sairhythms.sathyasai.org/song/madhava-keshava-narayana" TargetMode="External"/><Relationship Id="rId1042" Type="http://schemas.openxmlformats.org/officeDocument/2006/relationships/hyperlink" Target="https://sairhythms.sathyasai.org/song/giridhari-lal-shyama-gopal" TargetMode="External"/><Relationship Id="rId2373" Type="http://schemas.openxmlformats.org/officeDocument/2006/relationships/hyperlink" Target="https://sairhythms.sathyasai.org/song/madhava-keshava-o-merey-atma" TargetMode="External"/><Relationship Id="rId1043" Type="http://schemas.openxmlformats.org/officeDocument/2006/relationships/hyperlink" Target="https://sairhythms.sathyasai.org/song/giridhari-murari-govinda" TargetMode="External"/><Relationship Id="rId2374" Type="http://schemas.openxmlformats.org/officeDocument/2006/relationships/hyperlink" Target="https://sairhythms.sathyasai.org/song/madhava-madhava" TargetMode="External"/><Relationship Id="rId213" Type="http://schemas.openxmlformats.org/officeDocument/2006/relationships/hyperlink" Target="https://youtu.be/eNMUQQD-NTc" TargetMode="External"/><Relationship Id="rId1044" Type="http://schemas.openxmlformats.org/officeDocument/2006/relationships/hyperlink" Target="https://sairhythms.sathyasai.org/song/giridhari-shyama-mukunda-murari" TargetMode="External"/><Relationship Id="rId2375" Type="http://schemas.openxmlformats.org/officeDocument/2006/relationships/hyperlink" Target="https://sairhythms.sathyasai.org/song/madhava-madhusudhana-hey" TargetMode="External"/><Relationship Id="rId212" Type="http://schemas.openxmlformats.org/officeDocument/2006/relationships/hyperlink" Target="https://sairhythms.sathyasai.org/song/anata-he-inotteru-anata-wo" TargetMode="External"/><Relationship Id="rId1045" Type="http://schemas.openxmlformats.org/officeDocument/2006/relationships/hyperlink" Target="https://sairhythms.sathyasai.org/song/girija-bhavani-shivaranjani" TargetMode="External"/><Relationship Id="rId2376" Type="http://schemas.openxmlformats.org/officeDocument/2006/relationships/hyperlink" Target="https://sairhythms.sathyasai.org/song/madhava-mohana-harey-harey" TargetMode="External"/><Relationship Id="rId211" Type="http://schemas.openxmlformats.org/officeDocument/2006/relationships/hyperlink" Target="https://youtu.be/lpEQX3UL4z8" TargetMode="External"/><Relationship Id="rId1046" Type="http://schemas.openxmlformats.org/officeDocument/2006/relationships/hyperlink" Target="https://sairhythms.sathyasai.org/song/girija-nandana-hey" TargetMode="External"/><Relationship Id="rId2377" Type="http://schemas.openxmlformats.org/officeDocument/2006/relationships/hyperlink" Target="https://sairhythms.sathyasai.org/song/madhava-mohana-kunja-vihari" TargetMode="External"/><Relationship Id="rId210" Type="http://schemas.openxmlformats.org/officeDocument/2006/relationships/hyperlink" Target="https://sairhythms.sathyasai.org/song/anata-ga-korare-subete-no" TargetMode="External"/><Relationship Id="rId1047" Type="http://schemas.openxmlformats.org/officeDocument/2006/relationships/hyperlink" Target="https://sairhythms.sathyasai.org/song/give-little-bit-love-every-day" TargetMode="External"/><Relationship Id="rId2378" Type="http://schemas.openxmlformats.org/officeDocument/2006/relationships/hyperlink" Target="https://sairhythms.sathyasai.org/song/madhava-mohana-muralidhara" TargetMode="External"/><Relationship Id="rId4107" Type="http://schemas.openxmlformats.org/officeDocument/2006/relationships/hyperlink" Target="https://sairhythms.sathyasai.org/song/sita-rama-sri-raghu-rama-0" TargetMode="External"/><Relationship Id="rId4106" Type="http://schemas.openxmlformats.org/officeDocument/2006/relationships/hyperlink" Target="https://media.radiosai.org/journals/Vol_07/01SEP09/12-bhajans.htm" TargetMode="External"/><Relationship Id="rId4109" Type="http://schemas.openxmlformats.org/officeDocument/2006/relationships/hyperlink" Target="https://sairhythms.sathyasai.org/song/sita-ramachandra-ki" TargetMode="External"/><Relationship Id="rId4108" Type="http://schemas.openxmlformats.org/officeDocument/2006/relationships/hyperlink" Target="https://youtu.be/eUPcRmnweoA" TargetMode="External"/><Relationship Id="rId249" Type="http://schemas.openxmlformats.org/officeDocument/2006/relationships/hyperlink" Target="https://www.raagabox.com/lyrics/?lid=1010730" TargetMode="External"/><Relationship Id="rId248" Type="http://schemas.openxmlformats.org/officeDocument/2006/relationships/hyperlink" Target="https://sairhythms.sathyasai.org/song/anatha-bandho-sai-prabho" TargetMode="External"/><Relationship Id="rId247" Type="http://schemas.openxmlformats.org/officeDocument/2006/relationships/hyperlink" Target="https://youtu.be/lsIkWiW1Jck" TargetMode="External"/><Relationship Id="rId1070" Type="http://schemas.openxmlformats.org/officeDocument/2006/relationships/hyperlink" Target="https://youtu.be/yyT2I0jGum4?si=nGUqSBAijfu5Gt3z" TargetMode="External"/><Relationship Id="rId1071" Type="http://schemas.openxmlformats.org/officeDocument/2006/relationships/hyperlink" Target="https://sairhythms.sathyasai.org/song/god-israel" TargetMode="External"/><Relationship Id="rId1072" Type="http://schemas.openxmlformats.org/officeDocument/2006/relationships/hyperlink" Target="https://sairhythms.sathyasai.org/song/god-love" TargetMode="External"/><Relationship Id="rId242" Type="http://schemas.openxmlformats.org/officeDocument/2006/relationships/hyperlink" Target="https://sairhythms.sathyasai.org/song/anata-wa-ram-anata-wa" TargetMode="External"/><Relationship Id="rId1073" Type="http://schemas.openxmlformats.org/officeDocument/2006/relationships/hyperlink" Target="https://youtu.be/ARzT1HUM7OM" TargetMode="External"/><Relationship Id="rId241" Type="http://schemas.openxmlformats.org/officeDocument/2006/relationships/hyperlink" Target="https://youtu.be/F-mUilWIAsg" TargetMode="External"/><Relationship Id="rId1074" Type="http://schemas.openxmlformats.org/officeDocument/2006/relationships/hyperlink" Target="https://sairhythms.sathyasai.org/song/god-will-make-way" TargetMode="External"/><Relationship Id="rId240" Type="http://schemas.openxmlformats.org/officeDocument/2006/relationships/hyperlink" Target="https://sairhythms.sathyasai.org/song/anata-ikiru-tomo-ni" TargetMode="External"/><Relationship Id="rId1075" Type="http://schemas.openxmlformats.org/officeDocument/2006/relationships/hyperlink" Target="https://sairhythms.sathyasai.org/song/god%E2%80%99s-love-has-power-heal" TargetMode="External"/><Relationship Id="rId4101" Type="http://schemas.openxmlformats.org/officeDocument/2006/relationships/hyperlink" Target="https://www.youtube.com/watch?v=QlJwUlZ3x6k" TargetMode="External"/><Relationship Id="rId1076" Type="http://schemas.openxmlformats.org/officeDocument/2006/relationships/hyperlink" Target="https://sairhythms.sathyasai.org/song/god%E2%80%99s-love-so-wonderful" TargetMode="External"/><Relationship Id="rId4100" Type="http://schemas.openxmlformats.org/officeDocument/2006/relationships/hyperlink" Target="https://dl.radiosai.org/RADIO_SAI_BHAJAN_CLASSROOM_395_SITARAM_NAM_BHAJO.mp3" TargetMode="External"/><Relationship Id="rId246" Type="http://schemas.openxmlformats.org/officeDocument/2006/relationships/hyperlink" Target="https://sairhythms.sathyasai.org/song/anata-wo-omou-kono-mune" TargetMode="External"/><Relationship Id="rId1077" Type="http://schemas.openxmlformats.org/officeDocument/2006/relationships/hyperlink" Target="https://sairhythms.sathyasai.org/song/goddess-love-goddess-mercy" TargetMode="External"/><Relationship Id="rId4103" Type="http://schemas.openxmlformats.org/officeDocument/2006/relationships/hyperlink" Target="https://dl.radiosai.org/RADIO_SAI_BHAJAN_CLASSROOM_384_SITA_RAM.mp3" TargetMode="External"/><Relationship Id="rId245" Type="http://schemas.openxmlformats.org/officeDocument/2006/relationships/hyperlink" Target="https://youtu.be/ytkEXyKnwgs" TargetMode="External"/><Relationship Id="rId1078" Type="http://schemas.openxmlformats.org/officeDocument/2006/relationships/hyperlink" Target="https://sairhythms.sathyasai.org/song/goddess-mercy-o-bodhisattva" TargetMode="External"/><Relationship Id="rId4102" Type="http://schemas.openxmlformats.org/officeDocument/2006/relationships/hyperlink" Target="https://sairhythms.sathyasai.org/song/sita-ram-sita-ram-sita" TargetMode="External"/><Relationship Id="rId244" Type="http://schemas.openxmlformats.org/officeDocument/2006/relationships/hyperlink" Target="https://sairhythms.sathyasai.org/song/anata-wa-watashi-no-guru" TargetMode="External"/><Relationship Id="rId1079" Type="http://schemas.openxmlformats.org/officeDocument/2006/relationships/hyperlink" Target="https://sairhythms.sathyasai.org/song/gokula-bala-gopala-krishna" TargetMode="External"/><Relationship Id="rId4105" Type="http://schemas.openxmlformats.org/officeDocument/2006/relationships/hyperlink" Target="https://sairhythms.sathyasai.org/song/sita-rama-sri-raghu-rama" TargetMode="External"/><Relationship Id="rId243" Type="http://schemas.openxmlformats.org/officeDocument/2006/relationships/hyperlink" Target="https://youtu.be/vaq4eKR8g8A" TargetMode="External"/><Relationship Id="rId4104" Type="http://schemas.openxmlformats.org/officeDocument/2006/relationships/hyperlink" Target="https://sairhythms.sathyasai.org/song/sita-rama-jaya-radhey-shyama" TargetMode="External"/><Relationship Id="rId239" Type="http://schemas.openxmlformats.org/officeDocument/2006/relationships/hyperlink" Target="https://youtu.be/fjm7rQ6FT_Q" TargetMode="External"/><Relationship Id="rId238" Type="http://schemas.openxmlformats.org/officeDocument/2006/relationships/hyperlink" Target="https://sairhythms.sathyasai.org/song/anata-hitotsu-ni-naritakute" TargetMode="External"/><Relationship Id="rId237" Type="http://schemas.openxmlformats.org/officeDocument/2006/relationships/hyperlink" Target="https://youtu.be/wsNyZLQOr6Y" TargetMode="External"/><Relationship Id="rId236" Type="http://schemas.openxmlformats.org/officeDocument/2006/relationships/hyperlink" Target="https://sairhythms.sathyasai.org/song/anata-no-sonzai-ni-kizuita" TargetMode="External"/><Relationship Id="rId2390" Type="http://schemas.openxmlformats.org/officeDocument/2006/relationships/hyperlink" Target="https://sairhythms.sathyasai.org/song/madhava-sodari-mangala-gowri" TargetMode="External"/><Relationship Id="rId1060" Type="http://schemas.openxmlformats.org/officeDocument/2006/relationships/hyperlink" Target="https://sairhythms.sathyasai.org/song/god-here-god-there" TargetMode="External"/><Relationship Id="rId2391" Type="http://schemas.openxmlformats.org/officeDocument/2006/relationships/hyperlink" Target="https://sairhythms.sathyasai.org/song/madhura-madhura-hey-muralidhari" TargetMode="External"/><Relationship Id="rId1061" Type="http://schemas.openxmlformats.org/officeDocument/2006/relationships/hyperlink" Target="https://sairhythms.sathyasai.org/song/god-i-am" TargetMode="External"/><Relationship Id="rId2392" Type="http://schemas.openxmlformats.org/officeDocument/2006/relationships/hyperlink" Target="https://sairhythms.sathyasai.org/song/madhura-madhura-murali-ghana-shyama" TargetMode="External"/><Relationship Id="rId231" Type="http://schemas.openxmlformats.org/officeDocument/2006/relationships/hyperlink" Target="https://youtu.be/WeX5bqc_6qk" TargetMode="External"/><Relationship Id="rId1062" Type="http://schemas.openxmlformats.org/officeDocument/2006/relationships/hyperlink" Target="https://sairhythms.sathyasai.org/song/god-human-form" TargetMode="External"/><Relationship Id="rId2393" Type="http://schemas.openxmlformats.org/officeDocument/2006/relationships/hyperlink" Target="https://sairhythms.sathyasai.org/song/madhura-madhura-muralidhara-madhava-madhusudhana" TargetMode="External"/><Relationship Id="rId230" Type="http://schemas.openxmlformats.org/officeDocument/2006/relationships/hyperlink" Target="https://sairhythms.sathyasai.org/song/anata-no-ai-wa-subete" TargetMode="External"/><Relationship Id="rId1063" Type="http://schemas.openxmlformats.org/officeDocument/2006/relationships/hyperlink" Target="https://sairhythms.sathyasai.org/song/god-all-there" TargetMode="External"/><Relationship Id="rId2394" Type="http://schemas.openxmlformats.org/officeDocument/2006/relationships/hyperlink" Target="https://sairhythms.sathyasai.org/song/madhura-madhura-sai-naama" TargetMode="External"/><Relationship Id="rId1064" Type="http://schemas.openxmlformats.org/officeDocument/2006/relationships/hyperlink" Target="https://sairhythms.sathyasai.org/song/god-dwelling-beauty" TargetMode="External"/><Relationship Id="rId2395" Type="http://schemas.openxmlformats.org/officeDocument/2006/relationships/hyperlink" Target="https://sairhythms.sathyasai.org/song/madhura-madhuram-sri-rama-naamam" TargetMode="External"/><Relationship Id="rId1065" Type="http://schemas.openxmlformats.org/officeDocument/2006/relationships/hyperlink" Target="https://sairhythms.sathyasai.org/song/god-me" TargetMode="External"/><Relationship Id="rId2396" Type="http://schemas.openxmlformats.org/officeDocument/2006/relationships/hyperlink" Target="https://sairhythms.sathyasai.org/song/madhura-manohara-madana-gopal" TargetMode="External"/><Relationship Id="rId235" Type="http://schemas.openxmlformats.org/officeDocument/2006/relationships/hyperlink" Target="https://youtu.be/QNNgARPX7aw" TargetMode="External"/><Relationship Id="rId1066" Type="http://schemas.openxmlformats.org/officeDocument/2006/relationships/hyperlink" Target="https://sairhythms.sathyasai.org/song/god-sanctuary" TargetMode="External"/><Relationship Id="rId2397" Type="http://schemas.openxmlformats.org/officeDocument/2006/relationships/hyperlink" Target="https://sairhythms.sathyasai.org/song/madhura-mohana-ghana-shyama-sundara" TargetMode="External"/><Relationship Id="rId234" Type="http://schemas.openxmlformats.org/officeDocument/2006/relationships/hyperlink" Target="https://sairhythms.sathyasai.org/song/anata-no-mina-wo-yobu" TargetMode="External"/><Relationship Id="rId1067" Type="http://schemas.openxmlformats.org/officeDocument/2006/relationships/hyperlink" Target="https://sairhythms.sathyasai.org/song/god-my-guru" TargetMode="External"/><Relationship Id="rId2398" Type="http://schemas.openxmlformats.org/officeDocument/2006/relationships/hyperlink" Target="https://sairhythms.sathyasai.org/song/madhuram-madhuram-madhuram-ati" TargetMode="External"/><Relationship Id="rId233" Type="http://schemas.openxmlformats.org/officeDocument/2006/relationships/hyperlink" Target="https://youtu.be/V0b4umKi2Pw" TargetMode="External"/><Relationship Id="rId1068" Type="http://schemas.openxmlformats.org/officeDocument/2006/relationships/hyperlink" Target="https://sairhythms.sathyasai.org/song/god-my-strength" TargetMode="External"/><Relationship Id="rId2399" Type="http://schemas.openxmlformats.org/officeDocument/2006/relationships/hyperlink" Target="https://sairhythms.sathyasai.org/song/madhuram-sai-madhuram-madhuram" TargetMode="External"/><Relationship Id="rId232" Type="http://schemas.openxmlformats.org/officeDocument/2006/relationships/hyperlink" Target="https://sairhythms.sathyasai.org/song/anata-no-miashi-ni-watashi" TargetMode="External"/><Relationship Id="rId1069" Type="http://schemas.openxmlformats.org/officeDocument/2006/relationships/hyperlink" Target="https://sairhythms.sathyasai.org/song/god-our-best-friend" TargetMode="External"/><Relationship Id="rId1015" Type="http://schemas.openxmlformats.org/officeDocument/2006/relationships/hyperlink" Target="https://dl.radiosai.org/RADIO_SAI_BHAJAN_CLASSROOM_444_GIRIDHAR_BALA_GOPALA.mp3" TargetMode="External"/><Relationship Id="rId2346" Type="http://schemas.openxmlformats.org/officeDocument/2006/relationships/hyperlink" Target="https://sairhythms.sathyasai.org/song/love-his-form" TargetMode="External"/><Relationship Id="rId3678" Type="http://schemas.openxmlformats.org/officeDocument/2006/relationships/hyperlink" Target="https://sairhythms.sathyasai.org/song/sai-rama-om-sai-krishna" TargetMode="External"/><Relationship Id="rId1016" Type="http://schemas.openxmlformats.org/officeDocument/2006/relationships/hyperlink" Target="https://youtu.be/dU0_bmHBx5E" TargetMode="External"/><Relationship Id="rId2347" Type="http://schemas.openxmlformats.org/officeDocument/2006/relationships/hyperlink" Target="https://sairhythms.sathyasai.org/song/love-my-form" TargetMode="External"/><Relationship Id="rId3677" Type="http://schemas.openxmlformats.org/officeDocument/2006/relationships/hyperlink" Target="https://sairhythms.sathyasai.org/song/sai-rama-namo-namo" TargetMode="External"/><Relationship Id="rId1017" Type="http://schemas.openxmlformats.org/officeDocument/2006/relationships/hyperlink" Target="https://sairhythms.sathyasai.org/song/giridhara-bala-hey-nandalala" TargetMode="External"/><Relationship Id="rId2348" Type="http://schemas.openxmlformats.org/officeDocument/2006/relationships/hyperlink" Target="https://sairhythms.sathyasai.org/song/love-my-life" TargetMode="External"/><Relationship Id="rId1018" Type="http://schemas.openxmlformats.org/officeDocument/2006/relationships/hyperlink" Target="https://media.radiosai.org/journals/Vol_03/10OCT01/bhajans.htm" TargetMode="External"/><Relationship Id="rId2349" Type="http://schemas.openxmlformats.org/officeDocument/2006/relationships/hyperlink" Target="https://sairhythms.sathyasai.org/song/love-my-song" TargetMode="External"/><Relationship Id="rId3679" Type="http://schemas.openxmlformats.org/officeDocument/2006/relationships/hyperlink" Target="https://youtu.be/fnI2N0scQH0" TargetMode="External"/><Relationship Id="rId1019" Type="http://schemas.openxmlformats.org/officeDocument/2006/relationships/hyperlink" Target="https://youtu.be/y918SKboato" TargetMode="External"/><Relationship Id="rId3670" Type="http://schemas.openxmlformats.org/officeDocument/2006/relationships/hyperlink" Target="https://sairhythms.sathyasai.org/song/sai-rama-charioteer" TargetMode="External"/><Relationship Id="rId2340" Type="http://schemas.openxmlformats.org/officeDocument/2006/relationships/hyperlink" Target="https://sairhythms.sathyasai.org/song/love-all" TargetMode="External"/><Relationship Id="rId3672" Type="http://schemas.openxmlformats.org/officeDocument/2006/relationships/hyperlink" Target="https://sairhythms.sathyasai.org/song/sai-rama-bolo-sai-rama" TargetMode="External"/><Relationship Id="rId1010" Type="http://schemas.openxmlformats.org/officeDocument/2006/relationships/hyperlink" Target="https://youtu.be/1BAlIbV-XDk" TargetMode="External"/><Relationship Id="rId2341" Type="http://schemas.openxmlformats.org/officeDocument/2006/relationships/hyperlink" Target="https://sairhythms.sathyasai.org/song/love-all-i-see" TargetMode="External"/><Relationship Id="rId3671" Type="http://schemas.openxmlformats.org/officeDocument/2006/relationships/hyperlink" Target="https://youtu.be/vU7rM88F-80?si=yGUag4xvzjQXG5uX" TargetMode="External"/><Relationship Id="rId1011" Type="http://schemas.openxmlformats.org/officeDocument/2006/relationships/hyperlink" Target="https://sairhythms.sathyasai.org/song/ghanana-ghanana-ghanta-baajey-payaliya" TargetMode="External"/><Relationship Id="rId2342" Type="http://schemas.openxmlformats.org/officeDocument/2006/relationships/hyperlink" Target="https://sairhythms.sathyasai.org/song/love-flowing-river" TargetMode="External"/><Relationship Id="rId3674" Type="http://schemas.openxmlformats.org/officeDocument/2006/relationships/hyperlink" Target="https://sairhythms.sathyasai.org/song/sai-rama-hey-ghana-shyama" TargetMode="External"/><Relationship Id="rId1012" Type="http://schemas.openxmlformats.org/officeDocument/2006/relationships/hyperlink" Target="https://sairhythms.sathyasai.org/song/giri-raja-tanaya-jaya-ma" TargetMode="External"/><Relationship Id="rId2343" Type="http://schemas.openxmlformats.org/officeDocument/2006/relationships/hyperlink" Target="https://sairhythms.sathyasai.org/song/love-god" TargetMode="External"/><Relationship Id="rId3673" Type="http://schemas.openxmlformats.org/officeDocument/2006/relationships/hyperlink" Target="https://sairhythms.sathyasai.org/song/sai-rama-harey-sai-krishna" TargetMode="External"/><Relationship Id="rId1013" Type="http://schemas.openxmlformats.org/officeDocument/2006/relationships/hyperlink" Target="https://youtu.be/IaIKCsCsQm8" TargetMode="External"/><Relationship Id="rId2344" Type="http://schemas.openxmlformats.org/officeDocument/2006/relationships/hyperlink" Target="https://sairhythms.sathyasai.org/song/love-god-0" TargetMode="External"/><Relationship Id="rId3676" Type="http://schemas.openxmlformats.org/officeDocument/2006/relationships/hyperlink" Target="https://sairhythms.sathyasai.org/song/sai-rama-jagadeeshwara" TargetMode="External"/><Relationship Id="rId1014" Type="http://schemas.openxmlformats.org/officeDocument/2006/relationships/hyperlink" Target="https://sairhythms.sathyasai.org/song/giridhara-bala-gopala-harey" TargetMode="External"/><Relationship Id="rId2345" Type="http://schemas.openxmlformats.org/officeDocument/2006/relationships/hyperlink" Target="https://sairhythms.sathyasai.org/song/love-god-god-love" TargetMode="External"/><Relationship Id="rId3675" Type="http://schemas.openxmlformats.org/officeDocument/2006/relationships/hyperlink" Target="https://sairhythms.sathyasai.org/song/sai-rama-hey-ghana-shyama-0" TargetMode="External"/><Relationship Id="rId1004" Type="http://schemas.openxmlformats.org/officeDocument/2006/relationships/hyperlink" Target="https://sairhythms.sathyasai.org/song/ghana-ghana-neela-vadana-ati" TargetMode="External"/><Relationship Id="rId2335" Type="http://schemas.openxmlformats.org/officeDocument/2006/relationships/hyperlink" Target="https://sairhythms.sathyasai.org/song/love-all-serve-all-1" TargetMode="External"/><Relationship Id="rId3667" Type="http://schemas.openxmlformats.org/officeDocument/2006/relationships/hyperlink" Target="https://sairhythms.sathyasai.org/song/sai-ram-sai-shyam-merey" TargetMode="External"/><Relationship Id="rId1005" Type="http://schemas.openxmlformats.org/officeDocument/2006/relationships/hyperlink" Target="https://sairhythms.sathyasai.org/song/ghana-ghana-neela-yadu-nandana" TargetMode="External"/><Relationship Id="rId2336" Type="http://schemas.openxmlformats.org/officeDocument/2006/relationships/hyperlink" Target="https://sairhythms.sathyasai.org/song/love-all-serve-all-0" TargetMode="External"/><Relationship Id="rId3666" Type="http://schemas.openxmlformats.org/officeDocument/2006/relationships/hyperlink" Target="https://youtu.be/swLliLGql9s" TargetMode="External"/><Relationship Id="rId1006" Type="http://schemas.openxmlformats.org/officeDocument/2006/relationships/hyperlink" Target="https://sairhythms.sathyasai.org/song/ghana-shyama-bhajo-giridhari" TargetMode="External"/><Relationship Id="rId2337" Type="http://schemas.openxmlformats.org/officeDocument/2006/relationships/hyperlink" Target="https://sairhythms.sathyasai.org/song/love-all-serve-all" TargetMode="External"/><Relationship Id="rId3669" Type="http://schemas.openxmlformats.org/officeDocument/2006/relationships/hyperlink" Target="https://sairhythms.sathyasai.org/song/sai-ram-your-name" TargetMode="External"/><Relationship Id="rId1007" Type="http://schemas.openxmlformats.org/officeDocument/2006/relationships/hyperlink" Target="https://youtu.be/ByLLRxrp7Tc" TargetMode="External"/><Relationship Id="rId2338" Type="http://schemas.openxmlformats.org/officeDocument/2006/relationships/hyperlink" Target="https://sairhythms.sathyasai.org/song/love-all-fear-none" TargetMode="External"/><Relationship Id="rId3668" Type="http://schemas.openxmlformats.org/officeDocument/2006/relationships/hyperlink" Target="https://youtu.be/cBM0CHQuijc" TargetMode="External"/><Relationship Id="rId1008" Type="http://schemas.openxmlformats.org/officeDocument/2006/relationships/hyperlink" Target="https://sairhythms.sathyasai.org/song/ghana-shyama-gopala-ghana-shyama" TargetMode="External"/><Relationship Id="rId2339" Type="http://schemas.openxmlformats.org/officeDocument/2006/relationships/hyperlink" Target="https://sairhythms.sathyasai.org/song/love-my-heart" TargetMode="External"/><Relationship Id="rId1009" Type="http://schemas.openxmlformats.org/officeDocument/2006/relationships/hyperlink" Target="https://sairhythms.sathyasai.org/song/ghana-shyama-sundara" TargetMode="External"/><Relationship Id="rId3661" Type="http://schemas.openxmlformats.org/officeDocument/2006/relationships/hyperlink" Target="https://sairhythms.sathyasai.org/song/sai-ram-sai-ram-0" TargetMode="External"/><Relationship Id="rId2330" Type="http://schemas.openxmlformats.org/officeDocument/2006/relationships/hyperlink" Target="https://sairhythms.sathyasai.org/song/lord-who-light" TargetMode="External"/><Relationship Id="rId3660" Type="http://schemas.openxmlformats.org/officeDocument/2006/relationships/hyperlink" Target="https://sairhythms.sathyasai.org/song/sai-ram-sai-ram" TargetMode="External"/><Relationship Id="rId1000" Type="http://schemas.openxmlformats.org/officeDocument/2006/relationships/hyperlink" Target="https://sairhythms.sathyasai.org/song/getting-better" TargetMode="External"/><Relationship Id="rId2331" Type="http://schemas.openxmlformats.org/officeDocument/2006/relationships/hyperlink" Target="https://sairhythms.sathyasai.org/song/lord-help-me-be-willing" TargetMode="External"/><Relationship Id="rId3663" Type="http://schemas.openxmlformats.org/officeDocument/2006/relationships/hyperlink" Target="https://sairhythms.sathyasai.org/song/sai-ram-sai-ram-sai" TargetMode="External"/><Relationship Id="rId1001" Type="http://schemas.openxmlformats.org/officeDocument/2006/relationships/hyperlink" Target="https://sairhythms.sathyasai.org/song/ghana-ghana-neela-bansi-adhariya" TargetMode="External"/><Relationship Id="rId2332" Type="http://schemas.openxmlformats.org/officeDocument/2006/relationships/hyperlink" Target="https://sairhythms.sathyasai.org/song/lord-teach-me-love" TargetMode="External"/><Relationship Id="rId3662" Type="http://schemas.openxmlformats.org/officeDocument/2006/relationships/hyperlink" Target="https://dl.radiosai.org/RADIO_SAI_BHAJAN_CLASSROOM_238_SAI_RAM_SAI_RAM_GAYEN_GEET.mp3" TargetMode="External"/><Relationship Id="rId1002" Type="http://schemas.openxmlformats.org/officeDocument/2006/relationships/hyperlink" Target="https://youtu.be/cHNT9_Dt0cE" TargetMode="External"/><Relationship Id="rId2333" Type="http://schemas.openxmlformats.org/officeDocument/2006/relationships/hyperlink" Target="https://sairhythms.sathyasai.org/song/lord-you-are-here-again" TargetMode="External"/><Relationship Id="rId3665" Type="http://schemas.openxmlformats.org/officeDocument/2006/relationships/hyperlink" Target="https://sairhythms.sathyasai.org/song/sai-ram-sai-ram-sathya" TargetMode="External"/><Relationship Id="rId1003" Type="http://schemas.openxmlformats.org/officeDocument/2006/relationships/hyperlink" Target="https://sairhythms.sathyasai.org/song/ghana-ghana-neela-om-shivaya" TargetMode="External"/><Relationship Id="rId2334" Type="http://schemas.openxmlformats.org/officeDocument/2006/relationships/hyperlink" Target="https://sairhythms.sathyasai.org/song/lotus-blooming-my-heart" TargetMode="External"/><Relationship Id="rId3664" Type="http://schemas.openxmlformats.org/officeDocument/2006/relationships/hyperlink" Target="https://dl.radiosai.org/SHORT_BHAJAN_TUTOR_139_SAIRAM_SAIRAM_SAIRAM_BHAJO.mp3" TargetMode="External"/><Relationship Id="rId1037" Type="http://schemas.openxmlformats.org/officeDocument/2006/relationships/hyperlink" Target="https://sairhythms.sathyasai.org/song/giridhari-giridhari-murali-shyam-murari" TargetMode="External"/><Relationship Id="rId2368" Type="http://schemas.openxmlformats.org/officeDocument/2006/relationships/hyperlink" Target="https://sairhythms.sathyasai.org/song/madhava-harey-krishna-madhura-mohana" TargetMode="External"/><Relationship Id="rId1038" Type="http://schemas.openxmlformats.org/officeDocument/2006/relationships/hyperlink" Target="https://sairhythms.sathyasai.org/song/giridhari-giridhari-radhey-gopala-jaya" TargetMode="External"/><Relationship Id="rId2369" Type="http://schemas.openxmlformats.org/officeDocument/2006/relationships/hyperlink" Target="https://sairhythms.sathyasai.org/song/madhava-harey-madhusudhana-harey" TargetMode="External"/><Relationship Id="rId3699" Type="http://schemas.openxmlformats.org/officeDocument/2006/relationships/hyperlink" Target="https://sairhythms.sathyasai.org/song/sai-satchidananda-guru" TargetMode="External"/><Relationship Id="rId1039" Type="http://schemas.openxmlformats.org/officeDocument/2006/relationships/hyperlink" Target="https://sairhythms.sathyasai.org/song/giridhari-hey-nandalala" TargetMode="External"/><Relationship Id="rId206" Type="http://schemas.openxmlformats.org/officeDocument/2006/relationships/hyperlink" Target="https://sairhythms.sathyasai.org/song/anandamey-sai-naamamey" TargetMode="External"/><Relationship Id="rId205" Type="http://schemas.openxmlformats.org/officeDocument/2006/relationships/hyperlink" Target="https://youtu.be/jf10QGf4-Vs?si=gFH1-QHPBovX8OZp" TargetMode="External"/><Relationship Id="rId204" Type="http://schemas.openxmlformats.org/officeDocument/2006/relationships/hyperlink" Target="https://sairhythms.sathyasai.org/song/anandamey-sai-bhajana" TargetMode="External"/><Relationship Id="rId203" Type="http://schemas.openxmlformats.org/officeDocument/2006/relationships/hyperlink" Target="https://sairhythms.sathyasai.org/song/anandamaya-sai" TargetMode="External"/><Relationship Id="rId209" Type="http://schemas.openxmlformats.org/officeDocument/2006/relationships/hyperlink" Target="https://youtu.be/eRg252tESPM?si=akRmwcNu2HrLkbMu" TargetMode="External"/><Relationship Id="rId208" Type="http://schemas.openxmlformats.org/officeDocument/2006/relationships/hyperlink" Target="https://sairhythms.sathyasai.org/song/anantha-premamrutha-sai" TargetMode="External"/><Relationship Id="rId3690" Type="http://schemas.openxmlformats.org/officeDocument/2006/relationships/hyperlink" Target="https://sairhythms.sathyasai.org/song/sai-sai-sathya-sai" TargetMode="External"/><Relationship Id="rId207" Type="http://schemas.openxmlformats.org/officeDocument/2006/relationships/hyperlink" Target="https://dl.radiosai.org/RADIO_SAI_BHAJAN_CLASSROOM_426_ANANDAME_SAI_NAMAME.mp3" TargetMode="External"/><Relationship Id="rId2360" Type="http://schemas.openxmlformats.org/officeDocument/2006/relationships/hyperlink" Target="https://youtu.be/dPAJgaSnJDo?si=BM2JwDEhKD9tKmMN" TargetMode="External"/><Relationship Id="rId3692" Type="http://schemas.openxmlformats.org/officeDocument/2006/relationships/hyperlink" Target="https://sairhythms.sathyasai.org/song/sai-sai-sathya-sai-humney" TargetMode="External"/><Relationship Id="rId1030" Type="http://schemas.openxmlformats.org/officeDocument/2006/relationships/hyperlink" Target="https://sairhythms.sathyasai.org/song/giridhara-merey-gopala" TargetMode="External"/><Relationship Id="rId2361" Type="http://schemas.openxmlformats.org/officeDocument/2006/relationships/hyperlink" Target="https://sairhythms.sathyasai.org/song/ma-saraswathi-gnan-do" TargetMode="External"/><Relationship Id="rId3691" Type="http://schemas.openxmlformats.org/officeDocument/2006/relationships/hyperlink" Target="https://youtu.be/1RCINU-30Uo" TargetMode="External"/><Relationship Id="rId1031" Type="http://schemas.openxmlformats.org/officeDocument/2006/relationships/hyperlink" Target="https://dl.radiosai.org/RADIO_SAI_BHAJAN_CLASSROOM_428_GIRIDHAR_MERE_GOPALA.mp3" TargetMode="External"/><Relationship Id="rId2362" Type="http://schemas.openxmlformats.org/officeDocument/2006/relationships/hyperlink" Target="https://sairhythms.sathyasai.org/song/maam-paahi-om-bhagawathi" TargetMode="External"/><Relationship Id="rId3694" Type="http://schemas.openxmlformats.org/officeDocument/2006/relationships/hyperlink" Target="https://youtu.be/JOCulWE3998?t=121" TargetMode="External"/><Relationship Id="rId1032" Type="http://schemas.openxmlformats.org/officeDocument/2006/relationships/hyperlink" Target="https://youtu.be/fY8q4fTJJI4" TargetMode="External"/><Relationship Id="rId2363" Type="http://schemas.openxmlformats.org/officeDocument/2006/relationships/hyperlink" Target="https://youtu.be/9yQYg7NNjrU" TargetMode="External"/><Relationship Id="rId3693" Type="http://schemas.openxmlformats.org/officeDocument/2006/relationships/hyperlink" Target="https://sairhythms.sathyasai.org/song/sai-sai-sayanarey-sarvam-brahmam" TargetMode="External"/><Relationship Id="rId202" Type="http://schemas.openxmlformats.org/officeDocument/2006/relationships/hyperlink" Target="https://media.radiosai.org/journals/Vol_04/01SEP06/bhajans.htm" TargetMode="External"/><Relationship Id="rId1033" Type="http://schemas.openxmlformats.org/officeDocument/2006/relationships/hyperlink" Target="https://sairhythms.sathyasai.org/song/giridhara-merey-shyama-gopal" TargetMode="External"/><Relationship Id="rId2364" Type="http://schemas.openxmlformats.org/officeDocument/2006/relationships/hyperlink" Target="https://sairhythms.sathyasai.org/song/madhava-gopala" TargetMode="External"/><Relationship Id="rId3696" Type="http://schemas.openxmlformats.org/officeDocument/2006/relationships/hyperlink" Target="https://sairhythms.sathyasai.org/song/sai-saraswathi-kalavathi-sathya" TargetMode="External"/><Relationship Id="rId201" Type="http://schemas.openxmlformats.org/officeDocument/2006/relationships/hyperlink" Target="https://sairhythms.sathyasai.org/song/anandamaya-bhagawan" TargetMode="External"/><Relationship Id="rId1034" Type="http://schemas.openxmlformats.org/officeDocument/2006/relationships/hyperlink" Target="https://sairhythms.sathyasai.org/song/giridhara-muralidhara-sai-gopala" TargetMode="External"/><Relationship Id="rId2365" Type="http://schemas.openxmlformats.org/officeDocument/2006/relationships/hyperlink" Target="https://sairhythms.sathyasai.org/song/madhava-gopala-0" TargetMode="External"/><Relationship Id="rId3695" Type="http://schemas.openxmlformats.org/officeDocument/2006/relationships/hyperlink" Target="https://sairhythms.sathyasai.org/song/sai-sai-smarana-karo" TargetMode="External"/><Relationship Id="rId200" Type="http://schemas.openxmlformats.org/officeDocument/2006/relationships/hyperlink" Target="https://sairhythms.sathyasai.org/song/ananda-tandava-rudra-maheshwari" TargetMode="External"/><Relationship Id="rId1035" Type="http://schemas.openxmlformats.org/officeDocument/2006/relationships/hyperlink" Target="https://sairhythms.sathyasai.org/song/giridhara-naagara-kunja-vihari" TargetMode="External"/><Relationship Id="rId2366" Type="http://schemas.openxmlformats.org/officeDocument/2006/relationships/hyperlink" Target="https://sairhythms.sathyasai.org/song/madhava-gopala-mana-mohana-gopala" TargetMode="External"/><Relationship Id="rId3698" Type="http://schemas.openxmlformats.org/officeDocument/2006/relationships/hyperlink" Target="https://sairhythms.sathyasai.org/song/sai-saraswathi-namo-namo" TargetMode="External"/><Relationship Id="rId1036" Type="http://schemas.openxmlformats.org/officeDocument/2006/relationships/hyperlink" Target="https://sairhythms.sathyasai.org/song/giridhari-giridhari-gopala" TargetMode="External"/><Relationship Id="rId2367" Type="http://schemas.openxmlformats.org/officeDocument/2006/relationships/hyperlink" Target="https://youtu.be/C5XDK4wltLs" TargetMode="External"/><Relationship Id="rId3697" Type="http://schemas.openxmlformats.org/officeDocument/2006/relationships/hyperlink" Target="https://www.youtube.com/watch?v=et01--w7e28&amp;feature=youtu.be" TargetMode="External"/><Relationship Id="rId1026" Type="http://schemas.openxmlformats.org/officeDocument/2006/relationships/hyperlink" Target="https://www.youtube.com/watch?v=4ySpe_mtBmo" TargetMode="External"/><Relationship Id="rId2357" Type="http://schemas.openxmlformats.org/officeDocument/2006/relationships/hyperlink" Target="https://sairhythms.sathyasai.org/song/ma-daya-nidhe-shiva-shankari" TargetMode="External"/><Relationship Id="rId3689" Type="http://schemas.openxmlformats.org/officeDocument/2006/relationships/hyperlink" Target="https://sairhythms.sathyasai.org/song/sai-sai-sai-sai-earth" TargetMode="External"/><Relationship Id="rId1027" Type="http://schemas.openxmlformats.org/officeDocument/2006/relationships/hyperlink" Target="https://sairhythms.sathyasai.org/song/giridhara-govinda-gopala-ghana-shyama" TargetMode="External"/><Relationship Id="rId2358" Type="http://schemas.openxmlformats.org/officeDocument/2006/relationships/hyperlink" Target="https://sairhythms.sathyasai.org/song/ma-hey-ma" TargetMode="External"/><Relationship Id="rId3688" Type="http://schemas.openxmlformats.org/officeDocument/2006/relationships/hyperlink" Target="https://sairhythms.sathyasai.org/song/sai-sai-sai-sings-my-heart" TargetMode="External"/><Relationship Id="rId1028" Type="http://schemas.openxmlformats.org/officeDocument/2006/relationships/hyperlink" Target="https://sairhythms.sathyasai.org/song/giridhara-madhava-murahara" TargetMode="External"/><Relationship Id="rId2359" Type="http://schemas.openxmlformats.org/officeDocument/2006/relationships/hyperlink" Target="https://sairhythms.sathyasai.org/song/ma-sai-my-precious-sai" TargetMode="External"/><Relationship Id="rId1029" Type="http://schemas.openxmlformats.org/officeDocument/2006/relationships/hyperlink" Target="https://youtu.be/zEzWWcUbDAQ" TargetMode="External"/><Relationship Id="rId3681" Type="http://schemas.openxmlformats.org/officeDocument/2006/relationships/hyperlink" Target="https://sairhythms.sathyasai.org/song/sai-rama-sai-krishna-sai" TargetMode="External"/><Relationship Id="rId2350" Type="http://schemas.openxmlformats.org/officeDocument/2006/relationships/hyperlink" Target="https://sairhythms.sathyasai.org/song/love-answer" TargetMode="External"/><Relationship Id="rId3680" Type="http://schemas.openxmlformats.org/officeDocument/2006/relationships/hyperlink" Target="https://sairhythms.sathyasai.org/song/sai-rama-raghurama" TargetMode="External"/><Relationship Id="rId1020" Type="http://schemas.openxmlformats.org/officeDocument/2006/relationships/hyperlink" Target="https://sairhythms.sathyasai.org/song/giridhara-bala-shyama-gopala" TargetMode="External"/><Relationship Id="rId2351" Type="http://schemas.openxmlformats.org/officeDocument/2006/relationships/hyperlink" Target="https://sairhythms.sathyasai.org/song/love-way-love" TargetMode="External"/><Relationship Id="rId3683" Type="http://schemas.openxmlformats.org/officeDocument/2006/relationships/hyperlink" Target="https://sairhythms.sathyasai.org/song/sai-rama-sai-rama-sai" TargetMode="External"/><Relationship Id="rId1021" Type="http://schemas.openxmlformats.org/officeDocument/2006/relationships/hyperlink" Target="https://sairhythms.sathyasai.org/song/giridhara-gopala-gopala" TargetMode="External"/><Relationship Id="rId2352" Type="http://schemas.openxmlformats.org/officeDocument/2006/relationships/hyperlink" Target="https://sairhythms.sathyasai.org/song/love-you-love-me" TargetMode="External"/><Relationship Id="rId3682" Type="http://schemas.openxmlformats.org/officeDocument/2006/relationships/hyperlink" Target="https://youtu.be/LNOnC9x-U3g" TargetMode="External"/><Relationship Id="rId1022" Type="http://schemas.openxmlformats.org/officeDocument/2006/relationships/hyperlink" Target="https://sairhythms.sathyasai.org/song/giridhara-gopala-hey-giridhara-gopala" TargetMode="External"/><Relationship Id="rId2353" Type="http://schemas.openxmlformats.org/officeDocument/2006/relationships/hyperlink" Target="https://sairhythms.sathyasai.org/song/love-your-real-name" TargetMode="External"/><Relationship Id="rId3685" Type="http://schemas.openxmlformats.org/officeDocument/2006/relationships/hyperlink" Target="https://youtu.be/ruBG-cpP_mk" TargetMode="External"/><Relationship Id="rId1023" Type="http://schemas.openxmlformats.org/officeDocument/2006/relationships/hyperlink" Target="https://sairhythms.sathyasai.org/song/giridhara-gopala-muralidhara-harey" TargetMode="External"/><Relationship Id="rId2354" Type="http://schemas.openxmlformats.org/officeDocument/2006/relationships/hyperlink" Target="https://sairhythms.sathyasai.org/song/love-lifted-me" TargetMode="External"/><Relationship Id="rId3684" Type="http://schemas.openxmlformats.org/officeDocument/2006/relationships/hyperlink" Target="https://sairhythms.sathyasai.org/song/sai-rama-your-eyes" TargetMode="External"/><Relationship Id="rId1024" Type="http://schemas.openxmlformats.org/officeDocument/2006/relationships/hyperlink" Target="https://media.radiosai.org/journals/Vol_05/01SEP07/10-bhajans.htm" TargetMode="External"/><Relationship Id="rId2355" Type="http://schemas.openxmlformats.org/officeDocument/2006/relationships/hyperlink" Target="https://sairhythms.sathyasai.org/song/love-peace-righteousness-and-truth" TargetMode="External"/><Relationship Id="rId3687" Type="http://schemas.openxmlformats.org/officeDocument/2006/relationships/hyperlink" Target="https://sairhythms.sathyasai.org/song/sai-sai-naama-sathya" TargetMode="External"/><Relationship Id="rId1025" Type="http://schemas.openxmlformats.org/officeDocument/2006/relationships/hyperlink" Target="https://sairhythms.sathyasai.org/song/giridhara-gopala-sai-giridhara-gopala" TargetMode="External"/><Relationship Id="rId2356" Type="http://schemas.openxmlformats.org/officeDocument/2006/relationships/hyperlink" Target="https://sairhythms.sathyasai.org/song/loving-kindness" TargetMode="External"/><Relationship Id="rId3686" Type="http://schemas.openxmlformats.org/officeDocument/2006/relationships/hyperlink" Target="https://sairhythms.sathyasai.org/song/sai-ramanin-naamam-solvom" TargetMode="External"/><Relationship Id="rId4161" Type="http://schemas.openxmlformats.org/officeDocument/2006/relationships/hyperlink" Target="https://sairhythms.sathyasai.org/song/sri-krishnashtakam" TargetMode="External"/><Relationship Id="rId4160" Type="http://schemas.openxmlformats.org/officeDocument/2006/relationships/hyperlink" Target="https://sairhythms.sathyasai.org/song/sri-krishna-sri-rama" TargetMode="External"/><Relationship Id="rId4163" Type="http://schemas.openxmlformats.org/officeDocument/2006/relationships/hyperlink" Target="https://sairhythms.sathyasai.org/song/sri-lakshmi-ramana-narayana" TargetMode="External"/><Relationship Id="rId4162" Type="http://schemas.openxmlformats.org/officeDocument/2006/relationships/hyperlink" Target="https://youtu.be/VR3yLaI_f34" TargetMode="External"/><Relationship Id="rId4165" Type="http://schemas.openxmlformats.org/officeDocument/2006/relationships/hyperlink" Target="https://sairhythms.sathyasai.org/song/sri-madhusudhana-krishna-krishna" TargetMode="External"/><Relationship Id="rId4164" Type="http://schemas.openxmlformats.org/officeDocument/2006/relationships/hyperlink" Target="https://sairhythms.sathyasai.org/song/sri-madhusudhana-krishna-giridhara-shyama" TargetMode="External"/><Relationship Id="rId4167" Type="http://schemas.openxmlformats.org/officeDocument/2006/relationships/hyperlink" Target="https://sairhythms.sathyasai.org/song/sri-mata-jaganmata" TargetMode="External"/><Relationship Id="rId4166" Type="http://schemas.openxmlformats.org/officeDocument/2006/relationships/hyperlink" Target="https://sairhythms.sathyasai.org/song/sri-mallikarjuna-maheshwara" TargetMode="External"/><Relationship Id="rId4169" Type="http://schemas.openxmlformats.org/officeDocument/2006/relationships/hyperlink" Target="https://sairhythms.sathyasai.org/song/sri-raghu-nandana-bhava-bhaya" TargetMode="External"/><Relationship Id="rId4168" Type="http://schemas.openxmlformats.org/officeDocument/2006/relationships/hyperlink" Target="https://sairhythms.sathyasai.org/song/sri-purandara-sai-vittala" TargetMode="External"/><Relationship Id="rId4150" Type="http://schemas.openxmlformats.org/officeDocument/2006/relationships/hyperlink" Target="https://dl.radiosai.org/RADIO_SAI_BHAJAN_CLASSROOM_498_SPECIAL_EDITION_GURU_PADUKA_STOTRAM.mp3" TargetMode="External"/><Relationship Id="rId4152" Type="http://schemas.openxmlformats.org/officeDocument/2006/relationships/hyperlink" Target="https://sairhythms.sathyasai.org/song/sri-guru-parthi-vasa" TargetMode="External"/><Relationship Id="rId4151" Type="http://schemas.openxmlformats.org/officeDocument/2006/relationships/hyperlink" Target="https://youtu.be/OTvrU9E-qpo" TargetMode="External"/><Relationship Id="rId4154" Type="http://schemas.openxmlformats.org/officeDocument/2006/relationships/hyperlink" Target="https://sairhythms.sathyasai.org/song/sri-hari-jaya-hari-nanda" TargetMode="External"/><Relationship Id="rId4153" Type="http://schemas.openxmlformats.org/officeDocument/2006/relationships/hyperlink" Target="https://sairhythms.sathyasai.org/song/sri-hari-bol-sri-hari" TargetMode="External"/><Relationship Id="rId4156" Type="http://schemas.openxmlformats.org/officeDocument/2006/relationships/hyperlink" Target="https://sairhythms.sathyasai.org/song/sri-hari-sai-gurudeva" TargetMode="External"/><Relationship Id="rId4155" Type="http://schemas.openxmlformats.org/officeDocument/2006/relationships/hyperlink" Target="https://sairhythms.sathyasai.org/song/sri-hari-nanda-mukunda-harey" TargetMode="External"/><Relationship Id="rId4158" Type="http://schemas.openxmlformats.org/officeDocument/2006/relationships/hyperlink" Target="https://sairhythms.sathyasai.org/song/sri-krishna-krishna-ghana-sundar" TargetMode="External"/><Relationship Id="rId4157" Type="http://schemas.openxmlformats.org/officeDocument/2006/relationships/hyperlink" Target="https://sairhythms.sathyasai.org/song/sri-krishna-govinda-harey-murare" TargetMode="External"/><Relationship Id="rId4159" Type="http://schemas.openxmlformats.org/officeDocument/2006/relationships/hyperlink" Target="https://youtu.be/W6VQg7TYQ-Y" TargetMode="External"/><Relationship Id="rId1910" Type="http://schemas.openxmlformats.org/officeDocument/2006/relationships/hyperlink" Target="https://sairhythms.sathyasai.org/song/jaya-jaya-shankara-jaya-abhayankara" TargetMode="External"/><Relationship Id="rId1911" Type="http://schemas.openxmlformats.org/officeDocument/2006/relationships/hyperlink" Target="https://sairhythms.sathyasai.org/song/jaya-jaya-shankara-samba-shiva" TargetMode="External"/><Relationship Id="rId1912" Type="http://schemas.openxmlformats.org/officeDocument/2006/relationships/hyperlink" Target="https://sairhythms.sathyasai.org/song/jaya-jaya-shankari-jaya-parameshwari" TargetMode="External"/><Relationship Id="rId1913" Type="http://schemas.openxmlformats.org/officeDocument/2006/relationships/hyperlink" Target="https://sairhythms.sathyasai.org/song/jaya-jaya-vani-pranamamyaham" TargetMode="External"/><Relationship Id="rId1914" Type="http://schemas.openxmlformats.org/officeDocument/2006/relationships/hyperlink" Target="https://sairhythms.sathyasai.org/song/jaya-kailasa-pathey-shiva-shankara" TargetMode="External"/><Relationship Id="rId1915" Type="http://schemas.openxmlformats.org/officeDocument/2006/relationships/hyperlink" Target="https://sairhythms.sathyasai.org/song/jaya-kali-ma-kali" TargetMode="External"/><Relationship Id="rId1916" Type="http://schemas.openxmlformats.org/officeDocument/2006/relationships/hyperlink" Target="https://sairhythms.sathyasai.org/song/jaya-kausalya-nandana-ram-paramananda" TargetMode="External"/><Relationship Id="rId1917" Type="http://schemas.openxmlformats.org/officeDocument/2006/relationships/hyperlink" Target="https://sairhythms.sathyasai.org/song/jaya-krishna-kunja-vihari" TargetMode="External"/><Relationship Id="rId1918" Type="http://schemas.openxmlformats.org/officeDocument/2006/relationships/hyperlink" Target="https://youtu.be/t7Yqw82mvME" TargetMode="External"/><Relationship Id="rId1919" Type="http://schemas.openxmlformats.org/officeDocument/2006/relationships/hyperlink" Target="https://sairhythms.sathyasai.org/song/jaya-krishna-madhusudhana-jaya-radha" TargetMode="External"/><Relationship Id="rId4181" Type="http://schemas.openxmlformats.org/officeDocument/2006/relationships/hyperlink" Target="https://sairhythms.sathyasai.org/song/sri-rama-charanam-sri-rama" TargetMode="External"/><Relationship Id="rId4180" Type="http://schemas.openxmlformats.org/officeDocument/2006/relationships/hyperlink" Target="https://sairhythms.sathyasai.org/song/sri-rama-charanam-smaramyaham" TargetMode="External"/><Relationship Id="rId4183" Type="http://schemas.openxmlformats.org/officeDocument/2006/relationships/hyperlink" Target="https://youtu.be/bx9ucdAETn4?si=miCKUGoDime6XOGY" TargetMode="External"/><Relationship Id="rId4182" Type="http://schemas.openxmlformats.org/officeDocument/2006/relationships/hyperlink" Target="https://sairhythms.sathyasai.org/song/sri-rama-dootha-jaya-hanuman" TargetMode="External"/><Relationship Id="rId4185" Type="http://schemas.openxmlformats.org/officeDocument/2006/relationships/hyperlink" Target="https://www.raagabox.com/lyrics/?lid=1013580" TargetMode="External"/><Relationship Id="rId4184" Type="http://schemas.openxmlformats.org/officeDocument/2006/relationships/hyperlink" Target="https://sairhythms.sathyasai.org/song/sri-rama-jaya-rama" TargetMode="External"/><Relationship Id="rId4187" Type="http://schemas.openxmlformats.org/officeDocument/2006/relationships/hyperlink" Target="https://sairhythms.sathyasai.org/song/sri-rama-jaya-rama-1" TargetMode="External"/><Relationship Id="rId4186" Type="http://schemas.openxmlformats.org/officeDocument/2006/relationships/hyperlink" Target="https://dl.radiosai.org/RADIO_SAI_BHAJAN_CLASSROOM_413_SHRI_RAMA_JAI_RAMA.mp3" TargetMode="External"/><Relationship Id="rId4189" Type="http://schemas.openxmlformats.org/officeDocument/2006/relationships/hyperlink" Target="https://youtu.be/EYeVx__SwXc?t=5278" TargetMode="External"/><Relationship Id="rId4188" Type="http://schemas.openxmlformats.org/officeDocument/2006/relationships/hyperlink" Target="https://sairhythms.sathyasai.org/song/sri-rama-jaya-rama-0" TargetMode="External"/><Relationship Id="rId1900" Type="http://schemas.openxmlformats.org/officeDocument/2006/relationships/hyperlink" Target="https://www.youtube.com/watch?v=KmmK-Vhbiu0" TargetMode="External"/><Relationship Id="rId1901" Type="http://schemas.openxmlformats.org/officeDocument/2006/relationships/hyperlink" Target="https://sairhythms.sathyasai.org/song/jaya-jaya-rama-jaya-raghu" TargetMode="External"/><Relationship Id="rId1902" Type="http://schemas.openxmlformats.org/officeDocument/2006/relationships/hyperlink" Target="https://sairhythms.sathyasai.org/song/jaya-jaya-rama-krishna-hari" TargetMode="External"/><Relationship Id="rId1903" Type="http://schemas.openxmlformats.org/officeDocument/2006/relationships/hyperlink" Target="https://sairhythms.sathyasai.org/song/jaya-jaya-rama-sita-rama" TargetMode="External"/><Relationship Id="rId1904" Type="http://schemas.openxmlformats.org/officeDocument/2006/relationships/hyperlink" Target="https://sairhythms.sathyasai.org/song/jaya-jaya-sadguru-sai-sadashiva" TargetMode="External"/><Relationship Id="rId1905" Type="http://schemas.openxmlformats.org/officeDocument/2006/relationships/hyperlink" Target="https://dl.radiosai.org/RADIO_SAI_BHAJAN_CLASSROOM_405_JAI_JAI_SADGURU_SAI_SADASHIV.mp3" TargetMode="External"/><Relationship Id="rId1906" Type="http://schemas.openxmlformats.org/officeDocument/2006/relationships/hyperlink" Target="https://sairhythms.sathyasai.org/song/jaya-jaya-sai-mahesha" TargetMode="External"/><Relationship Id="rId1907" Type="http://schemas.openxmlformats.org/officeDocument/2006/relationships/hyperlink" Target="https://sairhythms.sathyasai.org/song/jaya-jaya-sai-namo-jaya" TargetMode="External"/><Relationship Id="rId1908" Type="http://schemas.openxmlformats.org/officeDocument/2006/relationships/hyperlink" Target="https://sairhythms.sathyasai.org/song/jaya-jaya-shankara-hara-hara" TargetMode="External"/><Relationship Id="rId1909" Type="http://schemas.openxmlformats.org/officeDocument/2006/relationships/hyperlink" Target="https://youtu.be/UWWxQN0nWIc?si=FjQeGoKIVnexKFwi" TargetMode="External"/><Relationship Id="rId4170" Type="http://schemas.openxmlformats.org/officeDocument/2006/relationships/hyperlink" Target="https://sairhythms.sathyasai.org/song/sri-raghu-nandana-dasharatha-nandana" TargetMode="External"/><Relationship Id="rId4172" Type="http://schemas.openxmlformats.org/officeDocument/2006/relationships/hyperlink" Target="https://sairhythms.sathyasai.org/song/sri-raghu-nandana-rama-harey" TargetMode="External"/><Relationship Id="rId4171" Type="http://schemas.openxmlformats.org/officeDocument/2006/relationships/hyperlink" Target="https://sairhythms.sathyasai.org/song/sri-raghu-nandana-janaki-jeevana" TargetMode="External"/><Relationship Id="rId4174" Type="http://schemas.openxmlformats.org/officeDocument/2006/relationships/hyperlink" Target="https://youtu.be/tzVN01gXvjs" TargetMode="External"/><Relationship Id="rId4173" Type="http://schemas.openxmlformats.org/officeDocument/2006/relationships/hyperlink" Target="https://dl.radiosai.org/RADIO_SAI_BHAJAN_CLASSROOM_490_SHRI_RAGHUNANDANA_RAMA_HARE.mp3" TargetMode="External"/><Relationship Id="rId4176" Type="http://schemas.openxmlformats.org/officeDocument/2006/relationships/hyperlink" Target="https://sairhythms.sathyasai.org/song/sri-ram-jaya-ram-jaya" TargetMode="External"/><Relationship Id="rId4175" Type="http://schemas.openxmlformats.org/officeDocument/2006/relationships/hyperlink" Target="https://sairhythms.sathyasai.org/song/sri-raghu-nandana-sita-rama" TargetMode="External"/><Relationship Id="rId4178" Type="http://schemas.openxmlformats.org/officeDocument/2006/relationships/hyperlink" Target="https://sairhythms.sathyasai.org/song/sri-ram-jaya-ram-jaya-jaya-ram" TargetMode="External"/><Relationship Id="rId4177" Type="http://schemas.openxmlformats.org/officeDocument/2006/relationships/hyperlink" Target="https://sairhythms.sathyasai.org/song/sri-ram-jaya-ram-jaya-0" TargetMode="External"/><Relationship Id="rId4179" Type="http://schemas.openxmlformats.org/officeDocument/2006/relationships/hyperlink" Target="https://dl.radiosai.org/RADIO_SAI_BHAJAN_CLASSROOM_375_SHRI_RAM_JAI_RAM_JAI.mp3" TargetMode="External"/><Relationship Id="rId4129" Type="http://schemas.openxmlformats.org/officeDocument/2006/relationships/hyperlink" Target="https://sairhythms.sathyasai.org/song/spread-your-light" TargetMode="External"/><Relationship Id="rId4128" Type="http://schemas.openxmlformats.org/officeDocument/2006/relationships/hyperlink" Target="https://sairhythms.sathyasai.org/song/soul-all-souls" TargetMode="External"/><Relationship Id="rId1090" Type="http://schemas.openxmlformats.org/officeDocument/2006/relationships/hyperlink" Target="https://sairhythms.sathyasai.org/song/gopala-daya-nidhey" TargetMode="External"/><Relationship Id="rId1091" Type="http://schemas.openxmlformats.org/officeDocument/2006/relationships/hyperlink" Target="https://dl.radiosai.org/RADIO_SAI_BHAJAN_CLASSROOM_379_GOPAL_DAYA_NIDHE.mp3" TargetMode="External"/><Relationship Id="rId1092" Type="http://schemas.openxmlformats.org/officeDocument/2006/relationships/hyperlink" Target="https://sairhythms.sathyasai.org/song/gopala-giridhara-bala" TargetMode="External"/><Relationship Id="rId1093" Type="http://schemas.openxmlformats.org/officeDocument/2006/relationships/hyperlink" Target="https://youtu.be/B85EWWt26oA" TargetMode="External"/><Relationship Id="rId1094" Type="http://schemas.openxmlformats.org/officeDocument/2006/relationships/hyperlink" Target="https://sairhythms.sathyasai.org/song/gopala-gokula-bala" TargetMode="External"/><Relationship Id="rId1095" Type="http://schemas.openxmlformats.org/officeDocument/2006/relationships/hyperlink" Target="https://youtu.be/p8ttP71SF-w" TargetMode="External"/><Relationship Id="rId4121" Type="http://schemas.openxmlformats.org/officeDocument/2006/relationships/hyperlink" Target="https://sairhythms.sathyasai.org/song/song-honor-sathya-sai-baba" TargetMode="External"/><Relationship Id="rId1096" Type="http://schemas.openxmlformats.org/officeDocument/2006/relationships/hyperlink" Target="https://sairhythms.sathyasai.org/song/gopala-gopala" TargetMode="External"/><Relationship Id="rId4120" Type="http://schemas.openxmlformats.org/officeDocument/2006/relationships/hyperlink" Target="https://sairhythms.sathyasai.org/song/something-beautiful-happening" TargetMode="External"/><Relationship Id="rId1097" Type="http://schemas.openxmlformats.org/officeDocument/2006/relationships/hyperlink" Target="https://sairhythms.sathyasai.org/song/gopala-gopala-gokula-nandana-gopala" TargetMode="External"/><Relationship Id="rId4123" Type="http://schemas.openxmlformats.org/officeDocument/2006/relationships/hyperlink" Target="https://sairhythms.sathyasai.org/song/sora-ni-ukanda-shiroi-kumo-0" TargetMode="External"/><Relationship Id="rId1098" Type="http://schemas.openxmlformats.org/officeDocument/2006/relationships/hyperlink" Target="https://sairhythms.sathyasai.org/song/gopala-gopala-hrdaya-vihara" TargetMode="External"/><Relationship Id="rId4122" Type="http://schemas.openxmlformats.org/officeDocument/2006/relationships/hyperlink" Target="https://sairhythms.sathyasai.org/song/song-lord" TargetMode="External"/><Relationship Id="rId1099" Type="http://schemas.openxmlformats.org/officeDocument/2006/relationships/hyperlink" Target="https://sairhythms.sathyasai.org/song/gopala-gopala-nacho-gopala" TargetMode="External"/><Relationship Id="rId4125" Type="http://schemas.openxmlformats.org/officeDocument/2006/relationships/hyperlink" Target="https://sairhythms.sathyasai.org/song/sora-ni-ukanda-shiroi-kumo" TargetMode="External"/><Relationship Id="rId4124" Type="http://schemas.openxmlformats.org/officeDocument/2006/relationships/hyperlink" Target="https://youtu.be/mMLI5M5498g" TargetMode="External"/><Relationship Id="rId4127" Type="http://schemas.openxmlformats.org/officeDocument/2006/relationships/hyperlink" Target="https://youtu.be/0fvhalpqUgs" TargetMode="External"/><Relationship Id="rId4126" Type="http://schemas.openxmlformats.org/officeDocument/2006/relationships/hyperlink" Target="https://sairhythms.sathyasai.org/song/sora-tobu-tori-ni-mo" TargetMode="External"/><Relationship Id="rId4118" Type="http://schemas.openxmlformats.org/officeDocument/2006/relationships/hyperlink" Target="https://dl.radiosai.org/RADIO_SAI_BHAJAN_CLASSROOM_469_SOHAM_SOHAM_DHYAN_KARO.mp3" TargetMode="External"/><Relationship Id="rId4117" Type="http://schemas.openxmlformats.org/officeDocument/2006/relationships/hyperlink" Target="https://sairhythms.sathyasai.org/song/soham-soham-dhyan-karo" TargetMode="External"/><Relationship Id="rId4119" Type="http://schemas.openxmlformats.org/officeDocument/2006/relationships/hyperlink" Target="https://sairhythms.sathyasai.org/song/somebody-loves-you" TargetMode="External"/><Relationship Id="rId1080" Type="http://schemas.openxmlformats.org/officeDocument/2006/relationships/hyperlink" Target="https://sairhythms.sathyasai.org/song/gokula-nandana-shyama-murari" TargetMode="External"/><Relationship Id="rId1081" Type="http://schemas.openxmlformats.org/officeDocument/2006/relationships/hyperlink" Target="https://youtu.be/gTSkKu5biwo" TargetMode="External"/><Relationship Id="rId1082" Type="http://schemas.openxmlformats.org/officeDocument/2006/relationships/hyperlink" Target="https://sairhythms.sathyasai.org/song/golden-light-golden-light" TargetMode="External"/><Relationship Id="rId1083" Type="http://schemas.openxmlformats.org/officeDocument/2006/relationships/hyperlink" Target="https://sairhythms.sathyasai.org/song/gonna-fly-wings-my-heart" TargetMode="External"/><Relationship Id="rId1084" Type="http://schemas.openxmlformats.org/officeDocument/2006/relationships/hyperlink" Target="https://sairhythms.sathyasai.org/song/gonna-give-my-life-lord" TargetMode="External"/><Relationship Id="rId4110" Type="http://schemas.openxmlformats.org/officeDocument/2006/relationships/hyperlink" Target="https://youtu.be/6HrL5R4xPOs" TargetMode="External"/><Relationship Id="rId1085" Type="http://schemas.openxmlformats.org/officeDocument/2006/relationships/hyperlink" Target="https://sairhythms.sathyasai.org/song/gopal-gopal-brindavana-gopal" TargetMode="External"/><Relationship Id="rId1086" Type="http://schemas.openxmlformats.org/officeDocument/2006/relationships/hyperlink" Target="https://sairhythms.sathyasai.org/song/gopala-baba-sai" TargetMode="External"/><Relationship Id="rId4112" Type="http://schemas.openxmlformats.org/officeDocument/2006/relationships/hyperlink" Target="https://sairhythms.sathyasai.org/song/smarana-karo-bhagawan-sai-ram" TargetMode="External"/><Relationship Id="rId1087" Type="http://schemas.openxmlformats.org/officeDocument/2006/relationships/hyperlink" Target="https://sairhythms.sathyasai.org/song/gopala-brindavana-pala" TargetMode="External"/><Relationship Id="rId4111" Type="http://schemas.openxmlformats.org/officeDocument/2006/relationships/hyperlink" Target="https://sairhythms.sathyasai.org/song/siyabonga-siyabonga-wo-yesu" TargetMode="External"/><Relationship Id="rId1088" Type="http://schemas.openxmlformats.org/officeDocument/2006/relationships/hyperlink" Target="https://sairhythms.sathyasai.org/song/gopala-darshan-dey-nandalala" TargetMode="External"/><Relationship Id="rId4114" Type="http://schemas.openxmlformats.org/officeDocument/2006/relationships/hyperlink" Target="https://sairhythms.sathyasai.org/song/so-divine" TargetMode="External"/><Relationship Id="rId1089" Type="http://schemas.openxmlformats.org/officeDocument/2006/relationships/hyperlink" Target="https://www.raagabox.com/search/?mid=1009405" TargetMode="External"/><Relationship Id="rId4113" Type="http://schemas.openxmlformats.org/officeDocument/2006/relationships/hyperlink" Target="https://sairhythms.sathyasai.org/song/smile-smile-smile" TargetMode="External"/><Relationship Id="rId4116" Type="http://schemas.openxmlformats.org/officeDocument/2006/relationships/hyperlink" Target="https://sairhythms.sathyasai.org/song/so-great-krishna%E2%80%99s-divine-force" TargetMode="External"/><Relationship Id="rId4115" Type="http://schemas.openxmlformats.org/officeDocument/2006/relationships/hyperlink" Target="https://sairhythms.sathyasai.org/song/so-do-thou-my-lord" TargetMode="External"/><Relationship Id="rId4141" Type="http://schemas.openxmlformats.org/officeDocument/2006/relationships/hyperlink" Target="https://sairhythms.sathyasai.org/song/sri-ganesha-jaya-ganesha-sathya" TargetMode="External"/><Relationship Id="rId4140" Type="http://schemas.openxmlformats.org/officeDocument/2006/relationships/hyperlink" Target="https://sairhythms.sathyasai.org/song/sri-ganesha-jaya-ganesha" TargetMode="External"/><Relationship Id="rId4143" Type="http://schemas.openxmlformats.org/officeDocument/2006/relationships/hyperlink" Target="https://sairhythms.sathyasai.org/song/sri-ganesha-sri-ganesha-sri" TargetMode="External"/><Relationship Id="rId4142" Type="http://schemas.openxmlformats.org/officeDocument/2006/relationships/hyperlink" Target="https://sairhythms.sathyasai.org/song/sri-ganesha-shivuni-kumara-shritha" TargetMode="External"/><Relationship Id="rId4145" Type="http://schemas.openxmlformats.org/officeDocument/2006/relationships/hyperlink" Target="https://sairhythms.sathyasai.org/song/sri-gopala-gokula-bala" TargetMode="External"/><Relationship Id="rId4144" Type="http://schemas.openxmlformats.org/officeDocument/2006/relationships/hyperlink" Target="https://sairhythms.sathyasai.org/song/sri-ganesha-vinayaka" TargetMode="External"/><Relationship Id="rId4147" Type="http://schemas.openxmlformats.org/officeDocument/2006/relationships/hyperlink" Target="https://sairhythms.sathyasai.org/song/sri-guru-jaya-guru-sai" TargetMode="External"/><Relationship Id="rId4146" Type="http://schemas.openxmlformats.org/officeDocument/2006/relationships/hyperlink" Target="https://sairhythms.sathyasai.org/song/sri-guru-jai-guru-sadguru" TargetMode="External"/><Relationship Id="rId4149" Type="http://schemas.openxmlformats.org/officeDocument/2006/relationships/hyperlink" Target="https://sairhythms.sathyasai.org/song/sri-guru-paduka-stotram" TargetMode="External"/><Relationship Id="rId4148" Type="http://schemas.openxmlformats.org/officeDocument/2006/relationships/hyperlink" Target="https://sairhythms.sathyasai.org/song/sri-guru-jaya-guru-sai-0" TargetMode="External"/><Relationship Id="rId4139" Type="http://schemas.openxmlformats.org/officeDocument/2006/relationships/hyperlink" Target="https://youtu.be/fTsgD3dTZ2k?si=xxLm9XrAQasyxWgT" TargetMode="External"/><Relationship Id="rId4130" Type="http://schemas.openxmlformats.org/officeDocument/2006/relationships/hyperlink" Target="https://sairhythms.sathyasai.org/song/sri-annapoorne-sada-annapoorne" TargetMode="External"/><Relationship Id="rId4132" Type="http://schemas.openxmlformats.org/officeDocument/2006/relationships/hyperlink" Target="https://sairhythms.sathyasai.org/song/sri-arunagiri-natha" TargetMode="External"/><Relationship Id="rId4131" Type="http://schemas.openxmlformats.org/officeDocument/2006/relationships/hyperlink" Target="https://youtu.be/YKEfYClHeg0" TargetMode="External"/><Relationship Id="rId4134" Type="http://schemas.openxmlformats.org/officeDocument/2006/relationships/hyperlink" Target="https://sairhythms.sathyasai.org/song/sri-gananatha-devadi-deva" TargetMode="External"/><Relationship Id="rId4133" Type="http://schemas.openxmlformats.org/officeDocument/2006/relationships/hyperlink" Target="https://youtu.be/NALM8QsgQ9Y" TargetMode="External"/><Relationship Id="rId4136" Type="http://schemas.openxmlformats.org/officeDocument/2006/relationships/hyperlink" Target="https://sairhythms.sathyasai.org/song/sri-ganapathi-hari-om" TargetMode="External"/><Relationship Id="rId4135" Type="http://schemas.openxmlformats.org/officeDocument/2006/relationships/hyperlink" Target="https://sairhythms.sathyasai.org/song/sri-gananatha-jaya-gananatha" TargetMode="External"/><Relationship Id="rId4138" Type="http://schemas.openxmlformats.org/officeDocument/2006/relationships/hyperlink" Target="https://sairhythms.sathyasai.org/song/sri-ganesha-charanam-sharanam-jai" TargetMode="External"/><Relationship Id="rId4137" Type="http://schemas.openxmlformats.org/officeDocument/2006/relationships/hyperlink" Target="https://youtu.be/BhQI9owezw4" TargetMode="External"/><Relationship Id="rId1972" Type="http://schemas.openxmlformats.org/officeDocument/2006/relationships/hyperlink" Target="https://youtu.be/AbgP2NKshfg" TargetMode="External"/><Relationship Id="rId1973" Type="http://schemas.openxmlformats.org/officeDocument/2006/relationships/hyperlink" Target="https://sairhythms.sathyasai.org/song/jaya-rama-mohana-ram" TargetMode="External"/><Relationship Id="rId1974" Type="http://schemas.openxmlformats.org/officeDocument/2006/relationships/hyperlink" Target="https://vimeo.com/141168571" TargetMode="External"/><Relationship Id="rId1975" Type="http://schemas.openxmlformats.org/officeDocument/2006/relationships/hyperlink" Target="https://sairhythms.sathyasai.org/song/jaya-rama-raghu-rama" TargetMode="External"/><Relationship Id="rId1976" Type="http://schemas.openxmlformats.org/officeDocument/2006/relationships/hyperlink" Target="https://dl.radiosai.org/RADIO_SAI_BHAJAN_CLASSROOM_433_JAYA_RAMA_RAGHURAMA.mp3" TargetMode="External"/><Relationship Id="rId1977" Type="http://schemas.openxmlformats.org/officeDocument/2006/relationships/hyperlink" Target="https://youtu.be/KV0v5Y4gCFU" TargetMode="External"/><Relationship Id="rId1978" Type="http://schemas.openxmlformats.org/officeDocument/2006/relationships/hyperlink" Target="https://sairhythms.sathyasai.org/song/jaya-rama-rama-rama-harey" TargetMode="External"/><Relationship Id="rId1979" Type="http://schemas.openxmlformats.org/officeDocument/2006/relationships/hyperlink" Target="https://sairhythms.sathyasai.org/song/jaya-ranga-panduranga" TargetMode="External"/><Relationship Id="rId1970" Type="http://schemas.openxmlformats.org/officeDocument/2006/relationships/hyperlink" Target="https://sairhythms.sathyasai.org/song/jaya-rama-janaki-rama" TargetMode="External"/><Relationship Id="rId1971" Type="http://schemas.openxmlformats.org/officeDocument/2006/relationships/hyperlink" Target="https://dl.radiosai.org/RADIO_SAI_BHAJAN_CLASSROOM_473_JAYA_RAM_JANAKI_RAMA.mp3" TargetMode="External"/><Relationship Id="rId1961" Type="http://schemas.openxmlformats.org/officeDocument/2006/relationships/hyperlink" Target="https://sairhythms.sathyasai.org/song/jaya-radha-madhava-jaya" TargetMode="External"/><Relationship Id="rId1962" Type="http://schemas.openxmlformats.org/officeDocument/2006/relationships/hyperlink" Target="https://youtu.be/b0r0hxwBR-Q" TargetMode="External"/><Relationship Id="rId1963" Type="http://schemas.openxmlformats.org/officeDocument/2006/relationships/hyperlink" Target="https://sairhythms.sathyasai.org/song/jaya-radha-manohara-nandalala" TargetMode="External"/><Relationship Id="rId1964" Type="http://schemas.openxmlformats.org/officeDocument/2006/relationships/hyperlink" Target="https://sairhythms.sathyasai.org/song/jaya-raghu-nandana-jaya-jaya" TargetMode="External"/><Relationship Id="rId1965" Type="http://schemas.openxmlformats.org/officeDocument/2006/relationships/hyperlink" Target="https://dl.radiosai.org/RADIO_SAI_BHAJAN_CLASSROOM_491_JAYA_RAGHUNANDANA_JAYA_JAYA_RAMA.mp3" TargetMode="External"/><Relationship Id="rId1966" Type="http://schemas.openxmlformats.org/officeDocument/2006/relationships/hyperlink" Target="https://sairhythms.sathyasai.org/song/jaya-raghu-nandana-jaya-siya-ram" TargetMode="External"/><Relationship Id="rId1967" Type="http://schemas.openxmlformats.org/officeDocument/2006/relationships/hyperlink" Target="https://sairhythms.sathyasai.org/song/jaya-rama-harey-jaya-krishna" TargetMode="External"/><Relationship Id="rId1968" Type="http://schemas.openxmlformats.org/officeDocument/2006/relationships/hyperlink" Target="https://sairhythms.sathyasai.org/song/jaya-rama-harey-jaya-rama" TargetMode="External"/><Relationship Id="rId1969" Type="http://schemas.openxmlformats.org/officeDocument/2006/relationships/hyperlink" Target="https://media.radiosai.org/journals/Vol_06/01JAN08/10-bhajans.htm" TargetMode="External"/><Relationship Id="rId1960" Type="http://schemas.openxmlformats.org/officeDocument/2006/relationships/hyperlink" Target="https://sairhythms.sathyasai.org/song/jaya-partheeshwari-jaya-parameshwari-jaya" TargetMode="External"/><Relationship Id="rId1994" Type="http://schemas.openxmlformats.org/officeDocument/2006/relationships/hyperlink" Target="https://sairhythms.sathyasai.org/song/jaya-sai-shankara-jaya-abhayankara" TargetMode="External"/><Relationship Id="rId1995" Type="http://schemas.openxmlformats.org/officeDocument/2006/relationships/hyperlink" Target="https://dl.radiosai.org/Radio_Sai_Bhajan_Classroom_141_Jaya_Sai_Shankara_Jaya_Abhayankara.mp3" TargetMode="External"/><Relationship Id="rId1996" Type="http://schemas.openxmlformats.org/officeDocument/2006/relationships/hyperlink" Target="https://youtu.be/j5_nQVIK2Kc" TargetMode="External"/><Relationship Id="rId1997" Type="http://schemas.openxmlformats.org/officeDocument/2006/relationships/hyperlink" Target="https://sairhythms.sathyasai.org/song/jaya-sayeesha-jaya-sayeesha" TargetMode="External"/><Relationship Id="rId1998" Type="http://schemas.openxmlformats.org/officeDocument/2006/relationships/hyperlink" Target="https://sairhythms.sathyasai.org/song/jaya-shankara-bhaava-gochara-shiva" TargetMode="External"/><Relationship Id="rId1999" Type="http://schemas.openxmlformats.org/officeDocument/2006/relationships/hyperlink" Target="https://sairhythms.sathyasai.org/song/jaya-shiva-shankara-kailasa-vasi" TargetMode="External"/><Relationship Id="rId1990" Type="http://schemas.openxmlformats.org/officeDocument/2006/relationships/hyperlink" Target="https://youtu.be/DarqRHp-z7c" TargetMode="External"/><Relationship Id="rId1991" Type="http://schemas.openxmlformats.org/officeDocument/2006/relationships/hyperlink" Target="https://sairhythms.sathyasai.org/song/jaya-sai-rama-jaya-raghu" TargetMode="External"/><Relationship Id="rId1992" Type="http://schemas.openxmlformats.org/officeDocument/2006/relationships/hyperlink" Target="https://dl.radiosai.org/RADIO_SAI_BHAJAN_CLASSROOM_185_JAI_SAIRAMA_JAI_RAGHURAMA.mp3" TargetMode="External"/><Relationship Id="rId1993" Type="http://schemas.openxmlformats.org/officeDocument/2006/relationships/hyperlink" Target="https://www.youtube.com/watch?v=o9qyxjfo9Hw" TargetMode="External"/><Relationship Id="rId1983" Type="http://schemas.openxmlformats.org/officeDocument/2006/relationships/hyperlink" Target="https://sairhythms.sathyasai.org/song/jaya-sai-guru-deva-sai" TargetMode="External"/><Relationship Id="rId1984" Type="http://schemas.openxmlformats.org/officeDocument/2006/relationships/hyperlink" Target="https://sairhythms.sathyasai.org/song/jaya-sai-guru-deva-sai-0" TargetMode="External"/><Relationship Id="rId1985" Type="http://schemas.openxmlformats.org/officeDocument/2006/relationships/hyperlink" Target="https://youtu.be/tHpHKI4MYo8" TargetMode="External"/><Relationship Id="rId1986" Type="http://schemas.openxmlformats.org/officeDocument/2006/relationships/hyperlink" Target="https://sairhythms.sathyasai.org/song/jaya-sai-maharaj-dayalu" TargetMode="External"/><Relationship Id="rId1987" Type="http://schemas.openxmlformats.org/officeDocument/2006/relationships/hyperlink" Target="https://sairhythms.sathyasai.org/song/jaya-sai-mohana-shyam" TargetMode="External"/><Relationship Id="rId1988" Type="http://schemas.openxmlformats.org/officeDocument/2006/relationships/hyperlink" Target="https://youtu.be/amKzuBMd8wk" TargetMode="External"/><Relationship Id="rId1989" Type="http://schemas.openxmlformats.org/officeDocument/2006/relationships/hyperlink" Target="https://sairhythms.sathyasai.org/song/jaya-sai-ram-sathya-sai" TargetMode="External"/><Relationship Id="rId1980" Type="http://schemas.openxmlformats.org/officeDocument/2006/relationships/hyperlink" Target="https://youtu.be/vEMXRDUgWd4" TargetMode="External"/><Relationship Id="rId1981" Type="http://schemas.openxmlformats.org/officeDocument/2006/relationships/hyperlink" Target="https://sairhythms.sathyasai.org/song/jaya-sadguru-sai-ram-jaya" TargetMode="External"/><Relationship Id="rId1982" Type="http://schemas.openxmlformats.org/officeDocument/2006/relationships/hyperlink" Target="https://sairhythms.sathyasai.org/song/jaya-sai-gopala-jaya-nandalala" TargetMode="External"/><Relationship Id="rId1930" Type="http://schemas.openxmlformats.org/officeDocument/2006/relationships/hyperlink" Target="https://sairhythms.sathyasai.org/song/jaya-ma-jaya-ma-jagadeeshwari" TargetMode="External"/><Relationship Id="rId1931" Type="http://schemas.openxmlformats.org/officeDocument/2006/relationships/hyperlink" Target="https://media.radiosai.org/journals/vol_11/01JUN13/bhajan_tutor-Jaya-Maa-Jagadeeshwari-Sai-Maa.htm" TargetMode="External"/><Relationship Id="rId1932" Type="http://schemas.openxmlformats.org/officeDocument/2006/relationships/hyperlink" Target="https://youtu.be/UPdpzKCtFLY" TargetMode="External"/><Relationship Id="rId1933" Type="http://schemas.openxmlformats.org/officeDocument/2006/relationships/hyperlink" Target="https://sairhythms.sathyasai.org/song/jaya-ma-jaya-ma-jaya" TargetMode="External"/><Relationship Id="rId1934" Type="http://schemas.openxmlformats.org/officeDocument/2006/relationships/hyperlink" Target="https://sairhythms.sathyasai.org/song/jaya-ma-jaya-ma-jaya-0" TargetMode="External"/><Relationship Id="rId1935" Type="http://schemas.openxmlformats.org/officeDocument/2006/relationships/hyperlink" Target="https://sairhythms.sathyasai.org/song/jaya-mana-mohana-krishna-murari" TargetMode="External"/><Relationship Id="rId1936" Type="http://schemas.openxmlformats.org/officeDocument/2006/relationships/hyperlink" Target="https://sairhythms.sathyasai.org/song/jaya-mana-mohana-muralidhar-mohana-murali" TargetMode="External"/><Relationship Id="rId1937" Type="http://schemas.openxmlformats.org/officeDocument/2006/relationships/hyperlink" Target="https://sairhythms.sathyasai.org/song/jaya-maruti-jaya-maruti-jaya" TargetMode="External"/><Relationship Id="rId1938" Type="http://schemas.openxmlformats.org/officeDocument/2006/relationships/hyperlink" Target="https://sairhythms.sathyasai.org/song/jaya-meera-prabho-giridhari" TargetMode="External"/><Relationship Id="rId1939" Type="http://schemas.openxmlformats.org/officeDocument/2006/relationships/hyperlink" Target="https://sairhythms.sathyasai.org/song/jaya-murali-madhava-shourie" TargetMode="External"/><Relationship Id="rId1920" Type="http://schemas.openxmlformats.org/officeDocument/2006/relationships/hyperlink" Target="https://sairhythms.sathyasai.org/song/jaya-krishna-mukunda-murarey" TargetMode="External"/><Relationship Id="rId1921" Type="http://schemas.openxmlformats.org/officeDocument/2006/relationships/hyperlink" Target="https://sairhythms.sathyasai.org/song/jaya-lambodhara-paahi-maam" TargetMode="External"/><Relationship Id="rId1922" Type="http://schemas.openxmlformats.org/officeDocument/2006/relationships/hyperlink" Target="https://sairhythms.sathyasai.org/song/jaya-ma-anandamayi-janani" TargetMode="External"/><Relationship Id="rId1923" Type="http://schemas.openxmlformats.org/officeDocument/2006/relationships/hyperlink" Target="https://media.radiosai.org/journals/Vol_06/01FEB08/10-bhajans.htm" TargetMode="External"/><Relationship Id="rId1924" Type="http://schemas.openxmlformats.org/officeDocument/2006/relationships/hyperlink" Target="https://sairhythms.sathyasai.org/song/jaya-ma-devi" TargetMode="External"/><Relationship Id="rId1925" Type="http://schemas.openxmlformats.org/officeDocument/2006/relationships/hyperlink" Target="https://sairhythms.sathyasai.org/song/jaya-ma-jagan-ma-sathya" TargetMode="External"/><Relationship Id="rId1926" Type="http://schemas.openxmlformats.org/officeDocument/2006/relationships/hyperlink" Target="https://sairhythms.sathyasai.org/song/jaya-ma-jaya-ma" TargetMode="External"/><Relationship Id="rId1927" Type="http://schemas.openxmlformats.org/officeDocument/2006/relationships/hyperlink" Target="https://sairhythms.sathyasai.org/song/jaya-ma-jaya-ma-daya" TargetMode="External"/><Relationship Id="rId1928" Type="http://schemas.openxmlformats.org/officeDocument/2006/relationships/hyperlink" Target="https://media.radiosai.org/journals/Vol_04/01NOV06/bhajans.htm" TargetMode="External"/><Relationship Id="rId1929" Type="http://schemas.openxmlformats.org/officeDocument/2006/relationships/hyperlink" Target="https://www.youtube.com/watch?v=AHv5Ijc6uiQ" TargetMode="External"/><Relationship Id="rId4190" Type="http://schemas.openxmlformats.org/officeDocument/2006/relationships/hyperlink" Target="https://sairhythms.sathyasai.org/song/sri-rama-jaya-rama-jaya" TargetMode="External"/><Relationship Id="rId4192" Type="http://schemas.openxmlformats.org/officeDocument/2006/relationships/hyperlink" Target="https://sairhythms.sathyasai.org/song/sri-rama-namostuthey-sai-krishna" TargetMode="External"/><Relationship Id="rId4191" Type="http://schemas.openxmlformats.org/officeDocument/2006/relationships/hyperlink" Target="https://sairhythms.sathyasai.org/song/sri-rama-naamam-ramaneeya-naamam" TargetMode="External"/><Relationship Id="rId4194" Type="http://schemas.openxmlformats.org/officeDocument/2006/relationships/hyperlink" Target="https://sairhythms.sathyasai.org/song/sri-rama-rama-raja-ram" TargetMode="External"/><Relationship Id="rId4193" Type="http://schemas.openxmlformats.org/officeDocument/2006/relationships/hyperlink" Target="https://sairhythms.sathyasai.org/song/sri-rama-raghu-nandana-ghana" TargetMode="External"/><Relationship Id="rId4196" Type="http://schemas.openxmlformats.org/officeDocument/2006/relationships/hyperlink" Target="https://sairhythms.sathyasai.org/song/sri-rama-rama-rama-raghuveera" TargetMode="External"/><Relationship Id="rId4195" Type="http://schemas.openxmlformats.org/officeDocument/2006/relationships/hyperlink" Target="https://sairhythms.sathyasai.org/song/sri-rama-rama-ram-yadu" TargetMode="External"/><Relationship Id="rId4198" Type="http://schemas.openxmlformats.org/officeDocument/2006/relationships/hyperlink" Target="https://sairhythms.sathyasai.org/song/sri-rama-sai-rama-jaya" TargetMode="External"/><Relationship Id="rId4197" Type="http://schemas.openxmlformats.org/officeDocument/2006/relationships/hyperlink" Target="https://sairhythms.sathyasai.org/song/sri-rama-rama-rama-sita" TargetMode="External"/><Relationship Id="rId4199" Type="http://schemas.openxmlformats.org/officeDocument/2006/relationships/hyperlink" Target="https://sairhythms.sathyasai.org/song/sri-rama-sri-raghu-rama" TargetMode="External"/><Relationship Id="rId1950" Type="http://schemas.openxmlformats.org/officeDocument/2006/relationships/hyperlink" Target="https://www.raagabox.com/search/?mid=1009476" TargetMode="External"/><Relationship Id="rId1951" Type="http://schemas.openxmlformats.org/officeDocument/2006/relationships/hyperlink" Target="https://sairhythms.sathyasai.org/song/jaya-narayani-durga-lakshmi" TargetMode="External"/><Relationship Id="rId1952" Type="http://schemas.openxmlformats.org/officeDocument/2006/relationships/hyperlink" Target="https://sairhythms.sathyasai.org/song/jaya-pandari-natha-panduranga" TargetMode="External"/><Relationship Id="rId1953" Type="http://schemas.openxmlformats.org/officeDocument/2006/relationships/hyperlink" Target="https://youtu.be/5L_wNKOMWsc" TargetMode="External"/><Relationship Id="rId1954" Type="http://schemas.openxmlformats.org/officeDocument/2006/relationships/hyperlink" Target="https://sairhythms.sathyasai.org/song/jaya-panduranga-jaya-vittala" TargetMode="External"/><Relationship Id="rId1955" Type="http://schemas.openxmlformats.org/officeDocument/2006/relationships/hyperlink" Target="https://sairhythms.sathyasai.org/song/jaya-panduranga-prabho-vittala" TargetMode="External"/><Relationship Id="rId1956" Type="http://schemas.openxmlformats.org/officeDocument/2006/relationships/hyperlink" Target="https://youtu.be/KO7g-yPEpfw" TargetMode="External"/><Relationship Id="rId1957" Type="http://schemas.openxmlformats.org/officeDocument/2006/relationships/hyperlink" Target="https://sairhythms.sathyasai.org/song/jaya-partheesha-jaya-paramesha" TargetMode="External"/><Relationship Id="rId1958" Type="http://schemas.openxmlformats.org/officeDocument/2006/relationships/hyperlink" Target="https://sairhythms.sathyasai.org/song/jaya-partheesha-jaya-paramesha-0" TargetMode="External"/><Relationship Id="rId1959" Type="http://schemas.openxmlformats.org/officeDocument/2006/relationships/hyperlink" Target="https://dl.radiosai.org/RADIO_SAI_BHAJAN_CLASSROOM_425_JAYA_PARTISHA_JAYA_PARAMESHA.mp3" TargetMode="External"/><Relationship Id="rId1940" Type="http://schemas.openxmlformats.org/officeDocument/2006/relationships/hyperlink" Target="https://dl.radiosai.org/RADIO_SAI_BHAJAN_CLASSROOM_394_JAYA_MURALI_MADHAVA.mp3" TargetMode="External"/><Relationship Id="rId1941" Type="http://schemas.openxmlformats.org/officeDocument/2006/relationships/hyperlink" Target="https://sairhythms.sathyasai.org/song/jaya-nandalala-jai-jai-gopala-0" TargetMode="External"/><Relationship Id="rId1942" Type="http://schemas.openxmlformats.org/officeDocument/2006/relationships/hyperlink" Target="https://sairhythms.sathyasai.org/song/jaya-nandalala-jai-jai-gopala" TargetMode="External"/><Relationship Id="rId1943" Type="http://schemas.openxmlformats.org/officeDocument/2006/relationships/hyperlink" Target="https://sairhythms.sathyasai.org/song/jaya-nandalala-jaya-nandalala" TargetMode="External"/><Relationship Id="rId1944" Type="http://schemas.openxmlformats.org/officeDocument/2006/relationships/hyperlink" Target="https://sairhythms.sathyasai.org/song/jaya-narayana-jaya-hari-om-0" TargetMode="External"/><Relationship Id="rId1945" Type="http://schemas.openxmlformats.org/officeDocument/2006/relationships/hyperlink" Target="https://sairhythms.sathyasai.org/song/jaya-narayana-jaya-hari-om" TargetMode="External"/><Relationship Id="rId1946" Type="http://schemas.openxmlformats.org/officeDocument/2006/relationships/hyperlink" Target="https://youtu.be/BCJ68cUOj08" TargetMode="External"/><Relationship Id="rId1947" Type="http://schemas.openxmlformats.org/officeDocument/2006/relationships/hyperlink" Target="https://sairhythms.sathyasai.org/song/jaya-narayana-sadguru-deva" TargetMode="External"/><Relationship Id="rId1948" Type="http://schemas.openxmlformats.org/officeDocument/2006/relationships/hyperlink" Target="https://dl.radiosai.org/RADIO_SAI_BHAJAN_CLASSROOM_330_JAYA_NARAYAN_SADGURU_DEVA.mp3" TargetMode="External"/><Relationship Id="rId1949" Type="http://schemas.openxmlformats.org/officeDocument/2006/relationships/hyperlink" Target="https://sairhythms.sathyasai.org/song/jaya-narayana-sathya-narayana" TargetMode="External"/><Relationship Id="rId2423" Type="http://schemas.openxmlformats.org/officeDocument/2006/relationships/hyperlink" Target="https://sairhythms.sathyasai.org/song/mahishasura-mardhini-mama-taapa-vimochani" TargetMode="External"/><Relationship Id="rId3755" Type="http://schemas.openxmlformats.org/officeDocument/2006/relationships/hyperlink" Target="https://sairhythms.sathyasai.org/song/sarva-dharma-priya-sai-shankara" TargetMode="External"/><Relationship Id="rId2424" Type="http://schemas.openxmlformats.org/officeDocument/2006/relationships/hyperlink" Target="https://sairhythms.sathyasai.org/song/make-home-love" TargetMode="External"/><Relationship Id="rId3754" Type="http://schemas.openxmlformats.org/officeDocument/2006/relationships/hyperlink" Target="https://sairhythms.sathyasai.org/song/sarva-dharma-priya-sai-deva-0" TargetMode="External"/><Relationship Id="rId2425" Type="http://schemas.openxmlformats.org/officeDocument/2006/relationships/hyperlink" Target="https://sairhythms.sathyasai.org/song/make-me-instrument-peace" TargetMode="External"/><Relationship Id="rId3757" Type="http://schemas.openxmlformats.org/officeDocument/2006/relationships/hyperlink" Target="https://sairhythms.sathyasai.org/song/sarva-dharma-swaroopa-sai" TargetMode="External"/><Relationship Id="rId2426" Type="http://schemas.openxmlformats.org/officeDocument/2006/relationships/hyperlink" Target="https://sairhythms.sathyasai.org/song/make-me-your-messenger" TargetMode="External"/><Relationship Id="rId3756" Type="http://schemas.openxmlformats.org/officeDocument/2006/relationships/hyperlink" Target="https://sairhythms.sathyasai.org/song/sarva-dharma-roopa-parama-gatheesha" TargetMode="External"/><Relationship Id="rId2427" Type="http://schemas.openxmlformats.org/officeDocument/2006/relationships/hyperlink" Target="https://sairhythms.sathyasai.org/song/make-no-man-stranger" TargetMode="External"/><Relationship Id="rId3759" Type="http://schemas.openxmlformats.org/officeDocument/2006/relationships/hyperlink" Target="https://media.radiosai.org/journals/Vol_07/01SEP09/12-bhajans.htm" TargetMode="External"/><Relationship Id="rId2428" Type="http://schemas.openxmlformats.org/officeDocument/2006/relationships/hyperlink" Target="https://sairhythms.sathyasai.org/song/make-your-life-rose" TargetMode="External"/><Relationship Id="rId3758" Type="http://schemas.openxmlformats.org/officeDocument/2006/relationships/hyperlink" Target="https://sairhythms.sathyasai.org/song/sarva-mangala-sai-janani" TargetMode="External"/><Relationship Id="rId2429" Type="http://schemas.openxmlformats.org/officeDocument/2006/relationships/hyperlink" Target="https://sairhythms.sathyasai.org/song/makhan-chora-radha-lola" TargetMode="External"/><Relationship Id="rId509" Type="http://schemas.openxmlformats.org/officeDocument/2006/relationships/hyperlink" Target="https://sairhythms.sathyasai.org/song/bhola-nath-shambho-shankara" TargetMode="External"/><Relationship Id="rId508" Type="http://schemas.openxmlformats.org/officeDocument/2006/relationships/hyperlink" Target="https://sairhythms.sathyasai.org/song/bhola-nath-harey-jagadeesha" TargetMode="External"/><Relationship Id="rId503" Type="http://schemas.openxmlformats.org/officeDocument/2006/relationships/hyperlink" Target="https://sairhythms.sathyasai.org/song/bhavani-nandana-bala-gajanana" TargetMode="External"/><Relationship Id="rId502" Type="http://schemas.openxmlformats.org/officeDocument/2006/relationships/hyperlink" Target="https://sairhythms.sathyasai.org/song/bhavani-amba-shiva-ranjani" TargetMode="External"/><Relationship Id="rId501" Type="http://schemas.openxmlformats.org/officeDocument/2006/relationships/hyperlink" Target="https://dl.radiosai.org/RADIO_SAI_BHAJAN_CLASSROOM_190_BHAVASAGAR_SE_PAAR_UTAARO.mp3" TargetMode="External"/><Relationship Id="rId500" Type="http://schemas.openxmlformats.org/officeDocument/2006/relationships/hyperlink" Target="https://sairhythms.sathyasai.org/song/bhava-sagar-se-paar-utharo" TargetMode="External"/><Relationship Id="rId507" Type="http://schemas.openxmlformats.org/officeDocument/2006/relationships/hyperlink" Target="https://raagabox.com/search/?mid=1004858" TargetMode="External"/><Relationship Id="rId506" Type="http://schemas.openxmlformats.org/officeDocument/2006/relationships/hyperlink" Target="https://sairhythms.sathyasai.org/song/bhola-jai-bhola-jai" TargetMode="External"/><Relationship Id="rId505" Type="http://schemas.openxmlformats.org/officeDocument/2006/relationships/hyperlink" Target="https://sairhythms.sathyasai.org/song/bhola-bhandari-baba" TargetMode="External"/><Relationship Id="rId504" Type="http://schemas.openxmlformats.org/officeDocument/2006/relationships/hyperlink" Target="https://sairhythms.sathyasai.org/song/bhavatharini-partheeshwari" TargetMode="External"/><Relationship Id="rId3751" Type="http://schemas.openxmlformats.org/officeDocument/2006/relationships/hyperlink" Target="https://youtu.be/Ib0JNWKNukc?t=309" TargetMode="External"/><Relationship Id="rId2420" Type="http://schemas.openxmlformats.org/officeDocument/2006/relationships/hyperlink" Target="https://www.youtube.com/watch?v=sloJBbAi3tM" TargetMode="External"/><Relationship Id="rId3750" Type="http://schemas.openxmlformats.org/officeDocument/2006/relationships/hyperlink" Target="https://sairhythms.sathyasai.org/song/saraswathi-devi-saraswathi" TargetMode="External"/><Relationship Id="rId2421" Type="http://schemas.openxmlformats.org/officeDocument/2006/relationships/hyperlink" Target="https://sairhythms.sathyasai.org/song/mahadeva-maheshwara-sai-narayana" TargetMode="External"/><Relationship Id="rId3753" Type="http://schemas.openxmlformats.org/officeDocument/2006/relationships/hyperlink" Target="https://sairhythms.sathyasai.org/song/sarva-dharma-priya-sai-deva" TargetMode="External"/><Relationship Id="rId2422" Type="http://schemas.openxmlformats.org/officeDocument/2006/relationships/hyperlink" Target="https://sairhythms.sathyasai.org/song/mahadeva-shiva-shambho-shankara" TargetMode="External"/><Relationship Id="rId3752" Type="http://schemas.openxmlformats.org/officeDocument/2006/relationships/hyperlink" Target="https://sairhythms.sathyasai.org/song/sarva-dharma-priya-deva" TargetMode="External"/><Relationship Id="rId2412" Type="http://schemas.openxmlformats.org/officeDocument/2006/relationships/hyperlink" Target="https://sairhythms.sathyasai.org/song/madura-puri-nilayey-meenakshi" TargetMode="External"/><Relationship Id="rId3744" Type="http://schemas.openxmlformats.org/officeDocument/2006/relationships/hyperlink" Target="https://media.radiosai.org/journals/vol_10/01JAN12/12-bhajans.htm" TargetMode="External"/><Relationship Id="rId2413" Type="http://schemas.openxmlformats.org/officeDocument/2006/relationships/hyperlink" Target="https://dl.radiosai.org/RADIO_SAI_BHAJAN_CLASSROOM_419_MADURAIPURI_NILAYE_MEENAKSHI.mp3" TargetMode="External"/><Relationship Id="rId3743" Type="http://schemas.openxmlformats.org/officeDocument/2006/relationships/hyperlink" Target="https://sairhythms.sathyasai.org/song/sankata-harana-sri-sai-ramana" TargetMode="External"/><Relationship Id="rId2414" Type="http://schemas.openxmlformats.org/officeDocument/2006/relationships/hyperlink" Target="https://www.youtube.com/watch?v=Kem6VC-XtZg" TargetMode="External"/><Relationship Id="rId3746" Type="http://schemas.openxmlformats.org/officeDocument/2006/relationships/hyperlink" Target="https://www.youtube.com/watch?v=PJ2CuKgyNW0" TargetMode="External"/><Relationship Id="rId2415" Type="http://schemas.openxmlformats.org/officeDocument/2006/relationships/hyperlink" Target="https://sairhythms.sathyasai.org/song/mage-handa-ahenavado" TargetMode="External"/><Relationship Id="rId3745" Type="http://schemas.openxmlformats.org/officeDocument/2006/relationships/hyperlink" Target="https://sairhythms.sathyasai.org/song/santa-claus-coming-town" TargetMode="External"/><Relationship Id="rId2416" Type="http://schemas.openxmlformats.org/officeDocument/2006/relationships/hyperlink" Target="https://sairhythms.sathyasai.org/song/maha-ganapathey-gajanana" TargetMode="External"/><Relationship Id="rId3748" Type="http://schemas.openxmlformats.org/officeDocument/2006/relationships/hyperlink" Target="https://youtu.be/20EZwlqS5QY" TargetMode="External"/><Relationship Id="rId2417" Type="http://schemas.openxmlformats.org/officeDocument/2006/relationships/hyperlink" Target="https://www.youtube.com/watch?v=rcJg2PEx_Dk" TargetMode="External"/><Relationship Id="rId3747" Type="http://schemas.openxmlformats.org/officeDocument/2006/relationships/hyperlink" Target="https://sairhythms.sathyasai.org/song/sanze-no-toki-wo-koete-michibiku" TargetMode="External"/><Relationship Id="rId2418" Type="http://schemas.openxmlformats.org/officeDocument/2006/relationships/hyperlink" Target="https://sairhythms.sathyasai.org/song/maha-ganapathey-namostuthey-0" TargetMode="External"/><Relationship Id="rId2419" Type="http://schemas.openxmlformats.org/officeDocument/2006/relationships/hyperlink" Target="https://sairhythms.sathyasai.org/song/maha-ganapathey-namostuthey" TargetMode="External"/><Relationship Id="rId3749" Type="http://schemas.openxmlformats.org/officeDocument/2006/relationships/hyperlink" Target="https://sairhythms.sathyasai.org/song/sapney-mey-aao-shyama-murari" TargetMode="External"/><Relationship Id="rId3740" Type="http://schemas.openxmlformats.org/officeDocument/2006/relationships/hyperlink" Target="https://sairhythms.sathyasai.org/song/sankata-harana-govinda-0" TargetMode="External"/><Relationship Id="rId2410" Type="http://schemas.openxmlformats.org/officeDocument/2006/relationships/hyperlink" Target="https://sairhythms.sathyasai.org/song/madhuvana-sanchari-shyama-murari" TargetMode="External"/><Relationship Id="rId3742" Type="http://schemas.openxmlformats.org/officeDocument/2006/relationships/hyperlink" Target="https://sairhythms.sathyasai.org/song/sankata-harana-mangala-charana" TargetMode="External"/><Relationship Id="rId2411" Type="http://schemas.openxmlformats.org/officeDocument/2006/relationships/hyperlink" Target="https://media.radiosai.org/journals/vol_12/01MAR14/Madhuvana-Sanchari-Shyama-Murari-radiosai-bhajan-tutor.htm" TargetMode="External"/><Relationship Id="rId3741" Type="http://schemas.openxmlformats.org/officeDocument/2006/relationships/hyperlink" Target="https://sairhythms.sathyasai.org/song/sankata-harana-govinda" TargetMode="External"/><Relationship Id="rId1114" Type="http://schemas.openxmlformats.org/officeDocument/2006/relationships/hyperlink" Target="https://youtu.be/zFJRQ8aduw8" TargetMode="External"/><Relationship Id="rId2445" Type="http://schemas.openxmlformats.org/officeDocument/2006/relationships/hyperlink" Target="https://sairhythms.sathyasai.org/song/mana-mohana-hey-giridhari-shyama" TargetMode="External"/><Relationship Id="rId3777" Type="http://schemas.openxmlformats.org/officeDocument/2006/relationships/hyperlink" Target="https://sairhythms.sathyasai.org/song/sathya-sai-baba-anata-no" TargetMode="External"/><Relationship Id="rId1115" Type="http://schemas.openxmlformats.org/officeDocument/2006/relationships/hyperlink" Target="https://sairhythms.sathyasai.org/song/gopala-sai-gopala" TargetMode="External"/><Relationship Id="rId2446" Type="http://schemas.openxmlformats.org/officeDocument/2006/relationships/hyperlink" Target="https://sairhythms.sathyasai.org/song/mana-mohana-hey-madhusudhana" TargetMode="External"/><Relationship Id="rId3776" Type="http://schemas.openxmlformats.org/officeDocument/2006/relationships/hyperlink" Target="https://sairhythms.sathyasai.org/song/sathya-sai-baba" TargetMode="External"/><Relationship Id="rId1116" Type="http://schemas.openxmlformats.org/officeDocument/2006/relationships/hyperlink" Target="https://sairhythms.sathyasai.org/song/gopala-sai-gopala-0" TargetMode="External"/><Relationship Id="rId2447" Type="http://schemas.openxmlformats.org/officeDocument/2006/relationships/hyperlink" Target="https://sairhythms.sathyasai.org/song/mana-mohana-krishna-kunja-vihari" TargetMode="External"/><Relationship Id="rId3779" Type="http://schemas.openxmlformats.org/officeDocument/2006/relationships/hyperlink" Target="https://sairhythms.sathyasai.org/song/sathya-sai-baba-mujhey-charanon" TargetMode="External"/><Relationship Id="rId1117" Type="http://schemas.openxmlformats.org/officeDocument/2006/relationships/hyperlink" Target="https://youtu.be/O9D_FnCzeVk" TargetMode="External"/><Relationship Id="rId2448" Type="http://schemas.openxmlformats.org/officeDocument/2006/relationships/hyperlink" Target="https://sairhythms.sathyasai.org/song/mana-mohana-madhusudhana" TargetMode="External"/><Relationship Id="rId3778" Type="http://schemas.openxmlformats.org/officeDocument/2006/relationships/hyperlink" Target="https://youtu.be/7Yj42iBW68o" TargetMode="External"/><Relationship Id="rId1118" Type="http://schemas.openxmlformats.org/officeDocument/2006/relationships/hyperlink" Target="https://sairhythms.sathyasai.org/song/gopala-hijo-de-nanda" TargetMode="External"/><Relationship Id="rId2449" Type="http://schemas.openxmlformats.org/officeDocument/2006/relationships/hyperlink" Target="https://sairhythms.sathyasai.org/song/mana-mohana-murali-gopal" TargetMode="External"/><Relationship Id="rId1119" Type="http://schemas.openxmlformats.org/officeDocument/2006/relationships/hyperlink" Target="https://sairhythms.sathyasai.org/song/gopi-govinda-ghana-shyam-sai-ram" TargetMode="External"/><Relationship Id="rId525" Type="http://schemas.openxmlformats.org/officeDocument/2006/relationships/hyperlink" Target="https://sairhythms.sathyasai.org/song/bolo-bolo-sai-ram-bolo" TargetMode="External"/><Relationship Id="rId524" Type="http://schemas.openxmlformats.org/officeDocument/2006/relationships/hyperlink" Target="https://sairhythms.sathyasai.org/song/bolo-bolo-sab-mil-bolo" TargetMode="External"/><Relationship Id="rId523" Type="http://schemas.openxmlformats.org/officeDocument/2006/relationships/hyperlink" Target="https://sairhythms.sathyasai.org/song/bolo-bolo-jai-sai-ram" TargetMode="External"/><Relationship Id="rId522" Type="http://schemas.openxmlformats.org/officeDocument/2006/relationships/hyperlink" Target="https://youtu.be/WNzgIbZ9H1E" TargetMode="External"/><Relationship Id="rId529" Type="http://schemas.openxmlformats.org/officeDocument/2006/relationships/hyperlink" Target="https://sairhythms.sathyasai.org/song/bolo-jai-sai-ram" TargetMode="External"/><Relationship Id="rId528" Type="http://schemas.openxmlformats.org/officeDocument/2006/relationships/hyperlink" Target="https://www.youtube.com/watch?v=FioRTA6wRW8" TargetMode="External"/><Relationship Id="rId527" Type="http://schemas.openxmlformats.org/officeDocument/2006/relationships/hyperlink" Target="https://media.radiosai.org/journals/Vol_04/01NOV06/bhajans.htm" TargetMode="External"/><Relationship Id="rId526" Type="http://schemas.openxmlformats.org/officeDocument/2006/relationships/hyperlink" Target="https://sairhythms.sathyasai.org/song/bolo-jai-jai-kaar-bolo" TargetMode="External"/><Relationship Id="rId3771" Type="http://schemas.openxmlformats.org/officeDocument/2006/relationships/hyperlink" Target="https://sairhythms.sathyasai.org/song/sathya-dharmamu-shanthi-premalato" TargetMode="External"/><Relationship Id="rId2440" Type="http://schemas.openxmlformats.org/officeDocument/2006/relationships/hyperlink" Target="https://sairhythms.sathyasai.org/song/man-mey-smarana-karo-sai" TargetMode="External"/><Relationship Id="rId3770" Type="http://schemas.openxmlformats.org/officeDocument/2006/relationships/hyperlink" Target="https://dl.radiosai.org/Radio_Sai_Bhajan_Classroom_127_Sathya_Dharma_Shanthi_Prema_Swarupa.mp3" TargetMode="External"/><Relationship Id="rId521" Type="http://schemas.openxmlformats.org/officeDocument/2006/relationships/hyperlink" Target="https://sairhythms.sathyasai.org/song/bolo-baba-ki-jai-sai-baba-ki-jai" TargetMode="External"/><Relationship Id="rId1110" Type="http://schemas.openxmlformats.org/officeDocument/2006/relationships/hyperlink" Target="https://www.youtube.com/watch?v=vPk7avGtrDo" TargetMode="External"/><Relationship Id="rId2441" Type="http://schemas.openxmlformats.org/officeDocument/2006/relationships/hyperlink" Target="https://sairhythms.sathyasai.org/song/mana-bangaru-parthi-baba" TargetMode="External"/><Relationship Id="rId3773" Type="http://schemas.openxmlformats.org/officeDocument/2006/relationships/hyperlink" Target="https://sairhythms.sathyasai.org/song/sathya-narayana-govinda-madhava-sai" TargetMode="External"/><Relationship Id="rId520" Type="http://schemas.openxmlformats.org/officeDocument/2006/relationships/hyperlink" Target="https://sairhythms.sathyasai.org/song/bodhisattva" TargetMode="External"/><Relationship Id="rId1111" Type="http://schemas.openxmlformats.org/officeDocument/2006/relationships/hyperlink" Target="https://sairhythms.sathyasai.org/song/gopala-radhey-krishna-govinda-govinda" TargetMode="External"/><Relationship Id="rId2442" Type="http://schemas.openxmlformats.org/officeDocument/2006/relationships/hyperlink" Target="https://sairhythms.sathyasai.org/song/mana-me-ram-tana-me" TargetMode="External"/><Relationship Id="rId3772" Type="http://schemas.openxmlformats.org/officeDocument/2006/relationships/hyperlink" Target="https://sairhythms.sathyasai.org/song/sathya-manohari-sai-maheshwari" TargetMode="External"/><Relationship Id="rId1112" Type="http://schemas.openxmlformats.org/officeDocument/2006/relationships/hyperlink" Target="https://youtu.be/62u66kSgWmw" TargetMode="External"/><Relationship Id="rId2443" Type="http://schemas.openxmlformats.org/officeDocument/2006/relationships/hyperlink" Target="https://sairhythms.sathyasai.org/song/mana-mohana-ghana-shyama-gopala" TargetMode="External"/><Relationship Id="rId3775" Type="http://schemas.openxmlformats.org/officeDocument/2006/relationships/hyperlink" Target="https://sairhythms.sathyasai.org/song/sathya-narayani-shantha-swaroopini" TargetMode="External"/><Relationship Id="rId1113" Type="http://schemas.openxmlformats.org/officeDocument/2006/relationships/hyperlink" Target="https://sairhythms.sathyasai.org/song/gopala-radhey-krishna-madhusudhana" TargetMode="External"/><Relationship Id="rId2444" Type="http://schemas.openxmlformats.org/officeDocument/2006/relationships/hyperlink" Target="https://sairhythms.sathyasai.org/song/mana-mohana-giridhara-shyama-harey" TargetMode="External"/><Relationship Id="rId3774" Type="http://schemas.openxmlformats.org/officeDocument/2006/relationships/hyperlink" Target="https://sairhythms.sathyasai.org/song/sathya-narayana-guru-deva" TargetMode="External"/><Relationship Id="rId1103" Type="http://schemas.openxmlformats.org/officeDocument/2006/relationships/hyperlink" Target="https://sairhythms.sathyasai.org/song/gopala-gopala-sai-gopala" TargetMode="External"/><Relationship Id="rId2434" Type="http://schemas.openxmlformats.org/officeDocument/2006/relationships/hyperlink" Target="https://youtu.be/DCmoxgvYh58" TargetMode="External"/><Relationship Id="rId3766" Type="http://schemas.openxmlformats.org/officeDocument/2006/relationships/hyperlink" Target="https://www.youtube.com/watch?v=lPR-MVOQwpg" TargetMode="External"/><Relationship Id="rId1104" Type="http://schemas.openxmlformats.org/officeDocument/2006/relationships/hyperlink" Target="https://sairhythms.sathyasai.org/song/gopala-govinda-govinda-harey-murarey" TargetMode="External"/><Relationship Id="rId2435" Type="http://schemas.openxmlformats.org/officeDocument/2006/relationships/hyperlink" Target="https://sairhythms.sathyasai.org/song/man-mandir-mey-aao-sai" TargetMode="External"/><Relationship Id="rId3765" Type="http://schemas.openxmlformats.org/officeDocument/2006/relationships/hyperlink" Target="https://sairhythms.sathyasai.org/song/sathya-deivame-puttaparthi-nadane" TargetMode="External"/><Relationship Id="rId1105" Type="http://schemas.openxmlformats.org/officeDocument/2006/relationships/hyperlink" Target="https://youtu.be/gMOXTVq4Gsk" TargetMode="External"/><Relationship Id="rId2436" Type="http://schemas.openxmlformats.org/officeDocument/2006/relationships/hyperlink" Target="https://sairhythms.sathyasai.org/song/man-mandir-mey-rajadhi-raja" TargetMode="External"/><Relationship Id="rId3768" Type="http://schemas.openxmlformats.org/officeDocument/2006/relationships/hyperlink" Target="https://dl.radiosai.org/Radio_Sai_Bhajan_Classroom_039_Sathya_Dharma_Shanthi_Prema_Sab_Ko_Dheejo.mp3" TargetMode="External"/><Relationship Id="rId1106" Type="http://schemas.openxmlformats.org/officeDocument/2006/relationships/hyperlink" Target="https://sairhythms.sathyasai.org/song/gopala-govinda-narayana-hari" TargetMode="External"/><Relationship Id="rId2437" Type="http://schemas.openxmlformats.org/officeDocument/2006/relationships/hyperlink" Target="https://youtu.be/anD16divf2Q" TargetMode="External"/><Relationship Id="rId3767" Type="http://schemas.openxmlformats.org/officeDocument/2006/relationships/hyperlink" Target="https://sairhythms.sathyasai.org/song/sathya-dharma-shanthi-prema-sab" TargetMode="External"/><Relationship Id="rId1107" Type="http://schemas.openxmlformats.org/officeDocument/2006/relationships/hyperlink" Target="https://youtu.be/E6rxY831024?si=DtVK_TTjzacFzcA2" TargetMode="External"/><Relationship Id="rId2438" Type="http://schemas.openxmlformats.org/officeDocument/2006/relationships/hyperlink" Target="https://sairhythms.sathyasai.org/song/man-mandir-mey-sai-ram" TargetMode="External"/><Relationship Id="rId1108" Type="http://schemas.openxmlformats.org/officeDocument/2006/relationships/hyperlink" Target="https://sairhythms.sathyasai.org/song/gopala-krishna-madhava-krishna" TargetMode="External"/><Relationship Id="rId2439" Type="http://schemas.openxmlformats.org/officeDocument/2006/relationships/hyperlink" Target="https://sairhythms.sathyasai.org/song/man-mey-merey-gopala-shyama" TargetMode="External"/><Relationship Id="rId3769" Type="http://schemas.openxmlformats.org/officeDocument/2006/relationships/hyperlink" Target="https://sairhythms.sathyasai.org/song/sathya-dharma-shanthi-prema-swaroopa" TargetMode="External"/><Relationship Id="rId1109" Type="http://schemas.openxmlformats.org/officeDocument/2006/relationships/hyperlink" Target="https://sairhythms.sathyasai.org/song/gopala-radha-lola" TargetMode="External"/><Relationship Id="rId519" Type="http://schemas.openxmlformats.org/officeDocument/2006/relationships/hyperlink" Target="https://sairhythms.sathyasai.org/song/blessed-lord" TargetMode="External"/><Relationship Id="rId514" Type="http://schemas.openxmlformats.org/officeDocument/2006/relationships/hyperlink" Target="https://sairhythms.sathyasai.org/song/bhuvana-pradeepa-tribhuvana-mohana" TargetMode="External"/><Relationship Id="rId513" Type="http://schemas.openxmlformats.org/officeDocument/2006/relationships/hyperlink" Target="https://sairhythms.sathyasai.org/song/bhuvana-mohini-sri-varalakshmi" TargetMode="External"/><Relationship Id="rId512" Type="http://schemas.openxmlformats.org/officeDocument/2006/relationships/hyperlink" Target="https://dl.radiosai.org/RADIO_SAI_BHAJAN_CLASSROOM_226_BHUVANA_BANDHAVA_SAI.mp3" TargetMode="External"/><Relationship Id="rId511" Type="http://schemas.openxmlformats.org/officeDocument/2006/relationships/hyperlink" Target="https://sairhythms.sathyasai.org/song/bhuvana-bandhava-sai-bhagawan" TargetMode="External"/><Relationship Id="rId518" Type="http://schemas.openxmlformats.org/officeDocument/2006/relationships/hyperlink" Target="https://sairhythms.sathyasai.org/song/blessed-man" TargetMode="External"/><Relationship Id="rId517" Type="http://schemas.openxmlformats.org/officeDocument/2006/relationships/hyperlink" Target="https://sairhythms.sathyasai.org/song/bismillah-bismillah" TargetMode="External"/><Relationship Id="rId516" Type="http://schemas.openxmlformats.org/officeDocument/2006/relationships/hyperlink" Target="https://sairhythms.sathyasai.org/song/bismillah-alhamdullila-la-illaha-illalah" TargetMode="External"/><Relationship Id="rId515" Type="http://schemas.openxmlformats.org/officeDocument/2006/relationships/hyperlink" Target="https://sairhythms.sathyasai.org/song/bilva-stothram" TargetMode="External"/><Relationship Id="rId3760" Type="http://schemas.openxmlformats.org/officeDocument/2006/relationships/hyperlink" Target="https://sairhythms.sathyasai.org/song/sarva-naama-swaroopam-sai-baba" TargetMode="External"/><Relationship Id="rId510" Type="http://schemas.openxmlformats.org/officeDocument/2006/relationships/hyperlink" Target="https://sairhythms.sathyasai.org/song/bhola-shankara-bhola" TargetMode="External"/><Relationship Id="rId2430" Type="http://schemas.openxmlformats.org/officeDocument/2006/relationships/hyperlink" Target="https://sairhythms.sathyasai.org/song/man-ek-baar-hari-bol" TargetMode="External"/><Relationship Id="rId3762" Type="http://schemas.openxmlformats.org/officeDocument/2006/relationships/hyperlink" Target="https://sairhythms.sathyasai.org/song/sarvatra-govinda-naama-sankeertana-govinda" TargetMode="External"/><Relationship Id="rId1100" Type="http://schemas.openxmlformats.org/officeDocument/2006/relationships/hyperlink" Target="https://sairhythms.sathyasai.org/song/gopala-gopala-radhey-gopala" TargetMode="External"/><Relationship Id="rId2431" Type="http://schemas.openxmlformats.org/officeDocument/2006/relationships/hyperlink" Target="https://sairhythms.sathyasai.org/song/man-mandir-mey-aao-giridhari" TargetMode="External"/><Relationship Id="rId3761" Type="http://schemas.openxmlformats.org/officeDocument/2006/relationships/hyperlink" Target="https://youtu.be/1PMNtte7Pj0" TargetMode="External"/><Relationship Id="rId1101" Type="http://schemas.openxmlformats.org/officeDocument/2006/relationships/hyperlink" Target="https://sairhythms.sathyasai.org/song/gopala-gopala-radhey-nandalala" TargetMode="External"/><Relationship Id="rId2432" Type="http://schemas.openxmlformats.org/officeDocument/2006/relationships/hyperlink" Target="https://youtu.be/Q555rupN7CM" TargetMode="External"/><Relationship Id="rId3764" Type="http://schemas.openxmlformats.org/officeDocument/2006/relationships/hyperlink" Target="https://sairhythms.sathyasai.org/song/satchidananda-paramananda" TargetMode="External"/><Relationship Id="rId1102" Type="http://schemas.openxmlformats.org/officeDocument/2006/relationships/hyperlink" Target="https://dl.radiosai.org/RADIO_SAI_BHAJAN_CLASSROOM_457_GOPAL_GOPALA_RADHE.mp3" TargetMode="External"/><Relationship Id="rId2433" Type="http://schemas.openxmlformats.org/officeDocument/2006/relationships/hyperlink" Target="https://sairhythms.sathyasai.org/song/man-mandir-mey-aao-pyaarey" TargetMode="External"/><Relationship Id="rId3763" Type="http://schemas.openxmlformats.org/officeDocument/2006/relationships/hyperlink" Target="https://sairhythms.sathyasai.org/song/sat-naam-vahe-guru" TargetMode="External"/><Relationship Id="rId3711" Type="http://schemas.openxmlformats.org/officeDocument/2006/relationships/hyperlink" Target="https://sairhythms.sathyasai.org/song/sai-terey-charanon-mey-koti" TargetMode="External"/><Relationship Id="rId3710" Type="http://schemas.openxmlformats.org/officeDocument/2006/relationships/hyperlink" Target="https://sairhythms.sathyasai.org/song/sai-terey-charanon-mey" TargetMode="External"/><Relationship Id="rId3713" Type="http://schemas.openxmlformats.org/officeDocument/2006/relationships/hyperlink" Target="https://sairhythms.sathyasai.org/song/sai-wa-ai-shinri-wa" TargetMode="External"/><Relationship Id="rId3712" Type="http://schemas.openxmlformats.org/officeDocument/2006/relationships/hyperlink" Target="https://sairhythms.sathyasai.org/song/sai-tero-naam-tero-naam" TargetMode="External"/><Relationship Id="rId3715" Type="http://schemas.openxmlformats.org/officeDocument/2006/relationships/hyperlink" Target="https://sairhythms.sathyasai.org/song/sai-wa-buddha-buddha-wa" TargetMode="External"/><Relationship Id="rId3714" Type="http://schemas.openxmlformats.org/officeDocument/2006/relationships/hyperlink" Target="https://youtu.be/K3knE-gzBYg" TargetMode="External"/><Relationship Id="rId3717" Type="http://schemas.openxmlformats.org/officeDocument/2006/relationships/hyperlink" Target="https://sairhythms.sathyasai.org/song/sai-you-are-my-heart" TargetMode="External"/><Relationship Id="rId3716" Type="http://schemas.openxmlformats.org/officeDocument/2006/relationships/hyperlink" Target="https://youtu.be/McMOALDcat4" TargetMode="External"/><Relationship Id="rId3719" Type="http://schemas.openxmlformats.org/officeDocument/2006/relationships/hyperlink" Target="https://sairhythms.sathyasai.org/song/sai-you-are-my-heart-0" TargetMode="External"/><Relationship Id="rId3718" Type="http://schemas.openxmlformats.org/officeDocument/2006/relationships/hyperlink" Target="https://sairhythms.sathyasai.org/song/sai-you-are-more-precious" TargetMode="External"/><Relationship Id="rId3700" Type="http://schemas.openxmlformats.org/officeDocument/2006/relationships/hyperlink" Target="https://sairhythms.sathyasai.org/song/sai-sathya-sai-sai-guru" TargetMode="External"/><Relationship Id="rId3702" Type="http://schemas.openxmlformats.org/officeDocument/2006/relationships/hyperlink" Target="https://sairhythms.sathyasai.org/song/sai-shankara-bholey-shankara" TargetMode="External"/><Relationship Id="rId3701" Type="http://schemas.openxmlformats.org/officeDocument/2006/relationships/hyperlink" Target="https://sairhythms.sathyasai.org/song/sai-shankara" TargetMode="External"/><Relationship Id="rId3704" Type="http://schemas.openxmlformats.org/officeDocument/2006/relationships/hyperlink" Target="https://sairhythms.sathyasai.org/song/sai-shankara-shambho-shankara" TargetMode="External"/><Relationship Id="rId3703" Type="http://schemas.openxmlformats.org/officeDocument/2006/relationships/hyperlink" Target="https://sairhythms.sathyasai.org/song/sai-shankara-parthi-pureeshwara" TargetMode="External"/><Relationship Id="rId3706" Type="http://schemas.openxmlformats.org/officeDocument/2006/relationships/hyperlink" Target="https://youtu.be/xvRYRRkkexo" TargetMode="External"/><Relationship Id="rId3705" Type="http://schemas.openxmlformats.org/officeDocument/2006/relationships/hyperlink" Target="https://sairhythms.sathyasai.org/song/sai-shiva-so-sublime" TargetMode="External"/><Relationship Id="rId3708" Type="http://schemas.openxmlformats.org/officeDocument/2006/relationships/hyperlink" Target="https://sairhythms.sathyasai.org/song/sai-sri-sai-sath-chitha" TargetMode="External"/><Relationship Id="rId3707" Type="http://schemas.openxmlformats.org/officeDocument/2006/relationships/hyperlink" Target="https://sairhythms.sathyasai.org/song/sai-shyam-sai-shyam-sai" TargetMode="External"/><Relationship Id="rId3709" Type="http://schemas.openxmlformats.org/officeDocument/2006/relationships/hyperlink" Target="https://sairhythms.sathyasai.org/song/sai-sundara-sundara" TargetMode="External"/><Relationship Id="rId2401" Type="http://schemas.openxmlformats.org/officeDocument/2006/relationships/hyperlink" Target="https://sairhythms.sathyasai.org/song/madhusudhana-hey-muralidhara" TargetMode="External"/><Relationship Id="rId3733" Type="http://schemas.openxmlformats.org/officeDocument/2006/relationships/hyperlink" Target="https://sairhythms.sathyasai.org/song/samba-vinodini-shiva-sai-shankari" TargetMode="External"/><Relationship Id="rId2402" Type="http://schemas.openxmlformats.org/officeDocument/2006/relationships/hyperlink" Target="https://sairhythms.sathyasai.org/song/madhusudhana-muralidhara" TargetMode="External"/><Relationship Id="rId3732" Type="http://schemas.openxmlformats.org/officeDocument/2006/relationships/hyperlink" Target="https://sairhythms.sathyasai.org/song/samba-sadashiva-sayeeshwara" TargetMode="External"/><Relationship Id="rId2403" Type="http://schemas.openxmlformats.org/officeDocument/2006/relationships/hyperlink" Target="https://sairhythms.sathyasai.org/song/madhuvan-ke-mohana-murali-bajaiyya" TargetMode="External"/><Relationship Id="rId3735" Type="http://schemas.openxmlformats.org/officeDocument/2006/relationships/hyperlink" Target="https://sairhythms.sathyasai.org/song/sambhava-shiva-shambho-shambho" TargetMode="External"/><Relationship Id="rId2404" Type="http://schemas.openxmlformats.org/officeDocument/2006/relationships/hyperlink" Target="https://sairhythms.sathyasai.org/song/madhuvan-mey-sai-gopala" TargetMode="External"/><Relationship Id="rId3734" Type="http://schemas.openxmlformats.org/officeDocument/2006/relationships/hyperlink" Target="https://dl.radiosai.org/RADIO_SAI_BHAJAN_CLASSROOM_269_SAMBA_VINODINI_SHIV_SAI.mp3" TargetMode="External"/><Relationship Id="rId2405" Type="http://schemas.openxmlformats.org/officeDocument/2006/relationships/hyperlink" Target="https://youtu.be/wJj9Q5oKnWQ" TargetMode="External"/><Relationship Id="rId3737" Type="http://schemas.openxmlformats.org/officeDocument/2006/relationships/hyperlink" Target="https://sairhythms.sathyasai.org/song/sambhavi-shankari-namo-namo" TargetMode="External"/><Relationship Id="rId2406" Type="http://schemas.openxmlformats.org/officeDocument/2006/relationships/hyperlink" Target="https://sairhythms.sathyasai.org/song/madhuvana-ke-muraliwala" TargetMode="External"/><Relationship Id="rId3736" Type="http://schemas.openxmlformats.org/officeDocument/2006/relationships/hyperlink" Target="https://sairhythms.sathyasai.org/song/sambhavi-shankari-linga-bhairavi" TargetMode="External"/><Relationship Id="rId2407" Type="http://schemas.openxmlformats.org/officeDocument/2006/relationships/hyperlink" Target="https://sairhythms.sathyasai.org/song/madhuvana-murali-guna-gao" TargetMode="External"/><Relationship Id="rId3739" Type="http://schemas.openxmlformats.org/officeDocument/2006/relationships/hyperlink" Target="https://sairhythms.sathyasai.org/song/sangeeta-rasike-sharadey-amba" TargetMode="External"/><Relationship Id="rId2408" Type="http://schemas.openxmlformats.org/officeDocument/2006/relationships/hyperlink" Target="https://sairhythms.sathyasai.org/song/madhuvana-murali-shyama-bhajo" TargetMode="External"/><Relationship Id="rId3738" Type="http://schemas.openxmlformats.org/officeDocument/2006/relationships/hyperlink" Target="https://sairhythms.sathyasai.org/song/sanathana-sarathey-sayeesha" TargetMode="External"/><Relationship Id="rId2409" Type="http://schemas.openxmlformats.org/officeDocument/2006/relationships/hyperlink" Target="https://sairhythms.sathyasai.org/song/madhuvana-murali-shyama-murari" TargetMode="External"/><Relationship Id="rId3731" Type="http://schemas.openxmlformats.org/officeDocument/2006/relationships/hyperlink" Target="https://sairhythms.sathyasai.org/song/samba-sadashiva-samba-sadashiva" TargetMode="External"/><Relationship Id="rId2400" Type="http://schemas.openxmlformats.org/officeDocument/2006/relationships/hyperlink" Target="https://sairhythms.sathyasai.org/song/madhusudhana-harey-madhava" TargetMode="External"/><Relationship Id="rId3730" Type="http://schemas.openxmlformats.org/officeDocument/2006/relationships/hyperlink" Target="https://sairhythms.sathyasai.org/song/samba-sadashiva-sai-prabho" TargetMode="External"/><Relationship Id="rId3722" Type="http://schemas.openxmlformats.org/officeDocument/2006/relationships/hyperlink" Target="https://sairhythms.sathyasai.org/song/sai%E2%80%99s-love-so-wonderful" TargetMode="External"/><Relationship Id="rId3721" Type="http://schemas.openxmlformats.org/officeDocument/2006/relationships/hyperlink" Target="https://sairhythms.sathyasai.org/song/sai-oh-sai" TargetMode="External"/><Relationship Id="rId3724" Type="http://schemas.openxmlformats.org/officeDocument/2006/relationships/hyperlink" Target="https://sairhythms.sathyasai.org/song/sakala-bhuvana-ke-prabhu-parameshwara" TargetMode="External"/><Relationship Id="rId3723" Type="http://schemas.openxmlformats.org/officeDocument/2006/relationships/hyperlink" Target="https://sairhythms.sathyasai.org/song/sai%E2%80%99s-universe" TargetMode="External"/><Relationship Id="rId3726" Type="http://schemas.openxmlformats.org/officeDocument/2006/relationships/hyperlink" Target="https://sairhythms.sathyasai.org/song/sakshath-parabrahma-sai-guru-vandana" TargetMode="External"/><Relationship Id="rId3725" Type="http://schemas.openxmlformats.org/officeDocument/2006/relationships/hyperlink" Target="https://youtu.be/hmPx-R3AX5I" TargetMode="External"/><Relationship Id="rId3728" Type="http://schemas.openxmlformats.org/officeDocument/2006/relationships/hyperlink" Target="https://sairhythms.sathyasai.org/song/salute-lord-sathya-sai" TargetMode="External"/><Relationship Id="rId3727" Type="http://schemas.openxmlformats.org/officeDocument/2006/relationships/hyperlink" Target="https://sairhythms.sathyasai.org/song/salaam-valekum-salaam-valekum-salaam" TargetMode="External"/><Relationship Id="rId3729" Type="http://schemas.openxmlformats.org/officeDocument/2006/relationships/hyperlink" Target="https://youtu.be/W5F3QwWGewo" TargetMode="External"/><Relationship Id="rId3720" Type="http://schemas.openxmlformats.org/officeDocument/2006/relationships/hyperlink" Target="https://sairhythms.sathyasai.org/song/sai-embodiment-love" TargetMode="External"/><Relationship Id="rId4206" Type="http://schemas.openxmlformats.org/officeDocument/2006/relationships/hyperlink" Target="https://media.radiosai.org/journals/vol_09/01JAN11/12-bhajans.htm" TargetMode="External"/><Relationship Id="rId4205" Type="http://schemas.openxmlformats.org/officeDocument/2006/relationships/hyperlink" Target="https://sairhythms.sathyasai.org/song/sri-ranga-sri-ranga-ranga" TargetMode="External"/><Relationship Id="rId4208" Type="http://schemas.openxmlformats.org/officeDocument/2006/relationships/hyperlink" Target="https://sairhythms.sathyasai.org/song/sri-ranga-vittala-vittala-narayana" TargetMode="External"/><Relationship Id="rId4207" Type="http://schemas.openxmlformats.org/officeDocument/2006/relationships/hyperlink" Target="https://sairhythms.sathyasai.org/song/sri-ranga-vittala-pandari-natha" TargetMode="External"/><Relationship Id="rId590" Type="http://schemas.openxmlformats.org/officeDocument/2006/relationships/hyperlink" Target="https://sairhythms.sathyasai.org/song/chandrashekara-sayeeshwara" TargetMode="External"/><Relationship Id="rId4209" Type="http://schemas.openxmlformats.org/officeDocument/2006/relationships/hyperlink" Target="https://sairhythms.sathyasai.org/song/sri-rangana-krishnana-devaki-nandana" TargetMode="External"/><Relationship Id="rId589" Type="http://schemas.openxmlformats.org/officeDocument/2006/relationships/hyperlink" Target="https://sairhythms.sathyasai.org/song/chandrashekara-sai-sundara" TargetMode="External"/><Relationship Id="rId588" Type="http://schemas.openxmlformats.org/officeDocument/2006/relationships/hyperlink" Target="https://sairhythms.sathyasai.org/song/chandrashekara-indushekara" TargetMode="External"/><Relationship Id="rId1170" Type="http://schemas.openxmlformats.org/officeDocument/2006/relationships/hyperlink" Target="https://sairhythms.sathyasai.org/song/govinda-madhava-gopala-keshava" TargetMode="External"/><Relationship Id="rId1171" Type="http://schemas.openxmlformats.org/officeDocument/2006/relationships/hyperlink" Target="https://sairhythms.sathyasai.org/song/govinda-murahari-madhava" TargetMode="External"/><Relationship Id="rId583" Type="http://schemas.openxmlformats.org/officeDocument/2006/relationships/hyperlink" Target="https://sairhythms.sathyasai.org/song/chandrakala-dhara-samba-sadashiva" TargetMode="External"/><Relationship Id="rId1172" Type="http://schemas.openxmlformats.org/officeDocument/2006/relationships/hyperlink" Target="https://sairhythms.sathyasai.org/song/govinda-muralidhara-murahara" TargetMode="External"/><Relationship Id="rId582" Type="http://schemas.openxmlformats.org/officeDocument/2006/relationships/hyperlink" Target="https://sairhythms.sathyasai.org/song/chandra-vadana-kamala-nayana" TargetMode="External"/><Relationship Id="rId1173" Type="http://schemas.openxmlformats.org/officeDocument/2006/relationships/hyperlink" Target="https://www.raagabox.com/search/?mid=1009636" TargetMode="External"/><Relationship Id="rId581" Type="http://schemas.openxmlformats.org/officeDocument/2006/relationships/hyperlink" Target="https://sairhythms.sathyasai.org/song/chandra-chooda-mahadeva-shiva" TargetMode="External"/><Relationship Id="rId1174" Type="http://schemas.openxmlformats.org/officeDocument/2006/relationships/hyperlink" Target="https://sairhythms.sathyasai.org/song/govinda-murari-gopala-murari" TargetMode="External"/><Relationship Id="rId4200" Type="http://schemas.openxmlformats.org/officeDocument/2006/relationships/hyperlink" Target="https://sairhythms.sathyasai.org/song/sri-rama-sundara-naama" TargetMode="External"/><Relationship Id="rId580" Type="http://schemas.openxmlformats.org/officeDocument/2006/relationships/hyperlink" Target="https://sairhythms.sathyasai.org/song/chandi-janani-ma" TargetMode="External"/><Relationship Id="rId1175" Type="http://schemas.openxmlformats.org/officeDocument/2006/relationships/hyperlink" Target="https://sairhythms.sathyasai.org/song/govinda-narayana-gopala-narayana" TargetMode="External"/><Relationship Id="rId587" Type="http://schemas.openxmlformats.org/officeDocument/2006/relationships/hyperlink" Target="https://sairhythms.sathyasai.org/song/chandramouli-shankara-chandrashekhara" TargetMode="External"/><Relationship Id="rId1176" Type="http://schemas.openxmlformats.org/officeDocument/2006/relationships/hyperlink" Target="https://sairhythms.sathyasai.org/song/govinda-radhey-govinda-radhey" TargetMode="External"/><Relationship Id="rId4202" Type="http://schemas.openxmlformats.org/officeDocument/2006/relationships/hyperlink" Target="https://sairhythms.sathyasai.org/song/sri-ramachandra-jaya-ramachandra" TargetMode="External"/><Relationship Id="rId586" Type="http://schemas.openxmlformats.org/officeDocument/2006/relationships/hyperlink" Target="https://sairhythms.sathyasai.org/song/chandramouleeshwari-shankari-shankari" TargetMode="External"/><Relationship Id="rId1177" Type="http://schemas.openxmlformats.org/officeDocument/2006/relationships/hyperlink" Target="https://youtu.be/dArqVfejrMc" TargetMode="External"/><Relationship Id="rId4201" Type="http://schemas.openxmlformats.org/officeDocument/2006/relationships/hyperlink" Target="https://sairhythms.sathyasai.org/song/sri-ramachandra-jaya-jagannatha" TargetMode="External"/><Relationship Id="rId585" Type="http://schemas.openxmlformats.org/officeDocument/2006/relationships/hyperlink" Target="https://sairhythms.sathyasai.org/song/chandrakala-dhara-shambho-deva" TargetMode="External"/><Relationship Id="rId1178" Type="http://schemas.openxmlformats.org/officeDocument/2006/relationships/hyperlink" Target="https://sairhythms.sathyasai.org/song/govinda-radhey-krishna-govinda-govinda" TargetMode="External"/><Relationship Id="rId4204" Type="http://schemas.openxmlformats.org/officeDocument/2006/relationships/hyperlink" Target="https://sairhythms.sathyasai.org/song/sri-ranga-sai-shesha-sai" TargetMode="External"/><Relationship Id="rId584" Type="http://schemas.openxmlformats.org/officeDocument/2006/relationships/hyperlink" Target="https://www.youtube.com/watch?v=sBxnPe1c6Pg" TargetMode="External"/><Relationship Id="rId1179" Type="http://schemas.openxmlformats.org/officeDocument/2006/relationships/hyperlink" Target="https://sairhythms.sathyasai.org/song/govinda-rama-gopala-rama" TargetMode="External"/><Relationship Id="rId4203" Type="http://schemas.openxmlformats.org/officeDocument/2006/relationships/hyperlink" Target="https://sairhythms.sathyasai.org/song/sri-ranga-harey-vittala-sai" TargetMode="External"/><Relationship Id="rId1169" Type="http://schemas.openxmlformats.org/officeDocument/2006/relationships/hyperlink" Target="https://sairhythms.sathyasai.org/song/govinda-madhava-gopala-keshava-0" TargetMode="External"/><Relationship Id="rId579" Type="http://schemas.openxmlformats.org/officeDocument/2006/relationships/hyperlink" Target="https://sairhythms.sathyasai.org/song/chandi-chamundi-jaya-vaishnavi-devi" TargetMode="External"/><Relationship Id="rId578" Type="http://schemas.openxmlformats.org/officeDocument/2006/relationships/hyperlink" Target="https://youtu.be/mTNkjZGLaqE" TargetMode="External"/><Relationship Id="rId577" Type="http://schemas.openxmlformats.org/officeDocument/2006/relationships/hyperlink" Target="https://sairhythms.sathyasai.org/song/chanda-kirana-kula-mandana-ram" TargetMode="External"/><Relationship Id="rId2490" Type="http://schemas.openxmlformats.org/officeDocument/2006/relationships/hyperlink" Target="https://sairhythms.sathyasai.org/song/manuva-bolo-guru-charanam-manasa" TargetMode="External"/><Relationship Id="rId1160" Type="http://schemas.openxmlformats.org/officeDocument/2006/relationships/hyperlink" Target="https://sairhythms.sathyasai.org/song/govinda-jai-jai-gopala-jai-0" TargetMode="External"/><Relationship Id="rId2491" Type="http://schemas.openxmlformats.org/officeDocument/2006/relationships/hyperlink" Target="https://youtu.be/Te4PEF9FRgA" TargetMode="External"/><Relationship Id="rId572" Type="http://schemas.openxmlformats.org/officeDocument/2006/relationships/hyperlink" Target="https://sairhythms.sathyasai.org/song/call-upon-lord-all" TargetMode="External"/><Relationship Id="rId1161" Type="http://schemas.openxmlformats.org/officeDocument/2006/relationships/hyperlink" Target="https://sairhythms.sathyasai.org/song/govinda-jaya-govinda" TargetMode="External"/><Relationship Id="rId2492" Type="http://schemas.openxmlformats.org/officeDocument/2006/relationships/hyperlink" Target="https://sairhythms.sathyasai.org/song/manuva-bolo-jai-sita-ram" TargetMode="External"/><Relationship Id="rId571" Type="http://schemas.openxmlformats.org/officeDocument/2006/relationships/hyperlink" Target="https://sairhythms.sathyasai.org/song/call-lord-you-love-unceasingly" TargetMode="External"/><Relationship Id="rId1162" Type="http://schemas.openxmlformats.org/officeDocument/2006/relationships/hyperlink" Target="https://sairhythms.sathyasai.org/song/govinda-krishna-jai-gopala-krishna-0" TargetMode="External"/><Relationship Id="rId2493" Type="http://schemas.openxmlformats.org/officeDocument/2006/relationships/hyperlink" Target="https://sairhythms.sathyasai.org/song/manuva-bolo-radhey-radhey-radhey" TargetMode="External"/><Relationship Id="rId570" Type="http://schemas.openxmlformats.org/officeDocument/2006/relationships/hyperlink" Target="https://youtu.be/c_r_uOVO62E" TargetMode="External"/><Relationship Id="rId1163" Type="http://schemas.openxmlformats.org/officeDocument/2006/relationships/hyperlink" Target="https://sairhythms.sathyasai.org/song/govinda-krishna-jai-gopala-krishna" TargetMode="External"/><Relationship Id="rId2494" Type="http://schemas.openxmlformats.org/officeDocument/2006/relationships/hyperlink" Target="https://sairhythms.sathyasai.org/song/maruti-raya-mangala-naama" TargetMode="External"/><Relationship Id="rId1164" Type="http://schemas.openxmlformats.org/officeDocument/2006/relationships/hyperlink" Target="https://dl.radiosai.org/RADIO_SAI_BHAJAN_CLASSROOM_305_GOVIND_KRISHNA_JAI.mp3" TargetMode="External"/><Relationship Id="rId2495" Type="http://schemas.openxmlformats.org/officeDocument/2006/relationships/hyperlink" Target="https://sairhythms.sathyasai.org/song/maruti-raya-namo-namo" TargetMode="External"/><Relationship Id="rId576" Type="http://schemas.openxmlformats.org/officeDocument/2006/relationships/hyperlink" Target="https://sairhythms.sathyasai.org/song/care-things-around-us" TargetMode="External"/><Relationship Id="rId1165" Type="http://schemas.openxmlformats.org/officeDocument/2006/relationships/hyperlink" Target="https://sairhythms.sathyasai.org/song/govinda-krishna-vittala-venu-gopala" TargetMode="External"/><Relationship Id="rId2496" Type="http://schemas.openxmlformats.org/officeDocument/2006/relationships/hyperlink" Target="https://sairhythms.sathyasai.org/song/master-light" TargetMode="External"/><Relationship Id="rId575" Type="http://schemas.openxmlformats.org/officeDocument/2006/relationships/hyperlink" Target="https://sairhythms.sathyasai.org/song/care-earth" TargetMode="External"/><Relationship Id="rId1166" Type="http://schemas.openxmlformats.org/officeDocument/2006/relationships/hyperlink" Target="https://sairhythms.sathyasai.org/song/govinda-krishna-vittaley" TargetMode="External"/><Relationship Id="rId2497" Type="http://schemas.openxmlformats.org/officeDocument/2006/relationships/hyperlink" Target="https://sairhythms.sathyasai.org/song/master-maya" TargetMode="External"/><Relationship Id="rId574" Type="http://schemas.openxmlformats.org/officeDocument/2006/relationships/hyperlink" Target="https://sairhythms.sathyasai.org/song/can%E2%80%99t-get-enough-your-love-my-lord" TargetMode="External"/><Relationship Id="rId1167" Type="http://schemas.openxmlformats.org/officeDocument/2006/relationships/hyperlink" Target="https://sairhythms.sathyasai.org/song/govinda-krishna-vittaley-venu-gopala" TargetMode="External"/><Relationship Id="rId2498" Type="http://schemas.openxmlformats.org/officeDocument/2006/relationships/hyperlink" Target="https://sairhythms.sathyasai.org/song/mata-annapoorneshwari" TargetMode="External"/><Relationship Id="rId573" Type="http://schemas.openxmlformats.org/officeDocument/2006/relationships/hyperlink" Target="https://sairhythms.sathyasai.org/song/calling-god-any-name" TargetMode="External"/><Relationship Id="rId1168" Type="http://schemas.openxmlformats.org/officeDocument/2006/relationships/hyperlink" Target="https://media.radiosai.org/journals/Vol_06/01OCT08/10-bhajans.htm" TargetMode="External"/><Relationship Id="rId2499" Type="http://schemas.openxmlformats.org/officeDocument/2006/relationships/hyperlink" Target="https://sairhythms.sathyasai.org/song/mata-bhavani-jagadambe-ma" TargetMode="External"/><Relationship Id="rId4228" Type="http://schemas.openxmlformats.org/officeDocument/2006/relationships/hyperlink" Target="https://sairhythms.sathyasai.org/song/srinivasa-venkatesha" TargetMode="External"/><Relationship Id="rId4227" Type="http://schemas.openxmlformats.org/officeDocument/2006/relationships/hyperlink" Target="https://sairhythms.sathyasai.org/song/srinivasa-sri-venkatesha" TargetMode="External"/><Relationship Id="rId4229" Type="http://schemas.openxmlformats.org/officeDocument/2006/relationships/hyperlink" Target="https://sairhythms.sathyasai.org/song/srishti-sthithi-layakara-amrutotbhavakara" TargetMode="External"/><Relationship Id="rId1190" Type="http://schemas.openxmlformats.org/officeDocument/2006/relationships/hyperlink" Target="https://sairhythms.sathyasai.org/song/gowri-ganesha-vinayaka" TargetMode="External"/><Relationship Id="rId1191" Type="http://schemas.openxmlformats.org/officeDocument/2006/relationships/hyperlink" Target="https://sairhythms.sathyasai.org/song/gowri-manohara-hey-nataraja" TargetMode="External"/><Relationship Id="rId1192" Type="http://schemas.openxmlformats.org/officeDocument/2006/relationships/hyperlink" Target="https://sairhythms.sathyasai.org/song/gowri-nandana-bala-gajanana" TargetMode="External"/><Relationship Id="rId1193" Type="http://schemas.openxmlformats.org/officeDocument/2006/relationships/hyperlink" Target="https://dl.radiosai.org/RADIO_SAI_BHAJAN_CLASSROOM_260_GOURI_NANDANA_BAAL_GAJANANA.mp3" TargetMode="External"/><Relationship Id="rId1194" Type="http://schemas.openxmlformats.org/officeDocument/2006/relationships/hyperlink" Target="https://sairhythms.sathyasai.org/song/gowri-nandana-gajanana-0" TargetMode="External"/><Relationship Id="rId4220" Type="http://schemas.openxmlformats.org/officeDocument/2006/relationships/hyperlink" Target="https://sairhythms.sathyasai.org/song/sri-vasudeva-narayana" TargetMode="External"/><Relationship Id="rId1195" Type="http://schemas.openxmlformats.org/officeDocument/2006/relationships/hyperlink" Target="https://sairhythms.sathyasai.org/song/gowri-nandana-gajanana" TargetMode="External"/><Relationship Id="rId1196" Type="http://schemas.openxmlformats.org/officeDocument/2006/relationships/hyperlink" Target="https://sairhythms.sathyasai.org/song/gowri-nandana-gajanana-hey" TargetMode="External"/><Relationship Id="rId4222" Type="http://schemas.openxmlformats.org/officeDocument/2006/relationships/hyperlink" Target="https://sairhythms.sathyasai.org/song/sri-venkatesha-sayeeshwara" TargetMode="External"/><Relationship Id="rId1197" Type="http://schemas.openxmlformats.org/officeDocument/2006/relationships/hyperlink" Target="https://sairhythms.sathyasai.org/song/gowri-nandana-sri-ganesha" TargetMode="External"/><Relationship Id="rId4221" Type="http://schemas.openxmlformats.org/officeDocument/2006/relationships/hyperlink" Target="https://sairhythms.sathyasai.org/song/sri-vasudeva-narayana-sai-narayana" TargetMode="External"/><Relationship Id="rId1198" Type="http://schemas.openxmlformats.org/officeDocument/2006/relationships/hyperlink" Target="https://sairhythms.sathyasai.org/song/gowri-nandana-vishwanatha-sutha" TargetMode="External"/><Relationship Id="rId4224" Type="http://schemas.openxmlformats.org/officeDocument/2006/relationships/hyperlink" Target="https://sairhythms.sathyasai.org/song/srikari-krupakari-kshemankari-sayeeshwari" TargetMode="External"/><Relationship Id="rId1199" Type="http://schemas.openxmlformats.org/officeDocument/2006/relationships/hyperlink" Target="https://sairhythms.sathyasai.org/song/gowri-nathaya-vishwanathaya" TargetMode="External"/><Relationship Id="rId4223" Type="http://schemas.openxmlformats.org/officeDocument/2006/relationships/hyperlink" Target="https://sairhythms.sathyasai.org/song/sridhara-sundara-radhikeshwara" TargetMode="External"/><Relationship Id="rId4226" Type="http://schemas.openxmlformats.org/officeDocument/2006/relationships/hyperlink" Target="https://sairhythms.sathyasai.org/song/srinivasa-sri-venkatesha-0" TargetMode="External"/><Relationship Id="rId4225" Type="http://schemas.openxmlformats.org/officeDocument/2006/relationships/hyperlink" Target="https://sairhythms.sathyasai.org/song/srinivasa-govinda-sri-venkatesha-govinda" TargetMode="External"/><Relationship Id="rId4217" Type="http://schemas.openxmlformats.org/officeDocument/2006/relationships/hyperlink" Target="https://sairhythms.sathyasai.org/song/sri-sai-sharanam-sharanam-deva" TargetMode="External"/><Relationship Id="rId4216" Type="http://schemas.openxmlformats.org/officeDocument/2006/relationships/hyperlink" Target="https://sairhythms.sathyasai.org/song/sri-sai-rama-sundara-naama" TargetMode="External"/><Relationship Id="rId4219" Type="http://schemas.openxmlformats.org/officeDocument/2006/relationships/hyperlink" Target="https://sairhythms.sathyasai.org/song/sri-sathya-sai-our-heavenly-host" TargetMode="External"/><Relationship Id="rId4218" Type="http://schemas.openxmlformats.org/officeDocument/2006/relationships/hyperlink" Target="https://sairhythms.sathyasai.org/song/sri-sai-shirdeeshwara-parthi-vasa" TargetMode="External"/><Relationship Id="rId599" Type="http://schemas.openxmlformats.org/officeDocument/2006/relationships/hyperlink" Target="https://sairhythms.sathyasai.org/song/charana-kamala-bando-0" TargetMode="External"/><Relationship Id="rId1180" Type="http://schemas.openxmlformats.org/officeDocument/2006/relationships/hyperlink" Target="https://sairhythms.sathyasai.org/song/govinda-rama-jai-jai-gopala" TargetMode="External"/><Relationship Id="rId1181" Type="http://schemas.openxmlformats.org/officeDocument/2006/relationships/hyperlink" Target="https://sairhythms.sathyasai.org/song/govinda-sadguru-krishna-govinda-3" TargetMode="External"/><Relationship Id="rId1182" Type="http://schemas.openxmlformats.org/officeDocument/2006/relationships/hyperlink" Target="https://sairhythms.sathyasai.org/song/govinda-vittala-gopala-vittala-3" TargetMode="External"/><Relationship Id="rId594" Type="http://schemas.openxmlformats.org/officeDocument/2006/relationships/hyperlink" Target="https://www.youtube.com/watch?v=eVOS0xZb-EQ" TargetMode="External"/><Relationship Id="rId1183" Type="http://schemas.openxmlformats.org/officeDocument/2006/relationships/hyperlink" Target="https://sairhythms.sathyasai.org/song/govinda-yadu-kula-madhava-ananda" TargetMode="External"/><Relationship Id="rId593" Type="http://schemas.openxmlformats.org/officeDocument/2006/relationships/hyperlink" Target="https://media.radiosai.org/journals/Vol_05/01FEB07/10-bhajans.htm" TargetMode="External"/><Relationship Id="rId1184" Type="http://schemas.openxmlformats.org/officeDocument/2006/relationships/hyperlink" Target="https://sairhythms.sathyasai.org/song/govindam-bhaja-mooda-mathey-bhaja" TargetMode="External"/><Relationship Id="rId592" Type="http://schemas.openxmlformats.org/officeDocument/2006/relationships/hyperlink" Target="https://sairhythms.sathyasai.org/song/chandrashekaraya-namah-om" TargetMode="External"/><Relationship Id="rId1185" Type="http://schemas.openxmlformats.org/officeDocument/2006/relationships/hyperlink" Target="https://sairhythms.sathyasai.org/song/govindam-sai-geeta-madhuram" TargetMode="External"/><Relationship Id="rId4211" Type="http://schemas.openxmlformats.org/officeDocument/2006/relationships/hyperlink" Target="https://sairhythms.sathyasai.org/song/sri-sai-charanam-sathya-sai" TargetMode="External"/><Relationship Id="rId591" Type="http://schemas.openxmlformats.org/officeDocument/2006/relationships/hyperlink" Target="https://dl.radiosai.org/RADIO_SAI_BHAJAN_CLASSROOM_399_CHANDRASHEKHARA_SAISHAWARA.mp3" TargetMode="External"/><Relationship Id="rId1186" Type="http://schemas.openxmlformats.org/officeDocument/2006/relationships/hyperlink" Target="https://sairhythms.sathyasai.org/song/govindethi-sada-snanam" TargetMode="External"/><Relationship Id="rId4210" Type="http://schemas.openxmlformats.org/officeDocument/2006/relationships/hyperlink" Target="https://youtu.be/77d84o0FoJc?t=1084" TargetMode="External"/><Relationship Id="rId598" Type="http://schemas.openxmlformats.org/officeDocument/2006/relationships/hyperlink" Target="https://sairhythms.sathyasai.org/song/charana-kamala-bando" TargetMode="External"/><Relationship Id="rId1187" Type="http://schemas.openxmlformats.org/officeDocument/2006/relationships/hyperlink" Target="https://dl.radiosai.org/RADIO_SAI_BHAJAN_CLASSROOM_449_GOVINDETI_SADA.mp3" TargetMode="External"/><Relationship Id="rId4213" Type="http://schemas.openxmlformats.org/officeDocument/2006/relationships/hyperlink" Target="https://sairhythms.sathyasai.org/song/sri-sai-natha-deena-natha" TargetMode="External"/><Relationship Id="rId597" Type="http://schemas.openxmlformats.org/officeDocument/2006/relationships/hyperlink" Target="https://sairhythms.sathyasai.org/song/chant-name-lord" TargetMode="External"/><Relationship Id="rId1188" Type="http://schemas.openxmlformats.org/officeDocument/2006/relationships/hyperlink" Target="https://youtu.be/ZgQTSuGXjTE" TargetMode="External"/><Relationship Id="rId4212" Type="http://schemas.openxmlformats.org/officeDocument/2006/relationships/hyperlink" Target="https://sairhythms.sathyasai.org/song/sri-sai-gananayakam-ganapathim" TargetMode="External"/><Relationship Id="rId596" Type="http://schemas.openxmlformats.org/officeDocument/2006/relationships/hyperlink" Target="https://sairhythms.sathyasai.org/song/chant-name-lord-ganesha" TargetMode="External"/><Relationship Id="rId1189" Type="http://schemas.openxmlformats.org/officeDocument/2006/relationships/hyperlink" Target="https://sairhythms.sathyasai.org/song/gowri-ganesh-uma-ganesh" TargetMode="External"/><Relationship Id="rId4215" Type="http://schemas.openxmlformats.org/officeDocument/2006/relationships/hyperlink" Target="https://sairhythms.sathyasai.org/song/sri-sai-rama-harey-sri" TargetMode="External"/><Relationship Id="rId595" Type="http://schemas.openxmlformats.org/officeDocument/2006/relationships/hyperlink" Target="https://sairhythms.sathyasai.org/song/chant-name-god" TargetMode="External"/><Relationship Id="rId4214" Type="http://schemas.openxmlformats.org/officeDocument/2006/relationships/hyperlink" Target="https://sairhythms.sathyasai.org/song/sri-sai-natha-guru-govinda" TargetMode="External"/><Relationship Id="rId1136" Type="http://schemas.openxmlformats.org/officeDocument/2006/relationships/hyperlink" Target="https://sairhythms.sathyasai.org/song/govinda-gopala-narayana-bhaja-mana" TargetMode="External"/><Relationship Id="rId2467" Type="http://schemas.openxmlformats.org/officeDocument/2006/relationships/hyperlink" Target="https://media.radiosai.org/journals/Vol_04/01MAY06/bhajans.htm" TargetMode="External"/><Relationship Id="rId3799" Type="http://schemas.openxmlformats.org/officeDocument/2006/relationships/hyperlink" Target="https://sairhythms.sathyasai.org/song/sathya-sai-thy-name-so-sweet" TargetMode="External"/><Relationship Id="rId1137" Type="http://schemas.openxmlformats.org/officeDocument/2006/relationships/hyperlink" Target="https://sairhythms.sathyasai.org/song/govinda-gopala-narayana-hari" TargetMode="External"/><Relationship Id="rId2468" Type="http://schemas.openxmlformats.org/officeDocument/2006/relationships/hyperlink" Target="https://sairhythms.sathyasai.org/song/mangala-charana-gajanana" TargetMode="External"/><Relationship Id="rId3798" Type="http://schemas.openxmlformats.org/officeDocument/2006/relationships/hyperlink" Target="https://sairhythms.sathyasai.org/song/sathya-sai-smaranam-smaranam-parthi" TargetMode="External"/><Relationship Id="rId1138" Type="http://schemas.openxmlformats.org/officeDocument/2006/relationships/hyperlink" Target="https://sairhythms.sathyasai.org/song/govinda-gopala-prabhu-giridhari" TargetMode="External"/><Relationship Id="rId2469" Type="http://schemas.openxmlformats.org/officeDocument/2006/relationships/hyperlink" Target="https://dl.radiosai.org/RADIO_SAI_BHAJAN_CLASSROOM_279_MANGAL_CHARANA_GAJANANA.mp3" TargetMode="External"/><Relationship Id="rId1139" Type="http://schemas.openxmlformats.org/officeDocument/2006/relationships/hyperlink" Target="https://sairhythms.sathyasai.org/song/govinda-gopala-radha-ramana" TargetMode="External"/><Relationship Id="rId547" Type="http://schemas.openxmlformats.org/officeDocument/2006/relationships/hyperlink" Target="https://youtu.be/CmnMUSqz5ms" TargetMode="External"/><Relationship Id="rId546" Type="http://schemas.openxmlformats.org/officeDocument/2006/relationships/hyperlink" Target="https://sairhythms.sathyasai.org/song/brahma-swaroopa-naada-swaroopa-0" TargetMode="External"/><Relationship Id="rId545" Type="http://schemas.openxmlformats.org/officeDocument/2006/relationships/hyperlink" Target="https://sairhythms.sathyasai.org/song/brahma-swaroopa-naada-swaroopa" TargetMode="External"/><Relationship Id="rId544" Type="http://schemas.openxmlformats.org/officeDocument/2006/relationships/hyperlink" Target="https://sairhythms.sathyasai.org/song/brahma-parathpara-poorna-maheshwara" TargetMode="External"/><Relationship Id="rId549" Type="http://schemas.openxmlformats.org/officeDocument/2006/relationships/hyperlink" Target="https://sairhythms.sathyasai.org/song/brahma-vishnu-maheshwara-sayeeshwara-hey" TargetMode="External"/><Relationship Id="rId548" Type="http://schemas.openxmlformats.org/officeDocument/2006/relationships/hyperlink" Target="https://sairhythms.sathyasai.org/song/brahma-vishnu-maheshwara" TargetMode="External"/><Relationship Id="rId3791" Type="http://schemas.openxmlformats.org/officeDocument/2006/relationships/hyperlink" Target="https://youtu.be/5ZvhIDkj-Pg" TargetMode="External"/><Relationship Id="rId2460" Type="http://schemas.openxmlformats.org/officeDocument/2006/relationships/hyperlink" Target="https://dl.radiosai.org/RADIO_SAI_BHAJAN_CLASSROOM_499_MANASA_BHAJARE_GURU_CHARANAM.mp3" TargetMode="External"/><Relationship Id="rId3790" Type="http://schemas.openxmlformats.org/officeDocument/2006/relationships/hyperlink" Target="https://sairhythms.sathyasai.org/song/sathya-sai-no-ai" TargetMode="External"/><Relationship Id="rId1130" Type="http://schemas.openxmlformats.org/officeDocument/2006/relationships/hyperlink" Target="https://sairhythms.sathyasai.org/song/govinda-gopal-jaya-narayana" TargetMode="External"/><Relationship Id="rId2461" Type="http://schemas.openxmlformats.org/officeDocument/2006/relationships/hyperlink" Target="https://sairhythms.sathyasai.org/song/manasa-bhajorey-guru-charanam-0" TargetMode="External"/><Relationship Id="rId3793" Type="http://schemas.openxmlformats.org/officeDocument/2006/relationships/hyperlink" Target="https://dl.radiosai.org/RADIO_SAI_BHAJAN_CLASSROOM_168_SATHYA_SAI_PADAMBUJAM.mp3" TargetMode="External"/><Relationship Id="rId1131" Type="http://schemas.openxmlformats.org/officeDocument/2006/relationships/hyperlink" Target="https://dl.radiosai.org/RADIO_SAI_BHAJAN_CLASSROOM_475_GOVINDA_GOPAL_JAYA_NARAYAN_GOPAL.mp3" TargetMode="External"/><Relationship Id="rId2462" Type="http://schemas.openxmlformats.org/officeDocument/2006/relationships/hyperlink" Target="https://sairhythms.sathyasai.org/song/mandara-giridhara-madana-manohara" TargetMode="External"/><Relationship Id="rId3792" Type="http://schemas.openxmlformats.org/officeDocument/2006/relationships/hyperlink" Target="https://sairhythms.sathyasai.org/song/sathya-sai-padambujam-bhajorey-manasa" TargetMode="External"/><Relationship Id="rId543" Type="http://schemas.openxmlformats.org/officeDocument/2006/relationships/hyperlink" Target="https://sairhythms.sathyasai.org/song/brahma-murari-sada-poojita-namah" TargetMode="External"/><Relationship Id="rId1132" Type="http://schemas.openxmlformats.org/officeDocument/2006/relationships/hyperlink" Target="https://sairhythms.sathyasai.org/song/govinda-gopala" TargetMode="External"/><Relationship Id="rId2463" Type="http://schemas.openxmlformats.org/officeDocument/2006/relationships/hyperlink" Target="https://sairhythms.sathyasai.org/song/mandara-mala-dhara-jaya-gowri" TargetMode="External"/><Relationship Id="rId3795" Type="http://schemas.openxmlformats.org/officeDocument/2006/relationships/hyperlink" Target="https://media.radiosai.org/journals/Vol_06/01FEB08/10-bhajans.htm" TargetMode="External"/><Relationship Id="rId542" Type="http://schemas.openxmlformats.org/officeDocument/2006/relationships/hyperlink" Target="https://raagabox.com/search/?mid=1008004" TargetMode="External"/><Relationship Id="rId1133" Type="http://schemas.openxmlformats.org/officeDocument/2006/relationships/hyperlink" Target="https://sairhythms.sathyasai.org/song/govinda-gopala-bolo-radhey-shyam" TargetMode="External"/><Relationship Id="rId2464" Type="http://schemas.openxmlformats.org/officeDocument/2006/relationships/hyperlink" Target="https://sairhythms.sathyasai.org/song/mandasmitha-mukha-madhura-bhashana-mahadeva" TargetMode="External"/><Relationship Id="rId3794" Type="http://schemas.openxmlformats.org/officeDocument/2006/relationships/hyperlink" Target="https://sairhythms.sathyasai.org/song/sathya-sai-rama-hey-ghana" TargetMode="External"/><Relationship Id="rId541" Type="http://schemas.openxmlformats.org/officeDocument/2006/relationships/hyperlink" Target="https://sairhythms.sathyasai.org/song/brahma-guru-sai-narayana-guru" TargetMode="External"/><Relationship Id="rId1134" Type="http://schemas.openxmlformats.org/officeDocument/2006/relationships/hyperlink" Target="https://sairhythms.sathyasai.org/song/govinda-gopala-hey-nandalala" TargetMode="External"/><Relationship Id="rId2465" Type="http://schemas.openxmlformats.org/officeDocument/2006/relationships/hyperlink" Target="https://sairhythms.sathyasai.org/song/mandir-mey-aao-madhava" TargetMode="External"/><Relationship Id="rId3797" Type="http://schemas.openxmlformats.org/officeDocument/2006/relationships/hyperlink" Target="https://sairhythms.sathyasai.org/song/sathya-sai-shiva-shambho-shankara" TargetMode="External"/><Relationship Id="rId540" Type="http://schemas.openxmlformats.org/officeDocument/2006/relationships/hyperlink" Target="https://sairhythms.sathyasai.org/song/bow-light-within" TargetMode="External"/><Relationship Id="rId1135" Type="http://schemas.openxmlformats.org/officeDocument/2006/relationships/hyperlink" Target="https://sairhythms.sathyasai.org/song/govinda-gopala-narayana" TargetMode="External"/><Relationship Id="rId2466" Type="http://schemas.openxmlformats.org/officeDocument/2006/relationships/hyperlink" Target="https://sairhythms.sathyasai.org/song/mandir-mey-tum-ram-ho" TargetMode="External"/><Relationship Id="rId3796" Type="http://schemas.openxmlformats.org/officeDocument/2006/relationships/hyperlink" Target="https://sairhythms.sathyasai.org/song/sathya-sai-rama-shiva-shakthi" TargetMode="External"/><Relationship Id="rId1125" Type="http://schemas.openxmlformats.org/officeDocument/2006/relationships/hyperlink" Target="https://sairhythms.sathyasai.org/song/govinda-bolo-gopala-bolo" TargetMode="External"/><Relationship Id="rId2456" Type="http://schemas.openxmlformats.org/officeDocument/2006/relationships/hyperlink" Target="https://sairhythms.sathyasai.org/song/mana-mohana-nandalal" TargetMode="External"/><Relationship Id="rId3788" Type="http://schemas.openxmlformats.org/officeDocument/2006/relationships/hyperlink" Target="https://sairhythms.sathyasai.org/song/sathya-sai-es-un-ser" TargetMode="External"/><Relationship Id="rId1126" Type="http://schemas.openxmlformats.org/officeDocument/2006/relationships/hyperlink" Target="https://dl.radiosai.org/Radio_Sai_Bhajan_Classroom_006_Govinda_Bolo_Gopala_Bolo.mp3" TargetMode="External"/><Relationship Id="rId2457" Type="http://schemas.openxmlformats.org/officeDocument/2006/relationships/hyperlink" Target="https://media.radiosai.org/journals/Vol_06/01JAN08/10-bhajans.htm" TargetMode="External"/><Relationship Id="rId3787" Type="http://schemas.openxmlformats.org/officeDocument/2006/relationships/hyperlink" Target="https://sairhythms.sathyasai.org/song/sathya-sai-bhagawan" TargetMode="External"/><Relationship Id="rId1127" Type="http://schemas.openxmlformats.org/officeDocument/2006/relationships/hyperlink" Target="https://youtu.be/ik5jhsJnI1k" TargetMode="External"/><Relationship Id="rId2458" Type="http://schemas.openxmlformats.org/officeDocument/2006/relationships/hyperlink" Target="https://sairhythms.sathyasai.org/song/mana-mohana-shyama-murari" TargetMode="External"/><Relationship Id="rId1128" Type="http://schemas.openxmlformats.org/officeDocument/2006/relationships/hyperlink" Target="https://sairhythms.sathyasai.org/song/govinda-bolo-guru-sai-bolo" TargetMode="External"/><Relationship Id="rId2459" Type="http://schemas.openxmlformats.org/officeDocument/2006/relationships/hyperlink" Target="https://sairhythms.sathyasai.org/song/manasa-bhajorey-guru-charanam" TargetMode="External"/><Relationship Id="rId3789" Type="http://schemas.openxmlformats.org/officeDocument/2006/relationships/hyperlink" Target="https://sairhythms.sathyasai.org/song/sathya-sai-naamam-pavana-naamam" TargetMode="External"/><Relationship Id="rId1129" Type="http://schemas.openxmlformats.org/officeDocument/2006/relationships/hyperlink" Target="https://youtu.be/vueal8Bdn_k" TargetMode="External"/><Relationship Id="rId536" Type="http://schemas.openxmlformats.org/officeDocument/2006/relationships/hyperlink" Target="https://sairhythms.sathyasai.org/song/bolo-ram-sai-ram-0" TargetMode="External"/><Relationship Id="rId535" Type="http://schemas.openxmlformats.org/officeDocument/2006/relationships/hyperlink" Target="https://sairhythms.sathyasai.org/song/bolo-ram-sai-ram" TargetMode="External"/><Relationship Id="rId534" Type="http://schemas.openxmlformats.org/officeDocument/2006/relationships/hyperlink" Target="https://youtu.be/HBPtDgoDbjo" TargetMode="External"/><Relationship Id="rId533" Type="http://schemas.openxmlformats.org/officeDocument/2006/relationships/hyperlink" Target="https://media.radiosai.org/journals/Vol_06/01MAR08/10-bhajans.htm" TargetMode="External"/><Relationship Id="rId539" Type="http://schemas.openxmlformats.org/officeDocument/2006/relationships/hyperlink" Target="https://sairhythms.sathyasai.org/song/bolo-sai-ram-sathya-sai-ram" TargetMode="External"/><Relationship Id="rId538" Type="http://schemas.openxmlformats.org/officeDocument/2006/relationships/hyperlink" Target="https://sairhythms.sathyasai.org/song/bolo-rey-hari-naam" TargetMode="External"/><Relationship Id="rId537" Type="http://schemas.openxmlformats.org/officeDocument/2006/relationships/hyperlink" Target="https://youtu.be/qmmokrDOYA4" TargetMode="External"/><Relationship Id="rId3780" Type="http://schemas.openxmlformats.org/officeDocument/2006/relationships/hyperlink" Target="https://sairhythms.sathyasai.org/song/sathya-sai-baba-my-lord" TargetMode="External"/><Relationship Id="rId2450" Type="http://schemas.openxmlformats.org/officeDocument/2006/relationships/hyperlink" Target="https://youtu.be/RPUlx5XM3kw" TargetMode="External"/><Relationship Id="rId3782" Type="http://schemas.openxmlformats.org/officeDocument/2006/relationships/hyperlink" Target="https://youtu.be/NMQ_aZpfuCE?si=ISyvHJPACJWKxNqi" TargetMode="External"/><Relationship Id="rId1120" Type="http://schemas.openxmlformats.org/officeDocument/2006/relationships/hyperlink" Target="https://sairhythms.sathyasai.org/song/gopi-ramana-gokula-nandana" TargetMode="External"/><Relationship Id="rId2451" Type="http://schemas.openxmlformats.org/officeDocument/2006/relationships/hyperlink" Target="https://sairhythms.sathyasai.org/song/mana-mohana-murali-gopala-jaya" TargetMode="External"/><Relationship Id="rId3781" Type="http://schemas.openxmlformats.org/officeDocument/2006/relationships/hyperlink" Target="https://sairhythms.sathyasai.org/song/sathya-sai-baba-o-avatar" TargetMode="External"/><Relationship Id="rId532" Type="http://schemas.openxmlformats.org/officeDocument/2006/relationships/hyperlink" Target="https://sairhythms.sathyasai.org/song/bolo-narayana-jai-jai-vittala" TargetMode="External"/><Relationship Id="rId1121" Type="http://schemas.openxmlformats.org/officeDocument/2006/relationships/hyperlink" Target="https://sairhythms.sathyasai.org/song/gopi-ramana-gopala" TargetMode="External"/><Relationship Id="rId2452" Type="http://schemas.openxmlformats.org/officeDocument/2006/relationships/hyperlink" Target="https://media.radiosai.org/journals/Vol_08/01MAR10/12-bhajans.htm" TargetMode="External"/><Relationship Id="rId3784" Type="http://schemas.openxmlformats.org/officeDocument/2006/relationships/hyperlink" Target="https://sairhythms.sathyasai.org/song/sathya-sai-baba-sathya-sai-baba" TargetMode="External"/><Relationship Id="rId531" Type="http://schemas.openxmlformats.org/officeDocument/2006/relationships/hyperlink" Target="https://sairhythms.sathyasai.org/song/bolo-krishna-jai-bolo-krishna" TargetMode="External"/><Relationship Id="rId1122" Type="http://schemas.openxmlformats.org/officeDocument/2006/relationships/hyperlink" Target="https://sairhythms.sathyasai.org/song/govardhana-giridhara-gopika-manohara" TargetMode="External"/><Relationship Id="rId2453" Type="http://schemas.openxmlformats.org/officeDocument/2006/relationships/hyperlink" Target="https://sairhythms.sathyasai.org/song/mana-mohana-muralidhari" TargetMode="External"/><Relationship Id="rId3783" Type="http://schemas.openxmlformats.org/officeDocument/2006/relationships/hyperlink" Target="https://sairhythms.sathyasai.org/song/sathya-sai-baba-prema-sai-baba" TargetMode="External"/><Relationship Id="rId530" Type="http://schemas.openxmlformats.org/officeDocument/2006/relationships/hyperlink" Target="https://dl.radiosai.org/RADIO_SAI_BHAJAN_CLASSROOM_317_BOLO_JAI_SAI_RAM.mp3" TargetMode="External"/><Relationship Id="rId1123" Type="http://schemas.openxmlformats.org/officeDocument/2006/relationships/hyperlink" Target="https://sairhythms.sathyasai.org/song/govardhana-giridhari-murari" TargetMode="External"/><Relationship Id="rId2454" Type="http://schemas.openxmlformats.org/officeDocument/2006/relationships/hyperlink" Target="https://sairhythms.sathyasai.org/song/mana-mohana-muralidhari-jaya-radhey" TargetMode="External"/><Relationship Id="rId3786" Type="http://schemas.openxmlformats.org/officeDocument/2006/relationships/hyperlink" Target="https://sairhythms.sathyasai.org/song/sathya-sai-baba-t%C3%BA-eres-amor" TargetMode="External"/><Relationship Id="rId1124" Type="http://schemas.openxmlformats.org/officeDocument/2006/relationships/hyperlink" Target="https://sairhythms.sathyasai.org/song/govinda-bhajo-sri-hari-gopala" TargetMode="External"/><Relationship Id="rId2455" Type="http://schemas.openxmlformats.org/officeDocument/2006/relationships/hyperlink" Target="https://youtu.be/AMjIXWe4Pjk" TargetMode="External"/><Relationship Id="rId3785" Type="http://schemas.openxmlformats.org/officeDocument/2006/relationships/hyperlink" Target="https://sairhythms.sathyasai.org/song/sathya-sai-baba-sound-your-name" TargetMode="External"/><Relationship Id="rId1158" Type="http://schemas.openxmlformats.org/officeDocument/2006/relationships/hyperlink" Target="https://youtu.be/umCa603Zkyo" TargetMode="External"/><Relationship Id="rId2489" Type="http://schemas.openxmlformats.org/officeDocument/2006/relationships/hyperlink" Target="https://sairhythms.sathyasai.org/song/manovanchita-pradayini" TargetMode="External"/><Relationship Id="rId1159" Type="http://schemas.openxmlformats.org/officeDocument/2006/relationships/hyperlink" Target="https://sairhythms.sathyasai.org/song/govinda-jai-jai-gopala-jai" TargetMode="External"/><Relationship Id="rId569" Type="http://schemas.openxmlformats.org/officeDocument/2006/relationships/hyperlink" Target="https://sairhythms.sathyasai.org/song/cada-vez-que-siento-tu" TargetMode="External"/><Relationship Id="rId568" Type="http://schemas.openxmlformats.org/officeDocument/2006/relationships/hyperlink" Target="https://sairhythms.sathyasai.org/song/grace-god" TargetMode="External"/><Relationship Id="rId567" Type="http://schemas.openxmlformats.org/officeDocument/2006/relationships/hyperlink" Target="https://sairhythms.sathyasai.org/song/devotion-he-knows-me" TargetMode="External"/><Relationship Id="rId566" Type="http://schemas.openxmlformats.org/officeDocument/2006/relationships/hyperlink" Target="https://sairhythms.sathyasai.org/song/buddham-sharanam-gatchami" TargetMode="External"/><Relationship Id="rId2480" Type="http://schemas.openxmlformats.org/officeDocument/2006/relationships/hyperlink" Target="https://sairhythms.sathyasai.org/song/mangala-murthy-maruti-raya-raghava" TargetMode="External"/><Relationship Id="rId561" Type="http://schemas.openxmlformats.org/officeDocument/2006/relationships/hyperlink" Target="https://sairhythms.sathyasai.org/song/brindavana-ghana-shyama-murari" TargetMode="External"/><Relationship Id="rId1150" Type="http://schemas.openxmlformats.org/officeDocument/2006/relationships/hyperlink" Target="https://sairhythms.sathyasai.org/song/govinda-govinda-radhey-gopal" TargetMode="External"/><Relationship Id="rId2481" Type="http://schemas.openxmlformats.org/officeDocument/2006/relationships/hyperlink" Target="https://youtu.be/0SSQv9d2zuA" TargetMode="External"/><Relationship Id="rId560" Type="http://schemas.openxmlformats.org/officeDocument/2006/relationships/hyperlink" Target="https://youtu.be/RLWZMb1HMlU?t=217" TargetMode="External"/><Relationship Id="rId1151" Type="http://schemas.openxmlformats.org/officeDocument/2006/relationships/hyperlink" Target="https://sairhythms.sathyasai.org/song/govinda-harey-gopala-harey-1" TargetMode="External"/><Relationship Id="rId2482" Type="http://schemas.openxmlformats.org/officeDocument/2006/relationships/hyperlink" Target="https://sairhythms.sathyasai.org/song/mangala-naama-bhajorey-manuva" TargetMode="External"/><Relationship Id="rId1152" Type="http://schemas.openxmlformats.org/officeDocument/2006/relationships/hyperlink" Target="https://sairhythms.sathyasai.org/song/govinda-harey-gopala-harey-0" TargetMode="External"/><Relationship Id="rId2483" Type="http://schemas.openxmlformats.org/officeDocument/2006/relationships/hyperlink" Target="https://sairhythms.sathyasai.org/song/mangala-nama-bhajo-mana-patitha" TargetMode="External"/><Relationship Id="rId1153" Type="http://schemas.openxmlformats.org/officeDocument/2006/relationships/hyperlink" Target="https://sairhythms.sathyasai.org/song/govinda-harey-gopala-harey" TargetMode="External"/><Relationship Id="rId2484" Type="http://schemas.openxmlformats.org/officeDocument/2006/relationships/hyperlink" Target="https://sairhythms.sathyasai.org/song/mangala-pradayini-sai-shankari" TargetMode="External"/><Relationship Id="rId565" Type="http://schemas.openxmlformats.org/officeDocument/2006/relationships/hyperlink" Target="https://media.radiosai.org/journals/vol_12/01OCT14/Buddha-Mahaveer-Yeshu-Sai.htm" TargetMode="External"/><Relationship Id="rId1154" Type="http://schemas.openxmlformats.org/officeDocument/2006/relationships/hyperlink" Target="https://sairhythms.sathyasai.org/song/govinda-harey-gopala-harey-hey" TargetMode="External"/><Relationship Id="rId2485" Type="http://schemas.openxmlformats.org/officeDocument/2006/relationships/hyperlink" Target="https://sairhythms.sathyasai.org/song/mangala-shubhakari-mata-maheshwari" TargetMode="External"/><Relationship Id="rId564" Type="http://schemas.openxmlformats.org/officeDocument/2006/relationships/hyperlink" Target="https://sairhythms.sathyasai.org/song/buddha-mahavir-yesu-sai" TargetMode="External"/><Relationship Id="rId1155" Type="http://schemas.openxmlformats.org/officeDocument/2006/relationships/hyperlink" Target="https://sairhythms.sathyasai.org/song/govinda-hari-gopala-hari-radha" TargetMode="External"/><Relationship Id="rId2486" Type="http://schemas.openxmlformats.org/officeDocument/2006/relationships/hyperlink" Target="https://dl.radiosai.org/RADIO_SAI_BHAJAN_CLASSROOM_178_MANGALA_SHUBAKARI_MATA_MAHESHWARI.mp3" TargetMode="External"/><Relationship Id="rId563" Type="http://schemas.openxmlformats.org/officeDocument/2006/relationships/hyperlink" Target="https://sairhythms.sathyasai.org/song/brothers-sisters-all-god%E2%80%99s-children" TargetMode="External"/><Relationship Id="rId1156" Type="http://schemas.openxmlformats.org/officeDocument/2006/relationships/hyperlink" Target="https://youtu.be/uLj1yZRyPhU?si=Cz8rP4wfRCruEVB8" TargetMode="External"/><Relationship Id="rId2487" Type="http://schemas.openxmlformats.org/officeDocument/2006/relationships/hyperlink" Target="https://youtu.be/4Hwz9wRxA6s?si=JSFaTCaYNm5fxf8D" TargetMode="External"/><Relationship Id="rId562" Type="http://schemas.openxmlformats.org/officeDocument/2006/relationships/hyperlink" Target="https://sairhythms.sathyasai.org/song/bring-love-god-here" TargetMode="External"/><Relationship Id="rId1157" Type="http://schemas.openxmlformats.org/officeDocument/2006/relationships/hyperlink" Target="https://sairhythms.sathyasai.org/song/govinda-hey-nandalal-bhajo" TargetMode="External"/><Relationship Id="rId2488" Type="http://schemas.openxmlformats.org/officeDocument/2006/relationships/hyperlink" Target="https://sairhythms.sathyasai.org/song/mangalamaya-varadey-bhavani" TargetMode="External"/><Relationship Id="rId1147" Type="http://schemas.openxmlformats.org/officeDocument/2006/relationships/hyperlink" Target="https://sairhythms.sathyasai.org/song/govinda-govinda-narayana" TargetMode="External"/><Relationship Id="rId2478" Type="http://schemas.openxmlformats.org/officeDocument/2006/relationships/hyperlink" Target="https://sairhythms.sathyasai.org/song/mangala-karini-sai-janani" TargetMode="External"/><Relationship Id="rId1148" Type="http://schemas.openxmlformats.org/officeDocument/2006/relationships/hyperlink" Target="https://sairhythms.sathyasai.org/song/govinda-govinda-narayana-0" TargetMode="External"/><Relationship Id="rId2479" Type="http://schemas.openxmlformats.org/officeDocument/2006/relationships/hyperlink" Target="https://sairhythms.sathyasai.org/song/mangala-karini-sai-janani-0" TargetMode="External"/><Relationship Id="rId1149" Type="http://schemas.openxmlformats.org/officeDocument/2006/relationships/hyperlink" Target="https://sairhythms.sathyasai.org/song/govinda-govinda-narayana-1" TargetMode="External"/><Relationship Id="rId558" Type="http://schemas.openxmlformats.org/officeDocument/2006/relationships/hyperlink" Target="https://sairhythms.sathyasai.org/song/brindavan-ke-sundara-sai" TargetMode="External"/><Relationship Id="rId557" Type="http://schemas.openxmlformats.org/officeDocument/2006/relationships/hyperlink" Target="https://sairhythms.sathyasai.org/song/breathe-me" TargetMode="External"/><Relationship Id="rId556" Type="http://schemas.openxmlformats.org/officeDocument/2006/relationships/hyperlink" Target="https://media.radiosai.org/journals/Vol_04/01FEB06/bhajans.htm" TargetMode="External"/><Relationship Id="rId555" Type="http://schemas.openxmlformats.org/officeDocument/2006/relationships/hyperlink" Target="https://sairhythms.sathyasai.org/song/brahmanda-nayaka-baba" TargetMode="External"/><Relationship Id="rId559" Type="http://schemas.openxmlformats.org/officeDocument/2006/relationships/hyperlink" Target="https://sairhythms.sathyasai.org/song/brindavan-mey-radhey-shyam" TargetMode="External"/><Relationship Id="rId550" Type="http://schemas.openxmlformats.org/officeDocument/2006/relationships/hyperlink" Target="https://sairhythms.sathyasai.org/song/brahmananda-guru-premananda-guru" TargetMode="External"/><Relationship Id="rId2470" Type="http://schemas.openxmlformats.org/officeDocument/2006/relationships/hyperlink" Target="https://sairhythms.sathyasai.org/song/mangala-charana-paahi-gajanana-siddhi" TargetMode="External"/><Relationship Id="rId1140" Type="http://schemas.openxmlformats.org/officeDocument/2006/relationships/hyperlink" Target="https://sairhythms.sathyasai.org/song/govinda-govinda" TargetMode="External"/><Relationship Id="rId2471" Type="http://schemas.openxmlformats.org/officeDocument/2006/relationships/hyperlink" Target="https://youtu.be/nH9BYEzVgXQ" TargetMode="External"/><Relationship Id="rId1141" Type="http://schemas.openxmlformats.org/officeDocument/2006/relationships/hyperlink" Target="https://dl.radiosai.org/RADIO_SAI_BHAJAN_CLASSROOM_436_GOVINDA_GOVINDA.mp3" TargetMode="External"/><Relationship Id="rId2472" Type="http://schemas.openxmlformats.org/officeDocument/2006/relationships/hyperlink" Target="https://sairhythms.sathyasai.org/song/mangala-dayaka-hey-gananatha" TargetMode="External"/><Relationship Id="rId1142" Type="http://schemas.openxmlformats.org/officeDocument/2006/relationships/hyperlink" Target="https://sairhythms.sathyasai.org/song/govinda-govinda-bhaja-mana-radhey" TargetMode="External"/><Relationship Id="rId2473" Type="http://schemas.openxmlformats.org/officeDocument/2006/relationships/hyperlink" Target="https://sairhythms.sathyasai.org/song/mangala-dayaka-matanga-mukha" TargetMode="External"/><Relationship Id="rId554" Type="http://schemas.openxmlformats.org/officeDocument/2006/relationships/hyperlink" Target="https://youtu.be/i_0JWj4UczI?t=1382" TargetMode="External"/><Relationship Id="rId1143" Type="http://schemas.openxmlformats.org/officeDocument/2006/relationships/hyperlink" Target="https://dl.radiosai.org/RADIO_SAI_BHAJAN_CLASSROOM_470_GOVINDA_GOVINDA_BHAJMAN_RADHE.mp3" TargetMode="External"/><Relationship Id="rId2474" Type="http://schemas.openxmlformats.org/officeDocument/2006/relationships/hyperlink" Target="https://sairhythms.sathyasai.org/song/mangala-kaari-ganapathi-deva" TargetMode="External"/><Relationship Id="rId553" Type="http://schemas.openxmlformats.org/officeDocument/2006/relationships/hyperlink" Target="https://sairhythms.sathyasai.org/song/brahmanandam-swami-naamam" TargetMode="External"/><Relationship Id="rId1144" Type="http://schemas.openxmlformats.org/officeDocument/2006/relationships/hyperlink" Target="https://sairhythms.sathyasai.org/song/govinda-govinda-gayiyere-bhajo-radhey" TargetMode="External"/><Relationship Id="rId2475" Type="http://schemas.openxmlformats.org/officeDocument/2006/relationships/hyperlink" Target="https://sairhythms.sathyasai.org/song/mangala-kaarini-jai-sai-ma" TargetMode="External"/><Relationship Id="rId552" Type="http://schemas.openxmlformats.org/officeDocument/2006/relationships/hyperlink" Target="https://sairhythms.sathyasai.org/song/brahmananda-roopa-sri-sai-deva" TargetMode="External"/><Relationship Id="rId1145" Type="http://schemas.openxmlformats.org/officeDocument/2006/relationships/hyperlink" Target="https://sairhythms.sathyasai.org/song/govinda-govinda-gokula-brinda" TargetMode="External"/><Relationship Id="rId2476" Type="http://schemas.openxmlformats.org/officeDocument/2006/relationships/hyperlink" Target="https://sairhythms.sathyasai.org/song/mangala-kara-hey-santoshi-ma" TargetMode="External"/><Relationship Id="rId551" Type="http://schemas.openxmlformats.org/officeDocument/2006/relationships/hyperlink" Target="https://youtu.be/JqvY6U8XKGU" TargetMode="External"/><Relationship Id="rId1146" Type="http://schemas.openxmlformats.org/officeDocument/2006/relationships/hyperlink" Target="https://sairhythms.sathyasai.org/song/govinda-govinda-govinda-bolo" TargetMode="External"/><Relationship Id="rId2477" Type="http://schemas.openxmlformats.org/officeDocument/2006/relationships/hyperlink" Target="https://sairhythms.sathyasai.org/song/mangala-karini-mahalakshmi-shubha" TargetMode="External"/><Relationship Id="rId4280" Type="http://schemas.openxmlformats.org/officeDocument/2006/relationships/hyperlink" Target="https://sairhythms.sathyasai.org/song/susume-eichi-no-hikari-e" TargetMode="External"/><Relationship Id="rId4282" Type="http://schemas.openxmlformats.org/officeDocument/2006/relationships/hyperlink" Target="https://sairhythms.sathyasai.org/song/swagatham-swagatham-sri-sathya-paahi" TargetMode="External"/><Relationship Id="rId4281" Type="http://schemas.openxmlformats.org/officeDocument/2006/relationships/hyperlink" Target="https://youtu.be/J91nT-1BKeY" TargetMode="External"/><Relationship Id="rId4284" Type="http://schemas.openxmlformats.org/officeDocument/2006/relationships/hyperlink" Target="https://sairhythms.sathyasai.org/song/swami-i-love-you" TargetMode="External"/><Relationship Id="rId4283" Type="http://schemas.openxmlformats.org/officeDocument/2006/relationships/hyperlink" Target="https://sairhythms.sathyasai.org/song/swami-breathe-through-us" TargetMode="External"/><Relationship Id="rId4286" Type="http://schemas.openxmlformats.org/officeDocument/2006/relationships/hyperlink" Target="https://sairhythms.sathyasai.org/song/swami-sharanam-ayyan-sharanam-ayyappa" TargetMode="External"/><Relationship Id="rId4285" Type="http://schemas.openxmlformats.org/officeDocument/2006/relationships/hyperlink" Target="https://sairhythms.sathyasai.org/song/swami-o-swami" TargetMode="External"/><Relationship Id="rId4288" Type="http://schemas.openxmlformats.org/officeDocument/2006/relationships/hyperlink" Target="https://sairhythms.sathyasai.org/song/swami-we-adore-you" TargetMode="External"/><Relationship Id="rId4287" Type="http://schemas.openxmlformats.org/officeDocument/2006/relationships/hyperlink" Target="https://sairhythms.sathyasai.org/song/swami-take-my-hand" TargetMode="External"/><Relationship Id="rId4289" Type="http://schemas.openxmlformats.org/officeDocument/2006/relationships/hyperlink" Target="https://sairhythms.sathyasai.org/song/swami-you-live-my-heart" TargetMode="External"/><Relationship Id="rId4271" Type="http://schemas.openxmlformats.org/officeDocument/2006/relationships/hyperlink" Target="https://sairhythms.sathyasai.org/song/sunle-pukar-sai-murali-2" TargetMode="External"/><Relationship Id="rId4270" Type="http://schemas.openxmlformats.org/officeDocument/2006/relationships/hyperlink" Target="https://sairhythms.sathyasai.org/song/sundari-soundari-suguna-manohari" TargetMode="External"/><Relationship Id="rId4273" Type="http://schemas.openxmlformats.org/officeDocument/2006/relationships/hyperlink" Target="https://youtu.be/GxotkcF8SU8" TargetMode="External"/><Relationship Id="rId4272" Type="http://schemas.openxmlformats.org/officeDocument/2006/relationships/hyperlink" Target="https://sairhythms.sathyasai.org/song/suprabhatham" TargetMode="External"/><Relationship Id="rId4275" Type="http://schemas.openxmlformats.org/officeDocument/2006/relationships/hyperlink" Target="https://sairhythms.sathyasai.org/song/suramuni-vanditha-vinayaka" TargetMode="External"/><Relationship Id="rId4274" Type="http://schemas.openxmlformats.org/officeDocument/2006/relationships/hyperlink" Target="https://sairhythms.sathyasai.org/song/suprabhatham-english" TargetMode="External"/><Relationship Id="rId4277" Type="http://schemas.openxmlformats.org/officeDocument/2006/relationships/hyperlink" Target="https://sairhythms.sathyasai.org/song/surrender-sai" TargetMode="External"/><Relationship Id="rId4276" Type="http://schemas.openxmlformats.org/officeDocument/2006/relationships/hyperlink" Target="https://sairhythms.sathyasai.org/song/surely-goodness-and-mercy-shall-follow-me" TargetMode="External"/><Relationship Id="rId4279" Type="http://schemas.openxmlformats.org/officeDocument/2006/relationships/hyperlink" Target="https://sairhythms.sathyasai.org/song/surrender-lord" TargetMode="External"/><Relationship Id="rId4278" Type="http://schemas.openxmlformats.org/officeDocument/2006/relationships/hyperlink" Target="https://sairhythms.sathyasai.org/song/surrender-feet-lord" TargetMode="External"/><Relationship Id="rId4291" Type="http://schemas.openxmlformats.org/officeDocument/2006/relationships/hyperlink" Target="https://sairhythms.sathyasai.org/song/swaminatha-sai-karuna-sindhu-paahi" TargetMode="External"/><Relationship Id="rId4290" Type="http://schemas.openxmlformats.org/officeDocument/2006/relationships/hyperlink" Target="https://sairhythms.sathyasai.org/song/swami-oh-swami-come-me" TargetMode="External"/><Relationship Id="rId4293" Type="http://schemas.openxmlformats.org/officeDocument/2006/relationships/hyperlink" Target="https://sairhythms.sathyasai.org/song/swamiye-charanam-sharanam-ponnaiappa" TargetMode="External"/><Relationship Id="rId4292" Type="http://schemas.openxmlformats.org/officeDocument/2006/relationships/hyperlink" Target="https://youtu.be/b0nigmvs4q8?si=3sPS7bbKlPaA7dUb" TargetMode="External"/><Relationship Id="rId4295" Type="http://schemas.openxmlformats.org/officeDocument/2006/relationships/hyperlink" Target="https://youtu.be/HtY4eXQ3RX8" TargetMode="External"/><Relationship Id="rId4294" Type="http://schemas.openxmlformats.org/officeDocument/2006/relationships/hyperlink" Target="https://sairhythms.sathyasai.org/song/swamiyey-sharanam-sharanam-ayyappa-2" TargetMode="External"/><Relationship Id="rId4297" Type="http://schemas.openxmlformats.org/officeDocument/2006/relationships/hyperlink" Target="https://sairhythms.sathyasai.org/song/sweet-ganesha" TargetMode="External"/><Relationship Id="rId4296" Type="http://schemas.openxmlformats.org/officeDocument/2006/relationships/hyperlink" Target="https://sairhythms.sathyasai.org/song/sweep-me-away" TargetMode="External"/><Relationship Id="rId4299" Type="http://schemas.openxmlformats.org/officeDocument/2006/relationships/hyperlink" Target="https://sairhythms.sathyasai.org/song/sweeter-music" TargetMode="External"/><Relationship Id="rId4298" Type="http://schemas.openxmlformats.org/officeDocument/2006/relationships/hyperlink" Target="https://sairhythms.sathyasai.org/song/sweet-lord-all" TargetMode="External"/><Relationship Id="rId4249" Type="http://schemas.openxmlformats.org/officeDocument/2006/relationships/hyperlink" Target="https://sairhythms.sathyasai.org/song/sumiran-kar-man-naam-prabhu" TargetMode="External"/><Relationship Id="rId4240" Type="http://schemas.openxmlformats.org/officeDocument/2006/relationships/hyperlink" Target="https://sairhythms.sathyasai.org/song/subete-wo-michibiku-seinaru-guru" TargetMode="External"/><Relationship Id="rId4242" Type="http://schemas.openxmlformats.org/officeDocument/2006/relationships/hyperlink" Target="https://sairhythms.sathyasai.org/song/subete-wo-mimamoru-hahanaru-sai" TargetMode="External"/><Relationship Id="rId4241" Type="http://schemas.openxmlformats.org/officeDocument/2006/relationships/hyperlink" Target="https://youtu.be/ef6l04IMGqI" TargetMode="External"/><Relationship Id="rId4244" Type="http://schemas.openxmlformats.org/officeDocument/2006/relationships/hyperlink" Target="https://sairhythms.sathyasai.org/song/subrahmanya-maam-paahi-sai-natha" TargetMode="External"/><Relationship Id="rId4243" Type="http://schemas.openxmlformats.org/officeDocument/2006/relationships/hyperlink" Target="https://youtu.be/ew2ihipxGK4" TargetMode="External"/><Relationship Id="rId4246" Type="http://schemas.openxmlformats.org/officeDocument/2006/relationships/hyperlink" Target="https://sairhythms.sathyasai.org/song/subrahmanyam-bol-hara-hara-subrahmanyam" TargetMode="External"/><Relationship Id="rId4245" Type="http://schemas.openxmlformats.org/officeDocument/2006/relationships/hyperlink" Target="https://sairhythms.sathyasai.org/song/subrahmanya-namostuthey" TargetMode="External"/><Relationship Id="rId4248" Type="http://schemas.openxmlformats.org/officeDocument/2006/relationships/hyperlink" Target="https://sairhythms.sathyasai.org/song/subrahmanyam-subrahmanyam" TargetMode="External"/><Relationship Id="rId4247" Type="http://schemas.openxmlformats.org/officeDocument/2006/relationships/hyperlink" Target="https://sairhythms.sathyasai.org/song/subrahmanyam-sai-bolo-subrahmanyam-sai" TargetMode="External"/><Relationship Id="rId4239" Type="http://schemas.openxmlformats.org/officeDocument/2006/relationships/hyperlink" Target="https://youtu.be/jn-ApUpxek4" TargetMode="External"/><Relationship Id="rId4238" Type="http://schemas.openxmlformats.org/officeDocument/2006/relationships/hyperlink" Target="https://sairhythms.sathyasai.org/song/subete-no-kokoro-ni-yadoru-sai" TargetMode="External"/><Relationship Id="rId495" Type="http://schemas.openxmlformats.org/officeDocument/2006/relationships/hyperlink" Target="https://sairhythms.sathyasai.org/song/bhava-bhaya-harana-vanditha-charana" TargetMode="External"/><Relationship Id="rId4231" Type="http://schemas.openxmlformats.org/officeDocument/2006/relationships/hyperlink" Target="https://sairhythms.sathyasai.org/song/start-day-love-0" TargetMode="External"/><Relationship Id="rId494" Type="http://schemas.openxmlformats.org/officeDocument/2006/relationships/hyperlink" Target="https://www.raagabox.com/lyrics/?lid=1013491" TargetMode="External"/><Relationship Id="rId4230" Type="http://schemas.openxmlformats.org/officeDocument/2006/relationships/hyperlink" Target="https://sairhythms.sathyasai.org/song/start-day" TargetMode="External"/><Relationship Id="rId493" Type="http://schemas.openxmlformats.org/officeDocument/2006/relationships/hyperlink" Target="https://sairhythms.sathyasai.org/song/bhava-bhaya-bhanjana-shesha-shayana" TargetMode="External"/><Relationship Id="rId4233" Type="http://schemas.openxmlformats.org/officeDocument/2006/relationships/hyperlink" Target="https://sairhythms.sathyasai.org/song/stream-love" TargetMode="External"/><Relationship Id="rId492" Type="http://schemas.openxmlformats.org/officeDocument/2006/relationships/hyperlink" Target="https://sairhythms.sathyasai.org/song/bhava-bhaya-bhanjana-paapa-nikhandana" TargetMode="External"/><Relationship Id="rId4232" Type="http://schemas.openxmlformats.org/officeDocument/2006/relationships/hyperlink" Target="https://sairhythms.sathyasai.org/song/step-back" TargetMode="External"/><Relationship Id="rId499" Type="http://schemas.openxmlformats.org/officeDocument/2006/relationships/hyperlink" Target="https://media.radiosai.org/journals/Vol_07/01FEB09/10-bhajans.htm" TargetMode="External"/><Relationship Id="rId4235" Type="http://schemas.openxmlformats.org/officeDocument/2006/relationships/hyperlink" Target="https://youtu.be/UYw5gYWTRjA" TargetMode="External"/><Relationship Id="rId498" Type="http://schemas.openxmlformats.org/officeDocument/2006/relationships/hyperlink" Target="https://sairhythms.sathyasai.org/song/bhava-nasha-puttaparthi-pureesha" TargetMode="External"/><Relationship Id="rId4234" Type="http://schemas.openxmlformats.org/officeDocument/2006/relationships/hyperlink" Target="https://sairhythms.sathyasai.org/song/subah-aur-shyam-bol-hari" TargetMode="External"/><Relationship Id="rId497" Type="http://schemas.openxmlformats.org/officeDocument/2006/relationships/hyperlink" Target="https://sairhythms.sathyasai.org/song/bhava-bhayankara-girija-shankara" TargetMode="External"/><Relationship Id="rId4237" Type="http://schemas.openxmlformats.org/officeDocument/2006/relationships/hyperlink" Target="https://youtu.be/kBuk8gNN4bY" TargetMode="External"/><Relationship Id="rId496" Type="http://schemas.openxmlformats.org/officeDocument/2006/relationships/hyperlink" Target="https://dl.radiosai.org/Radio_Sai_Bhajan_Classroom_016_Bhava_Bhaya_Harana_Vanditha_Charana.mp3" TargetMode="External"/><Relationship Id="rId4236" Type="http://schemas.openxmlformats.org/officeDocument/2006/relationships/hyperlink" Target="https://sairhythms.sathyasai.org/song/subete-no-inochi-wa-anata" TargetMode="External"/><Relationship Id="rId4260" Type="http://schemas.openxmlformats.org/officeDocument/2006/relationships/hyperlink" Target="https://youtu.be/Od2RcUbwe5g" TargetMode="External"/><Relationship Id="rId4262" Type="http://schemas.openxmlformats.org/officeDocument/2006/relationships/hyperlink" Target="https://sairhythms.sathyasai.org/song/sundara-shyama-murari-sai" TargetMode="External"/><Relationship Id="rId4261" Type="http://schemas.openxmlformats.org/officeDocument/2006/relationships/hyperlink" Target="https://sairhythms.sathyasai.org/song/sundara-shyama-gopala-sai-radhe" TargetMode="External"/><Relationship Id="rId4264" Type="http://schemas.openxmlformats.org/officeDocument/2006/relationships/hyperlink" Target="https://sairhythms.sathyasai.org/song/sundara-sundara-nachey-sundara-sai" TargetMode="External"/><Relationship Id="rId4263" Type="http://schemas.openxmlformats.org/officeDocument/2006/relationships/hyperlink" Target="https://sairhythms.sathyasai.org/song/sundara-sugunabhi-rama-rama" TargetMode="External"/><Relationship Id="rId4266" Type="http://schemas.openxmlformats.org/officeDocument/2006/relationships/hyperlink" Target="https://sairhythms.sathyasai.org/song/sundara-sundara-vinayaka" TargetMode="External"/><Relationship Id="rId4265" Type="http://schemas.openxmlformats.org/officeDocument/2006/relationships/hyperlink" Target="https://sairhythms.sathyasai.org/song/sundara-sundara-sai-sundara" TargetMode="External"/><Relationship Id="rId4268" Type="http://schemas.openxmlformats.org/officeDocument/2006/relationships/hyperlink" Target="https://sairhythms.sathyasai.org/song/sundara-vadana-sarasija-nayana" TargetMode="External"/><Relationship Id="rId4267" Type="http://schemas.openxmlformats.org/officeDocument/2006/relationships/hyperlink" Target="https://sairhythms.sathyasai.org/song/sundara-vadana-gopala" TargetMode="External"/><Relationship Id="rId4269" Type="http://schemas.openxmlformats.org/officeDocument/2006/relationships/hyperlink" Target="https://sairhythms.sathyasai.org/song/sundara-vadani-suguna-manohari" TargetMode="External"/><Relationship Id="rId4251" Type="http://schemas.openxmlformats.org/officeDocument/2006/relationships/hyperlink" Target="https://sairhythms.sathyasai.org/song/sunaada-vinodini-sai-janani" TargetMode="External"/><Relationship Id="rId4250" Type="http://schemas.openxmlformats.org/officeDocument/2006/relationships/hyperlink" Target="https://sairhythms.sathyasai.org/song/sun-ley-pukar-sai-murali" TargetMode="External"/><Relationship Id="rId4253" Type="http://schemas.openxmlformats.org/officeDocument/2006/relationships/hyperlink" Target="https://sairhythms.sathyasai.org/song/sundar-sundar-sai-sundar" TargetMode="External"/><Relationship Id="rId4252" Type="http://schemas.openxmlformats.org/officeDocument/2006/relationships/hyperlink" Target="https://sairhythms.sathyasai.org/song/sunaada-vinodini-suhaasini" TargetMode="External"/><Relationship Id="rId4255" Type="http://schemas.openxmlformats.org/officeDocument/2006/relationships/hyperlink" Target="https://sairhythms.sathyasai.org/song/sundara-paadam-sai-paadam" TargetMode="External"/><Relationship Id="rId4254" Type="http://schemas.openxmlformats.org/officeDocument/2006/relationships/hyperlink" Target="https://sairhythms.sathyasai.org/song/sundara-mukha-sri-gajanana" TargetMode="External"/><Relationship Id="rId4257" Type="http://schemas.openxmlformats.org/officeDocument/2006/relationships/hyperlink" Target="https://sairhythms.sathyasai.org/song/sundara-rama-sai-rama" TargetMode="External"/><Relationship Id="rId4256" Type="http://schemas.openxmlformats.org/officeDocument/2006/relationships/hyperlink" Target="https://youtu.be/y5QILtBjbgo" TargetMode="External"/><Relationship Id="rId4259" Type="http://schemas.openxmlformats.org/officeDocument/2006/relationships/hyperlink" Target="https://sairhythms.sathyasai.org/song/sundara-shyam-nayanabhi-ram" TargetMode="External"/><Relationship Id="rId4258" Type="http://schemas.openxmlformats.org/officeDocument/2006/relationships/hyperlink" Target="https://sairhythms.sathyasai.org/song/sundara-sai-shankara-potri" TargetMode="External"/><Relationship Id="rId3810" Type="http://schemas.openxmlformats.org/officeDocument/2006/relationships/hyperlink" Target="https://sairhythms.sathyasai.org/song/sathya-swaroopa-sai-bhagawan" TargetMode="External"/><Relationship Id="rId3812" Type="http://schemas.openxmlformats.org/officeDocument/2006/relationships/hyperlink" Target="https://sairhythms.sathyasai.org/song/sathya-swaroopa-sai-rama" TargetMode="External"/><Relationship Id="rId3811" Type="http://schemas.openxmlformats.org/officeDocument/2006/relationships/hyperlink" Target="https://youtu.be/jzI-_puEyUE" TargetMode="External"/><Relationship Id="rId3814" Type="http://schemas.openxmlformats.org/officeDocument/2006/relationships/hyperlink" Target="https://sairhythms.sathyasai.org/song/sathya-swaroopini-ma-sai-prema" TargetMode="External"/><Relationship Id="rId3813" Type="http://schemas.openxmlformats.org/officeDocument/2006/relationships/hyperlink" Target="https://sairhythms.sathyasai.org/song/sathya-swaroopa-sri-sai-rama" TargetMode="External"/><Relationship Id="rId3816" Type="http://schemas.openxmlformats.org/officeDocument/2006/relationships/hyperlink" Target="https://sairhythms.sathyasai.org/song/sathyam-dharmam-shanthi-prema" TargetMode="External"/><Relationship Id="rId3815" Type="http://schemas.openxmlformats.org/officeDocument/2006/relationships/hyperlink" Target="https://media.radiosai.org/journals/Vol_04/01OCT06/bhajans.htm" TargetMode="External"/><Relationship Id="rId3818" Type="http://schemas.openxmlformats.org/officeDocument/2006/relationships/hyperlink" Target="https://media.radiosai.org/journals/Vol_06/01DEC08/10-bhajans.htm" TargetMode="External"/><Relationship Id="rId3817" Type="http://schemas.openxmlformats.org/officeDocument/2006/relationships/hyperlink" Target="https://sairhythms.sathyasai.org/song/sathyam-gnanam-anantham-brahma" TargetMode="External"/><Relationship Id="rId3819" Type="http://schemas.openxmlformats.org/officeDocument/2006/relationships/hyperlink" Target="https://sairhythms.sathyasai.org/song/sathyam-shivam-sundaram" TargetMode="External"/><Relationship Id="rId3801" Type="http://schemas.openxmlformats.org/officeDocument/2006/relationships/hyperlink" Target="https://sairhythms.sathyasai.org/song/sathya-sai-we-pray" TargetMode="External"/><Relationship Id="rId3800" Type="http://schemas.openxmlformats.org/officeDocument/2006/relationships/hyperlink" Target="https://sairhythms.sathyasai.org/song/sathya-sai-tumhara-charan-hai" TargetMode="External"/><Relationship Id="rId3803" Type="http://schemas.openxmlformats.org/officeDocument/2006/relationships/hyperlink" Target="https://sairhythms.sathyasai.org/song/sathya-sai-hear-us-calling" TargetMode="External"/><Relationship Id="rId3802" Type="http://schemas.openxmlformats.org/officeDocument/2006/relationships/hyperlink" Target="https://sairhythms.sathyasai.org/song/sathya-sai-hear-our-prayer" TargetMode="External"/><Relationship Id="rId3805" Type="http://schemas.openxmlformats.org/officeDocument/2006/relationships/hyperlink" Target="https://sairhythms.sathyasai.org/song/sathya-sai-you-are-my-master" TargetMode="External"/><Relationship Id="rId3804" Type="http://schemas.openxmlformats.org/officeDocument/2006/relationships/hyperlink" Target="https://sairhythms.sathyasai.org/song/sathya-sai-i-sing" TargetMode="External"/><Relationship Id="rId3807" Type="http://schemas.openxmlformats.org/officeDocument/2006/relationships/hyperlink" Target="https://sairhythms.sathyasai.org/song/sathya-sanathana-nithya-niranjana-bhaktha" TargetMode="External"/><Relationship Id="rId3806" Type="http://schemas.openxmlformats.org/officeDocument/2006/relationships/hyperlink" Target="https://sairhythms.sathyasai.org/song/sathya-sai-you-are-heart" TargetMode="External"/><Relationship Id="rId3809" Type="http://schemas.openxmlformats.org/officeDocument/2006/relationships/hyperlink" Target="https://sairhythms.sathyasai.org/song/sathya-sayeeshwara-parama-dayaghana" TargetMode="External"/><Relationship Id="rId3808" Type="http://schemas.openxmlformats.org/officeDocument/2006/relationships/hyperlink" Target="https://sairhythms.sathyasai.org/song/sathya-sanathani-sai-ma" TargetMode="External"/><Relationship Id="rId1213" Type="http://schemas.openxmlformats.org/officeDocument/2006/relationships/hyperlink" Target="https://sairhythms.sathyasai.org/song/guru-baba-guru-baba-sathya" TargetMode="External"/><Relationship Id="rId2544" Type="http://schemas.openxmlformats.org/officeDocument/2006/relationships/hyperlink" Target="https://youtu.be/yGLRz5sr5Uo" TargetMode="External"/><Relationship Id="rId3876" Type="http://schemas.openxmlformats.org/officeDocument/2006/relationships/hyperlink" Target="https://www.youtube.com/watch?v=_NILheRVOQw" TargetMode="External"/><Relationship Id="rId1214" Type="http://schemas.openxmlformats.org/officeDocument/2006/relationships/hyperlink" Target="https://youtu.be/15AuzfsTeeM" TargetMode="External"/><Relationship Id="rId2545" Type="http://schemas.openxmlformats.org/officeDocument/2006/relationships/hyperlink" Target="https://sairhythms.sathyasai.org/song/michi-ni-mayou-osanago-wo" TargetMode="External"/><Relationship Id="rId3875" Type="http://schemas.openxmlformats.org/officeDocument/2006/relationships/hyperlink" Target="https://sairhythms.sathyasai.org/song/shambhu-kumara-gowri-tanaya" TargetMode="External"/><Relationship Id="rId1215" Type="http://schemas.openxmlformats.org/officeDocument/2006/relationships/hyperlink" Target="https://sairhythms.sathyasai.org/song/guru-bhagawan-ai-no-kami" TargetMode="External"/><Relationship Id="rId2546" Type="http://schemas.openxmlformats.org/officeDocument/2006/relationships/hyperlink" Target="https://youtu.be/LBuDSmcUUSA" TargetMode="External"/><Relationship Id="rId3878" Type="http://schemas.openxmlformats.org/officeDocument/2006/relationships/hyperlink" Target="https://sairhythms.sathyasai.org/song/shankara-abhayankara" TargetMode="External"/><Relationship Id="rId1216" Type="http://schemas.openxmlformats.org/officeDocument/2006/relationships/hyperlink" Target="https://www.youtube.com/watch?v=jMslQl2H5Bk" TargetMode="External"/><Relationship Id="rId2547" Type="http://schemas.openxmlformats.org/officeDocument/2006/relationships/hyperlink" Target="https://sairhythms.sathyasai.org/song/mitha-smitha-sundara-mukharavinda-nacho" TargetMode="External"/><Relationship Id="rId3877" Type="http://schemas.openxmlformats.org/officeDocument/2006/relationships/hyperlink" Target="https://sairhythms.sathyasai.org/song/shambhu-kumara" TargetMode="External"/><Relationship Id="rId1217" Type="http://schemas.openxmlformats.org/officeDocument/2006/relationships/hyperlink" Target="https://sairhythms.sathyasai.org/song/guru-bhagawan-sai" TargetMode="External"/><Relationship Id="rId2548" Type="http://schemas.openxmlformats.org/officeDocument/2006/relationships/hyperlink" Target="https://sairhythms.sathyasai.org/song/mitha-smitha-vadana-mrudu-vachana" TargetMode="External"/><Relationship Id="rId1218" Type="http://schemas.openxmlformats.org/officeDocument/2006/relationships/hyperlink" Target="https://sairhythms.sathyasai.org/song/guru-bhagawan-sai-guru-bhagawan" TargetMode="External"/><Relationship Id="rId2549" Type="http://schemas.openxmlformats.org/officeDocument/2006/relationships/hyperlink" Target="https://sairhythms.sathyasai.org/song/mitsu-no-youni-amai" TargetMode="External"/><Relationship Id="rId3879" Type="http://schemas.openxmlformats.org/officeDocument/2006/relationships/hyperlink" Target="https://youtu.be/UubErv2w238?t=1015" TargetMode="External"/><Relationship Id="rId1219" Type="http://schemas.openxmlformats.org/officeDocument/2006/relationships/hyperlink" Target="https://sairhythms.sathyasai.org/song/guru-bhagawan-sai-ram-sadguru" TargetMode="External"/><Relationship Id="rId3870" Type="http://schemas.openxmlformats.org/officeDocument/2006/relationships/hyperlink" Target="https://sairhythms.sathyasai.org/song/shambho-shiva-shankara" TargetMode="External"/><Relationship Id="rId2540" Type="http://schemas.openxmlformats.org/officeDocument/2006/relationships/hyperlink" Target="https://youtu.be/TCtO6zkSBag" TargetMode="External"/><Relationship Id="rId3872" Type="http://schemas.openxmlformats.org/officeDocument/2006/relationships/hyperlink" Target="https://youtu.be/YQcjhpCctJM" TargetMode="External"/><Relationship Id="rId1210" Type="http://schemas.openxmlformats.org/officeDocument/2006/relationships/hyperlink" Target="https://youtu.be/VAPIpoE2jHQ" TargetMode="External"/><Relationship Id="rId2541" Type="http://schemas.openxmlformats.org/officeDocument/2006/relationships/hyperlink" Target="https://sairhythms.sathyasai.org/song/mera-jeevan-terey-hawaley-prabhu" TargetMode="External"/><Relationship Id="rId3871" Type="http://schemas.openxmlformats.org/officeDocument/2006/relationships/hyperlink" Target="https://media.radiosai.org/journals/Vol_05/01NOV07/10-bhajans.htm" TargetMode="External"/><Relationship Id="rId1211" Type="http://schemas.openxmlformats.org/officeDocument/2006/relationships/hyperlink" Target="https://sairhythms.sathyasai.org/song/guru-baba-guru-baba" TargetMode="External"/><Relationship Id="rId2542" Type="http://schemas.openxmlformats.org/officeDocument/2006/relationships/hyperlink" Target="https://sairhythms.sathyasai.org/song/merey-nind-tute-sapno-mey" TargetMode="External"/><Relationship Id="rId3874" Type="http://schemas.openxmlformats.org/officeDocument/2006/relationships/hyperlink" Target="https://sairhythms.sathyasai.org/song/shambhu-kumara-gajanana" TargetMode="External"/><Relationship Id="rId1212" Type="http://schemas.openxmlformats.org/officeDocument/2006/relationships/hyperlink" Target="https://sairhythms.sathyasai.org/song/guru-baba-guru-baba-tienes" TargetMode="External"/><Relationship Id="rId2543" Type="http://schemas.openxmlformats.org/officeDocument/2006/relationships/hyperlink" Target="https://sairhythms.sathyasai.org/song/miashi-wo-agameyo" TargetMode="External"/><Relationship Id="rId3873" Type="http://schemas.openxmlformats.org/officeDocument/2006/relationships/hyperlink" Target="https://sairhythms.sathyasai.org/song/shambho-shiva-shiva-sundara" TargetMode="External"/><Relationship Id="rId1202" Type="http://schemas.openxmlformats.org/officeDocument/2006/relationships/hyperlink" Target="https://sairhythms.sathyasai.org/song/gowri-shankara-uma-vara" TargetMode="External"/><Relationship Id="rId2533" Type="http://schemas.openxmlformats.org/officeDocument/2006/relationships/hyperlink" Target="https://sairhythms.sathyasai.org/song/may-we-all-be-flutes-within-your-hands" TargetMode="External"/><Relationship Id="rId3865" Type="http://schemas.openxmlformats.org/officeDocument/2006/relationships/hyperlink" Target="https://sairhythms.sathyasai.org/song/shambho-shankara-samba-sadashiva-0" TargetMode="External"/><Relationship Id="rId1203" Type="http://schemas.openxmlformats.org/officeDocument/2006/relationships/hyperlink" Target="https://sairhythms.sathyasai.org/song/gowri-suthaya-om-namah-om" TargetMode="External"/><Relationship Id="rId2534" Type="http://schemas.openxmlformats.org/officeDocument/2006/relationships/hyperlink" Target="https://sairhythms.sathyasai.org/song/mayilodu-varubavane" TargetMode="External"/><Relationship Id="rId3864" Type="http://schemas.openxmlformats.org/officeDocument/2006/relationships/hyperlink" Target="https://sairhythms.sathyasai.org/song/shambho-shankara-samba-sadashiva" TargetMode="External"/><Relationship Id="rId1204" Type="http://schemas.openxmlformats.org/officeDocument/2006/relationships/hyperlink" Target="https://media.radiosai.org/journals/Vol_04/01JAN06/bhajans.htm" TargetMode="External"/><Relationship Id="rId2535" Type="http://schemas.openxmlformats.org/officeDocument/2006/relationships/hyperlink" Target="https://sairhythms.sathyasai.org/song/me-entrego-ti" TargetMode="External"/><Relationship Id="rId3867" Type="http://schemas.openxmlformats.org/officeDocument/2006/relationships/hyperlink" Target="https://youtu.be/CwhGdb4kKWo" TargetMode="External"/><Relationship Id="rId1205" Type="http://schemas.openxmlformats.org/officeDocument/2006/relationships/hyperlink" Target="https://sairhythms.sathyasai.org/song/gowri-vara-gangadhara" TargetMode="External"/><Relationship Id="rId2536" Type="http://schemas.openxmlformats.org/officeDocument/2006/relationships/hyperlink" Target="https://sairhythms.sathyasai.org/song/meera-nath-harey-giridhari" TargetMode="External"/><Relationship Id="rId3866" Type="http://schemas.openxmlformats.org/officeDocument/2006/relationships/hyperlink" Target="https://sairhythms.sathyasai.org/song/shambho-shankara-samba-sadashiva-sai" TargetMode="External"/><Relationship Id="rId1206" Type="http://schemas.openxmlformats.org/officeDocument/2006/relationships/hyperlink" Target="https://sairhythms.sathyasai.org/song/greater-he" TargetMode="External"/><Relationship Id="rId2537" Type="http://schemas.openxmlformats.org/officeDocument/2006/relationships/hyperlink" Target="https://dl.radiosai.org/RADIO_SAI_BHAJAN_CLASSROOM_459_MEERA_NATHA_HARE_GIRIDHARI.mp3" TargetMode="External"/><Relationship Id="rId3869" Type="http://schemas.openxmlformats.org/officeDocument/2006/relationships/hyperlink" Target="https://sairhythms.sathyasai.org/song/shambho-shiva-shambho-hara-shambho" TargetMode="External"/><Relationship Id="rId1207" Type="http://schemas.openxmlformats.org/officeDocument/2006/relationships/hyperlink" Target="https://sairhythms.sathyasai.org/song/guna-gambhira-partheeshwara" TargetMode="External"/><Relationship Id="rId2538" Type="http://schemas.openxmlformats.org/officeDocument/2006/relationships/hyperlink" Target="https://youtu.be/zK1tARc40Nk" TargetMode="External"/><Relationship Id="rId3868" Type="http://schemas.openxmlformats.org/officeDocument/2006/relationships/hyperlink" Target="https://sairhythms.sathyasai.org/song/shambho-shankara-shiva-shambho-shankara" TargetMode="External"/><Relationship Id="rId1208" Type="http://schemas.openxmlformats.org/officeDocument/2006/relationships/hyperlink" Target="https://youtu.be/xb-AJMZZntI" TargetMode="External"/><Relationship Id="rId2539" Type="http://schemas.openxmlformats.org/officeDocument/2006/relationships/hyperlink" Target="https://sairhythms.sathyasai.org/song/meherbaan-mera-allah-sai" TargetMode="External"/><Relationship Id="rId1209" Type="http://schemas.openxmlformats.org/officeDocument/2006/relationships/hyperlink" Target="https://sairhythms.sathyasai.org/song/guru-baba-guru-baba-0" TargetMode="External"/><Relationship Id="rId3861" Type="http://schemas.openxmlformats.org/officeDocument/2006/relationships/hyperlink" Target="https://sairhythms.sathyasai.org/song/shambho-shankara-parvathi-ramana-pashupathi" TargetMode="External"/><Relationship Id="rId2530" Type="http://schemas.openxmlformats.org/officeDocument/2006/relationships/hyperlink" Target="https://sairhythms.sathyasai.org/song/may-light-ages" TargetMode="External"/><Relationship Id="rId3860" Type="http://schemas.openxmlformats.org/officeDocument/2006/relationships/hyperlink" Target="https://sairhythms.sathyasai.org/song/shambho-shankara-deva" TargetMode="External"/><Relationship Id="rId1200" Type="http://schemas.openxmlformats.org/officeDocument/2006/relationships/hyperlink" Target="https://youtu.be/qzyHTmgtDoQ?si=nFpo79w65B_G-I80" TargetMode="External"/><Relationship Id="rId2531" Type="http://schemas.openxmlformats.org/officeDocument/2006/relationships/hyperlink" Target="https://sairhythms.sathyasai.org/song/may-light-truth-dawn" TargetMode="External"/><Relationship Id="rId3863" Type="http://schemas.openxmlformats.org/officeDocument/2006/relationships/hyperlink" Target="https://sairhythms.sathyasai.org/song/shambho-shankara-sai-shiva" TargetMode="External"/><Relationship Id="rId1201" Type="http://schemas.openxmlformats.org/officeDocument/2006/relationships/hyperlink" Target="https://sairhythms.sathyasai.org/song/gowri-shankara-parvathi-shankara" TargetMode="External"/><Relationship Id="rId2532" Type="http://schemas.openxmlformats.org/officeDocument/2006/relationships/hyperlink" Target="https://sairhythms.sathyasai.org/song/may-love-were-sharing" TargetMode="External"/><Relationship Id="rId3862" Type="http://schemas.openxmlformats.org/officeDocument/2006/relationships/hyperlink" Target="https://sairhythms.sathyasai.org/song/shambho-shankara-sadashiva" TargetMode="External"/><Relationship Id="rId1235" Type="http://schemas.openxmlformats.org/officeDocument/2006/relationships/hyperlink" Target="https://youtu.be/f9w8Di2YYIQ" TargetMode="External"/><Relationship Id="rId2566" Type="http://schemas.openxmlformats.org/officeDocument/2006/relationships/hyperlink" Target="https://youtu.be/QG4cVev-5JE?si=HqIDEsMrYLYEbsjA" TargetMode="External"/><Relationship Id="rId3898" Type="http://schemas.openxmlformats.org/officeDocument/2006/relationships/hyperlink" Target="https://media.radiosai.org/journals/Vol_07/01JUL09/12-bhajans.htm" TargetMode="External"/><Relationship Id="rId1236" Type="http://schemas.openxmlformats.org/officeDocument/2006/relationships/hyperlink" Target="https://sairhythms.sathyasai.org/song/guru-deva-sharanam-deva" TargetMode="External"/><Relationship Id="rId2567" Type="http://schemas.openxmlformats.org/officeDocument/2006/relationships/hyperlink" Target="https://sairhythms.sathyasai.org/song/mooshika-vahana-modaka-hasta" TargetMode="External"/><Relationship Id="rId3897" Type="http://schemas.openxmlformats.org/officeDocument/2006/relationships/hyperlink" Target="https://sairhythms.sathyasai.org/song/shankara-shankara-sadashiva" TargetMode="External"/><Relationship Id="rId1237" Type="http://schemas.openxmlformats.org/officeDocument/2006/relationships/hyperlink" Target="https://sairhythms.sathyasai.org/song/guru-devaya-guru-devaya-guru" TargetMode="External"/><Relationship Id="rId2568" Type="http://schemas.openxmlformats.org/officeDocument/2006/relationships/hyperlink" Target="https://sairhythms.sathyasai.org/song/more-love-more-power-more" TargetMode="External"/><Relationship Id="rId1238" Type="http://schemas.openxmlformats.org/officeDocument/2006/relationships/hyperlink" Target="https://sairhythms.sathyasai.org/song/guru-devaya-namo-namo" TargetMode="External"/><Relationship Id="rId2569" Type="http://schemas.openxmlformats.org/officeDocument/2006/relationships/hyperlink" Target="https://sairhythms.sathyasai.org/song/mother-father-god" TargetMode="External"/><Relationship Id="rId3899" Type="http://schemas.openxmlformats.org/officeDocument/2006/relationships/hyperlink" Target="https://youtu.be/ter5U3IX-Zw" TargetMode="External"/><Relationship Id="rId1239" Type="http://schemas.openxmlformats.org/officeDocument/2006/relationships/hyperlink" Target="https://sairhythms.sathyasai.org/song/guru-guru-deva" TargetMode="External"/><Relationship Id="rId409" Type="http://schemas.openxmlformats.org/officeDocument/2006/relationships/hyperlink" Target="https://sairhythms.sathyasai.org/song/bhaja-mana-dasharatha-baalam" TargetMode="External"/><Relationship Id="rId404" Type="http://schemas.openxmlformats.org/officeDocument/2006/relationships/hyperlink" Target="https://sairhythms.sathyasai.org/song/bhairavi-ambe-bhavani" TargetMode="External"/><Relationship Id="rId403" Type="http://schemas.openxmlformats.org/officeDocument/2006/relationships/hyperlink" Target="https://sairhythms.sathyasai.org/song/bhagawan-you-love-us-so" TargetMode="External"/><Relationship Id="rId402" Type="http://schemas.openxmlformats.org/officeDocument/2006/relationships/hyperlink" Target="https://sairhythms.sathyasai.org/song/bhagawan-may-we-awaken-thee" TargetMode="External"/><Relationship Id="rId401" Type="http://schemas.openxmlformats.org/officeDocument/2006/relationships/hyperlink" Target="https://www.raagabox.com/search/?mid=1001857" TargetMode="External"/><Relationship Id="rId408" Type="http://schemas.openxmlformats.org/officeDocument/2006/relationships/hyperlink" Target="https://sairhythms.sathyasai.org/song/bhaja-govindam-bhaja-govindam" TargetMode="External"/><Relationship Id="rId407" Type="http://schemas.openxmlformats.org/officeDocument/2006/relationships/hyperlink" Target="https://sairhythms.sathyasai.org/song/bhaja-govindam-bhaja-gopalam" TargetMode="External"/><Relationship Id="rId406" Type="http://schemas.openxmlformats.org/officeDocument/2006/relationships/hyperlink" Target="https://youtu.be/ThePiow32YE" TargetMode="External"/><Relationship Id="rId405" Type="http://schemas.openxmlformats.org/officeDocument/2006/relationships/hyperlink" Target="https://dl.radiosai.org/RADIO_SAI_BHAJAN_CLASSROOM_427_BHAIRAVI_AMBE_BHAVANI.mp3" TargetMode="External"/><Relationship Id="rId3890" Type="http://schemas.openxmlformats.org/officeDocument/2006/relationships/hyperlink" Target="https://sairhythms.sathyasai.org/song/shankara-shankara" TargetMode="External"/><Relationship Id="rId2560" Type="http://schemas.openxmlformats.org/officeDocument/2006/relationships/hyperlink" Target="https://sairhythms.sathyasai.org/song/mohana-ranga-sai-narayana" TargetMode="External"/><Relationship Id="rId3892" Type="http://schemas.openxmlformats.org/officeDocument/2006/relationships/hyperlink" Target="https://sairhythms.sathyasai.org/song/shankara-shankara-1" TargetMode="External"/><Relationship Id="rId1230" Type="http://schemas.openxmlformats.org/officeDocument/2006/relationships/hyperlink" Target="https://sairhythms.sathyasai.org/song/guru-deva-guru-govinda" TargetMode="External"/><Relationship Id="rId2561" Type="http://schemas.openxmlformats.org/officeDocument/2006/relationships/hyperlink" Target="https://sairhythms.sathyasai.org/song/mohana-roopa-sri-rama" TargetMode="External"/><Relationship Id="rId3891" Type="http://schemas.openxmlformats.org/officeDocument/2006/relationships/hyperlink" Target="https://sairhythms.sathyasai.org/song/shankara-shankara-0" TargetMode="External"/><Relationship Id="rId400" Type="http://schemas.openxmlformats.org/officeDocument/2006/relationships/hyperlink" Target="https://sairhythms.sathyasai.org/song/bhagawan-take-our-love" TargetMode="External"/><Relationship Id="rId1231" Type="http://schemas.openxmlformats.org/officeDocument/2006/relationships/hyperlink" Target="https://sairhythms.sathyasai.org/song/guru-deva-jaya-deva" TargetMode="External"/><Relationship Id="rId2562" Type="http://schemas.openxmlformats.org/officeDocument/2006/relationships/hyperlink" Target="https://sairhythms.sathyasai.org/song/mohana-sai-muralidhara" TargetMode="External"/><Relationship Id="rId3894" Type="http://schemas.openxmlformats.org/officeDocument/2006/relationships/hyperlink" Target="https://sairhythms.sathyasai.org/song/shankara-shankara-chandrashekara" TargetMode="External"/><Relationship Id="rId1232" Type="http://schemas.openxmlformats.org/officeDocument/2006/relationships/hyperlink" Target="https://youtu.be/0AfgO5qF-F0" TargetMode="External"/><Relationship Id="rId2563" Type="http://schemas.openxmlformats.org/officeDocument/2006/relationships/hyperlink" Target="https://youtu.be/3brcA9DETH4" TargetMode="External"/><Relationship Id="rId3893" Type="http://schemas.openxmlformats.org/officeDocument/2006/relationships/hyperlink" Target="https://youtu.be/ABhS7M_NqOE" TargetMode="External"/><Relationship Id="rId1233" Type="http://schemas.openxmlformats.org/officeDocument/2006/relationships/hyperlink" Target="https://sairhythms.sathyasai.org/song/guru-deva-priya-deva-sai" TargetMode="External"/><Relationship Id="rId2564" Type="http://schemas.openxmlformats.org/officeDocument/2006/relationships/hyperlink" Target="https://sairhythms.sathyasai.org/song/mohanam-madhusudanam-jaya-radha-govindam" TargetMode="External"/><Relationship Id="rId3896" Type="http://schemas.openxmlformats.org/officeDocument/2006/relationships/hyperlink" Target="https://youtu.be/f5maP8WmipA" TargetMode="External"/><Relationship Id="rId1234" Type="http://schemas.openxmlformats.org/officeDocument/2006/relationships/hyperlink" Target="https://sairhythms.sathyasai.org/song/guru-deva-sai-guru-namah" TargetMode="External"/><Relationship Id="rId2565" Type="http://schemas.openxmlformats.org/officeDocument/2006/relationships/hyperlink" Target="https://sairhythms.sathyasai.org/song/mooshika-vahana-gajanana" TargetMode="External"/><Relationship Id="rId3895" Type="http://schemas.openxmlformats.org/officeDocument/2006/relationships/hyperlink" Target="https://sairhythms.sathyasai.org/song/shankara-shankara-chandrashekara-0" TargetMode="External"/><Relationship Id="rId1224" Type="http://schemas.openxmlformats.org/officeDocument/2006/relationships/hyperlink" Target="https://sairhythms.sathyasai.org/song/guru-charanam-sharanam-sharanam" TargetMode="External"/><Relationship Id="rId2555" Type="http://schemas.openxmlformats.org/officeDocument/2006/relationships/hyperlink" Target="https://raagabox.com/search/?mid=1002575" TargetMode="External"/><Relationship Id="rId3887" Type="http://schemas.openxmlformats.org/officeDocument/2006/relationships/hyperlink" Target="https://dl.radiosai.org/RADIO_SAI_BHAJAN_CLASSROOM_217_SHANKARA_SADASHIVA_SABHAPATE.mp3" TargetMode="External"/><Relationship Id="rId1225" Type="http://schemas.openxmlformats.org/officeDocument/2006/relationships/hyperlink" Target="https://sairhythms.sathyasai.org/song/guru-charanam-vanditha-sharanam" TargetMode="External"/><Relationship Id="rId2556" Type="http://schemas.openxmlformats.org/officeDocument/2006/relationships/hyperlink" Target="https://sairhythms.sathyasai.org/song/mohana-muralidhara-murari" TargetMode="External"/><Relationship Id="rId3886" Type="http://schemas.openxmlformats.org/officeDocument/2006/relationships/hyperlink" Target="https://sairhythms.sathyasai.org/song/shankara-sadashiva-sabha-pathey-manohara" TargetMode="External"/><Relationship Id="rId1226" Type="http://schemas.openxmlformats.org/officeDocument/2006/relationships/hyperlink" Target="https://sairhythms.sathyasai.org/song/guru-deva-anata-wa" TargetMode="External"/><Relationship Id="rId2557" Type="http://schemas.openxmlformats.org/officeDocument/2006/relationships/hyperlink" Target="https://sairhythms.sathyasai.org/song/mohana-raghurama-ati-sundara-sri" TargetMode="External"/><Relationship Id="rId3889" Type="http://schemas.openxmlformats.org/officeDocument/2006/relationships/hyperlink" Target="https://sairhythms.sathyasai.org/song/shankara-samba-shiva-hara-hara" TargetMode="External"/><Relationship Id="rId1227" Type="http://schemas.openxmlformats.org/officeDocument/2006/relationships/hyperlink" Target="https://youtu.be/KIkwSQdnYeo" TargetMode="External"/><Relationship Id="rId2558" Type="http://schemas.openxmlformats.org/officeDocument/2006/relationships/hyperlink" Target="https://dl.radiosai.org/RADIO_SAI_BHAJAN_CLASSROOM_437_MOHAN_RAGHURAMA.mp3" TargetMode="External"/><Relationship Id="rId3888" Type="http://schemas.openxmlformats.org/officeDocument/2006/relationships/hyperlink" Target="https://sairhythms.sathyasai.org/song/shankara-sadashiva-shiva-shiva-shambho" TargetMode="External"/><Relationship Id="rId1228" Type="http://schemas.openxmlformats.org/officeDocument/2006/relationships/hyperlink" Target="https://sairhythms.sathyasai.org/song/guru-deva-guru-deva" TargetMode="External"/><Relationship Id="rId2559" Type="http://schemas.openxmlformats.org/officeDocument/2006/relationships/hyperlink" Target="https://sairhythms.sathyasai.org/song/mohana-rama-hey-sai-rama" TargetMode="External"/><Relationship Id="rId1229" Type="http://schemas.openxmlformats.org/officeDocument/2006/relationships/hyperlink" Target="https://youtu.be/Yc0400pM8Xc" TargetMode="External"/><Relationship Id="rId3881" Type="http://schemas.openxmlformats.org/officeDocument/2006/relationships/hyperlink" Target="https://www.youtube.com/watch?v=J3PzaxAJn7s" TargetMode="External"/><Relationship Id="rId2550" Type="http://schemas.openxmlformats.org/officeDocument/2006/relationships/hyperlink" Target="https://sairhythms.sathyasai.org/song/mohana-mukunda-hari-giridhara-govinda" TargetMode="External"/><Relationship Id="rId3880" Type="http://schemas.openxmlformats.org/officeDocument/2006/relationships/hyperlink" Target="https://sairhythms.sathyasai.org/song/shankara-naam-bhajo" TargetMode="External"/><Relationship Id="rId1220" Type="http://schemas.openxmlformats.org/officeDocument/2006/relationships/hyperlink" Target="https://sairhythms.sathyasai.org/song/guru-bhagawan-sai-ram-sadguru-0" TargetMode="External"/><Relationship Id="rId2551" Type="http://schemas.openxmlformats.org/officeDocument/2006/relationships/hyperlink" Target="https://sairhythms.sathyasai.org/song/mohana-murali-baajey" TargetMode="External"/><Relationship Id="rId3883" Type="http://schemas.openxmlformats.org/officeDocument/2006/relationships/hyperlink" Target="https://youtu.be/2JiT2hq5hqc" TargetMode="External"/><Relationship Id="rId1221" Type="http://schemas.openxmlformats.org/officeDocument/2006/relationships/hyperlink" Target="https://sairhythms.sathyasai.org/song/guru-brahma-guru-vishnu-guru-0" TargetMode="External"/><Relationship Id="rId2552" Type="http://schemas.openxmlformats.org/officeDocument/2006/relationships/hyperlink" Target="https://sairhythms.sathyasai.org/song/mohana-murali-gaana-vilola" TargetMode="External"/><Relationship Id="rId3882" Type="http://schemas.openxmlformats.org/officeDocument/2006/relationships/hyperlink" Target="https://sairhythms.sathyasai.org/song/shankara-roopa-sajjana-vanditha" TargetMode="External"/><Relationship Id="rId1222" Type="http://schemas.openxmlformats.org/officeDocument/2006/relationships/hyperlink" Target="https://sairhythms.sathyasai.org/song/guru-brahma-guru-vishnu-guru" TargetMode="External"/><Relationship Id="rId2553" Type="http://schemas.openxmlformats.org/officeDocument/2006/relationships/hyperlink" Target="https://sairhythms.sathyasai.org/song/mohana-murali-govinda-jaya-radhey" TargetMode="External"/><Relationship Id="rId3885" Type="http://schemas.openxmlformats.org/officeDocument/2006/relationships/hyperlink" Target="https://youtu.be/1D25yYnSizM" TargetMode="External"/><Relationship Id="rId1223" Type="http://schemas.openxmlformats.org/officeDocument/2006/relationships/hyperlink" Target="https://sairhythms.sathyasai.org/song/guru-brahma-guru-vishnu-guru-devo" TargetMode="External"/><Relationship Id="rId2554" Type="http://schemas.openxmlformats.org/officeDocument/2006/relationships/hyperlink" Target="https://sairhythms.sathyasai.org/song/mohana-murali-sunao-giridhari" TargetMode="External"/><Relationship Id="rId3884" Type="http://schemas.openxmlformats.org/officeDocument/2006/relationships/hyperlink" Target="https://sairhythms.sathyasai.org/song/shankara-sadashiva-chandrashekara" TargetMode="External"/><Relationship Id="rId2500" Type="http://schemas.openxmlformats.org/officeDocument/2006/relationships/hyperlink" Target="https://dl.radiosai.org/RADIO_SAI_BHAJAN_CLASSROOM_415_MATA_BHAVANI_JAGADAMBE.mp3" TargetMode="External"/><Relationship Id="rId3832" Type="http://schemas.openxmlformats.org/officeDocument/2006/relationships/hyperlink" Target="https://sairhythms.sathyasai.org/song/see-god-each-other" TargetMode="External"/><Relationship Id="rId2501" Type="http://schemas.openxmlformats.org/officeDocument/2006/relationships/hyperlink" Target="https://youtu.be/CfhPK8KX_5g" TargetMode="External"/><Relationship Id="rId3831" Type="http://schemas.openxmlformats.org/officeDocument/2006/relationships/hyperlink" Target="https://sairhythms.sathyasai.org/song/schma-israel-adonai-elohenu" TargetMode="External"/><Relationship Id="rId2502" Type="http://schemas.openxmlformats.org/officeDocument/2006/relationships/hyperlink" Target="https://sairhythms.sathyasai.org/song/mata-bhavani-maheshwari" TargetMode="External"/><Relationship Id="rId3834" Type="http://schemas.openxmlformats.org/officeDocument/2006/relationships/hyperlink" Target="https://sairhythms.sathyasai.org/song/sekai-no-kamisama-uchuu-no" TargetMode="External"/><Relationship Id="rId2503" Type="http://schemas.openxmlformats.org/officeDocument/2006/relationships/hyperlink" Target="https://www.youtube.com/watch?v=heVZoJHSG5I" TargetMode="External"/><Relationship Id="rId3833" Type="http://schemas.openxmlformats.org/officeDocument/2006/relationships/hyperlink" Target="https://sairhythms.sathyasai.org/song/seek-ye-first-kingdom-god" TargetMode="External"/><Relationship Id="rId2504" Type="http://schemas.openxmlformats.org/officeDocument/2006/relationships/hyperlink" Target="https://sairhythms.sathyasai.org/song/mata-durga-bhavani-ma" TargetMode="External"/><Relationship Id="rId3836" Type="http://schemas.openxmlformats.org/officeDocument/2006/relationships/hyperlink" Target="https://sairhythms.sathyasai.org/song/se%C3%B1or-del-sol" TargetMode="External"/><Relationship Id="rId2505" Type="http://schemas.openxmlformats.org/officeDocument/2006/relationships/hyperlink" Target="https://sairhythms.sathyasai.org/song/mata-jagadambe" TargetMode="External"/><Relationship Id="rId3835" Type="http://schemas.openxmlformats.org/officeDocument/2006/relationships/hyperlink" Target="https://youtu.be/nd6Fa5X-mTw" TargetMode="External"/><Relationship Id="rId2506" Type="http://schemas.openxmlformats.org/officeDocument/2006/relationships/hyperlink" Target="https://youtu.be/AUBEIpHMibM?si=Y81Se8CsvjcgnCyP" TargetMode="External"/><Relationship Id="rId3838" Type="http://schemas.openxmlformats.org/officeDocument/2006/relationships/hyperlink" Target="https://sairhythms.sathyasai.org/song/service-love" TargetMode="External"/><Relationship Id="rId2507" Type="http://schemas.openxmlformats.org/officeDocument/2006/relationships/hyperlink" Target="https://sairhythms.sathyasai.org/song/mata-maheshwari-tribhuvana-janani" TargetMode="External"/><Relationship Id="rId3837" Type="http://schemas.openxmlformats.org/officeDocument/2006/relationships/hyperlink" Target="https://sairhythms.sathyasai.org/song/se%C3%B1or-se%C3%B1or-se%C3%B1or-shiva-nataraja" TargetMode="External"/><Relationship Id="rId2508" Type="http://schemas.openxmlformats.org/officeDocument/2006/relationships/hyperlink" Target="https://media.radiosai.org/journals/vol_09/01JAN11/12-bhajans.htm" TargetMode="External"/><Relationship Id="rId2509" Type="http://schemas.openxmlformats.org/officeDocument/2006/relationships/hyperlink" Target="https://sairhythms.sathyasai.org/song/mata-mata-sai-mata" TargetMode="External"/><Relationship Id="rId3839" Type="http://schemas.openxmlformats.org/officeDocument/2006/relationships/hyperlink" Target="https://sairhythms.sathyasai.org/song/set-it-free" TargetMode="External"/><Relationship Id="rId3830" Type="http://schemas.openxmlformats.org/officeDocument/2006/relationships/hyperlink" Target="https://sairhythms.sathyasai.org/song/scatter-seeds-love" TargetMode="External"/><Relationship Id="rId3821" Type="http://schemas.openxmlformats.org/officeDocument/2006/relationships/hyperlink" Target="https://sairhythms.sathyasai.org/song/say-name-say-name" TargetMode="External"/><Relationship Id="rId3820" Type="http://schemas.openxmlformats.org/officeDocument/2006/relationships/hyperlink" Target="https://sairhythms.sathyasai.org/song/say-name-sathya-sai" TargetMode="External"/><Relationship Id="rId3823" Type="http://schemas.openxmlformats.org/officeDocument/2006/relationships/hyperlink" Target="https://sairhythms.sathyasai.org/song/sayeeshwara-jagadeeshwara" TargetMode="External"/><Relationship Id="rId3822" Type="http://schemas.openxmlformats.org/officeDocument/2006/relationships/hyperlink" Target="https://sairhythms.sathyasai.org/song/sayeesha-sharanam-sharanam-sayeesha" TargetMode="External"/><Relationship Id="rId3825" Type="http://schemas.openxmlformats.org/officeDocument/2006/relationships/hyperlink" Target="https://sairhythms.sathyasai.org/song/sayeeshwari-amba-bhuvaneshwari" TargetMode="External"/><Relationship Id="rId3824" Type="http://schemas.openxmlformats.org/officeDocument/2006/relationships/hyperlink" Target="https://youtu.be/LZ6Jg_AsYxc?si=NKTSReqstOVkeYtl" TargetMode="External"/><Relationship Id="rId3827" Type="http://schemas.openxmlformats.org/officeDocument/2006/relationships/hyperlink" Target="https://sairhythms.sathyasai.org/song/sayeeshwari-chandramukhi" TargetMode="External"/><Relationship Id="rId3826" Type="http://schemas.openxmlformats.org/officeDocument/2006/relationships/hyperlink" Target="https://sairhythms.sathyasai.org/song/sayeeshwari-amba-jagadeeshwari" TargetMode="External"/><Relationship Id="rId3829" Type="http://schemas.openxmlformats.org/officeDocument/2006/relationships/hyperlink" Target="https://sairhythms.sathyasai.org/song/sayi-engal-annaiyam-sayi-engal" TargetMode="External"/><Relationship Id="rId3828" Type="http://schemas.openxmlformats.org/officeDocument/2006/relationships/hyperlink" Target="https://raagabox.com/search/?mid=1007987" TargetMode="External"/><Relationship Id="rId2522" Type="http://schemas.openxmlformats.org/officeDocument/2006/relationships/hyperlink" Target="https://sairhythms.sathyasai.org/song/matanga-vadana-maam-palaya" TargetMode="External"/><Relationship Id="rId3854" Type="http://schemas.openxmlformats.org/officeDocument/2006/relationships/hyperlink" Target="https://sairhythms.sathyasai.org/song/shambho-murarey-shankara-murarey" TargetMode="External"/><Relationship Id="rId2523" Type="http://schemas.openxmlformats.org/officeDocument/2006/relationships/hyperlink" Target="https://sairhythms.sathyasai.org/song/matey-jaganmatey" TargetMode="External"/><Relationship Id="rId3853" Type="http://schemas.openxmlformats.org/officeDocument/2006/relationships/hyperlink" Target="https://media.radiosai.org/journals/Vol_06/01JUL08/10-bhajans.htm" TargetMode="External"/><Relationship Id="rId2524" Type="http://schemas.openxmlformats.org/officeDocument/2006/relationships/hyperlink" Target="https://sairhythms.sathyasai.org/song/mathura-natha-gopala" TargetMode="External"/><Relationship Id="rId3856" Type="http://schemas.openxmlformats.org/officeDocument/2006/relationships/hyperlink" Target="https://sairhythms.sathyasai.org/song/shambho-nachey-maharaja" TargetMode="External"/><Relationship Id="rId2525" Type="http://schemas.openxmlformats.org/officeDocument/2006/relationships/hyperlink" Target="https://sairhythms.sathyasai.org/song/mathura-natha-krishna-murari" TargetMode="External"/><Relationship Id="rId3855" Type="http://schemas.openxmlformats.org/officeDocument/2006/relationships/hyperlink" Target="https://youtu.be/stNKxYbLDhk" TargetMode="External"/><Relationship Id="rId2526" Type="http://schemas.openxmlformats.org/officeDocument/2006/relationships/hyperlink" Target="https://sairhythms.sathyasai.org/song/mathura-puri-vasa-radhey-gopala" TargetMode="External"/><Relationship Id="rId3858" Type="http://schemas.openxmlformats.org/officeDocument/2006/relationships/hyperlink" Target="https://sairhythms.sathyasai.org/song/shambho-shambho-shambho" TargetMode="External"/><Relationship Id="rId2527" Type="http://schemas.openxmlformats.org/officeDocument/2006/relationships/hyperlink" Target="https://sairhythms.sathyasai.org/song/mathuradhipathey-krishna-mukunda" TargetMode="External"/><Relationship Id="rId3857" Type="http://schemas.openxmlformats.org/officeDocument/2006/relationships/hyperlink" Target="https://www.youtube.com/watch?v=xUMAfcVQB8U" TargetMode="External"/><Relationship Id="rId2528" Type="http://schemas.openxmlformats.org/officeDocument/2006/relationships/hyperlink" Target="https://sairhythms.sathyasai.org/song/mathuradhipathey-nanda-mukunda" TargetMode="External"/><Relationship Id="rId2529" Type="http://schemas.openxmlformats.org/officeDocument/2006/relationships/hyperlink" Target="https://sairhythms.sathyasai.org/song/may-blessings-god" TargetMode="External"/><Relationship Id="rId3859" Type="http://schemas.openxmlformats.org/officeDocument/2006/relationships/hyperlink" Target="https://sairhythms.sathyasai.org/song/shambho-shambho-shankara-samba-sada" TargetMode="External"/><Relationship Id="rId3850" Type="http://schemas.openxmlformats.org/officeDocument/2006/relationships/hyperlink" Target="https://sairhythms.sathyasai.org/song/shambho-mahadeva-shiva-shambho-mahadeva-0" TargetMode="External"/><Relationship Id="rId2520" Type="http://schemas.openxmlformats.org/officeDocument/2006/relationships/hyperlink" Target="https://sairhythms.sathyasai.org/song/matanga-vadana-gajavadana" TargetMode="External"/><Relationship Id="rId3852" Type="http://schemas.openxmlformats.org/officeDocument/2006/relationships/hyperlink" Target="https://sairhythms.sathyasai.org/song/shambho-mahadeva-shiva-shambho-mahadeva" TargetMode="External"/><Relationship Id="rId2521" Type="http://schemas.openxmlformats.org/officeDocument/2006/relationships/hyperlink" Target="https://sairhythms.sathyasai.org/song/matanga-vadana-gowri-nandana-mooshika" TargetMode="External"/><Relationship Id="rId3851" Type="http://schemas.openxmlformats.org/officeDocument/2006/relationships/hyperlink" Target="https://media.radiosai.org/journals/Vol_06/01MAY08/10-bhajans.htm" TargetMode="External"/><Relationship Id="rId2511" Type="http://schemas.openxmlformats.org/officeDocument/2006/relationships/hyperlink" Target="https://sairhythms.sathyasai.org/song/mata-niye-mangala-sai" TargetMode="External"/><Relationship Id="rId3843" Type="http://schemas.openxmlformats.org/officeDocument/2006/relationships/hyperlink" Target="https://sairhythms.sathyasai.org/song/shalom-aleichem-shalom-shalom" TargetMode="External"/><Relationship Id="rId2512" Type="http://schemas.openxmlformats.org/officeDocument/2006/relationships/hyperlink" Target="https://youtu.be/5RaWtQ0DpHg" TargetMode="External"/><Relationship Id="rId3842" Type="http://schemas.openxmlformats.org/officeDocument/2006/relationships/hyperlink" Target="https://sairhythms.sathyasai.org/song/shakthi-swaroopini-sai-ma-shiva" TargetMode="External"/><Relationship Id="rId2513" Type="http://schemas.openxmlformats.org/officeDocument/2006/relationships/hyperlink" Target="https://sairhythms.sathyasai.org/song/mata-pitha-guru-bandhu-sakha-0" TargetMode="External"/><Relationship Id="rId3845" Type="http://schemas.openxmlformats.org/officeDocument/2006/relationships/hyperlink" Target="https://media.radiosai.org/journals/Vol_08/01AUG10/12-bhajans.htm" TargetMode="External"/><Relationship Id="rId2514" Type="http://schemas.openxmlformats.org/officeDocument/2006/relationships/hyperlink" Target="https://sairhythms.sathyasai.org/song/mata-pitha-guru-bandhu-sakha" TargetMode="External"/><Relationship Id="rId3844" Type="http://schemas.openxmlformats.org/officeDocument/2006/relationships/hyperlink" Target="https://sairhythms.sathyasai.org/song/shambho-mahadeva" TargetMode="External"/><Relationship Id="rId2515" Type="http://schemas.openxmlformats.org/officeDocument/2006/relationships/hyperlink" Target="https://youtu.be/i_0JWj4UczI?t=361" TargetMode="External"/><Relationship Id="rId3847" Type="http://schemas.openxmlformats.org/officeDocument/2006/relationships/hyperlink" Target="https://sairhythms.sathyasai.org/song/shambho-mahadeva-gangadhara" TargetMode="External"/><Relationship Id="rId2516" Type="http://schemas.openxmlformats.org/officeDocument/2006/relationships/hyperlink" Target="https://sairhythms.sathyasai.org/song/mata-rani-teri-jai-jai-kaar" TargetMode="External"/><Relationship Id="rId3846" Type="http://schemas.openxmlformats.org/officeDocument/2006/relationships/hyperlink" Target="https://sairhythms.sathyasai.org/song/shambho-mahadeva-gangadhara-0" TargetMode="External"/><Relationship Id="rId2517" Type="http://schemas.openxmlformats.org/officeDocument/2006/relationships/hyperlink" Target="https://sairhythms.sathyasai.org/song/mata-saraswathi" TargetMode="External"/><Relationship Id="rId3849" Type="http://schemas.openxmlformats.org/officeDocument/2006/relationships/hyperlink" Target="https://youtu.be/opMB5F3Y998" TargetMode="External"/><Relationship Id="rId2518" Type="http://schemas.openxmlformats.org/officeDocument/2006/relationships/hyperlink" Target="https://sairhythms.sathyasai.org/song/matanga-vadana-ananda-sadana" TargetMode="External"/><Relationship Id="rId3848" Type="http://schemas.openxmlformats.org/officeDocument/2006/relationships/hyperlink" Target="https://sairhythms.sathyasai.org/song/shambho-mahadeva-mallikarjuna" TargetMode="External"/><Relationship Id="rId2519" Type="http://schemas.openxmlformats.org/officeDocument/2006/relationships/hyperlink" Target="https://media.radiosai.org/journals/Vol_06/01AUG08/10-bhajans.htm" TargetMode="External"/><Relationship Id="rId3841" Type="http://schemas.openxmlformats.org/officeDocument/2006/relationships/hyperlink" Target="https://sairhythms.sathyasai.org/song/shaktheeshwari-jaya-sayeeshwari-jaya" TargetMode="External"/><Relationship Id="rId2510" Type="http://schemas.openxmlformats.org/officeDocument/2006/relationships/hyperlink" Target="https://media.radiosai.org/journals/Vol_07/01OCT09/12-bhajans.htm" TargetMode="External"/><Relationship Id="rId3840" Type="http://schemas.openxmlformats.org/officeDocument/2006/relationships/hyperlink" Target="https://sairhythms.sathyasai.org/song/shaila-girishwara-uma-maheshwara-kashi" TargetMode="External"/><Relationship Id="rId4327" Type="http://schemas.openxmlformats.org/officeDocument/2006/relationships/hyperlink" Target="https://sairhythms.sathyasai.org/song/tell-us-story" TargetMode="External"/><Relationship Id="rId4326" Type="http://schemas.openxmlformats.org/officeDocument/2006/relationships/hyperlink" Target="https://sairhythms.sathyasai.org/song/teertha-vittala-kshetra-vittala" TargetMode="External"/><Relationship Id="rId4329" Type="http://schemas.openxmlformats.org/officeDocument/2006/relationships/hyperlink" Target="https://sairhythms.sathyasai.org/song/ten-pazhani-nadanukku-hara-haro" TargetMode="External"/><Relationship Id="rId4328" Type="http://schemas.openxmlformats.org/officeDocument/2006/relationships/hyperlink" Target="https://sairhythms.sathyasai.org/song/temple-bells-are-ringing" TargetMode="External"/><Relationship Id="rId469" Type="http://schemas.openxmlformats.org/officeDocument/2006/relationships/hyperlink" Target="https://sairhythms.sathyasai.org/song/bhajorey-manasa-sai-charanam" TargetMode="External"/><Relationship Id="rId468" Type="http://schemas.openxmlformats.org/officeDocument/2006/relationships/hyperlink" Target="https://sairhythms.sathyasai.org/song/bhajorey-manasa-guru-charanam" TargetMode="External"/><Relationship Id="rId467" Type="http://schemas.openxmlformats.org/officeDocument/2006/relationships/hyperlink" Target="https://sairhythms.sathyasai.org/song/bhajorey-manasa-gananatham" TargetMode="External"/><Relationship Id="rId1290" Type="http://schemas.openxmlformats.org/officeDocument/2006/relationships/hyperlink" Target="https://sairhythms.sathyasai.org/song/hara-hara-shankara-namami-shankara" TargetMode="External"/><Relationship Id="rId1291" Type="http://schemas.openxmlformats.org/officeDocument/2006/relationships/hyperlink" Target="https://sairhythms.sathyasai.org/song/hara-hara-shankara-samba-sadashiva" TargetMode="External"/><Relationship Id="rId1292" Type="http://schemas.openxmlformats.org/officeDocument/2006/relationships/hyperlink" Target="https://media.radiosai.org/journals/vol_12/01FEB14/Hara-Hara-Shankara-Samba-Sadashiva-Eesha-Mahesha-bhajan-tutor-february.htm" TargetMode="External"/><Relationship Id="rId462" Type="http://schemas.openxmlformats.org/officeDocument/2006/relationships/hyperlink" Target="https://media.radiosai.org/journals/Vol_08/01JUN10/12-bhajans.htm" TargetMode="External"/><Relationship Id="rId1293" Type="http://schemas.openxmlformats.org/officeDocument/2006/relationships/hyperlink" Target="https://sairhythms.sathyasai.org/song/hara-hara-shankara-shiva-shiva" TargetMode="External"/><Relationship Id="rId461" Type="http://schemas.openxmlformats.org/officeDocument/2006/relationships/hyperlink" Target="https://sairhythms.sathyasai.org/song/bhajorey-bhajo-sai-harey-ram" TargetMode="External"/><Relationship Id="rId1294" Type="http://schemas.openxmlformats.org/officeDocument/2006/relationships/hyperlink" Target="https://sairhythms.sathyasai.org/song/hara-hara-shiva-shiva-ambalavana" TargetMode="External"/><Relationship Id="rId460" Type="http://schemas.openxmlformats.org/officeDocument/2006/relationships/hyperlink" Target="https://sairhythms.sathyasai.org/song/bhajorey-bhajo-sada-durga-bhavani" TargetMode="External"/><Relationship Id="rId1295" Type="http://schemas.openxmlformats.org/officeDocument/2006/relationships/hyperlink" Target="https://youtu.be/Wy3naIQ5ecM" TargetMode="External"/><Relationship Id="rId4321" Type="http://schemas.openxmlformats.org/officeDocument/2006/relationships/hyperlink" Target="https://sairhythms.sathyasai.org/song/tateyou-gananatha-warera-no-uchi" TargetMode="External"/><Relationship Id="rId1296" Type="http://schemas.openxmlformats.org/officeDocument/2006/relationships/hyperlink" Target="https://sairhythms.sathyasai.org/song/hara-shiva-shankara-bholey-nath" TargetMode="External"/><Relationship Id="rId4320" Type="http://schemas.openxmlformats.org/officeDocument/2006/relationships/hyperlink" Target="https://sairhythms.sathyasai.org/song/tataeyo-tataeyo-sai-baba-wo" TargetMode="External"/><Relationship Id="rId466" Type="http://schemas.openxmlformats.org/officeDocument/2006/relationships/hyperlink" Target="https://sairhythms.sathyasai.org/song/bhajorey-guru-charanam" TargetMode="External"/><Relationship Id="rId1297" Type="http://schemas.openxmlformats.org/officeDocument/2006/relationships/hyperlink" Target="https://media.radiosai.org/journals/Vol_07/01AUG09/12-bhajans.htm" TargetMode="External"/><Relationship Id="rId4323" Type="http://schemas.openxmlformats.org/officeDocument/2006/relationships/hyperlink" Target="https://sairhythms.sathyasai.org/song/te-damos-gracias-senor" TargetMode="External"/><Relationship Id="rId465" Type="http://schemas.openxmlformats.org/officeDocument/2006/relationships/hyperlink" Target="https://youtu.be/WhfVndoARyo" TargetMode="External"/><Relationship Id="rId1298" Type="http://schemas.openxmlformats.org/officeDocument/2006/relationships/hyperlink" Target="https://sairhythms.sathyasai.org/song/hara-shiva-shankara-shashankha-shekara" TargetMode="External"/><Relationship Id="rId4322" Type="http://schemas.openxmlformats.org/officeDocument/2006/relationships/hyperlink" Target="https://www.youtube.com/watch?v=UEwsNBIZeZ8" TargetMode="External"/><Relationship Id="rId464" Type="http://schemas.openxmlformats.org/officeDocument/2006/relationships/hyperlink" Target="https://sairhythms.sathyasai.org/song/bhajorey-bhajorey-gananatham-bhajorey" TargetMode="External"/><Relationship Id="rId1299" Type="http://schemas.openxmlformats.org/officeDocument/2006/relationships/hyperlink" Target="https://sairhythms.sathyasai.org/song/hara-trishoola-dhari-hey-tripurari" TargetMode="External"/><Relationship Id="rId4325" Type="http://schemas.openxmlformats.org/officeDocument/2006/relationships/hyperlink" Target="https://sairhythms.sathyasai.org/song/teacher-teachers-0" TargetMode="External"/><Relationship Id="rId463" Type="http://schemas.openxmlformats.org/officeDocument/2006/relationships/hyperlink" Target="https://youtu.be/9NoTZWnrZiM?si=fca-GQWQBaInoloz" TargetMode="External"/><Relationship Id="rId4324" Type="http://schemas.openxmlformats.org/officeDocument/2006/relationships/hyperlink" Target="https://sairhythms.sathyasai.org/song/teach-me-way" TargetMode="External"/><Relationship Id="rId4316" Type="http://schemas.openxmlformats.org/officeDocument/2006/relationships/hyperlink" Target="https://sairhythms.sathyasai.org/song/tandava-priyakara-uma-pathey" TargetMode="External"/><Relationship Id="rId4315" Type="http://schemas.openxmlformats.org/officeDocument/2006/relationships/hyperlink" Target="https://sairhythms.sathyasai.org/song/tandava-priyakara-sai-parameshwara" TargetMode="External"/><Relationship Id="rId4318" Type="http://schemas.openxmlformats.org/officeDocument/2006/relationships/hyperlink" Target="https://sairhythms.sathyasai.org/song/tat-pranamami-shiva-lingam" TargetMode="External"/><Relationship Id="rId4317" Type="http://schemas.openxmlformats.org/officeDocument/2006/relationships/hyperlink" Target="https://sairhythms.sathyasai.org/song/taraka-naamam-bhajarey" TargetMode="External"/><Relationship Id="rId4319" Type="http://schemas.openxmlformats.org/officeDocument/2006/relationships/hyperlink" Target="https://youtu.be/YtSPCaTFU00" TargetMode="External"/><Relationship Id="rId459" Type="http://schemas.openxmlformats.org/officeDocument/2006/relationships/hyperlink" Target="https://sairhythms.sathyasai.org/song/bhajorey-bhai-sai-ram" TargetMode="External"/><Relationship Id="rId458" Type="http://schemas.openxmlformats.org/officeDocument/2006/relationships/hyperlink" Target="https://media.radiosai.org/journals/Vol_06/01JUN08/10-bhajans.htm" TargetMode="External"/><Relationship Id="rId457" Type="http://schemas.openxmlformats.org/officeDocument/2006/relationships/hyperlink" Target="https://sairhythms.sathyasai.org/song/bhajorey-bhai-sai-ram-0" TargetMode="External"/><Relationship Id="rId456" Type="http://schemas.openxmlformats.org/officeDocument/2006/relationships/hyperlink" Target="https://sairhythms.sathyasai.org/song/bhajo-sita-ram-bhajo-radhey-shyam" TargetMode="External"/><Relationship Id="rId1280" Type="http://schemas.openxmlformats.org/officeDocument/2006/relationships/hyperlink" Target="https://sairhythms.sathyasai.org/song/hara-hara-hara-hara-mahadeva" TargetMode="External"/><Relationship Id="rId1281" Type="http://schemas.openxmlformats.org/officeDocument/2006/relationships/hyperlink" Target="https://sairhythms.sathyasai.org/song/hara-hara-hara-hara-namami" TargetMode="External"/><Relationship Id="rId451" Type="http://schemas.openxmlformats.org/officeDocument/2006/relationships/hyperlink" Target="https://sairhythms.sathyasai.org/song/bhajo-madhura-hari-naam-nirantara" TargetMode="External"/><Relationship Id="rId1282" Type="http://schemas.openxmlformats.org/officeDocument/2006/relationships/hyperlink" Target="https://youtu.be/oQosbW-4J0k" TargetMode="External"/><Relationship Id="rId450" Type="http://schemas.openxmlformats.org/officeDocument/2006/relationships/hyperlink" Target="https://sairhythms.sathyasai.org/song/bhajo-ghana-shyama-radhey-shyam" TargetMode="External"/><Relationship Id="rId1283" Type="http://schemas.openxmlformats.org/officeDocument/2006/relationships/hyperlink" Target="https://sairhythms.sathyasai.org/song/hara-hara-hara-hara-samba" TargetMode="External"/><Relationship Id="rId1284" Type="http://schemas.openxmlformats.org/officeDocument/2006/relationships/hyperlink" Target="https://youtu.be/vKlab4pbdUU" TargetMode="External"/><Relationship Id="rId4310" Type="http://schemas.openxmlformats.org/officeDocument/2006/relationships/hyperlink" Target="https://sairhythms.sathyasai.org/song/take-my-hand-o-sai" TargetMode="External"/><Relationship Id="rId1285" Type="http://schemas.openxmlformats.org/officeDocument/2006/relationships/hyperlink" Target="https://sairhythms.sathyasai.org/song/hara-hara-hara-shambho-shambho" TargetMode="External"/><Relationship Id="rId455" Type="http://schemas.openxmlformats.org/officeDocument/2006/relationships/hyperlink" Target="https://sairhythms.sathyasai.org/song/bhajo-radhey-govinda-bhajo-shyama" TargetMode="External"/><Relationship Id="rId1286" Type="http://schemas.openxmlformats.org/officeDocument/2006/relationships/hyperlink" Target="https://raagabox.com/search/?mid=1000931" TargetMode="External"/><Relationship Id="rId4312" Type="http://schemas.openxmlformats.org/officeDocument/2006/relationships/hyperlink" Target="https://sairhythms.sathyasai.org/song/take-our-hands-and-guide-us" TargetMode="External"/><Relationship Id="rId454" Type="http://schemas.openxmlformats.org/officeDocument/2006/relationships/hyperlink" Target="https://sairhythms.sathyasai.org/song/bhajo-manuva-bhajo-manuva-govinda" TargetMode="External"/><Relationship Id="rId1287" Type="http://schemas.openxmlformats.org/officeDocument/2006/relationships/hyperlink" Target="https://sairhythms.sathyasai.org/song/hara-hara-mahadeva-sayeeshwara" TargetMode="External"/><Relationship Id="rId4311" Type="http://schemas.openxmlformats.org/officeDocument/2006/relationships/hyperlink" Target="https://sairhythms.sathyasai.org/song/take-one-step-towards-me" TargetMode="External"/><Relationship Id="rId453" Type="http://schemas.openxmlformats.org/officeDocument/2006/relationships/hyperlink" Target="https://sairhythms.sathyasai.org/song/bhajo-mana-ram-bhajo-mana" TargetMode="External"/><Relationship Id="rId1288" Type="http://schemas.openxmlformats.org/officeDocument/2006/relationships/hyperlink" Target="https://sairhythms.sathyasai.org/song/hara-hara-shambho" TargetMode="External"/><Relationship Id="rId4314" Type="http://schemas.openxmlformats.org/officeDocument/2006/relationships/hyperlink" Target="https://sairhythms.sathyasai.org/song/talk-him-glory-divine" TargetMode="External"/><Relationship Id="rId452" Type="http://schemas.openxmlformats.org/officeDocument/2006/relationships/hyperlink" Target="https://sairhythms.sathyasai.org/song/bhajo-man-bhajo-rama-ram" TargetMode="External"/><Relationship Id="rId1289" Type="http://schemas.openxmlformats.org/officeDocument/2006/relationships/hyperlink" Target="https://dl.radiosai.org/RADIO_SAI_BHAJAN_CLASSROOM_373_HARA_HARA_SHAMBHO.mp3" TargetMode="External"/><Relationship Id="rId4313" Type="http://schemas.openxmlformats.org/officeDocument/2006/relationships/hyperlink" Target="https://sairhythms.sathyasai.org/song/take-us-kalpataru" TargetMode="External"/><Relationship Id="rId3018" Type="http://schemas.openxmlformats.org/officeDocument/2006/relationships/hyperlink" Target="https://sairhythms.sathyasai.org/song/paar-karo-uddhar-karo-prabhu" TargetMode="External"/><Relationship Id="rId4349" Type="http://schemas.openxmlformats.org/officeDocument/2006/relationships/hyperlink" Target="https://sairhythms.sathyasai.org/song/lord-deep-within-me" TargetMode="External"/><Relationship Id="rId3017" Type="http://schemas.openxmlformats.org/officeDocument/2006/relationships/hyperlink" Target="https://sairhythms.sathyasai.org/song/paaliya-hum-ne-sadguru-charanam" TargetMode="External"/><Relationship Id="rId4348" Type="http://schemas.openxmlformats.org/officeDocument/2006/relationships/hyperlink" Target="https://sairhythms.sathyasai.org/song/lord-gave-world" TargetMode="External"/><Relationship Id="rId3019" Type="http://schemas.openxmlformats.org/officeDocument/2006/relationships/hyperlink" Target="https://sairhythms.sathyasai.org/song/paavana-purusha-sayeesha" TargetMode="External"/><Relationship Id="rId491" Type="http://schemas.openxmlformats.org/officeDocument/2006/relationships/hyperlink" Target="https://sairhythms.sathyasai.org/song/bhasmabhisheka-maheshwara" TargetMode="External"/><Relationship Id="rId490" Type="http://schemas.openxmlformats.org/officeDocument/2006/relationships/hyperlink" Target="https://media.radiosai.org/journals/Vol_03/04APR01/bhajans.htm" TargetMode="External"/><Relationship Id="rId489" Type="http://schemas.openxmlformats.org/officeDocument/2006/relationships/hyperlink" Target="https://sairhythms.sathyasai.org/song/bhasma-vibhushitha-bhavani-shankara" TargetMode="External"/><Relationship Id="rId484" Type="http://schemas.openxmlformats.org/officeDocument/2006/relationships/hyperlink" Target="https://sairhythms.sathyasai.org/song/bhakthon-ne-hai-aaj-pukara" TargetMode="External"/><Relationship Id="rId3010" Type="http://schemas.openxmlformats.org/officeDocument/2006/relationships/hyperlink" Target="https://youtu.be/EEzWO-_oOuU" TargetMode="External"/><Relationship Id="rId4341" Type="http://schemas.openxmlformats.org/officeDocument/2006/relationships/hyperlink" Target="https://sairhythms.sathyasai.org/song/devotee-should-always-remember-master" TargetMode="External"/><Relationship Id="rId483" Type="http://schemas.openxmlformats.org/officeDocument/2006/relationships/hyperlink" Target="https://dl.radiosai.org/RADIO_SAI_BHAJAN_CLASSROOM_300_BHAGATAVATSAL_TERO_NAAM.mp3" TargetMode="External"/><Relationship Id="rId4340" Type="http://schemas.openxmlformats.org/officeDocument/2006/relationships/hyperlink" Target="https://sairhythms.sathyasai.org/song/color-love" TargetMode="External"/><Relationship Id="rId482" Type="http://schemas.openxmlformats.org/officeDocument/2006/relationships/hyperlink" Target="https://sairhythms.sathyasai.org/song/bhaktha-vatsala-tero-naam-o" TargetMode="External"/><Relationship Id="rId3012" Type="http://schemas.openxmlformats.org/officeDocument/2006/relationships/hyperlink" Target="https://dl.radiosai.org/RADIO_SAI_BHAJAN_CLASSROOM_372_PAHI_PAHI_GAJANANA.mp3" TargetMode="External"/><Relationship Id="rId4343" Type="http://schemas.openxmlformats.org/officeDocument/2006/relationships/hyperlink" Target="https://sairhythms.sathyasai.org/song/grace-lord" TargetMode="External"/><Relationship Id="rId481" Type="http://schemas.openxmlformats.org/officeDocument/2006/relationships/hyperlink" Target="https://sairhythms.sathyasai.org/song/bhaktha-jana-lola-sharanam-ayyappa" TargetMode="External"/><Relationship Id="rId3011" Type="http://schemas.openxmlformats.org/officeDocument/2006/relationships/hyperlink" Target="https://sairhythms.sathyasai.org/song/paahi-paahi-gajanana" TargetMode="External"/><Relationship Id="rId4342" Type="http://schemas.openxmlformats.org/officeDocument/2006/relationships/hyperlink" Target="https://sairhythms.sathyasai.org/song/face-love" TargetMode="External"/><Relationship Id="rId488" Type="http://schemas.openxmlformats.org/officeDocument/2006/relationships/hyperlink" Target="https://dl.radiosai.org/Radio_Sai_Bhajan_Classroom_035_Bhasma_Bhooshitanga_Sai_Chandrashekara.mp3" TargetMode="External"/><Relationship Id="rId3014" Type="http://schemas.openxmlformats.org/officeDocument/2006/relationships/hyperlink" Target="https://sairhythms.sathyasai.org/song/paahi-paahi-hey-mahesha" TargetMode="External"/><Relationship Id="rId4345" Type="http://schemas.openxmlformats.org/officeDocument/2006/relationships/hyperlink" Target="https://sairhythms.sathyasai.org/song/honey-bee" TargetMode="External"/><Relationship Id="rId487" Type="http://schemas.openxmlformats.org/officeDocument/2006/relationships/hyperlink" Target="https://sairhythms.sathyasai.org/song/bhasma-bhooshitanga-sai-chandrashekara" TargetMode="External"/><Relationship Id="rId3013" Type="http://schemas.openxmlformats.org/officeDocument/2006/relationships/hyperlink" Target="https://sairhythms.sathyasai.org/song/paahi-paahi-gajanana-0" TargetMode="External"/><Relationship Id="rId4344" Type="http://schemas.openxmlformats.org/officeDocument/2006/relationships/hyperlink" Target="https://sairhythms.sathyasai.org/song/hearts-melody" TargetMode="External"/><Relationship Id="rId486" Type="http://schemas.openxmlformats.org/officeDocument/2006/relationships/hyperlink" Target="https://sairhythms.sathyasai.org/song/bhakthon-ne-hai-aaj-pukara-aana" TargetMode="External"/><Relationship Id="rId3016" Type="http://schemas.openxmlformats.org/officeDocument/2006/relationships/hyperlink" Target="https://sairhythms.sathyasai.org/song/paahi-paahi-parameshwara" TargetMode="External"/><Relationship Id="rId4347" Type="http://schemas.openxmlformats.org/officeDocument/2006/relationships/hyperlink" Target="https://sairhythms.sathyasai.org/song/light-god-who-i-am" TargetMode="External"/><Relationship Id="rId485" Type="http://schemas.openxmlformats.org/officeDocument/2006/relationships/hyperlink" Target="https://youtu.be/T9fyjNz0xPI" TargetMode="External"/><Relationship Id="rId3015" Type="http://schemas.openxmlformats.org/officeDocument/2006/relationships/hyperlink" Target="https://sairhythms.sathyasai.org/song/paahi-paahi-kailasa-nivasi" TargetMode="External"/><Relationship Id="rId4346" Type="http://schemas.openxmlformats.org/officeDocument/2006/relationships/hyperlink" Target="https://sairhythms.sathyasai.org/song/light-meditation" TargetMode="External"/><Relationship Id="rId3007" Type="http://schemas.openxmlformats.org/officeDocument/2006/relationships/hyperlink" Target="https://sairhythms.sathyasai.org/song/paahi-gajanana-deenavana" TargetMode="External"/><Relationship Id="rId4338" Type="http://schemas.openxmlformats.org/officeDocument/2006/relationships/hyperlink" Target="https://sairhythms.sathyasai.org/song/thank-you" TargetMode="External"/><Relationship Id="rId3006" Type="http://schemas.openxmlformats.org/officeDocument/2006/relationships/hyperlink" Target="https://sairhythms.sathyasai.org/song/our-only-god-truly-thou-art" TargetMode="External"/><Relationship Id="rId4337" Type="http://schemas.openxmlformats.org/officeDocument/2006/relationships/hyperlink" Target="https://sairhythms.sathyasai.org/song/thamaso-ma-jyotir-gamaya" TargetMode="External"/><Relationship Id="rId3009" Type="http://schemas.openxmlformats.org/officeDocument/2006/relationships/hyperlink" Target="https://sairhythms.sathyasai.org/song/paahi-mahesha-hey-jagadeesha" TargetMode="External"/><Relationship Id="rId3008" Type="http://schemas.openxmlformats.org/officeDocument/2006/relationships/hyperlink" Target="https://www.youtube.com/watch?v=5_DFSfY88xg" TargetMode="External"/><Relationship Id="rId4339" Type="http://schemas.openxmlformats.org/officeDocument/2006/relationships/hyperlink" Target="https://sairhythms.sathyasai.org/song/thank-you-sai-thank-you-sai" TargetMode="External"/><Relationship Id="rId480" Type="http://schemas.openxmlformats.org/officeDocument/2006/relationships/hyperlink" Target="https://sairhythms.sathyasai.org/song/bhajorey-sadguru-sai-charanam" TargetMode="External"/><Relationship Id="rId479" Type="http://schemas.openxmlformats.org/officeDocument/2006/relationships/hyperlink" Target="https://sairhythms.sathyasai.org/song/bhajorey-sada-sai-naamam" TargetMode="External"/><Relationship Id="rId478" Type="http://schemas.openxmlformats.org/officeDocument/2006/relationships/hyperlink" Target="https://sairhythms.sathyasai.org/song/bhajorey-sada-bhajo-rama-krishna" TargetMode="External"/><Relationship Id="rId473" Type="http://schemas.openxmlformats.org/officeDocument/2006/relationships/hyperlink" Target="https://sairhythms.sathyasai.org/song/bhajorey-manuva-sadguru-deva" TargetMode="External"/><Relationship Id="rId4330" Type="http://schemas.openxmlformats.org/officeDocument/2006/relationships/hyperlink" Target="https://youtu.be/rnq3PRbNcCo" TargetMode="External"/><Relationship Id="rId472" Type="http://schemas.openxmlformats.org/officeDocument/2006/relationships/hyperlink" Target="https://sairhythms.sathyasai.org/song/bhajorey-manuva-bhajo-hari-naam" TargetMode="External"/><Relationship Id="rId471" Type="http://schemas.openxmlformats.org/officeDocument/2006/relationships/hyperlink" Target="https://sairhythms.sathyasai.org/song/bhajorey-manuva-baba-naam" TargetMode="External"/><Relationship Id="rId3001" Type="http://schemas.openxmlformats.org/officeDocument/2006/relationships/hyperlink" Target="https://sairhythms.sathyasai.org/song/open-my-love" TargetMode="External"/><Relationship Id="rId4332" Type="http://schemas.openxmlformats.org/officeDocument/2006/relationships/hyperlink" Target="https://sairhythms.sathyasai.org/song/terey-darshana-ko-mera-mana" TargetMode="External"/><Relationship Id="rId470" Type="http://schemas.openxmlformats.org/officeDocument/2006/relationships/hyperlink" Target="https://sairhythms.sathyasai.org/song/bhajorey-manasa-sai-ram" TargetMode="External"/><Relationship Id="rId3000" Type="http://schemas.openxmlformats.org/officeDocument/2006/relationships/hyperlink" Target="https://youtu.be/QoWqghJ89DU" TargetMode="External"/><Relationship Id="rId4331" Type="http://schemas.openxmlformats.org/officeDocument/2006/relationships/hyperlink" Target="https://sairhythms.sathyasai.org/song/tens-pele-azul" TargetMode="External"/><Relationship Id="rId477" Type="http://schemas.openxmlformats.org/officeDocument/2006/relationships/hyperlink" Target="https://sairhythms.sathyasai.org/song/bhajorey-manuva-sai-ram" TargetMode="External"/><Relationship Id="rId3003" Type="http://schemas.openxmlformats.org/officeDocument/2006/relationships/hyperlink" Target="https://sairhythms.sathyasai.org/song/our-father-who-art-heaven" TargetMode="External"/><Relationship Id="rId4334" Type="http://schemas.openxmlformats.org/officeDocument/2006/relationships/hyperlink" Target="https://sairhythms.sathyasai.org/song/terey-siwa-prabhu-koi-nahin" TargetMode="External"/><Relationship Id="rId476" Type="http://schemas.openxmlformats.org/officeDocument/2006/relationships/hyperlink" Target="https://sairhythms.sathyasai.org/song/bhajorey-manuva-sai-naamam" TargetMode="External"/><Relationship Id="rId3002" Type="http://schemas.openxmlformats.org/officeDocument/2006/relationships/hyperlink" Target="https://sairhythms.sathyasai.org/song/our-father-said" TargetMode="External"/><Relationship Id="rId4333" Type="http://schemas.openxmlformats.org/officeDocument/2006/relationships/hyperlink" Target="https://sairhythms.sathyasai.org/song/terey-janam-din-me-sai" TargetMode="External"/><Relationship Id="rId475" Type="http://schemas.openxmlformats.org/officeDocument/2006/relationships/hyperlink" Target="https://sairhythms.sathyasai.org/song/bhajorey-manuva-sai-gopala" TargetMode="External"/><Relationship Id="rId3005" Type="http://schemas.openxmlformats.org/officeDocument/2006/relationships/hyperlink" Target="https://youtu.be/XxR-_m2pXsk" TargetMode="External"/><Relationship Id="rId4336" Type="http://schemas.openxmlformats.org/officeDocument/2006/relationships/hyperlink" Target="https://sairhythms.sathyasai.org/song/thaandava-keli-salpene" TargetMode="External"/><Relationship Id="rId474" Type="http://schemas.openxmlformats.org/officeDocument/2006/relationships/hyperlink" Target="https://youtu.be/FEukXsEVSZE" TargetMode="External"/><Relationship Id="rId3004" Type="http://schemas.openxmlformats.org/officeDocument/2006/relationships/hyperlink" Target="https://sairhythms.sathyasai.org/song/our-jesus-came" TargetMode="External"/><Relationship Id="rId4335" Type="http://schemas.openxmlformats.org/officeDocument/2006/relationships/hyperlink" Target="https://youtu.be/dKzdTuKVTIk" TargetMode="External"/><Relationship Id="rId1257" Type="http://schemas.openxmlformats.org/officeDocument/2006/relationships/hyperlink" Target="https://sairhythms.sathyasai.org/song/gurudev-gurudev" TargetMode="External"/><Relationship Id="rId2588" Type="http://schemas.openxmlformats.org/officeDocument/2006/relationships/hyperlink" Target="https://sairhythms.sathyasai.org/song/murali-gaana-vilola-merey-prana" TargetMode="External"/><Relationship Id="rId1258" Type="http://schemas.openxmlformats.org/officeDocument/2006/relationships/hyperlink" Target="https://www.youtube.com/watch?v=IcqHlNrWFJU" TargetMode="External"/><Relationship Id="rId2589" Type="http://schemas.openxmlformats.org/officeDocument/2006/relationships/hyperlink" Target="https://sairhythms.sathyasai.org/song/murali-krishna-mukunda-krishna-mohana" TargetMode="External"/><Relationship Id="rId1259" Type="http://schemas.openxmlformats.org/officeDocument/2006/relationships/hyperlink" Target="https://sairhythms.sathyasai.org/song/gurudev-gurudev-sathya-sai-gurudev" TargetMode="External"/><Relationship Id="rId426" Type="http://schemas.openxmlformats.org/officeDocument/2006/relationships/hyperlink" Target="https://sairhythms.sathyasai.org/song/bhaja-mana-sita-ram" TargetMode="External"/><Relationship Id="rId425" Type="http://schemas.openxmlformats.org/officeDocument/2006/relationships/hyperlink" Target="https://sairhythms.sathyasai.org/song/bhaja-mana-shyama-sundara-giridhari-0" TargetMode="External"/><Relationship Id="rId424" Type="http://schemas.openxmlformats.org/officeDocument/2006/relationships/hyperlink" Target="https://dl.radiosai.org/RADIO_SAI_BHAJAN_CLASSROOM_511_BHAJAMANA_SHYAM_SUNDARA_GIRIDHARI.mp3" TargetMode="External"/><Relationship Id="rId423" Type="http://schemas.openxmlformats.org/officeDocument/2006/relationships/hyperlink" Target="https://sairhythms.sathyasai.org/song/bhaja-mana-shyama-sundara-giridhari" TargetMode="External"/><Relationship Id="rId429" Type="http://schemas.openxmlformats.org/officeDocument/2006/relationships/hyperlink" Target="https://sairhythms.sathyasai.org/song/bhaja-moha-priya-sudha-parama" TargetMode="External"/><Relationship Id="rId428" Type="http://schemas.openxmlformats.org/officeDocument/2006/relationships/hyperlink" Target="https://sairhythms.sathyasai.org/song/bhaja-manuva-bhaja-manuva-govinda" TargetMode="External"/><Relationship Id="rId427" Type="http://schemas.openxmlformats.org/officeDocument/2006/relationships/hyperlink" Target="https://sairhythms.sathyasai.org/song/bhaja-mana-sita-rama-harey" TargetMode="External"/><Relationship Id="rId2580" Type="http://schemas.openxmlformats.org/officeDocument/2006/relationships/hyperlink" Target="https://sairhythms.sathyasai.org/song/mukunda-madhava-murali-manohara-govardhana" TargetMode="External"/><Relationship Id="rId1250" Type="http://schemas.openxmlformats.org/officeDocument/2006/relationships/hyperlink" Target="https://sairhythms.sathyasai.org/song/guru-pada-ranjana-rama-jaya" TargetMode="External"/><Relationship Id="rId2581" Type="http://schemas.openxmlformats.org/officeDocument/2006/relationships/hyperlink" Target="https://sairhythms.sathyasai.org/song/mukunda-murari-murari-gopal" TargetMode="External"/><Relationship Id="rId1251" Type="http://schemas.openxmlformats.org/officeDocument/2006/relationships/hyperlink" Target="https://www.raagabox.com/search/?m=0&amp;searchterm=Guru%20Pada%20Ranjana%20Ram" TargetMode="External"/><Relationship Id="rId2582" Type="http://schemas.openxmlformats.org/officeDocument/2006/relationships/hyperlink" Target="https://dl.radiosai.org/RADIO_SAI_BHAJAN_CLASSROOM_421_MUKUNDA_MURARI_MURARI_GOPAL.mp3" TargetMode="External"/><Relationship Id="rId1252" Type="http://schemas.openxmlformats.org/officeDocument/2006/relationships/hyperlink" Target="https://sairhythms.sathyasai.org/song/guru-pada-vandana-guru-vandana" TargetMode="External"/><Relationship Id="rId2583" Type="http://schemas.openxmlformats.org/officeDocument/2006/relationships/hyperlink" Target="https://sairhythms.sathyasai.org/song/multi-faith-prayers" TargetMode="External"/><Relationship Id="rId422" Type="http://schemas.openxmlformats.org/officeDocument/2006/relationships/hyperlink" Target="https://sairhythms.sathyasai.org/song/bhaja-mana-sai-gopalam" TargetMode="External"/><Relationship Id="rId1253" Type="http://schemas.openxmlformats.org/officeDocument/2006/relationships/hyperlink" Target="https://www.raagabox.com/search/?m=0&amp;searchterm=Guru%20Pada%20Vandana" TargetMode="External"/><Relationship Id="rId2584" Type="http://schemas.openxmlformats.org/officeDocument/2006/relationships/hyperlink" Target="https://sairhythms.sathyasai.org/song/murali-bajao-madhava" TargetMode="External"/><Relationship Id="rId421" Type="http://schemas.openxmlformats.org/officeDocument/2006/relationships/hyperlink" Target="https://youtu.be/NqVCZNssNx4" TargetMode="External"/><Relationship Id="rId1254" Type="http://schemas.openxmlformats.org/officeDocument/2006/relationships/hyperlink" Target="https://sairhythms.sathyasai.org/song/guru-sai-hikari-no-naka" TargetMode="External"/><Relationship Id="rId2585" Type="http://schemas.openxmlformats.org/officeDocument/2006/relationships/hyperlink" Target="https://sairhythms.sathyasai.org/song/murali-gaana-lola-krishna-madhava" TargetMode="External"/><Relationship Id="rId420" Type="http://schemas.openxmlformats.org/officeDocument/2006/relationships/hyperlink" Target="https://sairhythms.sathyasai.org/song/bhaja-mana-ramam-sri-ramam" TargetMode="External"/><Relationship Id="rId1255" Type="http://schemas.openxmlformats.org/officeDocument/2006/relationships/hyperlink" Target="https://sairhythms.sathyasai.org/song/guru-sai-maheshwara" TargetMode="External"/><Relationship Id="rId2586" Type="http://schemas.openxmlformats.org/officeDocument/2006/relationships/hyperlink" Target="https://sairhythms.sathyasai.org/song/murali-gaana-lola-nanda-gopa" TargetMode="External"/><Relationship Id="rId1256" Type="http://schemas.openxmlformats.org/officeDocument/2006/relationships/hyperlink" Target="https://youtu.be/1bPFCYRF5xg" TargetMode="External"/><Relationship Id="rId2587" Type="http://schemas.openxmlformats.org/officeDocument/2006/relationships/hyperlink" Target="https://www.youtube.com/watch?v=CaTL5il5oyY" TargetMode="External"/><Relationship Id="rId1246" Type="http://schemas.openxmlformats.org/officeDocument/2006/relationships/hyperlink" Target="https://sairhythms.sathyasai.org/song/guru-no-miashi-ni-sasagemasu" TargetMode="External"/><Relationship Id="rId2577" Type="http://schemas.openxmlformats.org/officeDocument/2006/relationships/hyperlink" Target="https://sairhythms.sathyasai.org/song/mujhey-sai-naam-jagat-se" TargetMode="External"/><Relationship Id="rId1247" Type="http://schemas.openxmlformats.org/officeDocument/2006/relationships/hyperlink" Target="https://youtu.be/9SRwkwWs72k" TargetMode="External"/><Relationship Id="rId2578" Type="http://schemas.openxmlformats.org/officeDocument/2006/relationships/hyperlink" Target="https://sairhythms.sathyasai.org/song/mukunda-madhava-karivarada-sri-sathya" TargetMode="External"/><Relationship Id="rId1248" Type="http://schemas.openxmlformats.org/officeDocument/2006/relationships/hyperlink" Target="https://sairhythms.sathyasai.org/song/guru-no-miashi-wo-agamemasho" TargetMode="External"/><Relationship Id="rId2579" Type="http://schemas.openxmlformats.org/officeDocument/2006/relationships/hyperlink" Target="https://youtu.be/Tt0XhkrmrfU" TargetMode="External"/><Relationship Id="rId1249" Type="http://schemas.openxmlformats.org/officeDocument/2006/relationships/hyperlink" Target="https://youtu.be/tnJFh277vk8" TargetMode="External"/><Relationship Id="rId415" Type="http://schemas.openxmlformats.org/officeDocument/2006/relationships/hyperlink" Target="https://www.youtube.com/watch?v=Iu3_Pn2Q9Y4" TargetMode="External"/><Relationship Id="rId414" Type="http://schemas.openxmlformats.org/officeDocument/2006/relationships/hyperlink" Target="https://sairhythms.sathyasai.org/song/bhaja-mana-panduranga-vittala" TargetMode="External"/><Relationship Id="rId413" Type="http://schemas.openxmlformats.org/officeDocument/2006/relationships/hyperlink" Target="https://youtu.be/zeZ2gDpEENw" TargetMode="External"/><Relationship Id="rId412" Type="http://schemas.openxmlformats.org/officeDocument/2006/relationships/hyperlink" Target="https://sairhythms.sathyasai.org/song/bhaja-mana-narayana-narayana-narayana" TargetMode="External"/><Relationship Id="rId419" Type="http://schemas.openxmlformats.org/officeDocument/2006/relationships/hyperlink" Target="https://sairhythms.sathyasai.org/song/bhaja-mana-ram" TargetMode="External"/><Relationship Id="rId418" Type="http://schemas.openxmlformats.org/officeDocument/2006/relationships/hyperlink" Target="https://sairhythms.sathyasai.org/song/bhaja-mana-raghava-rama-hey" TargetMode="External"/><Relationship Id="rId417" Type="http://schemas.openxmlformats.org/officeDocument/2006/relationships/hyperlink" Target="https://youtu.be/YwYVGyhxQdk" TargetMode="External"/><Relationship Id="rId416" Type="http://schemas.openxmlformats.org/officeDocument/2006/relationships/hyperlink" Target="https://sairhythms.sathyasai.org/song/bhaja-mana-radhey-shyama-gopala" TargetMode="External"/><Relationship Id="rId2570" Type="http://schemas.openxmlformats.org/officeDocument/2006/relationships/hyperlink" Target="https://sairhythms.sathyasai.org/song/mother-love" TargetMode="External"/><Relationship Id="rId1240" Type="http://schemas.openxmlformats.org/officeDocument/2006/relationships/hyperlink" Target="https://sairhythms.sathyasai.org/song/guru-hamarey-man-mandir-mey" TargetMode="External"/><Relationship Id="rId2571" Type="http://schemas.openxmlformats.org/officeDocument/2006/relationships/hyperlink" Target="https://sairhythms.sathyasai.org/song/mother-mary-jesus-christ" TargetMode="External"/><Relationship Id="rId1241" Type="http://schemas.openxmlformats.org/officeDocument/2006/relationships/hyperlink" Target="https://sairhythms.sathyasai.org/song/guru-hara-guru-hari-guru" TargetMode="External"/><Relationship Id="rId2572" Type="http://schemas.openxmlformats.org/officeDocument/2006/relationships/hyperlink" Target="https://sairhythms.sathyasai.org/song/mother-oh-mother-sai-ma" TargetMode="External"/><Relationship Id="rId411" Type="http://schemas.openxmlformats.org/officeDocument/2006/relationships/hyperlink" Target="https://sairhythms.sathyasai.org/song/bhaja-mana-krishna-gopal" TargetMode="External"/><Relationship Id="rId1242" Type="http://schemas.openxmlformats.org/officeDocument/2006/relationships/hyperlink" Target="https://sairhythms.sathyasai.org/song/guru-maharaj-guru-sathya-sai" TargetMode="External"/><Relationship Id="rId2573" Type="http://schemas.openxmlformats.org/officeDocument/2006/relationships/hyperlink" Target="https://sairhythms.sathyasai.org/song/mruthyunjayaya-namah-om" TargetMode="External"/><Relationship Id="rId410" Type="http://schemas.openxmlformats.org/officeDocument/2006/relationships/hyperlink" Target="https://sairhythms.sathyasai.org/song/bhaja-mana-govinda-gopala" TargetMode="External"/><Relationship Id="rId1243" Type="http://schemas.openxmlformats.org/officeDocument/2006/relationships/hyperlink" Target="https://sairhythms.sathyasai.org/song/guru-mahima-gao" TargetMode="External"/><Relationship Id="rId2574" Type="http://schemas.openxmlformats.org/officeDocument/2006/relationships/hyperlink" Target="https://media.radiosai.org/journals/Vol_03/05MAY01/bhajans.htm" TargetMode="External"/><Relationship Id="rId1244" Type="http://schemas.openxmlformats.org/officeDocument/2006/relationships/hyperlink" Target="https://sairhythms.sathyasai.org/song/guru-mahima-guru-mahima" TargetMode="External"/><Relationship Id="rId2575" Type="http://schemas.openxmlformats.org/officeDocument/2006/relationships/hyperlink" Target="https://sairhythms.sathyasai.org/song/muchas-gracias-senor" TargetMode="External"/><Relationship Id="rId1245" Type="http://schemas.openxmlformats.org/officeDocument/2006/relationships/hyperlink" Target="https://sairhythms.sathyasai.org/song/guru-nanak-ji-ki-jai" TargetMode="External"/><Relationship Id="rId2576" Type="http://schemas.openxmlformats.org/officeDocument/2006/relationships/hyperlink" Target="https://sairhythms.sathyasai.org/song/mujhey-charana-kamal-se-jodo" TargetMode="External"/><Relationship Id="rId1279" Type="http://schemas.openxmlformats.org/officeDocument/2006/relationships/hyperlink" Target="https://dl.radiosai.org/RADIO_SAI_BHAJAN_CLASSROOM_201_HARA_HARA_GANGEY.mp3" TargetMode="External"/><Relationship Id="rId4305" Type="http://schemas.openxmlformats.org/officeDocument/2006/relationships/hyperlink" Target="https://sairhythms.sathyasai.org/song/tada-hitasura-kami-no-ai" TargetMode="External"/><Relationship Id="rId4304" Type="http://schemas.openxmlformats.org/officeDocument/2006/relationships/hyperlink" Target="https://youtu.be/XIdLSUujX0s" TargetMode="External"/><Relationship Id="rId4307" Type="http://schemas.openxmlformats.org/officeDocument/2006/relationships/hyperlink" Target="https://sairhythms.sathyasai.org/song/take-lesson-sun" TargetMode="External"/><Relationship Id="rId4306" Type="http://schemas.openxmlformats.org/officeDocument/2006/relationships/hyperlink" Target="https://youtu.be/muqbFuueI4M" TargetMode="External"/><Relationship Id="rId4309" Type="http://schemas.openxmlformats.org/officeDocument/2006/relationships/hyperlink" Target="https://sairhythms.sathyasai.org/song/take-me-home" TargetMode="External"/><Relationship Id="rId4308" Type="http://schemas.openxmlformats.org/officeDocument/2006/relationships/hyperlink" Target="https://sairhythms.sathyasai.org/song/take-me-away-won-t-you-carry-me" TargetMode="External"/><Relationship Id="rId448" Type="http://schemas.openxmlformats.org/officeDocument/2006/relationships/hyperlink" Target="https://sairhythms.sathyasai.org/song/bhajo-ghana-shyam-bhajo-sita-ram" TargetMode="External"/><Relationship Id="rId447" Type="http://schemas.openxmlformats.org/officeDocument/2006/relationships/hyperlink" Target="https://sairhythms.sathyasai.org/song/bhajo-gananayaka-gajavadana" TargetMode="External"/><Relationship Id="rId446" Type="http://schemas.openxmlformats.org/officeDocument/2006/relationships/hyperlink" Target="https://sairhythms.sathyasai.org/song/bhajo-bhajo-vittala-panduranga-vittala" TargetMode="External"/><Relationship Id="rId445" Type="http://schemas.openxmlformats.org/officeDocument/2006/relationships/hyperlink" Target="https://sairhythms.sathyasai.org/song/bhajo-bhajo-sita-ram" TargetMode="External"/><Relationship Id="rId449" Type="http://schemas.openxmlformats.org/officeDocument/2006/relationships/hyperlink" Target="https://sairhythms.sathyasai.org/song/bhajo-ghana-shyama-bhajo-murali" TargetMode="External"/><Relationship Id="rId1270" Type="http://schemas.openxmlformats.org/officeDocument/2006/relationships/hyperlink" Target="https://youtu.be/uPy_cIUihIA" TargetMode="External"/><Relationship Id="rId440" Type="http://schemas.openxmlformats.org/officeDocument/2006/relationships/hyperlink" Target="https://sairhythms.sathyasai.org/song/bhajarey-rama-charan-satatam-bhajarey" TargetMode="External"/><Relationship Id="rId1271" Type="http://schemas.openxmlformats.org/officeDocument/2006/relationships/hyperlink" Target="https://sairhythms.sathyasai.org/song/hallelujah" TargetMode="External"/><Relationship Id="rId1272" Type="http://schemas.openxmlformats.org/officeDocument/2006/relationships/hyperlink" Target="https://sairhythms.sathyasai.org/song/hallelujah-hallelujah-hallelujah-hallelujah" TargetMode="External"/><Relationship Id="rId1273" Type="http://schemas.openxmlformats.org/officeDocument/2006/relationships/hyperlink" Target="https://sairhythms.sathyasai.org/song/hamsa-vahini-devi-narayani" TargetMode="External"/><Relationship Id="rId1274" Type="http://schemas.openxmlformats.org/officeDocument/2006/relationships/hyperlink" Target="https://sairhythms.sathyasai.org/song/happy-birthday-my-baba" TargetMode="External"/><Relationship Id="rId444" Type="http://schemas.openxmlformats.org/officeDocument/2006/relationships/hyperlink" Target="https://media.radiosai.org/journals/Vol_05/01JUN07/10-bhajans.htm" TargetMode="External"/><Relationship Id="rId1275" Type="http://schemas.openxmlformats.org/officeDocument/2006/relationships/hyperlink" Target="https://sairhythms.sathyasai.org/song/hara-bhola-natha-uma-pathey" TargetMode="External"/><Relationship Id="rId4301" Type="http://schemas.openxmlformats.org/officeDocument/2006/relationships/hyperlink" Target="https://sairhythms.sathyasai.org/song/swing-cradle" TargetMode="External"/><Relationship Id="rId443" Type="http://schemas.openxmlformats.org/officeDocument/2006/relationships/hyperlink" Target="https://sairhythms.sathyasai.org/song/bhajo-bhajo-ram-sathya-sai" TargetMode="External"/><Relationship Id="rId1276" Type="http://schemas.openxmlformats.org/officeDocument/2006/relationships/hyperlink" Target="https://sairhythms.sathyasai.org/song/hara-gangey-jaya-ho-hara" TargetMode="External"/><Relationship Id="rId4300" Type="http://schemas.openxmlformats.org/officeDocument/2006/relationships/hyperlink" Target="https://www.youtube.com/watch?v=sTaABFGyjSQ" TargetMode="External"/><Relationship Id="rId442" Type="http://schemas.openxmlformats.org/officeDocument/2006/relationships/hyperlink" Target="https://sairhythms.sathyasai.org/song/bhajo-badri-narayanam" TargetMode="External"/><Relationship Id="rId1277" Type="http://schemas.openxmlformats.org/officeDocument/2006/relationships/hyperlink" Target="https://sairhythms.sathyasai.org/song/hara-gowri-nath-shiva-shankara" TargetMode="External"/><Relationship Id="rId4303" Type="http://schemas.openxmlformats.org/officeDocument/2006/relationships/hyperlink" Target="https://sairhythms.sathyasai.org/song/tada-anata-wo-omou-kokoro" TargetMode="External"/><Relationship Id="rId441" Type="http://schemas.openxmlformats.org/officeDocument/2006/relationships/hyperlink" Target="https://youtu.be/_9pip82MwIs" TargetMode="External"/><Relationship Id="rId1278" Type="http://schemas.openxmlformats.org/officeDocument/2006/relationships/hyperlink" Target="https://sairhythms.sathyasai.org/song/hara-hara-gangey-hara-hara" TargetMode="External"/><Relationship Id="rId4302" Type="http://schemas.openxmlformats.org/officeDocument/2006/relationships/hyperlink" Target="https://sairhythms.sathyasai.org/song/ta-parole-est-lumiere-halleluja" TargetMode="External"/><Relationship Id="rId1268" Type="http://schemas.openxmlformats.org/officeDocument/2006/relationships/hyperlink" Target="https://youtu.be/aL43wz7NZqU" TargetMode="External"/><Relationship Id="rId2599" Type="http://schemas.openxmlformats.org/officeDocument/2006/relationships/hyperlink" Target="https://sairhythms.sathyasai.org/song/murali-vinodana-munijana-mohana" TargetMode="External"/><Relationship Id="rId1269" Type="http://schemas.openxmlformats.org/officeDocument/2006/relationships/hyperlink" Target="https://sairhythms.sathyasai.org/song/hajime-ni-agameyo-ganesha-agameyo" TargetMode="External"/><Relationship Id="rId437" Type="http://schemas.openxmlformats.org/officeDocument/2006/relationships/hyperlink" Target="https://sairhythms.sathyasai.org/song/bhajan-karo-manuva-govinda-harey" TargetMode="External"/><Relationship Id="rId436" Type="http://schemas.openxmlformats.org/officeDocument/2006/relationships/hyperlink" Target="https://sairhythms.sathyasai.org/song/bhajagovindham-bhajagovindham" TargetMode="External"/><Relationship Id="rId435" Type="http://schemas.openxmlformats.org/officeDocument/2006/relationships/hyperlink" Target="https://sairhythms.sathyasai.org/song/bhaja-sri-krishnam" TargetMode="External"/><Relationship Id="rId434" Type="http://schemas.openxmlformats.org/officeDocument/2006/relationships/hyperlink" Target="https://sairhythms.sathyasai.org/song/bhaja-sai-natham-devadi-devam" TargetMode="External"/><Relationship Id="rId439" Type="http://schemas.openxmlformats.org/officeDocument/2006/relationships/hyperlink" Target="https://sairhythms.sathyasai.org/song/bhajarey-guru-natham-manasa-bhajorey" TargetMode="External"/><Relationship Id="rId438" Type="http://schemas.openxmlformats.org/officeDocument/2006/relationships/hyperlink" Target="https://sairhythms.sathyasai.org/song/bhajana-sagara-sathya-sai" TargetMode="External"/><Relationship Id="rId2590" Type="http://schemas.openxmlformats.org/officeDocument/2006/relationships/hyperlink" Target="https://sairhythms.sathyasai.org/song/murali-madhava-sri-hari" TargetMode="External"/><Relationship Id="rId1260" Type="http://schemas.openxmlformats.org/officeDocument/2006/relationships/hyperlink" Target="https://sairhythms.sathyasai.org/song/guruvara-guruvara-sai-namo" TargetMode="External"/><Relationship Id="rId2591" Type="http://schemas.openxmlformats.org/officeDocument/2006/relationships/hyperlink" Target="https://sairhythms.sathyasai.org/song/murali-manohara-gopala" TargetMode="External"/><Relationship Id="rId1261" Type="http://schemas.openxmlformats.org/officeDocument/2006/relationships/hyperlink" Target="https://raagabox.com/search/?mid=1001136" TargetMode="External"/><Relationship Id="rId2592" Type="http://schemas.openxmlformats.org/officeDocument/2006/relationships/hyperlink" Target="https://sairhythms.sathyasai.org/song/murali-manohara-natavara-lala" TargetMode="External"/><Relationship Id="rId1262" Type="http://schemas.openxmlformats.org/officeDocument/2006/relationships/hyperlink" Target="https://sairhythms.sathyasai.org/song/guruvara-naam-pavana-naam" TargetMode="External"/><Relationship Id="rId2593" Type="http://schemas.openxmlformats.org/officeDocument/2006/relationships/hyperlink" Target="https://dl.radiosai.org/RADIO_SAI_BHAJAN_CLASSROOM_434_MURALI_MANOHAR_NATAVARALAL.mp3" TargetMode="External"/><Relationship Id="rId1263" Type="http://schemas.openxmlformats.org/officeDocument/2006/relationships/hyperlink" Target="https://sairhythms.sathyasai.org/song/guruvayurappa-sri-hari-guruvayurappa" TargetMode="External"/><Relationship Id="rId2594" Type="http://schemas.openxmlformats.org/officeDocument/2006/relationships/hyperlink" Target="https://sairhythms.sathyasai.org/song/murali-manohara-shyama-bhajo" TargetMode="External"/><Relationship Id="rId433" Type="http://schemas.openxmlformats.org/officeDocument/2006/relationships/hyperlink" Target="https://sairhythms.sathyasai.org/song/bhaja-sai-natham-bhaja-sai" TargetMode="External"/><Relationship Id="rId1264" Type="http://schemas.openxmlformats.org/officeDocument/2006/relationships/hyperlink" Target="https://sairhythms.sathyasai.org/song/guruvayurpura-sri-hari-krishna-narayana" TargetMode="External"/><Relationship Id="rId2595" Type="http://schemas.openxmlformats.org/officeDocument/2006/relationships/hyperlink" Target="https://sairhythms.sathyasai.org/song/murali-manohara-shyama-murari" TargetMode="External"/><Relationship Id="rId432" Type="http://schemas.openxmlformats.org/officeDocument/2006/relationships/hyperlink" Target="https://sairhythms.sathyasai.org/song/bhaja-ranga-harey-vittala" TargetMode="External"/><Relationship Id="rId1265" Type="http://schemas.openxmlformats.org/officeDocument/2006/relationships/hyperlink" Target="https://sairhythms.sathyasai.org/song/haha-naru-anata-wo-sagasu" TargetMode="External"/><Relationship Id="rId2596" Type="http://schemas.openxmlformats.org/officeDocument/2006/relationships/hyperlink" Target="https://sairhythms.sathyasai.org/song/murali-murali-murali-ghana-shyam" TargetMode="External"/><Relationship Id="rId431" Type="http://schemas.openxmlformats.org/officeDocument/2006/relationships/hyperlink" Target="https://sairhythms.sathyasai.org/song/bhaja-ramam-bhaja-ramam" TargetMode="External"/><Relationship Id="rId1266" Type="http://schemas.openxmlformats.org/officeDocument/2006/relationships/hyperlink" Target="https://youtu.be/gsiXu9pl56A" TargetMode="External"/><Relationship Id="rId2597" Type="http://schemas.openxmlformats.org/officeDocument/2006/relationships/hyperlink" Target="https://saisundaram.org/54-murali-murali" TargetMode="External"/><Relationship Id="rId430" Type="http://schemas.openxmlformats.org/officeDocument/2006/relationships/hyperlink" Target="https://youtu.be/hisOv_peBW0" TargetMode="External"/><Relationship Id="rId1267" Type="http://schemas.openxmlformats.org/officeDocument/2006/relationships/hyperlink" Target="https://sairhythms.sathyasai.org/song/haha-noyou-ni-ai-wo" TargetMode="External"/><Relationship Id="rId2598" Type="http://schemas.openxmlformats.org/officeDocument/2006/relationships/hyperlink" Target="https://sairhythms.sathyasai.org/song/murali-shyama-bhajo-madhava-govinda" TargetMode="External"/><Relationship Id="rId3070" Type="http://schemas.openxmlformats.org/officeDocument/2006/relationships/hyperlink" Target="https://sairhythms.sathyasai.org/song/parthi-puri-sai-gopala-bala" TargetMode="External"/><Relationship Id="rId3072" Type="http://schemas.openxmlformats.org/officeDocument/2006/relationships/hyperlink" Target="https://sairhythms.sathyasai.org/song/parthi-purisham-sai-ganesham" TargetMode="External"/><Relationship Id="rId3071" Type="http://schemas.openxmlformats.org/officeDocument/2006/relationships/hyperlink" Target="https://sairhythms.sathyasai.org/song/parthi-puri-vasa-sai-rama" TargetMode="External"/><Relationship Id="rId3074" Type="http://schemas.openxmlformats.org/officeDocument/2006/relationships/hyperlink" Target="https://youtu.be/04KFP-i1MmY" TargetMode="External"/><Relationship Id="rId3073" Type="http://schemas.openxmlformats.org/officeDocument/2006/relationships/hyperlink" Target="https://sairhythms.sathyasai.org/song/parthi-vihara-paapa-vidhura" TargetMode="External"/><Relationship Id="rId3076" Type="http://schemas.openxmlformats.org/officeDocument/2006/relationships/hyperlink" Target="https://youtu.be/cYKSm-sWo7I" TargetMode="External"/><Relationship Id="rId3075" Type="http://schemas.openxmlformats.org/officeDocument/2006/relationships/hyperlink" Target="https://sairhythms.sathyasai.org/song/parthi-vihara-sai-hamara" TargetMode="External"/><Relationship Id="rId3078" Type="http://schemas.openxmlformats.org/officeDocument/2006/relationships/hyperlink" Target="https://sairhythms.sathyasai.org/song/parvathi-nandana-bala-gajanana" TargetMode="External"/><Relationship Id="rId3077" Type="http://schemas.openxmlformats.org/officeDocument/2006/relationships/hyperlink" Target="https://sairhythms.sathyasai.org/song/parthipuri-gurudev-puttaparthipuri-gurudev" TargetMode="External"/><Relationship Id="rId3079" Type="http://schemas.openxmlformats.org/officeDocument/2006/relationships/hyperlink" Target="https://sairhythms.sathyasai.org/song/parvathi-nandana-gajanana" TargetMode="External"/><Relationship Id="rId4390" Type="http://schemas.openxmlformats.org/officeDocument/2006/relationships/hyperlink" Target="https://sairhythms.sathyasai.org/song/tirumalai-vaasam-parthipuri-natham" TargetMode="External"/><Relationship Id="rId3061" Type="http://schemas.openxmlformats.org/officeDocument/2006/relationships/hyperlink" Target="https://youtu.be/R2B3CnrbTD8" TargetMode="External"/><Relationship Id="rId4392" Type="http://schemas.openxmlformats.org/officeDocument/2006/relationships/hyperlink" Target="https://sairhythms.sathyasai.org/song/tirumalesha-ramana-govinda" TargetMode="External"/><Relationship Id="rId3060" Type="http://schemas.openxmlformats.org/officeDocument/2006/relationships/hyperlink" Target="https://sairhythms.sathyasai.org/song/parthi-pureeshwara-sai" TargetMode="External"/><Relationship Id="rId4391" Type="http://schemas.openxmlformats.org/officeDocument/2006/relationships/hyperlink" Target="https://sairhythms.sathyasai.org/song/tirumalesha-prabhu-govinda" TargetMode="External"/><Relationship Id="rId3063" Type="http://schemas.openxmlformats.org/officeDocument/2006/relationships/hyperlink" Target="https://sairhythms.sathyasai.org/song/parthi-pureeshwaram-parama-dayalam" TargetMode="External"/><Relationship Id="rId4394" Type="http://schemas.openxmlformats.org/officeDocument/2006/relationships/hyperlink" Target="https://sairhythms.sathyasai.org/song/tis-gift-be-simple" TargetMode="External"/><Relationship Id="rId3062" Type="http://schemas.openxmlformats.org/officeDocument/2006/relationships/hyperlink" Target="https://sairhythms.sathyasai.org/song/parthi-pureeshwara-sri-sai-natha" TargetMode="External"/><Relationship Id="rId4393" Type="http://schemas.openxmlformats.org/officeDocument/2006/relationships/hyperlink" Target="https://sairhythms.sathyasai.org/song/tirupati-malaimel-iruppavane" TargetMode="External"/><Relationship Id="rId3065" Type="http://schemas.openxmlformats.org/officeDocument/2006/relationships/hyperlink" Target="https://sairhythms.sathyasai.org/song/parthi-puri-mata-sri-sathya" TargetMode="External"/><Relationship Id="rId4396" Type="http://schemas.openxmlformats.org/officeDocument/2006/relationships/hyperlink" Target="https://sairhythms.sathyasai.org/song/one" TargetMode="External"/><Relationship Id="rId3064" Type="http://schemas.openxmlformats.org/officeDocument/2006/relationships/hyperlink" Target="https://sairhythms.sathyasai.org/song/parthi-pureeshwari-ma-jaya-sai" TargetMode="External"/><Relationship Id="rId4395" Type="http://schemas.openxmlformats.org/officeDocument/2006/relationships/hyperlink" Target="https://sairhythms.sathyasai.org/song/care-share" TargetMode="External"/><Relationship Id="rId3067" Type="http://schemas.openxmlformats.org/officeDocument/2006/relationships/hyperlink" Target="https://sairhythms.sathyasai.org/song/parthi-puri-mey-janam-liya" TargetMode="External"/><Relationship Id="rId4398" Type="http://schemas.openxmlformats.org/officeDocument/2006/relationships/hyperlink" Target="https://sairhythms.sathyasai.org/song/toki-wo-watari-michibiku-sai" TargetMode="External"/><Relationship Id="rId3066" Type="http://schemas.openxmlformats.org/officeDocument/2006/relationships/hyperlink" Target="https://youtu.be/P5a8xEnZb5A" TargetMode="External"/><Relationship Id="rId4397" Type="http://schemas.openxmlformats.org/officeDocument/2006/relationships/hyperlink" Target="https://sairhythms.sathyasai.org/song/todo-mi-amor-te-lo-doy" TargetMode="External"/><Relationship Id="rId3069" Type="http://schemas.openxmlformats.org/officeDocument/2006/relationships/hyperlink" Target="https://sairhythms.sathyasai.org/song/parthi-puri-nayaki-paripalinchu-kamakshi" TargetMode="External"/><Relationship Id="rId3068" Type="http://schemas.openxmlformats.org/officeDocument/2006/relationships/hyperlink" Target="https://youtu.be/rT3mFgZHy48?t=2286" TargetMode="External"/><Relationship Id="rId4399" Type="http://schemas.openxmlformats.org/officeDocument/2006/relationships/hyperlink" Target="https://youtu.be/u6xyMAtZ3w0" TargetMode="External"/><Relationship Id="rId3090" Type="http://schemas.openxmlformats.org/officeDocument/2006/relationships/hyperlink" Target="https://sairhythms.sathyasai.org/song/pashupathi-tanaya-bala-gajanana" TargetMode="External"/><Relationship Id="rId3092" Type="http://schemas.openxmlformats.org/officeDocument/2006/relationships/hyperlink" Target="https://www.youtube.com/watch?v=lAMs2RNf0lk" TargetMode="External"/><Relationship Id="rId3091" Type="http://schemas.openxmlformats.org/officeDocument/2006/relationships/hyperlink" Target="https://media.radiosai.org/journals/vol_13/01JAN15/bhajan-tutor-Pasupathi-Tanaya-Bala-Gajanana.htm" TargetMode="External"/><Relationship Id="rId3094" Type="http://schemas.openxmlformats.org/officeDocument/2006/relationships/hyperlink" Target="https://youtu.be/RsQWbMMrX2U" TargetMode="External"/><Relationship Id="rId3093" Type="http://schemas.openxmlformats.org/officeDocument/2006/relationships/hyperlink" Target="https://sairhythms.sathyasai.org/song/pathri-ni-umareta-shirdi-sai" TargetMode="External"/><Relationship Id="rId3096" Type="http://schemas.openxmlformats.org/officeDocument/2006/relationships/hyperlink" Target="https://sairhythms.sathyasai.org/song/pavana-pavana-sai-naam" TargetMode="External"/><Relationship Id="rId3095" Type="http://schemas.openxmlformats.org/officeDocument/2006/relationships/hyperlink" Target="https://sairhythms.sathyasai.org/song/patitha-pavana-ram" TargetMode="External"/><Relationship Id="rId3098" Type="http://schemas.openxmlformats.org/officeDocument/2006/relationships/hyperlink" Target="https://sairhythms.sathyasai.org/song/pavana-sutha-hanuman-ki-jai" TargetMode="External"/><Relationship Id="rId3097" Type="http://schemas.openxmlformats.org/officeDocument/2006/relationships/hyperlink" Target="https://sairhythms.sathyasai.org/song/pavana-rama-patitha-pavana-rama" TargetMode="External"/><Relationship Id="rId3099" Type="http://schemas.openxmlformats.org/officeDocument/2006/relationships/hyperlink" Target="https://dl.radiosai.org/RADIO_SAI_BHAJAN_CLASSROOM_245_PAVANA_SUTA_HANUMAN_KI_JAI.mp3" TargetMode="External"/><Relationship Id="rId3081" Type="http://schemas.openxmlformats.org/officeDocument/2006/relationships/hyperlink" Target="https://www.youtube.com/watch?v=R28nW7srvLw" TargetMode="External"/><Relationship Id="rId3080" Type="http://schemas.openxmlformats.org/officeDocument/2006/relationships/hyperlink" Target="https://media.radiosai.org/journals/Vol_03/02FEB01/bhajans.htm" TargetMode="External"/><Relationship Id="rId3083" Type="http://schemas.openxmlformats.org/officeDocument/2006/relationships/hyperlink" Target="https://youtu.be/KCia9rFsQKY" TargetMode="External"/><Relationship Id="rId3082" Type="http://schemas.openxmlformats.org/officeDocument/2006/relationships/hyperlink" Target="https://sairhythms.sathyasai.org/song/parvathi-shankari-girija-shankari" TargetMode="External"/><Relationship Id="rId3085" Type="http://schemas.openxmlformats.org/officeDocument/2006/relationships/hyperlink" Target="https://sairhythms.sathyasai.org/song/parvathi-tanaya-bala-gajanana" TargetMode="External"/><Relationship Id="rId3084" Type="http://schemas.openxmlformats.org/officeDocument/2006/relationships/hyperlink" Target="https://sairhythms.sathyasai.org/song/parvathi-shankari-uma-maheshwari" TargetMode="External"/><Relationship Id="rId3087" Type="http://schemas.openxmlformats.org/officeDocument/2006/relationships/hyperlink" Target="https://youtu.be/9D9wHbb1Hio" TargetMode="External"/><Relationship Id="rId3086" Type="http://schemas.openxmlformats.org/officeDocument/2006/relationships/hyperlink" Target="https://sairhythms.sathyasai.org/song/parvathi-tanaya-gajanana" TargetMode="External"/><Relationship Id="rId3089" Type="http://schemas.openxmlformats.org/officeDocument/2006/relationships/hyperlink" Target="https://sairhythms.sathyasai.org/song/pashupathi-natha-nageshwara" TargetMode="External"/><Relationship Id="rId3088" Type="http://schemas.openxmlformats.org/officeDocument/2006/relationships/hyperlink" Target="https://sairhythms.sathyasai.org/song/parvathi-tanaya-siddhi-vinayaka" TargetMode="External"/><Relationship Id="rId3039" Type="http://schemas.openxmlformats.org/officeDocument/2006/relationships/hyperlink" Target="https://sairhythms.sathyasai.org/song/panduranga-vittaley-hari-narayana-0" TargetMode="External"/><Relationship Id="rId1" Type="http://schemas.openxmlformats.org/officeDocument/2006/relationships/hyperlink" Target="https://sairhythms.sathyasai.org/song/crown-hair" TargetMode="External"/><Relationship Id="rId2" Type="http://schemas.openxmlformats.org/officeDocument/2006/relationships/hyperlink" Target="https://sairhythms.sathyasai.org/song/hollow-flute-i-am-thy-hands" TargetMode="External"/><Relationship Id="rId3" Type="http://schemas.openxmlformats.org/officeDocument/2006/relationships/hyperlink" Target="https://sairhythms.sathyasai.org/song/temple-my-heart" TargetMode="External"/><Relationship Id="rId4" Type="http://schemas.openxmlformats.org/officeDocument/2006/relationships/hyperlink" Target="https://sairhythms.sathyasai.org/song/aa-gyen-baba-ji" TargetMode="External"/><Relationship Id="rId3030" Type="http://schemas.openxmlformats.org/officeDocument/2006/relationships/hyperlink" Target="https://sairhythms.sathyasai.org/song/panduranga-panduranga-panduranga-vittala" TargetMode="External"/><Relationship Id="rId4361" Type="http://schemas.openxmlformats.org/officeDocument/2006/relationships/hyperlink" Target="https://sairhythms.sathyasai.org/song/star-shining-so-bright" TargetMode="External"/><Relationship Id="rId4360" Type="http://schemas.openxmlformats.org/officeDocument/2006/relationships/hyperlink" Target="https://sairhythms.sathyasai.org/song/second-coming-here" TargetMode="External"/><Relationship Id="rId9" Type="http://schemas.openxmlformats.org/officeDocument/2006/relationships/hyperlink" Target="https://sairhythms.sathyasai.org/song/aao-aao-ganapathi-deva" TargetMode="External"/><Relationship Id="rId3032" Type="http://schemas.openxmlformats.org/officeDocument/2006/relationships/hyperlink" Target="https://media.radiosai.org/journals/Vol_05/01JUL07/10-bhajans.htm" TargetMode="External"/><Relationship Id="rId4363" Type="http://schemas.openxmlformats.org/officeDocument/2006/relationships/hyperlink" Target="https://sairhythms.sathyasai.org/song/there-are-many-races-land" TargetMode="External"/><Relationship Id="rId3031" Type="http://schemas.openxmlformats.org/officeDocument/2006/relationships/hyperlink" Target="https://sairhythms.sathyasai.org/song/panduranga-panduranga-vittala-paahey" TargetMode="External"/><Relationship Id="rId4362" Type="http://schemas.openxmlformats.org/officeDocument/2006/relationships/hyperlink" Target="https://sairhythms.sathyasai.org/song/teacher-teachers" TargetMode="External"/><Relationship Id="rId3034" Type="http://schemas.openxmlformats.org/officeDocument/2006/relationships/hyperlink" Target="https://sairhythms.sathyasai.org/song/panduranga-vittala-jai-pandari-natha" TargetMode="External"/><Relationship Id="rId4365" Type="http://schemas.openxmlformats.org/officeDocument/2006/relationships/hyperlink" Target="https://sairhythms.sathyasai.org/song/there-love-within-me" TargetMode="External"/><Relationship Id="rId3033" Type="http://schemas.openxmlformats.org/officeDocument/2006/relationships/hyperlink" Target="https://sairhythms.sathyasai.org/song/panduranga-sai-bhaktha-vatsalaya" TargetMode="External"/><Relationship Id="rId4364" Type="http://schemas.openxmlformats.org/officeDocument/2006/relationships/hyperlink" Target="https://sairhythms.sathyasai.org/song/there-love-all-around" TargetMode="External"/><Relationship Id="rId5" Type="http://schemas.openxmlformats.org/officeDocument/2006/relationships/hyperlink" Target="https://sairhythms.sathyasai.org/song/aa-subete-no-inochi-no" TargetMode="External"/><Relationship Id="rId3036" Type="http://schemas.openxmlformats.org/officeDocument/2006/relationships/hyperlink" Target="https://sairhythms.sathyasai.org/song/panduranga-vittala-jaya-panduranga-vittala" TargetMode="External"/><Relationship Id="rId4367" Type="http://schemas.openxmlformats.org/officeDocument/2006/relationships/hyperlink" Target="https://sairhythms.sathyasai.org/song/there-only-one-religion" TargetMode="External"/><Relationship Id="rId6" Type="http://schemas.openxmlformats.org/officeDocument/2006/relationships/hyperlink" Target="https://youtu.be/mnH2FcH0_6E" TargetMode="External"/><Relationship Id="rId3035" Type="http://schemas.openxmlformats.org/officeDocument/2006/relationships/hyperlink" Target="https://media.radiosai.org/journals/Vol_08/01JUN10/12-bhajans.htm" TargetMode="External"/><Relationship Id="rId4366" Type="http://schemas.openxmlformats.org/officeDocument/2006/relationships/hyperlink" Target="https://sairhythms.sathyasai.org/song/there-no-birth-there-no-death" TargetMode="External"/><Relationship Id="rId7" Type="http://schemas.openxmlformats.org/officeDocument/2006/relationships/hyperlink" Target="https://sairhythms.sathyasai.org/song/aao-aao-aao-aao" TargetMode="External"/><Relationship Id="rId3038" Type="http://schemas.openxmlformats.org/officeDocument/2006/relationships/hyperlink" Target="https://sairhythms.sathyasai.org/song/panduranga-vittaley-hari-narayana" TargetMode="External"/><Relationship Id="rId4369" Type="http://schemas.openxmlformats.org/officeDocument/2006/relationships/hyperlink" Target="https://sairhythms.sathyasai.org/song/there%E2%80%99s-change-air" TargetMode="External"/><Relationship Id="rId8" Type="http://schemas.openxmlformats.org/officeDocument/2006/relationships/hyperlink" Target="https://sairhythms.sathyasai.org/song/aao-aao-antaryami" TargetMode="External"/><Relationship Id="rId3037" Type="http://schemas.openxmlformats.org/officeDocument/2006/relationships/hyperlink" Target="https://sairhythms.sathyasai.org/song/panduranga-vittala-murari-murari-3" TargetMode="External"/><Relationship Id="rId4368" Type="http://schemas.openxmlformats.org/officeDocument/2006/relationships/hyperlink" Target="https://sairhythms.sathyasai.org/song/there-someone-above" TargetMode="External"/><Relationship Id="rId3029" Type="http://schemas.openxmlformats.org/officeDocument/2006/relationships/hyperlink" Target="https://sairhythms.sathyasai.org/song/panduranga-jaya-vittala-pandari-ranga" TargetMode="External"/><Relationship Id="rId3028" Type="http://schemas.openxmlformats.org/officeDocument/2006/relationships/hyperlink" Target="https://sairhythms.sathyasai.org/song/pandari-nivasa-ranga-vittala-harey" TargetMode="External"/><Relationship Id="rId4359" Type="http://schemas.openxmlformats.org/officeDocument/2006/relationships/hyperlink" Target="https://sairhythms.sathyasai.org/song/power-love-god" TargetMode="External"/><Relationship Id="rId4350" Type="http://schemas.openxmlformats.org/officeDocument/2006/relationships/hyperlink" Target="https://sairhythms.sathyasai.org/song/lord-you" TargetMode="External"/><Relationship Id="rId3021" Type="http://schemas.openxmlformats.org/officeDocument/2006/relationships/hyperlink" Target="https://sairhythms.sathyasai.org/song/padmanabha-narayana" TargetMode="External"/><Relationship Id="rId4352" Type="http://schemas.openxmlformats.org/officeDocument/2006/relationships/hyperlink" Target="https://sairhythms.sathyasai.org/song/lord-universe-here" TargetMode="External"/><Relationship Id="rId3020" Type="http://schemas.openxmlformats.org/officeDocument/2006/relationships/hyperlink" Target="https://sairhythms.sathyasai.org/song/padmanabha-hrishikesha-padma-netra-paahi" TargetMode="External"/><Relationship Id="rId4351" Type="http://schemas.openxmlformats.org/officeDocument/2006/relationships/hyperlink" Target="https://sairhythms.sathyasai.org/song/lord-light" TargetMode="External"/><Relationship Id="rId3023" Type="http://schemas.openxmlformats.org/officeDocument/2006/relationships/hyperlink" Target="https://sairhythms.sathyasai.org/song/palinsta-vayya-partheeshwara" TargetMode="External"/><Relationship Id="rId4354" Type="http://schemas.openxmlformats.org/officeDocument/2006/relationships/hyperlink" Target="https://sairhythms.sathyasai.org/song/name-most-sacred" TargetMode="External"/><Relationship Id="rId3022" Type="http://schemas.openxmlformats.org/officeDocument/2006/relationships/hyperlink" Target="https://sairhythms.sathyasai.org/song/palaya-pashupala-bala" TargetMode="External"/><Relationship Id="rId4353" Type="http://schemas.openxmlformats.org/officeDocument/2006/relationships/hyperlink" Target="https://sairhythms.sathyasai.org/song/lord-unites-our-many-faiths" TargetMode="External"/><Relationship Id="rId3025" Type="http://schemas.openxmlformats.org/officeDocument/2006/relationships/hyperlink" Target="https://youtu.be/72CKralX4m0" TargetMode="External"/><Relationship Id="rId4356" Type="http://schemas.openxmlformats.org/officeDocument/2006/relationships/hyperlink" Target="https://sairhythms.sathyasai.org/song/name-god-sweet" TargetMode="External"/><Relationship Id="rId3024" Type="http://schemas.openxmlformats.org/officeDocument/2006/relationships/hyperlink" Target="https://sairhythms.sathyasai.org/song/pambanai-mel-pallikondai-ranga" TargetMode="External"/><Relationship Id="rId4355" Type="http://schemas.openxmlformats.org/officeDocument/2006/relationships/hyperlink" Target="https://sairhythms.sathyasai.org/song/name-god-flowing" TargetMode="External"/><Relationship Id="rId3027" Type="http://schemas.openxmlformats.org/officeDocument/2006/relationships/hyperlink" Target="https://sairhythms.sathyasai.org/song/pandari-nivasa-hey-panduranga" TargetMode="External"/><Relationship Id="rId4358" Type="http://schemas.openxmlformats.org/officeDocument/2006/relationships/hyperlink" Target="https://sairhythms.sathyasai.org/song/one-word-live" TargetMode="External"/><Relationship Id="rId3026" Type="http://schemas.openxmlformats.org/officeDocument/2006/relationships/hyperlink" Target="https://sairhythms.sathyasai.org/song/pancha-bhoothamayi-parthi-nivasini" TargetMode="External"/><Relationship Id="rId4357" Type="http://schemas.openxmlformats.org/officeDocument/2006/relationships/hyperlink" Target="https://sairhythms.sathyasai.org/song/ocean-wide" TargetMode="External"/><Relationship Id="rId3050" Type="http://schemas.openxmlformats.org/officeDocument/2006/relationships/hyperlink" Target="https://sairhythms.sathyasai.org/song/partheeshwara-sai-baba-aao-aao" TargetMode="External"/><Relationship Id="rId4381" Type="http://schemas.openxmlformats.org/officeDocument/2006/relationships/hyperlink" Target="https://sairhythms.sathyasai.org/song/through-eyes-love" TargetMode="External"/><Relationship Id="rId4380" Type="http://schemas.openxmlformats.org/officeDocument/2006/relationships/hyperlink" Target="https://sairhythms.sathyasai.org/song/thought-word-and-deed" TargetMode="External"/><Relationship Id="rId3052" Type="http://schemas.openxmlformats.org/officeDocument/2006/relationships/hyperlink" Target="https://sairhythms.sathyasai.org/song/partheeshwara-sathya-sayeeshwara" TargetMode="External"/><Relationship Id="rId4383" Type="http://schemas.openxmlformats.org/officeDocument/2006/relationships/hyperlink" Target="https://sairhythms.sathyasai.org/song/thy-will-be-done-earth" TargetMode="External"/><Relationship Id="rId3051" Type="http://schemas.openxmlformats.org/officeDocument/2006/relationships/hyperlink" Target="https://youtu.be/WzQHBkCnIM0" TargetMode="External"/><Relationship Id="rId4382" Type="http://schemas.openxmlformats.org/officeDocument/2006/relationships/hyperlink" Target="https://sairhythms.sathyasai.org/song/thy-will" TargetMode="External"/><Relationship Id="rId3054" Type="http://schemas.openxmlformats.org/officeDocument/2006/relationships/hyperlink" Target="https://sairhythms.sathyasai.org/song/partheeshwara-sri-sai-prabho" TargetMode="External"/><Relationship Id="rId4385" Type="http://schemas.openxmlformats.org/officeDocument/2006/relationships/hyperlink" Target="https://sairhythms.sathyasai.org/song/tiene-cabeza-de-elefante-y" TargetMode="External"/><Relationship Id="rId3053" Type="http://schemas.openxmlformats.org/officeDocument/2006/relationships/hyperlink" Target="https://media.radiosai.org/journals/Vol_04/01JAN06/bhajans.htm" TargetMode="External"/><Relationship Id="rId4384" Type="http://schemas.openxmlformats.org/officeDocument/2006/relationships/hyperlink" Target="https://sairhythms.sathyasai.org/song/thy-will-be-done-earth-0" TargetMode="External"/><Relationship Id="rId3056" Type="http://schemas.openxmlformats.org/officeDocument/2006/relationships/hyperlink" Target="https://sairhythms.sathyasai.org/song/parthi-mera-pandarpur" TargetMode="External"/><Relationship Id="rId4387" Type="http://schemas.openxmlformats.org/officeDocument/2006/relationships/hyperlink" Target="https://sairhythms.sathyasai.org/song/tihore-mai-te-rangi" TargetMode="External"/><Relationship Id="rId3055" Type="http://schemas.openxmlformats.org/officeDocument/2006/relationships/hyperlink" Target="https://sairhythms.sathyasai.org/song/partheeshwari-jagat-janani" TargetMode="External"/><Relationship Id="rId4386" Type="http://schemas.openxmlformats.org/officeDocument/2006/relationships/hyperlink" Target="https://youtu.be/7rejo5VIa3c" TargetMode="External"/><Relationship Id="rId3058" Type="http://schemas.openxmlformats.org/officeDocument/2006/relationships/hyperlink" Target="https://sairhythms.sathyasai.org/song/parthi-pureesha-panduranga" TargetMode="External"/><Relationship Id="rId4389" Type="http://schemas.openxmlformats.org/officeDocument/2006/relationships/hyperlink" Target="https://sairhythms.sathyasai.org/song/tirumala-vasa-tirupati-esha" TargetMode="External"/><Relationship Id="rId3057" Type="http://schemas.openxmlformats.org/officeDocument/2006/relationships/hyperlink" Target="https://sairhythms.sathyasai.org/song/parthi-nandana-radhey-shyama" TargetMode="External"/><Relationship Id="rId4388" Type="http://schemas.openxmlformats.org/officeDocument/2006/relationships/hyperlink" Target="https://sairhythms.sathyasai.org/song/time-waste-life-waste" TargetMode="External"/><Relationship Id="rId3059" Type="http://schemas.openxmlformats.org/officeDocument/2006/relationships/hyperlink" Target="https://sairhythms.sathyasai.org/song/parthi-pureesha-sai-deva" TargetMode="External"/><Relationship Id="rId4370" Type="http://schemas.openxmlformats.org/officeDocument/2006/relationships/hyperlink" Target="https://sairhythms.sathyasai.org/song/there%E2%80%99s-song-my-heart" TargetMode="External"/><Relationship Id="rId3041" Type="http://schemas.openxmlformats.org/officeDocument/2006/relationships/hyperlink" Target="https://sairhythms.sathyasai.org/song/panduranga-vittaley-panduranga-vittaley" TargetMode="External"/><Relationship Id="rId4372" Type="http://schemas.openxmlformats.org/officeDocument/2006/relationships/hyperlink" Target="https://sairhythms.sathyasai.org/song/theres-only-one" TargetMode="External"/><Relationship Id="rId3040" Type="http://schemas.openxmlformats.org/officeDocument/2006/relationships/hyperlink" Target="https://sairhythms.sathyasai.org/song/panduranga-vittaley-hari-narayana-hari" TargetMode="External"/><Relationship Id="rId4371" Type="http://schemas.openxmlformats.org/officeDocument/2006/relationships/hyperlink" Target="https://sairhythms.sathyasai.org/song/there%E2%80%99s-world-love" TargetMode="External"/><Relationship Id="rId3043" Type="http://schemas.openxmlformats.org/officeDocument/2006/relationships/hyperlink" Target="https://media.radiosai.org/journals/vol_12/01JUL14/Pannaga-Shayana-Kali-Avatara-radiosai-bhajan-tutor.htm" TargetMode="External"/><Relationship Id="rId4374" Type="http://schemas.openxmlformats.org/officeDocument/2006/relationships/hyperlink" Target="https://sairhythms.sathyasai.org/song/there%E2%80%99s-only-one-light" TargetMode="External"/><Relationship Id="rId3042" Type="http://schemas.openxmlformats.org/officeDocument/2006/relationships/hyperlink" Target="https://sairhythms.sathyasai.org/song/pannaga-shayana-kali-avatara" TargetMode="External"/><Relationship Id="rId4373" Type="http://schemas.openxmlformats.org/officeDocument/2006/relationships/hyperlink" Target="https://sairhythms.sathyasai.org/song/there%E2%80%99s-only-one-god" TargetMode="External"/><Relationship Id="rId3045" Type="http://schemas.openxmlformats.org/officeDocument/2006/relationships/hyperlink" Target="https://sairhythms.sathyasai.org/song/parama-dayakara-sri-ramachandra" TargetMode="External"/><Relationship Id="rId4376" Type="http://schemas.openxmlformats.org/officeDocument/2006/relationships/hyperlink" Target="https://sairhythms.sathyasai.org/song/these-are-days" TargetMode="External"/><Relationship Id="rId3044" Type="http://schemas.openxmlformats.org/officeDocument/2006/relationships/hyperlink" Target="https://sairhythms.sathyasai.org/song/pannaga-shayana-pankaja-nayana" TargetMode="External"/><Relationship Id="rId4375" Type="http://schemas.openxmlformats.org/officeDocument/2006/relationships/hyperlink" Target="https://sairhythms.sathyasai.org/song/there%E2%80%99s-love-my-heart-lord" TargetMode="External"/><Relationship Id="rId3047" Type="http://schemas.openxmlformats.org/officeDocument/2006/relationships/hyperlink" Target="https://sairhythms.sathyasai.org/song/paramananda-govinda-gopal-jai" TargetMode="External"/><Relationship Id="rId4378" Type="http://schemas.openxmlformats.org/officeDocument/2006/relationships/hyperlink" Target="https://sairhythms.sathyasai.org/song/little-light-mine" TargetMode="External"/><Relationship Id="rId3046" Type="http://schemas.openxmlformats.org/officeDocument/2006/relationships/hyperlink" Target="https://sairhythms.sathyasai.org/song/parama-dayalu-sai-ram-hey" TargetMode="External"/><Relationship Id="rId4377" Type="http://schemas.openxmlformats.org/officeDocument/2006/relationships/hyperlink" Target="https://sairhythms.sathyasai.org/song/think-only-me" TargetMode="External"/><Relationship Id="rId3049" Type="http://schemas.openxmlformats.org/officeDocument/2006/relationships/hyperlink" Target="https://sairhythms.sathyasai.org/song/partheeshwara-parameshwara" TargetMode="External"/><Relationship Id="rId3048" Type="http://schemas.openxmlformats.org/officeDocument/2006/relationships/hyperlink" Target="https://sairhythms.sathyasai.org/song/parkadalil-pallikonda-parandhama" TargetMode="External"/><Relationship Id="rId4379" Type="http://schemas.openxmlformats.org/officeDocument/2006/relationships/hyperlink" Target="https://sairhythms.sathyasai.org/song/thou-art-father" TargetMode="External"/><Relationship Id="rId3911" Type="http://schemas.openxmlformats.org/officeDocument/2006/relationships/hyperlink" Target="https://www.youtube.com/watch?v=x_qdp5K8Gpo" TargetMode="External"/><Relationship Id="rId3910" Type="http://schemas.openxmlformats.org/officeDocument/2006/relationships/hyperlink" Target="https://sairhythms.sathyasai.org/song/shankara-shiva-shankara-shiva-shankara-1" TargetMode="External"/><Relationship Id="rId3913" Type="http://schemas.openxmlformats.org/officeDocument/2006/relationships/hyperlink" Target="https://www.youtube.com/watch?v=Ha1z_k3jevw" TargetMode="External"/><Relationship Id="rId3912" Type="http://schemas.openxmlformats.org/officeDocument/2006/relationships/hyperlink" Target="https://sairhythms.sathyasai.org/song/shankara-shiva-shankara-shiva-shankara" TargetMode="External"/><Relationship Id="rId3915" Type="http://schemas.openxmlformats.org/officeDocument/2006/relationships/hyperlink" Target="https://dl.radiosai.org/RADIO_SAI_BHAJAN_CLASSROOM_474_SHANKARAM_BHAJE.mp3" TargetMode="External"/><Relationship Id="rId3914" Type="http://schemas.openxmlformats.org/officeDocument/2006/relationships/hyperlink" Target="https://sairhythms.sathyasai.org/song/shankaram-bhajey-shankaram-bhajey" TargetMode="External"/><Relationship Id="rId3917" Type="http://schemas.openxmlformats.org/officeDocument/2006/relationships/hyperlink" Target="https://sairhythms.sathyasai.org/song/shankaraya-namah-shivaya" TargetMode="External"/><Relationship Id="rId3916" Type="http://schemas.openxmlformats.org/officeDocument/2006/relationships/hyperlink" Target="https://youtu.be/IBqVx84mPag" TargetMode="External"/><Relationship Id="rId3919" Type="http://schemas.openxmlformats.org/officeDocument/2006/relationships/hyperlink" Target="https://dl.radiosai.org/RADIO_SAI_BHAJAN_CLASSROOM_482_SHANKARI_BHAKTAVA_SHANKARI_MA.mp3" TargetMode="External"/><Relationship Id="rId3918" Type="http://schemas.openxmlformats.org/officeDocument/2006/relationships/hyperlink" Target="https://sairhythms.sathyasai.org/song/shankari-bhaktha-vashankari-ma" TargetMode="External"/><Relationship Id="rId3900" Type="http://schemas.openxmlformats.org/officeDocument/2006/relationships/hyperlink" Target="https://sairhythms.sathyasai.org/song/shankara-shankara-sai-shankara-jaya" TargetMode="External"/><Relationship Id="rId3902" Type="http://schemas.openxmlformats.org/officeDocument/2006/relationships/hyperlink" Target="https://youtu.be/Y-8S9Le5gr4" TargetMode="External"/><Relationship Id="rId3901" Type="http://schemas.openxmlformats.org/officeDocument/2006/relationships/hyperlink" Target="https://sairhythms.sathyasai.org/song/shankara-shankara-samba-sadashiva" TargetMode="External"/><Relationship Id="rId3904" Type="http://schemas.openxmlformats.org/officeDocument/2006/relationships/hyperlink" Target="https://sairhythms.sathyasai.org/song/shankara-shankara-shankara" TargetMode="External"/><Relationship Id="rId3903" Type="http://schemas.openxmlformats.org/officeDocument/2006/relationships/hyperlink" Target="https://sairhythms.sathyasai.org/song/shankara-shankara-samba-shiva" TargetMode="External"/><Relationship Id="rId3906" Type="http://schemas.openxmlformats.org/officeDocument/2006/relationships/hyperlink" Target="https://dl.radiosai.org/RADIO_SAI_BHAJAN_CLASSROOM_515_SHANKARA.mp3" TargetMode="External"/><Relationship Id="rId3905" Type="http://schemas.openxmlformats.org/officeDocument/2006/relationships/hyperlink" Target="https://sairhythms.sathyasai.org/song/shankara-shankara-shankara-shankara-shambho" TargetMode="External"/><Relationship Id="rId3908" Type="http://schemas.openxmlformats.org/officeDocument/2006/relationships/hyperlink" Target="https://sairhythms.sathyasai.org/song/shankara-shankara-shankara-shiva-shambho" TargetMode="External"/><Relationship Id="rId3907" Type="http://schemas.openxmlformats.org/officeDocument/2006/relationships/hyperlink" Target="https://www.youtube.com/watch?v=VWj6ma3qc1c" TargetMode="External"/><Relationship Id="rId3909" Type="http://schemas.openxmlformats.org/officeDocument/2006/relationships/hyperlink" Target="https://sairhythms.sathyasai.org/song/shankara-shiva-shankara-shiva-shankara-0" TargetMode="External"/><Relationship Id="rId3931" Type="http://schemas.openxmlformats.org/officeDocument/2006/relationships/hyperlink" Target="https://sairhythms.sathyasai.org/song/sharana-bina-shanthi-nahin" TargetMode="External"/><Relationship Id="rId2600" Type="http://schemas.openxmlformats.org/officeDocument/2006/relationships/hyperlink" Target="https://sairhythms.sathyasai.org/song/muralidhara-bada-chitha-chor" TargetMode="External"/><Relationship Id="rId3930" Type="http://schemas.openxmlformats.org/officeDocument/2006/relationships/hyperlink" Target="https://dl.radiosai.org/RADIO_SAI_BHAJAN_CLASSROOM_492_SHARADE_JAYA_SHARADE.mp3" TargetMode="External"/><Relationship Id="rId2601" Type="http://schemas.openxmlformats.org/officeDocument/2006/relationships/hyperlink" Target="https://dl.radiosai.org/RADIO_SAI_BHAJAN_CLASSROOM_382_MURALIDHARA_BADA_CHITACHOR.mp3" TargetMode="External"/><Relationship Id="rId3933" Type="http://schemas.openxmlformats.org/officeDocument/2006/relationships/hyperlink" Target="https://sairhythms.sathyasai.org/song/sharanam-guru-deva" TargetMode="External"/><Relationship Id="rId2602" Type="http://schemas.openxmlformats.org/officeDocument/2006/relationships/hyperlink" Target="https://youtu.be/0y4bpavrmCs" TargetMode="External"/><Relationship Id="rId3932" Type="http://schemas.openxmlformats.org/officeDocument/2006/relationships/hyperlink" Target="https://sairhythms.sathyasai.org/song/sharanagatha-sai-paapa-haro" TargetMode="External"/><Relationship Id="rId2603" Type="http://schemas.openxmlformats.org/officeDocument/2006/relationships/hyperlink" Target="https://sairhythms.sathyasai.org/song/muralidhara-gopala-madhura" TargetMode="External"/><Relationship Id="rId3935" Type="http://schemas.openxmlformats.org/officeDocument/2006/relationships/hyperlink" Target="https://sairhythms.sathyasai.org/song/sharanam-sharanam-sayeesha-sharanam" TargetMode="External"/><Relationship Id="rId2604" Type="http://schemas.openxmlformats.org/officeDocument/2006/relationships/hyperlink" Target="https://youtu.be/SAb-Iv1QY4U" TargetMode="External"/><Relationship Id="rId3934" Type="http://schemas.openxmlformats.org/officeDocument/2006/relationships/hyperlink" Target="https://sairhythms.sathyasai.org/song/sharanam-sharanam-paahi-gajananam" TargetMode="External"/><Relationship Id="rId2605" Type="http://schemas.openxmlformats.org/officeDocument/2006/relationships/hyperlink" Target="https://sairhythms.sathyasai.org/song/muralidhara-hey-ghana-shyama" TargetMode="External"/><Relationship Id="rId3937" Type="http://schemas.openxmlformats.org/officeDocument/2006/relationships/hyperlink" Target="https://sairhythms.sathyasai.org/song/sharavana-bhava-sri-shanmukha-natha" TargetMode="External"/><Relationship Id="rId2606" Type="http://schemas.openxmlformats.org/officeDocument/2006/relationships/hyperlink" Target="https://sairhythms.sathyasai.org/song/muralidhara-manamohana-madhusudhana-krishna" TargetMode="External"/><Relationship Id="rId3936" Type="http://schemas.openxmlformats.org/officeDocument/2006/relationships/hyperlink" Target="https://sairhythms.sathyasai.org/song/sharavana-bhava-guha-shiva-shakthi" TargetMode="External"/><Relationship Id="rId808" Type="http://schemas.openxmlformats.org/officeDocument/2006/relationships/hyperlink" Target="https://sairhythms.sathyasai.org/song/durgati-nashini-durge-jaya-jaya" TargetMode="External"/><Relationship Id="rId2607" Type="http://schemas.openxmlformats.org/officeDocument/2006/relationships/hyperlink" Target="https://sairhythms.sathyasai.org/song/muralidhara-mukunda-murari" TargetMode="External"/><Relationship Id="rId3939" Type="http://schemas.openxmlformats.org/officeDocument/2006/relationships/hyperlink" Target="https://sairhythms.sathyasai.org/song/sharavana-bhavaney-shanmukha" TargetMode="External"/><Relationship Id="rId807" Type="http://schemas.openxmlformats.org/officeDocument/2006/relationships/hyperlink" Target="https://sairhythms.sathyasai.org/song/durga-lakshmi-saraswathi-ma" TargetMode="External"/><Relationship Id="rId2608" Type="http://schemas.openxmlformats.org/officeDocument/2006/relationships/hyperlink" Target="https://sairhythms.sathyasai.org/song/muralidhara-murahara-natavara" TargetMode="External"/><Relationship Id="rId3938" Type="http://schemas.openxmlformats.org/officeDocument/2006/relationships/hyperlink" Target="https://youtu.be/kp9WAxiwOoI?si=U4n46Sow0FtvtQxy" TargetMode="External"/><Relationship Id="rId806" Type="http://schemas.openxmlformats.org/officeDocument/2006/relationships/hyperlink" Target="https://sairhythms.sathyasai.org/song/durga-lakshmi-saraswathi-hey-sai" TargetMode="External"/><Relationship Id="rId2609" Type="http://schemas.openxmlformats.org/officeDocument/2006/relationships/hyperlink" Target="https://sairhythms.sathyasai.org/song/muruga-muruga" TargetMode="External"/><Relationship Id="rId805" Type="http://schemas.openxmlformats.org/officeDocument/2006/relationships/hyperlink" Target="https://media.radiosai.org/journals/Vol_03/07JUL01/bhajans.htm" TargetMode="External"/><Relationship Id="rId809" Type="http://schemas.openxmlformats.org/officeDocument/2006/relationships/hyperlink" Target="https://sairhythms.sathyasai.org/song/durge-durge-devi-durgati-nashini" TargetMode="External"/><Relationship Id="rId800" Type="http://schemas.openxmlformats.org/officeDocument/2006/relationships/hyperlink" Target="https://sairhythms.sathyasai.org/song/dum-dum-dum-dum-listen-beat" TargetMode="External"/><Relationship Id="rId804" Type="http://schemas.openxmlformats.org/officeDocument/2006/relationships/hyperlink" Target="https://sairhythms.sathyasai.org/song/durga-bhavani-ma-jaya-jaya" TargetMode="External"/><Relationship Id="rId803" Type="http://schemas.openxmlformats.org/officeDocument/2006/relationships/hyperlink" Target="https://www.youtube.com/watch?v=oclvoGJ8Jas" TargetMode="External"/><Relationship Id="rId802" Type="http://schemas.openxmlformats.org/officeDocument/2006/relationships/hyperlink" Target="https://dl.radiosai.org/RADIO_SAI_BHAJAN_CLASSROOM_443_DURGA_AMBA_BHAVANI.mp3" TargetMode="External"/><Relationship Id="rId801" Type="http://schemas.openxmlformats.org/officeDocument/2006/relationships/hyperlink" Target="https://sairhythms.sathyasai.org/song/durga-amba-bhavani-jai-jai" TargetMode="External"/><Relationship Id="rId3920" Type="http://schemas.openxmlformats.org/officeDocument/2006/relationships/hyperlink" Target="https://sairhythms.sathyasai.org/song/shankha-chakra-dhara-sai-krishna" TargetMode="External"/><Relationship Id="rId3922" Type="http://schemas.openxmlformats.org/officeDocument/2006/relationships/hyperlink" Target="https://dl.radiosai.org/RADIO_SAI_BHAJAN_CLASSROOM_380_SHANKH_CHAKRA_PITAMBAR.mp3" TargetMode="External"/><Relationship Id="rId3921" Type="http://schemas.openxmlformats.org/officeDocument/2006/relationships/hyperlink" Target="https://sairhythms.sathyasai.org/song/shankha-chakra-peetambara-dhari" TargetMode="External"/><Relationship Id="rId3924" Type="http://schemas.openxmlformats.org/officeDocument/2006/relationships/hyperlink" Target="https://youtu.be/JO7gzzhsx64" TargetMode="External"/><Relationship Id="rId3923" Type="http://schemas.openxmlformats.org/officeDocument/2006/relationships/hyperlink" Target="https://sairhythms.sathyasai.org/song/shanmukha-natha-shanmukha-natha" TargetMode="External"/><Relationship Id="rId3926" Type="http://schemas.openxmlformats.org/officeDocument/2006/relationships/hyperlink" Target="https://sairhythms.sathyasai.org/song/shantha-durge-shanthi-swaroopini" TargetMode="External"/><Relationship Id="rId3925" Type="http://schemas.openxmlformats.org/officeDocument/2006/relationships/hyperlink" Target="https://sairhythms.sathyasai.org/song/shanmukha-shanmukha-sai-sundara" TargetMode="External"/><Relationship Id="rId3928" Type="http://schemas.openxmlformats.org/officeDocument/2006/relationships/hyperlink" Target="https://sairhythms.sathyasai.org/song/sharadey-hey-sukha-paani" TargetMode="External"/><Relationship Id="rId3927" Type="http://schemas.openxmlformats.org/officeDocument/2006/relationships/hyperlink" Target="https://sairhythms.sathyasai.org/song/shanthi-pradayini-ma-jaya-ma" TargetMode="External"/><Relationship Id="rId3929" Type="http://schemas.openxmlformats.org/officeDocument/2006/relationships/hyperlink" Target="https://sairhythms.sathyasai.org/song/sharadey-jaya-sharadey-vaagvilasini-sharadey" TargetMode="External"/><Relationship Id="rId1334" Type="http://schemas.openxmlformats.org/officeDocument/2006/relationships/hyperlink" Target="https://sairhythms.sathyasai.org/song/hari-govinda-madhava-krishna" TargetMode="External"/><Relationship Id="rId2665" Type="http://schemas.openxmlformats.org/officeDocument/2006/relationships/hyperlink" Target="https://sairhythms.sathyasai.org/song/namami-shankara-shambho-maheshwara" TargetMode="External"/><Relationship Id="rId3997" Type="http://schemas.openxmlformats.org/officeDocument/2006/relationships/hyperlink" Target="https://saisundaram.org/70-siva-shambho-shambho" TargetMode="External"/><Relationship Id="rId1335" Type="http://schemas.openxmlformats.org/officeDocument/2006/relationships/hyperlink" Target="https://sairhythms.sathyasai.org/song/hari-govinda-nanda-mukunda" TargetMode="External"/><Relationship Id="rId2666" Type="http://schemas.openxmlformats.org/officeDocument/2006/relationships/hyperlink" Target="https://sairhythms.sathyasai.org/song/namami-shiva-lingam-smarami-shiva" TargetMode="External"/><Relationship Id="rId3996" Type="http://schemas.openxmlformats.org/officeDocument/2006/relationships/hyperlink" Target="https://sairhythms.sathyasai.org/song/shiva-shambho-shambho-shiva-shambho" TargetMode="External"/><Relationship Id="rId1336" Type="http://schemas.openxmlformats.org/officeDocument/2006/relationships/hyperlink" Target="https://sairhythms.sathyasai.org/song/hari-guna-gaana-karo-mana" TargetMode="External"/><Relationship Id="rId2667" Type="http://schemas.openxmlformats.org/officeDocument/2006/relationships/hyperlink" Target="https://sairhythms.sathyasai.org/song/naman-karoon-mein-guru-charanam" TargetMode="External"/><Relationship Id="rId3999" Type="http://schemas.openxmlformats.org/officeDocument/2006/relationships/hyperlink" Target="https://sairhythms.sathyasai.org/song/shiva-shankara-parvathi-ramana" TargetMode="External"/><Relationship Id="rId1337" Type="http://schemas.openxmlformats.org/officeDocument/2006/relationships/hyperlink" Target="https://sairhythms.sathyasai.org/song/hari-guna-gao-hari-naama" TargetMode="External"/><Relationship Id="rId2668" Type="http://schemas.openxmlformats.org/officeDocument/2006/relationships/hyperlink" Target="https://sairhythms.sathyasai.org/song/naman-karoon-mein-guru-charanam-0" TargetMode="External"/><Relationship Id="rId3998" Type="http://schemas.openxmlformats.org/officeDocument/2006/relationships/hyperlink" Target="https://youtu.be/yx1UlZzIfso?si=lTdlFOwf-4HzftWH" TargetMode="External"/><Relationship Id="rId1338" Type="http://schemas.openxmlformats.org/officeDocument/2006/relationships/hyperlink" Target="https://youtu.be/bXAPsUSO5qw" TargetMode="External"/><Relationship Id="rId2669" Type="http://schemas.openxmlformats.org/officeDocument/2006/relationships/hyperlink" Target="https://sairhythms.sathyasai.org/song/namasmarana-namasmarana" TargetMode="External"/><Relationship Id="rId1339" Type="http://schemas.openxmlformats.org/officeDocument/2006/relationships/hyperlink" Target="https://sairhythms.sathyasai.org/song/hari-guru-brahma-vishnu-maheshwara" TargetMode="External"/><Relationship Id="rId745" Type="http://schemas.openxmlformats.org/officeDocument/2006/relationships/hyperlink" Target="https://sairhythms.sathyasai.org/song/deva-devothama-deena-samrakshaka" TargetMode="External"/><Relationship Id="rId744" Type="http://schemas.openxmlformats.org/officeDocument/2006/relationships/hyperlink" Target="https://sairhythms.sathyasai.org/song/deva-deva-vasudeva-kumara" TargetMode="External"/><Relationship Id="rId743" Type="http://schemas.openxmlformats.org/officeDocument/2006/relationships/hyperlink" Target="https://sairhythms.sathyasai.org/song/deva-deva-mahadeva-sai-shankara" TargetMode="External"/><Relationship Id="rId742" Type="http://schemas.openxmlformats.org/officeDocument/2006/relationships/hyperlink" Target="https://sairhythms.sathyasai.org/song/deva-deva-giri-deva-dalarchita" TargetMode="External"/><Relationship Id="rId749" Type="http://schemas.openxmlformats.org/officeDocument/2006/relationships/hyperlink" Target="https://youtu.be/UtXYYFyV6B0" TargetMode="External"/><Relationship Id="rId748" Type="http://schemas.openxmlformats.org/officeDocument/2006/relationships/hyperlink" Target="https://sairhythms.sathyasai.org/song/devadi-deva-prabhu-sai-deva" TargetMode="External"/><Relationship Id="rId747" Type="http://schemas.openxmlformats.org/officeDocument/2006/relationships/hyperlink" Target="https://sairhythms.sathyasai.org/song/deva-senapathey-skanda-subrahmanya-paahi" TargetMode="External"/><Relationship Id="rId746" Type="http://schemas.openxmlformats.org/officeDocument/2006/relationships/hyperlink" Target="https://youtu.be/Olm4xEAE8g0" TargetMode="External"/><Relationship Id="rId3991" Type="http://schemas.openxmlformats.org/officeDocument/2006/relationships/hyperlink" Target="https://sairhythms.sathyasai.org/song/shiva-om-shiva-om-shiva" TargetMode="External"/><Relationship Id="rId2660" Type="http://schemas.openxmlformats.org/officeDocument/2006/relationships/hyperlink" Target="https://sairhythms.sathyasai.org/song/namami-nithyam-gananatham" TargetMode="External"/><Relationship Id="rId3990" Type="http://schemas.openxmlformats.org/officeDocument/2006/relationships/hyperlink" Target="https://youtu.be/64GA1dQA_K8" TargetMode="External"/><Relationship Id="rId741" Type="http://schemas.openxmlformats.org/officeDocument/2006/relationships/hyperlink" Target="https://sairhythms.sathyasai.org/song/deva-deva-daya-karo" TargetMode="External"/><Relationship Id="rId1330" Type="http://schemas.openxmlformats.org/officeDocument/2006/relationships/hyperlink" Target="https://dl.radiosai.org/Radio_Sai_Bhajan_Classroom_100_Hari_Bhajana_bina_Sukh_Shanti_Nahi.mp3" TargetMode="External"/><Relationship Id="rId2661" Type="http://schemas.openxmlformats.org/officeDocument/2006/relationships/hyperlink" Target="https://youtu.be/yOn9hRS3GeM" TargetMode="External"/><Relationship Id="rId3993" Type="http://schemas.openxmlformats.org/officeDocument/2006/relationships/hyperlink" Target="https://sairhythms.sathyasai.org/song/shiva-sai-shankara-gangadhara-hey" TargetMode="External"/><Relationship Id="rId740" Type="http://schemas.openxmlformats.org/officeDocument/2006/relationships/hyperlink" Target="https://sairhythms.sathyasai.org/song/destroyer-all-worldly-ties" TargetMode="External"/><Relationship Id="rId1331" Type="http://schemas.openxmlformats.org/officeDocument/2006/relationships/hyperlink" Target="https://sairhythms.sathyasai.org/song/hari-bol-hari-bol-hari" TargetMode="External"/><Relationship Id="rId2662" Type="http://schemas.openxmlformats.org/officeDocument/2006/relationships/hyperlink" Target="https://sairhythms.sathyasai.org/song/namami-sai-pada-pankajam" TargetMode="External"/><Relationship Id="rId3992" Type="http://schemas.openxmlformats.org/officeDocument/2006/relationships/hyperlink" Target="https://sairhythms.sathyasai.org/song/shiva-priya-nandana-bhava-bhaya" TargetMode="External"/><Relationship Id="rId1332" Type="http://schemas.openxmlformats.org/officeDocument/2006/relationships/hyperlink" Target="https://sairhythms.sathyasai.org/song/hari-bolo-harey-rama-naam" TargetMode="External"/><Relationship Id="rId2663" Type="http://schemas.openxmlformats.org/officeDocument/2006/relationships/hyperlink" Target="https://youtu.be/89TpiETnR14" TargetMode="External"/><Relationship Id="rId3995" Type="http://schemas.openxmlformats.org/officeDocument/2006/relationships/hyperlink" Target="https://sairhythms.sathyasai.org/song/shiva-shambho-narayana" TargetMode="External"/><Relationship Id="rId1333" Type="http://schemas.openxmlformats.org/officeDocument/2006/relationships/hyperlink" Target="https://sairhythms.sathyasai.org/song/hari-govinda-govinda-narayana" TargetMode="External"/><Relationship Id="rId2664" Type="http://schemas.openxmlformats.org/officeDocument/2006/relationships/hyperlink" Target="https://sairhythms.sathyasai.org/song/namami-shankara-bhavani-shankara" TargetMode="External"/><Relationship Id="rId3994" Type="http://schemas.openxmlformats.org/officeDocument/2006/relationships/hyperlink" Target="https://sairhythms.sathyasai.org/song/shiva-shambho-hara-hara-shambho" TargetMode="External"/><Relationship Id="rId1323" Type="http://schemas.openxmlformats.org/officeDocument/2006/relationships/hyperlink" Target="https://youtu.be/qoZi5HMR-Rk" TargetMode="External"/><Relationship Id="rId2654" Type="http://schemas.openxmlformats.org/officeDocument/2006/relationships/hyperlink" Target="https://sairhythms.sathyasai.org/song/namah-parvathi-pathayey-hara-hara" TargetMode="External"/><Relationship Id="rId3986" Type="http://schemas.openxmlformats.org/officeDocument/2006/relationships/hyperlink" Target="https://sairhythms.sathyasai.org/song/shiva-maheshwara-shiva-maheshwara-shiva" TargetMode="External"/><Relationship Id="rId1324" Type="http://schemas.openxmlformats.org/officeDocument/2006/relationships/hyperlink" Target="https://sairhythms.sathyasai.org/song/harey-rama-rama-rama-harey" TargetMode="External"/><Relationship Id="rId2655" Type="http://schemas.openxmlformats.org/officeDocument/2006/relationships/hyperlink" Target="https://media.radiosai.org/journals/Vol_06/01DEC08/10-bhajans.htm" TargetMode="External"/><Relationship Id="rId3985" Type="http://schemas.openxmlformats.org/officeDocument/2006/relationships/hyperlink" Target="https://sairhythms.sathyasai.org/song/shiva-linga-mangalaanga" TargetMode="External"/><Relationship Id="rId1325" Type="http://schemas.openxmlformats.org/officeDocument/2006/relationships/hyperlink" Target="https://youtu.be/3_U_iNeV2Qc" TargetMode="External"/><Relationship Id="rId2656" Type="http://schemas.openxmlformats.org/officeDocument/2006/relationships/hyperlink" Target="https://sairhythms.sathyasai.org/song/namah-shivaya-namah-shivaya" TargetMode="External"/><Relationship Id="rId3988" Type="http://schemas.openxmlformats.org/officeDocument/2006/relationships/hyperlink" Target="https://sairhythms.sathyasai.org/song/shiva-nataraj-nataraj-we-surrender" TargetMode="External"/><Relationship Id="rId1326" Type="http://schemas.openxmlformats.org/officeDocument/2006/relationships/hyperlink" Target="https://sairhythms.sathyasai.org/song/harey-sai-gopala-radhey-krishna" TargetMode="External"/><Relationship Id="rId2657" Type="http://schemas.openxmlformats.org/officeDocument/2006/relationships/hyperlink" Target="https://sairhythms.sathyasai.org/song/namah-shivaya-namah-shivaya-0" TargetMode="External"/><Relationship Id="rId3987" Type="http://schemas.openxmlformats.org/officeDocument/2006/relationships/hyperlink" Target="https://sairhythms.sathyasai.org/song/shiva-nataraj-donde-estas" TargetMode="External"/><Relationship Id="rId1327" Type="http://schemas.openxmlformats.org/officeDocument/2006/relationships/hyperlink" Target="https://sairhythms.sathyasai.org/song/harey-sai-harey-sai-sai" TargetMode="External"/><Relationship Id="rId2658" Type="http://schemas.openxmlformats.org/officeDocument/2006/relationships/hyperlink" Target="https://sairhythms.sathyasai.org/song/namami-brahma-namami-vishnu-namami" TargetMode="External"/><Relationship Id="rId1328" Type="http://schemas.openxmlformats.org/officeDocument/2006/relationships/hyperlink" Target="https://sairhythms.sathyasai.org/song/hari-anandamaya-jaya-narayana-sai" TargetMode="External"/><Relationship Id="rId2659" Type="http://schemas.openxmlformats.org/officeDocument/2006/relationships/hyperlink" Target="https://media.radiosai.org/journals/Vol_06/01NOV08/10-bhajans.htm" TargetMode="External"/><Relationship Id="rId3989" Type="http://schemas.openxmlformats.org/officeDocument/2006/relationships/hyperlink" Target="https://sairhythms.sathyasai.org/song/shiva-no-ai-ni" TargetMode="External"/><Relationship Id="rId1329" Type="http://schemas.openxmlformats.org/officeDocument/2006/relationships/hyperlink" Target="https://sairhythms.sathyasai.org/song/hari-bhajana-bina-sukh-shanthi" TargetMode="External"/><Relationship Id="rId739" Type="http://schemas.openxmlformats.org/officeDocument/2006/relationships/hyperlink" Target="https://www.youtube.com/watch?v=clbXEOPGW2g" TargetMode="External"/><Relationship Id="rId734" Type="http://schemas.openxmlformats.org/officeDocument/2006/relationships/hyperlink" Target="https://sairhythms.sathyasai.org/song/deena-natha-shankara" TargetMode="External"/><Relationship Id="rId733" Type="http://schemas.openxmlformats.org/officeDocument/2006/relationships/hyperlink" Target="https://sairhythms.sathyasai.org/song/deena-natha-sai-guru-natha" TargetMode="External"/><Relationship Id="rId732" Type="http://schemas.openxmlformats.org/officeDocument/2006/relationships/hyperlink" Target="https://sairhythms.sathyasai.org/song/deena-janavani-vara-dayini" TargetMode="External"/><Relationship Id="rId731" Type="http://schemas.openxmlformats.org/officeDocument/2006/relationships/hyperlink" Target="https://raagabox.com/search/?mid=1011517" TargetMode="External"/><Relationship Id="rId738" Type="http://schemas.openxmlformats.org/officeDocument/2006/relationships/hyperlink" Target="https://sairhythms.sathyasai.org/song/dehi-sharanam-simha-vahini" TargetMode="External"/><Relationship Id="rId737" Type="http://schemas.openxmlformats.org/officeDocument/2006/relationships/hyperlink" Target="https://sairhythms.sathyasai.org/song/deenodharana-yadu-veera" TargetMode="External"/><Relationship Id="rId736" Type="http://schemas.openxmlformats.org/officeDocument/2006/relationships/hyperlink" Target="https://sairhythms.sathyasai.org/song/deenodharana-rama-harey" TargetMode="External"/><Relationship Id="rId735" Type="http://schemas.openxmlformats.org/officeDocument/2006/relationships/hyperlink" Target="https://sairhythms.sathyasai.org/song/deena-sharanya-deena-natha" TargetMode="External"/><Relationship Id="rId3980" Type="http://schemas.openxmlformats.org/officeDocument/2006/relationships/hyperlink" Target="https://sairhythms.sathyasai.org/song/shiva-baila-shiva-toca-tu-tambor" TargetMode="External"/><Relationship Id="rId730" Type="http://schemas.openxmlformats.org/officeDocument/2006/relationships/hyperlink" Target="https://sairhythms.sathyasai.org/song/deena-janavana-deena-samrakshaka" TargetMode="External"/><Relationship Id="rId2650" Type="http://schemas.openxmlformats.org/officeDocument/2006/relationships/hyperlink" Target="https://sairhythms.sathyasai.org/song/nagare-nagare-te-yume-wo" TargetMode="External"/><Relationship Id="rId3982" Type="http://schemas.openxmlformats.org/officeDocument/2006/relationships/hyperlink" Target="https://sairhythms.sathyasai.org/song/shiva-great-god-almighty" TargetMode="External"/><Relationship Id="rId1320" Type="http://schemas.openxmlformats.org/officeDocument/2006/relationships/hyperlink" Target="https://sairhythms.sathyasai.org/song/harey-ram-japo-hari-naam" TargetMode="External"/><Relationship Id="rId2651" Type="http://schemas.openxmlformats.org/officeDocument/2006/relationships/hyperlink" Target="https://youtu.be/vMeNX34oBdo" TargetMode="External"/><Relationship Id="rId3981" Type="http://schemas.openxmlformats.org/officeDocument/2006/relationships/hyperlink" Target="https://sairhythms.sathyasai.org/song/shiva-charana-ati-taruna-nith" TargetMode="External"/><Relationship Id="rId1321" Type="http://schemas.openxmlformats.org/officeDocument/2006/relationships/hyperlink" Target="https://sairhythms.sathyasai.org/song/harey-rama-harey-rama-rama-0" TargetMode="External"/><Relationship Id="rId2652" Type="http://schemas.openxmlformats.org/officeDocument/2006/relationships/hyperlink" Target="https://sairhythms.sathyasai.org/song/namah-om-namah-om-hari" TargetMode="External"/><Relationship Id="rId3984" Type="http://schemas.openxmlformats.org/officeDocument/2006/relationships/hyperlink" Target="https://sairhythms.sathyasai.org/song/shiva-kumarane-shakthi-balane-va" TargetMode="External"/><Relationship Id="rId1322" Type="http://schemas.openxmlformats.org/officeDocument/2006/relationships/hyperlink" Target="https://sairhythms.sathyasai.org/song/harey-rama-harey-rama-rama" TargetMode="External"/><Relationship Id="rId2653" Type="http://schemas.openxmlformats.org/officeDocument/2006/relationships/hyperlink" Target="https://sairhythms.sathyasai.org/song/namah-om-sathya-sai-krishnaya" TargetMode="External"/><Relationship Id="rId3983" Type="http://schemas.openxmlformats.org/officeDocument/2006/relationships/hyperlink" Target="https://sairhythms.sathyasai.org/song/shiva-hara-hey-hara-shiva" TargetMode="External"/><Relationship Id="rId1356" Type="http://schemas.openxmlformats.org/officeDocument/2006/relationships/hyperlink" Target="https://sairhythms.sathyasai.org/song/hari-naam-gaate-chalo-sai" TargetMode="External"/><Relationship Id="rId2687" Type="http://schemas.openxmlformats.org/officeDocument/2006/relationships/hyperlink" Target="https://dl.radiosai.org/RADIO_SAI_BHAJAN_CLASSROOM_303_NAMO_SHARDA.mp3" TargetMode="External"/><Relationship Id="rId1357" Type="http://schemas.openxmlformats.org/officeDocument/2006/relationships/hyperlink" Target="https://dl.radiosai.org/RADIO_SAI_BHAJAN_CLASSROOM_331_HARI_NAM_GATE_CHALO.mp3" TargetMode="External"/><Relationship Id="rId2688" Type="http://schemas.openxmlformats.org/officeDocument/2006/relationships/hyperlink" Target="https://sairhythms.sathyasai.org/song/namo-tassa-namo-tassa" TargetMode="External"/><Relationship Id="rId1358" Type="http://schemas.openxmlformats.org/officeDocument/2006/relationships/hyperlink" Target="https://sairhythms.sathyasai.org/song/hari-naam-sumira-hari-naam" TargetMode="External"/><Relationship Id="rId2689" Type="http://schemas.openxmlformats.org/officeDocument/2006/relationships/hyperlink" Target="https://sairhythms.sathyasai.org/song/namostuthey-ganapathi-ganaraya" TargetMode="External"/><Relationship Id="rId1359" Type="http://schemas.openxmlformats.org/officeDocument/2006/relationships/hyperlink" Target="https://sairhythms.sathyasai.org/song/hari-narayana-govinda" TargetMode="External"/><Relationship Id="rId767" Type="http://schemas.openxmlformats.org/officeDocument/2006/relationships/hyperlink" Target="https://sairhythms.sathyasai.org/song/devi-lakshmi-maam-paahi" TargetMode="External"/><Relationship Id="rId766" Type="http://schemas.openxmlformats.org/officeDocument/2006/relationships/hyperlink" Target="https://sairhythms.sathyasai.org/song/devi-janani-sai-janani-darshana" TargetMode="External"/><Relationship Id="rId765" Type="http://schemas.openxmlformats.org/officeDocument/2006/relationships/hyperlink" Target="https://sairhythms.sathyasai.org/song/devi-jagat-janani-sai-mata" TargetMode="External"/><Relationship Id="rId764" Type="http://schemas.openxmlformats.org/officeDocument/2006/relationships/hyperlink" Target="https://youtu.be/nmvqKb4mPyk" TargetMode="External"/><Relationship Id="rId769" Type="http://schemas.openxmlformats.org/officeDocument/2006/relationships/hyperlink" Target="https://youtu.be/o4iK5FSfS0E" TargetMode="External"/><Relationship Id="rId768" Type="http://schemas.openxmlformats.org/officeDocument/2006/relationships/hyperlink" Target="https://sairhythms.sathyasai.org/song/devi-ma-jagadambe-ma" TargetMode="External"/><Relationship Id="rId2680" Type="http://schemas.openxmlformats.org/officeDocument/2006/relationships/hyperlink" Target="https://sairhythms.sathyasai.org/song/namo-namo-sai-narayana" TargetMode="External"/><Relationship Id="rId1350" Type="http://schemas.openxmlformats.org/officeDocument/2006/relationships/hyperlink" Target="https://sairhythms.sathyasai.org/song/hari-hari-narayana" TargetMode="External"/><Relationship Id="rId2681" Type="http://schemas.openxmlformats.org/officeDocument/2006/relationships/hyperlink" Target="https://raagabox.com/search/?mid=1002574" TargetMode="External"/><Relationship Id="rId1351" Type="http://schemas.openxmlformats.org/officeDocument/2006/relationships/hyperlink" Target="https://sairhythms.sathyasai.org/song/hari-hari-om-shiva-shankara" TargetMode="External"/><Relationship Id="rId2682" Type="http://schemas.openxmlformats.org/officeDocument/2006/relationships/hyperlink" Target="https://sairhythms.sathyasai.org/song/namo-namo-shankara-samba-sadashiva" TargetMode="External"/><Relationship Id="rId763" Type="http://schemas.openxmlformats.org/officeDocument/2006/relationships/hyperlink" Target="https://sairhythms.sathyasai.org/song/devi-durga-kalyani" TargetMode="External"/><Relationship Id="rId1352" Type="http://schemas.openxmlformats.org/officeDocument/2006/relationships/hyperlink" Target="https://sairhythms.sathyasai.org/song/hari-hari-om-sri-hari" TargetMode="External"/><Relationship Id="rId2683" Type="http://schemas.openxmlformats.org/officeDocument/2006/relationships/hyperlink" Target="https://sairhythms.sathyasai.org/song/namo-namo-sri-devi-namo" TargetMode="External"/><Relationship Id="rId762" Type="http://schemas.openxmlformats.org/officeDocument/2006/relationships/hyperlink" Target="https://raagabox.com/search/?mid=1009407" TargetMode="External"/><Relationship Id="rId1353" Type="http://schemas.openxmlformats.org/officeDocument/2006/relationships/hyperlink" Target="https://sairhythms.sathyasai.org/song/hari-hari-sri-narayana-jai" TargetMode="External"/><Relationship Id="rId2684" Type="http://schemas.openxmlformats.org/officeDocument/2006/relationships/hyperlink" Target="https://dl.radiosai.org/RADIO_SAI_BHAJAN_CLASSROOM_456_NAMO_NAMO_SHRI_DEVI_NAMO.mp3" TargetMode="External"/><Relationship Id="rId761" Type="http://schemas.openxmlformats.org/officeDocument/2006/relationships/hyperlink" Target="https://sairhythms.sathyasai.org/song/devi-durga-dasha-bhuja-dharini" TargetMode="External"/><Relationship Id="rId1354" Type="http://schemas.openxmlformats.org/officeDocument/2006/relationships/hyperlink" Target="https://sairhythms.sathyasai.org/song/hari-hari-sumiran-hari-hari" TargetMode="External"/><Relationship Id="rId2685" Type="http://schemas.openxmlformats.org/officeDocument/2006/relationships/hyperlink" Target="https://youtu.be/dK_M1DsvRXs" TargetMode="External"/><Relationship Id="rId760" Type="http://schemas.openxmlformats.org/officeDocument/2006/relationships/hyperlink" Target="https://media.radiosai.org/journals/Vol_04/01SEP06/bhajans.htm" TargetMode="External"/><Relationship Id="rId1355" Type="http://schemas.openxmlformats.org/officeDocument/2006/relationships/hyperlink" Target="https://sairhythms.sathyasai.org/song/hari-mhana-tuhi-govinda-mhana-tuhi-gopala-mhana-tuhi-narayana" TargetMode="External"/><Relationship Id="rId2686" Type="http://schemas.openxmlformats.org/officeDocument/2006/relationships/hyperlink" Target="https://sairhythms.sathyasai.org/song/namo-sharada-namo-sharada-namo" TargetMode="External"/><Relationship Id="rId1345" Type="http://schemas.openxmlformats.org/officeDocument/2006/relationships/hyperlink" Target="https://sairhythms.sathyasai.org/song/hari-hari-govinda-hari-hari" TargetMode="External"/><Relationship Id="rId2676" Type="http://schemas.openxmlformats.org/officeDocument/2006/relationships/hyperlink" Target="https://youtu.be/nzrg4xxLAe8" TargetMode="External"/><Relationship Id="rId1346" Type="http://schemas.openxmlformats.org/officeDocument/2006/relationships/hyperlink" Target="https://sairhythms.sathyasai.org/song/hari-hari-govinda-narayana" TargetMode="External"/><Relationship Id="rId2677" Type="http://schemas.openxmlformats.org/officeDocument/2006/relationships/hyperlink" Target="https://sairhythms.sathyasai.org/song/namo-namastheytu-namo-namaya" TargetMode="External"/><Relationship Id="rId1347" Type="http://schemas.openxmlformats.org/officeDocument/2006/relationships/hyperlink" Target="https://sairhythms.sathyasai.org/song/hari-hari-hari-hari-hari" TargetMode="External"/><Relationship Id="rId2678" Type="http://schemas.openxmlformats.org/officeDocument/2006/relationships/hyperlink" Target="https://sairhythms.sathyasai.org/song/namo-namo-hari-narayana" TargetMode="External"/><Relationship Id="rId1348" Type="http://schemas.openxmlformats.org/officeDocument/2006/relationships/hyperlink" Target="https://media.radiosai.org/journals/Vol_04/01JUN06/bhajans.htm" TargetMode="External"/><Relationship Id="rId2679" Type="http://schemas.openxmlformats.org/officeDocument/2006/relationships/hyperlink" Target="https://sairhythms.sathyasai.org/song/namo-namo-nataraja-namo" TargetMode="External"/><Relationship Id="rId1349" Type="http://schemas.openxmlformats.org/officeDocument/2006/relationships/hyperlink" Target="https://sairhythms.sathyasai.org/song/hari-hari-hari-hari-smaran" TargetMode="External"/><Relationship Id="rId756" Type="http://schemas.openxmlformats.org/officeDocument/2006/relationships/hyperlink" Target="https://sairhythms.sathyasai.org/song/devi-bhavani-jagat-janani" TargetMode="External"/><Relationship Id="rId755" Type="http://schemas.openxmlformats.org/officeDocument/2006/relationships/hyperlink" Target="https://sairhythms.sathyasai.org/song/devasena-pathey-subrahmanya" TargetMode="External"/><Relationship Id="rId754" Type="http://schemas.openxmlformats.org/officeDocument/2006/relationships/hyperlink" Target="https://youtu.be/EEg7luBiEyQ" TargetMode="External"/><Relationship Id="rId753" Type="http://schemas.openxmlformats.org/officeDocument/2006/relationships/hyperlink" Target="https://sairhythms.sathyasai.org/song/devaki-tanaya-daya-nidhey" TargetMode="External"/><Relationship Id="rId759" Type="http://schemas.openxmlformats.org/officeDocument/2006/relationships/hyperlink" Target="https://sairhythms.sathyasai.org/song/devi-bhavani-ma-jaya-sai" TargetMode="External"/><Relationship Id="rId758" Type="http://schemas.openxmlformats.org/officeDocument/2006/relationships/hyperlink" Target="https://youtu.be/xhUH5xB9N68?si=G1vu6gzJ8bfF6rL-" TargetMode="External"/><Relationship Id="rId757" Type="http://schemas.openxmlformats.org/officeDocument/2006/relationships/hyperlink" Target="https://media.radiosai.org/journals/Vol_05/01MAY07/10-bhajans.htm" TargetMode="External"/><Relationship Id="rId2670" Type="http://schemas.openxmlformats.org/officeDocument/2006/relationships/hyperlink" Target="https://sairhythms.sathyasai.org/song/namasthey-namasthey-guru-maharaj" TargetMode="External"/><Relationship Id="rId1340" Type="http://schemas.openxmlformats.org/officeDocument/2006/relationships/hyperlink" Target="https://sairhythms.sathyasai.org/song/hari-guru-hari-dhyanam" TargetMode="External"/><Relationship Id="rId2671" Type="http://schemas.openxmlformats.org/officeDocument/2006/relationships/hyperlink" Target="https://sairhythms.sathyasai.org/song/namo-bhagawathey-vasudevaya" TargetMode="External"/><Relationship Id="rId752" Type="http://schemas.openxmlformats.org/officeDocument/2006/relationships/hyperlink" Target="https://sairhythms.sathyasai.org/song/devaki-nandana-krishna-vasu" TargetMode="External"/><Relationship Id="rId1341" Type="http://schemas.openxmlformats.org/officeDocument/2006/relationships/hyperlink" Target="https://sairhythms.sathyasai.org/song/hari-guru-natha-prabhu-guru" TargetMode="External"/><Relationship Id="rId2672" Type="http://schemas.openxmlformats.org/officeDocument/2006/relationships/hyperlink" Target="https://sairhythms.sathyasai.org/song/namo-deenanathaya-namah-om" TargetMode="External"/><Relationship Id="rId751" Type="http://schemas.openxmlformats.org/officeDocument/2006/relationships/hyperlink" Target="https://sairhythms.sathyasai.org/song/devaki-nandana-gopala-vasu" TargetMode="External"/><Relationship Id="rId1342" Type="http://schemas.openxmlformats.org/officeDocument/2006/relationships/hyperlink" Target="https://sairhythms.sathyasai.org/song/hari-hari-bhajo-mana-sai" TargetMode="External"/><Relationship Id="rId2673" Type="http://schemas.openxmlformats.org/officeDocument/2006/relationships/hyperlink" Target="https://sairhythms.sathyasai.org/song/namo-gajendra-vadana" TargetMode="External"/><Relationship Id="rId750" Type="http://schemas.openxmlformats.org/officeDocument/2006/relationships/hyperlink" Target="https://sairhythms.sathyasai.org/song/devadi-deva-vinayaka" TargetMode="External"/><Relationship Id="rId1343" Type="http://schemas.openxmlformats.org/officeDocument/2006/relationships/hyperlink" Target="https://sairhythms.sathyasai.org/song/hari-hari-bol-hey-manuva" TargetMode="External"/><Relationship Id="rId2674" Type="http://schemas.openxmlformats.org/officeDocument/2006/relationships/hyperlink" Target="https://sairhythms.sathyasai.org/song/namo-mahadeva-samba-sadashiva-om" TargetMode="External"/><Relationship Id="rId1344" Type="http://schemas.openxmlformats.org/officeDocument/2006/relationships/hyperlink" Target="https://sairhythms.sathyasai.org/song/hari-hari-govinda-hari-hari-0" TargetMode="External"/><Relationship Id="rId2675" Type="http://schemas.openxmlformats.org/officeDocument/2006/relationships/hyperlink" Target="https://sairhythms.sathyasai.org/song/namo-naarasimha-asura-vinasha" TargetMode="External"/><Relationship Id="rId2621" Type="http://schemas.openxmlformats.org/officeDocument/2006/relationships/hyperlink" Target="https://sairhythms.sathyasai.org/song/mythili-pathey-raghu-nandana" TargetMode="External"/><Relationship Id="rId3953" Type="http://schemas.openxmlformats.org/officeDocument/2006/relationships/hyperlink" Target="https://media.radiosai.org/journals/Vol_07/01JUL09/12-bhajans.htm" TargetMode="External"/><Relationship Id="rId2622" Type="http://schemas.openxmlformats.org/officeDocument/2006/relationships/hyperlink" Target="https://sairhythms.sathyasai.org/song/naada-brahma-hari-sai-harey" TargetMode="External"/><Relationship Id="rId3952" Type="http://schemas.openxmlformats.org/officeDocument/2006/relationships/hyperlink" Target="https://sairhythms.sathyasai.org/song/shirdi-ke-sai-parthi-ke" TargetMode="External"/><Relationship Id="rId2623" Type="http://schemas.openxmlformats.org/officeDocument/2006/relationships/hyperlink" Target="https://sairhythms.sathyasai.org/song/naada-brahma-sayeeshwara" TargetMode="External"/><Relationship Id="rId3955" Type="http://schemas.openxmlformats.org/officeDocument/2006/relationships/hyperlink" Target="https://www.raagabox.com/search/?mid=1000079" TargetMode="External"/><Relationship Id="rId2624" Type="http://schemas.openxmlformats.org/officeDocument/2006/relationships/hyperlink" Target="https://dl.radiosai.org/RADIO_SAI_BHAJAN_CLASSROOM_166_NADA_BRAMHA_SAISHWARA.mp3" TargetMode="External"/><Relationship Id="rId3954" Type="http://schemas.openxmlformats.org/officeDocument/2006/relationships/hyperlink" Target="https://sairhythms.sathyasai.org/song/shirdi-mahadeva-deva-shirdi-mahadeva" TargetMode="External"/><Relationship Id="rId2625" Type="http://schemas.openxmlformats.org/officeDocument/2006/relationships/hyperlink" Target="https://sairhythms.sathyasai.org/song/naada-brahmam-sayeeshwaram" TargetMode="External"/><Relationship Id="rId3957" Type="http://schemas.openxmlformats.org/officeDocument/2006/relationships/hyperlink" Target="https://sairhythms.sathyasai.org/song/shirdi-mahesha-shiva-shankara" TargetMode="External"/><Relationship Id="rId2626" Type="http://schemas.openxmlformats.org/officeDocument/2006/relationships/hyperlink" Target="https://youtu.be/h3BXEASNN1U" TargetMode="External"/><Relationship Id="rId3956" Type="http://schemas.openxmlformats.org/officeDocument/2006/relationships/hyperlink" Target="https://youtu.be/xCCV-TAS4cY" TargetMode="External"/><Relationship Id="rId2627" Type="http://schemas.openxmlformats.org/officeDocument/2006/relationships/hyperlink" Target="https://sairhythms.sathyasai.org/song/naada-brahmamayi-dayamayi" TargetMode="External"/><Relationship Id="rId3959" Type="http://schemas.openxmlformats.org/officeDocument/2006/relationships/hyperlink" Target="https://youtu.be/NpyaYK_GMjM" TargetMode="External"/><Relationship Id="rId2628" Type="http://schemas.openxmlformats.org/officeDocument/2006/relationships/hyperlink" Target="https://sairhythms.sathyasai.org/song/naada-brahmamayi-sayeeshwari" TargetMode="External"/><Relationship Id="rId3958" Type="http://schemas.openxmlformats.org/officeDocument/2006/relationships/hyperlink" Target="https://sairhythms.sathyasai.org/song/shirdi-mandir-se-aao" TargetMode="External"/><Relationship Id="rId709" Type="http://schemas.openxmlformats.org/officeDocument/2006/relationships/hyperlink" Target="https://media.radiosai.org/journals/Vol_06/01MAR08/10-bhajans.htm" TargetMode="External"/><Relationship Id="rId2629" Type="http://schemas.openxmlformats.org/officeDocument/2006/relationships/hyperlink" Target="https://youtu.be/DWgxcgjfSVw" TargetMode="External"/><Relationship Id="rId708" Type="http://schemas.openxmlformats.org/officeDocument/2006/relationships/hyperlink" Target="https://sairhythms.sathyasai.org/song/dear-sathya-sai-grace-us" TargetMode="External"/><Relationship Id="rId707" Type="http://schemas.openxmlformats.org/officeDocument/2006/relationships/hyperlink" Target="https://sairhythms.sathyasai.org/song/dear-sathya-sai-baba" TargetMode="External"/><Relationship Id="rId706" Type="http://schemas.openxmlformats.org/officeDocument/2006/relationships/hyperlink" Target="https://sairhythms.sathyasai.org/song/dear-lord-sweet-lord" TargetMode="External"/><Relationship Id="rId701" Type="http://schemas.openxmlformats.org/officeDocument/2006/relationships/hyperlink" Target="https://youtu.be/Es17ElIIEKM" TargetMode="External"/><Relationship Id="rId700" Type="http://schemas.openxmlformats.org/officeDocument/2006/relationships/hyperlink" Target="https://dl.radiosai.org/RADIO_SAI_BHAJAN_CLASSROOM_346_DAYAMAYA_SHRI_RAM_HARE.mp3" TargetMode="External"/><Relationship Id="rId705" Type="http://schemas.openxmlformats.org/officeDocument/2006/relationships/hyperlink" Target="https://sairhythms.sathyasai.org/song/dear-lord-sai" TargetMode="External"/><Relationship Id="rId704" Type="http://schemas.openxmlformats.org/officeDocument/2006/relationships/hyperlink" Target="https://sairhythms.sathyasai.org/song/dear-lord-ganesha" TargetMode="External"/><Relationship Id="rId703" Type="http://schemas.openxmlformats.org/officeDocument/2006/relationships/hyperlink" Target="https://sairhythms.sathyasai.org/song/dear-ganesh-great-ganesh" TargetMode="External"/><Relationship Id="rId702" Type="http://schemas.openxmlformats.org/officeDocument/2006/relationships/hyperlink" Target="https://sairhythms.sathyasai.org/song/dear-allah-dear-baba-dear-lord" TargetMode="External"/><Relationship Id="rId3951" Type="http://schemas.openxmlformats.org/officeDocument/2006/relationships/hyperlink" Target="https://sairhythms.sathyasai.org/song/shirdi-ke-bhagawan-sai-ram" TargetMode="External"/><Relationship Id="rId2620" Type="http://schemas.openxmlformats.org/officeDocument/2006/relationships/hyperlink" Target="https://sairhythms.sathyasai.org/song/my-sweet-lord" TargetMode="External"/><Relationship Id="rId3950" Type="http://schemas.openxmlformats.org/officeDocument/2006/relationships/hyperlink" Target="https://youtu.be/WeYHMCe8A68" TargetMode="External"/><Relationship Id="rId2610" Type="http://schemas.openxmlformats.org/officeDocument/2006/relationships/hyperlink" Target="https://sairhythms.sathyasai.org/song/musical-krishna-magical-krishna" TargetMode="External"/><Relationship Id="rId3942" Type="http://schemas.openxmlformats.org/officeDocument/2006/relationships/hyperlink" Target="https://sairhythms.sathyasai.org/song/shata-koti-pranam-sai-ram" TargetMode="External"/><Relationship Id="rId2611" Type="http://schemas.openxmlformats.org/officeDocument/2006/relationships/hyperlink" Target="https://sairhythms.sathyasai.org/song/my-dedication" TargetMode="External"/><Relationship Id="rId3941" Type="http://schemas.openxmlformats.org/officeDocument/2006/relationships/hyperlink" Target="https://sairhythms.sathyasai.org/song/shata-baar-kaho-rey-sai" TargetMode="External"/><Relationship Id="rId2612" Type="http://schemas.openxmlformats.org/officeDocument/2006/relationships/hyperlink" Target="https://sairhythms.sathyasai.org/song/my-eyes-are-forever-seeing-your-form" TargetMode="External"/><Relationship Id="rId3944" Type="http://schemas.openxmlformats.org/officeDocument/2006/relationships/hyperlink" Target="https://media.radiosai.org/journals/vol_11/01JUL13/bhajan_tutor-sheetala_charanam.htm" TargetMode="External"/><Relationship Id="rId2613" Type="http://schemas.openxmlformats.org/officeDocument/2006/relationships/hyperlink" Target="https://youtu.be/CJTRu3xvhSM" TargetMode="External"/><Relationship Id="rId3943" Type="http://schemas.openxmlformats.org/officeDocument/2006/relationships/hyperlink" Target="https://sairhythms.sathyasai.org/song/sheetala-charanam-komala-charanam" TargetMode="External"/><Relationship Id="rId2614" Type="http://schemas.openxmlformats.org/officeDocument/2006/relationships/hyperlink" Target="https://sairhythms.sathyasai.org/song/my-heart-beating-0" TargetMode="External"/><Relationship Id="rId3946" Type="http://schemas.openxmlformats.org/officeDocument/2006/relationships/hyperlink" Target="https://sairhythms.sathyasai.org/song/shesha-shaila-vasa-narayana" TargetMode="External"/><Relationship Id="rId2615" Type="http://schemas.openxmlformats.org/officeDocument/2006/relationships/hyperlink" Target="https://sairhythms.sathyasai.org/song/my-heart-beating" TargetMode="External"/><Relationship Id="rId3945" Type="http://schemas.openxmlformats.org/officeDocument/2006/relationships/hyperlink" Target="https://sairhythms.sathyasai.org/song/shesha-sai-narayana" TargetMode="External"/><Relationship Id="rId2616" Type="http://schemas.openxmlformats.org/officeDocument/2006/relationships/hyperlink" Target="https://sairhythms.sathyasai.org/song/my-light-never-dims" TargetMode="External"/><Relationship Id="rId3948" Type="http://schemas.openxmlformats.org/officeDocument/2006/relationships/hyperlink" Target="https://sairhythms.sathyasai.org/song/shine" TargetMode="External"/><Relationship Id="rId2617" Type="http://schemas.openxmlformats.org/officeDocument/2006/relationships/hyperlink" Target="https://sairhythms.sathyasai.org/song/my-lord-my-lord-my-lord" TargetMode="External"/><Relationship Id="rId3947" Type="http://schemas.openxmlformats.org/officeDocument/2006/relationships/hyperlink" Target="https://sairhythms.sathyasai.org/song/shifuku-no-umi-yo" TargetMode="External"/><Relationship Id="rId2618" Type="http://schemas.openxmlformats.org/officeDocument/2006/relationships/hyperlink" Target="https://sairhythms.sathyasai.org/song/my-lord-sai" TargetMode="External"/><Relationship Id="rId2619" Type="http://schemas.openxmlformats.org/officeDocument/2006/relationships/hyperlink" Target="https://sairhythms.sathyasai.org/song/my-parents-really-love-me" TargetMode="External"/><Relationship Id="rId3949" Type="http://schemas.openxmlformats.org/officeDocument/2006/relationships/hyperlink" Target="https://sairhythms.sathyasai.org/song/shinri-no-kaze-wo-uke" TargetMode="External"/><Relationship Id="rId3940" Type="http://schemas.openxmlformats.org/officeDocument/2006/relationships/hyperlink" Target="https://sairhythms.sathyasai.org/song/share-share-share" TargetMode="External"/><Relationship Id="rId1312" Type="http://schemas.openxmlformats.org/officeDocument/2006/relationships/hyperlink" Target="https://sairhythms.sathyasai.org/song/harey-krishna-yaduvara-krishna" TargetMode="External"/><Relationship Id="rId2643" Type="http://schemas.openxmlformats.org/officeDocument/2006/relationships/hyperlink" Target="https://sairhythms.sathyasai.org/song/nacho-nacho-hey-nataraj" TargetMode="External"/><Relationship Id="rId3975" Type="http://schemas.openxmlformats.org/officeDocument/2006/relationships/hyperlink" Target="https://sairhythms.sathyasai.org/song/shirdi-sai-shankara-parthi-vihari" TargetMode="External"/><Relationship Id="rId1313" Type="http://schemas.openxmlformats.org/officeDocument/2006/relationships/hyperlink" Target="https://sairhythms.sathyasai.org/song/harey-murali-manohara-shyama" TargetMode="External"/><Relationship Id="rId2644" Type="http://schemas.openxmlformats.org/officeDocument/2006/relationships/hyperlink" Target="https://sairhythms.sathyasai.org/song/nacho-nacho-nacho-nandalala" TargetMode="External"/><Relationship Id="rId3974" Type="http://schemas.openxmlformats.org/officeDocument/2006/relationships/hyperlink" Target="https://sairhythms.sathyasai.org/song/shirdi-sai-parthi-sai-both-names" TargetMode="External"/><Relationship Id="rId1314" Type="http://schemas.openxmlformats.org/officeDocument/2006/relationships/hyperlink" Target="https://sairhythms.sathyasai.org/song/harey-murarey-madhukaitabhaarey" TargetMode="External"/><Relationship Id="rId2645" Type="http://schemas.openxmlformats.org/officeDocument/2006/relationships/hyperlink" Target="https://m.facebook.com/saimemories/videos/158289196343192/" TargetMode="External"/><Relationship Id="rId3977" Type="http://schemas.openxmlformats.org/officeDocument/2006/relationships/hyperlink" Target="https://sairhythms.sathyasai.org/song/shirdi-sai-we-remember-you" TargetMode="External"/><Relationship Id="rId1315" Type="http://schemas.openxmlformats.org/officeDocument/2006/relationships/hyperlink" Target="https://sairhythms.sathyasai.org/song/harey-murarey-sai-ram-harey" TargetMode="External"/><Relationship Id="rId2646" Type="http://schemas.openxmlformats.org/officeDocument/2006/relationships/hyperlink" Target="https://sairhythms.sathyasai.org/song/nacho-nataraja-shiva-raja-shambho" TargetMode="External"/><Relationship Id="rId3976" Type="http://schemas.openxmlformats.org/officeDocument/2006/relationships/hyperlink" Target="https://sairhythms.sathyasai.org/song/shirdi-sai-vittala-shesha-sai" TargetMode="External"/><Relationship Id="rId1316" Type="http://schemas.openxmlformats.org/officeDocument/2006/relationships/hyperlink" Target="https://sairhythms.sathyasai.org/song/harey-murarey-shyam-bhaja-mana" TargetMode="External"/><Relationship Id="rId2647" Type="http://schemas.openxmlformats.org/officeDocument/2006/relationships/hyperlink" Target="https://youtu.be/eSKNc9Mhx80" TargetMode="External"/><Relationship Id="rId3979" Type="http://schemas.openxmlformats.org/officeDocument/2006/relationships/hyperlink" Target="https://sairhythms.sathyasai.org/song/shirdiyil-vazhnda-baba" TargetMode="External"/><Relationship Id="rId1317" Type="http://schemas.openxmlformats.org/officeDocument/2006/relationships/hyperlink" Target="https://sairhythms.sathyasai.org/song/harey-murari-ranga-narayana-om" TargetMode="External"/><Relationship Id="rId2648" Type="http://schemas.openxmlformats.org/officeDocument/2006/relationships/hyperlink" Target="https://sairhythms.sathyasai.org/song/naga-bhooshani-sai-narayani" TargetMode="External"/><Relationship Id="rId3978" Type="http://schemas.openxmlformats.org/officeDocument/2006/relationships/hyperlink" Target="https://sairhythms.sathyasai.org/song/shirdi-vasi-sai-baba" TargetMode="External"/><Relationship Id="rId1318" Type="http://schemas.openxmlformats.org/officeDocument/2006/relationships/hyperlink" Target="https://sairhythms.sathyasai.org/song/harey-ram-harey-ram-harey" TargetMode="External"/><Relationship Id="rId2649" Type="http://schemas.openxmlformats.org/officeDocument/2006/relationships/hyperlink" Target="https://sairhythms.sathyasai.org/song/nagabharana-hey-nataraja" TargetMode="External"/><Relationship Id="rId1319" Type="http://schemas.openxmlformats.org/officeDocument/2006/relationships/hyperlink" Target="https://sairhythms.sathyasai.org/song/harey-ram-harey-ram-krishna" TargetMode="External"/><Relationship Id="rId729" Type="http://schemas.openxmlformats.org/officeDocument/2006/relationships/hyperlink" Target="https://youtu.be/UGqFo5OS-_A" TargetMode="External"/><Relationship Id="rId728" Type="http://schemas.openxmlformats.org/officeDocument/2006/relationships/hyperlink" Target="https://sairhythms.sathyasai.org/song/deena-dukhiyon-se-prem-karo" TargetMode="External"/><Relationship Id="rId723" Type="http://schemas.openxmlformats.org/officeDocument/2006/relationships/hyperlink" Target="https://sairhythms.sathyasai.org/song/deena-dayala-tribhuvana-pala-giridhara" TargetMode="External"/><Relationship Id="rId722" Type="http://schemas.openxmlformats.org/officeDocument/2006/relationships/hyperlink" Target="https://dl.radiosai.org/RADIO_SAI_BHAJAN_CLASSROOM_406_DEENA_DAYALA_SHRI.mp3" TargetMode="External"/><Relationship Id="rId721" Type="http://schemas.openxmlformats.org/officeDocument/2006/relationships/hyperlink" Target="https://sairhythms.sathyasai.org/song/deena-dayala-sri-sai-rama" TargetMode="External"/><Relationship Id="rId720" Type="http://schemas.openxmlformats.org/officeDocument/2006/relationships/hyperlink" Target="https://sairhythms.sathyasai.org/song/deena-dayala-parama-krupala" TargetMode="External"/><Relationship Id="rId727" Type="http://schemas.openxmlformats.org/officeDocument/2006/relationships/hyperlink" Target="https://youtu.be/4v_OJHDIvWo" TargetMode="External"/><Relationship Id="rId726" Type="http://schemas.openxmlformats.org/officeDocument/2006/relationships/hyperlink" Target="https://dl.radiosai.org/RADIO_SAI_BHAJAN_CLASSROOM_506_DEENADUKHIYON_KE_TARAN_KARAN.mp3" TargetMode="External"/><Relationship Id="rId725" Type="http://schemas.openxmlformats.org/officeDocument/2006/relationships/hyperlink" Target="https://sairhythms.sathyasai.org/song/deena-dukhiyon-ke-taarana-kaarana" TargetMode="External"/><Relationship Id="rId724" Type="http://schemas.openxmlformats.org/officeDocument/2006/relationships/hyperlink" Target="https://sairhythms.sathyasai.org/song/deena-dukha-bhanjana-alakh-niranjan" TargetMode="External"/><Relationship Id="rId3971" Type="http://schemas.openxmlformats.org/officeDocument/2006/relationships/hyperlink" Target="https://www.raagabox.com/search/?mid=1002253" TargetMode="External"/><Relationship Id="rId2640" Type="http://schemas.openxmlformats.org/officeDocument/2006/relationships/hyperlink" Target="https://sairhythms.sathyasai.org/song/nacho-ghana-shyam-nacho-nachorey" TargetMode="External"/><Relationship Id="rId3970" Type="http://schemas.openxmlformats.org/officeDocument/2006/relationships/hyperlink" Target="https://sairhythms.sathyasai.org/song/shirdi-sai-parthi-baba" TargetMode="External"/><Relationship Id="rId1310" Type="http://schemas.openxmlformats.org/officeDocument/2006/relationships/hyperlink" Target="https://dl.radiosai.org/RADIO_SAI_BHAJAN_CLASSROOM_441_HARE_KRISHNA_MADHUSUDANA.mp3" TargetMode="External"/><Relationship Id="rId2641" Type="http://schemas.openxmlformats.org/officeDocument/2006/relationships/hyperlink" Target="https://youtu.be/tKhnP4Fjcho" TargetMode="External"/><Relationship Id="rId3973" Type="http://schemas.openxmlformats.org/officeDocument/2006/relationships/hyperlink" Target="https://sairhythms.sathyasai.org/song/shirdi-sai-parthi-sai-hum" TargetMode="External"/><Relationship Id="rId1311" Type="http://schemas.openxmlformats.org/officeDocument/2006/relationships/hyperlink" Target="https://sairhythms.sathyasai.org/song/harey-krishna-mukunda-murari" TargetMode="External"/><Relationship Id="rId2642" Type="http://schemas.openxmlformats.org/officeDocument/2006/relationships/hyperlink" Target="https://sairhythms.sathyasai.org/song/nacho-hey-nataraj-shiva-shambho" TargetMode="External"/><Relationship Id="rId3972" Type="http://schemas.openxmlformats.org/officeDocument/2006/relationships/hyperlink" Target="https://youtu.be/HyPxDcR6lFA" TargetMode="External"/><Relationship Id="rId1301" Type="http://schemas.openxmlformats.org/officeDocument/2006/relationships/hyperlink" Target="https://sairhythms.sathyasai.org/song/harey-krishna-harey-krishna-krishna-0" TargetMode="External"/><Relationship Id="rId2632" Type="http://schemas.openxmlformats.org/officeDocument/2006/relationships/hyperlink" Target="https://sairhythms.sathyasai.org/song/naam-bhajo-hari-naam-bhajo" TargetMode="External"/><Relationship Id="rId3964" Type="http://schemas.openxmlformats.org/officeDocument/2006/relationships/hyperlink" Target="https://sairhythms.sathyasai.org/song/shirdi-sai-dwarakamayi" TargetMode="External"/><Relationship Id="rId1302" Type="http://schemas.openxmlformats.org/officeDocument/2006/relationships/hyperlink" Target="https://youtu.be/8XRtbSWTJKY" TargetMode="External"/><Relationship Id="rId2633" Type="http://schemas.openxmlformats.org/officeDocument/2006/relationships/hyperlink" Target="https://youtu.be/-2Hvpm5oFsw" TargetMode="External"/><Relationship Id="rId3963" Type="http://schemas.openxmlformats.org/officeDocument/2006/relationships/hyperlink" Target="https://www.raagabox.com/search/?mid=1001890" TargetMode="External"/><Relationship Id="rId1303" Type="http://schemas.openxmlformats.org/officeDocument/2006/relationships/hyperlink" Target="https://sairhythms.sathyasai.org/song/harey-krishna-harey-krishna-krishna" TargetMode="External"/><Relationship Id="rId2634" Type="http://schemas.openxmlformats.org/officeDocument/2006/relationships/hyperlink" Target="https://sairhythms.sathyasai.org/song/naam-bina-prana-nahin" TargetMode="External"/><Relationship Id="rId3966" Type="http://schemas.openxmlformats.org/officeDocument/2006/relationships/hyperlink" Target="https://sairhythms.sathyasai.org/song/shirdi-sai-dwarakamayi-prashanthi-vasi" TargetMode="External"/><Relationship Id="rId1304" Type="http://schemas.openxmlformats.org/officeDocument/2006/relationships/hyperlink" Target="https://sairhythms.sathyasai.org/song/harey-krishna-harey-ram-sai" TargetMode="External"/><Relationship Id="rId2635" Type="http://schemas.openxmlformats.org/officeDocument/2006/relationships/hyperlink" Target="https://sairhythms.sathyasai.org/song/naama-smarana-anandam" TargetMode="External"/><Relationship Id="rId3965" Type="http://schemas.openxmlformats.org/officeDocument/2006/relationships/hyperlink" Target="https://sairhythms.sathyasai.org/song/shirdi-sai-dwarakamayi-jai-jai" TargetMode="External"/><Relationship Id="rId1305" Type="http://schemas.openxmlformats.org/officeDocument/2006/relationships/hyperlink" Target="https://sairhythms.sathyasai.org/song/harey-krishna-harey-rama" TargetMode="External"/><Relationship Id="rId2636" Type="http://schemas.openxmlformats.org/officeDocument/2006/relationships/hyperlink" Target="https://sairhythms.sathyasai.org/song/nabi-mohammad" TargetMode="External"/><Relationship Id="rId3968" Type="http://schemas.openxmlformats.org/officeDocument/2006/relationships/hyperlink" Target="https://sairhythms.sathyasai.org/song/shirdi-sai-hey-bhagawan" TargetMode="External"/><Relationship Id="rId1306" Type="http://schemas.openxmlformats.org/officeDocument/2006/relationships/hyperlink" Target="https://youtu.be/gJMqrtpt178" TargetMode="External"/><Relationship Id="rId2637" Type="http://schemas.openxmlformats.org/officeDocument/2006/relationships/hyperlink" Target="https://sairhythms.sathyasai.org/song/nachey-tribhanga-krishna-murari" TargetMode="External"/><Relationship Id="rId3967" Type="http://schemas.openxmlformats.org/officeDocument/2006/relationships/hyperlink" Target="https://media.radiosai.org/journals/vol_11/01MAY13/bhajan_tutor_Shirdi_Sai_Dwarakamayi.htm" TargetMode="External"/><Relationship Id="rId1307" Type="http://schemas.openxmlformats.org/officeDocument/2006/relationships/hyperlink" Target="https://sairhythms.sathyasai.org/song/harey-krishna-harey-rama-harey-harey" TargetMode="External"/><Relationship Id="rId2638" Type="http://schemas.openxmlformats.org/officeDocument/2006/relationships/hyperlink" Target="https://dl.radiosai.org/RADIO_SAI_BHAJAN_CLASSROOM_431_NACHE_TRIBHANG_KRISHNA.mp3" TargetMode="External"/><Relationship Id="rId1308" Type="http://schemas.openxmlformats.org/officeDocument/2006/relationships/hyperlink" Target="https://dl.radiosai.org/RADIO_SAI_BHAJAN_CLASSROOM_452_HARE_KRISHNA_HARE_RAMA.mp3" TargetMode="External"/><Relationship Id="rId2639" Type="http://schemas.openxmlformats.org/officeDocument/2006/relationships/hyperlink" Target="https://youtu.be/sXYLyt7ga6s" TargetMode="External"/><Relationship Id="rId3969" Type="http://schemas.openxmlformats.org/officeDocument/2006/relationships/hyperlink" Target="https://sairhythms.sathyasai.org/song/shirdi-sai-pandarpura-parthipura-pandarpura" TargetMode="External"/><Relationship Id="rId1309" Type="http://schemas.openxmlformats.org/officeDocument/2006/relationships/hyperlink" Target="https://sairhythms.sathyasai.org/song/harey-krishna-madhusudhana" TargetMode="External"/><Relationship Id="rId719" Type="http://schemas.openxmlformats.org/officeDocument/2006/relationships/hyperlink" Target="https://sairhythms.sathyasai.org/song/deena-dayala-hari-parama-dayala" TargetMode="External"/><Relationship Id="rId718" Type="http://schemas.openxmlformats.org/officeDocument/2006/relationships/hyperlink" Target="https://dl.radiosai.org/RADIO_SAI_BHAJAN_CLASSROOM_229_DEENA_BANDHU_VITTHALA.mp3" TargetMode="External"/><Relationship Id="rId717" Type="http://schemas.openxmlformats.org/officeDocument/2006/relationships/hyperlink" Target="https://sairhythms.sathyasai.org/song/deena-bandhu-vittala-jai" TargetMode="External"/><Relationship Id="rId712" Type="http://schemas.openxmlformats.org/officeDocument/2006/relationships/hyperlink" Target="https://media.radiosai.org/journals/vol_10/01SEPT12/12-bhajans.htm" TargetMode="External"/><Relationship Id="rId711" Type="http://schemas.openxmlformats.org/officeDocument/2006/relationships/hyperlink" Target="https://sairhythms.sathyasai.org/song/deena-bandhava-baba-daya-sagara" TargetMode="External"/><Relationship Id="rId710" Type="http://schemas.openxmlformats.org/officeDocument/2006/relationships/hyperlink" Target="https://sairhythms.sathyasai.org/song/dearest-jesus-you-are-my-friend" TargetMode="External"/><Relationship Id="rId716" Type="http://schemas.openxmlformats.org/officeDocument/2006/relationships/hyperlink" Target="https://sairhythms.sathyasai.org/song/deena-bandhu-deena-natha-paahi" TargetMode="External"/><Relationship Id="rId715" Type="http://schemas.openxmlformats.org/officeDocument/2006/relationships/hyperlink" Target="https://www.youtube.com/watch?v=SzAfiAoYFLs" TargetMode="External"/><Relationship Id="rId714" Type="http://schemas.openxmlformats.org/officeDocument/2006/relationships/hyperlink" Target="https://sairhythms.sathyasai.org/song/deena-bandhava-sri-sai-deva" TargetMode="External"/><Relationship Id="rId713" Type="http://schemas.openxmlformats.org/officeDocument/2006/relationships/hyperlink" Target="https://youtu.be/rKwm9-ginSk" TargetMode="External"/><Relationship Id="rId3960" Type="http://schemas.openxmlformats.org/officeDocument/2006/relationships/hyperlink" Target="https://sairhythms.sathyasai.org/song/shirdi-nivasa-sai-shankara" TargetMode="External"/><Relationship Id="rId2630" Type="http://schemas.openxmlformats.org/officeDocument/2006/relationships/hyperlink" Target="https://sairhythms.sathyasai.org/song/naada-lola-sathya-sai-harey" TargetMode="External"/><Relationship Id="rId3962" Type="http://schemas.openxmlformats.org/officeDocument/2006/relationships/hyperlink" Target="https://sairhythms.sathyasai.org/song/shirdi-sai-bhajana-karo" TargetMode="External"/><Relationship Id="rId1300" Type="http://schemas.openxmlformats.org/officeDocument/2006/relationships/hyperlink" Target="https://sairhythms.sathyasai.org/song/hare-rama-i-am-om" TargetMode="External"/><Relationship Id="rId2631" Type="http://schemas.openxmlformats.org/officeDocument/2006/relationships/hyperlink" Target="https://sairhythms.sathyasai.org/song/naada-swaroopa-namah-shivaya" TargetMode="External"/><Relationship Id="rId3961" Type="http://schemas.openxmlformats.org/officeDocument/2006/relationships/hyperlink" Target="https://dl.radiosai.org/Radio_Sai_Bhajan_Classroom_064_Shirdi_Nivasa_Sai_Shankara.mp3" TargetMode="External"/><Relationship Id="rId3117" Type="http://schemas.openxmlformats.org/officeDocument/2006/relationships/hyperlink" Target="https://sairhythms.sathyasai.org/song/prabho-vega-rava-prema-swaroopa" TargetMode="External"/><Relationship Id="rId4448" Type="http://schemas.openxmlformats.org/officeDocument/2006/relationships/hyperlink" Target="https://youtu.be/6GqwUxyWnC4" TargetMode="External"/><Relationship Id="rId3116" Type="http://schemas.openxmlformats.org/officeDocument/2006/relationships/hyperlink" Target="https://sairhythms.sathyasai.org/song/power-universe" TargetMode="External"/><Relationship Id="rId4447" Type="http://schemas.openxmlformats.org/officeDocument/2006/relationships/hyperlink" Target="https://sairhythms.sathyasai.org/song/umarekite-sai-wo-shiru-nagaki" TargetMode="External"/><Relationship Id="rId3119" Type="http://schemas.openxmlformats.org/officeDocument/2006/relationships/hyperlink" Target="https://sairhythms.sathyasai.org/song/prabhu-ramachandra-ke-dootha-hanumantha" TargetMode="External"/><Relationship Id="rId3118" Type="http://schemas.openxmlformats.org/officeDocument/2006/relationships/hyperlink" Target="https://sairhythms.sathyasai.org/song/prabhu-leela-prabhu-mahima" TargetMode="External"/><Relationship Id="rId4449" Type="http://schemas.openxmlformats.org/officeDocument/2006/relationships/hyperlink" Target="https://sairhythms.sathyasai.org/song/umayavale-arul-purivaiyamma" TargetMode="External"/><Relationship Id="rId4440" Type="http://schemas.openxmlformats.org/officeDocument/2006/relationships/hyperlink" Target="https://youtu.be/UhqvyE9tVUs" TargetMode="External"/><Relationship Id="rId3111" Type="http://schemas.openxmlformats.org/officeDocument/2006/relationships/hyperlink" Target="https://sairhythms.sathyasai.org/song/poojinthamu-mana-sai-nee-jaya" TargetMode="External"/><Relationship Id="rId4442" Type="http://schemas.openxmlformats.org/officeDocument/2006/relationships/hyperlink" Target="https://youtu.be/XwuNLaNyweE" TargetMode="External"/><Relationship Id="rId3110" Type="http://schemas.openxmlformats.org/officeDocument/2006/relationships/hyperlink" Target="https://sairhythms.sathyasai.org/song/please-and-thank-you" TargetMode="External"/><Relationship Id="rId4441" Type="http://schemas.openxmlformats.org/officeDocument/2006/relationships/hyperlink" Target="https://sairhythms.sathyasai.org/song/uchinaru-hikari-yo-inochi-no" TargetMode="External"/><Relationship Id="rId3113" Type="http://schemas.openxmlformats.org/officeDocument/2006/relationships/hyperlink" Target="https://sairhythms.sathyasai.org/song/poorana-paramananda-swaroopa" TargetMode="External"/><Relationship Id="rId4444" Type="http://schemas.openxmlformats.org/officeDocument/2006/relationships/hyperlink" Target="https://youtu.be/-i8e3Inmz_4" TargetMode="External"/><Relationship Id="rId3112" Type="http://schemas.openxmlformats.org/officeDocument/2006/relationships/hyperlink" Target="https://youtu.be/DOOZDN-6V-I" TargetMode="External"/><Relationship Id="rId4443" Type="http://schemas.openxmlformats.org/officeDocument/2006/relationships/hyperlink" Target="https://sairhythms.sathyasai.org/song/uchinaru-kami-no-mina-wo" TargetMode="External"/><Relationship Id="rId3115" Type="http://schemas.openxmlformats.org/officeDocument/2006/relationships/hyperlink" Target="https://sairhythms.sathyasai.org/song/poornavatara-sai-guru-deva" TargetMode="External"/><Relationship Id="rId4446" Type="http://schemas.openxmlformats.org/officeDocument/2006/relationships/hyperlink" Target="https://sairhythms.sathyasai.org/song/uma-nandana-sri-ganesha" TargetMode="External"/><Relationship Id="rId3114" Type="http://schemas.openxmlformats.org/officeDocument/2006/relationships/hyperlink" Target="https://sairhythms.sathyasai.org/song/poorna-brahma-avatara-sai" TargetMode="External"/><Relationship Id="rId4445" Type="http://schemas.openxmlformats.org/officeDocument/2006/relationships/hyperlink" Target="https://sairhythms.sathyasai.org/song/uma-maheshwara-kumara-ganapathi" TargetMode="External"/><Relationship Id="rId3106" Type="http://schemas.openxmlformats.org/officeDocument/2006/relationships/hyperlink" Target="https://sairhythms.sathyasai.org/song/peace-peace-peace" TargetMode="External"/><Relationship Id="rId4437" Type="http://schemas.openxmlformats.org/officeDocument/2006/relationships/hyperlink" Target="https://sairhythms.sathyasai.org/song/tumhey-namaskar-sai-baba-tumhey" TargetMode="External"/><Relationship Id="rId3105" Type="http://schemas.openxmlformats.org/officeDocument/2006/relationships/hyperlink" Target="https://sairhythms.sathyasai.org/song/peace-shanthi-peace-earth" TargetMode="External"/><Relationship Id="rId4436" Type="http://schemas.openxmlformats.org/officeDocument/2006/relationships/hyperlink" Target="https://media.radiosai.org/journals/Vol_04/01MAR06/bhajans.htm" TargetMode="External"/><Relationship Id="rId3108" Type="http://schemas.openxmlformats.org/officeDocument/2006/relationships/hyperlink" Target="https://youtu.be/_l0x6mLJPPU" TargetMode="External"/><Relationship Id="rId4439" Type="http://schemas.openxmlformats.org/officeDocument/2006/relationships/hyperlink" Target="https://sairhythms.sathyasai.org/song/uchi-naru-heian" TargetMode="External"/><Relationship Id="rId3107" Type="http://schemas.openxmlformats.org/officeDocument/2006/relationships/hyperlink" Target="https://sairhythms.sathyasai.org/song/permiteme-poner-tus-pies" TargetMode="External"/><Relationship Id="rId4438" Type="http://schemas.openxmlformats.org/officeDocument/2006/relationships/hyperlink" Target="https://sairhythms.sathyasai.org/song/tus-cabellos-de-luna" TargetMode="External"/><Relationship Id="rId3109" Type="http://schemas.openxmlformats.org/officeDocument/2006/relationships/hyperlink" Target="https://sairhythms.sathyasai.org/song/pibare-rama-rasam-rasane-pibare" TargetMode="External"/><Relationship Id="rId3100" Type="http://schemas.openxmlformats.org/officeDocument/2006/relationships/hyperlink" Target="https://www.youtube.com/watch?v=9uHgW8jMtSo" TargetMode="External"/><Relationship Id="rId4431" Type="http://schemas.openxmlformats.org/officeDocument/2006/relationships/hyperlink" Target="https://sairhythms.sathyasai.org/song/tum-ho-prabhu-ghana-shyam" TargetMode="External"/><Relationship Id="rId4430" Type="http://schemas.openxmlformats.org/officeDocument/2006/relationships/hyperlink" Target="https://sairhythms.sathyasai.org/song/tum-ho-merey-bhagawan-o" TargetMode="External"/><Relationship Id="rId3102" Type="http://schemas.openxmlformats.org/officeDocument/2006/relationships/hyperlink" Target="https://sairhythms.sathyasai.org/song/pazhani-muruga-vel-muruga" TargetMode="External"/><Relationship Id="rId4433" Type="http://schemas.openxmlformats.org/officeDocument/2006/relationships/hyperlink" Target="https://sairhythms.sathyasai.org/song/tum-ho-ram-tum-ho" TargetMode="External"/><Relationship Id="rId3101" Type="http://schemas.openxmlformats.org/officeDocument/2006/relationships/hyperlink" Target="https://sairhythms.sathyasai.org/song/pavana-sutha-hanumantha" TargetMode="External"/><Relationship Id="rId4432" Type="http://schemas.openxmlformats.org/officeDocument/2006/relationships/hyperlink" Target="https://youtu.be/-rE0CWJHCeI" TargetMode="External"/><Relationship Id="rId3104" Type="http://schemas.openxmlformats.org/officeDocument/2006/relationships/hyperlink" Target="https://sairhythms.sathyasai.org/song/peace-i-leave-you" TargetMode="External"/><Relationship Id="rId4435" Type="http://schemas.openxmlformats.org/officeDocument/2006/relationships/hyperlink" Target="https://sairhythms.sathyasai.org/song/tum-ho-vighna-vinasha-ganesha" TargetMode="External"/><Relationship Id="rId3103" Type="http://schemas.openxmlformats.org/officeDocument/2006/relationships/hyperlink" Target="https://sairhythms.sathyasai.org/song/peace-be-still" TargetMode="External"/><Relationship Id="rId4434" Type="http://schemas.openxmlformats.org/officeDocument/2006/relationships/hyperlink" Target="https://sairhythms.sathyasai.org/song/tum-ho-shyam-ram-rahim" TargetMode="External"/><Relationship Id="rId3139" Type="http://schemas.openxmlformats.org/officeDocument/2006/relationships/hyperlink" Target="https://sairhythms.sathyasai.org/song/pranavakaara-parabrahma" TargetMode="External"/><Relationship Id="rId3138" Type="http://schemas.openxmlformats.org/officeDocument/2006/relationships/hyperlink" Target="https://youtu.be/D4Ve3fDrMs4" TargetMode="External"/><Relationship Id="rId4469" Type="http://schemas.openxmlformats.org/officeDocument/2006/relationships/hyperlink" Target="https://youtu.be/1WhKbgW0BhU" TargetMode="External"/><Relationship Id="rId4460" Type="http://schemas.openxmlformats.org/officeDocument/2006/relationships/hyperlink" Target="https://youtu.be/apIT1pzknq0" TargetMode="External"/><Relationship Id="rId3131" Type="http://schemas.openxmlformats.org/officeDocument/2006/relationships/hyperlink" Target="https://sairhythms.sathyasai.org/song/pranam-sweekar-karo-sai-mahadeva" TargetMode="External"/><Relationship Id="rId4462" Type="http://schemas.openxmlformats.org/officeDocument/2006/relationships/hyperlink" Target="https://youtu.be/CJBIvwk8AfU" TargetMode="External"/><Relationship Id="rId3130" Type="http://schemas.openxmlformats.org/officeDocument/2006/relationships/hyperlink" Target="https://sairhythms.sathyasai.org/song/praise-guru" TargetMode="External"/><Relationship Id="rId4461" Type="http://schemas.openxmlformats.org/officeDocument/2006/relationships/hyperlink" Target="https://sairhythms.sathyasai.org/song/utsuroi-yuku-toki-no-nagare" TargetMode="External"/><Relationship Id="rId3133" Type="http://schemas.openxmlformats.org/officeDocument/2006/relationships/hyperlink" Target="https://media.radiosai.org/journals/Vol_07/01MAR09/10-bhajans.htm" TargetMode="External"/><Relationship Id="rId4464" Type="http://schemas.openxmlformats.org/officeDocument/2006/relationships/hyperlink" Target="https://sairhythms.sathyasai.org/song/va-va-murugaiyya-vadivel-azhaga" TargetMode="External"/><Relationship Id="rId3132" Type="http://schemas.openxmlformats.org/officeDocument/2006/relationships/hyperlink" Target="https://sairhythms.sathyasai.org/song/pranamami-sri-durge-sai-narayani" TargetMode="External"/><Relationship Id="rId4463" Type="http://schemas.openxmlformats.org/officeDocument/2006/relationships/hyperlink" Target="https://sairhythms.sathyasai.org/song/utter-name" TargetMode="External"/><Relationship Id="rId3135" Type="http://schemas.openxmlformats.org/officeDocument/2006/relationships/hyperlink" Target="https://sairhythms.sathyasai.org/song/pranams-mystic-sai" TargetMode="External"/><Relationship Id="rId4466" Type="http://schemas.openxmlformats.org/officeDocument/2006/relationships/hyperlink" Target="https://youtu.be/HC-ugdrYJRI" TargetMode="External"/><Relationship Id="rId3134" Type="http://schemas.openxmlformats.org/officeDocument/2006/relationships/hyperlink" Target="https://sairhythms.sathyasai.org/song/pranamamyaham-gananayakam" TargetMode="External"/><Relationship Id="rId4465" Type="http://schemas.openxmlformats.org/officeDocument/2006/relationships/hyperlink" Target="https://sairhythms.sathyasai.org/song/vahey-guru-vahey-guru" TargetMode="External"/><Relationship Id="rId3137" Type="http://schemas.openxmlformats.org/officeDocument/2006/relationships/hyperlink" Target="https://sairhythms.sathyasai.org/song/pranava-swaroopa-paahi-gajanana-vighna" TargetMode="External"/><Relationship Id="rId4468" Type="http://schemas.openxmlformats.org/officeDocument/2006/relationships/hyperlink" Target="https://dl.radiosai.org/RADIO_SAI_BHAJAN_CLASSROOM_502_VAHE_GURU.mp3" TargetMode="External"/><Relationship Id="rId3136" Type="http://schemas.openxmlformats.org/officeDocument/2006/relationships/hyperlink" Target="https://sairhythms.sathyasai.org/song/pranava-swaroopa-hari-om-sai" TargetMode="External"/><Relationship Id="rId4467" Type="http://schemas.openxmlformats.org/officeDocument/2006/relationships/hyperlink" Target="https://sairhythms.sathyasai.org/song/vahey-guru-vahey-guru-vahey" TargetMode="External"/><Relationship Id="rId3128" Type="http://schemas.openxmlformats.org/officeDocument/2006/relationships/hyperlink" Target="https://sairhythms.sathyasai.org/song/praise-sai-ram" TargetMode="External"/><Relationship Id="rId4459" Type="http://schemas.openxmlformats.org/officeDocument/2006/relationships/hyperlink" Target="https://sairhythms.sathyasai.org/song/utsukushiki-kokoro-ni" TargetMode="External"/><Relationship Id="rId3127" Type="http://schemas.openxmlformats.org/officeDocument/2006/relationships/hyperlink" Target="https://sairhythms.sathyasai.org/song/praise-my-teacher-divine" TargetMode="External"/><Relationship Id="rId4458" Type="http://schemas.openxmlformats.org/officeDocument/2006/relationships/hyperlink" Target="https://youtu.be/E_zHmUENXEQ" TargetMode="External"/><Relationship Id="rId3129" Type="http://schemas.openxmlformats.org/officeDocument/2006/relationships/hyperlink" Target="https://sairhythms.sathyasai.org/song/praise-lord-sathya-sai" TargetMode="External"/><Relationship Id="rId3120" Type="http://schemas.openxmlformats.org/officeDocument/2006/relationships/hyperlink" Target="https://youtu.be/-8xmejFVBfs" TargetMode="External"/><Relationship Id="rId4451" Type="http://schemas.openxmlformats.org/officeDocument/2006/relationships/hyperlink" Target="https://youtu.be/58CSN5a8ZfA" TargetMode="External"/><Relationship Id="rId4450" Type="http://schemas.openxmlformats.org/officeDocument/2006/relationships/hyperlink" Target="https://sairhythms.sathyasai.org/song/umi-yori-fukai-ai-no" TargetMode="External"/><Relationship Id="rId3122" Type="http://schemas.openxmlformats.org/officeDocument/2006/relationships/hyperlink" Target="https://sairhythms.sathyasai.org/song/prabhu-vara-sai-vishwanatha" TargetMode="External"/><Relationship Id="rId4453" Type="http://schemas.openxmlformats.org/officeDocument/2006/relationships/hyperlink" Target="https://sairhythms.sathyasai.org/song/utaou-ai-wo-utaou-bhajan" TargetMode="External"/><Relationship Id="rId3121" Type="http://schemas.openxmlformats.org/officeDocument/2006/relationships/hyperlink" Target="https://sairhythms.sathyasai.org/song/prabhu-tum-antaryami-sai" TargetMode="External"/><Relationship Id="rId4452" Type="http://schemas.openxmlformats.org/officeDocument/2006/relationships/hyperlink" Target="https://sairhythms.sathyasai.org/song/un-solo-dios" TargetMode="External"/><Relationship Id="rId3124" Type="http://schemas.openxmlformats.org/officeDocument/2006/relationships/hyperlink" Target="https://sairhythms.sathyasai.org/song/praise-be-thee-o-lord" TargetMode="External"/><Relationship Id="rId4455" Type="http://schemas.openxmlformats.org/officeDocument/2006/relationships/hyperlink" Target="https://sairhythms.sathyasai.org/song/utsukushii-megami-yo" TargetMode="External"/><Relationship Id="rId3123" Type="http://schemas.openxmlformats.org/officeDocument/2006/relationships/hyperlink" Target="https://sairhythms.sathyasai.org/song/praise-be-baba" TargetMode="External"/><Relationship Id="rId4454" Type="http://schemas.openxmlformats.org/officeDocument/2006/relationships/hyperlink" Target="https://youtu.be/FLlAGNHqD5I" TargetMode="External"/><Relationship Id="rId3126" Type="http://schemas.openxmlformats.org/officeDocument/2006/relationships/hyperlink" Target="https://sairhythms.sathyasai.org/song/praise-him" TargetMode="External"/><Relationship Id="rId4457" Type="http://schemas.openxmlformats.org/officeDocument/2006/relationships/hyperlink" Target="https://sairhythms.sathyasai.org/song/utsukushiki-hana-no-kokoro-ni" TargetMode="External"/><Relationship Id="rId3125" Type="http://schemas.openxmlformats.org/officeDocument/2006/relationships/hyperlink" Target="https://sairhythms.sathyasai.org/song/praise-god-all-he-showers-grace" TargetMode="External"/><Relationship Id="rId4456" Type="http://schemas.openxmlformats.org/officeDocument/2006/relationships/hyperlink" Target="https://youtu.be/OC0Shwa3T58" TargetMode="External"/><Relationship Id="rId1378" Type="http://schemas.openxmlformats.org/officeDocument/2006/relationships/hyperlink" Target="https://youtu.be/RXoeWKJKQDE" TargetMode="External"/><Relationship Id="rId4404" Type="http://schemas.openxmlformats.org/officeDocument/2006/relationships/hyperlink" Target="https://sairhythms.sathyasai.org/song/trilochana-hey-tripurari" TargetMode="External"/><Relationship Id="rId1379" Type="http://schemas.openxmlformats.org/officeDocument/2006/relationships/hyperlink" Target="https://sairhythms.sathyasai.org/song/hari-om-namah-shivaya" TargetMode="External"/><Relationship Id="rId4403" Type="http://schemas.openxmlformats.org/officeDocument/2006/relationships/hyperlink" Target="https://sairhythms.sathyasai.org/song/tribhuvana-pala-shirdi-pureesha" TargetMode="External"/><Relationship Id="rId4406" Type="http://schemas.openxmlformats.org/officeDocument/2006/relationships/hyperlink" Target="https://sairhythms.sathyasai.org/song/triloka-palini-jagadeeshwari" TargetMode="External"/><Relationship Id="rId4405" Type="http://schemas.openxmlformats.org/officeDocument/2006/relationships/hyperlink" Target="https://sairhythms.sathyasai.org/song/triloka-palaka-trishoola-dharaka" TargetMode="External"/><Relationship Id="rId4408" Type="http://schemas.openxmlformats.org/officeDocument/2006/relationships/hyperlink" Target="https://sairhythms.sathyasai.org/song/trilokeshwara-mahadeva" TargetMode="External"/><Relationship Id="rId4407" Type="http://schemas.openxmlformats.org/officeDocument/2006/relationships/hyperlink" Target="https://dl.radiosai.org/Radio_Sai_Bhajan_Classroom_009_Triloka_Palini_Jagadeeswaree.mp3" TargetMode="External"/><Relationship Id="rId4409" Type="http://schemas.openxmlformats.org/officeDocument/2006/relationships/hyperlink" Target="https://sairhythms.sathyasai.org/song/tripura-sundari-ma-amba-daya" TargetMode="External"/><Relationship Id="rId789" Type="http://schemas.openxmlformats.org/officeDocument/2006/relationships/hyperlink" Target="https://sairhythms.sathyasai.org/song/divine-mother-parvathi-blissful-mother" TargetMode="External"/><Relationship Id="rId788" Type="http://schemas.openxmlformats.org/officeDocument/2006/relationships/hyperlink" Target="https://sairhythms.sathyasai.org/song/dhina-dhinama-obe" TargetMode="External"/><Relationship Id="rId787" Type="http://schemas.openxmlformats.org/officeDocument/2006/relationships/hyperlink" Target="https://sairhythms.sathyasai.org/song/dhin-dhin-thaka-thaka" TargetMode="External"/><Relationship Id="rId786" Type="http://schemas.openxmlformats.org/officeDocument/2006/relationships/hyperlink" Target="https://youtu.be/wnT92QiWsXw?si=BZtorKSms_oJm9B1" TargetMode="External"/><Relationship Id="rId781" Type="http://schemas.openxmlformats.org/officeDocument/2006/relationships/hyperlink" Target="https://sairhythms.sathyasai.org/song/dharma-no-keshin-yo-rama" TargetMode="External"/><Relationship Id="rId1370" Type="http://schemas.openxmlformats.org/officeDocument/2006/relationships/hyperlink" Target="https://sairhythms.sathyasai.org/song/hari-narayana-sai-narayana" TargetMode="External"/><Relationship Id="rId780" Type="http://schemas.openxmlformats.org/officeDocument/2006/relationships/hyperlink" Target="https://youtu.be/xodYD2oq1-I" TargetMode="External"/><Relationship Id="rId1371" Type="http://schemas.openxmlformats.org/officeDocument/2006/relationships/hyperlink" Target="https://sairhythms.sathyasai.org/song/hari-narayana-srinivasa" TargetMode="External"/><Relationship Id="rId1372" Type="http://schemas.openxmlformats.org/officeDocument/2006/relationships/hyperlink" Target="https://sairhythms.sathyasai.org/song/hari-om-ananda-narayana" TargetMode="External"/><Relationship Id="rId1373" Type="http://schemas.openxmlformats.org/officeDocument/2006/relationships/hyperlink" Target="https://dl.radiosai.org/RADIO_SAI_BHAJAN_CLASSROOM_368_HARI_OM_ANAND_NARAYANA.mp3" TargetMode="External"/><Relationship Id="rId785" Type="http://schemas.openxmlformats.org/officeDocument/2006/relationships/hyperlink" Target="https://sairhythms.sathyasai.org/song/dhimitha-dhimitha-dhim-dhimitha-dhimitha" TargetMode="External"/><Relationship Id="rId1374" Type="http://schemas.openxmlformats.org/officeDocument/2006/relationships/hyperlink" Target="https://sairhythms.sathyasai.org/song/hari-om-hari-om-hari-0" TargetMode="External"/><Relationship Id="rId4400" Type="http://schemas.openxmlformats.org/officeDocument/2006/relationships/hyperlink" Target="https://sairhythms.sathyasai.org/song/towa-ni-hibiku-no-wa" TargetMode="External"/><Relationship Id="rId784" Type="http://schemas.openxmlformats.org/officeDocument/2006/relationships/hyperlink" Target="https://www.youtube.com/watch?v=rVUhlYCpOF4" TargetMode="External"/><Relationship Id="rId1375" Type="http://schemas.openxmlformats.org/officeDocument/2006/relationships/hyperlink" Target="https://sairhythms.sathyasai.org/song/hari-om-hari-om-hari" TargetMode="External"/><Relationship Id="rId783" Type="http://schemas.openxmlformats.org/officeDocument/2006/relationships/hyperlink" Target="https://sairhythms.sathyasai.org/song/dhim-dhim-dhimi-dhimi-natana" TargetMode="External"/><Relationship Id="rId1376" Type="http://schemas.openxmlformats.org/officeDocument/2006/relationships/hyperlink" Target="https://sairhythms.sathyasai.org/song/hari-om-hari-om-hari-1" TargetMode="External"/><Relationship Id="rId4402" Type="http://schemas.openxmlformats.org/officeDocument/2006/relationships/hyperlink" Target="https://sairhythms.sathyasai.org/song/treta-yug-mey-ram-dwapara" TargetMode="External"/><Relationship Id="rId782" Type="http://schemas.openxmlformats.org/officeDocument/2006/relationships/hyperlink" Target="https://youtu.be/YJxBtFPUeB0" TargetMode="External"/><Relationship Id="rId1377" Type="http://schemas.openxmlformats.org/officeDocument/2006/relationships/hyperlink" Target="https://sairhythms.sathyasai.org/song/hari-om-hari-om-namah" TargetMode="External"/><Relationship Id="rId4401" Type="http://schemas.openxmlformats.org/officeDocument/2006/relationships/hyperlink" Target="https://www.youtube.com/watch?v=3Ukd_7AQL3o" TargetMode="External"/><Relationship Id="rId1367" Type="http://schemas.openxmlformats.org/officeDocument/2006/relationships/hyperlink" Target="https://dl.radiosai.org/RADIO_SAI_BHAJAN_CLASSROOM_376_HARI_NARAYANA_HARI_NARAYANA.mp3" TargetMode="External"/><Relationship Id="rId2698" Type="http://schemas.openxmlformats.org/officeDocument/2006/relationships/hyperlink" Target="https://youtu.be/vT_sf0YKnws" TargetMode="External"/><Relationship Id="rId1368" Type="http://schemas.openxmlformats.org/officeDocument/2006/relationships/hyperlink" Target="https://sairhythms.sathyasai.org/song/hari-narayana-hari-narayana-hari" TargetMode="External"/><Relationship Id="rId2699" Type="http://schemas.openxmlformats.org/officeDocument/2006/relationships/hyperlink" Target="https://sairhythms.sathyasai.org/song/nanda-ke-dularey-bhaiyya-nacho" TargetMode="External"/><Relationship Id="rId1369" Type="http://schemas.openxmlformats.org/officeDocument/2006/relationships/hyperlink" Target="https://sairhythms.sathyasai.org/song/hari-narayana-hari-narayana-hari-0" TargetMode="External"/><Relationship Id="rId778" Type="http://schemas.openxmlformats.org/officeDocument/2006/relationships/hyperlink" Target="https://youtu.be/AfLDWmyCkyk" TargetMode="External"/><Relationship Id="rId777" Type="http://schemas.openxmlformats.org/officeDocument/2006/relationships/hyperlink" Target="https://media.radiosai.org/journals/vol_12/01MAY14/Dhanyaho-Eswaramba-radiosai-bhajan-tutor.htm" TargetMode="External"/><Relationship Id="rId776" Type="http://schemas.openxmlformats.org/officeDocument/2006/relationships/hyperlink" Target="https://sairhythms.sathyasai.org/song/dhanya-ho-eshwaramba" TargetMode="External"/><Relationship Id="rId775" Type="http://schemas.openxmlformats.org/officeDocument/2006/relationships/hyperlink" Target="https://sairhythms.sathyasai.org/song/dhanya-dhanya-mera-jeevan" TargetMode="External"/><Relationship Id="rId779" Type="http://schemas.openxmlformats.org/officeDocument/2006/relationships/hyperlink" Target="https://sairhythms.sathyasai.org/song/dharani-nayaka-govinda" TargetMode="External"/><Relationship Id="rId770" Type="http://schemas.openxmlformats.org/officeDocument/2006/relationships/hyperlink" Target="https://sairhythms.sathyasai.org/song/devi-sai-ma-devi-saraswathi" TargetMode="External"/><Relationship Id="rId2690" Type="http://schemas.openxmlformats.org/officeDocument/2006/relationships/hyperlink" Target="https://youtu.be/mgMY9EWUtp4" TargetMode="External"/><Relationship Id="rId1360" Type="http://schemas.openxmlformats.org/officeDocument/2006/relationships/hyperlink" Target="https://sairhythms.sathyasai.org/song/hari-narayana-govinda-jaya-narayana" TargetMode="External"/><Relationship Id="rId2691" Type="http://schemas.openxmlformats.org/officeDocument/2006/relationships/hyperlink" Target="https://sairhythms.sathyasai.org/song/namu-amida-butsu-namu-amida" TargetMode="External"/><Relationship Id="rId1361" Type="http://schemas.openxmlformats.org/officeDocument/2006/relationships/hyperlink" Target="https://sairhythms.sathyasai.org/song/hari-narayana-govinda-sai-narayana" TargetMode="External"/><Relationship Id="rId2692" Type="http://schemas.openxmlformats.org/officeDocument/2006/relationships/hyperlink" Target="https://youtu.be/Py_1qjkgRwk" TargetMode="External"/><Relationship Id="rId1362" Type="http://schemas.openxmlformats.org/officeDocument/2006/relationships/hyperlink" Target="https://sairhythms.sathyasai.org/song/hari-narayana-hari-hari" TargetMode="External"/><Relationship Id="rId2693" Type="http://schemas.openxmlformats.org/officeDocument/2006/relationships/hyperlink" Target="https://sairhythms.sathyasai.org/song/namu-kanzeon-daibosatsu" TargetMode="External"/><Relationship Id="rId774" Type="http://schemas.openxmlformats.org/officeDocument/2006/relationships/hyperlink" Target="https://sairhythms.sathyasai.org/song/devotees-have-called-baba" TargetMode="External"/><Relationship Id="rId1363" Type="http://schemas.openxmlformats.org/officeDocument/2006/relationships/hyperlink" Target="https://sairhythms.sathyasai.org/song/hari-narayana-hari-narayana" TargetMode="External"/><Relationship Id="rId2694" Type="http://schemas.openxmlformats.org/officeDocument/2006/relationships/hyperlink" Target="https://youtu.be/8dEgZaW5mGs" TargetMode="External"/><Relationship Id="rId773" Type="http://schemas.openxmlformats.org/officeDocument/2006/relationships/hyperlink" Target="https://sairhythms.sathyasai.org/song/devi-saraswathi-ma-jaya-sai" TargetMode="External"/><Relationship Id="rId1364" Type="http://schemas.openxmlformats.org/officeDocument/2006/relationships/hyperlink" Target="https://dl.radiosai.org/RADIO_SAI_BHAJAN_CLASSROOM_383_HARI_NARAYANA_HARI.mp3" TargetMode="External"/><Relationship Id="rId2695" Type="http://schemas.openxmlformats.org/officeDocument/2006/relationships/hyperlink" Target="https://sairhythms.sathyasai.org/song/namuamidabutsu-namuamida" TargetMode="External"/><Relationship Id="rId772" Type="http://schemas.openxmlformats.org/officeDocument/2006/relationships/hyperlink" Target="https://www.youtube.com/watch?v=wFdwUw73UvA" TargetMode="External"/><Relationship Id="rId1365" Type="http://schemas.openxmlformats.org/officeDocument/2006/relationships/hyperlink" Target="https://youtu.be/P5E8TfOG8MY" TargetMode="External"/><Relationship Id="rId2696" Type="http://schemas.openxmlformats.org/officeDocument/2006/relationships/hyperlink" Target="https://sairhythms.sathyasai.org/song/nanda-gopal-nanda-gopal" TargetMode="External"/><Relationship Id="rId771" Type="http://schemas.openxmlformats.org/officeDocument/2006/relationships/hyperlink" Target="https://media.radiosai.org/journals/vol_15/01SEP17/Bhajan-Tutor-Devi-Sai-Ma-Devi-Saraswati-Ma.htm" TargetMode="External"/><Relationship Id="rId1366" Type="http://schemas.openxmlformats.org/officeDocument/2006/relationships/hyperlink" Target="https://sairhythms.sathyasai.org/song/hari-narayana-hari-narayana-0" TargetMode="External"/><Relationship Id="rId2697" Type="http://schemas.openxmlformats.org/officeDocument/2006/relationships/hyperlink" Target="https://dl.radiosai.org/RADIO_SAI_BHAJAN_CLASSROOM_453_NANDAGOPAL_NANDAGOPAL.mp3" TargetMode="External"/><Relationship Id="rId4426" Type="http://schemas.openxmlformats.org/officeDocument/2006/relationships/hyperlink" Target="https://sairhythms.sathyasai.org/song/tum-ho-anatha-nath-bhagawan" TargetMode="External"/><Relationship Id="rId4425" Type="http://schemas.openxmlformats.org/officeDocument/2006/relationships/hyperlink" Target="https://sairhythms.sathyasai.org/song/tum-ho-allah-tum-ho" TargetMode="External"/><Relationship Id="rId4428" Type="http://schemas.openxmlformats.org/officeDocument/2006/relationships/hyperlink" Target="https://sairhythms.sathyasai.org/song/tum-ho-hamarey-sai-rakhawale" TargetMode="External"/><Relationship Id="rId4427" Type="http://schemas.openxmlformats.org/officeDocument/2006/relationships/hyperlink" Target="https://sairhythms.sathyasai.org/song/tum-ho-daata-sai-shankara" TargetMode="External"/><Relationship Id="rId4429" Type="http://schemas.openxmlformats.org/officeDocument/2006/relationships/hyperlink" Target="https://sairhythms.sathyasai.org/song/tum-ho-merey-bhagawan-baba" TargetMode="External"/><Relationship Id="rId1390" Type="http://schemas.openxmlformats.org/officeDocument/2006/relationships/hyperlink" Target="https://youtu.be/cN0CFGYX2ag" TargetMode="External"/><Relationship Id="rId1391" Type="http://schemas.openxmlformats.org/officeDocument/2006/relationships/hyperlink" Target="https://sairhythms.sathyasai.org/song/haru-no-no-no-utsukushisa" TargetMode="External"/><Relationship Id="rId1392" Type="http://schemas.openxmlformats.org/officeDocument/2006/relationships/hyperlink" Target="https://youtu.be/ARHGyae9yxY" TargetMode="External"/><Relationship Id="rId1393" Type="http://schemas.openxmlformats.org/officeDocument/2006/relationships/hyperlink" Target="https://sairhythms.sathyasai.org/song/have-faith-%E2%80%99s-all-matters" TargetMode="External"/><Relationship Id="rId1394" Type="http://schemas.openxmlformats.org/officeDocument/2006/relationships/hyperlink" Target="https://sairhythms.sathyasai.org/song/have-mercy" TargetMode="External"/><Relationship Id="rId4420" Type="http://schemas.openxmlformats.org/officeDocument/2006/relationships/hyperlink" Target="https://sairhythms.sathyasai.org/song/tu-que-eres-la-lluvia" TargetMode="External"/><Relationship Id="rId1395" Type="http://schemas.openxmlformats.org/officeDocument/2006/relationships/hyperlink" Target="https://sairhythms.sathyasai.org/song/he-comes-sun-voice" TargetMode="External"/><Relationship Id="rId1396" Type="http://schemas.openxmlformats.org/officeDocument/2006/relationships/hyperlink" Target="https://sairhythms.sathyasai.org/song/he-lord" TargetMode="External"/><Relationship Id="rId4422" Type="http://schemas.openxmlformats.org/officeDocument/2006/relationships/hyperlink" Target="https://youtu.be/oIriXS4wlmY" TargetMode="External"/><Relationship Id="rId1397" Type="http://schemas.openxmlformats.org/officeDocument/2006/relationships/hyperlink" Target="https://www.youtube.com/watch?v=V_oyXSNpaYE" TargetMode="External"/><Relationship Id="rId4421" Type="http://schemas.openxmlformats.org/officeDocument/2006/relationships/hyperlink" Target="https://sairhythms.sathyasai.org/song/tulasi-mala-dhari-krishna" TargetMode="External"/><Relationship Id="rId1398" Type="http://schemas.openxmlformats.org/officeDocument/2006/relationships/hyperlink" Target="https://sairhythms.sathyasai.org/song/he-love" TargetMode="External"/><Relationship Id="rId4424" Type="http://schemas.openxmlformats.org/officeDocument/2006/relationships/hyperlink" Target="https://sairhythms.sathyasai.org/song/tum-hi-ho-hamari" TargetMode="External"/><Relationship Id="rId1399" Type="http://schemas.openxmlformats.org/officeDocument/2006/relationships/hyperlink" Target="https://sairhythms.sathyasai.org/song/he-love-so-learn-love" TargetMode="External"/><Relationship Id="rId4423" Type="http://schemas.openxmlformats.org/officeDocument/2006/relationships/hyperlink" Target="https://sairhythms.sathyasai.org/song/tum-bin-pran-nahin-o" TargetMode="External"/><Relationship Id="rId1389" Type="http://schemas.openxmlformats.org/officeDocument/2006/relationships/hyperlink" Target="https://dl.radiosai.org/RADIO_SAI_BHAJAN_CLASSROOM_483_HARI_SHRI_GANAPATHI_OM.mp3" TargetMode="External"/><Relationship Id="rId4415" Type="http://schemas.openxmlformats.org/officeDocument/2006/relationships/hyperlink" Target="https://sairhythms.sathyasai.org/song/truth-knowing-boundless-god" TargetMode="External"/><Relationship Id="rId4414" Type="http://schemas.openxmlformats.org/officeDocument/2006/relationships/hyperlink" Target="https://sairhythms.sathyasai.org/song/truth-doorway" TargetMode="External"/><Relationship Id="rId4417" Type="http://schemas.openxmlformats.org/officeDocument/2006/relationships/hyperlink" Target="https://sairhythms.sathyasai.org/song/tu-eres-ram-tu-eres" TargetMode="External"/><Relationship Id="rId4416" Type="http://schemas.openxmlformats.org/officeDocument/2006/relationships/hyperlink" Target="https://sairhythms.sathyasai.org/song/tu-eres-el-amor" TargetMode="External"/><Relationship Id="rId4419" Type="http://schemas.openxmlformats.org/officeDocument/2006/relationships/hyperlink" Target="https://sairhythms.sathyasai.org/song/tu-hai-anatha-bandhu" TargetMode="External"/><Relationship Id="rId4418" Type="http://schemas.openxmlformats.org/officeDocument/2006/relationships/hyperlink" Target="https://sairhythms.sathyasai.org/song/tu-hai-allah" TargetMode="External"/><Relationship Id="rId799" Type="http://schemas.openxmlformats.org/officeDocument/2006/relationships/hyperlink" Target="https://sairhythms.sathyasai.org/song/dum-dum-dum-dum-toca-tu-tambor" TargetMode="External"/><Relationship Id="rId798" Type="http://schemas.openxmlformats.org/officeDocument/2006/relationships/hyperlink" Target="https://youtu.be/XJNKpT542MY" TargetMode="External"/><Relationship Id="rId797" Type="http://schemas.openxmlformats.org/officeDocument/2006/relationships/hyperlink" Target="https://sairhythms.sathyasai.org/song/dum-dum-dum-dum-genki" TargetMode="External"/><Relationship Id="rId1380" Type="http://schemas.openxmlformats.org/officeDocument/2006/relationships/hyperlink" Target="https://sairhythms.sathyasai.org/song/hari-om-namah-shivaya-2" TargetMode="External"/><Relationship Id="rId792" Type="http://schemas.openxmlformats.org/officeDocument/2006/relationships/hyperlink" Target="https://sairhythms.sathyasai.org/song/dont-give" TargetMode="External"/><Relationship Id="rId1381" Type="http://schemas.openxmlformats.org/officeDocument/2006/relationships/hyperlink" Target="https://sairhythms.sathyasai.org/song/hari-om-namah-shivaya-sai-om" TargetMode="External"/><Relationship Id="rId791" Type="http://schemas.openxmlformats.org/officeDocument/2006/relationships/hyperlink" Target="https://sairhythms.sathyasai.org/song/divine-mother-soham" TargetMode="External"/><Relationship Id="rId1382" Type="http://schemas.openxmlformats.org/officeDocument/2006/relationships/hyperlink" Target="https://sairhythms.sathyasai.org/song/hari-om-namo-shiva-shakthi" TargetMode="External"/><Relationship Id="rId790" Type="http://schemas.openxmlformats.org/officeDocument/2006/relationships/hyperlink" Target="https://sairhythms.sathyasai.org/song/divine-mother-sai" TargetMode="External"/><Relationship Id="rId1383" Type="http://schemas.openxmlformats.org/officeDocument/2006/relationships/hyperlink" Target="https://media.radiosai.org/journals/vol_10/01JAN12/12-bhajans.htm" TargetMode="External"/><Relationship Id="rId1384" Type="http://schemas.openxmlformats.org/officeDocument/2006/relationships/hyperlink" Target="https://sairhythms.sathyasai.org/song/hari-om-narayana-sathya-narayana" TargetMode="External"/><Relationship Id="rId796" Type="http://schemas.openxmlformats.org/officeDocument/2006/relationships/hyperlink" Target="https://sairhythms.sathyasai.org/song/dum-dum-dum-dum-damaru" TargetMode="External"/><Relationship Id="rId1385" Type="http://schemas.openxmlformats.org/officeDocument/2006/relationships/hyperlink" Target="https://sairhythms.sathyasai.org/song/hari-om-tat-sat-hari" TargetMode="External"/><Relationship Id="rId4411" Type="http://schemas.openxmlformats.org/officeDocument/2006/relationships/hyperlink" Target="https://sairhythms.sathyasai.org/song/tripurari-shiva-shankara" TargetMode="External"/><Relationship Id="rId795" Type="http://schemas.openxmlformats.org/officeDocument/2006/relationships/hyperlink" Target="https://youtu.be/DWcbZLUTyQk" TargetMode="External"/><Relationship Id="rId1386" Type="http://schemas.openxmlformats.org/officeDocument/2006/relationships/hyperlink" Target="https://sairhythms.sathyasai.org/song/hari-om-tat-sath-namah" TargetMode="External"/><Relationship Id="rId4410" Type="http://schemas.openxmlformats.org/officeDocument/2006/relationships/hyperlink" Target="https://dl.radiosai.org/RADIO_SAI_BHAJAN_CLASSROOM_249_TRIPURA_SUNDARI_MA.mp3" TargetMode="External"/><Relationship Id="rId794" Type="http://schemas.openxmlformats.org/officeDocument/2006/relationships/hyperlink" Target="https://sairhythms.sathyasai.org/song/door-my-heart" TargetMode="External"/><Relationship Id="rId1387" Type="http://schemas.openxmlformats.org/officeDocument/2006/relationships/hyperlink" Target="https://media.radiosai.org/journals/Vol_07/01MAR09/10-bhajans.htm" TargetMode="External"/><Relationship Id="rId4413" Type="http://schemas.openxmlformats.org/officeDocument/2006/relationships/hyperlink" Target="https://youtu.be/7WpbKU0czZw" TargetMode="External"/><Relationship Id="rId793" Type="http://schemas.openxmlformats.org/officeDocument/2006/relationships/hyperlink" Target="https://sairhythms.sathyasai.org/song/dont-worry-be-happy" TargetMode="External"/><Relationship Id="rId1388" Type="http://schemas.openxmlformats.org/officeDocument/2006/relationships/hyperlink" Target="https://sairhythms.sathyasai.org/song/hari-sri-ganapathi-om" TargetMode="External"/><Relationship Id="rId4412" Type="http://schemas.openxmlformats.org/officeDocument/2006/relationships/hyperlink" Target="https://dl.radiosai.org/RADIO_SAI_BHAJAN_CLASSROOM_407_TRIPURARI_SHIV_SHANKARA.mp3" TargetMode="External"/><Relationship Id="rId3191" Type="http://schemas.openxmlformats.org/officeDocument/2006/relationships/hyperlink" Target="https://sairhythms.sathyasai.org/song/purandara-ranga-harey-vittala" TargetMode="External"/><Relationship Id="rId3190" Type="http://schemas.openxmlformats.org/officeDocument/2006/relationships/hyperlink" Target="https://media.radiosai.org/journals/Vol_04/01APR06/bhajans.htm" TargetMode="External"/><Relationship Id="rId3193" Type="http://schemas.openxmlformats.org/officeDocument/2006/relationships/hyperlink" Target="https://youtu.be/ron5bjYowWw" TargetMode="External"/><Relationship Id="rId3192" Type="http://schemas.openxmlformats.org/officeDocument/2006/relationships/hyperlink" Target="https://sairhythms.sathyasai.org/song/puttaparthi-no-kamisama" TargetMode="External"/><Relationship Id="rId3195" Type="http://schemas.openxmlformats.org/officeDocument/2006/relationships/hyperlink" Target="https://youtu.be/FPeCQo-bFSc" TargetMode="External"/><Relationship Id="rId3194" Type="http://schemas.openxmlformats.org/officeDocument/2006/relationships/hyperlink" Target="https://sairhythms.sathyasai.org/song/pyaarey-nanda-lal-darshan-deejo" TargetMode="External"/><Relationship Id="rId3197" Type="http://schemas.openxmlformats.org/officeDocument/2006/relationships/hyperlink" Target="https://sairhythms.sathyasai.org/song/raavo-raavo-ranga-sai" TargetMode="External"/><Relationship Id="rId3196" Type="http://schemas.openxmlformats.org/officeDocument/2006/relationships/hyperlink" Target="https://sairhythms.sathyasai.org/song/raasa-vilola-nandalala" TargetMode="External"/><Relationship Id="rId3199" Type="http://schemas.openxmlformats.org/officeDocument/2006/relationships/hyperlink" Target="https://sairhythms.sathyasai.org/song/radha-jeevana-raasa-vilola" TargetMode="External"/><Relationship Id="rId3198" Type="http://schemas.openxmlformats.org/officeDocument/2006/relationships/hyperlink" Target="https://sairhythms.sathyasai.org/song/raavo-raavo-sri-raghu-ram" TargetMode="External"/><Relationship Id="rId3180" Type="http://schemas.openxmlformats.org/officeDocument/2006/relationships/hyperlink" Target="https://sairhythms.sathyasai.org/song/prema-sudha-rasa-deejo-sai" TargetMode="External"/><Relationship Id="rId3182" Type="http://schemas.openxmlformats.org/officeDocument/2006/relationships/hyperlink" Target="https://sairhythms.sathyasai.org/song/prema-swaroopa-i-am-divine-love" TargetMode="External"/><Relationship Id="rId3181" Type="http://schemas.openxmlformats.org/officeDocument/2006/relationships/hyperlink" Target="https://youtu.be/1wBYY7pyUSA" TargetMode="External"/><Relationship Id="rId3184" Type="http://schemas.openxmlformats.org/officeDocument/2006/relationships/hyperlink" Target="https://sairhythms.sathyasai.org/song/prema-swaroopini-janani-ma" TargetMode="External"/><Relationship Id="rId3183" Type="http://schemas.openxmlformats.org/officeDocument/2006/relationships/hyperlink" Target="https://sairhythms.sathyasai.org/song/prema-swaroopa-prema-anand" TargetMode="External"/><Relationship Id="rId3186" Type="http://schemas.openxmlformats.org/officeDocument/2006/relationships/hyperlink" Target="https://sairhythms.sathyasai.org/song/premamayi-sai" TargetMode="External"/><Relationship Id="rId3185" Type="http://schemas.openxmlformats.org/officeDocument/2006/relationships/hyperlink" Target="https://sairhythms.sathyasai.org/song/premamaya-bhagawan-sai-ram" TargetMode="External"/><Relationship Id="rId3188" Type="http://schemas.openxmlformats.org/officeDocument/2006/relationships/hyperlink" Target="https://sairhythms.sathyasai.org/song/premamrutha-barsao-baba" TargetMode="External"/><Relationship Id="rId3187" Type="http://schemas.openxmlformats.org/officeDocument/2006/relationships/hyperlink" Target="https://sairhythms.sathyasai.org/song/premamayi-sai-ma-gnanamayi-sai" TargetMode="External"/><Relationship Id="rId3189" Type="http://schemas.openxmlformats.org/officeDocument/2006/relationships/hyperlink" Target="https://sairhythms.sathyasai.org/song/punya-naam-pavitra-naam-rama" TargetMode="External"/><Relationship Id="rId4480" Type="http://schemas.openxmlformats.org/officeDocument/2006/relationships/hyperlink" Target="https://sairhythms.sathyasai.org/song/vakratunda-mahakaya-sri-ganesha-paahi" TargetMode="External"/><Relationship Id="rId3151" Type="http://schemas.openxmlformats.org/officeDocument/2006/relationships/hyperlink" Target="https://media.radiosai.org/journals/Vol_04/01JUL06/bhajans.htm" TargetMode="External"/><Relationship Id="rId4482" Type="http://schemas.openxmlformats.org/officeDocument/2006/relationships/hyperlink" Target="https://www.raagabox.com/search/?mid=1000283" TargetMode="External"/><Relationship Id="rId3150" Type="http://schemas.openxmlformats.org/officeDocument/2006/relationships/hyperlink" Target="https://sairhythms.sathyasai.org/song/prathah-smaranam-sri-guru-charanam" TargetMode="External"/><Relationship Id="rId4481" Type="http://schemas.openxmlformats.org/officeDocument/2006/relationships/hyperlink" Target="https://sairhythms.sathyasai.org/song/vamana-roopa-ganadhipa" TargetMode="External"/><Relationship Id="rId3153" Type="http://schemas.openxmlformats.org/officeDocument/2006/relationships/hyperlink" Target="https://sairhythms.sathyasai.org/song/prathah-smaranam-surya-charanam" TargetMode="External"/><Relationship Id="rId4484" Type="http://schemas.openxmlformats.org/officeDocument/2006/relationships/hyperlink" Target="https://sairhythms.sathyasai.org/song/vanamali-brinda-vanamali-krishna-2" TargetMode="External"/><Relationship Id="rId3152" Type="http://schemas.openxmlformats.org/officeDocument/2006/relationships/hyperlink" Target="https://sairhythms.sathyasai.org/song/prathah-smaranam-sri-ramam" TargetMode="External"/><Relationship Id="rId4483" Type="http://schemas.openxmlformats.org/officeDocument/2006/relationships/hyperlink" Target="https://sairhythms.sathyasai.org/song/vanamala-shritha-jana-pala" TargetMode="External"/><Relationship Id="rId3155" Type="http://schemas.openxmlformats.org/officeDocument/2006/relationships/hyperlink" Target="https://sairhythms.sathyasai.org/song/prathama-ganapathi-pranamamyaham" TargetMode="External"/><Relationship Id="rId4486" Type="http://schemas.openxmlformats.org/officeDocument/2006/relationships/hyperlink" Target="https://dl.radiosai.org/RADIO_SAI_BHAJAN_CLASSROOM_309_VANAMALI_RADHA_RAMANA.mp3" TargetMode="External"/><Relationship Id="rId3154" Type="http://schemas.openxmlformats.org/officeDocument/2006/relationships/hyperlink" Target="https://sairhythms.sathyasai.org/song/prathama-bhajoon-mein-ganapathi-sai" TargetMode="External"/><Relationship Id="rId4485" Type="http://schemas.openxmlformats.org/officeDocument/2006/relationships/hyperlink" Target="https://sairhythms.sathyasai.org/song/vanamali-radha-ramana-giridhari-govinda" TargetMode="External"/><Relationship Id="rId3157" Type="http://schemas.openxmlformats.org/officeDocument/2006/relationships/hyperlink" Target="https://sairhythms.sathyasai.org/song/prathama-namana-gana-nayaka" TargetMode="External"/><Relationship Id="rId4488" Type="http://schemas.openxmlformats.org/officeDocument/2006/relationships/hyperlink" Target="https://dl.radiosai.org/RADIO_SAI_BHAJAN_CLASSROOM_277_VANAMALI_VASUDEVA_JAGANMOHAN.mp3" TargetMode="External"/><Relationship Id="rId3156" Type="http://schemas.openxmlformats.org/officeDocument/2006/relationships/hyperlink" Target="https://youtu.be/e_B5m366e6c" TargetMode="External"/><Relationship Id="rId4487" Type="http://schemas.openxmlformats.org/officeDocument/2006/relationships/hyperlink" Target="https://sairhythms.sathyasai.org/song/vanamali-vasudeva-jaganmohana-radha-ramana" TargetMode="External"/><Relationship Id="rId3159" Type="http://schemas.openxmlformats.org/officeDocument/2006/relationships/hyperlink" Target="https://sairhythms.sathyasai.org/song/prathama-sharana-gananayaka-om" TargetMode="External"/><Relationship Id="rId3158" Type="http://schemas.openxmlformats.org/officeDocument/2006/relationships/hyperlink" Target="https://sairhythms.sathyasai.org/song/prathama-poojya-deva-gajanana" TargetMode="External"/><Relationship Id="rId4489" Type="http://schemas.openxmlformats.org/officeDocument/2006/relationships/hyperlink" Target="https://sairhythms.sathyasai.org/song/vanamali-vedodhara" TargetMode="External"/><Relationship Id="rId3149" Type="http://schemas.openxmlformats.org/officeDocument/2006/relationships/hyperlink" Target="https://www.youtube.com/watch?v=dzMk-fV-E54" TargetMode="External"/><Relationship Id="rId3140" Type="http://schemas.openxmlformats.org/officeDocument/2006/relationships/hyperlink" Target="https://sairhythms.sathyasai.org/song/prasanna-ho-prasanna-ho-prasanna" TargetMode="External"/><Relationship Id="rId4471" Type="http://schemas.openxmlformats.org/officeDocument/2006/relationships/hyperlink" Target="https://sairhythms.sathyasai.org/song/vaijayanti-dhara-vanamala-dhara" TargetMode="External"/><Relationship Id="rId4470" Type="http://schemas.openxmlformats.org/officeDocument/2006/relationships/hyperlink" Target="https://sairhythms.sathyasai.org/song/vaidehi-priya-vaikunta-rama" TargetMode="External"/><Relationship Id="rId3142" Type="http://schemas.openxmlformats.org/officeDocument/2006/relationships/hyperlink" Target="https://youtu.be/ez4TbjmgqUw" TargetMode="External"/><Relationship Id="rId4473" Type="http://schemas.openxmlformats.org/officeDocument/2006/relationships/hyperlink" Target="https://sairhythms.sathyasai.org/song/vaikuntapathey-narayana" TargetMode="External"/><Relationship Id="rId3141" Type="http://schemas.openxmlformats.org/officeDocument/2006/relationships/hyperlink" Target="https://sairhythms.sathyasai.org/song/prasanna-ho-sathya-sai-ganesha" TargetMode="External"/><Relationship Id="rId4472" Type="http://schemas.openxmlformats.org/officeDocument/2006/relationships/hyperlink" Target="https://sairhythms.sathyasai.org/song/vaikunta-natha-ananda-daata" TargetMode="External"/><Relationship Id="rId3144" Type="http://schemas.openxmlformats.org/officeDocument/2006/relationships/hyperlink" Target="https://media.radiosai.org/journals/Vol_07/01NOV09/12-bhajans.htm" TargetMode="External"/><Relationship Id="rId4475" Type="http://schemas.openxmlformats.org/officeDocument/2006/relationships/hyperlink" Target="https://sairhythms.sathyasai.org/song/vaishnavi-ma-varahi-ma" TargetMode="External"/><Relationship Id="rId3143" Type="http://schemas.openxmlformats.org/officeDocument/2006/relationships/hyperlink" Target="https://sairhythms.sathyasai.org/song/prashanthi-nilaya-ram-hey-parthi" TargetMode="External"/><Relationship Id="rId4474" Type="http://schemas.openxmlformats.org/officeDocument/2006/relationships/hyperlink" Target="https://sairhythms.sathyasai.org/song/vaikuntapathey-sai-harey" TargetMode="External"/><Relationship Id="rId3146" Type="http://schemas.openxmlformats.org/officeDocument/2006/relationships/hyperlink" Target="https://sairhythms.sathyasai.org/song/prashanthi-nilayam-paramanin-alayam" TargetMode="External"/><Relationship Id="rId4477" Type="http://schemas.openxmlformats.org/officeDocument/2006/relationships/hyperlink" Target="https://sairhythms.sathyasai.org/song/vakratunda-bhajey-eka-dantha-bhajey" TargetMode="External"/><Relationship Id="rId3145" Type="http://schemas.openxmlformats.org/officeDocument/2006/relationships/hyperlink" Target="https://sairhythms.sathyasai.org/song/prashanthi-nilaya-rama-rama-ram" TargetMode="External"/><Relationship Id="rId4476" Type="http://schemas.openxmlformats.org/officeDocument/2006/relationships/hyperlink" Target="https://saisundaram.org/62-vaishnavi-maa" TargetMode="External"/><Relationship Id="rId3148" Type="http://schemas.openxmlformats.org/officeDocument/2006/relationships/hyperlink" Target="https://sairhythms.sathyasai.org/song/prashanthi-sai-prashanthi-baba" TargetMode="External"/><Relationship Id="rId4479" Type="http://schemas.openxmlformats.org/officeDocument/2006/relationships/hyperlink" Target="https://youtu.be/NZFkReacTZg" TargetMode="External"/><Relationship Id="rId3147" Type="http://schemas.openxmlformats.org/officeDocument/2006/relationships/hyperlink" Target="https://youtu.be/CUtPy3hKbpw" TargetMode="External"/><Relationship Id="rId4478" Type="http://schemas.openxmlformats.org/officeDocument/2006/relationships/hyperlink" Target="https://sairhythms.sathyasai.org/song/vakratunda-dhara-vighna-vinashaka-sri" TargetMode="External"/><Relationship Id="rId3171" Type="http://schemas.openxmlformats.org/officeDocument/2006/relationships/hyperlink" Target="https://media.radiosai.org/journals/vol_11/01DEC13/bhajan-tutor-Prem-Eshwar-Hai.htm" TargetMode="External"/><Relationship Id="rId3170" Type="http://schemas.openxmlformats.org/officeDocument/2006/relationships/hyperlink" Target="https://sairhythms.sathyasai.org/song/prem-eshwar-hai-eshwar-prem" TargetMode="External"/><Relationship Id="rId3173" Type="http://schemas.openxmlformats.org/officeDocument/2006/relationships/hyperlink" Target="https://sairhythms.sathyasai.org/song/prem-se-bolo-ek-baar" TargetMode="External"/><Relationship Id="rId3172" Type="http://schemas.openxmlformats.org/officeDocument/2006/relationships/hyperlink" Target="https://sairhythms.sathyasai.org/song/prem-se-aao-prabhuji" TargetMode="External"/><Relationship Id="rId3175" Type="http://schemas.openxmlformats.org/officeDocument/2006/relationships/hyperlink" Target="https://sairhythms.sathyasai.org/song/prem-se-gao-pavana-naam" TargetMode="External"/><Relationship Id="rId3174" Type="http://schemas.openxmlformats.org/officeDocument/2006/relationships/hyperlink" Target="https://sairhythms.sathyasai.org/song/prem-se-gao-mangala-naam" TargetMode="External"/><Relationship Id="rId3177" Type="http://schemas.openxmlformats.org/officeDocument/2006/relationships/hyperlink" Target="https://sairhythms.sathyasai.org/song/prema-muditha-man-se-kaho" TargetMode="External"/><Relationship Id="rId3176" Type="http://schemas.openxmlformats.org/officeDocument/2006/relationships/hyperlink" Target="https://sairhythms.sathyasai.org/song/prema-avatara-sai" TargetMode="External"/><Relationship Id="rId3179" Type="http://schemas.openxmlformats.org/officeDocument/2006/relationships/hyperlink" Target="https://dl.radiosai.org/RADIO_SAI_BHAJAN_CLASSROOM_389_PREM_SAI_PARTI_SAI.mp3" TargetMode="External"/><Relationship Id="rId3178" Type="http://schemas.openxmlformats.org/officeDocument/2006/relationships/hyperlink" Target="https://sairhythms.sathyasai.org/song/prema-sai-parthi-sai" TargetMode="External"/><Relationship Id="rId3160" Type="http://schemas.openxmlformats.org/officeDocument/2006/relationships/hyperlink" Target="https://www.youtube.com/watch?v=m8ydY_Vwpk8" TargetMode="External"/><Relationship Id="rId4491" Type="http://schemas.openxmlformats.org/officeDocument/2006/relationships/hyperlink" Target="https://sairhythms.sathyasai.org/song/vande-sai-sadguru-charanam" TargetMode="External"/><Relationship Id="rId4490" Type="http://schemas.openxmlformats.org/officeDocument/2006/relationships/hyperlink" Target="https://youtu.be/USaURo3d0ZY" TargetMode="External"/><Relationship Id="rId3162" Type="http://schemas.openxmlformats.org/officeDocument/2006/relationships/hyperlink" Target="https://dl.radiosai.org/RADIO_SAI_BHAJAN_CLASSROOM_370_PRATHAM_VANDANA_GANANATHA.mp3" TargetMode="External"/><Relationship Id="rId4493" Type="http://schemas.openxmlformats.org/officeDocument/2006/relationships/hyperlink" Target="https://media.radiosai.org/journals/Vol_08/01JAN10/12-bhajans.htm" TargetMode="External"/><Relationship Id="rId3161" Type="http://schemas.openxmlformats.org/officeDocument/2006/relationships/hyperlink" Target="https://sairhythms.sathyasai.org/song/prathama-vandana-gananatha" TargetMode="External"/><Relationship Id="rId4492" Type="http://schemas.openxmlformats.org/officeDocument/2006/relationships/hyperlink" Target="https://sairhythms.sathyasai.org/song/vande-uma-nandanam-gajananam" TargetMode="External"/><Relationship Id="rId3164" Type="http://schemas.openxmlformats.org/officeDocument/2006/relationships/hyperlink" Target="https://dl.radiosai.org/Radio_Sai_Bhajan_Classroom_164_Prathama_Vandana.mp3" TargetMode="External"/><Relationship Id="rId4495" Type="http://schemas.openxmlformats.org/officeDocument/2006/relationships/hyperlink" Target="https://sairhythms.sathyasai.org/song/varuvai-varuvai-varuvai-amma" TargetMode="External"/><Relationship Id="rId3163" Type="http://schemas.openxmlformats.org/officeDocument/2006/relationships/hyperlink" Target="https://sairhythms.sathyasai.org/song/prathama-vandana-gowri-nandana" TargetMode="External"/><Relationship Id="rId4494" Type="http://schemas.openxmlformats.org/officeDocument/2006/relationships/hyperlink" Target="https://sairhythms.sathyasai.org/song/varuvai-niye-sai-nada" TargetMode="External"/><Relationship Id="rId3166" Type="http://schemas.openxmlformats.org/officeDocument/2006/relationships/hyperlink" Target="https://sairhythms.sathyasai.org/song/precious-lord-precious-lord" TargetMode="External"/><Relationship Id="rId4497" Type="http://schemas.openxmlformats.org/officeDocument/2006/relationships/hyperlink" Target="https://sairhythms.sathyasai.org/song/vayu-kumara-vanara-veera" TargetMode="External"/><Relationship Id="rId3165" Type="http://schemas.openxmlformats.org/officeDocument/2006/relationships/hyperlink" Target="https://sairhythms.sathyasai.org/song/prathama-vandanam-ganapathi-devam" TargetMode="External"/><Relationship Id="rId4496" Type="http://schemas.openxmlformats.org/officeDocument/2006/relationships/hyperlink" Target="https://sairhythms.sathyasai.org/song/vata-patra-sai-narayana" TargetMode="External"/><Relationship Id="rId3168" Type="http://schemas.openxmlformats.org/officeDocument/2006/relationships/hyperlink" Target="https://sairhythms.sathyasai.org/song/prem-bhakthi-jagao-man-mey" TargetMode="External"/><Relationship Id="rId4499" Type="http://schemas.openxmlformats.org/officeDocument/2006/relationships/hyperlink" Target="https://sairhythms.sathyasai.org/song/veda-mata-gayathri" TargetMode="External"/><Relationship Id="rId3167" Type="http://schemas.openxmlformats.org/officeDocument/2006/relationships/hyperlink" Target="https://sairhythms.sathyasai.org/song/precious-sai" TargetMode="External"/><Relationship Id="rId4498" Type="http://schemas.openxmlformats.org/officeDocument/2006/relationships/hyperlink" Target="https://sairhythms.sathyasai.org/song/veda-kalamayi-naada-swaroopini" TargetMode="External"/><Relationship Id="rId3169" Type="http://schemas.openxmlformats.org/officeDocument/2006/relationships/hyperlink" Target="https://dl.radiosai.org/RADIO_SAI_BHAJAN_CLASSROOM_418_PREM_BHAKTI_JAGAO_MAN_ME.mp3" TargetMode="External"/><Relationship Id="rId2700" Type="http://schemas.openxmlformats.org/officeDocument/2006/relationships/hyperlink" Target="https://sairhythms.sathyasai.org/song/nanda-ke-dularey-yashoda-ke" TargetMode="External"/><Relationship Id="rId2701" Type="http://schemas.openxmlformats.org/officeDocument/2006/relationships/hyperlink" Target="https://dl.radiosai.org/RADIO_SAI_BHAJAN_CLASSROOM_198_NANDA_KE_DULARE.mp3" TargetMode="External"/><Relationship Id="rId2702" Type="http://schemas.openxmlformats.org/officeDocument/2006/relationships/hyperlink" Target="https://sairhythms.sathyasai.org/song/nanda-ke-lal-bhajo-bhajorey" TargetMode="External"/><Relationship Id="rId2703" Type="http://schemas.openxmlformats.org/officeDocument/2006/relationships/hyperlink" Target="https://sairhythms.sathyasai.org/song/nanda-ke-lal-bhajo-murali" TargetMode="External"/><Relationship Id="rId2704" Type="http://schemas.openxmlformats.org/officeDocument/2006/relationships/hyperlink" Target="https://sairhythms.sathyasai.org/song/nanda-ke-lal-murali-gopal" TargetMode="External"/><Relationship Id="rId2705" Type="http://schemas.openxmlformats.org/officeDocument/2006/relationships/hyperlink" Target="https://sairhythms.sathyasai.org/song/nanda-kishora-jaya-gopal" TargetMode="External"/><Relationship Id="rId2706" Type="http://schemas.openxmlformats.org/officeDocument/2006/relationships/hyperlink" Target="https://dl.radiosai.org/RADIO_SAI_BHAJAN_CLASSROOM_408_NAND_KISHORA_JAI_GOPAL.mp3" TargetMode="External"/><Relationship Id="rId2707" Type="http://schemas.openxmlformats.org/officeDocument/2006/relationships/hyperlink" Target="https://youtu.be/ro5_YmtoUp8" TargetMode="External"/><Relationship Id="rId2708" Type="http://schemas.openxmlformats.org/officeDocument/2006/relationships/hyperlink" Target="https://sairhythms.sathyasai.org/song/nanda-kishora-mana-mohana" TargetMode="External"/><Relationship Id="rId2709" Type="http://schemas.openxmlformats.org/officeDocument/2006/relationships/hyperlink" Target="https://sairhythms.sathyasai.org/song/nanda-kishora-narayana" TargetMode="External"/><Relationship Id="rId2720" Type="http://schemas.openxmlformats.org/officeDocument/2006/relationships/hyperlink" Target="https://sairhythms.sathyasai.org/song/nanda-nanda-mukunda-hey-sri" TargetMode="External"/><Relationship Id="rId2721" Type="http://schemas.openxmlformats.org/officeDocument/2006/relationships/hyperlink" Target="https://sairhythms.sathyasai.org/song/nanda-nanda-nandana-chandana" TargetMode="External"/><Relationship Id="rId2722" Type="http://schemas.openxmlformats.org/officeDocument/2006/relationships/hyperlink" Target="https://sairhythms.sathyasai.org/song/nanda-nandana-hari-govinda-gopala" TargetMode="External"/><Relationship Id="rId2723" Type="http://schemas.openxmlformats.org/officeDocument/2006/relationships/hyperlink" Target="https://media.radiosai.org/journals/Vol_05/01AUG07/10-bhajans.htm" TargetMode="External"/><Relationship Id="rId2724" Type="http://schemas.openxmlformats.org/officeDocument/2006/relationships/hyperlink" Target="https://sairhythms.sathyasai.org/song/nanda-nandana-hey-bhaktha-chandana" TargetMode="External"/><Relationship Id="rId2725" Type="http://schemas.openxmlformats.org/officeDocument/2006/relationships/hyperlink" Target="https://youtu.be/R1pX6qj9kk0" TargetMode="External"/><Relationship Id="rId2726" Type="http://schemas.openxmlformats.org/officeDocument/2006/relationships/hyperlink" Target="https://sairhythms.sathyasai.org/song/nanda-nandana-navaneetha-chora" TargetMode="External"/><Relationship Id="rId2727" Type="http://schemas.openxmlformats.org/officeDocument/2006/relationships/hyperlink" Target="https://sairhythms.sathyasai.org/song/nanda-nandana-navaneetha-chora-brindavana" TargetMode="External"/><Relationship Id="rId2728" Type="http://schemas.openxmlformats.org/officeDocument/2006/relationships/hyperlink" Target="https://sairhythms.sathyasai.org/song/nandalal-nandalal-nandalal-yadu-nandalal" TargetMode="External"/><Relationship Id="rId2729" Type="http://schemas.openxmlformats.org/officeDocument/2006/relationships/hyperlink" Target="https://sairhythms.sathyasai.org/song/nandalala-nandalala-1" TargetMode="External"/><Relationship Id="rId2710" Type="http://schemas.openxmlformats.org/officeDocument/2006/relationships/hyperlink" Target="https://sairhythms.sathyasai.org/song/nanda-kishora-navaneetha-chora" TargetMode="External"/><Relationship Id="rId2711" Type="http://schemas.openxmlformats.org/officeDocument/2006/relationships/hyperlink" Target="https://sairhythms.sathyasai.org/song/nanda-kishora-navaneetha-chora-0" TargetMode="External"/><Relationship Id="rId2712" Type="http://schemas.openxmlformats.org/officeDocument/2006/relationships/hyperlink" Target="https://dl.radiosai.org/RADIO_SAI_BHAJAN_CLASSROOM_404_NAND_KISHORA_NAVNEET_CHORA.mp3" TargetMode="External"/><Relationship Id="rId2713" Type="http://schemas.openxmlformats.org/officeDocument/2006/relationships/hyperlink" Target="https://sairhythms.sathyasai.org/song/nanda-kishora-navaneetha-chora-sai" TargetMode="External"/><Relationship Id="rId2714" Type="http://schemas.openxmlformats.org/officeDocument/2006/relationships/hyperlink" Target="https://sairhythms.sathyasai.org/song/nanda-kumara-govinda-navaneetha-chora" TargetMode="External"/><Relationship Id="rId2715" Type="http://schemas.openxmlformats.org/officeDocument/2006/relationships/hyperlink" Target="https://sairhythms.sathyasai.org/song/nanda-kumara-jaya-gopal" TargetMode="External"/><Relationship Id="rId2716" Type="http://schemas.openxmlformats.org/officeDocument/2006/relationships/hyperlink" Target="https://sairhythms.sathyasai.org/song/nanda-kumaram-krishnam-bhajey" TargetMode="External"/><Relationship Id="rId2717" Type="http://schemas.openxmlformats.org/officeDocument/2006/relationships/hyperlink" Target="https://sairhythms.sathyasai.org/song/nanda-mukunda-hari-gopala" TargetMode="External"/><Relationship Id="rId2718" Type="http://schemas.openxmlformats.org/officeDocument/2006/relationships/hyperlink" Target="https://sairhythms.sathyasai.org/song/nanda-nanda-mukunda-gopal" TargetMode="External"/><Relationship Id="rId2719" Type="http://schemas.openxmlformats.org/officeDocument/2006/relationships/hyperlink" Target="https://sairhythms.sathyasai.org/song/nanda-nanda-mukunda-gopala" TargetMode="External"/><Relationship Id="rId1455" Type="http://schemas.openxmlformats.org/officeDocument/2006/relationships/hyperlink" Target="https://sairhythms.sathyasai.org/song/hey-nanda-nanda-gopala-ananda" TargetMode="External"/><Relationship Id="rId2786" Type="http://schemas.openxmlformats.org/officeDocument/2006/relationships/hyperlink" Target="https://sairhythms.sathyasai.org/song/nataraja-nataraja-narthana-sundara-nataraja" TargetMode="External"/><Relationship Id="rId1456" Type="http://schemas.openxmlformats.org/officeDocument/2006/relationships/hyperlink" Target="https://sairhythms.sathyasai.org/song/hey-nandalala-gopala" TargetMode="External"/><Relationship Id="rId2787" Type="http://schemas.openxmlformats.org/officeDocument/2006/relationships/hyperlink" Target="https://sairhythms.sathyasai.org/song/nataraja-nataraja-natana-shekara-raja" TargetMode="External"/><Relationship Id="rId1457" Type="http://schemas.openxmlformats.org/officeDocument/2006/relationships/hyperlink" Target="https://dl.radiosai.org/RADIO_SAI_BHAJAN_CLASSROOM_390_HEY_NANDLALA_GOPALA.mp3" TargetMode="External"/><Relationship Id="rId2788" Type="http://schemas.openxmlformats.org/officeDocument/2006/relationships/hyperlink" Target="https://youtu.be/WE3hc67Ek2Q" TargetMode="External"/><Relationship Id="rId1458" Type="http://schemas.openxmlformats.org/officeDocument/2006/relationships/hyperlink" Target="https://sairhythms.sathyasai.org/song/hey-nandalala-hey-vraja-bala" TargetMode="External"/><Relationship Id="rId2789" Type="http://schemas.openxmlformats.org/officeDocument/2006/relationships/hyperlink" Target="https://sairhythms.sathyasai.org/song/nataraja-nataraja-natana-sundara-nataraja" TargetMode="External"/><Relationship Id="rId1459" Type="http://schemas.openxmlformats.org/officeDocument/2006/relationships/hyperlink" Target="https://sairhythms.sathyasai.org/song/hey-nandalala-jai-jai-gopala" TargetMode="External"/><Relationship Id="rId629" Type="http://schemas.openxmlformats.org/officeDocument/2006/relationships/hyperlink" Target="https://sairhythms.sathyasai.org/song/dama-dama-damaru-damaru-natha" TargetMode="External"/><Relationship Id="rId624" Type="http://schemas.openxmlformats.org/officeDocument/2006/relationships/hyperlink" Target="https://sairhythms.sathyasai.org/song/dam-dam-dam-dam-suena-el-tambor" TargetMode="External"/><Relationship Id="rId623" Type="http://schemas.openxmlformats.org/officeDocument/2006/relationships/hyperlink" Target="https://youtu.be/skP2LblQW4k" TargetMode="External"/><Relationship Id="rId622" Type="http://schemas.openxmlformats.org/officeDocument/2006/relationships/hyperlink" Target="https://sairhythms.sathyasai.org/song/dakshina-murthim-sai-mahesham" TargetMode="External"/><Relationship Id="rId621" Type="http://schemas.openxmlformats.org/officeDocument/2006/relationships/hyperlink" Target="https://sairhythms.sathyasai.org/song/daasharathey-rama-kalyana-guna-dhama" TargetMode="External"/><Relationship Id="rId628" Type="http://schemas.openxmlformats.org/officeDocument/2006/relationships/hyperlink" Target="https://sairhythms.sathyasai.org/song/dama-dama-damaru-bhajavey-shankara" TargetMode="External"/><Relationship Id="rId627" Type="http://schemas.openxmlformats.org/officeDocument/2006/relationships/hyperlink" Target="https://youtu.be/m7xWZp08SmE" TargetMode="External"/><Relationship Id="rId626" Type="http://schemas.openxmlformats.org/officeDocument/2006/relationships/hyperlink" Target="https://sairhythms.sathyasai.org/song/dama-dama-dama-dama-damaru" TargetMode="External"/><Relationship Id="rId625" Type="http://schemas.openxmlformats.org/officeDocument/2006/relationships/hyperlink" Target="https://sairhythms.sathyasai.org/song/dama-dama-dama-dama-damaru-0" TargetMode="External"/><Relationship Id="rId2780" Type="http://schemas.openxmlformats.org/officeDocument/2006/relationships/hyperlink" Target="https://sairhythms.sathyasai.org/song/nata-bhairavi-naada-swaroopini" TargetMode="External"/><Relationship Id="rId1450" Type="http://schemas.openxmlformats.org/officeDocument/2006/relationships/hyperlink" Target="https://sairhythms.sathyasai.org/song/hey-ma-durga-bhavani-ma" TargetMode="External"/><Relationship Id="rId2781" Type="http://schemas.openxmlformats.org/officeDocument/2006/relationships/hyperlink" Target="https://sairhythms.sathyasai.org/song/nata-nandana-ghana-sai-murari" TargetMode="External"/><Relationship Id="rId620" Type="http://schemas.openxmlformats.org/officeDocument/2006/relationships/hyperlink" Target="https://sairhythms.sathyasai.org/song/daasharathey-rama-jaya-jaya-rama" TargetMode="External"/><Relationship Id="rId1451" Type="http://schemas.openxmlformats.org/officeDocument/2006/relationships/hyperlink" Target="https://sairhythms.sathyasai.org/song/hey-madhava-hey-madhusudhana" TargetMode="External"/><Relationship Id="rId2782" Type="http://schemas.openxmlformats.org/officeDocument/2006/relationships/hyperlink" Target="https://sairhythms.sathyasai.org/song/natana-kaladhara-natana-manohara" TargetMode="External"/><Relationship Id="rId1452" Type="http://schemas.openxmlformats.org/officeDocument/2006/relationships/hyperlink" Target="https://sairhythms.sathyasai.org/song/hey-madhava-yadu-nandana" TargetMode="External"/><Relationship Id="rId2783" Type="http://schemas.openxmlformats.org/officeDocument/2006/relationships/hyperlink" Target="https://sairhythms.sathyasai.org/song/nataraja-hey-tripurari" TargetMode="External"/><Relationship Id="rId1453" Type="http://schemas.openxmlformats.org/officeDocument/2006/relationships/hyperlink" Target="https://dl.radiosai.org/RADIO_SAI_BHAJAN_CLASSROOM_430_HE_MADHAVA_HE_YADUNANDANA.mp3" TargetMode="External"/><Relationship Id="rId2784" Type="http://schemas.openxmlformats.org/officeDocument/2006/relationships/hyperlink" Target="https://sairhythms.sathyasai.org/song/nataraja-lord-dance" TargetMode="External"/><Relationship Id="rId1454" Type="http://schemas.openxmlformats.org/officeDocument/2006/relationships/hyperlink" Target="https://sairhythms.sathyasai.org/song/hey-nanda-kumara-gopala" TargetMode="External"/><Relationship Id="rId2785" Type="http://schemas.openxmlformats.org/officeDocument/2006/relationships/hyperlink" Target="https://sairhythms.sathyasai.org/song/nataraja-namami-shankara" TargetMode="External"/><Relationship Id="rId1444" Type="http://schemas.openxmlformats.org/officeDocument/2006/relationships/hyperlink" Target="https://sairhythms.sathyasai.org/song/hey-indushekara-raja-shiva-raja" TargetMode="External"/><Relationship Id="rId2775" Type="http://schemas.openxmlformats.org/officeDocument/2006/relationships/hyperlink" Target="https://youtu.be/n-WatTJAtVo" TargetMode="External"/><Relationship Id="rId1445" Type="http://schemas.openxmlformats.org/officeDocument/2006/relationships/hyperlink" Target="https://sairhythms.sathyasai.org/song/hey-kamala-vadana-sai-ranga" TargetMode="External"/><Relationship Id="rId2776" Type="http://schemas.openxmlformats.org/officeDocument/2006/relationships/hyperlink" Target="https://sairhythms.sathyasai.org/song/narayanam-bhaja-narayanam-0" TargetMode="External"/><Relationship Id="rId1446" Type="http://schemas.openxmlformats.org/officeDocument/2006/relationships/hyperlink" Target="https://dl.radiosai.org/RADIO_SAI_BHAJAN_CLASSROOM_458_HEY_KAMAL_VADAN_SAI_RANGA.mp3" TargetMode="External"/><Relationship Id="rId2777" Type="http://schemas.openxmlformats.org/officeDocument/2006/relationships/hyperlink" Target="https://sairhythms.sathyasai.org/song/narayani-namo-narayani-naada-svarupini" TargetMode="External"/><Relationship Id="rId1447" Type="http://schemas.openxmlformats.org/officeDocument/2006/relationships/hyperlink" Target="https://sairhythms.sathyasai.org/song/hey-krishna-hey-krishna" TargetMode="External"/><Relationship Id="rId2778" Type="http://schemas.openxmlformats.org/officeDocument/2006/relationships/hyperlink" Target="https://sairhythms.sathyasai.org/song/narayani-veda-parayani" TargetMode="External"/><Relationship Id="rId1448" Type="http://schemas.openxmlformats.org/officeDocument/2006/relationships/hyperlink" Target="https://youtu.be/xsW3IzcCyj4" TargetMode="External"/><Relationship Id="rId2779" Type="http://schemas.openxmlformats.org/officeDocument/2006/relationships/hyperlink" Target="https://sairhythms.sathyasai.org/song/narthana-ganapathi-namo-namo" TargetMode="External"/><Relationship Id="rId1449" Type="http://schemas.openxmlformats.org/officeDocument/2006/relationships/hyperlink" Target="https://sairhythms.sathyasai.org/song/hey-krishna-madhava-govinda-gopala" TargetMode="External"/><Relationship Id="rId619" Type="http://schemas.openxmlformats.org/officeDocument/2006/relationships/hyperlink" Target="https://sairhythms.sathyasai.org/song/daasharathey-ram-jaya-jaya-jaya" TargetMode="External"/><Relationship Id="rId618" Type="http://schemas.openxmlformats.org/officeDocument/2006/relationships/hyperlink" Target="https://sairhythms.sathyasai.org/song/come-surrender-and-you%E2%80%99ll-see" TargetMode="External"/><Relationship Id="rId613" Type="http://schemas.openxmlformats.org/officeDocument/2006/relationships/hyperlink" Target="https://sairhythms.sathyasai.org/song/come-let-us-chant" TargetMode="External"/><Relationship Id="rId612" Type="http://schemas.openxmlformats.org/officeDocument/2006/relationships/hyperlink" Target="https://sairhythms.sathyasai.org/song/come-hold-my-hand" TargetMode="External"/><Relationship Id="rId611" Type="http://schemas.openxmlformats.org/officeDocument/2006/relationships/hyperlink" Target="https://sairhythms.sathyasai.org/song/come-here-my-dear-krishna" TargetMode="External"/><Relationship Id="rId610" Type="http://schemas.openxmlformats.org/officeDocument/2006/relationships/hyperlink" Target="https://www.youtube.com/watch?v=Y-5onO3RiK8" TargetMode="External"/><Relationship Id="rId617" Type="http://schemas.openxmlformats.org/officeDocument/2006/relationships/hyperlink" Target="https://www.youtube.com/watch?v=Wz1Z7BM3cnY" TargetMode="External"/><Relationship Id="rId616" Type="http://schemas.openxmlformats.org/officeDocument/2006/relationships/hyperlink" Target="https://sairhythms.sathyasai.org/song/come-sai-lord-incarnate" TargetMode="External"/><Relationship Id="rId615" Type="http://schemas.openxmlformats.org/officeDocument/2006/relationships/hyperlink" Target="https://sairhythms.sathyasai.org/song/come-one-and-all" TargetMode="External"/><Relationship Id="rId614" Type="http://schemas.openxmlformats.org/officeDocument/2006/relationships/hyperlink" Target="https://sairhythms.sathyasai.org/song/come-lets-all-together" TargetMode="External"/><Relationship Id="rId2770" Type="http://schemas.openxmlformats.org/officeDocument/2006/relationships/hyperlink" Target="https://sairhythms.sathyasai.org/song/narayana-sai-narayana" TargetMode="External"/><Relationship Id="rId1440" Type="http://schemas.openxmlformats.org/officeDocument/2006/relationships/hyperlink" Target="https://dl.radiosai.org/Radio_Sai_Bhajan_Classroom_081_Hey_Govinda_Hey_Ananda_Nanda_Gopala.mp3" TargetMode="External"/><Relationship Id="rId2771" Type="http://schemas.openxmlformats.org/officeDocument/2006/relationships/hyperlink" Target="https://sairhythms.sathyasai.org/song/narayana-sathya-sai" TargetMode="External"/><Relationship Id="rId1441" Type="http://schemas.openxmlformats.org/officeDocument/2006/relationships/hyperlink" Target="https://sairhythms.sathyasai.org/song/hey-govinda-hey-gopala" TargetMode="External"/><Relationship Id="rId2772" Type="http://schemas.openxmlformats.org/officeDocument/2006/relationships/hyperlink" Target="https://sairhythms.sathyasai.org/song/narayana-veda-parayana" TargetMode="External"/><Relationship Id="rId1442" Type="http://schemas.openxmlformats.org/officeDocument/2006/relationships/hyperlink" Target="https://sairhythms.sathyasai.org/song/hey-govinda-hey-gopala-hey" TargetMode="External"/><Relationship Id="rId2773" Type="http://schemas.openxmlformats.org/officeDocument/2006/relationships/hyperlink" Target="https://sairhythms.sathyasai.org/song/narayanam-bhaja-narayanam" TargetMode="External"/><Relationship Id="rId1443" Type="http://schemas.openxmlformats.org/officeDocument/2006/relationships/hyperlink" Target="https://sairhythms.sathyasai.org/song/hey-gowri-natha-shiva-shankara" TargetMode="External"/><Relationship Id="rId2774" Type="http://schemas.openxmlformats.org/officeDocument/2006/relationships/hyperlink" Target="https://sairhythms.sathyasai.org/song/narayanam-bhaja-narayanam-1" TargetMode="External"/><Relationship Id="rId1477" Type="http://schemas.openxmlformats.org/officeDocument/2006/relationships/hyperlink" Target="https://sairhythms.sathyasai.org/song/hey-sai-ranga-hey-panduranga" TargetMode="External"/><Relationship Id="rId4503" Type="http://schemas.openxmlformats.org/officeDocument/2006/relationships/hyperlink" Target="https://sairhythms.sathyasai.org/song/veera-hanumana-ati-balawana-ram" TargetMode="External"/><Relationship Id="rId1478" Type="http://schemas.openxmlformats.org/officeDocument/2006/relationships/hyperlink" Target="https://dl.radiosai.org/RADIO_SAI_BHAJAN_CLASSROOM_497_HEY_SAI_RANGA.mp3" TargetMode="External"/><Relationship Id="rId4502" Type="http://schemas.openxmlformats.org/officeDocument/2006/relationships/hyperlink" Target="https://sairhythms.sathyasai.org/song/veera-dheera-shoora-hanuman-ki" TargetMode="External"/><Relationship Id="rId1479" Type="http://schemas.openxmlformats.org/officeDocument/2006/relationships/hyperlink" Target="https://sairhythms.sathyasai.org/song/hey-shesha-shayana-narayana" TargetMode="External"/><Relationship Id="rId4505" Type="http://schemas.openxmlformats.org/officeDocument/2006/relationships/hyperlink" Target="https://sairhythms.sathyasai.org/song/veera-maruti-gambhira-maruti" TargetMode="External"/><Relationship Id="rId4504" Type="http://schemas.openxmlformats.org/officeDocument/2006/relationships/hyperlink" Target="https://sairhythms.sathyasai.org/song/veera-hanumathey-namo-namo" TargetMode="External"/><Relationship Id="rId4507" Type="http://schemas.openxmlformats.org/officeDocument/2006/relationships/hyperlink" Target="https://sairhythms.sathyasai.org/song/ven-mi-sai-rama" TargetMode="External"/><Relationship Id="rId4506" Type="http://schemas.openxmlformats.org/officeDocument/2006/relationships/hyperlink" Target="https://sairhythms.sathyasai.org/song/velava-velava-vel-muruga-va" TargetMode="External"/><Relationship Id="rId4509" Type="http://schemas.openxmlformats.org/officeDocument/2006/relationships/hyperlink" Target="https://sairhythms.sathyasai.org/song/venkuzhal-udi-varum-kanna-kanna" TargetMode="External"/><Relationship Id="rId4508" Type="http://schemas.openxmlformats.org/officeDocument/2006/relationships/hyperlink" Target="https://raagabox.com/search/?mid=1001823" TargetMode="External"/><Relationship Id="rId646" Type="http://schemas.openxmlformats.org/officeDocument/2006/relationships/hyperlink" Target="https://sairhythms.sathyasai.org/song/darshan-do-prabhu-sai-natha" TargetMode="External"/><Relationship Id="rId645" Type="http://schemas.openxmlformats.org/officeDocument/2006/relationships/hyperlink" Target="https://sairhythms.sathyasai.org/song/darshan-do-prabhu-darshan-do" TargetMode="External"/><Relationship Id="rId644" Type="http://schemas.openxmlformats.org/officeDocument/2006/relationships/hyperlink" Target="https://www.youtube.com/watch?v=vqO5qE5-59M" TargetMode="External"/><Relationship Id="rId643" Type="http://schemas.openxmlformats.org/officeDocument/2006/relationships/hyperlink" Target="https://sairhythms.sathyasai.org/song/darshan-do-ghana-shyam-shyama" TargetMode="External"/><Relationship Id="rId649" Type="http://schemas.openxmlformats.org/officeDocument/2006/relationships/hyperlink" Target="https://sairhythms.sathyasai.org/song/darshana-do-darshana-do" TargetMode="External"/><Relationship Id="rId648" Type="http://schemas.openxmlformats.org/officeDocument/2006/relationships/hyperlink" Target="https://sairhythms.sathyasai.org/song/darshana-deejo-bhagawan" TargetMode="External"/><Relationship Id="rId647" Type="http://schemas.openxmlformats.org/officeDocument/2006/relationships/hyperlink" Target="https://sairhythms.sathyasai.org/song/darshan-our-hearts" TargetMode="External"/><Relationship Id="rId1470" Type="http://schemas.openxmlformats.org/officeDocument/2006/relationships/hyperlink" Target="https://youtu.be/ia9Mt1VUsZg" TargetMode="External"/><Relationship Id="rId1471" Type="http://schemas.openxmlformats.org/officeDocument/2006/relationships/hyperlink" Target="https://sairhythms.sathyasai.org/song/hey-ram-hey-guna-dham" TargetMode="External"/><Relationship Id="rId1472" Type="http://schemas.openxmlformats.org/officeDocument/2006/relationships/hyperlink" Target="https://sairhythms.sathyasai.org/song/hey-ram-parthi-pureeshwara-ram" TargetMode="External"/><Relationship Id="rId642" Type="http://schemas.openxmlformats.org/officeDocument/2006/relationships/hyperlink" Target="https://sairhythms.sathyasai.org/song/darshan-do-deva-deva" TargetMode="External"/><Relationship Id="rId1473" Type="http://schemas.openxmlformats.org/officeDocument/2006/relationships/hyperlink" Target="https://sairhythms.sathyasai.org/song/hey-rama-dootha-hey-rama" TargetMode="External"/><Relationship Id="rId641" Type="http://schemas.openxmlformats.org/officeDocument/2006/relationships/hyperlink" Target="https://sairhythms.sathyasai.org/song/darshan-deejo-o-bhagawan" TargetMode="External"/><Relationship Id="rId1474" Type="http://schemas.openxmlformats.org/officeDocument/2006/relationships/hyperlink" Target="https://sairhythms.sathyasai.org/song/hey-rama-narayana" TargetMode="External"/><Relationship Id="rId640" Type="http://schemas.openxmlformats.org/officeDocument/2006/relationships/hyperlink" Target="https://youtu.be/gTWa03S9KGk" TargetMode="External"/><Relationship Id="rId1475" Type="http://schemas.openxmlformats.org/officeDocument/2006/relationships/hyperlink" Target="https://sairhythms.sathyasai.org/song/hey-ranga-panduranga" TargetMode="External"/><Relationship Id="rId4501" Type="http://schemas.openxmlformats.org/officeDocument/2006/relationships/hyperlink" Target="https://sairhythms.sathyasai.org/song/veena-vadini-saraswathi-ma" TargetMode="External"/><Relationship Id="rId1476" Type="http://schemas.openxmlformats.org/officeDocument/2006/relationships/hyperlink" Target="https://sairhythms.sathyasai.org/song/hey-sai-jagannatha-hey-sai" TargetMode="External"/><Relationship Id="rId4500" Type="http://schemas.openxmlformats.org/officeDocument/2006/relationships/hyperlink" Target="https://sairhythms.sathyasai.org/song/veena-gaana-priyey-sharadey" TargetMode="External"/><Relationship Id="rId1466" Type="http://schemas.openxmlformats.org/officeDocument/2006/relationships/hyperlink" Target="https://sairhythms.sathyasai.org/song/hey-parthi-pureesha-prashanthi-vasa" TargetMode="External"/><Relationship Id="rId2797" Type="http://schemas.openxmlformats.org/officeDocument/2006/relationships/hyperlink" Target="https://sairhythms.sathyasai.org/song/natavara-naagara-nanda-mukunda" TargetMode="External"/><Relationship Id="rId1467" Type="http://schemas.openxmlformats.org/officeDocument/2006/relationships/hyperlink" Target="https://sairhythms.sathyasai.org/song/hey-parthi-pureesha-prashanthi-vasa-0" TargetMode="External"/><Relationship Id="rId2798" Type="http://schemas.openxmlformats.org/officeDocument/2006/relationships/hyperlink" Target="https://sairhythms.sathyasai.org/song/natavara-natavara-nanda-kumara" TargetMode="External"/><Relationship Id="rId1468" Type="http://schemas.openxmlformats.org/officeDocument/2006/relationships/hyperlink" Target="https://sairhythms.sathyasai.org/song/hey-raghu-nandana-dasharatha-nandana" TargetMode="External"/><Relationship Id="rId2799" Type="http://schemas.openxmlformats.org/officeDocument/2006/relationships/hyperlink" Target="https://sairhythms.sathyasai.org/song/navaneetha-chora-bala-gopal" TargetMode="External"/><Relationship Id="rId1469" Type="http://schemas.openxmlformats.org/officeDocument/2006/relationships/hyperlink" Target="https://sairhythms.sathyasai.org/song/hey-ram-bhagawan" TargetMode="External"/><Relationship Id="rId635" Type="http://schemas.openxmlformats.org/officeDocument/2006/relationships/hyperlink" Target="https://sairhythms.sathyasai.org/song/darkness-sometimes-sneaks" TargetMode="External"/><Relationship Id="rId634" Type="http://schemas.openxmlformats.org/officeDocument/2006/relationships/hyperlink" Target="https://sairhythms.sathyasai.org/song/dancing-ganesh-playful-ganesh" TargetMode="External"/><Relationship Id="rId633" Type="http://schemas.openxmlformats.org/officeDocument/2006/relationships/hyperlink" Target="https://sairhythms.sathyasai.org/song/dance-shiva-dance" TargetMode="External"/><Relationship Id="rId632" Type="http://schemas.openxmlformats.org/officeDocument/2006/relationships/hyperlink" Target="https://media.radiosai.org/journals/Vol_05/01MAR07/10-bhajans.htm" TargetMode="External"/><Relationship Id="rId639" Type="http://schemas.openxmlformats.org/officeDocument/2006/relationships/hyperlink" Target="https://dl.radiosai.org/RADIO_SAI_BHAJAN_CLASSROOM_493_DARSHA_DIKHAO_MERE_SAI_NANADALALA.mp3" TargetMode="External"/><Relationship Id="rId638" Type="http://schemas.openxmlformats.org/officeDocument/2006/relationships/hyperlink" Target="https://sairhythms.sathyasai.org/song/darsha-dikhao-merey-sai-nandalala" TargetMode="External"/><Relationship Id="rId637" Type="http://schemas.openxmlformats.org/officeDocument/2006/relationships/hyperlink" Target="https://sairhythms.sathyasai.org/song/darsha-dikhao-bhagawan-mujhe" TargetMode="External"/><Relationship Id="rId636" Type="http://schemas.openxmlformats.org/officeDocument/2006/relationships/hyperlink" Target="https://youtu.be/LpEUKqhjgFU?si=YKrKFfye9li7GWhU" TargetMode="External"/><Relationship Id="rId2790" Type="http://schemas.openxmlformats.org/officeDocument/2006/relationships/hyperlink" Target="https://sairhythms.sathyasai.org/song/nataraja-nataraja-om-namah-shivaya" TargetMode="External"/><Relationship Id="rId1460" Type="http://schemas.openxmlformats.org/officeDocument/2006/relationships/hyperlink" Target="https://sairhythms.sathyasai.org/song/hey-nandalala-shyama-gopala" TargetMode="External"/><Relationship Id="rId2791" Type="http://schemas.openxmlformats.org/officeDocument/2006/relationships/hyperlink" Target="https://www.youtube.com/watch?v=3CVQcZaVGI8" TargetMode="External"/><Relationship Id="rId1461" Type="http://schemas.openxmlformats.org/officeDocument/2006/relationships/hyperlink" Target="https://sairhythms.sathyasai.org/song/hey-nataraja-hey-nataraja" TargetMode="External"/><Relationship Id="rId2792" Type="http://schemas.openxmlformats.org/officeDocument/2006/relationships/hyperlink" Target="https://sairhythms.sathyasai.org/song/natavara-giridhara-nandalala-0" TargetMode="External"/><Relationship Id="rId631" Type="http://schemas.openxmlformats.org/officeDocument/2006/relationships/hyperlink" Target="https://sairhythms.sathyasai.org/song/danava-bhanjana-rama-sai-shyamala" TargetMode="External"/><Relationship Id="rId1462" Type="http://schemas.openxmlformats.org/officeDocument/2006/relationships/hyperlink" Target="https://sairhythms.sathyasai.org/song/hey-nirakari-allah-hey-avatari" TargetMode="External"/><Relationship Id="rId2793" Type="http://schemas.openxmlformats.org/officeDocument/2006/relationships/hyperlink" Target="https://sairhythms.sathyasai.org/song/natavara-giridhara-nandalala" TargetMode="External"/><Relationship Id="rId630" Type="http://schemas.openxmlformats.org/officeDocument/2006/relationships/hyperlink" Target="https://youtu.be/NCVfuBkn3HA" TargetMode="External"/><Relationship Id="rId1463" Type="http://schemas.openxmlformats.org/officeDocument/2006/relationships/hyperlink" Target="https://dl.radiosai.org/RADIO_SAI_BHAJAN_CLASSROOM_258_HEY_NIRAKARI_ALLAH.mp3" TargetMode="External"/><Relationship Id="rId2794" Type="http://schemas.openxmlformats.org/officeDocument/2006/relationships/hyperlink" Target="https://sairhythms.sathyasai.org/song/natavara-krishna-natavara-krishna-radhey" TargetMode="External"/><Relationship Id="rId1464" Type="http://schemas.openxmlformats.org/officeDocument/2006/relationships/hyperlink" Target="https://sairhythms.sathyasai.org/song/hey-parameshwara-deena-dayalu-daya" TargetMode="External"/><Relationship Id="rId2795" Type="http://schemas.openxmlformats.org/officeDocument/2006/relationships/hyperlink" Target="https://sairhythms.sathyasai.org/song/natavara-lal-giridhara-gopal" TargetMode="External"/><Relationship Id="rId1465" Type="http://schemas.openxmlformats.org/officeDocument/2006/relationships/hyperlink" Target="https://sairhythms.sathyasai.org/song/hey-parameshwara-parthi-pureeshwara" TargetMode="External"/><Relationship Id="rId2796" Type="http://schemas.openxmlformats.org/officeDocument/2006/relationships/hyperlink" Target="https://sairhythms.sathyasai.org/song/natavara-naagara-hey-nandalala" TargetMode="External"/><Relationship Id="rId1411" Type="http://schemas.openxmlformats.org/officeDocument/2006/relationships/hyperlink" Target="https://sairhythms.sathyasai.org/song/hear-my-wish" TargetMode="External"/><Relationship Id="rId2742" Type="http://schemas.openxmlformats.org/officeDocument/2006/relationships/hyperlink" Target="https://sairhythms.sathyasai.org/song/nanzen-nen-mo-umare-kawatte" TargetMode="External"/><Relationship Id="rId1412" Type="http://schemas.openxmlformats.org/officeDocument/2006/relationships/hyperlink" Target="https://sairhythms.sathyasai.org/song/heart-and-soul-infinite" TargetMode="External"/><Relationship Id="rId2743" Type="http://schemas.openxmlformats.org/officeDocument/2006/relationships/hyperlink" Target="https://youtu.be/BphltLURBt8" TargetMode="External"/><Relationship Id="rId1413" Type="http://schemas.openxmlformats.org/officeDocument/2006/relationships/hyperlink" Target="https://sairhythms.sathyasai.org/song/heart-filled-kindness" TargetMode="External"/><Relationship Id="rId2744" Type="http://schemas.openxmlformats.org/officeDocument/2006/relationships/hyperlink" Target="https://sairhythms.sathyasai.org/song/narahari-roopa-narayana" TargetMode="External"/><Relationship Id="rId1414" Type="http://schemas.openxmlformats.org/officeDocument/2006/relationships/hyperlink" Target="https://sairhythms.sathyasai.org/song/heian-no-hikari-sadguru-sathya" TargetMode="External"/><Relationship Id="rId2745" Type="http://schemas.openxmlformats.org/officeDocument/2006/relationships/hyperlink" Target="https://sairhythms.sathyasai.org/song/narayan-narayan-bhaja-mana-narayan" TargetMode="External"/><Relationship Id="rId1415" Type="http://schemas.openxmlformats.org/officeDocument/2006/relationships/hyperlink" Target="https://youtu.be/oM3u6QZC7nw" TargetMode="External"/><Relationship Id="rId2746" Type="http://schemas.openxmlformats.org/officeDocument/2006/relationships/hyperlink" Target="https://sairhythms.sathyasai.org/song/narayana-bhaja-narayan" TargetMode="External"/><Relationship Id="rId1416" Type="http://schemas.openxmlformats.org/officeDocument/2006/relationships/hyperlink" Target="https://sairhythms.sathyasai.org/song/heramba-gananatha-natha" TargetMode="External"/><Relationship Id="rId2747" Type="http://schemas.openxmlformats.org/officeDocument/2006/relationships/hyperlink" Target="https://youtu.be/Ylz7aQ2ngVM" TargetMode="External"/><Relationship Id="rId1417" Type="http://schemas.openxmlformats.org/officeDocument/2006/relationships/hyperlink" Target="https://sairhythms.sathyasai.org/song/here-i-am-lord" TargetMode="External"/><Relationship Id="rId2748" Type="http://schemas.openxmlformats.org/officeDocument/2006/relationships/hyperlink" Target="https://sairhythms.sathyasai.org/song/narayana-govinda-harey" TargetMode="External"/><Relationship Id="rId1418" Type="http://schemas.openxmlformats.org/officeDocument/2006/relationships/hyperlink" Target="https://sairhythms.sathyasai.org/song/hey-akhilandeshwari-ma" TargetMode="External"/><Relationship Id="rId2749" Type="http://schemas.openxmlformats.org/officeDocument/2006/relationships/hyperlink" Target="https://sairhythms.sathyasai.org/song/narayana-hari-naam-bhajo" TargetMode="External"/><Relationship Id="rId1419" Type="http://schemas.openxmlformats.org/officeDocument/2006/relationships/hyperlink" Target="https://sairhythms.sathyasai.org/song/hey-anatha-nath-sai-tum" TargetMode="External"/><Relationship Id="rId2740" Type="http://schemas.openxmlformats.org/officeDocument/2006/relationships/hyperlink" Target="https://dl.radiosai.org/Radio_Sai_Bhajan_Classroom_162_Nandi_Vahana_Nataraja_Harey.mp3" TargetMode="External"/><Relationship Id="rId1410" Type="http://schemas.openxmlformats.org/officeDocument/2006/relationships/hyperlink" Target="https://sairhythms.sathyasai.org/song/hear-me-lord-ganesha" TargetMode="External"/><Relationship Id="rId2741" Type="http://schemas.openxmlformats.org/officeDocument/2006/relationships/hyperlink" Target="https://sairhythms.sathyasai.org/song/nandi-vahana-nataraja-namo" TargetMode="External"/><Relationship Id="rId1400" Type="http://schemas.openxmlformats.org/officeDocument/2006/relationships/hyperlink" Target="https://sairhythms.sathyasai.org/song/he-lord-universe" TargetMode="External"/><Relationship Id="rId2731" Type="http://schemas.openxmlformats.org/officeDocument/2006/relationships/hyperlink" Target="https://sairhythms.sathyasai.org/song/nandalala-nandalala-0" TargetMode="External"/><Relationship Id="rId1401" Type="http://schemas.openxmlformats.org/officeDocument/2006/relationships/hyperlink" Target="https://sairhythms.sathyasai.org/song/he-ma-sai-ma-sai" TargetMode="External"/><Relationship Id="rId2732" Type="http://schemas.openxmlformats.org/officeDocument/2006/relationships/hyperlink" Target="https://sairhythms.sathyasai.org/song/nandalala-nandalala-daya-karo-bhagawan" TargetMode="External"/><Relationship Id="rId1402" Type="http://schemas.openxmlformats.org/officeDocument/2006/relationships/hyperlink" Target="https://sairhythms.sathyasai.org/song/he-nataraja-shivaraja" TargetMode="External"/><Relationship Id="rId2733" Type="http://schemas.openxmlformats.org/officeDocument/2006/relationships/hyperlink" Target="https://sairhythms.sathyasai.org/song/nandalala-navaneetha-chora-natavara-lala" TargetMode="External"/><Relationship Id="rId1403" Type="http://schemas.openxmlformats.org/officeDocument/2006/relationships/hyperlink" Target="https://sairhythms.sathyasai.org/song/he-natavaralala-nandalala" TargetMode="External"/><Relationship Id="rId2734" Type="http://schemas.openxmlformats.org/officeDocument/2006/relationships/hyperlink" Target="https://sairhythms.sathyasai.org/song/nandalala-shyama-sundara-nandalala" TargetMode="External"/><Relationship Id="rId1404" Type="http://schemas.openxmlformats.org/officeDocument/2006/relationships/hyperlink" Target="https://sairhythms.sathyasai.org/song/he-parthipuri-bhagawan-bhagawan" TargetMode="External"/><Relationship Id="rId2735" Type="http://schemas.openxmlformats.org/officeDocument/2006/relationships/hyperlink" Target="https://sairhythms.sathyasai.org/song/nandalala-yadu-nandalala" TargetMode="External"/><Relationship Id="rId1405" Type="http://schemas.openxmlformats.org/officeDocument/2006/relationships/hyperlink" Target="https://sairhythms.sathyasai.org/song/he-performeth" TargetMode="External"/><Relationship Id="rId2736" Type="http://schemas.openxmlformats.org/officeDocument/2006/relationships/hyperlink" Target="https://sairhythms.sathyasai.org/song/nandana-yadu-nandana-anandana-chitha" TargetMode="External"/><Relationship Id="rId1406" Type="http://schemas.openxmlformats.org/officeDocument/2006/relationships/hyperlink" Target="https://sairhythms.sathyasai.org/song/he-who-has-sent-me-will-come-again" TargetMode="External"/><Relationship Id="rId2737" Type="http://schemas.openxmlformats.org/officeDocument/2006/relationships/hyperlink" Target="https://sairhythms.sathyasai.org/song/nandeeshwara-hey-nataraja" TargetMode="External"/><Relationship Id="rId1407" Type="http://schemas.openxmlformats.org/officeDocument/2006/relationships/hyperlink" Target="https://sairhythms.sathyasai.org/song/he-s-river-light" TargetMode="External"/><Relationship Id="rId2738" Type="http://schemas.openxmlformats.org/officeDocument/2006/relationships/hyperlink" Target="https://sairhythms.sathyasai.org/song/nandeeshwara-om-namah-shivaya" TargetMode="External"/><Relationship Id="rId1408" Type="http://schemas.openxmlformats.org/officeDocument/2006/relationships/hyperlink" Target="https://sairhythms.sathyasai.org/song/hes-got-whole-world" TargetMode="External"/><Relationship Id="rId2739" Type="http://schemas.openxmlformats.org/officeDocument/2006/relationships/hyperlink" Target="https://sairhythms.sathyasai.org/song/nandi-vahana-nataraja-harey" TargetMode="External"/><Relationship Id="rId1409" Type="http://schemas.openxmlformats.org/officeDocument/2006/relationships/hyperlink" Target="https://sairhythms.sathyasai.org/song/he%E2%80%99s-one" TargetMode="External"/><Relationship Id="rId2730" Type="http://schemas.openxmlformats.org/officeDocument/2006/relationships/hyperlink" Target="https://sairhythms.sathyasai.org/song/nandalala-nandalala" TargetMode="External"/><Relationship Id="rId1433" Type="http://schemas.openxmlformats.org/officeDocument/2006/relationships/hyperlink" Target="https://sairhythms.sathyasai.org/song/hey-gananatha-gajanana" TargetMode="External"/><Relationship Id="rId2764" Type="http://schemas.openxmlformats.org/officeDocument/2006/relationships/hyperlink" Target="https://sairhythms.sathyasai.org/song/narayana-hari-om-hari-om" TargetMode="External"/><Relationship Id="rId1434" Type="http://schemas.openxmlformats.org/officeDocument/2006/relationships/hyperlink" Target="https://sairhythms.sathyasai.org/song/hey-ghana-shyama-venu-gopala" TargetMode="External"/><Relationship Id="rId2765" Type="http://schemas.openxmlformats.org/officeDocument/2006/relationships/hyperlink" Target="https://sairhythms.sathyasai.org/song/narayana-hari-om-hari-om-0" TargetMode="External"/><Relationship Id="rId1435" Type="http://schemas.openxmlformats.org/officeDocument/2006/relationships/hyperlink" Target="https://sairhythms.sathyasai.org/song/hey-giridhari-gopala" TargetMode="External"/><Relationship Id="rId2766" Type="http://schemas.openxmlformats.org/officeDocument/2006/relationships/hyperlink" Target="https://sairhythms.sathyasai.org/song/narayana-namo-narayana" TargetMode="External"/><Relationship Id="rId1436" Type="http://schemas.openxmlformats.org/officeDocument/2006/relationships/hyperlink" Target="https://sairhythms.sathyasai.org/song/hey-giridhari-hey-nandalal" TargetMode="External"/><Relationship Id="rId2767" Type="http://schemas.openxmlformats.org/officeDocument/2006/relationships/hyperlink" Target="https://sairhythms.sathyasai.org/song/narayana-narayana-jai-jai-govinda" TargetMode="External"/><Relationship Id="rId1437" Type="http://schemas.openxmlformats.org/officeDocument/2006/relationships/hyperlink" Target="https://raagabox.com/search/?mid=1006680" TargetMode="External"/><Relationship Id="rId2768" Type="http://schemas.openxmlformats.org/officeDocument/2006/relationships/hyperlink" Target="https://sairhythms.sathyasai.org/song/narayana-narayana-jaya-govinda-harey" TargetMode="External"/><Relationship Id="rId1438" Type="http://schemas.openxmlformats.org/officeDocument/2006/relationships/hyperlink" Target="https://sairhythms.sathyasai.org/song/hey-girija-pathi-bhavani-shankara" TargetMode="External"/><Relationship Id="rId2769" Type="http://schemas.openxmlformats.org/officeDocument/2006/relationships/hyperlink" Target="https://youtu.be/oEVS4BB4hms" TargetMode="External"/><Relationship Id="rId1439" Type="http://schemas.openxmlformats.org/officeDocument/2006/relationships/hyperlink" Target="https://sairhythms.sathyasai.org/song/hey-govinda-hey-ananda-nanda" TargetMode="External"/><Relationship Id="rId609" Type="http://schemas.openxmlformats.org/officeDocument/2006/relationships/hyperlink" Target="https://sairhythms.sathyasai.org/song/chithravathi-thata-vishala-sundara" TargetMode="External"/><Relationship Id="rId608" Type="http://schemas.openxmlformats.org/officeDocument/2006/relationships/hyperlink" Target="https://sairhythms.sathyasai.org/song/chitha-raja-chitha-raja" TargetMode="External"/><Relationship Id="rId607" Type="http://schemas.openxmlformats.org/officeDocument/2006/relationships/hyperlink" Target="https://dl.radiosai.org/RADIO_SAI_BHAJAN_CLASSROOM_504_CHITTA_CHORA_YASHODA_KE_BAL.mp3" TargetMode="External"/><Relationship Id="rId602" Type="http://schemas.openxmlformats.org/officeDocument/2006/relationships/hyperlink" Target="https://sairhythms.sathyasai.org/song/chaturmukha-bhaaryey-maam-paahi" TargetMode="External"/><Relationship Id="rId601" Type="http://schemas.openxmlformats.org/officeDocument/2006/relationships/hyperlink" Target="https://sairhythms.sathyasai.org/song/charana-kamala-deejo-mujhe" TargetMode="External"/><Relationship Id="rId600" Type="http://schemas.openxmlformats.org/officeDocument/2006/relationships/hyperlink" Target="https://sairhythms.sathyasai.org/song/charana-kamala-bhajorey-manasa" TargetMode="External"/><Relationship Id="rId606" Type="http://schemas.openxmlformats.org/officeDocument/2006/relationships/hyperlink" Target="https://sairhythms.sathyasai.org/song/chitha-chora-yashoda-ke-bal" TargetMode="External"/><Relationship Id="rId605" Type="http://schemas.openxmlformats.org/officeDocument/2006/relationships/hyperlink" Target="https://sairhythms.sathyasai.org/song/chitha-chora-nandalala" TargetMode="External"/><Relationship Id="rId604" Type="http://schemas.openxmlformats.org/officeDocument/2006/relationships/hyperlink" Target="https://sairhythms.sathyasai.org/song/chitha-chora-muraliwala" TargetMode="External"/><Relationship Id="rId603" Type="http://schemas.openxmlformats.org/officeDocument/2006/relationships/hyperlink" Target="https://sairhythms.sathyasai.org/song/chitha-chora-eshwaramba-bala" TargetMode="External"/><Relationship Id="rId2760" Type="http://schemas.openxmlformats.org/officeDocument/2006/relationships/hyperlink" Target="https://sairhythms.sathyasai.org/song/narayana-hari-narayana-bhaja-narayana" TargetMode="External"/><Relationship Id="rId1430" Type="http://schemas.openxmlformats.org/officeDocument/2006/relationships/hyperlink" Target="https://sairhythms.sathyasai.org/song/hey-deena-dayalu-harey-harey" TargetMode="External"/><Relationship Id="rId2761" Type="http://schemas.openxmlformats.org/officeDocument/2006/relationships/hyperlink" Target="https://sairhythms.sathyasai.org/song/narayana-hari-narayana-bhajo-narayana" TargetMode="External"/><Relationship Id="rId1431" Type="http://schemas.openxmlformats.org/officeDocument/2006/relationships/hyperlink" Target="https://sairhythms.sathyasai.org/song/hey-deena-dayalu-sai-rama" TargetMode="External"/><Relationship Id="rId2762" Type="http://schemas.openxmlformats.org/officeDocument/2006/relationships/hyperlink" Target="https://sairhythms.sathyasai.org/song/narayana-hari-narayana-hari-narayana" TargetMode="External"/><Relationship Id="rId1432" Type="http://schemas.openxmlformats.org/officeDocument/2006/relationships/hyperlink" Target="https://sairhythms.sathyasai.org/song/hey-eshwari" TargetMode="External"/><Relationship Id="rId2763" Type="http://schemas.openxmlformats.org/officeDocument/2006/relationships/hyperlink" Target="https://sairhythms.sathyasai.org/song/narayana-hari-om" TargetMode="External"/><Relationship Id="rId1422" Type="http://schemas.openxmlformats.org/officeDocument/2006/relationships/hyperlink" Target="https://sairhythms.sathyasai.org/song/hey-bhagawan-sai-bhagawan" TargetMode="External"/><Relationship Id="rId2753" Type="http://schemas.openxmlformats.org/officeDocument/2006/relationships/hyperlink" Target="https://sairhythms.sathyasai.org/song/narayana-hari-narayana" TargetMode="External"/><Relationship Id="rId1423" Type="http://schemas.openxmlformats.org/officeDocument/2006/relationships/hyperlink" Target="https://sairhythms.sathyasai.org/song/hey-brahma-hey-vishnu" TargetMode="External"/><Relationship Id="rId2754" Type="http://schemas.openxmlformats.org/officeDocument/2006/relationships/hyperlink" Target="https://dl.radiosai.org/RADIO_SAI_BHAJAN_CLASSROOM_401_NARAYANA_HARI_NARAYANA.mp3" TargetMode="External"/><Relationship Id="rId1424" Type="http://schemas.openxmlformats.org/officeDocument/2006/relationships/hyperlink" Target="https://sairhythms.sathyasai.org/song/hey-brij-bal-yadu-nanda" TargetMode="External"/><Relationship Id="rId2755" Type="http://schemas.openxmlformats.org/officeDocument/2006/relationships/hyperlink" Target="https://sairhythms.sathyasai.org/song/narayana-hari-narayana-1" TargetMode="External"/><Relationship Id="rId1425" Type="http://schemas.openxmlformats.org/officeDocument/2006/relationships/hyperlink" Target="https://sairhythms.sathyasai.org/song/hey-chinmayi-sai-janani" TargetMode="External"/><Relationship Id="rId2756" Type="http://schemas.openxmlformats.org/officeDocument/2006/relationships/hyperlink" Target="https://youtu.be/h5B-tNex54k" TargetMode="External"/><Relationship Id="rId1426" Type="http://schemas.openxmlformats.org/officeDocument/2006/relationships/hyperlink" Target="https://sairhythms.sathyasai.org/song/hey-chitha-chora-parthi-nivasa" TargetMode="External"/><Relationship Id="rId2757" Type="http://schemas.openxmlformats.org/officeDocument/2006/relationships/hyperlink" Target="https://sairhythms.sathyasai.org/song/narayana-hari-narayana-0" TargetMode="External"/><Relationship Id="rId1427" Type="http://schemas.openxmlformats.org/officeDocument/2006/relationships/hyperlink" Target="https://sairhythms.sathyasai.org/song/hey-deena-bandhu-anatha-natha" TargetMode="External"/><Relationship Id="rId2758" Type="http://schemas.openxmlformats.org/officeDocument/2006/relationships/hyperlink" Target="https://dl.radiosai.org/RADIO_SAI_BHAJAN_CLASSROOM_378_NARAYANA_HARI_NARAYANA.mp3" TargetMode="External"/><Relationship Id="rId1428" Type="http://schemas.openxmlformats.org/officeDocument/2006/relationships/hyperlink" Target="https://sairhythms.sathyasai.org/song/hey-deena-bandhu-deena-natha" TargetMode="External"/><Relationship Id="rId2759" Type="http://schemas.openxmlformats.org/officeDocument/2006/relationships/hyperlink" Target="https://sairhythms.sathyasai.org/song/narayana-hari-narayana-3" TargetMode="External"/><Relationship Id="rId1429" Type="http://schemas.openxmlformats.org/officeDocument/2006/relationships/hyperlink" Target="https://sairhythms.sathyasai.org/song/hey-deena-dayalu-ghana-sai" TargetMode="External"/><Relationship Id="rId2750" Type="http://schemas.openxmlformats.org/officeDocument/2006/relationships/hyperlink" Target="https://sairhythms.sathyasai.org/song/narayana-hari-naama-bhajorey-narayana" TargetMode="External"/><Relationship Id="rId1420" Type="http://schemas.openxmlformats.org/officeDocument/2006/relationships/hyperlink" Target="https://media.radiosai.org/journals/Vol_08/01FEB10/12-bhajans.htm" TargetMode="External"/><Relationship Id="rId2751" Type="http://schemas.openxmlformats.org/officeDocument/2006/relationships/hyperlink" Target="https://media.radiosai.org/journals/Vol_04/01OCT06/bhajans.htm" TargetMode="External"/><Relationship Id="rId1421" Type="http://schemas.openxmlformats.org/officeDocument/2006/relationships/hyperlink" Target="https://sairhythms.sathyasai.org/song/hey-bhagawan-hey-bhagawan" TargetMode="External"/><Relationship Id="rId2752" Type="http://schemas.openxmlformats.org/officeDocument/2006/relationships/hyperlink" Target="https://sairhythms.sathyasai.org/song/narayana-hari-narayana-2" TargetMode="External"/><Relationship Id="rId3238" Type="http://schemas.openxmlformats.org/officeDocument/2006/relationships/hyperlink" Target="https://dl.radiosai.org/RADIO_SAI_BHAJAN_CLASSROOM_467_RADHE_MUKUND_MURARI_GOVIND.mp3" TargetMode="External"/><Relationship Id="rId4569" Type="http://schemas.openxmlformats.org/officeDocument/2006/relationships/hyperlink" Target="https://youtu.be/6VLPcdmkaLU" TargetMode="External"/><Relationship Id="rId3237" Type="http://schemas.openxmlformats.org/officeDocument/2006/relationships/hyperlink" Target="https://sairhythms.sathyasai.org/song/radhey-mukunda-murari-govinda" TargetMode="External"/><Relationship Id="rId4568" Type="http://schemas.openxmlformats.org/officeDocument/2006/relationships/hyperlink" Target="https://dl.radiosai.org/RADIO_SAI_BHAJAN_CLASSROOM_454_VITHOBA_VITHALA_PANDURANGA.mp3" TargetMode="External"/><Relationship Id="rId3239" Type="http://schemas.openxmlformats.org/officeDocument/2006/relationships/hyperlink" Target="https://sairhythms.sathyasai.org/song/radhey-radhey-brindavana-radhey" TargetMode="External"/><Relationship Id="rId3230" Type="http://schemas.openxmlformats.org/officeDocument/2006/relationships/hyperlink" Target="https://sairhythms.sathyasai.org/song/radhey-govinda-krishna-murari" TargetMode="External"/><Relationship Id="rId4561" Type="http://schemas.openxmlformats.org/officeDocument/2006/relationships/hyperlink" Target="https://sairhythms.sathyasai.org/song/vittala-vittala-sai-vittala" TargetMode="External"/><Relationship Id="rId4560" Type="http://schemas.openxmlformats.org/officeDocument/2006/relationships/hyperlink" Target="https://sairhythms.sathyasai.org/song/vittala-vittala-panduranga-vittala" TargetMode="External"/><Relationship Id="rId3232" Type="http://schemas.openxmlformats.org/officeDocument/2006/relationships/hyperlink" Target="https://sairhythms.sathyasai.org/song/radhey-govinda-shyama-gopala" TargetMode="External"/><Relationship Id="rId4563" Type="http://schemas.openxmlformats.org/officeDocument/2006/relationships/hyperlink" Target="https://sairhythms.sathyasai.org/song/vitthala-vitthala-ranga-hey-ranga" TargetMode="External"/><Relationship Id="rId3231" Type="http://schemas.openxmlformats.org/officeDocument/2006/relationships/hyperlink" Target="https://sairhythms.sathyasai.org/song/radhey-govinda-radhey-gopala-sai" TargetMode="External"/><Relationship Id="rId4562" Type="http://schemas.openxmlformats.org/officeDocument/2006/relationships/hyperlink" Target="https://youtu.be/dBPh0nogCrc" TargetMode="External"/><Relationship Id="rId3234" Type="http://schemas.openxmlformats.org/officeDocument/2006/relationships/hyperlink" Target="https://dl.radiosai.org/RADIO_SAI_BHAJAN_CLASSROOM_377_RADHE_KRISHNA_GOVIND_BOL.mp3" TargetMode="External"/><Relationship Id="rId4565" Type="http://schemas.openxmlformats.org/officeDocument/2006/relationships/hyperlink" Target="https://sairhythms.sathyasai.org/song/vitthala-vitthala-vitthala-sai-narayana" TargetMode="External"/><Relationship Id="rId3233" Type="http://schemas.openxmlformats.org/officeDocument/2006/relationships/hyperlink" Target="https://sairhythms.sathyasai.org/song/radhey-krishna-govinda-bol-manuva" TargetMode="External"/><Relationship Id="rId4564" Type="http://schemas.openxmlformats.org/officeDocument/2006/relationships/hyperlink" Target="https://youtu.be/OY6UuM9SvK4?si=ivuj26sDjdraqz-4" TargetMode="External"/><Relationship Id="rId3236" Type="http://schemas.openxmlformats.org/officeDocument/2006/relationships/hyperlink" Target="https://sairhythms.sathyasai.org/song/radhey-krishna-radhey-krishna-jai" TargetMode="External"/><Relationship Id="rId4567" Type="http://schemas.openxmlformats.org/officeDocument/2006/relationships/hyperlink" Target="https://sairhythms.sathyasai.org/song/vittobha-vittala-panduranga" TargetMode="External"/><Relationship Id="rId3235" Type="http://schemas.openxmlformats.org/officeDocument/2006/relationships/hyperlink" Target="https://sairhythms.sathyasai.org/song/radhey-krishna-radhey-krishna-bhajorey" TargetMode="External"/><Relationship Id="rId4566" Type="http://schemas.openxmlformats.org/officeDocument/2006/relationships/hyperlink" Target="https://youtu.be/POXy-xwjyaA" TargetMode="External"/><Relationship Id="rId3227" Type="http://schemas.openxmlformats.org/officeDocument/2006/relationships/hyperlink" Target="https://sairhythms.sathyasai.org/song/radhey-govinda-harey-radhey-govinda" TargetMode="External"/><Relationship Id="rId4558" Type="http://schemas.openxmlformats.org/officeDocument/2006/relationships/hyperlink" Target="https://sairhythms.sathyasai.org/song/vittala-vittala-hari-vittala" TargetMode="External"/><Relationship Id="rId3226" Type="http://schemas.openxmlformats.org/officeDocument/2006/relationships/hyperlink" Target="https://sairhythms.sathyasai.org/song/radhey-govinda-harey-murarey" TargetMode="External"/><Relationship Id="rId4557" Type="http://schemas.openxmlformats.org/officeDocument/2006/relationships/hyperlink" Target="https://sairhythms.sathyasai.org/song/vittala-rakumayi-vittobha-rakumayi" TargetMode="External"/><Relationship Id="rId3229" Type="http://schemas.openxmlformats.org/officeDocument/2006/relationships/hyperlink" Target="https://dl.radiosai.org/RADIO_SAI_BHAJAN_CLASSROOM_423_RADHE_GOVINDA_JAI.mp3" TargetMode="External"/><Relationship Id="rId3228" Type="http://schemas.openxmlformats.org/officeDocument/2006/relationships/hyperlink" Target="https://sairhythms.sathyasai.org/song/radhey-govinda-jai-jai-radhey" TargetMode="External"/><Relationship Id="rId4559" Type="http://schemas.openxmlformats.org/officeDocument/2006/relationships/hyperlink" Target="https://sairhythms.sathyasai.org/song/vittala-vittala-narayana" TargetMode="External"/><Relationship Id="rId699" Type="http://schemas.openxmlformats.org/officeDocument/2006/relationships/hyperlink" Target="https://sairhythms.sathyasai.org/song/dayamaya-sri-rama-harey" TargetMode="External"/><Relationship Id="rId698" Type="http://schemas.openxmlformats.org/officeDocument/2006/relationships/hyperlink" Target="https://sairhythms.sathyasai.org/song/dayamaya-hey-maheshwara" TargetMode="External"/><Relationship Id="rId693" Type="http://schemas.openxmlformats.org/officeDocument/2006/relationships/hyperlink" Target="https://www.youtube.com/watch?v=wv8zXOEgM-U" TargetMode="External"/><Relationship Id="rId4550" Type="http://schemas.openxmlformats.org/officeDocument/2006/relationships/hyperlink" Target="https://sairhythms.sathyasai.org/song/vishwamayi-shiva-shakthimayi" TargetMode="External"/><Relationship Id="rId692" Type="http://schemas.openxmlformats.org/officeDocument/2006/relationships/hyperlink" Target="https://media.radiosai.org/journals/Vol_03/11NOV01/bhajans.htm" TargetMode="External"/><Relationship Id="rId691" Type="http://schemas.openxmlformats.org/officeDocument/2006/relationships/hyperlink" Target="https://sairhythms.sathyasai.org/song/daya-sagara-karunakara" TargetMode="External"/><Relationship Id="rId3221" Type="http://schemas.openxmlformats.org/officeDocument/2006/relationships/hyperlink" Target="https://sairhythms.sathyasai.org/song/radhey-govinda-bhajo-radhey-govinda" TargetMode="External"/><Relationship Id="rId4552" Type="http://schemas.openxmlformats.org/officeDocument/2006/relationships/hyperlink" Target="https://sairhythms.sathyasai.org/song/vittala-bhajo-sai-vittala-bhajo" TargetMode="External"/><Relationship Id="rId690" Type="http://schemas.openxmlformats.org/officeDocument/2006/relationships/hyperlink" Target="https://sairhythms.sathyasai.org/song/daya-nidhey-hari-narayana" TargetMode="External"/><Relationship Id="rId3220" Type="http://schemas.openxmlformats.org/officeDocument/2006/relationships/hyperlink" Target="https://sairhythms.sathyasai.org/song/radha-rasikavara-raasa-vihara" TargetMode="External"/><Relationship Id="rId4551" Type="http://schemas.openxmlformats.org/officeDocument/2006/relationships/hyperlink" Target="https://sairhythms.sathyasai.org/song/vishwanathashtakam" TargetMode="External"/><Relationship Id="rId697" Type="http://schemas.openxmlformats.org/officeDocument/2006/relationships/hyperlink" Target="https://www.youtube.com/watch?v=CVFYoztm_RU" TargetMode="External"/><Relationship Id="rId3223" Type="http://schemas.openxmlformats.org/officeDocument/2006/relationships/hyperlink" Target="https://sairhythms.sathyasai.org/song/radhey-govinda-bolo-radhey-govinda" TargetMode="External"/><Relationship Id="rId4554" Type="http://schemas.openxmlformats.org/officeDocument/2006/relationships/hyperlink" Target="https://www.youtube.com/watch?v=x-ZsPIRxITo&amp;spfreload=10" TargetMode="External"/><Relationship Id="rId696" Type="http://schemas.openxmlformats.org/officeDocument/2006/relationships/hyperlink" Target="https://sairhythms.sathyasai.org/song/dayabhi-rama-janaki-rama" TargetMode="External"/><Relationship Id="rId3222" Type="http://schemas.openxmlformats.org/officeDocument/2006/relationships/hyperlink" Target="https://sairhythms.sathyasai.org/song/radhey-govinda-bol-tu-mukh" TargetMode="External"/><Relationship Id="rId4553" Type="http://schemas.openxmlformats.org/officeDocument/2006/relationships/hyperlink" Target="https://sairhythms.sathyasai.org/song/vittala-hari-vittala" TargetMode="External"/><Relationship Id="rId695" Type="http://schemas.openxmlformats.org/officeDocument/2006/relationships/hyperlink" Target="https://www.youtube.com/watch?v=H9x8P_wRtqI" TargetMode="External"/><Relationship Id="rId3225" Type="http://schemas.openxmlformats.org/officeDocument/2006/relationships/hyperlink" Target="https://sairhythms.sathyasai.org/song/radhey-govinda-gopala-jaya-govinda" TargetMode="External"/><Relationship Id="rId4556" Type="http://schemas.openxmlformats.org/officeDocument/2006/relationships/hyperlink" Target="https://dl.radiosai.org/RADIO_SAI_BHAJAN_CLASSROOM_289_VITTHALA_NARAYANA.mp3" TargetMode="External"/><Relationship Id="rId694" Type="http://schemas.openxmlformats.org/officeDocument/2006/relationships/hyperlink" Target="https://sairhythms.sathyasai.org/song/daya-sudha-barsao-mata-jaya" TargetMode="External"/><Relationship Id="rId3224" Type="http://schemas.openxmlformats.org/officeDocument/2006/relationships/hyperlink" Target="https://sairhythms.sathyasai.org/song/radhey-govinda-gopala" TargetMode="External"/><Relationship Id="rId4555" Type="http://schemas.openxmlformats.org/officeDocument/2006/relationships/hyperlink" Target="https://sairhythms.sathyasai.org/song/vittala-narayana" TargetMode="External"/><Relationship Id="rId3259" Type="http://schemas.openxmlformats.org/officeDocument/2006/relationships/hyperlink" Target="https://sairhythms.sathyasai.org/song/radhey-shyama-gopala-radhika-jeevana" TargetMode="External"/><Relationship Id="rId3250" Type="http://schemas.openxmlformats.org/officeDocument/2006/relationships/hyperlink" Target="https://sairhythms.sathyasai.org/song/radhey-radhey-radhey-shyam-rakumayi" TargetMode="External"/><Relationship Id="rId4581" Type="http://schemas.openxmlformats.org/officeDocument/2006/relationships/hyperlink" Target="https://sairhythms.sathyasai.org/song/warera-wo-michibiku-guru-sai" TargetMode="External"/><Relationship Id="rId4580" Type="http://schemas.openxmlformats.org/officeDocument/2006/relationships/hyperlink" Target="https://youtu.be/Ti33xZZMe1w" TargetMode="External"/><Relationship Id="rId3252" Type="http://schemas.openxmlformats.org/officeDocument/2006/relationships/hyperlink" Target="https://sairhythms.sathyasai.org/song/radhey-shyam-radhey-shyam-0" TargetMode="External"/><Relationship Id="rId4583" Type="http://schemas.openxmlformats.org/officeDocument/2006/relationships/hyperlink" Target="https://sairhythms.sathyasai.org/song/watashi-tachi-no-chikyuu-kurayami" TargetMode="External"/><Relationship Id="rId3251" Type="http://schemas.openxmlformats.org/officeDocument/2006/relationships/hyperlink" Target="https://sairhythms.sathyasai.org/song/radhey-shyam-panduranga-vittaley-rakhumayi" TargetMode="External"/><Relationship Id="rId4582" Type="http://schemas.openxmlformats.org/officeDocument/2006/relationships/hyperlink" Target="https://youtu.be/EqK4z46g8h4" TargetMode="External"/><Relationship Id="rId3254" Type="http://schemas.openxmlformats.org/officeDocument/2006/relationships/hyperlink" Target="https://sairhythms.sathyasai.org/song/radhey-shyam-radhey-shyam-radhey" TargetMode="External"/><Relationship Id="rId4585" Type="http://schemas.openxmlformats.org/officeDocument/2006/relationships/hyperlink" Target="https://sairhythms.sathyasai.org/song/watashi-wo-mamori-michibiku-kami" TargetMode="External"/><Relationship Id="rId3253" Type="http://schemas.openxmlformats.org/officeDocument/2006/relationships/hyperlink" Target="https://sairhythms.sathyasai.org/song/radhey-shyam-radhey-shyam" TargetMode="External"/><Relationship Id="rId4584" Type="http://schemas.openxmlformats.org/officeDocument/2006/relationships/hyperlink" Target="https://youtu.be/_lgr2aM83F8" TargetMode="External"/><Relationship Id="rId3256" Type="http://schemas.openxmlformats.org/officeDocument/2006/relationships/hyperlink" Target="https://youtu.be/77d84o0FoJc?t=465" TargetMode="External"/><Relationship Id="rId4587" Type="http://schemas.openxmlformats.org/officeDocument/2006/relationships/hyperlink" Target="https://sairhythms.sathyasai.org/song/watashi-wo-michibiku-guru-sai" TargetMode="External"/><Relationship Id="rId3255" Type="http://schemas.openxmlformats.org/officeDocument/2006/relationships/hyperlink" Target="https://sairhythms.sathyasai.org/song/radhey-shyam-radhey-shyam-radhey-0" TargetMode="External"/><Relationship Id="rId4586" Type="http://schemas.openxmlformats.org/officeDocument/2006/relationships/hyperlink" Target="https://youtu.be/rR9IF6L70qE" TargetMode="External"/><Relationship Id="rId3258" Type="http://schemas.openxmlformats.org/officeDocument/2006/relationships/hyperlink" Target="https://sairhythms.sathyasai.org/song/radhey-shyama-gopal-ghana-shyam" TargetMode="External"/><Relationship Id="rId4589" Type="http://schemas.openxmlformats.org/officeDocument/2006/relationships/hyperlink" Target="https://sairhythms.sathyasai.org/song/watashi-wo-michibiku-shinri-no" TargetMode="External"/><Relationship Id="rId3257" Type="http://schemas.openxmlformats.org/officeDocument/2006/relationships/hyperlink" Target="https://sairhythms.sathyasai.org/song/radhey-shyam-radhey-shyam-radhey-gopala" TargetMode="External"/><Relationship Id="rId4588" Type="http://schemas.openxmlformats.org/officeDocument/2006/relationships/hyperlink" Target="https://youtu.be/lFVBAZy7LSU" TargetMode="External"/><Relationship Id="rId3249" Type="http://schemas.openxmlformats.org/officeDocument/2006/relationships/hyperlink" Target="https://sairhythms.sathyasai.org/song/radhey-radhey-radhey-shyam" TargetMode="External"/><Relationship Id="rId3248" Type="http://schemas.openxmlformats.org/officeDocument/2006/relationships/hyperlink" Target="https://sairhythms.sathyasai.org/song/radhey-radhey-radhey-radhey-venu" TargetMode="External"/><Relationship Id="rId4579" Type="http://schemas.openxmlformats.org/officeDocument/2006/relationships/hyperlink" Target="https://sairhythms.sathyasai.org/song/warera-no-yuku-te-wo" TargetMode="External"/><Relationship Id="rId4570" Type="http://schemas.openxmlformats.org/officeDocument/2006/relationships/hyperlink" Target="https://sairhythms.sathyasai.org/song/vol-overgave" TargetMode="External"/><Relationship Id="rId3241" Type="http://schemas.openxmlformats.org/officeDocument/2006/relationships/hyperlink" Target="https://sairhythms.sathyasai.org/song/radhey-radhey-govinda" TargetMode="External"/><Relationship Id="rId4572" Type="http://schemas.openxmlformats.org/officeDocument/2006/relationships/hyperlink" Target="https://sairhythms.sathyasai.org/song/wake-now-my-children" TargetMode="External"/><Relationship Id="rId3240" Type="http://schemas.openxmlformats.org/officeDocument/2006/relationships/hyperlink" Target="https://youtu.be/3A4FCsnusMs" TargetMode="External"/><Relationship Id="rId4571" Type="http://schemas.openxmlformats.org/officeDocument/2006/relationships/hyperlink" Target="https://sairhythms.sathyasai.org/song/wahamba-nathi" TargetMode="External"/><Relationship Id="rId3243" Type="http://schemas.openxmlformats.org/officeDocument/2006/relationships/hyperlink" Target="https://dl.radiosai.org/RADIO_SAI_BHAJAN_CLASSROOM_417_RADHE_RADHE_GOVIND_GOPAL_RADHE.mp3" TargetMode="External"/><Relationship Id="rId4574" Type="http://schemas.openxmlformats.org/officeDocument/2006/relationships/hyperlink" Target="https://sairhythms.sathyasai.org/song/walk-me" TargetMode="External"/><Relationship Id="rId3242" Type="http://schemas.openxmlformats.org/officeDocument/2006/relationships/hyperlink" Target="https://sairhythms.sathyasai.org/song/radhey-radhey-govinda-gopala-radhey" TargetMode="External"/><Relationship Id="rId4573" Type="http://schemas.openxmlformats.org/officeDocument/2006/relationships/hyperlink" Target="https://youtu.be/GxvIyzq-7KI" TargetMode="External"/><Relationship Id="rId3245" Type="http://schemas.openxmlformats.org/officeDocument/2006/relationships/hyperlink" Target="https://sairhythms.sathyasai.org/song/radhey-radhey-radhey-radhey-govinda-0" TargetMode="External"/><Relationship Id="rId4576" Type="http://schemas.openxmlformats.org/officeDocument/2006/relationships/hyperlink" Target="https://sairhythms.sathyasai.org/song/walk-lord" TargetMode="External"/><Relationship Id="rId3244" Type="http://schemas.openxmlformats.org/officeDocument/2006/relationships/hyperlink" Target="https://youtu.be/N00bwe_8NAU" TargetMode="External"/><Relationship Id="rId4575" Type="http://schemas.openxmlformats.org/officeDocument/2006/relationships/hyperlink" Target="https://youtu.be/hyKkZS0Jvm0" TargetMode="External"/><Relationship Id="rId3247" Type="http://schemas.openxmlformats.org/officeDocument/2006/relationships/hyperlink" Target="https://sairhythms.sathyasai.org/song/radhey-radhey-radhey-radhey-radhey" TargetMode="External"/><Relationship Id="rId4578" Type="http://schemas.openxmlformats.org/officeDocument/2006/relationships/hyperlink" Target="https://youtu.be/Q1YKzR55-vs" TargetMode="External"/><Relationship Id="rId3246" Type="http://schemas.openxmlformats.org/officeDocument/2006/relationships/hyperlink" Target="https://sairhythms.sathyasai.org/song/radhey-radhey-radhey-radhey-govinda" TargetMode="External"/><Relationship Id="rId4577" Type="http://schemas.openxmlformats.org/officeDocument/2006/relationships/hyperlink" Target="https://sairhythms.sathyasai.org/song/warera-no-sai-bhagawan" TargetMode="External"/><Relationship Id="rId1499" Type="http://schemas.openxmlformats.org/officeDocument/2006/relationships/hyperlink" Target="https://sairhythms.sathyasai.org/song/hitomi-wo-tojite-akatsuki-no" TargetMode="External"/><Relationship Id="rId4525" Type="http://schemas.openxmlformats.org/officeDocument/2006/relationships/hyperlink" Target="https://sairhythms.sathyasai.org/song/vighneshwara-gananatha-gajanana" TargetMode="External"/><Relationship Id="rId4524" Type="http://schemas.openxmlformats.org/officeDocument/2006/relationships/hyperlink" Target="https://sairhythms.sathyasai.org/song/vighna-vinashaka-vinayaka-3" TargetMode="External"/><Relationship Id="rId4527" Type="http://schemas.openxmlformats.org/officeDocument/2006/relationships/hyperlink" Target="https://sairhythms.sathyasai.org/song/vighneshwara-vinayaka" TargetMode="External"/><Relationship Id="rId4526" Type="http://schemas.openxmlformats.org/officeDocument/2006/relationships/hyperlink" Target="https://sairhythms.sathyasai.org/song/vighneshwara-maha-devadi-deva" TargetMode="External"/><Relationship Id="rId4529" Type="http://schemas.openxmlformats.org/officeDocument/2006/relationships/hyperlink" Target="https://saisundaram.org/63-vigneshwaram-bhaja" TargetMode="External"/><Relationship Id="rId4528" Type="http://schemas.openxmlformats.org/officeDocument/2006/relationships/hyperlink" Target="https://sairhythms.sathyasai.org/song/vighneshwaram-bhaja-vighneshwaram-sadguru-natham" TargetMode="External"/><Relationship Id="rId668" Type="http://schemas.openxmlformats.org/officeDocument/2006/relationships/hyperlink" Target="https://sairhythms.sathyasai.org/song/daya-karo-bhagawan-krupa-karo" TargetMode="External"/><Relationship Id="rId667" Type="http://schemas.openxmlformats.org/officeDocument/2006/relationships/hyperlink" Target="https://sairhythms.sathyasai.org/song/daya-karo-bhagawan" TargetMode="External"/><Relationship Id="rId666" Type="http://schemas.openxmlformats.org/officeDocument/2006/relationships/hyperlink" Target="https://sairhythms.sathyasai.org/song/day-day" TargetMode="External"/><Relationship Id="rId665" Type="http://schemas.openxmlformats.org/officeDocument/2006/relationships/hyperlink" Target="https://dl.radiosai.org/RADIO_SAI_BHAJAN_CLASSROOM_261_DATTATREYA_SADGURU_DEVA.mp3" TargetMode="External"/><Relationship Id="rId669" Type="http://schemas.openxmlformats.org/officeDocument/2006/relationships/hyperlink" Target="https://sairhythms.sathyasai.org/song/daya-karo-bhagawan-shankara-daya" TargetMode="External"/><Relationship Id="rId1490" Type="http://schemas.openxmlformats.org/officeDocument/2006/relationships/hyperlink" Target="https://sairhythms.sathyasai.org/song/hey-vishwa-janani-sri-sai-janani" TargetMode="External"/><Relationship Id="rId660" Type="http://schemas.openxmlformats.org/officeDocument/2006/relationships/hyperlink" Target="https://dl.radiosai.org/RADIO_SAI_BHAJAN_CLASSROOM_420_DASHARATHA_RAM_JANAKI_RAM.mp3" TargetMode="External"/><Relationship Id="rId1491" Type="http://schemas.openxmlformats.org/officeDocument/2006/relationships/hyperlink" Target="https://dl.radiosai.org/RADIO_SAI_BHAJAN_CLASSROOM_292_HE_VISHWA_JANANI.mp3" TargetMode="External"/><Relationship Id="rId1492" Type="http://schemas.openxmlformats.org/officeDocument/2006/relationships/hyperlink" Target="https://sairhythms.sathyasai.org/song/hey-vishwa-pala-gopala" TargetMode="External"/><Relationship Id="rId1493" Type="http://schemas.openxmlformats.org/officeDocument/2006/relationships/hyperlink" Target="https://media.radiosai.org/journals/Vol_06/01AUG08/10-bhajans.htm" TargetMode="External"/><Relationship Id="rId1494" Type="http://schemas.openxmlformats.org/officeDocument/2006/relationships/hyperlink" Target="https://sairhythms.sathyasai.org/song/hey-vishwanath-hey-gowri-nath" TargetMode="External"/><Relationship Id="rId664" Type="http://schemas.openxmlformats.org/officeDocument/2006/relationships/hyperlink" Target="https://sairhythms.sathyasai.org/song/dattatreya-sadguru-deva" TargetMode="External"/><Relationship Id="rId1495" Type="http://schemas.openxmlformats.org/officeDocument/2006/relationships/hyperlink" Target="https://sairhythms.sathyasai.org/song/himagiri-nandini-he-jagat-janani" TargetMode="External"/><Relationship Id="rId4521" Type="http://schemas.openxmlformats.org/officeDocument/2006/relationships/hyperlink" Target="https://sairhythms.sathyasai.org/song/vighna-vinashaka-deva" TargetMode="External"/><Relationship Id="rId663" Type="http://schemas.openxmlformats.org/officeDocument/2006/relationships/hyperlink" Target="https://dl.radiosai.org/RADIO_SAI_BHAJAN_CLASSROOM_461_DUTTA_GURU_DUTTA_GURU_DATTATREYA.mp3" TargetMode="External"/><Relationship Id="rId1496" Type="http://schemas.openxmlformats.org/officeDocument/2006/relationships/hyperlink" Target="https://sairhythms.sathyasai.org/song/hine-ma-tov" TargetMode="External"/><Relationship Id="rId4520" Type="http://schemas.openxmlformats.org/officeDocument/2006/relationships/hyperlink" Target="https://sairhythms.sathyasai.org/song/vighna-harana-prabhu-paahi-gajanana" TargetMode="External"/><Relationship Id="rId662" Type="http://schemas.openxmlformats.org/officeDocument/2006/relationships/hyperlink" Target="https://sairhythms.sathyasai.org/song/datta-guru-datta-guru-dattatreya" TargetMode="External"/><Relationship Id="rId1497" Type="http://schemas.openxmlformats.org/officeDocument/2006/relationships/hyperlink" Target="https://sairhythms.sathyasai.org/song/hito-wa-naze-kono-yo" TargetMode="External"/><Relationship Id="rId4523" Type="http://schemas.openxmlformats.org/officeDocument/2006/relationships/hyperlink" Target="https://sairhythms.sathyasai.org/song/vighna-vinashaka-gananatha" TargetMode="External"/><Relationship Id="rId661" Type="http://schemas.openxmlformats.org/officeDocument/2006/relationships/hyperlink" Target="https://sairhythms.sathyasai.org/song/dasharatha-rama-dayabhi-rama" TargetMode="External"/><Relationship Id="rId1498" Type="http://schemas.openxmlformats.org/officeDocument/2006/relationships/hyperlink" Target="https://youtu.be/P6MDRGln1vw" TargetMode="External"/><Relationship Id="rId4522" Type="http://schemas.openxmlformats.org/officeDocument/2006/relationships/hyperlink" Target="https://sairhythms.sathyasai.org/song/vighna-vinashaka-devadi-deva" TargetMode="External"/><Relationship Id="rId1488" Type="http://schemas.openxmlformats.org/officeDocument/2006/relationships/hyperlink" Target="https://sairhythms.sathyasai.org/song/hey-shiva-shankara-shambho-hey" TargetMode="External"/><Relationship Id="rId4514" Type="http://schemas.openxmlformats.org/officeDocument/2006/relationships/hyperlink" Target="https://sairhythms.sathyasai.org/song/vibhuti-sundara-sai-nath-hara" TargetMode="External"/><Relationship Id="rId1489" Type="http://schemas.openxmlformats.org/officeDocument/2006/relationships/hyperlink" Target="https://sairhythms.sathyasai.org/song/hey-shyama-sundara-hey-sai" TargetMode="External"/><Relationship Id="rId4513" Type="http://schemas.openxmlformats.org/officeDocument/2006/relationships/hyperlink" Target="https://sairhythms.sathyasai.org/song/vibhuti-sundara-sai-nath" TargetMode="External"/><Relationship Id="rId4516" Type="http://schemas.openxmlformats.org/officeDocument/2006/relationships/hyperlink" Target="https://media.radiosai.org/journals/vol_09/01AUG11/12-bhajans.htm" TargetMode="External"/><Relationship Id="rId4515" Type="http://schemas.openxmlformats.org/officeDocument/2006/relationships/hyperlink" Target="https://sairhythms.sathyasai.org/song/vidya-dayini-bhagavathi" TargetMode="External"/><Relationship Id="rId4518" Type="http://schemas.openxmlformats.org/officeDocument/2006/relationships/hyperlink" Target="https://sairhythms.sathyasai.org/song/viene-con-el-sol-en-la-voz" TargetMode="External"/><Relationship Id="rId4517" Type="http://schemas.openxmlformats.org/officeDocument/2006/relationships/hyperlink" Target="https://sairhythms.sathyasai.org/song/vidya-dayini-saraswathi" TargetMode="External"/><Relationship Id="rId4519" Type="http://schemas.openxmlformats.org/officeDocument/2006/relationships/hyperlink" Target="https://youtu.be/9QwQ9QfdCyI" TargetMode="External"/><Relationship Id="rId657" Type="http://schemas.openxmlformats.org/officeDocument/2006/relationships/hyperlink" Target="https://sairhythms.sathyasai.org/song/dasharatha-nandana-sri-ramachandra-dharma" TargetMode="External"/><Relationship Id="rId656" Type="http://schemas.openxmlformats.org/officeDocument/2006/relationships/hyperlink" Target="https://sairhythms.sathyasai.org/song/dasharatha-nandana-ramachandra-prabhu-janaki" TargetMode="External"/><Relationship Id="rId655" Type="http://schemas.openxmlformats.org/officeDocument/2006/relationships/hyperlink" Target="https://sairhythms.sathyasai.org/song/dasharatha-nandana-rama-daya-sagara" TargetMode="External"/><Relationship Id="rId654" Type="http://schemas.openxmlformats.org/officeDocument/2006/relationships/hyperlink" Target="https://sairhythms.sathyasai.org/song/dasharatha-nandana-rama-daya-sagara-0" TargetMode="External"/><Relationship Id="rId659" Type="http://schemas.openxmlformats.org/officeDocument/2006/relationships/hyperlink" Target="https://sairhythms.sathyasai.org/song/dasharatha-ram-janaki-ram" TargetMode="External"/><Relationship Id="rId658" Type="http://schemas.openxmlformats.org/officeDocument/2006/relationships/hyperlink" Target="https://www.youtube.com/watch?v=i4Iis5pLRao" TargetMode="External"/><Relationship Id="rId1480" Type="http://schemas.openxmlformats.org/officeDocument/2006/relationships/hyperlink" Target="https://media.radiosai.org/journals/Vol_06/01APR08/10-bhajans.htm" TargetMode="External"/><Relationship Id="rId1481" Type="http://schemas.openxmlformats.org/officeDocument/2006/relationships/hyperlink" Target="https://sairhythms.sathyasai.org/song/hey-shiva-nandana-hey-shiva" TargetMode="External"/><Relationship Id="rId1482" Type="http://schemas.openxmlformats.org/officeDocument/2006/relationships/hyperlink" Target="https://sairhythms.sathyasai.org/song/hey-shiva-nandana-jaya-jaga" TargetMode="External"/><Relationship Id="rId1483" Type="http://schemas.openxmlformats.org/officeDocument/2006/relationships/hyperlink" Target="https://sairhythms.sathyasai.org/song/hey-shiva-nandana-nandana" TargetMode="External"/><Relationship Id="rId653" Type="http://schemas.openxmlformats.org/officeDocument/2006/relationships/hyperlink" Target="https://sairhythms.sathyasai.org/song/dasharatha-nandana-raja-rama" TargetMode="External"/><Relationship Id="rId1484" Type="http://schemas.openxmlformats.org/officeDocument/2006/relationships/hyperlink" Target="https://sairhythms.sathyasai.org/song/hey-shiva-shankara-namami-shankara" TargetMode="External"/><Relationship Id="rId4510" Type="http://schemas.openxmlformats.org/officeDocument/2006/relationships/hyperlink" Target="https://sairhythms.sathyasai.org/song/vibhuti-sacred-ash-prayer" TargetMode="External"/><Relationship Id="rId652" Type="http://schemas.openxmlformats.org/officeDocument/2006/relationships/hyperlink" Target="https://sairhythms.sathyasai.org/song/dasharatha-nandana-dayabhi-rama" TargetMode="External"/><Relationship Id="rId1485" Type="http://schemas.openxmlformats.org/officeDocument/2006/relationships/hyperlink" Target="https://media.radiosai.org/journals/Vol_03/08AUG01/bhajans.htm" TargetMode="External"/><Relationship Id="rId651" Type="http://schemas.openxmlformats.org/officeDocument/2006/relationships/hyperlink" Target="https://sairhythms.sathyasai.org/song/darshana-do-sai-mata" TargetMode="External"/><Relationship Id="rId1486" Type="http://schemas.openxmlformats.org/officeDocument/2006/relationships/hyperlink" Target="https://sairhythms.sathyasai.org/song/hey-shiva-shankara-natana-manohara" TargetMode="External"/><Relationship Id="rId4512" Type="http://schemas.openxmlformats.org/officeDocument/2006/relationships/hyperlink" Target="https://youtu.be/xHwW_eDHI3Y?t=769" TargetMode="External"/><Relationship Id="rId650" Type="http://schemas.openxmlformats.org/officeDocument/2006/relationships/hyperlink" Target="https://sairhythms.sathyasai.org/song/darshana-do-ghana-shyama-shyama" TargetMode="External"/><Relationship Id="rId1487" Type="http://schemas.openxmlformats.org/officeDocument/2006/relationships/hyperlink" Target="https://sairhythms.sathyasai.org/song/hey-shiva-shankara-nataraja" TargetMode="External"/><Relationship Id="rId4511" Type="http://schemas.openxmlformats.org/officeDocument/2006/relationships/hyperlink" Target="https://media.radiosai.org/journals/vol_12/01FEB14/vibhuti-the-Making-of-the-Wondrous-Holy-Ash.htm" TargetMode="External"/><Relationship Id="rId3216" Type="http://schemas.openxmlformats.org/officeDocument/2006/relationships/hyperlink" Target="https://sairhythms.sathyasai.org/song/radha-radha-gokula-bala" TargetMode="External"/><Relationship Id="rId4547" Type="http://schemas.openxmlformats.org/officeDocument/2006/relationships/hyperlink" Target="https://youtu.be/THTkHszwNzo" TargetMode="External"/><Relationship Id="rId3215" Type="http://schemas.openxmlformats.org/officeDocument/2006/relationships/hyperlink" Target="https://youtu.be/Om34x8SLJDE" TargetMode="External"/><Relationship Id="rId4546" Type="http://schemas.openxmlformats.org/officeDocument/2006/relationships/hyperlink" Target="https://sairhythms.sathyasai.org/song/vishnu-satchidananda-venu-gopala-bala" TargetMode="External"/><Relationship Id="rId3218" Type="http://schemas.openxmlformats.org/officeDocument/2006/relationships/hyperlink" Target="https://sairhythms.sathyasai.org/song/radha-radha-radha-krishna-radha" TargetMode="External"/><Relationship Id="rId4549" Type="http://schemas.openxmlformats.org/officeDocument/2006/relationships/hyperlink" Target="https://youtu.be/eEp6Enaf9Xw" TargetMode="External"/><Relationship Id="rId3217" Type="http://schemas.openxmlformats.org/officeDocument/2006/relationships/hyperlink" Target="https://dl.radiosai.org/RADIO_SAI_BHAJAN_CLASSROOM_455_RADHA_RADHA_GOKUL.mp3" TargetMode="External"/><Relationship Id="rId4548" Type="http://schemas.openxmlformats.org/officeDocument/2006/relationships/hyperlink" Target="https://sairhythms.sathyasai.org/song/vishwadhari-shiva-avatari" TargetMode="External"/><Relationship Id="rId3219" Type="http://schemas.openxmlformats.org/officeDocument/2006/relationships/hyperlink" Target="https://dl.radiosai.org/RADIO_SAI_BHAJAN_CLASSROOM_396_RADHA_RADHA_RADHAKRISHNA_RADHA.mp3" TargetMode="External"/><Relationship Id="rId689" Type="http://schemas.openxmlformats.org/officeDocument/2006/relationships/hyperlink" Target="https://www.youtube.com/watch?v=79FpOarBeyQ" TargetMode="External"/><Relationship Id="rId688" Type="http://schemas.openxmlformats.org/officeDocument/2006/relationships/hyperlink" Target="https://media.radiosai.org/journals/Vol_04/01FEB06/bhajans.htm" TargetMode="External"/><Relationship Id="rId687" Type="http://schemas.openxmlformats.org/officeDocument/2006/relationships/hyperlink" Target="https://sairhythms.sathyasai.org/song/daya-karo-shiva-gangadhari" TargetMode="External"/><Relationship Id="rId682" Type="http://schemas.openxmlformats.org/officeDocument/2006/relationships/hyperlink" Target="https://sairhythms.sathyasai.org/song/daya-karo-sadguru-sai-daya" TargetMode="External"/><Relationship Id="rId681" Type="http://schemas.openxmlformats.org/officeDocument/2006/relationships/hyperlink" Target="https://youtu.be/yeBoq0ak9-A" TargetMode="External"/><Relationship Id="rId680" Type="http://schemas.openxmlformats.org/officeDocument/2006/relationships/hyperlink" Target="https://sairhythms.sathyasai.org/song/daya-karo-krupa-karo-partheeshwara" TargetMode="External"/><Relationship Id="rId3210" Type="http://schemas.openxmlformats.org/officeDocument/2006/relationships/hyperlink" Target="https://sairhythms.sathyasai.org/song/radha-madhava-madana-gopala" TargetMode="External"/><Relationship Id="rId4541" Type="http://schemas.openxmlformats.org/officeDocument/2006/relationships/hyperlink" Target="https://youtu.be/gdclHllWbEs" TargetMode="External"/><Relationship Id="rId4540" Type="http://schemas.openxmlformats.org/officeDocument/2006/relationships/hyperlink" Target="https://sairhythms.sathyasai.org/song/vinayaka-vinayaka-1" TargetMode="External"/><Relationship Id="rId686" Type="http://schemas.openxmlformats.org/officeDocument/2006/relationships/hyperlink" Target="https://sairhythms.sathyasai.org/song/daya-karo-sai-narayana-0" TargetMode="External"/><Relationship Id="rId3212" Type="http://schemas.openxmlformats.org/officeDocument/2006/relationships/hyperlink" Target="https://sairhythms.sathyasai.org/song/radha-madhava-mana-mohana" TargetMode="External"/><Relationship Id="rId4543" Type="http://schemas.openxmlformats.org/officeDocument/2006/relationships/hyperlink" Target="https://media.radiosai.org/journals/Vol_05/01JAN07/10-bhajans.htm" TargetMode="External"/><Relationship Id="rId685" Type="http://schemas.openxmlformats.org/officeDocument/2006/relationships/hyperlink" Target="https://youtu.be/2nwoW-NQ__I?si=nasjS6WcTmk0bb_j" TargetMode="External"/><Relationship Id="rId3211" Type="http://schemas.openxmlformats.org/officeDocument/2006/relationships/hyperlink" Target="https://media.radiosai.org/journals/vol_11/01SEPT13/bhajan-tutor-Sai-Madhava-Madana-Gopala.htm" TargetMode="External"/><Relationship Id="rId4542" Type="http://schemas.openxmlformats.org/officeDocument/2006/relationships/hyperlink" Target="https://sairhythms.sathyasai.org/song/vinayaka-vinayaka" TargetMode="External"/><Relationship Id="rId684" Type="http://schemas.openxmlformats.org/officeDocument/2006/relationships/hyperlink" Target="https://sairhythms.sathyasai.org/song/daya-karo-sai-narayana" TargetMode="External"/><Relationship Id="rId3214" Type="http://schemas.openxmlformats.org/officeDocument/2006/relationships/hyperlink" Target="https://dl.radiosai.org/RADIO_SAI_BHAJAN_CLASSROOM_398_RADHA_PYARE_JAYA_GOPAL.mp3" TargetMode="External"/><Relationship Id="rId4545" Type="http://schemas.openxmlformats.org/officeDocument/2006/relationships/hyperlink" Target="https://sairhythms.sathyasai.org/song/vishnu-mohini-sai-narayani" TargetMode="External"/><Relationship Id="rId683" Type="http://schemas.openxmlformats.org/officeDocument/2006/relationships/hyperlink" Target="https://youtu.be/M29OJ3OxPb0" TargetMode="External"/><Relationship Id="rId3213" Type="http://schemas.openxmlformats.org/officeDocument/2006/relationships/hyperlink" Target="https://sairhythms.sathyasai.org/song/radha-pyaarey-jaya-gopal" TargetMode="External"/><Relationship Id="rId4544" Type="http://schemas.openxmlformats.org/officeDocument/2006/relationships/hyperlink" Target="https://youtu.be/haiXzyd3u8Q" TargetMode="External"/><Relationship Id="rId3205" Type="http://schemas.openxmlformats.org/officeDocument/2006/relationships/hyperlink" Target="https://dl.radiosai.org/RADIO_SAI_BHAJAN_CLASSROOM_385_RADHA_LOLA_RAMYA.mp3" TargetMode="External"/><Relationship Id="rId4536" Type="http://schemas.openxmlformats.org/officeDocument/2006/relationships/hyperlink" Target="https://sairhythms.sathyasai.org/song/vinati-suno-vinati-suno" TargetMode="External"/><Relationship Id="rId3204" Type="http://schemas.openxmlformats.org/officeDocument/2006/relationships/hyperlink" Target="https://sairhythms.sathyasai.org/song/radha-lola-ramya-suchela" TargetMode="External"/><Relationship Id="rId4535" Type="http://schemas.openxmlformats.org/officeDocument/2006/relationships/hyperlink" Target="https://sairhythms.sathyasai.org/song/vinati-suno-merey-sai-bhagawan" TargetMode="External"/><Relationship Id="rId3207" Type="http://schemas.openxmlformats.org/officeDocument/2006/relationships/hyperlink" Target="https://sairhythms.sathyasai.org/song/radha-madhava-gopala" TargetMode="External"/><Relationship Id="rId4538" Type="http://schemas.openxmlformats.org/officeDocument/2006/relationships/hyperlink" Target="https://sairhythms.sathyasai.org/song/vinayaka-vighna-nashaka" TargetMode="External"/><Relationship Id="rId3206" Type="http://schemas.openxmlformats.org/officeDocument/2006/relationships/hyperlink" Target="https://youtu.be/VyKgMnjd8VM" TargetMode="External"/><Relationship Id="rId4537" Type="http://schemas.openxmlformats.org/officeDocument/2006/relationships/hyperlink" Target="https://sairhythms.sathyasai.org/song/vinayaka-shiva-bala" TargetMode="External"/><Relationship Id="rId3209" Type="http://schemas.openxmlformats.org/officeDocument/2006/relationships/hyperlink" Target="https://raagabox.com/search/?mid=1008563" TargetMode="External"/><Relationship Id="rId3208" Type="http://schemas.openxmlformats.org/officeDocument/2006/relationships/hyperlink" Target="https://sairhythms.sathyasai.org/song/radha-madhava-gopalana" TargetMode="External"/><Relationship Id="rId4539" Type="http://schemas.openxmlformats.org/officeDocument/2006/relationships/hyperlink" Target="https://sairhythms.sathyasai.org/song/vinayaka-vinayaka-0" TargetMode="External"/><Relationship Id="rId679" Type="http://schemas.openxmlformats.org/officeDocument/2006/relationships/hyperlink" Target="https://youtu.be/i4MaAHUgRmE" TargetMode="External"/><Relationship Id="rId678" Type="http://schemas.openxmlformats.org/officeDocument/2006/relationships/hyperlink" Target="https://sairhythms.sathyasai.org/song/daya-karo-hey-karuna-nidhan" TargetMode="External"/><Relationship Id="rId677" Type="http://schemas.openxmlformats.org/officeDocument/2006/relationships/hyperlink" Target="https://sairhythms.sathyasai.org/song/daya-karo-hey-karuna-murthy" TargetMode="External"/><Relationship Id="rId676" Type="http://schemas.openxmlformats.org/officeDocument/2006/relationships/hyperlink" Target="https://sairhythms.sathyasai.org/song/daya-karo-hey-jaya-jagat" TargetMode="External"/><Relationship Id="rId671" Type="http://schemas.openxmlformats.org/officeDocument/2006/relationships/hyperlink" Target="https://sairhythms.sathyasai.org/song/daya-karo-daya-karo-daya" TargetMode="External"/><Relationship Id="rId670" Type="http://schemas.openxmlformats.org/officeDocument/2006/relationships/hyperlink" Target="https://youtu.be/3zDJEA9PMCk?si=1nLuvOsEP7Flmq2V" TargetMode="External"/><Relationship Id="rId4530" Type="http://schemas.openxmlformats.org/officeDocument/2006/relationships/hyperlink" Target="https://youtu.be/HKTM8LC0wEI" TargetMode="External"/><Relationship Id="rId675" Type="http://schemas.openxmlformats.org/officeDocument/2006/relationships/hyperlink" Target="https://sairhythms.sathyasai.org/song/daya-karo-hey-daya-nidhey" TargetMode="External"/><Relationship Id="rId3201" Type="http://schemas.openxmlformats.org/officeDocument/2006/relationships/hyperlink" Target="https://youtu.be/iIu6D2f10Ug" TargetMode="External"/><Relationship Id="rId4532" Type="http://schemas.openxmlformats.org/officeDocument/2006/relationships/hyperlink" Target="https://sairhythms.sathyasai.org/song/vina-pusthaka-mala-dharini" TargetMode="External"/><Relationship Id="rId674" Type="http://schemas.openxmlformats.org/officeDocument/2006/relationships/hyperlink" Target="https://dl.radiosai.org/RADIO_SAI_BHAJAN_CLASSROOM_412_DAYA_KARO_HARI_NARAYANA.mp3" TargetMode="External"/><Relationship Id="rId3200" Type="http://schemas.openxmlformats.org/officeDocument/2006/relationships/hyperlink" Target="https://sairhythms.sathyasai.org/song/radha-ke-natavara-lal-kanhaiya" TargetMode="External"/><Relationship Id="rId4531" Type="http://schemas.openxmlformats.org/officeDocument/2006/relationships/hyperlink" Target="https://sairhythms.sathyasai.org/song/vighneshwaram-bhajorey-manasa-vighna-haram" TargetMode="External"/><Relationship Id="rId673" Type="http://schemas.openxmlformats.org/officeDocument/2006/relationships/hyperlink" Target="https://sairhythms.sathyasai.org/song/daya-karo-hari-narayana" TargetMode="External"/><Relationship Id="rId3203" Type="http://schemas.openxmlformats.org/officeDocument/2006/relationships/hyperlink" Target="https://sairhythms.sathyasai.org/song/radha-krishna-panduranga-radhey-govinda" TargetMode="External"/><Relationship Id="rId4534" Type="http://schemas.openxmlformats.org/officeDocument/2006/relationships/hyperlink" Target="https://sairhythms.sathyasai.org/song/vinati-suno-ma-vinati-suno" TargetMode="External"/><Relationship Id="rId672" Type="http://schemas.openxmlformats.org/officeDocument/2006/relationships/hyperlink" Target="https://sairhythms.sathyasai.org/song/daya-karo-hari-narayana-0" TargetMode="External"/><Relationship Id="rId3202" Type="http://schemas.openxmlformats.org/officeDocument/2006/relationships/hyperlink" Target="https://sairhythms.sathyasai.org/song/radha-krishna-karuna-lola-radhey" TargetMode="External"/><Relationship Id="rId4533" Type="http://schemas.openxmlformats.org/officeDocument/2006/relationships/hyperlink" Target="https://sairhythms.sathyasai.org/song/vinati-karoon-main-baar-baar" TargetMode="External"/><Relationship Id="rId190" Type="http://schemas.openxmlformats.org/officeDocument/2006/relationships/hyperlink" Target="https://sairhythms.sathyasai.org/song/ananda-ram-ananda-shyam" TargetMode="External"/><Relationship Id="rId194" Type="http://schemas.openxmlformats.org/officeDocument/2006/relationships/hyperlink" Target="https://sairhythms.sathyasai.org/song/ananda-sagara-muralidhara" TargetMode="External"/><Relationship Id="rId193" Type="http://schemas.openxmlformats.org/officeDocument/2006/relationships/hyperlink" Target="https://sairhythms.sathyasai.org/song/ananda-roopini-sai-narayani" TargetMode="External"/><Relationship Id="rId192" Type="http://schemas.openxmlformats.org/officeDocument/2006/relationships/hyperlink" Target="https://raagabox.com/search/?mid=1010529" TargetMode="External"/><Relationship Id="rId191" Type="http://schemas.openxmlformats.org/officeDocument/2006/relationships/hyperlink" Target="https://sairhythms.sathyasai.org/song/ananda-rama-ayodhya-rama" TargetMode="External"/><Relationship Id="rId187" Type="http://schemas.openxmlformats.org/officeDocument/2006/relationships/hyperlink" Target="https://sairhythms.sathyasai.org/song/ananda-ocean" TargetMode="External"/><Relationship Id="rId186" Type="http://schemas.openxmlformats.org/officeDocument/2006/relationships/hyperlink" Target="https://sairhythms.sathyasai.org/song/anand-se-bolo-jai-baba-jai" TargetMode="External"/><Relationship Id="rId185" Type="http://schemas.openxmlformats.org/officeDocument/2006/relationships/hyperlink" Target="https://raagabox.com/search/?mid=1008276" TargetMode="External"/><Relationship Id="rId184" Type="http://schemas.openxmlformats.org/officeDocument/2006/relationships/hyperlink" Target="https://sairhythms.sathyasai.org/song/anai-mugane-sri-ganesha" TargetMode="External"/><Relationship Id="rId189" Type="http://schemas.openxmlformats.org/officeDocument/2006/relationships/hyperlink" Target="https://sairhythms.sathyasai.org/song/ananda-nandana-hey-bhaktha-chandana" TargetMode="External"/><Relationship Id="rId188" Type="http://schemas.openxmlformats.org/officeDocument/2006/relationships/hyperlink" Target="https://sairhythms.sathyasai.org/song/ananda-mangala-arathi-gao" TargetMode="External"/><Relationship Id="rId183" Type="http://schemas.openxmlformats.org/officeDocument/2006/relationships/hyperlink" Target="https://sairhythms.sathyasai.org/song/ana-el-na-refa-nala" TargetMode="External"/><Relationship Id="rId182" Type="http://schemas.openxmlformats.org/officeDocument/2006/relationships/hyperlink" Target="https://sairhythms.sathyasai.org/song/amruthamaya-vichara" TargetMode="External"/><Relationship Id="rId181" Type="http://schemas.openxmlformats.org/officeDocument/2006/relationships/hyperlink" Target="https://sairhythms.sathyasai.org/song/amrutha-sai-naama-akhanda-sai" TargetMode="External"/><Relationship Id="rId180" Type="http://schemas.openxmlformats.org/officeDocument/2006/relationships/hyperlink" Target="https://sairhythms.sathyasai.org/song/amen-amen" TargetMode="External"/><Relationship Id="rId176" Type="http://schemas.openxmlformats.org/officeDocument/2006/relationships/hyperlink" Target="https://sairhythms.sathyasai.org/song/ambe-jagadambe-kali" TargetMode="External"/><Relationship Id="rId175" Type="http://schemas.openxmlformats.org/officeDocument/2006/relationships/hyperlink" Target="https://youtu.be/EDGykrxGZYg" TargetMode="External"/><Relationship Id="rId174" Type="http://schemas.openxmlformats.org/officeDocument/2006/relationships/hyperlink" Target="https://sairhythms.sathyasai.org/song/ambe-gowri-ma" TargetMode="External"/><Relationship Id="rId173" Type="http://schemas.openxmlformats.org/officeDocument/2006/relationships/hyperlink" Target="https://sairhythms.sathyasai.org/song/ambe-bhavani-ma-jai-jai" TargetMode="External"/><Relationship Id="rId179" Type="http://schemas.openxmlformats.org/officeDocument/2006/relationships/hyperlink" Target="https://sairhythms.sathyasai.org/song/ambika-tanaya-gajanana" TargetMode="External"/><Relationship Id="rId178" Type="http://schemas.openxmlformats.org/officeDocument/2006/relationships/hyperlink" Target="https://sairhythms.sathyasai.org/song/ambe-janani-abhirami" TargetMode="External"/><Relationship Id="rId177" Type="http://schemas.openxmlformats.org/officeDocument/2006/relationships/hyperlink" Target="https://youtu.be/Z-SjJ681JGw" TargetMode="External"/><Relationship Id="rId198" Type="http://schemas.openxmlformats.org/officeDocument/2006/relationships/hyperlink" Target="https://raagabox.com/search/?mid=1002545" TargetMode="External"/><Relationship Id="rId197" Type="http://schemas.openxmlformats.org/officeDocument/2006/relationships/hyperlink" Target="https://sairhythms.sathyasai.org/song/ananda-sagari-dayakari" TargetMode="External"/><Relationship Id="rId196" Type="http://schemas.openxmlformats.org/officeDocument/2006/relationships/hyperlink" Target="https://youtu.be/w-ou6AJyXdk" TargetMode="External"/><Relationship Id="rId195" Type="http://schemas.openxmlformats.org/officeDocument/2006/relationships/hyperlink" Target="https://media.radiosai.org/Journals/Vol_05/01JAN07/10-bhajans.htm" TargetMode="External"/><Relationship Id="rId199" Type="http://schemas.openxmlformats.org/officeDocument/2006/relationships/hyperlink" Target="https://sairhythms.sathyasai.org/song/ananda-sri-sai-parthi-pureesha" TargetMode="External"/><Relationship Id="rId150" Type="http://schemas.openxmlformats.org/officeDocument/2006/relationships/hyperlink" Target="https://sairhythms.sathyasai.org/song/almighty-god-make-me-aware" TargetMode="External"/><Relationship Id="rId149" Type="http://schemas.openxmlformats.org/officeDocument/2006/relationships/hyperlink" Target="https://sairhythms.sathyasai.org/song/almighty-father-thousands-names" TargetMode="External"/><Relationship Id="rId148" Type="http://schemas.openxmlformats.org/officeDocument/2006/relationships/hyperlink" Target="https://sairhythms.sathyasai.org/song/alleluia-allelu-alleluia" TargetMode="External"/><Relationship Id="rId3270" Type="http://schemas.openxmlformats.org/officeDocument/2006/relationships/hyperlink" Target="https://sairhythms.sathyasai.org/song/ragamayi-anuragamayi" TargetMode="External"/><Relationship Id="rId3272" Type="http://schemas.openxmlformats.org/officeDocument/2006/relationships/hyperlink" Target="https://sairhythms.sathyasai.org/song/raghava-raghuvara-rama-bhajo" TargetMode="External"/><Relationship Id="rId3271" Type="http://schemas.openxmlformats.org/officeDocument/2006/relationships/hyperlink" Target="https://sairhythms.sathyasai.org/song/raghava-raghu-nandana" TargetMode="External"/><Relationship Id="rId143" Type="http://schemas.openxmlformats.org/officeDocument/2006/relationships/hyperlink" Target="https://sairhythms.sathyasai.org/song/allah-tum-ho-eshwar-tum-ho" TargetMode="External"/><Relationship Id="rId3274" Type="http://schemas.openxmlformats.org/officeDocument/2006/relationships/hyperlink" Target="https://sairhythms.sathyasai.org/song/raghava-sundara-rama-raghuvara" TargetMode="External"/><Relationship Id="rId142" Type="http://schemas.openxmlformats.org/officeDocument/2006/relationships/hyperlink" Target="https://youtu.be/aDpRz-vkELg" TargetMode="External"/><Relationship Id="rId3273" Type="http://schemas.openxmlformats.org/officeDocument/2006/relationships/hyperlink" Target="https://sairhythms.sathyasai.org/song/raghava-rama-raghuveera" TargetMode="External"/><Relationship Id="rId141" Type="http://schemas.openxmlformats.org/officeDocument/2006/relationships/hyperlink" Target="https://sairhythms.sathyasai.org/song/allah-tero-naam-sai" TargetMode="External"/><Relationship Id="rId3276" Type="http://schemas.openxmlformats.org/officeDocument/2006/relationships/hyperlink" Target="https://sairhythms.sathyasai.org/song/raghu-kula-tilaka-sri-ram" TargetMode="External"/><Relationship Id="rId140" Type="http://schemas.openxmlformats.org/officeDocument/2006/relationships/hyperlink" Target="https://media.radiosai.org/journals/Vol_05/01DEC07/10-bhajans.htm" TargetMode="External"/><Relationship Id="rId3275" Type="http://schemas.openxmlformats.org/officeDocument/2006/relationships/hyperlink" Target="https://sairhythms.sathyasai.org/song/raghothama-rama-ram" TargetMode="External"/><Relationship Id="rId147" Type="http://schemas.openxmlformats.org/officeDocument/2006/relationships/hyperlink" Target="https://sairhythms.sathyasai.org/song/allah-you-are-lord" TargetMode="External"/><Relationship Id="rId3278" Type="http://schemas.openxmlformats.org/officeDocument/2006/relationships/hyperlink" Target="https://sairhythms.sathyasai.org/song/raghu-nandana-raghava-ram-harey" TargetMode="External"/><Relationship Id="rId146" Type="http://schemas.openxmlformats.org/officeDocument/2006/relationships/hyperlink" Target="https://sairhythms.sathyasai.org/song/allah-yesu-niyanro" TargetMode="External"/><Relationship Id="rId3277" Type="http://schemas.openxmlformats.org/officeDocument/2006/relationships/hyperlink" Target="https://sairhythms.sathyasai.org/song/raghu-nandana-hey-raghu-nandana" TargetMode="External"/><Relationship Id="rId145" Type="http://schemas.openxmlformats.org/officeDocument/2006/relationships/hyperlink" Target="https://sairhythms.sathyasai.org/song/allah-yesu-buddha-deva-andaru-neevey" TargetMode="External"/><Relationship Id="rId144" Type="http://schemas.openxmlformats.org/officeDocument/2006/relationships/hyperlink" Target="https://sairhythms.sathyasai.org/song/allah-yeshu-sai-ram" TargetMode="External"/><Relationship Id="rId3279" Type="http://schemas.openxmlformats.org/officeDocument/2006/relationships/hyperlink" Target="https://sairhythms.sathyasai.org/song/raghukula-bhooshana-rajeeva-nayana" TargetMode="External"/><Relationship Id="rId139" Type="http://schemas.openxmlformats.org/officeDocument/2006/relationships/hyperlink" Target="https://sairhythms.sathyasai.org/song/allah-sai-maulah-sai" TargetMode="External"/><Relationship Id="rId138" Type="http://schemas.openxmlformats.org/officeDocument/2006/relationships/hyperlink" Target="https://sairhythms.sathyasai.org/song/allah-sai-bolo" TargetMode="External"/><Relationship Id="rId137" Type="http://schemas.openxmlformats.org/officeDocument/2006/relationships/hyperlink" Target="https://sairhythms.sathyasai.org/song/allah-sai-allah-maulah-sai" TargetMode="External"/><Relationship Id="rId4590" Type="http://schemas.openxmlformats.org/officeDocument/2006/relationships/hyperlink" Target="https://youtu.be/Niibxg-Agp8" TargetMode="External"/><Relationship Id="rId3261" Type="http://schemas.openxmlformats.org/officeDocument/2006/relationships/hyperlink" Target="https://youtu.be/RyK_htFg4bY" TargetMode="External"/><Relationship Id="rId4592" Type="http://schemas.openxmlformats.org/officeDocument/2006/relationships/hyperlink" Target="https://youtu.be/u_UvbWxYigM" TargetMode="External"/><Relationship Id="rId3260" Type="http://schemas.openxmlformats.org/officeDocument/2006/relationships/hyperlink" Target="https://sairhythms.sathyasai.org/song/radhey-shyama-govinda-gopal" TargetMode="External"/><Relationship Id="rId4591" Type="http://schemas.openxmlformats.org/officeDocument/2006/relationships/hyperlink" Target="https://sairhythms.sathyasai.org/song/watashi-wo-toraete-hanasanaide-kudasai" TargetMode="External"/><Relationship Id="rId132" Type="http://schemas.openxmlformats.org/officeDocument/2006/relationships/hyperlink" Target="https://sairhythms.sathyasai.org/song/allah-jehovah-jesus-christ-our-lord" TargetMode="External"/><Relationship Id="rId3263" Type="http://schemas.openxmlformats.org/officeDocument/2006/relationships/hyperlink" Target="https://sairhythms.sathyasai.org/song/radhey-shyama-hey-ghana-shyama" TargetMode="External"/><Relationship Id="rId4594" Type="http://schemas.openxmlformats.org/officeDocument/2006/relationships/hyperlink" Target="https://sairhythms.sathyasai.org/song/we-are-brothers-and-sisters" TargetMode="External"/><Relationship Id="rId131" Type="http://schemas.openxmlformats.org/officeDocument/2006/relationships/hyperlink" Target="https://sairhythms.sathyasai.org/song/allah-ho-tum" TargetMode="External"/><Relationship Id="rId3262" Type="http://schemas.openxmlformats.org/officeDocument/2006/relationships/hyperlink" Target="https://sairhythms.sathyasai.org/song/radhey-shyama-hey-ghana-shyama-0" TargetMode="External"/><Relationship Id="rId4593" Type="http://schemas.openxmlformats.org/officeDocument/2006/relationships/hyperlink" Target="https://sairhythms.sathyasai.org/song/we-are-blessed" TargetMode="External"/><Relationship Id="rId130" Type="http://schemas.openxmlformats.org/officeDocument/2006/relationships/hyperlink" Target="https://youtu.be/wqp0D6isaNA" TargetMode="External"/><Relationship Id="rId3265" Type="http://schemas.openxmlformats.org/officeDocument/2006/relationships/hyperlink" Target="https://sairhythms.sathyasai.org/song/radhey-shyama-murari-jai-govinda" TargetMode="External"/><Relationship Id="rId4596" Type="http://schemas.openxmlformats.org/officeDocument/2006/relationships/hyperlink" Target="https://sairhythms.sathyasai.org/song/we-are-light" TargetMode="External"/><Relationship Id="rId3264" Type="http://schemas.openxmlformats.org/officeDocument/2006/relationships/hyperlink" Target="https://youtu.be/a4AoW5IjHN0" TargetMode="External"/><Relationship Id="rId4595" Type="http://schemas.openxmlformats.org/officeDocument/2006/relationships/hyperlink" Target="https://sairhythms.sathyasai.org/song/we-are-calling-sai" TargetMode="External"/><Relationship Id="rId136" Type="http://schemas.openxmlformats.org/officeDocument/2006/relationships/hyperlink" Target="https://sairhythms.sathyasai.org/song/allah-naam-tero-naam-sai" TargetMode="External"/><Relationship Id="rId3267" Type="http://schemas.openxmlformats.org/officeDocument/2006/relationships/hyperlink" Target="https://sairhythms.sathyasai.org/song/radhika-jeevana-krishna-murari" TargetMode="External"/><Relationship Id="rId4598" Type="http://schemas.openxmlformats.org/officeDocument/2006/relationships/hyperlink" Target="https://sairhythms.sathyasai.org/song/we-are-one" TargetMode="External"/><Relationship Id="rId135" Type="http://schemas.openxmlformats.org/officeDocument/2006/relationships/hyperlink" Target="https://sairhythms.sathyasai.org/song/allah-naam-bhajo-bhajorey-bhajo" TargetMode="External"/><Relationship Id="rId3266" Type="http://schemas.openxmlformats.org/officeDocument/2006/relationships/hyperlink" Target="https://sairhythms.sathyasai.org/song/radhika-jeevana" TargetMode="External"/><Relationship Id="rId4597" Type="http://schemas.openxmlformats.org/officeDocument/2006/relationships/hyperlink" Target="https://sairhythms.sathyasai.org/song/we-are-marching-light-god" TargetMode="External"/><Relationship Id="rId134" Type="http://schemas.openxmlformats.org/officeDocument/2006/relationships/hyperlink" Target="https://sairhythms.sathyasai.org/song/allah-mazda-jehovah" TargetMode="External"/><Relationship Id="rId3269" Type="http://schemas.openxmlformats.org/officeDocument/2006/relationships/hyperlink" Target="https://sairhythms.sathyasai.org/song/raga-vinodini-kadambari" TargetMode="External"/><Relationship Id="rId133" Type="http://schemas.openxmlformats.org/officeDocument/2006/relationships/hyperlink" Target="https://sairhythms.sathyasai.org/song/allah-kaho-chahey-eshwar-kaho" TargetMode="External"/><Relationship Id="rId3268" Type="http://schemas.openxmlformats.org/officeDocument/2006/relationships/hyperlink" Target="https://sairhythms.sathyasai.org/song/radhika-manohara-madana-gopala" TargetMode="External"/><Relationship Id="rId4599" Type="http://schemas.openxmlformats.org/officeDocument/2006/relationships/hyperlink" Target="https://sairhythms.sathyasai.org/song/we-are-one-love" TargetMode="External"/><Relationship Id="rId172" Type="http://schemas.openxmlformats.org/officeDocument/2006/relationships/hyperlink" Target="https://sairhythms.sathyasai.org/song/ambe-bhavani-anand-ma" TargetMode="External"/><Relationship Id="rId171" Type="http://schemas.openxmlformats.org/officeDocument/2006/relationships/hyperlink" Target="https://youtu.be/PheUQ9xEDEA" TargetMode="External"/><Relationship Id="rId170" Type="http://schemas.openxmlformats.org/officeDocument/2006/relationships/hyperlink" Target="https://www.raagabox.com/search/?mid=1000062" TargetMode="External"/><Relationship Id="rId3290" Type="http://schemas.openxmlformats.org/officeDocument/2006/relationships/hyperlink" Target="https://sairhythms.sathyasai.org/song/raghupathi-raghava-ram-ram" TargetMode="External"/><Relationship Id="rId3292" Type="http://schemas.openxmlformats.org/officeDocument/2006/relationships/hyperlink" Target="https://sairhythms.sathyasai.org/song/raghupathi-ram-jaya-jaya-ram" TargetMode="External"/><Relationship Id="rId3291" Type="http://schemas.openxmlformats.org/officeDocument/2006/relationships/hyperlink" Target="https://sairhythms.sathyasai.org/song/raghupathi-raghava-rama-harey" TargetMode="External"/><Relationship Id="rId3294" Type="http://schemas.openxmlformats.org/officeDocument/2006/relationships/hyperlink" Target="https://sairhythms.sathyasai.org/song/rahiman-rahiman-ram-rahim" TargetMode="External"/><Relationship Id="rId3293" Type="http://schemas.openxmlformats.org/officeDocument/2006/relationships/hyperlink" Target="https://sairhythms.sathyasai.org/song/raghuveera-ranadheera-rama-rama-ram" TargetMode="External"/><Relationship Id="rId165" Type="http://schemas.openxmlformats.org/officeDocument/2006/relationships/hyperlink" Target="https://media.radiosai.org/journals/Vol_05/01OCT07/10-bhajans.htm" TargetMode="External"/><Relationship Id="rId3296" Type="http://schemas.openxmlformats.org/officeDocument/2006/relationships/hyperlink" Target="https://sairhythms.sathyasai.org/song/rahimana-ram-rahimana-ram" TargetMode="External"/><Relationship Id="rId164" Type="http://schemas.openxmlformats.org/officeDocument/2006/relationships/hyperlink" Target="https://sairhythms.sathyasai.org/song/amba-manda-haasa-vadani" TargetMode="External"/><Relationship Id="rId3295" Type="http://schemas.openxmlformats.org/officeDocument/2006/relationships/hyperlink" Target="https://media.radiosai.org/journals/Vol_05/01APR07/10-bhajans.htm" TargetMode="External"/><Relationship Id="rId163" Type="http://schemas.openxmlformats.org/officeDocument/2006/relationships/hyperlink" Target="https://youtu.be/UMESOUnLW1k?si=50WgXsGXrq40aOAJ" TargetMode="External"/><Relationship Id="rId3298" Type="http://schemas.openxmlformats.org/officeDocument/2006/relationships/hyperlink" Target="https://sairhythms.sathyasai.org/song/raja-rajeshwari-jaganmohini-amba" TargetMode="External"/><Relationship Id="rId162" Type="http://schemas.openxmlformats.org/officeDocument/2006/relationships/hyperlink" Target="https://sairhythms.sathyasai.org/song/amba-bhavani-tribhuvana-mohini" TargetMode="External"/><Relationship Id="rId3297" Type="http://schemas.openxmlformats.org/officeDocument/2006/relationships/hyperlink" Target="https://sairhythms.sathyasai.org/song/raja-gopala-radhika-manohara" TargetMode="External"/><Relationship Id="rId169" Type="http://schemas.openxmlformats.org/officeDocument/2006/relationships/hyperlink" Target="https://sairhythms.sathyasai.org/song/amba-vandanam-eshwaramba-vandanam" TargetMode="External"/><Relationship Id="rId168" Type="http://schemas.openxmlformats.org/officeDocument/2006/relationships/hyperlink" Target="https://sairhythms.sathyasai.org/song/amba-shankari-parameshwari-shashi-shekari" TargetMode="External"/><Relationship Id="rId3299" Type="http://schemas.openxmlformats.org/officeDocument/2006/relationships/hyperlink" Target="https://sairhythms.sathyasai.org/song/raja-rajeshwari-rajya-pradayini" TargetMode="External"/><Relationship Id="rId167" Type="http://schemas.openxmlformats.org/officeDocument/2006/relationships/hyperlink" Target="https://sairhythms.sathyasai.org/song/amba-sahita-samba-sadashiva" TargetMode="External"/><Relationship Id="rId166" Type="http://schemas.openxmlformats.org/officeDocument/2006/relationships/hyperlink" Target="https://sairhythms.sathyasai.org/song/amba-parameshwari-akhilandeshwari" TargetMode="External"/><Relationship Id="rId161" Type="http://schemas.openxmlformats.org/officeDocument/2006/relationships/hyperlink" Target="https://sairhythms.sathyasai.org/song/amba-bhavani-shiva-shambhu-kumara" TargetMode="External"/><Relationship Id="rId160" Type="http://schemas.openxmlformats.org/officeDocument/2006/relationships/hyperlink" Target="https://sairhythms.sathyasai.org/song/amba-bhavani-sayeeshwari" TargetMode="External"/><Relationship Id="rId159" Type="http://schemas.openxmlformats.org/officeDocument/2006/relationships/hyperlink" Target="https://sairhythms.sathyasai.org/song/amba-bhavani-jagadamba-bhavani-4" TargetMode="External"/><Relationship Id="rId3281" Type="http://schemas.openxmlformats.org/officeDocument/2006/relationships/hyperlink" Target="https://sairhythms.sathyasai.org/song/raghupathey-raghava-raja-rama" TargetMode="External"/><Relationship Id="rId3280" Type="http://schemas.openxmlformats.org/officeDocument/2006/relationships/hyperlink" Target="https://media.radiosai.org/journals/vol_13/01MAR15/bhajan-tutor-Raghukula-Bhushana-Rajiva-Nayana.htm" TargetMode="External"/><Relationship Id="rId3283" Type="http://schemas.openxmlformats.org/officeDocument/2006/relationships/hyperlink" Target="https://sairhythms.sathyasai.org/song/raghupathey-sri-rama-chandra" TargetMode="External"/><Relationship Id="rId3282" Type="http://schemas.openxmlformats.org/officeDocument/2006/relationships/hyperlink" Target="https://sairhythms.sathyasai.org/song/raghupathey-sita-rama" TargetMode="External"/><Relationship Id="rId154" Type="http://schemas.openxmlformats.org/officeDocument/2006/relationships/hyperlink" Target="https://sairhythms.sathyasai.org/song/amai-amai-kizuna-wo-shiru" TargetMode="External"/><Relationship Id="rId3285" Type="http://schemas.openxmlformats.org/officeDocument/2006/relationships/hyperlink" Target="https://sairhythms.sathyasai.org/song/raghupathi-raghava-raja-ram" TargetMode="External"/><Relationship Id="rId153" Type="http://schemas.openxmlformats.org/officeDocument/2006/relationships/hyperlink" Target="https://sairhythms.sathyasai.org/song/always-be-happy" TargetMode="External"/><Relationship Id="rId3284" Type="http://schemas.openxmlformats.org/officeDocument/2006/relationships/hyperlink" Target="https://sairhythms.sathyasai.org/song/raghupathey-sri-rama-chandra-raghava" TargetMode="External"/><Relationship Id="rId152" Type="http://schemas.openxmlformats.org/officeDocument/2006/relationships/hyperlink" Target="https://sairhythms.sathyasai.org/song/although-i-don%E2%80%99t-see-you-you-are-there" TargetMode="External"/><Relationship Id="rId3287" Type="http://schemas.openxmlformats.org/officeDocument/2006/relationships/hyperlink" Target="https://sairhythms.sathyasai.org/song/raghupathi-raghava-raja-ram-patitha-0" TargetMode="External"/><Relationship Id="rId151" Type="http://schemas.openxmlformats.org/officeDocument/2006/relationships/hyperlink" Target="https://sairhythms.sathyasai.org/song/alokya-sri-bala-krishnam" TargetMode="External"/><Relationship Id="rId3286" Type="http://schemas.openxmlformats.org/officeDocument/2006/relationships/hyperlink" Target="https://sairhythms.sathyasai.org/song/raghupathi-raghava-raja-ram-patitha" TargetMode="External"/><Relationship Id="rId158" Type="http://schemas.openxmlformats.org/officeDocument/2006/relationships/hyperlink" Target="https://sairhythms.sathyasai.org/song/amazing-grace" TargetMode="External"/><Relationship Id="rId3289" Type="http://schemas.openxmlformats.org/officeDocument/2006/relationships/hyperlink" Target="https://sairhythms.sathyasai.org/song/raghupathi-raghava-ram-kaho" TargetMode="External"/><Relationship Id="rId157" Type="http://schemas.openxmlformats.org/officeDocument/2006/relationships/hyperlink" Target="https://youtu.be/Lz-zYIIgTR4" TargetMode="External"/><Relationship Id="rId3288" Type="http://schemas.openxmlformats.org/officeDocument/2006/relationships/hyperlink" Target="https://youtu.be/D8awFx_qgQw" TargetMode="External"/><Relationship Id="rId156" Type="http://schemas.openxmlformats.org/officeDocument/2006/relationships/hyperlink" Target="https://sairhythms.sathyasai.org/song/amaterasu-omikami-ai-no-kami" TargetMode="External"/><Relationship Id="rId155" Type="http://schemas.openxmlformats.org/officeDocument/2006/relationships/hyperlink" Target="https://youtu.be/taq7Ab7FAMA" TargetMode="External"/><Relationship Id="rId2820" Type="http://schemas.openxmlformats.org/officeDocument/2006/relationships/hyperlink" Target="https://youtu.be/nd5aJi2khZE" TargetMode="External"/><Relationship Id="rId2821" Type="http://schemas.openxmlformats.org/officeDocument/2006/relationships/hyperlink" Target="https://sairhythms.sathyasai.org/song/neelakanteshwara-sada-shivom" TargetMode="External"/><Relationship Id="rId2822" Type="http://schemas.openxmlformats.org/officeDocument/2006/relationships/hyperlink" Target="https://youtu.be/BC4FHZBpQ8c" TargetMode="External"/><Relationship Id="rId2823" Type="http://schemas.openxmlformats.org/officeDocument/2006/relationships/hyperlink" Target="https://sairhythms.sathyasai.org/song/neeraja-shayana-narayana" TargetMode="External"/><Relationship Id="rId2824" Type="http://schemas.openxmlformats.org/officeDocument/2006/relationships/hyperlink" Target="https://sairhythms.sathyasai.org/song/niji-iro-no-hikari-no" TargetMode="External"/><Relationship Id="rId2825" Type="http://schemas.openxmlformats.org/officeDocument/2006/relationships/hyperlink" Target="https://youtu.be/UBZ34-aYb8g" TargetMode="External"/><Relationship Id="rId2826" Type="http://schemas.openxmlformats.org/officeDocument/2006/relationships/hyperlink" Target="https://sairhythms.sathyasai.org/song/nirakara-roopam-nirantam-ganesham" TargetMode="External"/><Relationship Id="rId2827" Type="http://schemas.openxmlformats.org/officeDocument/2006/relationships/hyperlink" Target="https://sairhythms.sathyasai.org/song/niranjana-nara-roopa-dhara" TargetMode="External"/><Relationship Id="rId2828" Type="http://schemas.openxmlformats.org/officeDocument/2006/relationships/hyperlink" Target="https://sairhythms.sathyasai.org/song/niranjani-sai-bhavani" TargetMode="External"/><Relationship Id="rId2829" Type="http://schemas.openxmlformats.org/officeDocument/2006/relationships/hyperlink" Target="https://sairhythms.sathyasai.org/song/nirupama-guna-sadana-charana-neeraja" TargetMode="External"/><Relationship Id="rId2810" Type="http://schemas.openxmlformats.org/officeDocument/2006/relationships/hyperlink" Target="https://sairhythms.sathyasai.org/song/neela-megha-shyamala-roopa-gopala" TargetMode="External"/><Relationship Id="rId2811" Type="http://schemas.openxmlformats.org/officeDocument/2006/relationships/hyperlink" Target="https://sairhythms.sathyasai.org/song/neela-megha-shyamala-roopa-sai" TargetMode="External"/><Relationship Id="rId2812" Type="http://schemas.openxmlformats.org/officeDocument/2006/relationships/hyperlink" Target="https://sairhythms.sathyasai.org/song/neela-varna-ghana-shyama" TargetMode="External"/><Relationship Id="rId2813" Type="http://schemas.openxmlformats.org/officeDocument/2006/relationships/hyperlink" Target="https://sairhythms.sathyasai.org/song/neelachala-prabhu-neela-madhava" TargetMode="External"/><Relationship Id="rId2814" Type="http://schemas.openxmlformats.org/officeDocument/2006/relationships/hyperlink" Target="https://youtu.be/n_p5EbRdLBw" TargetMode="External"/><Relationship Id="rId2815" Type="http://schemas.openxmlformats.org/officeDocument/2006/relationships/hyperlink" Target="https://sairhythms.sathyasai.org/song/neelagriva-kumara" TargetMode="External"/><Relationship Id="rId2816" Type="http://schemas.openxmlformats.org/officeDocument/2006/relationships/hyperlink" Target="https://sairhythms.sathyasai.org/song/neelakanta-gangadhara-hara-uma-pathey" TargetMode="External"/><Relationship Id="rId2817" Type="http://schemas.openxmlformats.org/officeDocument/2006/relationships/hyperlink" Target="https://dl.radiosai.org/RADIO_SAI_BHAJAN_CLASSROOM_386_NEELAKANTHA.mp3" TargetMode="External"/><Relationship Id="rId2818" Type="http://schemas.openxmlformats.org/officeDocument/2006/relationships/hyperlink" Target="https://sairhythms.sathyasai.org/song/neelakanta-mahadeva-gowri-vandana" TargetMode="External"/><Relationship Id="rId2819" Type="http://schemas.openxmlformats.org/officeDocument/2006/relationships/hyperlink" Target="https://dl.radiosai.org/RADIO_SAI_BHAJAN_CLASSROOM_432_NEELAKANTHA_MAHADEV.mp3" TargetMode="External"/><Relationship Id="rId1510" Type="http://schemas.openxmlformats.org/officeDocument/2006/relationships/hyperlink" Target="https://sairhythms.sathyasai.org/song/hum-ko-deejo%C2%A0teri-duwaayen" TargetMode="External"/><Relationship Id="rId2841" Type="http://schemas.openxmlformats.org/officeDocument/2006/relationships/hyperlink" Target="https://youtu.be/IJuxOtg4NTY" TargetMode="External"/><Relationship Id="rId1511" Type="http://schemas.openxmlformats.org/officeDocument/2006/relationships/hyperlink" Target="https://sairhythms.sathyasai.org/song/hum-ko-tum-se-pyaar" TargetMode="External"/><Relationship Id="rId2842" Type="http://schemas.openxmlformats.org/officeDocument/2006/relationships/hyperlink" Target="https://sairhythms.sathyasai.org/song/o-beloved-lord-sathya-sai" TargetMode="External"/><Relationship Id="rId1512" Type="http://schemas.openxmlformats.org/officeDocument/2006/relationships/hyperlink" Target="https://youtu.be/ua2aKvCVGww" TargetMode="External"/><Relationship Id="rId2843" Type="http://schemas.openxmlformats.org/officeDocument/2006/relationships/hyperlink" Target="https://sairhythms.sathyasai.org/song/o-bhagawan-guru-bhagawan-sathya" TargetMode="External"/><Relationship Id="rId1513" Type="http://schemas.openxmlformats.org/officeDocument/2006/relationships/hyperlink" Target="https://sairhythms.sathyasai.org/song/hum-sab-boley-namah-shivaya" TargetMode="External"/><Relationship Id="rId2844" Type="http://schemas.openxmlformats.org/officeDocument/2006/relationships/hyperlink" Target="https://youtu.be/9V94z8tghOY" TargetMode="External"/><Relationship Id="rId1514" Type="http://schemas.openxmlformats.org/officeDocument/2006/relationships/hyperlink" Target="https://raagabox.com/search/?mid=1001474" TargetMode="External"/><Relationship Id="rId2845" Type="http://schemas.openxmlformats.org/officeDocument/2006/relationships/hyperlink" Target="https://sairhythms.sathyasai.org/song/o-bhagawan-o-bhagawan" TargetMode="External"/><Relationship Id="rId1515" Type="http://schemas.openxmlformats.org/officeDocument/2006/relationships/hyperlink" Target="https://sairhythms.sathyasai.org/song/hum-sab-milkar-mangal-gaayen" TargetMode="External"/><Relationship Id="rId2846" Type="http://schemas.openxmlformats.org/officeDocument/2006/relationships/hyperlink" Target="https://youtu.be/4MFbTj1TlVU" TargetMode="External"/><Relationship Id="rId1516" Type="http://schemas.openxmlformats.org/officeDocument/2006/relationships/hyperlink" Target="https://dl.radiosai.org/RADIO_SAI_BHAJAN_CLASSROOM_280_HUM_SAB_MILKAR_MANGAL.mp3" TargetMode="External"/><Relationship Id="rId2847" Type="http://schemas.openxmlformats.org/officeDocument/2006/relationships/hyperlink" Target="https://sairhythms.sathyasai.org/song/o-bhagawan-o-bhagawan-araj" TargetMode="External"/><Relationship Id="rId1517" Type="http://schemas.openxmlformats.org/officeDocument/2006/relationships/hyperlink" Target="https://sairhythms.sathyasai.org/song/i-am" TargetMode="External"/><Relationship Id="rId2848" Type="http://schemas.openxmlformats.org/officeDocument/2006/relationships/hyperlink" Target="https://media.radiosai.org/journals/Vol_06/01JUL08/10-bhajans.htm" TargetMode="External"/><Relationship Id="rId1518" Type="http://schemas.openxmlformats.org/officeDocument/2006/relationships/hyperlink" Target="https://sairhythms.sathyasai.org/song/i-am-circle" TargetMode="External"/><Relationship Id="rId2849" Type="http://schemas.openxmlformats.org/officeDocument/2006/relationships/hyperlink" Target="https://sairhythms.sathyasai.org/song/o-bhagawan-o-bhagawan-o" TargetMode="External"/><Relationship Id="rId1519" Type="http://schemas.openxmlformats.org/officeDocument/2006/relationships/hyperlink" Target="https://sairhythms.sathyasai.org/song/i-am-wave-ocean" TargetMode="External"/><Relationship Id="rId2840" Type="http://schemas.openxmlformats.org/officeDocument/2006/relationships/hyperlink" Target="https://sairhythms.sathyasai.org/song/o-baba-sai-krishna" TargetMode="External"/><Relationship Id="rId2830" Type="http://schemas.openxmlformats.org/officeDocument/2006/relationships/hyperlink" Target="https://media.radiosai.org/journals/Vol_05/01DEC07/10-bhajans.htm" TargetMode="External"/><Relationship Id="rId1500" Type="http://schemas.openxmlformats.org/officeDocument/2006/relationships/hyperlink" Target="https://sairhythms.sathyasai.org/song/hold-light" TargetMode="External"/><Relationship Id="rId2831" Type="http://schemas.openxmlformats.org/officeDocument/2006/relationships/hyperlink" Target="https://sairhythms.sathyasai.org/song/nithyananda-ati-baibhava" TargetMode="External"/><Relationship Id="rId1501" Type="http://schemas.openxmlformats.org/officeDocument/2006/relationships/hyperlink" Target="https://sairhythms.sathyasai.org/song/holy-ground" TargetMode="External"/><Relationship Id="rId2832" Type="http://schemas.openxmlformats.org/officeDocument/2006/relationships/hyperlink" Target="https://sairhythms.sathyasai.org/song/nithyanandam-satchidanandam" TargetMode="External"/><Relationship Id="rId1502" Type="http://schemas.openxmlformats.org/officeDocument/2006/relationships/hyperlink" Target="https://sairhythms.sathyasai.org/song/holy-lord-god-almighty" TargetMode="External"/><Relationship Id="rId2833" Type="http://schemas.openxmlformats.org/officeDocument/2006/relationships/hyperlink" Target="https://sairhythms.sathyasai.org/song/no-one-you" TargetMode="External"/><Relationship Id="rId1503" Type="http://schemas.openxmlformats.org/officeDocument/2006/relationships/hyperlink" Target="https://sairhythms.sathyasai.org/song/how-many-lives-have-i-been-through" TargetMode="External"/><Relationship Id="rId2834" Type="http://schemas.openxmlformats.org/officeDocument/2006/relationships/hyperlink" Target="https://sairhythms.sathyasai.org/song/no-one-beyond-his-grace" TargetMode="External"/><Relationship Id="rId1504" Type="http://schemas.openxmlformats.org/officeDocument/2006/relationships/hyperlink" Target="https://sairhythms.sathyasai.org/song/how-many-past-lives" TargetMode="External"/><Relationship Id="rId2835" Type="http://schemas.openxmlformats.org/officeDocument/2006/relationships/hyperlink" Target="https://sairhythms.sathyasai.org/song/now-and-forever" TargetMode="External"/><Relationship Id="rId1505" Type="http://schemas.openxmlformats.org/officeDocument/2006/relationships/hyperlink" Target="https://sairhythms.sathyasai.org/song/how-sweet-it" TargetMode="External"/><Relationship Id="rId2836" Type="http://schemas.openxmlformats.org/officeDocument/2006/relationships/hyperlink" Target="https://sairhythms.sathyasai.org/song/o-baba-sai-baba" TargetMode="External"/><Relationship Id="rId1506" Type="http://schemas.openxmlformats.org/officeDocument/2006/relationships/hyperlink" Target="https://sairhythms.sathyasai.org/song/hrudaya-spandana-sai-vandana" TargetMode="External"/><Relationship Id="rId2837" Type="http://schemas.openxmlformats.org/officeDocument/2006/relationships/hyperlink" Target="https://media.radiosai.org/journals/Vol_05/01JUN07/10-bhajans.htm" TargetMode="External"/><Relationship Id="rId1507" Type="http://schemas.openxmlformats.org/officeDocument/2006/relationships/hyperlink" Target="https://youtu.be/QXg5XtDg4PU" TargetMode="External"/><Relationship Id="rId2838" Type="http://schemas.openxmlformats.org/officeDocument/2006/relationships/hyperlink" Target="https://sairhythms.sathyasai.org/song/o-baba-sai-baba-sathya" TargetMode="External"/><Relationship Id="rId1508" Type="http://schemas.openxmlformats.org/officeDocument/2006/relationships/hyperlink" Target="https://sairhythms.sathyasai.org/song/hrudayanta-ranga-sai-nandana-vana" TargetMode="External"/><Relationship Id="rId2839" Type="http://schemas.openxmlformats.org/officeDocument/2006/relationships/hyperlink" Target="https://youtu.be/DryGMw5TN0Y" TargetMode="External"/><Relationship Id="rId1509" Type="http://schemas.openxmlformats.org/officeDocument/2006/relationships/hyperlink" Target="https://sairhythms.sathyasai.org/song/hu-allah-allah-hu-allah" TargetMode="External"/><Relationship Id="rId2800" Type="http://schemas.openxmlformats.org/officeDocument/2006/relationships/hyperlink" Target="https://sairhythms.sathyasai.org/song/nayana-sunayana-sundara-shyama" TargetMode="External"/><Relationship Id="rId2801" Type="http://schemas.openxmlformats.org/officeDocument/2006/relationships/hyperlink" Target="https://sairhythms.sathyasai.org/song/nayanon-mey-prem-dhaar-vachanon" TargetMode="External"/><Relationship Id="rId2802" Type="http://schemas.openxmlformats.org/officeDocument/2006/relationships/hyperlink" Target="https://dl.radiosai.org/RADIO_SAI_BHAJAN_CLASSROOM_478_NAYANO_MEIN_PREM_DHAR_VACHANO_MEIN.mp3" TargetMode="External"/><Relationship Id="rId2803" Type="http://schemas.openxmlformats.org/officeDocument/2006/relationships/hyperlink" Target="https://youtu.be/vj-Mrq7eq4k" TargetMode="External"/><Relationship Id="rId2804" Type="http://schemas.openxmlformats.org/officeDocument/2006/relationships/hyperlink" Target="https://sairhythms.sathyasai.org/song/neela-megha-ghana-shyama" TargetMode="External"/><Relationship Id="rId2805" Type="http://schemas.openxmlformats.org/officeDocument/2006/relationships/hyperlink" Target="https://sairhythms.sathyasai.org/song/neela-megha-shyama-govardhana-giridhari" TargetMode="External"/><Relationship Id="rId2806" Type="http://schemas.openxmlformats.org/officeDocument/2006/relationships/hyperlink" Target="https://raagabox.com/search/?mid=1007194" TargetMode="External"/><Relationship Id="rId2807" Type="http://schemas.openxmlformats.org/officeDocument/2006/relationships/hyperlink" Target="https://sairhythms.sathyasai.org/song/neela-megha-shyama-krishna-gopala-krishna" TargetMode="External"/><Relationship Id="rId2808" Type="http://schemas.openxmlformats.org/officeDocument/2006/relationships/hyperlink" Target="https://sairhythms.sathyasai.org/song/neela-megha-shyamala-ghana-shyama" TargetMode="External"/><Relationship Id="rId2809" Type="http://schemas.openxmlformats.org/officeDocument/2006/relationships/hyperlink" Target="https://media.radiosai.org/journals/vol_10/01MAY12/12-bhajans.htm" TargetMode="External"/><Relationship Id="rId1576" Type="http://schemas.openxmlformats.org/officeDocument/2006/relationships/hyperlink" Target="https://sairhythms.sathyasai.org/song/i-will-come-you" TargetMode="External"/><Relationship Id="rId4602" Type="http://schemas.openxmlformats.org/officeDocument/2006/relationships/hyperlink" Target="https://sairhythms.sathyasai.org/song/we-are-children-sai" TargetMode="External"/><Relationship Id="rId1577" Type="http://schemas.openxmlformats.org/officeDocument/2006/relationships/hyperlink" Target="https://sairhythms.sathyasai.org/song/i-will-fly-sky" TargetMode="External"/><Relationship Id="rId4601" Type="http://schemas.openxmlformats.org/officeDocument/2006/relationships/hyperlink" Target="https://sairhythms.sathyasai.org/song/we-are-opening" TargetMode="External"/><Relationship Id="rId1578" Type="http://schemas.openxmlformats.org/officeDocument/2006/relationships/hyperlink" Target="https://sairhythms.sathyasai.org/song/i-will-follow-you" TargetMode="External"/><Relationship Id="rId4604" Type="http://schemas.openxmlformats.org/officeDocument/2006/relationships/hyperlink" Target="https://sairhythms.sathyasai.org/song/we-are-light-god" TargetMode="External"/><Relationship Id="rId1579" Type="http://schemas.openxmlformats.org/officeDocument/2006/relationships/hyperlink" Target="https://sairhythms.sathyasai.org/song/i-will-keep-my-word-every-day" TargetMode="External"/><Relationship Id="rId4603" Type="http://schemas.openxmlformats.org/officeDocument/2006/relationships/hyperlink" Target="https://sairhythms.sathyasai.org/song/we-are-daughters" TargetMode="External"/><Relationship Id="rId4606" Type="http://schemas.openxmlformats.org/officeDocument/2006/relationships/hyperlink" Target="https://sairhythms.sathyasai.org/song/we-gather-your-feet" TargetMode="External"/><Relationship Id="rId4605" Type="http://schemas.openxmlformats.org/officeDocument/2006/relationships/hyperlink" Target="https://sairhythms.sathyasai.org/song/we-bow-him-who-removes-all-obstacles" TargetMode="External"/><Relationship Id="rId4608" Type="http://schemas.openxmlformats.org/officeDocument/2006/relationships/hyperlink" Target="https://sairhythms.sathyasai.org/song/we-keep-our-thoughts-fixed-you" TargetMode="External"/><Relationship Id="rId4607" Type="http://schemas.openxmlformats.org/officeDocument/2006/relationships/hyperlink" Target="https://sairhythms.sathyasai.org/song/we-give-our-love" TargetMode="External"/><Relationship Id="rId4609" Type="http://schemas.openxmlformats.org/officeDocument/2006/relationships/hyperlink" Target="https://sairhythms.sathyasai.org/song/we-love-our-lord-sai-baba" TargetMode="External"/><Relationship Id="rId987" Type="http://schemas.openxmlformats.org/officeDocument/2006/relationships/hyperlink" Target="https://sairhythms.sathyasai.org/song/gangadhara-hara-shiva-shambho" TargetMode="External"/><Relationship Id="rId986" Type="http://schemas.openxmlformats.org/officeDocument/2006/relationships/hyperlink" Target="https://sairhythms.sathyasai.org/song/gangadhara-hara-samba-sadashiva" TargetMode="External"/><Relationship Id="rId985" Type="http://schemas.openxmlformats.org/officeDocument/2006/relationships/hyperlink" Target="https://sairhythms.sathyasai.org/song/gangadhara-hara-gowri-shiva" TargetMode="External"/><Relationship Id="rId984" Type="http://schemas.openxmlformats.org/officeDocument/2006/relationships/hyperlink" Target="https://sairhythms.sathyasai.org/song/gangadhara-hara-gowri-shiva-0" TargetMode="External"/><Relationship Id="rId989" Type="http://schemas.openxmlformats.org/officeDocument/2006/relationships/hyperlink" Target="https://sairhythms.sathyasai.org/song/gangotri-natha-ganga-shiva" TargetMode="External"/><Relationship Id="rId988" Type="http://schemas.openxmlformats.org/officeDocument/2006/relationships/hyperlink" Target="https://sairhythms.sathyasai.org/song/gangadhara-paahi-maam" TargetMode="External"/><Relationship Id="rId1570" Type="http://schemas.openxmlformats.org/officeDocument/2006/relationships/hyperlink" Target="https://sairhythms.sathyasai.org/song/i-surrender-you-baba" TargetMode="External"/><Relationship Id="rId1571" Type="http://schemas.openxmlformats.org/officeDocument/2006/relationships/hyperlink" Target="https://sairhythms.sathyasai.org/song/i-walk-along-path" TargetMode="External"/><Relationship Id="rId983" Type="http://schemas.openxmlformats.org/officeDocument/2006/relationships/hyperlink" Target="https://sairhythms.sathyasai.org/song/gangadhara-hara-gangadhara-hara-kailasa" TargetMode="External"/><Relationship Id="rId1572" Type="http://schemas.openxmlformats.org/officeDocument/2006/relationships/hyperlink" Target="https://sairhythms.sathyasai.org/song/i-want-hear-you-call-me" TargetMode="External"/><Relationship Id="rId982" Type="http://schemas.openxmlformats.org/officeDocument/2006/relationships/hyperlink" Target="https://dl.radiosai.org/RADIO_SAI_BHAJAN_CLASSROOM_397_GANGADHAR_GOURI_MAHESHA.mp3" TargetMode="External"/><Relationship Id="rId1573" Type="http://schemas.openxmlformats.org/officeDocument/2006/relationships/hyperlink" Target="https://sairhythms.sathyasai.org/song/i-was-born-love-you" TargetMode="External"/><Relationship Id="rId981" Type="http://schemas.openxmlformats.org/officeDocument/2006/relationships/hyperlink" Target="https://sairhythms.sathyasai.org/song/gangadhara-gowri-mahesha" TargetMode="External"/><Relationship Id="rId1574" Type="http://schemas.openxmlformats.org/officeDocument/2006/relationships/hyperlink" Target="https://sairhythms.sathyasai.org/song/i-was-darkness-illusion" TargetMode="External"/><Relationship Id="rId4600" Type="http://schemas.openxmlformats.org/officeDocument/2006/relationships/hyperlink" Target="https://sairhythms.sathyasai.org/song/we-are-one-baba" TargetMode="External"/><Relationship Id="rId980" Type="http://schemas.openxmlformats.org/officeDocument/2006/relationships/hyperlink" Target="https://sairhythms.sathyasai.org/song/gangadhara-girija-ramana" TargetMode="External"/><Relationship Id="rId1575" Type="http://schemas.openxmlformats.org/officeDocument/2006/relationships/hyperlink" Target="https://sairhythms.sathyasai.org/song/i-will-be-thine-my-lord" TargetMode="External"/><Relationship Id="rId1565" Type="http://schemas.openxmlformats.org/officeDocument/2006/relationships/hyperlink" Target="https://sairhythms.sathyasai.org/song/i-see-all-you-see" TargetMode="External"/><Relationship Id="rId2896" Type="http://schemas.openxmlformats.org/officeDocument/2006/relationships/hyperlink" Target="https://sairhythms.sathyasai.org/song/oh-lord-may-we-live-peace" TargetMode="External"/><Relationship Id="rId1566" Type="http://schemas.openxmlformats.org/officeDocument/2006/relationships/hyperlink" Target="https://sairhythms.sathyasai.org/song/i-shall-guard-you" TargetMode="External"/><Relationship Id="rId2897" Type="http://schemas.openxmlformats.org/officeDocument/2006/relationships/hyperlink" Target="https://sairhythms.sathyasai.org/song/oh-lord-oh-my-lord" TargetMode="External"/><Relationship Id="rId1567" Type="http://schemas.openxmlformats.org/officeDocument/2006/relationships/hyperlink" Target="https://sairhythms.sathyasai.org/song/i-sing-song-love-you" TargetMode="External"/><Relationship Id="rId2898" Type="http://schemas.openxmlformats.org/officeDocument/2006/relationships/hyperlink" Target="https://sairhythms.sathyasai.org/song/oh-mother-divine" TargetMode="External"/><Relationship Id="rId1568" Type="http://schemas.openxmlformats.org/officeDocument/2006/relationships/hyperlink" Target="https://sairhythms.sathyasai.org/song/i-sing-song-saints-god" TargetMode="External"/><Relationship Id="rId2899" Type="http://schemas.openxmlformats.org/officeDocument/2006/relationships/hyperlink" Target="https://sairhythms.sathyasai.org/song/oh-my-lord-i-sing" TargetMode="External"/><Relationship Id="rId1569" Type="http://schemas.openxmlformats.org/officeDocument/2006/relationships/hyperlink" Target="https://sairhythms.sathyasai.org/song/i-surrender-love-sai" TargetMode="External"/><Relationship Id="rId976" Type="http://schemas.openxmlformats.org/officeDocument/2006/relationships/hyperlink" Target="https://sairhythms.sathyasai.org/song/ganga-jatadhara-gowri-mahesha" TargetMode="External"/><Relationship Id="rId975" Type="http://schemas.openxmlformats.org/officeDocument/2006/relationships/hyperlink" Target="https://youtu.be/FZ8OouWDvjg" TargetMode="External"/><Relationship Id="rId974" Type="http://schemas.openxmlformats.org/officeDocument/2006/relationships/hyperlink" Target="https://sairhythms.sathyasai.org/song/ganeshwara-ganadhipa" TargetMode="External"/><Relationship Id="rId973" Type="http://schemas.openxmlformats.org/officeDocument/2006/relationships/hyperlink" Target="https://sairhythms.sathyasai.org/song/ganeshwara-gaja-mukeshwara" TargetMode="External"/><Relationship Id="rId979" Type="http://schemas.openxmlformats.org/officeDocument/2006/relationships/hyperlink" Target="https://sairhythms.sathyasai.org/song/ganga-mayi-parameshwari-gangey" TargetMode="External"/><Relationship Id="rId978" Type="http://schemas.openxmlformats.org/officeDocument/2006/relationships/hyperlink" Target="https://www.youtube.com/watch?v=MVinfGMT_xE" TargetMode="External"/><Relationship Id="rId977" Type="http://schemas.openxmlformats.org/officeDocument/2006/relationships/hyperlink" Target="https://sairhythms.sathyasai.org/song/ganga-jatadhara-gowri-shankara-girija" TargetMode="External"/><Relationship Id="rId2890" Type="http://schemas.openxmlformats.org/officeDocument/2006/relationships/hyperlink" Target="https://sairhythms.sathyasai.org/song/oh-baba-sai-baba" TargetMode="External"/><Relationship Id="rId1560" Type="http://schemas.openxmlformats.org/officeDocument/2006/relationships/hyperlink" Target="https://sairhythms.sathyasai.org/song/i-met-him-dream-love-flooded-me" TargetMode="External"/><Relationship Id="rId2891" Type="http://schemas.openxmlformats.org/officeDocument/2006/relationships/hyperlink" Target="https://sairhythms.sathyasai.org/song/oh-come-all-ye-faithful" TargetMode="External"/><Relationship Id="rId972" Type="http://schemas.openxmlformats.org/officeDocument/2006/relationships/hyperlink" Target="https://youtu.be/i5SkFTcnZtc" TargetMode="External"/><Relationship Id="rId1561" Type="http://schemas.openxmlformats.org/officeDocument/2006/relationships/hyperlink" Target="https://sairhythms.sathyasai.org/song/i-offer-myself-thee" TargetMode="External"/><Relationship Id="rId2892" Type="http://schemas.openxmlformats.org/officeDocument/2006/relationships/hyperlink" Target="https://www.youtube.com/watch?v=RwogLAZaSkY" TargetMode="External"/><Relationship Id="rId971" Type="http://schemas.openxmlformats.org/officeDocument/2006/relationships/hyperlink" Target="https://sairhythms.sathyasai.org/song/ganesha-ganesha-yami-wo-furi" TargetMode="External"/><Relationship Id="rId1562" Type="http://schemas.openxmlformats.org/officeDocument/2006/relationships/hyperlink" Target="https://sairhythms.sathyasai.org/song/i-only-have-one-message-you" TargetMode="External"/><Relationship Id="rId2893" Type="http://schemas.openxmlformats.org/officeDocument/2006/relationships/hyperlink" Target="https://sairhythms.sathyasai.org/song/oh-dearest-swami" TargetMode="External"/><Relationship Id="rId970" Type="http://schemas.openxmlformats.org/officeDocument/2006/relationships/hyperlink" Target="https://sairhythms.sathyasai.org/song/ganesha-we-ask-you" TargetMode="External"/><Relationship Id="rId1563" Type="http://schemas.openxmlformats.org/officeDocument/2006/relationships/hyperlink" Target="https://sairhythms.sathyasai.org/song/i-prayed-god" TargetMode="External"/><Relationship Id="rId2894" Type="http://schemas.openxmlformats.org/officeDocument/2006/relationships/hyperlink" Target="https://sairhythms.sathyasai.org/song/oh-god-beautiful" TargetMode="External"/><Relationship Id="rId1564" Type="http://schemas.openxmlformats.org/officeDocument/2006/relationships/hyperlink" Target="https://sairhythms.sathyasai.org/song/i-rejoice" TargetMode="External"/><Relationship Id="rId2895" Type="http://schemas.openxmlformats.org/officeDocument/2006/relationships/hyperlink" Target="https://sairhythms.sathyasai.org/song/oh-lord-take-my-life" TargetMode="External"/><Relationship Id="rId1598" Type="http://schemas.openxmlformats.org/officeDocument/2006/relationships/hyperlink" Target="https://sairhythms.sathyasai.org/song/chambers-my-heart" TargetMode="External"/><Relationship Id="rId4624" Type="http://schemas.openxmlformats.org/officeDocument/2006/relationships/hyperlink" Target="https://youtu.be/nuAjC8eHyUs?si=wysVu4jqAJwsxHmH" TargetMode="External"/><Relationship Id="rId1599" Type="http://schemas.openxmlformats.org/officeDocument/2006/relationships/hyperlink" Target="https://youtu.be/OY7Cy--NEmg" TargetMode="External"/><Relationship Id="rId4623" Type="http://schemas.openxmlformats.org/officeDocument/2006/relationships/hyperlink" Target="https://sairhythms.sathyasai.org/song/whakaaria-mai" TargetMode="External"/><Relationship Id="rId4626" Type="http://schemas.openxmlformats.org/officeDocument/2006/relationships/hyperlink" Target="https://sairhythms.sathyasai.org/song/what-day-loving-you" TargetMode="External"/><Relationship Id="rId4625" Type="http://schemas.openxmlformats.org/officeDocument/2006/relationships/hyperlink" Target="https://sairhythms.sathyasai.org/song/what-relief" TargetMode="External"/><Relationship Id="rId4628" Type="http://schemas.openxmlformats.org/officeDocument/2006/relationships/hyperlink" Target="https://sairhythms.sathyasai.org/song/when-dark-clouds-fill-your-skies" TargetMode="External"/><Relationship Id="rId4627" Type="http://schemas.openxmlformats.org/officeDocument/2006/relationships/hyperlink" Target="https://sairhythms.sathyasai.org/song/what-wonderous-love" TargetMode="External"/><Relationship Id="rId4629" Type="http://schemas.openxmlformats.org/officeDocument/2006/relationships/hyperlink" Target="https://sairhythms.sathyasai.org/song/when-love-god-enfolds-you" TargetMode="External"/><Relationship Id="rId1590" Type="http://schemas.openxmlformats.org/officeDocument/2006/relationships/hyperlink" Target="https://sairhythms.sathyasai.org/song/if-you-want-your-dream-be" TargetMode="External"/><Relationship Id="rId1591" Type="http://schemas.openxmlformats.org/officeDocument/2006/relationships/hyperlink" Target="https://sairhythms.sathyasai.org/song/all-i-say" TargetMode="External"/><Relationship Id="rId1592" Type="http://schemas.openxmlformats.org/officeDocument/2006/relationships/hyperlink" Target="https://sairhythms.sathyasai.org/song/his-eyes-compassion" TargetMode="External"/><Relationship Id="rId1593" Type="http://schemas.openxmlformats.org/officeDocument/2006/relationships/hyperlink" Target="https://sairhythms.sathyasai.org/song/my-heart-blazing-sun" TargetMode="External"/><Relationship Id="rId1594" Type="http://schemas.openxmlformats.org/officeDocument/2006/relationships/hyperlink" Target="https://sairhythms.sathyasai.org/song/my-heart-o-lord-i-see-your-face" TargetMode="External"/><Relationship Id="rId4620" Type="http://schemas.openxmlformats.org/officeDocument/2006/relationships/hyperlink" Target="https://sairhythms.sathyasai.org/song/we-wish-you-merry-christmas" TargetMode="External"/><Relationship Id="rId1595" Type="http://schemas.openxmlformats.org/officeDocument/2006/relationships/hyperlink" Target="https://sairhythms.sathyasai.org/song/my-soul" TargetMode="External"/><Relationship Id="rId1596" Type="http://schemas.openxmlformats.org/officeDocument/2006/relationships/hyperlink" Target="https://sairhythms.sathyasai.org/song/parts-world" TargetMode="External"/><Relationship Id="rId4622" Type="http://schemas.openxmlformats.org/officeDocument/2006/relationships/hyperlink" Target="https://sairhythms.sathyasai.org/song/were-path-purity" TargetMode="External"/><Relationship Id="rId1597" Type="http://schemas.openxmlformats.org/officeDocument/2006/relationships/hyperlink" Target="https://sairhythms.sathyasai.org/song/altar-my-home" TargetMode="External"/><Relationship Id="rId4621" Type="http://schemas.openxmlformats.org/officeDocument/2006/relationships/hyperlink" Target="https://sairhythms.sathyasai.org/song/we-re-never-away-avatar-eyes" TargetMode="External"/><Relationship Id="rId1587" Type="http://schemas.openxmlformats.org/officeDocument/2006/relationships/hyperlink" Target="https://sairhythms.sathyasai.org/song/if-first-you-dont-succeed" TargetMode="External"/><Relationship Id="rId4613" Type="http://schemas.openxmlformats.org/officeDocument/2006/relationships/hyperlink" Target="https://sairhythms.sathyasai.org/song/we-rejoice-lord-has-come" TargetMode="External"/><Relationship Id="rId1588" Type="http://schemas.openxmlformats.org/officeDocument/2006/relationships/hyperlink" Target="https://sairhythms.sathyasai.org/song/if-they-say-our-eyes-are-beautiful" TargetMode="External"/><Relationship Id="rId4612" Type="http://schemas.openxmlformats.org/officeDocument/2006/relationships/hyperlink" Target="https://sairhythms.sathyasai.org/song/we-pray-you-ganesha" TargetMode="External"/><Relationship Id="rId1589" Type="http://schemas.openxmlformats.org/officeDocument/2006/relationships/hyperlink" Target="https://sairhythms.sathyasai.org/song/if-you-want-merge" TargetMode="External"/><Relationship Id="rId4615" Type="http://schemas.openxmlformats.org/officeDocument/2006/relationships/hyperlink" Target="https://raagabox.com/search/?mid=1001192" TargetMode="External"/><Relationship Id="rId4614" Type="http://schemas.openxmlformats.org/officeDocument/2006/relationships/hyperlink" Target="https://sairhythms.sathyasai.org/song/we-sanctify-day" TargetMode="External"/><Relationship Id="rId4617" Type="http://schemas.openxmlformats.org/officeDocument/2006/relationships/hyperlink" Target="https://sairhythms.sathyasai.org/song/we-sing-your-song-sathya-sai" TargetMode="External"/><Relationship Id="rId4616" Type="http://schemas.openxmlformats.org/officeDocument/2006/relationships/hyperlink" Target="https://sairhythms.sathyasai.org/song/we-saw-love-your-eyes" TargetMode="External"/><Relationship Id="rId4619" Type="http://schemas.openxmlformats.org/officeDocument/2006/relationships/hyperlink" Target="https://www.youtube.com/watch?v=SUBTERdTKUg" TargetMode="External"/><Relationship Id="rId4618" Type="http://schemas.openxmlformats.org/officeDocument/2006/relationships/hyperlink" Target="https://sairhythms.sathyasai.org/song/we-three-kings" TargetMode="External"/><Relationship Id="rId998" Type="http://schemas.openxmlformats.org/officeDocument/2006/relationships/hyperlink" Target="https://sairhythms.sathyasai.org/song/gently-smiling-sai" TargetMode="External"/><Relationship Id="rId997" Type="http://schemas.openxmlformats.org/officeDocument/2006/relationships/hyperlink" Target="https://sairhythms.sathyasai.org/song/gentle-lord-we-crave-bliss" TargetMode="External"/><Relationship Id="rId996" Type="http://schemas.openxmlformats.org/officeDocument/2006/relationships/hyperlink" Target="https://raagabox.com/search/?mid=1007421" TargetMode="External"/><Relationship Id="rId995" Type="http://schemas.openxmlformats.org/officeDocument/2006/relationships/hyperlink" Target="https://sairhythms.sathyasai.org/song/geeta-dayaka-hey-giridhari" TargetMode="External"/><Relationship Id="rId999" Type="http://schemas.openxmlformats.org/officeDocument/2006/relationships/hyperlink" Target="https://raagabox.com/search/?mid=1002051" TargetMode="External"/><Relationship Id="rId990" Type="http://schemas.openxmlformats.org/officeDocument/2006/relationships/hyperlink" Target="https://youtu.be/-ROiJ3eV50E" TargetMode="External"/><Relationship Id="rId1580" Type="http://schemas.openxmlformats.org/officeDocument/2006/relationships/hyperlink" Target="https://sairhythms.sathyasai.org/song/i-will-love-and-respect-my-mother" TargetMode="External"/><Relationship Id="rId1581" Type="http://schemas.openxmlformats.org/officeDocument/2006/relationships/hyperlink" Target="https://sairhythms.sathyasai.org/song/i-will-love-you-more-and-more" TargetMode="External"/><Relationship Id="rId1582" Type="http://schemas.openxmlformats.org/officeDocument/2006/relationships/hyperlink" Target="https://sairhythms.sathyasai.org/song/i-will-sing-glory" TargetMode="External"/><Relationship Id="rId994" Type="http://schemas.openxmlformats.org/officeDocument/2006/relationships/hyperlink" Target="https://sairhythms.sathyasai.org/song/gayathri-mantra" TargetMode="External"/><Relationship Id="rId1583" Type="http://schemas.openxmlformats.org/officeDocument/2006/relationships/hyperlink" Target="https://sairhythms.sathyasai.org/song/i-would-crawl-all-way" TargetMode="External"/><Relationship Id="rId993" Type="http://schemas.openxmlformats.org/officeDocument/2006/relationships/hyperlink" Target="https://sairhythms.sathyasai.org/song/garuda-vahana-narayana" TargetMode="External"/><Relationship Id="rId1584" Type="http://schemas.openxmlformats.org/officeDocument/2006/relationships/hyperlink" Target="https://sairhythms.sathyasai.org/song/i-lord-sea-and-sky" TargetMode="External"/><Relationship Id="rId992" Type="http://schemas.openxmlformats.org/officeDocument/2006/relationships/hyperlink" Target="https://youtu.be/GIk-APmvav4" TargetMode="External"/><Relationship Id="rId1585" Type="http://schemas.openxmlformats.org/officeDocument/2006/relationships/hyperlink" Target="https://sairhythms.sathyasai.org/song/id-give-it-all-away" TargetMode="External"/><Relationship Id="rId4611" Type="http://schemas.openxmlformats.org/officeDocument/2006/relationships/hyperlink" Target="https://sairhythms.sathyasai.org/song/we-need-worship-you" TargetMode="External"/><Relationship Id="rId991" Type="http://schemas.openxmlformats.org/officeDocument/2006/relationships/hyperlink" Target="https://sairhythms.sathyasai.org/song/garuda-gamana-panduranga" TargetMode="External"/><Relationship Id="rId1586" Type="http://schemas.openxmlformats.org/officeDocument/2006/relationships/hyperlink" Target="https://sairhythms.sathyasai.org/song/i%E2%80%99ve-got-joy-sai" TargetMode="External"/><Relationship Id="rId4610" Type="http://schemas.openxmlformats.org/officeDocument/2006/relationships/hyperlink" Target="https://sairhythms.sathyasai.org/song/we-love-you-so-baba" TargetMode="External"/><Relationship Id="rId1532" Type="http://schemas.openxmlformats.org/officeDocument/2006/relationships/hyperlink" Target="https://sairhythms.sathyasai.org/song/i-am-river-you" TargetMode="External"/><Relationship Id="rId2863" Type="http://schemas.openxmlformats.org/officeDocument/2006/relationships/hyperlink" Target="https://sairhythms.sathyasai.org/song/o-lord-ganapathi-show-divine-light" TargetMode="External"/><Relationship Id="rId1533" Type="http://schemas.openxmlformats.org/officeDocument/2006/relationships/hyperlink" Target="https://youtu.be/7CcJn5ClWZ0" TargetMode="External"/><Relationship Id="rId2864" Type="http://schemas.openxmlformats.org/officeDocument/2006/relationships/hyperlink" Target="https://sairhythms.sathyasai.org/song/o-lord-purify-me" TargetMode="External"/><Relationship Id="rId1534" Type="http://schemas.openxmlformats.org/officeDocument/2006/relationships/hyperlink" Target="https://sairhythms.sathyasai.org/song/i-am-way-i-am" TargetMode="External"/><Relationship Id="rId2865" Type="http://schemas.openxmlformats.org/officeDocument/2006/relationships/hyperlink" Target="https://sairhythms.sathyasai.org/song/o-lord-take-my-love" TargetMode="External"/><Relationship Id="rId1535" Type="http://schemas.openxmlformats.org/officeDocument/2006/relationships/hyperlink" Target="https://sairhythms.sathyasai.org/song/i-am-you-now" TargetMode="External"/><Relationship Id="rId2866" Type="http://schemas.openxmlformats.org/officeDocument/2006/relationships/hyperlink" Target="https://youtu.be/9vZvg2mOrgc" TargetMode="External"/><Relationship Id="rId1536" Type="http://schemas.openxmlformats.org/officeDocument/2006/relationships/hyperlink" Target="https://sairhythms.sathyasai.org/song/i-am-i-am-i-am-divinity" TargetMode="External"/><Relationship Id="rId2867" Type="http://schemas.openxmlformats.org/officeDocument/2006/relationships/hyperlink" Target="https://sairhythms.sathyasai.org/song/o-lord-make-whole-my-life" TargetMode="External"/><Relationship Id="rId1537" Type="http://schemas.openxmlformats.org/officeDocument/2006/relationships/hyperlink" Target="https://sairhythms.sathyasai.org/song/i-believe-love" TargetMode="External"/><Relationship Id="rId2868" Type="http://schemas.openxmlformats.org/officeDocument/2006/relationships/hyperlink" Target="https://sairhythms.sathyasai.org/song/o-loving-lord-all" TargetMode="External"/><Relationship Id="rId1538" Type="http://schemas.openxmlformats.org/officeDocument/2006/relationships/hyperlink" Target="https://sairhythms.sathyasai.org/song/i-bow-down-feet-ganesha" TargetMode="External"/><Relationship Id="rId2869" Type="http://schemas.openxmlformats.org/officeDocument/2006/relationships/hyperlink" Target="https://sairhythms.sathyasai.org/song/o-merey-swami-antaryami" TargetMode="External"/><Relationship Id="rId1539" Type="http://schemas.openxmlformats.org/officeDocument/2006/relationships/hyperlink" Target="https://sairhythms.sathyasai.org/song/i-bow-feet" TargetMode="External"/><Relationship Id="rId949" Type="http://schemas.openxmlformats.org/officeDocument/2006/relationships/hyperlink" Target="https://sairhythms.sathyasai.org/song/ganapathi-om-jaya-ganapathi-om" TargetMode="External"/><Relationship Id="rId948" Type="http://schemas.openxmlformats.org/officeDocument/2006/relationships/hyperlink" Target="https://sairhythms.sathyasai.org/song/ganapathi-deva-hey-gananayaka" TargetMode="External"/><Relationship Id="rId943" Type="http://schemas.openxmlformats.org/officeDocument/2006/relationships/hyperlink" Target="https://sairhythms.sathyasai.org/song/gananatha-vighna-vinashaka-gananatha" TargetMode="External"/><Relationship Id="rId942" Type="http://schemas.openxmlformats.org/officeDocument/2006/relationships/hyperlink" Target="https://sairhythms.sathyasai.org/song/gananatha-sai-gajanana" TargetMode="External"/><Relationship Id="rId941" Type="http://schemas.openxmlformats.org/officeDocument/2006/relationships/hyperlink" Target="https://dl.radiosai.org/RADIO_SAI_BHAJAN_CLASSROOM_230_GANANATHA_GANANATHA.mp3" TargetMode="External"/><Relationship Id="rId940" Type="http://schemas.openxmlformats.org/officeDocument/2006/relationships/hyperlink" Target="https://sairhythms.sathyasai.org/song/gananatha-gananatha" TargetMode="External"/><Relationship Id="rId947" Type="http://schemas.openxmlformats.org/officeDocument/2006/relationships/hyperlink" Target="https://sairhythms.sathyasai.org/song/ganapathey-paahi-maha-mathey" TargetMode="External"/><Relationship Id="rId946" Type="http://schemas.openxmlformats.org/officeDocument/2006/relationships/hyperlink" Target="https://sairhythms.sathyasai.org/song/gananayakam-sai-gananayakam" TargetMode="External"/><Relationship Id="rId945" Type="http://schemas.openxmlformats.org/officeDocument/2006/relationships/hyperlink" Target="https://youtu.be/WOvLVCsdDgk" TargetMode="External"/><Relationship Id="rId944" Type="http://schemas.openxmlformats.org/officeDocument/2006/relationships/hyperlink" Target="https://sairhythms.sathyasai.org/song/gananayakam-ganeshwaram-sai" TargetMode="External"/><Relationship Id="rId2860" Type="http://schemas.openxmlformats.org/officeDocument/2006/relationships/hyperlink" Target="https://youtu.be/s4mHOo9QOI8" TargetMode="External"/><Relationship Id="rId1530" Type="http://schemas.openxmlformats.org/officeDocument/2006/relationships/hyperlink" Target="https://sairhythms.sathyasai.org/song/i-am-i-am" TargetMode="External"/><Relationship Id="rId2861" Type="http://schemas.openxmlformats.org/officeDocument/2006/relationships/hyperlink" Target="https://sairhythms.sathyasai.org/song/o-knowing-spirit-within-me" TargetMode="External"/><Relationship Id="rId1531" Type="http://schemas.openxmlformats.org/officeDocument/2006/relationships/hyperlink" Target="https://sairhythms.sathyasai.org/song/i-am-light" TargetMode="External"/><Relationship Id="rId2862" Type="http://schemas.openxmlformats.org/officeDocument/2006/relationships/hyperlink" Target="https://sairhythms.sathyasai.org/song/o-lord-almighty-who-beyond-time" TargetMode="External"/><Relationship Id="rId1521" Type="http://schemas.openxmlformats.org/officeDocument/2006/relationships/hyperlink" Target="https://sairhythms.sathyasai.org/song/i-am-god-and-you-are-god" TargetMode="External"/><Relationship Id="rId2852" Type="http://schemas.openxmlformats.org/officeDocument/2006/relationships/hyperlink" Target="https://sairhythms.sathyasai.org/song/o-bhagawan-hear-our-prayer" TargetMode="External"/><Relationship Id="rId1522" Type="http://schemas.openxmlformats.org/officeDocument/2006/relationships/hyperlink" Target="https://sairhythms.sathyasai.org/song/i-am-god-i-am-god" TargetMode="External"/><Relationship Id="rId2853" Type="http://schemas.openxmlformats.org/officeDocument/2006/relationships/hyperlink" Target="https://youtu.be/IJre6w0SIEY?si=ikMeUCToufsy0Sk7" TargetMode="External"/><Relationship Id="rId1523" Type="http://schemas.openxmlformats.org/officeDocument/2006/relationships/hyperlink" Target="https://sairhythms.sathyasai.org/song/i-am-father" TargetMode="External"/><Relationship Id="rId2854" Type="http://schemas.openxmlformats.org/officeDocument/2006/relationships/hyperlink" Target="https://sairhythms.sathyasai.org/song/o-bhagawan-hear-o-lord-my-prayer" TargetMode="External"/><Relationship Id="rId1524" Type="http://schemas.openxmlformats.org/officeDocument/2006/relationships/hyperlink" Target="https://sairhythms.sathyasai.org/song/i-am-living-light" TargetMode="External"/><Relationship Id="rId2855" Type="http://schemas.openxmlformats.org/officeDocument/2006/relationships/hyperlink" Target="https://sairhythms.sathyasai.org/song/o-deva-deva-sri-sai" TargetMode="External"/><Relationship Id="rId1525" Type="http://schemas.openxmlformats.org/officeDocument/2006/relationships/hyperlink" Target="https://sairhythms.sathyasai.org/song/i-am-never-alone" TargetMode="External"/><Relationship Id="rId2856" Type="http://schemas.openxmlformats.org/officeDocument/2006/relationships/hyperlink" Target="https://sairhythms.sathyasai.org/song/o-holy-father-sai-baba" TargetMode="External"/><Relationship Id="rId1526" Type="http://schemas.openxmlformats.org/officeDocument/2006/relationships/hyperlink" Target="https://sairhythms.sathyasai.org/song/i-am-nothing" TargetMode="External"/><Relationship Id="rId2857" Type="http://schemas.openxmlformats.org/officeDocument/2006/relationships/hyperlink" Target="https://youtu.be/UKyaMR2u8zI" TargetMode="External"/><Relationship Id="rId1527" Type="http://schemas.openxmlformats.org/officeDocument/2006/relationships/hyperlink" Target="https://sairhythms.sathyasai.org/song/i-am-one-dear-sai" TargetMode="External"/><Relationship Id="rId2858" Type="http://schemas.openxmlformats.org/officeDocument/2006/relationships/hyperlink" Target="https://sairhythms.sathyasai.org/song/o-holy-presence" TargetMode="External"/><Relationship Id="rId1528" Type="http://schemas.openxmlformats.org/officeDocument/2006/relationships/hyperlink" Target="https://sairhythms.sathyasai.org/song/i-am-one-thee" TargetMode="External"/><Relationship Id="rId2859" Type="http://schemas.openxmlformats.org/officeDocument/2006/relationships/hyperlink" Target="https://sairhythms.sathyasai.org/song/o-kiyorakana-sono-ai-ni" TargetMode="External"/><Relationship Id="rId1529" Type="http://schemas.openxmlformats.org/officeDocument/2006/relationships/hyperlink" Target="https://sairhythms.sathyasai.org/song/i-am-i-am-0" TargetMode="External"/><Relationship Id="rId939" Type="http://schemas.openxmlformats.org/officeDocument/2006/relationships/hyperlink" Target="https://youtu.be/aoZmRRP3aX4" TargetMode="External"/><Relationship Id="rId938" Type="http://schemas.openxmlformats.org/officeDocument/2006/relationships/hyperlink" Target="https://sairhythms.sathyasai.org/song/ganadhi-pathayey-paahi-maam" TargetMode="External"/><Relationship Id="rId937" Type="http://schemas.openxmlformats.org/officeDocument/2006/relationships/hyperlink" Target="https://youtu.be/Sq1-M0XEnp4" TargetMode="External"/><Relationship Id="rId932" Type="http://schemas.openxmlformats.org/officeDocument/2006/relationships/hyperlink" Target="https://youtu.be/926OHcEcFkw" TargetMode="External"/><Relationship Id="rId931" Type="http://schemas.openxmlformats.org/officeDocument/2006/relationships/hyperlink" Target="https://sairhythms.sathyasai.org/song/gajavadana-jaya-namosthuthey" TargetMode="External"/><Relationship Id="rId930" Type="http://schemas.openxmlformats.org/officeDocument/2006/relationships/hyperlink" Target="https://sairhythms.sathyasai.org/song/gajavadana-hey-gananatha" TargetMode="External"/><Relationship Id="rId936" Type="http://schemas.openxmlformats.org/officeDocument/2006/relationships/hyperlink" Target="https://sairhythms.sathyasai.org/song/gana-natha-omkara-roopa" TargetMode="External"/><Relationship Id="rId935" Type="http://schemas.openxmlformats.org/officeDocument/2006/relationships/hyperlink" Target="https://sairhythms.sathyasai.org/song/gana-natha-gana-natha" TargetMode="External"/><Relationship Id="rId934" Type="http://schemas.openxmlformats.org/officeDocument/2006/relationships/hyperlink" Target="https://raagabox.com/search/?mid=1002499" TargetMode="External"/><Relationship Id="rId933" Type="http://schemas.openxmlformats.org/officeDocument/2006/relationships/hyperlink" Target="https://sairhythms.sathyasai.org/song/gajavadana-sai-gajanana" TargetMode="External"/><Relationship Id="rId2850" Type="http://schemas.openxmlformats.org/officeDocument/2006/relationships/hyperlink" Target="https://sairhythms.sathyasai.org/song/o-bhagawan-sri-sathya-sai" TargetMode="External"/><Relationship Id="rId1520" Type="http://schemas.openxmlformats.org/officeDocument/2006/relationships/hyperlink" Target="https://youtu.be/ZM1y3kFsQDY" TargetMode="External"/><Relationship Id="rId2851" Type="http://schemas.openxmlformats.org/officeDocument/2006/relationships/hyperlink" Target="https://youtu.be/Yd4vzU0qzz0" TargetMode="External"/><Relationship Id="rId1554" Type="http://schemas.openxmlformats.org/officeDocument/2006/relationships/hyperlink" Target="https://sairhythms.sathyasai.org/song/i-love-lord" TargetMode="External"/><Relationship Id="rId2885" Type="http://schemas.openxmlformats.org/officeDocument/2006/relationships/hyperlink" Target="https://youtu.be/nLZbd32h_3U" TargetMode="External"/><Relationship Id="rId1555" Type="http://schemas.openxmlformats.org/officeDocument/2006/relationships/hyperlink" Target="https://sairhythms.sathyasai.org/song/i-love-you-father-sai-baba" TargetMode="External"/><Relationship Id="rId2886" Type="http://schemas.openxmlformats.org/officeDocument/2006/relationships/hyperlink" Target="https://sairhythms.sathyasai.org/song/o-my-lord-fine-and-lovely" TargetMode="External"/><Relationship Id="rId1556" Type="http://schemas.openxmlformats.org/officeDocument/2006/relationships/hyperlink" Target="https://sairhythms.sathyasai.org/song/i-love-you-lord" TargetMode="External"/><Relationship Id="rId2887" Type="http://schemas.openxmlformats.org/officeDocument/2006/relationships/hyperlink" Target="https://sairhythms.sathyasai.org/song/ocean-blissful-joy" TargetMode="External"/><Relationship Id="rId1557" Type="http://schemas.openxmlformats.org/officeDocument/2006/relationships/hyperlink" Target="https://sairhythms.sathyasai.org/song/i-love-you-so-baba" TargetMode="External"/><Relationship Id="rId2888" Type="http://schemas.openxmlformats.org/officeDocument/2006/relationships/hyperlink" Target="https://sairhythms.sathyasai.org/song/ocean-love" TargetMode="External"/><Relationship Id="rId1558" Type="http://schemas.openxmlformats.org/officeDocument/2006/relationships/hyperlink" Target="https://sairhythms.sathyasai.org/song/i-love-you-swami-swami" TargetMode="External"/><Relationship Id="rId2889" Type="http://schemas.openxmlformats.org/officeDocument/2006/relationships/hyperlink" Target="https://youtu.be/MD8cQVxT-10?si=WK0FqFOGgpIUMgZ0" TargetMode="External"/><Relationship Id="rId1559" Type="http://schemas.openxmlformats.org/officeDocument/2006/relationships/hyperlink" Target="https://youtu.be/PbfaARQkWXw" TargetMode="External"/><Relationship Id="rId965" Type="http://schemas.openxmlformats.org/officeDocument/2006/relationships/hyperlink" Target="https://sairhythms.sathyasai.org/song/ganesha-son-shiva" TargetMode="External"/><Relationship Id="rId964" Type="http://schemas.openxmlformats.org/officeDocument/2006/relationships/hyperlink" Target="https://sairhythms.sathyasai.org/song/ganesha-shiva%E2%80%99s-son" TargetMode="External"/><Relationship Id="rId963" Type="http://schemas.openxmlformats.org/officeDocument/2006/relationships/hyperlink" Target="https://sairhythms.sathyasai.org/song/ganesha-sharanam-ganesha-sharanam" TargetMode="External"/><Relationship Id="rId962" Type="http://schemas.openxmlformats.org/officeDocument/2006/relationships/hyperlink" Target="https://sairhythms.sathyasai.org/song/ganesha-ganesha-sweet-lord-ganesha" TargetMode="External"/><Relationship Id="rId969" Type="http://schemas.openxmlformats.org/officeDocument/2006/relationships/hyperlink" Target="https://www.youtube.com/watch?v=Pnp1_yQJRmw" TargetMode="External"/><Relationship Id="rId968" Type="http://schemas.openxmlformats.org/officeDocument/2006/relationships/hyperlink" Target="https://sairhythms.sathyasai.org/song/ganesha-t%C3%BA-eres-la-fuerza-del-universo" TargetMode="External"/><Relationship Id="rId967" Type="http://schemas.openxmlformats.org/officeDocument/2006/relationships/hyperlink" Target="https://youtu.be/ceVCslIOaoM" TargetMode="External"/><Relationship Id="rId966" Type="http://schemas.openxmlformats.org/officeDocument/2006/relationships/hyperlink" Target="https://sairhythms.sathyasai.org/song/ganesha-stotram" TargetMode="External"/><Relationship Id="rId2880" Type="http://schemas.openxmlformats.org/officeDocument/2006/relationships/hyperlink" Target="https://sairhythms.sathyasai.org/song/o-sai-my-lord-universe" TargetMode="External"/><Relationship Id="rId961" Type="http://schemas.openxmlformats.org/officeDocument/2006/relationships/hyperlink" Target="https://sairhythms.sathyasai.org/song/ganesha-ganesha-guide-me" TargetMode="External"/><Relationship Id="rId1550" Type="http://schemas.openxmlformats.org/officeDocument/2006/relationships/hyperlink" Target="https://sairhythms.sathyasai.org/song/i-know-baba-my-savior" TargetMode="External"/><Relationship Id="rId2881" Type="http://schemas.openxmlformats.org/officeDocument/2006/relationships/hyperlink" Target="https://youtu.be/Dq8C8R2Tt1c?si=c6FnFQPWy9whAs7J" TargetMode="External"/><Relationship Id="rId960" Type="http://schemas.openxmlformats.org/officeDocument/2006/relationships/hyperlink" Target="https://sairhythms.sathyasai.org/song/ganesha-charanam-sharanam-ganesha" TargetMode="External"/><Relationship Id="rId1551" Type="http://schemas.openxmlformats.org/officeDocument/2006/relationships/hyperlink" Target="https://sairhythms.sathyasai.org/song/i-know-you-can-hear-me" TargetMode="External"/><Relationship Id="rId2882" Type="http://schemas.openxmlformats.org/officeDocument/2006/relationships/hyperlink" Target="https://sairhythms.sathyasai.org/song/o-swami-o-swami" TargetMode="External"/><Relationship Id="rId1552" Type="http://schemas.openxmlformats.org/officeDocument/2006/relationships/hyperlink" Target="https://sairhythms.sathyasai.org/song/i-lay-me-down" TargetMode="External"/><Relationship Id="rId2883" Type="http://schemas.openxmlformats.org/officeDocument/2006/relationships/hyperlink" Target="https://sairhythms.sathyasai.org/song/o-sweet-sathya-sai-i-love-you" TargetMode="External"/><Relationship Id="rId1553" Type="http://schemas.openxmlformats.org/officeDocument/2006/relationships/hyperlink" Target="https://sairhythms.sathyasai.org/song/i-looked-over-jordan" TargetMode="External"/><Relationship Id="rId2884" Type="http://schemas.openxmlformats.org/officeDocument/2006/relationships/hyperlink" Target="https://sairhythms.sathyasai.org/song/o-uruwashiki-ai-no-kami" TargetMode="External"/><Relationship Id="rId1543" Type="http://schemas.openxmlformats.org/officeDocument/2006/relationships/hyperlink" Target="https://sairhythms.sathyasai.org/song/i-feel-you-my-heart" TargetMode="External"/><Relationship Id="rId2874" Type="http://schemas.openxmlformats.org/officeDocument/2006/relationships/hyperlink" Target="https://sairhythms.sathyasai.org/song/o-nanda%E2%80%99s-dear-child" TargetMode="External"/><Relationship Id="rId1544" Type="http://schemas.openxmlformats.org/officeDocument/2006/relationships/hyperlink" Target="https://sairhythms.sathyasai.org/song/i-have-light-inside-me" TargetMode="External"/><Relationship Id="rId2875" Type="http://schemas.openxmlformats.org/officeDocument/2006/relationships/hyperlink" Target="https://sairhythms.sathyasai.org/song/o-sai-baba-shirdi-sai" TargetMode="External"/><Relationship Id="rId1545" Type="http://schemas.openxmlformats.org/officeDocument/2006/relationships/hyperlink" Target="https://sairhythms.sathyasai.org/song/i-have-nothing-offer-thee" TargetMode="External"/><Relationship Id="rId2876" Type="http://schemas.openxmlformats.org/officeDocument/2006/relationships/hyperlink" Target="https://sairhythms.sathyasai.org/song/o-sai-baba-tava-suprabhatam" TargetMode="External"/><Relationship Id="rId1546" Type="http://schemas.openxmlformats.org/officeDocument/2006/relationships/hyperlink" Target="https://sairhythms.sathyasai.org/song/i-have-travelled-so-far-home" TargetMode="External"/><Relationship Id="rId2877" Type="http://schemas.openxmlformats.org/officeDocument/2006/relationships/hyperlink" Target="https://sairhythms.sathyasai.org/song/o-sai-mera-sai" TargetMode="External"/><Relationship Id="rId1547" Type="http://schemas.openxmlformats.org/officeDocument/2006/relationships/hyperlink" Target="https://sairhythms.sathyasai.org/song/i-hold-your-feet" TargetMode="External"/><Relationship Id="rId2878" Type="http://schemas.openxmlformats.org/officeDocument/2006/relationships/hyperlink" Target="https://sairhythms.sathyasai.org/song/o-sai-o-sai-o-sai-baba" TargetMode="External"/><Relationship Id="rId1548" Type="http://schemas.openxmlformats.org/officeDocument/2006/relationships/hyperlink" Target="https://sairhythms.sathyasai.org/song/i-keep-feeling-your-love" TargetMode="External"/><Relationship Id="rId2879" Type="http://schemas.openxmlformats.org/officeDocument/2006/relationships/hyperlink" Target="https://youtu.be/54lO2l7lSts" TargetMode="External"/><Relationship Id="rId1549" Type="http://schemas.openxmlformats.org/officeDocument/2006/relationships/hyperlink" Target="https://youtu.be/Yp_d4PTfHzU" TargetMode="External"/><Relationship Id="rId959" Type="http://schemas.openxmlformats.org/officeDocument/2006/relationships/hyperlink" Target="https://media.radiosai.org/journals/vol_12/01JAN14/bhajan-tutor-Prem-Ganesha-Sharanam.htm" TargetMode="External"/><Relationship Id="rId954" Type="http://schemas.openxmlformats.org/officeDocument/2006/relationships/hyperlink" Target="https://youtu.be/PvZE5MuZD2M" TargetMode="External"/><Relationship Id="rId953" Type="http://schemas.openxmlformats.org/officeDocument/2006/relationships/hyperlink" Target="https://sairhythms.sathyasai.org/song/ganapathi-ganapathi-eichi-no-hikari" TargetMode="External"/><Relationship Id="rId952" Type="http://schemas.openxmlformats.org/officeDocument/2006/relationships/hyperlink" Target="https://youtu.be/DVbRIRnFVw0" TargetMode="External"/><Relationship Id="rId951" Type="http://schemas.openxmlformats.org/officeDocument/2006/relationships/hyperlink" Target="https://sairhythms.sathyasai.org/song/ganapathi-om-jaya-ganapathi-om-0" TargetMode="External"/><Relationship Id="rId958" Type="http://schemas.openxmlformats.org/officeDocument/2006/relationships/hyperlink" Target="https://sairhythms.sathyasai.org/song/ganesha-charanam-parama-pavanam" TargetMode="External"/><Relationship Id="rId957" Type="http://schemas.openxmlformats.org/officeDocument/2006/relationships/hyperlink" Target="https://sairhythms.sathyasai.org/song/ganesha-bhaja-mana-ganesha-bhaja" TargetMode="External"/><Relationship Id="rId956" Type="http://schemas.openxmlformats.org/officeDocument/2006/relationships/hyperlink" Target="https://youtu.be/17N1-AxtQjQ" TargetMode="External"/><Relationship Id="rId955" Type="http://schemas.openxmlformats.org/officeDocument/2006/relationships/hyperlink" Target="https://sairhythms.sathyasai.org/song/ganesha-agameyo-inori-no-kokoro" TargetMode="External"/><Relationship Id="rId950" Type="http://schemas.openxmlformats.org/officeDocument/2006/relationships/hyperlink" Target="https://dl.radiosai.org/Radio_Sai_Bhajan_Classroom_043_Ganapathi_Om_Jaya_Ganapathi_Om.mp3" TargetMode="External"/><Relationship Id="rId2870" Type="http://schemas.openxmlformats.org/officeDocument/2006/relationships/hyperlink" Target="https://sairhythms.sathyasai.org/song/o-my-beloved-bhagawan" TargetMode="External"/><Relationship Id="rId1540" Type="http://schemas.openxmlformats.org/officeDocument/2006/relationships/hyperlink" Target="https://sairhythms.sathyasai.org/song/i-bow-feet-0" TargetMode="External"/><Relationship Id="rId2871" Type="http://schemas.openxmlformats.org/officeDocument/2006/relationships/hyperlink" Target="https://raagabox.com/search/?mid=1001904" TargetMode="External"/><Relationship Id="rId1541" Type="http://schemas.openxmlformats.org/officeDocument/2006/relationships/hyperlink" Target="https://youtu.be/hhO7VPSCoxc?si=tkdiBBKBizG-43Sq" TargetMode="External"/><Relationship Id="rId2872" Type="http://schemas.openxmlformats.org/officeDocument/2006/relationships/hyperlink" Target="https://sairhythms.sathyasai.org/song/o-my-lord-how-i-look-thee" TargetMode="External"/><Relationship Id="rId1542" Type="http://schemas.openxmlformats.org/officeDocument/2006/relationships/hyperlink" Target="https://sairhythms.sathyasai.org/song/i-don%E2%80%99t-need-say-goodbye" TargetMode="External"/><Relationship Id="rId2873" Type="http://schemas.openxmlformats.org/officeDocument/2006/relationships/hyperlink" Target="https://sairhythms.sathyasai.org/song/o-my-lord-you-surely-know" TargetMode="External"/><Relationship Id="rId2027" Type="http://schemas.openxmlformats.org/officeDocument/2006/relationships/hyperlink" Target="https://sairhythms.sathyasai.org/song/jhulana-jhule-sai-jhulana-jhule" TargetMode="External"/><Relationship Id="rId3359" Type="http://schemas.openxmlformats.org/officeDocument/2006/relationships/hyperlink" Target="https://youtu.be/7vkiqQUljCU?si=91jfNDIw8O8rgtBl" TargetMode="External"/><Relationship Id="rId2028" Type="http://schemas.openxmlformats.org/officeDocument/2006/relationships/hyperlink" Target="https://sairhythms.sathyasai.org/song/jhulana-jhule-sai-jhulana-jhule-0" TargetMode="External"/><Relationship Id="rId3358" Type="http://schemas.openxmlformats.org/officeDocument/2006/relationships/hyperlink" Target="https://sairhythms.sathyasai.org/song/rama-krishna-precious-lords" TargetMode="External"/><Relationship Id="rId4689" Type="http://schemas.openxmlformats.org/officeDocument/2006/relationships/hyperlink" Target="https://sairhythms.sathyasai.org/song/you-are-our-god" TargetMode="External"/><Relationship Id="rId2029" Type="http://schemas.openxmlformats.org/officeDocument/2006/relationships/hyperlink" Target="https://sairhythms.sathyasai.org/song/jhulana-mey-jhule-merey-sai" TargetMode="External"/><Relationship Id="rId107" Type="http://schemas.openxmlformats.org/officeDocument/2006/relationships/hyperlink" Target="https://sairhythms.sathyasai.org/song/alakha-niranjana-narayana" TargetMode="External"/><Relationship Id="rId106" Type="http://schemas.openxmlformats.org/officeDocument/2006/relationships/hyperlink" Target="https://www.youtube.com/watch?v=eKbVchu_1r8" TargetMode="External"/><Relationship Id="rId105" Type="http://schemas.openxmlformats.org/officeDocument/2006/relationships/hyperlink" Target="https://sairhythms.sathyasai.org/song/alakh-niranjana-bhava-bhaya-bhanjana" TargetMode="External"/><Relationship Id="rId104" Type="http://schemas.openxmlformats.org/officeDocument/2006/relationships/hyperlink" Target="https://youtu.be/bFRceog-Vjs?si=YW3cslQIn98rOd9g" TargetMode="External"/><Relationship Id="rId109" Type="http://schemas.openxmlformats.org/officeDocument/2006/relationships/hyperlink" Target="https://sairhythms.sathyasai.org/song/all-praise-you-lord-worlds" TargetMode="External"/><Relationship Id="rId4680" Type="http://schemas.openxmlformats.org/officeDocument/2006/relationships/hyperlink" Target="https://sairhythms.sathyasai.org/song/you-are-alive-our-hearts" TargetMode="External"/><Relationship Id="rId108" Type="http://schemas.openxmlformats.org/officeDocument/2006/relationships/hyperlink" Target="https://sairhythms.sathyasai.org/song/all-i-ask-you" TargetMode="External"/><Relationship Id="rId3351" Type="http://schemas.openxmlformats.org/officeDocument/2006/relationships/hyperlink" Target="https://media.radiosai.org/journals/Vol_04/01DEC06/10-bhajans.htm" TargetMode="External"/><Relationship Id="rId4682" Type="http://schemas.openxmlformats.org/officeDocument/2006/relationships/hyperlink" Target="https://sairhythms.sathyasai.org/song/you-are-lord-universe" TargetMode="External"/><Relationship Id="rId2020" Type="http://schemas.openxmlformats.org/officeDocument/2006/relationships/hyperlink" Target="https://sairhythms.sathyasai.org/song/jeevan-ki-naiya-mori-paar" TargetMode="External"/><Relationship Id="rId3350" Type="http://schemas.openxmlformats.org/officeDocument/2006/relationships/hyperlink" Target="https://sairhythms.sathyasai.org/song/rama-krishna-govinda-narayana-keshava" TargetMode="External"/><Relationship Id="rId4681" Type="http://schemas.openxmlformats.org/officeDocument/2006/relationships/hyperlink" Target="https://sairhythms.sathyasai.org/song/you-are-everything" TargetMode="External"/><Relationship Id="rId2021" Type="http://schemas.openxmlformats.org/officeDocument/2006/relationships/hyperlink" Target="https://sairhythms.sathyasai.org/song/jesus-christ-jesus-christ" TargetMode="External"/><Relationship Id="rId3353" Type="http://schemas.openxmlformats.org/officeDocument/2006/relationships/hyperlink" Target="https://sairhythms.sathyasai.org/song/rama-krishna-hari-mukunda-murari" TargetMode="External"/><Relationship Id="rId4684" Type="http://schemas.openxmlformats.org/officeDocument/2006/relationships/hyperlink" Target="https://sairhythms.sathyasai.org/song/you-are-my-everything" TargetMode="External"/><Relationship Id="rId2022" Type="http://schemas.openxmlformats.org/officeDocument/2006/relationships/hyperlink" Target="https://sairhythms.sathyasai.org/song/jesus-said" TargetMode="External"/><Relationship Id="rId3352" Type="http://schemas.openxmlformats.org/officeDocument/2006/relationships/hyperlink" Target="https://sairhythms.sathyasai.org/song/rama-krishna-hari-mukunda-murari-0" TargetMode="External"/><Relationship Id="rId4683" Type="http://schemas.openxmlformats.org/officeDocument/2006/relationships/hyperlink" Target="https://sairhythms.sathyasai.org/song/you-are-mine" TargetMode="External"/><Relationship Id="rId103" Type="http://schemas.openxmlformats.org/officeDocument/2006/relationships/hyperlink" Target="https://sairhythms.sathyasai.org/song/alakh-niranjana-bhava-bhaya-bhanjana-0" TargetMode="External"/><Relationship Id="rId2023" Type="http://schemas.openxmlformats.org/officeDocument/2006/relationships/hyperlink" Target="https://sairhythms.sathyasai.org/song/jesus-jesus-son-lord" TargetMode="External"/><Relationship Id="rId3355" Type="http://schemas.openxmlformats.org/officeDocument/2006/relationships/hyperlink" Target="https://sairhythms.sathyasai.org/song/rama-krishna-hari-sathya-sai" TargetMode="External"/><Relationship Id="rId4686" Type="http://schemas.openxmlformats.org/officeDocument/2006/relationships/hyperlink" Target="https://sairhythms.sathyasai.org/song/you-are-my-mother-you-are-my-father" TargetMode="External"/><Relationship Id="rId102" Type="http://schemas.openxmlformats.org/officeDocument/2006/relationships/hyperlink" Target="https://sairhythms.sathyasai.org/song/alakh-niranjan-sai-sundara" TargetMode="External"/><Relationship Id="rId2024" Type="http://schemas.openxmlformats.org/officeDocument/2006/relationships/hyperlink" Target="https://sairhythms.sathyasai.org/song/jhulana-jhulaye-brij-bala" TargetMode="External"/><Relationship Id="rId3354" Type="http://schemas.openxmlformats.org/officeDocument/2006/relationships/hyperlink" Target="https://sairhythms.sathyasai.org/song/rama-krishna-hari-narayana" TargetMode="External"/><Relationship Id="rId4685" Type="http://schemas.openxmlformats.org/officeDocument/2006/relationships/hyperlink" Target="https://sairhythms.sathyasai.org/song/you-are-my-mother" TargetMode="External"/><Relationship Id="rId101" Type="http://schemas.openxmlformats.org/officeDocument/2006/relationships/hyperlink" Target="https://sairhythms.sathyasai.org/song/al-mirarte-los-ojos" TargetMode="External"/><Relationship Id="rId2025" Type="http://schemas.openxmlformats.org/officeDocument/2006/relationships/hyperlink" Target="https://youtu.be/5ljO2xvgteg" TargetMode="External"/><Relationship Id="rId3357" Type="http://schemas.openxmlformats.org/officeDocument/2006/relationships/hyperlink" Target="https://sairhythms.sathyasai.org/song/rama-krishna-jaya-bolo-bhaja-mana" TargetMode="External"/><Relationship Id="rId4688" Type="http://schemas.openxmlformats.org/officeDocument/2006/relationships/hyperlink" Target="https://sairhythms.sathyasai.org/song/you-are-my-safest-place" TargetMode="External"/><Relationship Id="rId100" Type="http://schemas.openxmlformats.org/officeDocument/2006/relationships/hyperlink" Target="https://youtu.be/iGz0oGtB7BE" TargetMode="External"/><Relationship Id="rId2026" Type="http://schemas.openxmlformats.org/officeDocument/2006/relationships/hyperlink" Target="https://sairhythms.sathyasai.org/song/jhulana-jhule-sai-gopala" TargetMode="External"/><Relationship Id="rId3356" Type="http://schemas.openxmlformats.org/officeDocument/2006/relationships/hyperlink" Target="https://raagabox.com/search/?mid=1004710" TargetMode="External"/><Relationship Id="rId4687" Type="http://schemas.openxmlformats.org/officeDocument/2006/relationships/hyperlink" Target="https://youtu.be/Z0a4GfJfJGQ" TargetMode="External"/><Relationship Id="rId2016" Type="http://schemas.openxmlformats.org/officeDocument/2006/relationships/hyperlink" Target="https://sairhythms.sathyasai.org/song/jayatu-shiva-shiva-janaki-rama" TargetMode="External"/><Relationship Id="rId3348" Type="http://schemas.openxmlformats.org/officeDocument/2006/relationships/hyperlink" Target="https://sairhythms.sathyasai.org/song/rama-krishna-govinda-narayana" TargetMode="External"/><Relationship Id="rId4679" Type="http://schemas.openxmlformats.org/officeDocument/2006/relationships/hyperlink" Target="https://sairhythms.sathyasai.org/song/yogeshwara-sathya-sayeeshwara" TargetMode="External"/><Relationship Id="rId2017" Type="http://schemas.openxmlformats.org/officeDocument/2006/relationships/hyperlink" Target="https://sairhythms.sathyasai.org/song/jayatu-vittala-jaya-vittala" TargetMode="External"/><Relationship Id="rId3347" Type="http://schemas.openxmlformats.org/officeDocument/2006/relationships/hyperlink" Target="https://sairhythms.sathyasai.org/song/rama-kodanda-rama-rama-pattabhi" TargetMode="External"/><Relationship Id="rId4678" Type="http://schemas.openxmlformats.org/officeDocument/2006/relationships/hyperlink" Target="https://youtu.be/A3DNAsnuKLk" TargetMode="External"/><Relationship Id="rId2018" Type="http://schemas.openxmlformats.org/officeDocument/2006/relationships/hyperlink" Target="https://sairhythms.sathyasai.org/song/jeevan-jyothi-jalao-kanhaiya" TargetMode="External"/><Relationship Id="rId2019" Type="http://schemas.openxmlformats.org/officeDocument/2006/relationships/hyperlink" Target="https://sairhythms.sathyasai.org/song/jeevan-jyothi-tum-ho-sai" TargetMode="External"/><Relationship Id="rId3349" Type="http://schemas.openxmlformats.org/officeDocument/2006/relationships/hyperlink" Target="https://sairhythms.sathyasai.org/song/rama-krishna-govinda-narayana-0" TargetMode="External"/><Relationship Id="rId3340" Type="http://schemas.openxmlformats.org/officeDocument/2006/relationships/hyperlink" Target="https://sairhythms.sathyasai.org/song/rama-harey-hari-naam-bolo" TargetMode="External"/><Relationship Id="rId4671" Type="http://schemas.openxmlformats.org/officeDocument/2006/relationships/hyperlink" Target="https://sairhythms.sathyasai.org/song/yamuna-teera-vihari-brindavana-sanchari" TargetMode="External"/><Relationship Id="rId4670" Type="http://schemas.openxmlformats.org/officeDocument/2006/relationships/hyperlink" Target="https://dl.radiosai.org/RADIO_SAI_BHAJAN_CLASSROOM_446_YADU_NANDANA_YASHODA_BALA.mp3" TargetMode="External"/><Relationship Id="rId2010" Type="http://schemas.openxmlformats.org/officeDocument/2006/relationships/hyperlink" Target="https://sairhythms.sathyasai.org/song/jaya-vittala-vittala-vittala-jaya" TargetMode="External"/><Relationship Id="rId3342" Type="http://schemas.openxmlformats.org/officeDocument/2006/relationships/hyperlink" Target="https://sairhythms.sathyasai.org/song/rama-harey-sai-krishna-harey" TargetMode="External"/><Relationship Id="rId4673" Type="http://schemas.openxmlformats.org/officeDocument/2006/relationships/hyperlink" Target="https://sairhythms.sathyasai.org/song/yashoda-bala-nanda-gopala" TargetMode="External"/><Relationship Id="rId2011" Type="http://schemas.openxmlformats.org/officeDocument/2006/relationships/hyperlink" Target="https://youtu.be/ZLrwH1x5G5g" TargetMode="External"/><Relationship Id="rId3341" Type="http://schemas.openxmlformats.org/officeDocument/2006/relationships/hyperlink" Target="https://sairhythms.sathyasai.org/song/rama-harey-raghu-rama-harey" TargetMode="External"/><Relationship Id="rId4672" Type="http://schemas.openxmlformats.org/officeDocument/2006/relationships/hyperlink" Target="https://www.youtube.com/watch?v=jlaTVwoFRSA" TargetMode="External"/><Relationship Id="rId2012" Type="http://schemas.openxmlformats.org/officeDocument/2006/relationships/hyperlink" Target="https://sairhythms.sathyasai.org/song/jayatu-jayatu-rama" TargetMode="External"/><Relationship Id="rId3344" Type="http://schemas.openxmlformats.org/officeDocument/2006/relationships/hyperlink" Target="https://sairhythms.sathyasai.org/song/rama-harey-sita-ram" TargetMode="External"/><Relationship Id="rId4675" Type="http://schemas.openxmlformats.org/officeDocument/2006/relationships/hyperlink" Target="https://sairhythms.sathyasai.org/song/yesu-masiha-sarva-loka-nayaka" TargetMode="External"/><Relationship Id="rId2013" Type="http://schemas.openxmlformats.org/officeDocument/2006/relationships/hyperlink" Target="https://dl.radiosai.org/RADIO_SAI_BHAJAN_CLASSROOM_381_JAYATU_JAYATU_RAMA.mp3" TargetMode="External"/><Relationship Id="rId3343" Type="http://schemas.openxmlformats.org/officeDocument/2006/relationships/hyperlink" Target="https://media.radiosai.org/journals/Vol_03/12DEC01/bhajans.htm" TargetMode="External"/><Relationship Id="rId4674" Type="http://schemas.openxmlformats.org/officeDocument/2006/relationships/hyperlink" Target="https://sairhythms.sathyasai.org/song/yasni-svet-garit-v%E2%80%99dushe" TargetMode="External"/><Relationship Id="rId2014" Type="http://schemas.openxmlformats.org/officeDocument/2006/relationships/hyperlink" Target="https://www.youtube.com/watch?v=YpzNzNuJOrk" TargetMode="External"/><Relationship Id="rId3346" Type="http://schemas.openxmlformats.org/officeDocument/2006/relationships/hyperlink" Target="https://sairhythms.sathyasai.org/song/rama-jayam-hari-rama-jayam" TargetMode="External"/><Relationship Id="rId4677" Type="http://schemas.openxmlformats.org/officeDocument/2006/relationships/hyperlink" Target="https://sairhythms.sathyasai.org/song/yoake-wo-iwau-parthi-no" TargetMode="External"/><Relationship Id="rId2015" Type="http://schemas.openxmlformats.org/officeDocument/2006/relationships/hyperlink" Target="https://sairhythms.sathyasai.org/song/jayatu-shiva-natana-shiva" TargetMode="External"/><Relationship Id="rId3345" Type="http://schemas.openxmlformats.org/officeDocument/2006/relationships/hyperlink" Target="https://sairhythms.sathyasai.org/song/rama-jai-jai-rama-sai" TargetMode="External"/><Relationship Id="rId4676" Type="http://schemas.openxmlformats.org/officeDocument/2006/relationships/hyperlink" Target="https://sairhythms.sathyasai.org/song/yo-quiero-cantar-shirdi" TargetMode="External"/><Relationship Id="rId2049" Type="http://schemas.openxmlformats.org/officeDocument/2006/relationships/hyperlink" Target="https://sairhythms.sathyasai.org/song/kagirinai-omoi-wa-haruka-naru" TargetMode="External"/><Relationship Id="rId129" Type="http://schemas.openxmlformats.org/officeDocument/2006/relationships/hyperlink" Target="https://sairhythms.sathyasai.org/song/allah-ho-akbar-tum-ho" TargetMode="External"/><Relationship Id="rId128" Type="http://schemas.openxmlformats.org/officeDocument/2006/relationships/hyperlink" Target="https://sairhythms.sathyasai.org/song/allah-ho-akbar-sai-ram" TargetMode="External"/><Relationship Id="rId127" Type="http://schemas.openxmlformats.org/officeDocument/2006/relationships/hyperlink" Target="https://youtu.be/YTpyjwF3tBE?si=BV2iFozy5U0hxB9R" TargetMode="External"/><Relationship Id="rId126" Type="http://schemas.openxmlformats.org/officeDocument/2006/relationships/hyperlink" Target="https://sairhythms.sathyasai.org/song/allah-ho-akbar" TargetMode="External"/><Relationship Id="rId3371" Type="http://schemas.openxmlformats.org/officeDocument/2006/relationships/hyperlink" Target="https://sairhythms.sathyasai.org/song/rama-naam-smaranam-samastha-paapa" TargetMode="External"/><Relationship Id="rId2040" Type="http://schemas.openxmlformats.org/officeDocument/2006/relationships/hyperlink" Target="https://sairhythms.sathyasai.org/song/joyful-praise-ganesha" TargetMode="External"/><Relationship Id="rId3370" Type="http://schemas.openxmlformats.org/officeDocument/2006/relationships/hyperlink" Target="https://sairhythms.sathyasai.org/song/rama-mama-bandho-sai-rama" TargetMode="External"/><Relationship Id="rId121" Type="http://schemas.openxmlformats.org/officeDocument/2006/relationships/hyperlink" Target="https://sairhythms.sathyasai.org/song/allah-eshwar-ek-hi-naam-0" TargetMode="External"/><Relationship Id="rId2041" Type="http://schemas.openxmlformats.org/officeDocument/2006/relationships/hyperlink" Target="https://sairhythms.sathyasai.org/song/just-baba" TargetMode="External"/><Relationship Id="rId3373" Type="http://schemas.openxmlformats.org/officeDocument/2006/relationships/hyperlink" Target="https://sairhythms.sathyasai.org/song/rama-naama-tarakam-sada-bhajorey-0" TargetMode="External"/><Relationship Id="rId120" Type="http://schemas.openxmlformats.org/officeDocument/2006/relationships/hyperlink" Target="https://youtu.be/T9z_9jd7_50" TargetMode="External"/><Relationship Id="rId2042" Type="http://schemas.openxmlformats.org/officeDocument/2006/relationships/hyperlink" Target="https://sairhythms.sathyasai.org/song/jyothi-prakasha-prema-pradatha-sai" TargetMode="External"/><Relationship Id="rId3372" Type="http://schemas.openxmlformats.org/officeDocument/2006/relationships/hyperlink" Target="https://sairhythms.sathyasai.org/song/rama-naama-smaranam-sada-mokshanandakaram" TargetMode="External"/><Relationship Id="rId2043" Type="http://schemas.openxmlformats.org/officeDocument/2006/relationships/hyperlink" Target="https://sairhythms.sathyasai.org/song/kaalatheethaya-siddhi-roopaya-yogeshwaraya-namo" TargetMode="External"/><Relationship Id="rId3375" Type="http://schemas.openxmlformats.org/officeDocument/2006/relationships/hyperlink" Target="https://sairhythms.sathyasai.org/song/rama-namo-rama-namo" TargetMode="External"/><Relationship Id="rId2044" Type="http://schemas.openxmlformats.org/officeDocument/2006/relationships/hyperlink" Target="https://sairhythms.sathyasai.org/song/kaali-kaali-maha-kaali-kapalini" TargetMode="External"/><Relationship Id="rId3374" Type="http://schemas.openxmlformats.org/officeDocument/2006/relationships/hyperlink" Target="https://sairhythms.sathyasai.org/song/rama-naama-tarakam-sada-bhajorey" TargetMode="External"/><Relationship Id="rId125" Type="http://schemas.openxmlformats.org/officeDocument/2006/relationships/hyperlink" Target="https://sairhythms.sathyasai.org/song/allah-hi-rehman-maulah-hi" TargetMode="External"/><Relationship Id="rId2045" Type="http://schemas.openxmlformats.org/officeDocument/2006/relationships/hyperlink" Target="https://sairhythms.sathyasai.org/song/kaali-kapalini-jagat-janani" TargetMode="External"/><Relationship Id="rId3377" Type="http://schemas.openxmlformats.org/officeDocument/2006/relationships/hyperlink" Target="https://sairhythms.sathyasai.org/song/rama-raghava-sai" TargetMode="External"/><Relationship Id="rId124" Type="http://schemas.openxmlformats.org/officeDocument/2006/relationships/hyperlink" Target="https://youtu.be/gJeayKetXwU" TargetMode="External"/><Relationship Id="rId2046" Type="http://schemas.openxmlformats.org/officeDocument/2006/relationships/hyperlink" Target="https://sairhythms.sathyasai.org/song/kab-logey-khabar-morey-ram" TargetMode="External"/><Relationship Id="rId3376" Type="http://schemas.openxmlformats.org/officeDocument/2006/relationships/hyperlink" Target="https://sairhythms.sathyasai.org/song/rama-raghava" TargetMode="External"/><Relationship Id="rId123" Type="http://schemas.openxmlformats.org/officeDocument/2006/relationships/hyperlink" Target="https://sairhythms.sathyasai.org/song/allah-eshwar-tu" TargetMode="External"/><Relationship Id="rId2047" Type="http://schemas.openxmlformats.org/officeDocument/2006/relationships/hyperlink" Target="https://sairhythms.sathyasai.org/song/kagari-naki-ai-hikari" TargetMode="External"/><Relationship Id="rId3379" Type="http://schemas.openxmlformats.org/officeDocument/2006/relationships/hyperlink" Target="https://youtu.be/WoLtmn3n8cQ?t=404" TargetMode="External"/><Relationship Id="rId122" Type="http://schemas.openxmlformats.org/officeDocument/2006/relationships/hyperlink" Target="https://sairhythms.sathyasai.org/song/allah-eshwar-terey-naam" TargetMode="External"/><Relationship Id="rId2048" Type="http://schemas.openxmlformats.org/officeDocument/2006/relationships/hyperlink" Target="https://youtu.be/rFukG1QDWGM" TargetMode="External"/><Relationship Id="rId3378" Type="http://schemas.openxmlformats.org/officeDocument/2006/relationships/hyperlink" Target="https://sairhythms.sathyasai.org/song/rama-raghava-rama-raghava-rama" TargetMode="External"/><Relationship Id="rId2038" Type="http://schemas.openxmlformats.org/officeDocument/2006/relationships/hyperlink" Target="https://sairhythms.sathyasai.org/song/joy-world" TargetMode="External"/><Relationship Id="rId2039" Type="http://schemas.openxmlformats.org/officeDocument/2006/relationships/hyperlink" Target="https://sairhythms.sathyasai.org/song/joyful-joyful-we-adore-thee" TargetMode="External"/><Relationship Id="rId3369" Type="http://schemas.openxmlformats.org/officeDocument/2006/relationships/hyperlink" Target="https://sairhythms.sathyasai.org/song/rama-lakshmana-janaki-jai-bolo-0" TargetMode="External"/><Relationship Id="rId118" Type="http://schemas.openxmlformats.org/officeDocument/2006/relationships/hyperlink" Target="https://sairhythms.sathyasai.org/song/allah-eshwar-ek-hi-naam" TargetMode="External"/><Relationship Id="rId117" Type="http://schemas.openxmlformats.org/officeDocument/2006/relationships/hyperlink" Target="https://sairhythms.sathyasai.org/song/allah-enbargal-silapergal" TargetMode="External"/><Relationship Id="rId116" Type="http://schemas.openxmlformats.org/officeDocument/2006/relationships/hyperlink" Target="https://dl.radiosai.org/Radio_Sai_Bhajan_Classroom_066_Allah_Bhajo_Maulah_Bhajo.mp3" TargetMode="External"/><Relationship Id="rId115" Type="http://schemas.openxmlformats.org/officeDocument/2006/relationships/hyperlink" Target="https://sairhythms.sathyasai.org/song/allah-bhajo-maulah-bhajo" TargetMode="External"/><Relationship Id="rId3360" Type="http://schemas.openxmlformats.org/officeDocument/2006/relationships/hyperlink" Target="https://sairhythms.sathyasai.org/song/rama-krishna-rama-krishna-rama" TargetMode="External"/><Relationship Id="rId4691" Type="http://schemas.openxmlformats.org/officeDocument/2006/relationships/hyperlink" Target="https://sairhythms.sathyasai.org/song/you-are-center-my-life" TargetMode="External"/><Relationship Id="rId119" Type="http://schemas.openxmlformats.org/officeDocument/2006/relationships/hyperlink" Target="https://dl.radiosai.org/RADIO_SAI_BHAJAN_CLASSROOM_494_ALLAH_ESHWAR_EK_HI_NAAM.mp3" TargetMode="External"/><Relationship Id="rId4690" Type="http://schemas.openxmlformats.org/officeDocument/2006/relationships/hyperlink" Target="https://sairhythms.sathyasai.org/song/you-are-our-rama" TargetMode="External"/><Relationship Id="rId110" Type="http://schemas.openxmlformats.org/officeDocument/2006/relationships/hyperlink" Target="https://sairhythms.sathyasai.org/song/all-i-am" TargetMode="External"/><Relationship Id="rId2030" Type="http://schemas.openxmlformats.org/officeDocument/2006/relationships/hyperlink" Target="https://sairhythms.sathyasai.org/song/jhulana-mey-jhule-merey-sai-nandalala" TargetMode="External"/><Relationship Id="rId3362" Type="http://schemas.openxmlformats.org/officeDocument/2006/relationships/hyperlink" Target="https://youtu.be/TwEbAj78Lq8" TargetMode="External"/><Relationship Id="rId4693" Type="http://schemas.openxmlformats.org/officeDocument/2006/relationships/hyperlink" Target="https://sairhythms.sathyasai.org/song/you-are-lord-my-heart-and-my-soul" TargetMode="External"/><Relationship Id="rId2031" Type="http://schemas.openxmlformats.org/officeDocument/2006/relationships/hyperlink" Target="https://youtu.be/PIBAwe3poXI" TargetMode="External"/><Relationship Id="rId3361" Type="http://schemas.openxmlformats.org/officeDocument/2006/relationships/hyperlink" Target="https://sairhythms.sathyasai.org/song/rama-krishna-sai-ram-ai" TargetMode="External"/><Relationship Id="rId4692" Type="http://schemas.openxmlformats.org/officeDocument/2006/relationships/hyperlink" Target="https://sairhythms.sathyasai.org/song/you-are-lord-all-religions" TargetMode="External"/><Relationship Id="rId2032" Type="http://schemas.openxmlformats.org/officeDocument/2006/relationships/hyperlink" Target="https://sairhythms.sathyasai.org/song/jhule-merey-sai-jhule-mere-baba" TargetMode="External"/><Relationship Id="rId3364" Type="http://schemas.openxmlformats.org/officeDocument/2006/relationships/hyperlink" Target="https://sairhythms.sathyasai.org/song/rama-krishna-vasudeva-narahari-vittala" TargetMode="External"/><Relationship Id="rId4695" Type="http://schemas.openxmlformats.org/officeDocument/2006/relationships/hyperlink" Target="https://sairhythms.sathyasai.org/song/you-are-only-one-my-lord" TargetMode="External"/><Relationship Id="rId2033" Type="http://schemas.openxmlformats.org/officeDocument/2006/relationships/hyperlink" Target="https://sairhythms.sathyasai.org/song/jhule-mey-jhule-merey-sai" TargetMode="External"/><Relationship Id="rId3363" Type="http://schemas.openxmlformats.org/officeDocument/2006/relationships/hyperlink" Target="https://sairhythms.sathyasai.org/song/rama-krishna-tum-ho" TargetMode="External"/><Relationship Id="rId4694" Type="http://schemas.openxmlformats.org/officeDocument/2006/relationships/hyperlink" Target="https://sairhythms.sathyasai.org/song/you-are-only-one" TargetMode="External"/><Relationship Id="rId114" Type="http://schemas.openxmlformats.org/officeDocument/2006/relationships/hyperlink" Target="https://sairhythms.sathyasai.org/song/allah-allah-sai-baba" TargetMode="External"/><Relationship Id="rId2034" Type="http://schemas.openxmlformats.org/officeDocument/2006/relationships/hyperlink" Target="https://sairhythms.sathyasai.org/song/jingle-bells" TargetMode="External"/><Relationship Id="rId3366" Type="http://schemas.openxmlformats.org/officeDocument/2006/relationships/hyperlink" Target="https://sairhythms.sathyasai.org/song/rama-krishna-vasudeva-sai-nandalal" TargetMode="External"/><Relationship Id="rId4697" Type="http://schemas.openxmlformats.org/officeDocument/2006/relationships/hyperlink" Target="https://youtu.be/FzbjpsUEPbY" TargetMode="External"/><Relationship Id="rId113" Type="http://schemas.openxmlformats.org/officeDocument/2006/relationships/hyperlink" Target="https://sairhythms.sathyasai.org/song/allah-allah-my-inner-light" TargetMode="External"/><Relationship Id="rId2035" Type="http://schemas.openxmlformats.org/officeDocument/2006/relationships/hyperlink" Target="https://sairhythms.sathyasai.org/song/jo-bhi-hari-ka-bhajan" TargetMode="External"/><Relationship Id="rId3365" Type="http://schemas.openxmlformats.org/officeDocument/2006/relationships/hyperlink" Target="https://sairhythms.sathyasai.org/song/rama-krishna-vasudeva-narayana-hari" TargetMode="External"/><Relationship Id="rId4696" Type="http://schemas.openxmlformats.org/officeDocument/2006/relationships/hyperlink" Target="https://sairhythms.sathyasai.org/song/you-burn-brightly-within-me" TargetMode="External"/><Relationship Id="rId112" Type="http://schemas.openxmlformats.org/officeDocument/2006/relationships/hyperlink" Target="https://www.youtube.com/watch?v=VZbFzkRx3iI" TargetMode="External"/><Relationship Id="rId2036" Type="http://schemas.openxmlformats.org/officeDocument/2006/relationships/hyperlink" Target="https://sairhythms.sathyasai.org/song/joota-jatadhara-gangadhari" TargetMode="External"/><Relationship Id="rId3368" Type="http://schemas.openxmlformats.org/officeDocument/2006/relationships/hyperlink" Target="https://sairhythms.sathyasai.org/song/rama-lakshmana-janaki-jai-bolo" TargetMode="External"/><Relationship Id="rId4699" Type="http://schemas.openxmlformats.org/officeDocument/2006/relationships/hyperlink" Target="https://sairhythms.sathyasai.org/song/you-made-planets-and-stars" TargetMode="External"/><Relationship Id="rId111" Type="http://schemas.openxmlformats.org/officeDocument/2006/relationships/hyperlink" Target="https://sairhythms.sathyasai.org/song/allah-allah-karo-pukar" TargetMode="External"/><Relationship Id="rId2037" Type="http://schemas.openxmlformats.org/officeDocument/2006/relationships/hyperlink" Target="https://raagabox.com/search/?mid=1008101" TargetMode="External"/><Relationship Id="rId3367" Type="http://schemas.openxmlformats.org/officeDocument/2006/relationships/hyperlink" Target="https://sairhythms.sathyasai.org/song/rama-lakshmana-janaki" TargetMode="External"/><Relationship Id="rId4698" Type="http://schemas.openxmlformats.org/officeDocument/2006/relationships/hyperlink" Target="https://sairhythms.sathyasai.org/song/you-call-my-soul" TargetMode="External"/><Relationship Id="rId3315" Type="http://schemas.openxmlformats.org/officeDocument/2006/relationships/hyperlink" Target="https://youtu.be/ymfaG4IUatw" TargetMode="External"/><Relationship Id="rId4646" Type="http://schemas.openxmlformats.org/officeDocument/2006/relationships/hyperlink" Target="https://sairhythms.sathyasai.org/song/why-fear-when-i-am-here" TargetMode="External"/><Relationship Id="rId3314" Type="http://schemas.openxmlformats.org/officeDocument/2006/relationships/hyperlink" Target="https://sairhythms.sathyasai.org/song/ram-bhagawan-ram-bhagawan" TargetMode="External"/><Relationship Id="rId4645" Type="http://schemas.openxmlformats.org/officeDocument/2006/relationships/hyperlink" Target="https://sairhythms.sathyasai.org/song/who-man-all-clothed-red" TargetMode="External"/><Relationship Id="rId3317" Type="http://schemas.openxmlformats.org/officeDocument/2006/relationships/hyperlink" Target="https://youtu.be/QGIkDLrh0uQ" TargetMode="External"/><Relationship Id="rId4648" Type="http://schemas.openxmlformats.org/officeDocument/2006/relationships/hyperlink" Target="https://sairhythms.sathyasai.org/song/wisdoms-delight" TargetMode="External"/><Relationship Id="rId3316" Type="http://schemas.openxmlformats.org/officeDocument/2006/relationships/hyperlink" Target="https://sairhythms.sathyasai.org/song/ram-dhun-laagi-mohey-shyam" TargetMode="External"/><Relationship Id="rId4647" Type="http://schemas.openxmlformats.org/officeDocument/2006/relationships/hyperlink" Target="https://youtu.be/futM3hYf6xI" TargetMode="External"/><Relationship Id="rId3319" Type="http://schemas.openxmlformats.org/officeDocument/2006/relationships/hyperlink" Target="https://sairhythms.sathyasai.org/song/ram-jinka-naam-hai-ayodhya" TargetMode="External"/><Relationship Id="rId3318" Type="http://schemas.openxmlformats.org/officeDocument/2006/relationships/hyperlink" Target="https://sairhythms.sathyasai.org/song/ram-jai-jai-ram-jai" TargetMode="External"/><Relationship Id="rId4649" Type="http://schemas.openxmlformats.org/officeDocument/2006/relationships/hyperlink" Target="https://sairhythms.sathyasai.org/song/heart-s-full-love" TargetMode="External"/><Relationship Id="rId4640" Type="http://schemas.openxmlformats.org/officeDocument/2006/relationships/hyperlink" Target="https://sairhythms.sathyasai.org/song/who-can-still-stirring-soul" TargetMode="External"/><Relationship Id="rId3311" Type="http://schemas.openxmlformats.org/officeDocument/2006/relationships/hyperlink" Target="https://dl.radiosai.org/RADIO_SAI_BHAJAN_CLASSROOM_400_RAKSHA_KARO_BHAGVAN.mp3" TargetMode="External"/><Relationship Id="rId4642" Type="http://schemas.openxmlformats.org/officeDocument/2006/relationships/hyperlink" Target="https://sairhythms.sathyasai.org/song/who-my-temple" TargetMode="External"/><Relationship Id="rId3310" Type="http://schemas.openxmlformats.org/officeDocument/2006/relationships/hyperlink" Target="https://sairhythms.sathyasai.org/song/raksha-karo-bhagawan-sathya-sai" TargetMode="External"/><Relationship Id="rId4641" Type="http://schemas.openxmlformats.org/officeDocument/2006/relationships/hyperlink" Target="https://sairhythms.sathyasai.org/song/who-can-understand-glory-god" TargetMode="External"/><Relationship Id="rId3313" Type="http://schemas.openxmlformats.org/officeDocument/2006/relationships/hyperlink" Target="https://sairhythms.sathyasai.org/song/raksha-raksha-prabhu-hey-jagadeesha" TargetMode="External"/><Relationship Id="rId4644" Type="http://schemas.openxmlformats.org/officeDocument/2006/relationships/hyperlink" Target="https://sairhythms.sathyasai.org/song/who-lord-universe" TargetMode="External"/><Relationship Id="rId3312" Type="http://schemas.openxmlformats.org/officeDocument/2006/relationships/hyperlink" Target="https://sairhythms.sathyasai.org/song/raksha-raksha-jagadeeshwara" TargetMode="External"/><Relationship Id="rId4643" Type="http://schemas.openxmlformats.org/officeDocument/2006/relationships/hyperlink" Target="https://sairhythms.sathyasai.org/song/who-sai-baba" TargetMode="External"/><Relationship Id="rId3304" Type="http://schemas.openxmlformats.org/officeDocument/2006/relationships/hyperlink" Target="https://sairhythms.sathyasai.org/song/rajadhi-raja-rama-rajeeva-netra" TargetMode="External"/><Relationship Id="rId4635" Type="http://schemas.openxmlformats.org/officeDocument/2006/relationships/hyperlink" Target="https://sairhythms.sathyasai.org/song/where-are-you-oh-my-krishna" TargetMode="External"/><Relationship Id="rId3303" Type="http://schemas.openxmlformats.org/officeDocument/2006/relationships/hyperlink" Target="https://sairhythms.sathyasai.org/song/rajadhi-raja-raja-gambhira" TargetMode="External"/><Relationship Id="rId4634" Type="http://schemas.openxmlformats.org/officeDocument/2006/relationships/hyperlink" Target="https://sairhythms.sathyasai.org/song/when-you%E2%80%99re-lonely" TargetMode="External"/><Relationship Id="rId3306" Type="http://schemas.openxmlformats.org/officeDocument/2006/relationships/hyperlink" Target="https://youtu.be/WTIc9LR-Zak" TargetMode="External"/><Relationship Id="rId4637" Type="http://schemas.openxmlformats.org/officeDocument/2006/relationships/hyperlink" Target="https://sairhythms.sathyasai.org/song/whispering-softly" TargetMode="External"/><Relationship Id="rId3305" Type="http://schemas.openxmlformats.org/officeDocument/2006/relationships/hyperlink" Target="https://sairhythms.sathyasai.org/song/rajeeva-lochana-jaya-jaya-rama" TargetMode="External"/><Relationship Id="rId4636" Type="http://schemas.openxmlformats.org/officeDocument/2006/relationships/hyperlink" Target="https://sairhythms.sathyasai.org/song/wherever-there-baba" TargetMode="External"/><Relationship Id="rId3308" Type="http://schemas.openxmlformats.org/officeDocument/2006/relationships/hyperlink" Target="https://sairhythms.sathyasai.org/song/rajeeva-lochani-raja-rajeshwari" TargetMode="External"/><Relationship Id="rId4639" Type="http://schemas.openxmlformats.org/officeDocument/2006/relationships/hyperlink" Target="https://sairhythms.sathyasai.org/song/who-am-i" TargetMode="External"/><Relationship Id="rId3307" Type="http://schemas.openxmlformats.org/officeDocument/2006/relationships/hyperlink" Target="https://sairhythms.sathyasai.org/song/rajeeva-lochana-sai-narayana" TargetMode="External"/><Relationship Id="rId4638" Type="http://schemas.openxmlformats.org/officeDocument/2006/relationships/hyperlink" Target="https://sairhythms.sathyasai.org/song/whispering-wind" TargetMode="External"/><Relationship Id="rId3309" Type="http://schemas.openxmlformats.org/officeDocument/2006/relationships/hyperlink" Target="https://sairhythms.sathyasai.org/song/rajeshwari-sri-bhuvaneshwari" TargetMode="External"/><Relationship Id="rId3300" Type="http://schemas.openxmlformats.org/officeDocument/2006/relationships/hyperlink" Target="https://sairhythms.sathyasai.org/song/rajadhi-raja-hey-sai-maharaja" TargetMode="External"/><Relationship Id="rId4631" Type="http://schemas.openxmlformats.org/officeDocument/2006/relationships/hyperlink" Target="https://sairhythms.sathyasai.org/song/when-light-i-see" TargetMode="External"/><Relationship Id="rId4630" Type="http://schemas.openxmlformats.org/officeDocument/2006/relationships/hyperlink" Target="https://sairhythms.sathyasai.org/song/when-my-heart-was-full-fear-and-sorrow" TargetMode="External"/><Relationship Id="rId3302" Type="http://schemas.openxmlformats.org/officeDocument/2006/relationships/hyperlink" Target="https://youtu.be/jy5I1GIIHFk" TargetMode="External"/><Relationship Id="rId4633" Type="http://schemas.openxmlformats.org/officeDocument/2006/relationships/hyperlink" Target="https://sairhythms.sathyasai.org/song/when-we-realize-greatness-god" TargetMode="External"/><Relationship Id="rId3301" Type="http://schemas.openxmlformats.org/officeDocument/2006/relationships/hyperlink" Target="https://raagabox.com/search/?mid=1001688" TargetMode="External"/><Relationship Id="rId4632" Type="http://schemas.openxmlformats.org/officeDocument/2006/relationships/hyperlink" Target="https://youtu.be/632mHJBF0t4?si=hkHoig22jEG45Scc" TargetMode="External"/><Relationship Id="rId2005" Type="http://schemas.openxmlformats.org/officeDocument/2006/relationships/hyperlink" Target="https://youtu.be/iNd521m7cdI" TargetMode="External"/><Relationship Id="rId3337" Type="http://schemas.openxmlformats.org/officeDocument/2006/relationships/hyperlink" Target="https://sairhythms.sathyasai.org/song/rama-dhyana-nirata-anjaneya" TargetMode="External"/><Relationship Id="rId4668" Type="http://schemas.openxmlformats.org/officeDocument/2006/relationships/hyperlink" Target="https://youtu.be/77d84o0FoJc?t=1750" TargetMode="External"/><Relationship Id="rId2006" Type="http://schemas.openxmlformats.org/officeDocument/2006/relationships/hyperlink" Target="https://sairhythms.sathyasai.org/song/jaya-vallabha-gananayaka" TargetMode="External"/><Relationship Id="rId3336" Type="http://schemas.openxmlformats.org/officeDocument/2006/relationships/hyperlink" Target="https://sairhythms.sathyasai.org/song/rama-charan-sukha-dayi-bhajorey" TargetMode="External"/><Relationship Id="rId4667" Type="http://schemas.openxmlformats.org/officeDocument/2006/relationships/hyperlink" Target="https://sairhythms.sathyasai.org/song/yadu-nandana-shyama-murari" TargetMode="External"/><Relationship Id="rId2007" Type="http://schemas.openxmlformats.org/officeDocument/2006/relationships/hyperlink" Target="https://dl.radiosai.org/RADIO_SAI_BHAJAN_CLASSROOM_429_JAYA_VALLABHA_GANANAYAKA.mp3" TargetMode="External"/><Relationship Id="rId3339" Type="http://schemas.openxmlformats.org/officeDocument/2006/relationships/hyperlink" Target="https://sairhythms.sathyasai.org/song/rama-govinda-harey-krishna-gopal" TargetMode="External"/><Relationship Id="rId2008" Type="http://schemas.openxmlformats.org/officeDocument/2006/relationships/hyperlink" Target="https://sairhythms.sathyasai.org/song/jaya-vijayee-bhava-jaya-vijayee" TargetMode="External"/><Relationship Id="rId3338" Type="http://schemas.openxmlformats.org/officeDocument/2006/relationships/hyperlink" Target="https://sairhythms.sathyasai.org/song/rama-govinda-harey" TargetMode="External"/><Relationship Id="rId4669" Type="http://schemas.openxmlformats.org/officeDocument/2006/relationships/hyperlink" Target="https://sairhythms.sathyasai.org/song/yadu-nandana-yashoda-bala" TargetMode="External"/><Relationship Id="rId2009" Type="http://schemas.openxmlformats.org/officeDocument/2006/relationships/hyperlink" Target="https://sairhythms.sathyasai.org/song/jaya-vijayee-bhava-parthi-pureeshwara" TargetMode="External"/><Relationship Id="rId4660" Type="http://schemas.openxmlformats.org/officeDocument/2006/relationships/hyperlink" Target="https://sairhythms.sathyasai.org/song/yadava-kula-deepa-hey-nandalala" TargetMode="External"/><Relationship Id="rId3331" Type="http://schemas.openxmlformats.org/officeDocument/2006/relationships/hyperlink" Target="https://sairhythms.sathyasai.org/song/rama-bhajo-raghu-rama-bhajo" TargetMode="External"/><Relationship Id="rId4662" Type="http://schemas.openxmlformats.org/officeDocument/2006/relationships/hyperlink" Target="https://youtu.be/WoLtmn3n8cQ?t=194" TargetMode="External"/><Relationship Id="rId2000" Type="http://schemas.openxmlformats.org/officeDocument/2006/relationships/hyperlink" Target="https://sairhythms.sathyasai.org/song/jaya-sri-ganesha-vighna-nasha" TargetMode="External"/><Relationship Id="rId3330" Type="http://schemas.openxmlformats.org/officeDocument/2006/relationships/hyperlink" Target="https://sairhythms.sathyasai.org/song/rama-anarada-marokka-sari-rama" TargetMode="External"/><Relationship Id="rId4661" Type="http://schemas.openxmlformats.org/officeDocument/2006/relationships/hyperlink" Target="https://sairhythms.sathyasai.org/song/yadu-kula-nandana-sri-hari" TargetMode="External"/><Relationship Id="rId2001" Type="http://schemas.openxmlformats.org/officeDocument/2006/relationships/hyperlink" Target="https://youtu.be/pqgGpCGcyT0" TargetMode="External"/><Relationship Id="rId3333" Type="http://schemas.openxmlformats.org/officeDocument/2006/relationships/hyperlink" Target="https://sairhythms.sathyasai.org/song/rama-bolo-rahim-bolo" TargetMode="External"/><Relationship Id="rId4664" Type="http://schemas.openxmlformats.org/officeDocument/2006/relationships/hyperlink" Target="https://www.youtube.com/watch?v=pbhHVXIgkN8" TargetMode="External"/><Relationship Id="rId2002" Type="http://schemas.openxmlformats.org/officeDocument/2006/relationships/hyperlink" Target="https://sairhythms.sathyasai.org/song/jaya-sri-madhava-jaya-radhe" TargetMode="External"/><Relationship Id="rId3332" Type="http://schemas.openxmlformats.org/officeDocument/2006/relationships/hyperlink" Target="https://sairhythms.sathyasai.org/song/rama-bhaktha-hanumantha" TargetMode="External"/><Relationship Id="rId4663" Type="http://schemas.openxmlformats.org/officeDocument/2006/relationships/hyperlink" Target="https://sairhythms.sathyasai.org/song/yadu-nanda-ananda-nanda-gopala" TargetMode="External"/><Relationship Id="rId2003" Type="http://schemas.openxmlformats.org/officeDocument/2006/relationships/hyperlink" Target="https://sairhythms.sathyasai.org/song/jaya-sri-radhey-jaya-nanda-nandana" TargetMode="External"/><Relationship Id="rId3335" Type="http://schemas.openxmlformats.org/officeDocument/2006/relationships/hyperlink" Target="https://sairhythms.sathyasai.org/song/rama-came-krishna-came" TargetMode="External"/><Relationship Id="rId4666" Type="http://schemas.openxmlformats.org/officeDocument/2006/relationships/hyperlink" Target="https://sairhythms.sathyasai.org/song/yadu-nandana-hey-ghana-shyam" TargetMode="External"/><Relationship Id="rId2004" Type="http://schemas.openxmlformats.org/officeDocument/2006/relationships/hyperlink" Target="https://dl.radiosai.org/RADIO_SAI_BHAJAN_CLASSROOM_460_JAI_SHRI_RADHE_JAI.mp3" TargetMode="External"/><Relationship Id="rId3334" Type="http://schemas.openxmlformats.org/officeDocument/2006/relationships/hyperlink" Target="https://sairhythms.sathyasai.org/song/rama-bolo-sita-rama" TargetMode="External"/><Relationship Id="rId4665" Type="http://schemas.openxmlformats.org/officeDocument/2006/relationships/hyperlink" Target="https://sairhythms.sathyasai.org/song/yadu-nandana-gopala" TargetMode="External"/><Relationship Id="rId3326" Type="http://schemas.openxmlformats.org/officeDocument/2006/relationships/hyperlink" Target="https://sairhythms.sathyasai.org/song/ram-rahim-ko-bhajanewaale" TargetMode="External"/><Relationship Id="rId4657" Type="http://schemas.openxmlformats.org/officeDocument/2006/relationships/hyperlink" Target="https://sairhythms.sathyasai.org/song/worship-feet-sai-baba" TargetMode="External"/><Relationship Id="rId3325" Type="http://schemas.openxmlformats.org/officeDocument/2006/relationships/hyperlink" Target="https://youtu.be/zR58VC8BwUI" TargetMode="External"/><Relationship Id="rId4656" Type="http://schemas.openxmlformats.org/officeDocument/2006/relationships/hyperlink" Target="https://sairhythms.sathyasai.org/song/worship-your-mind-feet-guru" TargetMode="External"/><Relationship Id="rId3328" Type="http://schemas.openxmlformats.org/officeDocument/2006/relationships/hyperlink" Target="https://sairhythms.sathyasai.org/song/ram-ram-brahma-ram" TargetMode="External"/><Relationship Id="rId4659" Type="http://schemas.openxmlformats.org/officeDocument/2006/relationships/hyperlink" Target="https://sairhythms.sathyasai.org/song/wouldn%E2%80%99t-it-be-nice" TargetMode="External"/><Relationship Id="rId3327" Type="http://schemas.openxmlformats.org/officeDocument/2006/relationships/hyperlink" Target="https://sairhythms.sathyasai.org/song/ram-ram-bhajo-mana-harey" TargetMode="External"/><Relationship Id="rId4658" Type="http://schemas.openxmlformats.org/officeDocument/2006/relationships/hyperlink" Target="https://sairhythms.sathyasai.org/song/worshipping-your-mind-guru%E2%80%99s-feet" TargetMode="External"/><Relationship Id="rId3329" Type="http://schemas.openxmlformats.org/officeDocument/2006/relationships/hyperlink" Target="https://sairhythms.sathyasai.org/song/ram-ram-ram-parama-sumangala" TargetMode="External"/><Relationship Id="rId3320" Type="http://schemas.openxmlformats.org/officeDocument/2006/relationships/hyperlink" Target="https://sairhythms.sathyasai.org/song/ram-jis-ka-naam-hai" TargetMode="External"/><Relationship Id="rId4651" Type="http://schemas.openxmlformats.org/officeDocument/2006/relationships/hyperlink" Target="https://youtu.be/7BngR5nbtDs" TargetMode="External"/><Relationship Id="rId4650" Type="http://schemas.openxmlformats.org/officeDocument/2006/relationships/hyperlink" Target="https://sairhythms.sathyasai.org/song/your-flute-you-enchant" TargetMode="External"/><Relationship Id="rId3322" Type="http://schemas.openxmlformats.org/officeDocument/2006/relationships/hyperlink" Target="https://sairhythms.sathyasai.org/song/ram-kaho-sai-ram-kaho" TargetMode="External"/><Relationship Id="rId4653" Type="http://schemas.openxmlformats.org/officeDocument/2006/relationships/hyperlink" Target="https://youtu.be/YW3AGH4ZwSY" TargetMode="External"/><Relationship Id="rId3321" Type="http://schemas.openxmlformats.org/officeDocument/2006/relationships/hyperlink" Target="https://sairhythms.sathyasai.org/song/ram-kaho-krishna-kaho-eshwara" TargetMode="External"/><Relationship Id="rId4652" Type="http://schemas.openxmlformats.org/officeDocument/2006/relationships/hyperlink" Target="https://sairhythms.sathyasai.org/song/without-singing-lord" TargetMode="External"/><Relationship Id="rId3324" Type="http://schemas.openxmlformats.org/officeDocument/2006/relationships/hyperlink" Target="https://sairhythms.sathyasai.org/song/ram-rahim-ho-sai-krishna" TargetMode="External"/><Relationship Id="rId4655" Type="http://schemas.openxmlformats.org/officeDocument/2006/relationships/hyperlink" Target="https://sairhythms.sathyasai.org/song/work-together" TargetMode="External"/><Relationship Id="rId3323" Type="http://schemas.openxmlformats.org/officeDocument/2006/relationships/hyperlink" Target="https://sairhythms.sathyasai.org/song/ram-naam-bolo-sai-naam" TargetMode="External"/><Relationship Id="rId4654" Type="http://schemas.openxmlformats.org/officeDocument/2006/relationships/hyperlink" Target="https://sairhythms.sathyasai.org/song/without-thee-sai-there-no-one" TargetMode="External"/><Relationship Id="rId2090" Type="http://schemas.openxmlformats.org/officeDocument/2006/relationships/hyperlink" Target="https://sairhythms.sathyasai.org/song/kamala-nayana-sri-rama" TargetMode="External"/><Relationship Id="rId2091" Type="http://schemas.openxmlformats.org/officeDocument/2006/relationships/hyperlink" Target="https://sairhythms.sathyasai.org/song/kamala-nayana-sri-sai-jaya" TargetMode="External"/><Relationship Id="rId2092" Type="http://schemas.openxmlformats.org/officeDocument/2006/relationships/hyperlink" Target="https://sairhythms.sathyasai.org/song/kamala-netra-sayeeshwara" TargetMode="External"/><Relationship Id="rId2093" Type="http://schemas.openxmlformats.org/officeDocument/2006/relationships/hyperlink" Target="https://sairhythms.sathyasai.org/song/kami-no-ai-ga-sekai" TargetMode="External"/><Relationship Id="rId2094" Type="http://schemas.openxmlformats.org/officeDocument/2006/relationships/hyperlink" Target="https://youtu.be/Yy2wyYILWmM" TargetMode="External"/><Relationship Id="rId2095" Type="http://schemas.openxmlformats.org/officeDocument/2006/relationships/hyperlink" Target="https://sairhythms.sathyasai.org/song/kami-no-ai-no-naka" TargetMode="External"/><Relationship Id="rId2096" Type="http://schemas.openxmlformats.org/officeDocument/2006/relationships/hyperlink" Target="https://youtu.be/DUdB1xuWRjU" TargetMode="External"/><Relationship Id="rId2097" Type="http://schemas.openxmlformats.org/officeDocument/2006/relationships/hyperlink" Target="https://sairhythms.sathyasai.org/song/kami-no-ai-wa-sai" TargetMode="External"/><Relationship Id="rId2098" Type="http://schemas.openxmlformats.org/officeDocument/2006/relationships/hyperlink" Target="https://youtu.be/obmm926Via4" TargetMode="External"/><Relationship Id="rId2099" Type="http://schemas.openxmlformats.org/officeDocument/2006/relationships/hyperlink" Target="https://sairhythms.sathyasai.org/song/kami-no-mina-hibikase" TargetMode="External"/><Relationship Id="rId3391" Type="http://schemas.openxmlformats.org/officeDocument/2006/relationships/hyperlink" Target="https://sairhythms.sathyasai.org/song/rama-rama-rama-ram-sai" TargetMode="External"/><Relationship Id="rId2060" Type="http://schemas.openxmlformats.org/officeDocument/2006/relationships/hyperlink" Target="https://sairhythms.sathyasai.org/song/kailasa-vasa-shiva-shankara" TargetMode="External"/><Relationship Id="rId3390" Type="http://schemas.openxmlformats.org/officeDocument/2006/relationships/hyperlink" Target="https://sairhythms.sathyasai.org/song/rama-rama-rama-jaya-kodanda" TargetMode="External"/><Relationship Id="rId2061" Type="http://schemas.openxmlformats.org/officeDocument/2006/relationships/hyperlink" Target="https://sairhythms.sathyasai.org/song/kala-roopini-kadambari" TargetMode="External"/><Relationship Id="rId3393" Type="http://schemas.openxmlformats.org/officeDocument/2006/relationships/hyperlink" Target="https://dl.radiosai.org/RADIO_SAI_BHAJAN_CLASSROOM_393_RAM_RAM_RAM_RAM_RAM_NAM_TARAKAM.mp3" TargetMode="External"/><Relationship Id="rId2062" Type="http://schemas.openxmlformats.org/officeDocument/2006/relationships/hyperlink" Target="https://sairhythms.sathyasai.org/song/kalavathi-amba-saraswathi" TargetMode="External"/><Relationship Id="rId3392" Type="http://schemas.openxmlformats.org/officeDocument/2006/relationships/hyperlink" Target="https://sairhythms.sathyasai.org/song/rama-rama-rama-rama" TargetMode="External"/><Relationship Id="rId2063" Type="http://schemas.openxmlformats.org/officeDocument/2006/relationships/hyperlink" Target="https://youtu.be/xdOYIiKLKdw" TargetMode="External"/><Relationship Id="rId3395" Type="http://schemas.openxmlformats.org/officeDocument/2006/relationships/hyperlink" Target="https://sairhythms.sathyasai.org/song/rama-rama-rama-rama-ram" TargetMode="External"/><Relationship Id="rId2064" Type="http://schemas.openxmlformats.org/officeDocument/2006/relationships/hyperlink" Target="https://sairhythms.sathyasai.org/song/kalavathi-kali-kapalini" TargetMode="External"/><Relationship Id="rId3394" Type="http://schemas.openxmlformats.org/officeDocument/2006/relationships/hyperlink" Target="https://youtu.be/D19q_GdgDlw" TargetMode="External"/><Relationship Id="rId2065" Type="http://schemas.openxmlformats.org/officeDocument/2006/relationships/hyperlink" Target="https://dl.radiosai.org/RADIO_SAI_BHAJAN_CLASSROOM_471_KALAVATI_KALI_KAPALINI.mp3" TargetMode="External"/><Relationship Id="rId3397" Type="http://schemas.openxmlformats.org/officeDocument/2006/relationships/hyperlink" Target="https://youtu.be/DaEq9Nzqx70" TargetMode="External"/><Relationship Id="rId2066" Type="http://schemas.openxmlformats.org/officeDocument/2006/relationships/hyperlink" Target="https://sairhythms.sathyasai.org/song/kali-yug-ke-avatar-ho" TargetMode="External"/><Relationship Id="rId3396" Type="http://schemas.openxmlformats.org/officeDocument/2006/relationships/hyperlink" Target="https://sairhythms.sathyasai.org/song/rama-rama-rama-sai-rama-0" TargetMode="External"/><Relationship Id="rId2067" Type="http://schemas.openxmlformats.org/officeDocument/2006/relationships/hyperlink" Target="https://sairhythms.sathyasai.org/song/kali-yug-ke-avatara-sai" TargetMode="External"/><Relationship Id="rId3399" Type="http://schemas.openxmlformats.org/officeDocument/2006/relationships/hyperlink" Target="https://sairhythms.sathyasai.org/song/rama-rama-rama-sita" TargetMode="External"/><Relationship Id="rId2068" Type="http://schemas.openxmlformats.org/officeDocument/2006/relationships/hyperlink" Target="https://sairhythms.sathyasai.org/song/kali-yuga-avatara-sai-bhagawan" TargetMode="External"/><Relationship Id="rId3398" Type="http://schemas.openxmlformats.org/officeDocument/2006/relationships/hyperlink" Target="https://sairhythms.sathyasai.org/song/rama-rama-rama-sai-rama" TargetMode="External"/><Relationship Id="rId2069" Type="http://schemas.openxmlformats.org/officeDocument/2006/relationships/hyperlink" Target="https://sairhythms.sathyasai.org/song/kalimala-bhanjana-kodanda-rama" TargetMode="External"/><Relationship Id="rId3380" Type="http://schemas.openxmlformats.org/officeDocument/2006/relationships/hyperlink" Target="https://sairhythms.sathyasai.org/song/rama-raghuvara-ram-sita-ram" TargetMode="External"/><Relationship Id="rId2050" Type="http://schemas.openxmlformats.org/officeDocument/2006/relationships/hyperlink" Target="https://youtu.be/B_SuJ-48d1Y" TargetMode="External"/><Relationship Id="rId3382" Type="http://schemas.openxmlformats.org/officeDocument/2006/relationships/hyperlink" Target="https://sairhythms.sathyasai.org/song/rama-rama-jaya-jaya-rama" TargetMode="External"/><Relationship Id="rId2051" Type="http://schemas.openxmlformats.org/officeDocument/2006/relationships/hyperlink" Target="https://sairhythms.sathyasai.org/song/kahan-main-dhoondoon-hey-bhagawan" TargetMode="External"/><Relationship Id="rId3381" Type="http://schemas.openxmlformats.org/officeDocument/2006/relationships/hyperlink" Target="https://sairhythms.sathyasai.org/song/rama-raghuvara-rama-sita-rama" TargetMode="External"/><Relationship Id="rId2052" Type="http://schemas.openxmlformats.org/officeDocument/2006/relationships/hyperlink" Target="https://youtu.be/saJn_LbEvWo" TargetMode="External"/><Relationship Id="rId3384" Type="http://schemas.openxmlformats.org/officeDocument/2006/relationships/hyperlink" Target="https://media.radiosai.org/journals/Vol_07/01MAY09/12-bhajans.htm" TargetMode="External"/><Relationship Id="rId2053" Type="http://schemas.openxmlformats.org/officeDocument/2006/relationships/hyperlink" Target="https://sairhythms.sathyasai.org/song/kailasa-nathaya-namah-om" TargetMode="External"/><Relationship Id="rId3383" Type="http://schemas.openxmlformats.org/officeDocument/2006/relationships/hyperlink" Target="https://sairhythms.sathyasai.org/song/rama-rama-jaya-raghukula-tilaka" TargetMode="External"/><Relationship Id="rId2054" Type="http://schemas.openxmlformats.org/officeDocument/2006/relationships/hyperlink" Target="https://sairhythms.sathyasai.org/song/kailasa-pathey-bhagawan-shankara" TargetMode="External"/><Relationship Id="rId3386" Type="http://schemas.openxmlformats.org/officeDocument/2006/relationships/hyperlink" Target="https://sairhythms.sathyasai.org/song/rama-rama-raghu-ram-shyam" TargetMode="External"/><Relationship Id="rId2055" Type="http://schemas.openxmlformats.org/officeDocument/2006/relationships/hyperlink" Target="https://sairhythms.sathyasai.org/song/kailasa-pathey-karuna-nidhey" TargetMode="External"/><Relationship Id="rId3385" Type="http://schemas.openxmlformats.org/officeDocument/2006/relationships/hyperlink" Target="https://sairhythms.sathyasai.org/song/rama-rama-jaya-raja-ram" TargetMode="External"/><Relationship Id="rId2056" Type="http://schemas.openxmlformats.org/officeDocument/2006/relationships/hyperlink" Target="https://youtu.be/i_0JWj4UczI?t=917" TargetMode="External"/><Relationship Id="rId3388" Type="http://schemas.openxmlformats.org/officeDocument/2006/relationships/hyperlink" Target="https://youtu.be/KSrn6TfmF5o" TargetMode="External"/><Relationship Id="rId2057" Type="http://schemas.openxmlformats.org/officeDocument/2006/relationships/hyperlink" Target="https://sairhythms.sathyasai.org/song/kailasa-pathey-mahadeva-shambho" TargetMode="External"/><Relationship Id="rId3387" Type="http://schemas.openxmlformats.org/officeDocument/2006/relationships/hyperlink" Target="https://sairhythms.sathyasai.org/song/rama-rama-ram-raghu-nandana" TargetMode="External"/><Relationship Id="rId2058" Type="http://schemas.openxmlformats.org/officeDocument/2006/relationships/hyperlink" Target="https://sairhythms.sathyasai.org/song/kailasa-pathey-sai-karuna-nidhey" TargetMode="External"/><Relationship Id="rId2059" Type="http://schemas.openxmlformats.org/officeDocument/2006/relationships/hyperlink" Target="https://sairhythms.sathyasai.org/song/kailasa-vasa-gangadhara" TargetMode="External"/><Relationship Id="rId3389" Type="http://schemas.openxmlformats.org/officeDocument/2006/relationships/hyperlink" Target="https://sairhythms.sathyasai.org/song/rama-rama-rama" TargetMode="External"/><Relationship Id="rId2080" Type="http://schemas.openxmlformats.org/officeDocument/2006/relationships/hyperlink" Target="https://sairhythms.sathyasai.org/song/kamala-manohari-shiva-sai-shankari" TargetMode="External"/><Relationship Id="rId2081" Type="http://schemas.openxmlformats.org/officeDocument/2006/relationships/hyperlink" Target="https://sairhythms.sathyasai.org/song/kamala-nayana-bhagawan" TargetMode="External"/><Relationship Id="rId2082" Type="http://schemas.openxmlformats.org/officeDocument/2006/relationships/hyperlink" Target="https://dl.radiosai.org/RADIO_SAI_BHAJAN_CLASSROOM_424_HE_KAMAL_NAYAN_BHAGVAN.mp3" TargetMode="External"/><Relationship Id="rId2083" Type="http://schemas.openxmlformats.org/officeDocument/2006/relationships/hyperlink" Target="https://sairhythms.sathyasai.org/song/kamala-nayana-narayana" TargetMode="External"/><Relationship Id="rId2084" Type="http://schemas.openxmlformats.org/officeDocument/2006/relationships/hyperlink" Target="https://youtu.be/g5I7MLVKQBk" TargetMode="External"/><Relationship Id="rId2085" Type="http://schemas.openxmlformats.org/officeDocument/2006/relationships/hyperlink" Target="https://sairhythms.sathyasai.org/song/kamala-nayana-prabhu-kamala-pathey" TargetMode="External"/><Relationship Id="rId2086" Type="http://schemas.openxmlformats.org/officeDocument/2006/relationships/hyperlink" Target="https://dl.radiosai.org/RADIO_SAI_BHAJAN_CLASSROOM_463_KAMAL_NAYAN_PRABHU.mp3" TargetMode="External"/><Relationship Id="rId2087" Type="http://schemas.openxmlformats.org/officeDocument/2006/relationships/hyperlink" Target="https://sairhythms.sathyasai.org/song/kamala-nayana-ram-vimala-charana" TargetMode="External"/><Relationship Id="rId2088" Type="http://schemas.openxmlformats.org/officeDocument/2006/relationships/hyperlink" Target="https://youtu.be/psri5s-rQS4?t=364" TargetMode="External"/><Relationship Id="rId2089" Type="http://schemas.openxmlformats.org/officeDocument/2006/relationships/hyperlink" Target="https://sairhythms.sathyasai.org/song/kamala-nayana-sai-ranga" TargetMode="External"/><Relationship Id="rId2070" Type="http://schemas.openxmlformats.org/officeDocument/2006/relationships/hyperlink" Target="https://sairhythms.sathyasai.org/song/kaliyuga-ni-korareta-sai-baba" TargetMode="External"/><Relationship Id="rId2071" Type="http://schemas.openxmlformats.org/officeDocument/2006/relationships/hyperlink" Target="https://youtu.be/abb2noEb1es" TargetMode="External"/><Relationship Id="rId2072" Type="http://schemas.openxmlformats.org/officeDocument/2006/relationships/hyperlink" Target="https://sairhythms.sathyasai.org/song/kaliyuga-no-jidai-ni-aranami" TargetMode="External"/><Relationship Id="rId2073" Type="http://schemas.openxmlformats.org/officeDocument/2006/relationships/hyperlink" Target="https://youtu.be/HTCP5msNNvs" TargetMode="External"/><Relationship Id="rId2074" Type="http://schemas.openxmlformats.org/officeDocument/2006/relationships/hyperlink" Target="https://sairhythms.sathyasai.org/song/kaliyuga-no-jidai-ni-korareta" TargetMode="External"/><Relationship Id="rId2075" Type="http://schemas.openxmlformats.org/officeDocument/2006/relationships/hyperlink" Target="https://youtu.be/0P0uRbG66eg" TargetMode="External"/><Relationship Id="rId2076" Type="http://schemas.openxmlformats.org/officeDocument/2006/relationships/hyperlink" Target="https://sairhythms.sathyasai.org/song/kalyana-krishna-kamaneeya-krishna" TargetMode="External"/><Relationship Id="rId2077" Type="http://schemas.openxmlformats.org/officeDocument/2006/relationships/hyperlink" Target="https://sairhythms.sathyasai.org/song/kalyana-rama-ananda-rama" TargetMode="External"/><Relationship Id="rId2078" Type="http://schemas.openxmlformats.org/officeDocument/2006/relationships/hyperlink" Target="https://sairhythms.sathyasai.org/song/kalyana-ranga-kamaneeya-ranga" TargetMode="External"/><Relationship Id="rId2079" Type="http://schemas.openxmlformats.org/officeDocument/2006/relationships/hyperlink" Target="https://sairhythms.sathyasai.org/song/kamakshi-kalyani-kadambari" TargetMode="External"/><Relationship Id="rId2940" Type="http://schemas.openxmlformats.org/officeDocument/2006/relationships/hyperlink" Target="https://sairhythms.sathyasai.org/song/om-namah-shivaya-shivaya-namah-0" TargetMode="External"/><Relationship Id="rId1610" Type="http://schemas.openxmlformats.org/officeDocument/2006/relationships/hyperlink" Target="https://sairhythms.sathyasai.org/song/ocean%E2%80%99s-rolling-waves" TargetMode="External"/><Relationship Id="rId2941" Type="http://schemas.openxmlformats.org/officeDocument/2006/relationships/hyperlink" Target="https://sairhythms.sathyasai.org/song/om-namah-shivaya-shivaya-namah-om" TargetMode="External"/><Relationship Id="rId1611" Type="http://schemas.openxmlformats.org/officeDocument/2006/relationships/hyperlink" Target="https://sairhythms.sathyasai.org/song/realm" TargetMode="External"/><Relationship Id="rId2942" Type="http://schemas.openxmlformats.org/officeDocument/2006/relationships/hyperlink" Target="https://sairhythms.sathyasai.org/song/om-namo-bhagawathey-vasudevaya" TargetMode="External"/><Relationship Id="rId1612" Type="http://schemas.openxmlformats.org/officeDocument/2006/relationships/hyperlink" Target="https://sairhythms.sathyasai.org/song/sound-silence" TargetMode="External"/><Relationship Id="rId2943" Type="http://schemas.openxmlformats.org/officeDocument/2006/relationships/hyperlink" Target="https://sairhythms.sathyasai.org/song/om-namo-namah-om-namah" TargetMode="External"/><Relationship Id="rId1613" Type="http://schemas.openxmlformats.org/officeDocument/2006/relationships/hyperlink" Target="https://sairhythms.sathyasai.org/song/stillness-morning" TargetMode="External"/><Relationship Id="rId2944" Type="http://schemas.openxmlformats.org/officeDocument/2006/relationships/hyperlink" Target="https://sairhythms.sathyasai.org/song/om-namo-narayana-namo-namo" TargetMode="External"/><Relationship Id="rId1614" Type="http://schemas.openxmlformats.org/officeDocument/2006/relationships/hyperlink" Target="https://sairhythms.sathyasai.org/song/sunrise" TargetMode="External"/><Relationship Id="rId2945" Type="http://schemas.openxmlformats.org/officeDocument/2006/relationships/hyperlink" Target="https://sairhythms.sathyasai.org/song/om-namo-narayanaya-om-namo" TargetMode="External"/><Relationship Id="rId1615" Type="http://schemas.openxmlformats.org/officeDocument/2006/relationships/hyperlink" Target="https://sairhythms.sathyasai.org/song/sunshine" TargetMode="External"/><Relationship Id="rId2946" Type="http://schemas.openxmlformats.org/officeDocument/2006/relationships/hyperlink" Target="https://sairhythms.sathyasai.org/song/om-om-listen-sound-om" TargetMode="External"/><Relationship Id="rId1616" Type="http://schemas.openxmlformats.org/officeDocument/2006/relationships/hyperlink" Target="https://youtu.be/vRw3gtbGT2U" TargetMode="External"/><Relationship Id="rId2947" Type="http://schemas.openxmlformats.org/officeDocument/2006/relationships/hyperlink" Target="https://sairhythms.sathyasai.org/song/om-sahasra-roopa-sayeesha" TargetMode="External"/><Relationship Id="rId907" Type="http://schemas.openxmlformats.org/officeDocument/2006/relationships/hyperlink" Target="https://sairhythms.sathyasai.org/song/gajanana-hey-shubhanana" TargetMode="External"/><Relationship Id="rId1617" Type="http://schemas.openxmlformats.org/officeDocument/2006/relationships/hyperlink" Target="https://sairhythms.sathyasai.org/song/times" TargetMode="External"/><Relationship Id="rId2948" Type="http://schemas.openxmlformats.org/officeDocument/2006/relationships/hyperlink" Target="https://youtu.be/MSRnrCCeBwo" TargetMode="External"/><Relationship Id="rId906" Type="http://schemas.openxmlformats.org/officeDocument/2006/relationships/hyperlink" Target="https://sairhythms.sathyasai.org/song/gajanana-hey-gajanana" TargetMode="External"/><Relationship Id="rId1618" Type="http://schemas.openxmlformats.org/officeDocument/2006/relationships/hyperlink" Target="https://sairhythms.sathyasai.org/song/indu-vadana-yadu-nandana" TargetMode="External"/><Relationship Id="rId2949" Type="http://schemas.openxmlformats.org/officeDocument/2006/relationships/hyperlink" Target="https://sairhythms.sathyasai.org/song/om-sai-baba-jai" TargetMode="External"/><Relationship Id="rId905" Type="http://schemas.openxmlformats.org/officeDocument/2006/relationships/hyperlink" Target="https://sairhythms.sathyasai.org/song/gajanana-gajanana-0" TargetMode="External"/><Relationship Id="rId1619" Type="http://schemas.openxmlformats.org/officeDocument/2006/relationships/hyperlink" Target="https://sairhythms.sathyasai.org/song/induvadanadhara-indradri-priyakara" TargetMode="External"/><Relationship Id="rId904" Type="http://schemas.openxmlformats.org/officeDocument/2006/relationships/hyperlink" Target="https://youtu.be/KSD44qa7-2E" TargetMode="External"/><Relationship Id="rId909" Type="http://schemas.openxmlformats.org/officeDocument/2006/relationships/hyperlink" Target="https://media.radiosai.org/journals/Vol_08/01SEP10/12-bhajans.htm" TargetMode="External"/><Relationship Id="rId908" Type="http://schemas.openxmlformats.org/officeDocument/2006/relationships/hyperlink" Target="https://sairhythms.sathyasai.org/song/gajanana-hey-shubhanana-0" TargetMode="External"/><Relationship Id="rId903" Type="http://schemas.openxmlformats.org/officeDocument/2006/relationships/hyperlink" Target="https://sairhythms.sathyasai.org/song/gajanana-gajanana-1" TargetMode="External"/><Relationship Id="rId902" Type="http://schemas.openxmlformats.org/officeDocument/2006/relationships/hyperlink" Target="https://sairhythms.sathyasai.org/song/gajanana-gajanana" TargetMode="External"/><Relationship Id="rId901" Type="http://schemas.openxmlformats.org/officeDocument/2006/relationships/hyperlink" Target="https://sairhythms.sathyasai.org/song/gajamukha-sundara-gananatha" TargetMode="External"/><Relationship Id="rId900" Type="http://schemas.openxmlformats.org/officeDocument/2006/relationships/hyperlink" Target="https://youtu.be/6AoIBoeb1-o" TargetMode="External"/><Relationship Id="rId2930" Type="http://schemas.openxmlformats.org/officeDocument/2006/relationships/hyperlink" Target="https://sairhythms.sathyasai.org/song/om-muruga-va-muruga-shanmukha-natha" TargetMode="External"/><Relationship Id="rId1600" Type="http://schemas.openxmlformats.org/officeDocument/2006/relationships/hyperlink" Target="https://sairhythms.sathyasai.org/song/chambers-your-heart" TargetMode="External"/><Relationship Id="rId2931" Type="http://schemas.openxmlformats.org/officeDocument/2006/relationships/hyperlink" Target="https://youtu.be/0W2PLyjcsIc?si=gRbZwCVqh87UdhPi" TargetMode="External"/><Relationship Id="rId1601" Type="http://schemas.openxmlformats.org/officeDocument/2006/relationships/hyperlink" Target="https://sairhythms.sathyasai.org/song/dark-night" TargetMode="External"/><Relationship Id="rId2932" Type="http://schemas.openxmlformats.org/officeDocument/2006/relationships/hyperlink" Target="https://sairhythms.sathyasai.org/song/om-namah-om-namah-om" TargetMode="External"/><Relationship Id="rId1602" Type="http://schemas.openxmlformats.org/officeDocument/2006/relationships/hyperlink" Target="https://sairhythms.sathyasai.org/song/dawn-creation" TargetMode="External"/><Relationship Id="rId2933" Type="http://schemas.openxmlformats.org/officeDocument/2006/relationships/hyperlink" Target="https://sairhythms.sathyasai.org/song/om-namah-shivay-om-namah" TargetMode="External"/><Relationship Id="rId1603" Type="http://schemas.openxmlformats.org/officeDocument/2006/relationships/hyperlink" Target="https://sairhythms.sathyasai.org/song/early-morning" TargetMode="External"/><Relationship Id="rId2934" Type="http://schemas.openxmlformats.org/officeDocument/2006/relationships/hyperlink" Target="https://sairhythms.sathyasai.org/song/om-namah-shivaya-namah-om" TargetMode="External"/><Relationship Id="rId1604" Type="http://schemas.openxmlformats.org/officeDocument/2006/relationships/hyperlink" Target="https://sairhythms.sathyasai.org/song/garden-my-heart" TargetMode="External"/><Relationship Id="rId2935" Type="http://schemas.openxmlformats.org/officeDocument/2006/relationships/hyperlink" Target="https://sairhythms.sathyasai.org/song/om-namah-shivaya-namo-narayana" TargetMode="External"/><Relationship Id="rId1605" Type="http://schemas.openxmlformats.org/officeDocument/2006/relationships/hyperlink" Target="https://sairhythms.sathyasai.org/song/heart-my-heart" TargetMode="External"/><Relationship Id="rId2936" Type="http://schemas.openxmlformats.org/officeDocument/2006/relationships/hyperlink" Target="https://sairhythms.sathyasai.org/song/om-namah-shivaya-om-namah" TargetMode="External"/><Relationship Id="rId1606" Type="http://schemas.openxmlformats.org/officeDocument/2006/relationships/hyperlink" Target="https://sairhythms.sathyasai.org/song/lap-lord" TargetMode="External"/><Relationship Id="rId2937" Type="http://schemas.openxmlformats.org/officeDocument/2006/relationships/hyperlink" Target="https://sairhythms.sathyasai.org/song/om-namah-shivaya-om-namo" TargetMode="External"/><Relationship Id="rId1607" Type="http://schemas.openxmlformats.org/officeDocument/2006/relationships/hyperlink" Target="https://sairhythms.sathyasai.org/song/morning-my-life" TargetMode="External"/><Relationship Id="rId2938" Type="http://schemas.openxmlformats.org/officeDocument/2006/relationships/hyperlink" Target="https://sairhythms.sathyasai.org/song/om-namah-shivaya-shiva-shambho" TargetMode="External"/><Relationship Id="rId1608" Type="http://schemas.openxmlformats.org/officeDocument/2006/relationships/hyperlink" Target="https://sairhythms.sathyasai.org/song/morning-i-call-your-name" TargetMode="External"/><Relationship Id="rId2939" Type="http://schemas.openxmlformats.org/officeDocument/2006/relationships/hyperlink" Target="https://sairhythms.sathyasai.org/song/om-namah-shivaya-shivaya-namah" TargetMode="External"/><Relationship Id="rId1609" Type="http://schemas.openxmlformats.org/officeDocument/2006/relationships/hyperlink" Target="https://sairhythms.sathyasai.org/song/name-lord-we-sing-praises" TargetMode="External"/><Relationship Id="rId1631" Type="http://schemas.openxmlformats.org/officeDocument/2006/relationships/hyperlink" Target="https://sairhythms.sathyasai.org/song/it-only-takes-little-love" TargetMode="External"/><Relationship Id="rId2962" Type="http://schemas.openxmlformats.org/officeDocument/2006/relationships/hyperlink" Target="https://sairhythms.sathyasai.org/song/om-shiva-shiva-hara-hara" TargetMode="External"/><Relationship Id="rId1632" Type="http://schemas.openxmlformats.org/officeDocument/2006/relationships/hyperlink" Target="https://sairhythms.sathyasai.org/song/it%E2%80%99s-every-one-us-be-wise" TargetMode="External"/><Relationship Id="rId2963" Type="http://schemas.openxmlformats.org/officeDocument/2006/relationships/hyperlink" Target="https://sairhythms.sathyasai.org/song/om-shivaya-om-shivaya" TargetMode="External"/><Relationship Id="rId1633" Type="http://schemas.openxmlformats.org/officeDocument/2006/relationships/hyperlink" Target="https://sairhythms.sathyasai.org/song/it%E2%80%99s-who-you-really-are" TargetMode="External"/><Relationship Id="rId2964" Type="http://schemas.openxmlformats.org/officeDocument/2006/relationships/hyperlink" Target="https://www.youtube.com/watch?v=L-ZuHEy0kAk" TargetMode="External"/><Relationship Id="rId1634" Type="http://schemas.openxmlformats.org/officeDocument/2006/relationships/hyperlink" Target="https://sairhythms.sathyasai.org/song/itoshii-guru-sai-baba" TargetMode="External"/><Relationship Id="rId2965" Type="http://schemas.openxmlformats.org/officeDocument/2006/relationships/hyperlink" Target="https://sairhythms.sathyasai.org/song/om-shivaya-om-shivaya-om" TargetMode="External"/><Relationship Id="rId1635" Type="http://schemas.openxmlformats.org/officeDocument/2006/relationships/hyperlink" Target="https://youtu.be/f3Prim0xgEA" TargetMode="External"/><Relationship Id="rId2966" Type="http://schemas.openxmlformats.org/officeDocument/2006/relationships/hyperlink" Target="https://sairhythms.sathyasai.org/song/om-sri-bhagawan-namo-namo" TargetMode="External"/><Relationship Id="rId1636" Type="http://schemas.openxmlformats.org/officeDocument/2006/relationships/hyperlink" Target="https://sairhythms.sathyasai.org/song/itoshiki-guru-yo-ai-no" TargetMode="External"/><Relationship Id="rId2967" Type="http://schemas.openxmlformats.org/officeDocument/2006/relationships/hyperlink" Target="https://sairhythms.sathyasai.org/song/om-sri-bhagawan-sathya-sai" TargetMode="External"/><Relationship Id="rId1637" Type="http://schemas.openxmlformats.org/officeDocument/2006/relationships/hyperlink" Target="https://youtu.be/B3y3r3GPC5M" TargetMode="External"/><Relationship Id="rId2968" Type="http://schemas.openxmlformats.org/officeDocument/2006/relationships/hyperlink" Target="https://youtu.be/MDPRiivFBpc" TargetMode="External"/><Relationship Id="rId1638" Type="http://schemas.openxmlformats.org/officeDocument/2006/relationships/hyperlink" Target="https://sairhythms.sathyasai.org/song/itoshiki-haha-ai-no-kamisama" TargetMode="External"/><Relationship Id="rId2969" Type="http://schemas.openxmlformats.org/officeDocument/2006/relationships/hyperlink" Target="https://sairhythms.sathyasai.org/song/om-sri-ram-jai-ram" TargetMode="External"/><Relationship Id="rId929" Type="http://schemas.openxmlformats.org/officeDocument/2006/relationships/hyperlink" Target="https://youtu.be/ijAV4sYo7V0" TargetMode="External"/><Relationship Id="rId1639" Type="http://schemas.openxmlformats.org/officeDocument/2006/relationships/hyperlink" Target="https://youtu.be/In3ebgvqpq8" TargetMode="External"/><Relationship Id="rId928" Type="http://schemas.openxmlformats.org/officeDocument/2006/relationships/hyperlink" Target="https://sairhythms.sathyasai.org/song/gajavadana-hey-gananatha-0" TargetMode="External"/><Relationship Id="rId927" Type="http://schemas.openxmlformats.org/officeDocument/2006/relationships/hyperlink" Target="https://sairhythms.sathyasai.org/song/gajavadana-he-gajanana" TargetMode="External"/><Relationship Id="rId926" Type="http://schemas.openxmlformats.org/officeDocument/2006/relationships/hyperlink" Target="https://youtu.be/kdUkEaaBTeg" TargetMode="External"/><Relationship Id="rId921" Type="http://schemas.openxmlformats.org/officeDocument/2006/relationships/hyperlink" Target="https://sairhythms.sathyasai.org/song/gajavadana-gananatha-gajavadana-vinayaka" TargetMode="External"/><Relationship Id="rId920" Type="http://schemas.openxmlformats.org/officeDocument/2006/relationships/hyperlink" Target="https://sairhythms.sathyasai.org/song/gajavadana-gananatha-gajanana" TargetMode="External"/><Relationship Id="rId925" Type="http://schemas.openxmlformats.org/officeDocument/2006/relationships/hyperlink" Target="https://sairhythms.sathyasai.org/song/gajavadana-ganeshwara" TargetMode="External"/><Relationship Id="rId924" Type="http://schemas.openxmlformats.org/officeDocument/2006/relationships/hyperlink" Target="https://media.radiosai.org/journals/vol_14/01JAN16/bhajan-tutor-Gajavadana-Gananatha-Natha.htm" TargetMode="External"/><Relationship Id="rId923" Type="http://schemas.openxmlformats.org/officeDocument/2006/relationships/hyperlink" Target="https://sairhythms.sathyasai.org/song/gajavadana-gananatha-natha-0" TargetMode="External"/><Relationship Id="rId922" Type="http://schemas.openxmlformats.org/officeDocument/2006/relationships/hyperlink" Target="https://sairhythms.sathyasai.org/song/gajavadana-gananatha-natha" TargetMode="External"/><Relationship Id="rId2960" Type="http://schemas.openxmlformats.org/officeDocument/2006/relationships/hyperlink" Target="https://sairhythms.sathyasai.org/song/om-shiva-shakthi-swaroopa" TargetMode="External"/><Relationship Id="rId1630" Type="http://schemas.openxmlformats.org/officeDocument/2006/relationships/hyperlink" Target="https://sairhythms.sathyasai.org/song/it-you" TargetMode="External"/><Relationship Id="rId2961" Type="http://schemas.openxmlformats.org/officeDocument/2006/relationships/hyperlink" Target="https://sairhythms.sathyasai.org/song/om-shiva-shambho-jaya-shiva" TargetMode="External"/><Relationship Id="rId1620" Type="http://schemas.openxmlformats.org/officeDocument/2006/relationships/hyperlink" Target="https://sairhythms.sathyasai.org/song/indweller-my-heart-oh-lord" TargetMode="External"/><Relationship Id="rId2951" Type="http://schemas.openxmlformats.org/officeDocument/2006/relationships/hyperlink" Target="https://youtu.be/MjurcRpe4hE" TargetMode="External"/><Relationship Id="rId1621" Type="http://schemas.openxmlformats.org/officeDocument/2006/relationships/hyperlink" Target="https://sairhythms.sathyasai.org/song/inochi-ni-ikiyou-chichi-naru" TargetMode="External"/><Relationship Id="rId2952" Type="http://schemas.openxmlformats.org/officeDocument/2006/relationships/hyperlink" Target="https://sairhythms.sathyasai.org/song/om-sai-om-narayana" TargetMode="External"/><Relationship Id="rId1622" Type="http://schemas.openxmlformats.org/officeDocument/2006/relationships/hyperlink" Target="https://youtu.be/q5uhv4fX8xs" TargetMode="External"/><Relationship Id="rId2953" Type="http://schemas.openxmlformats.org/officeDocument/2006/relationships/hyperlink" Target="https://sairhythms.sathyasai.org/song/om-sai-ram-we-waken-thee" TargetMode="External"/><Relationship Id="rId1623" Type="http://schemas.openxmlformats.org/officeDocument/2006/relationships/hyperlink" Target="https://sairhythms.sathyasai.org/song/inori-ni-kotaete-anata-wa" TargetMode="External"/><Relationship Id="rId2954" Type="http://schemas.openxmlformats.org/officeDocument/2006/relationships/hyperlink" Target="https://sairhythms.sathyasai.org/song/om-sai-ram-om-sai-ram" TargetMode="External"/><Relationship Id="rId1624" Type="http://schemas.openxmlformats.org/officeDocument/2006/relationships/hyperlink" Target="https://youtu.be/MN6Ltt6S66g" TargetMode="External"/><Relationship Id="rId2955" Type="http://schemas.openxmlformats.org/officeDocument/2006/relationships/hyperlink" Target="https://sairhythms.sathyasai.org/song/om-sai-rama-om" TargetMode="External"/><Relationship Id="rId1625" Type="http://schemas.openxmlformats.org/officeDocument/2006/relationships/hyperlink" Target="https://sairhythms.sathyasai.org/song/his-presence" TargetMode="External"/><Relationship Id="rId2956" Type="http://schemas.openxmlformats.org/officeDocument/2006/relationships/hyperlink" Target="https://sairhythms.sathyasai.org/song/om-shakthi-om-shakthi-om" TargetMode="External"/><Relationship Id="rId1626" Type="http://schemas.openxmlformats.org/officeDocument/2006/relationships/hyperlink" Target="https://sairhythms.sathyasai.org/song/your-hands-i-commit-my-spirit" TargetMode="External"/><Relationship Id="rId2957" Type="http://schemas.openxmlformats.org/officeDocument/2006/relationships/hyperlink" Target="https://sairhythms.sathyasai.org/song/om-shakthi-om-shakthi-om-0" TargetMode="External"/><Relationship Id="rId1627" Type="http://schemas.openxmlformats.org/officeDocument/2006/relationships/hyperlink" Target="https://sairhythms.sathyasai.org/song/iraiva-iraiva-iraiva-nee-va" TargetMode="External"/><Relationship Id="rId2958" Type="http://schemas.openxmlformats.org/officeDocument/2006/relationships/hyperlink" Target="https://youtu.be/NdxyH5tTSeQ" TargetMode="External"/><Relationship Id="rId918" Type="http://schemas.openxmlformats.org/officeDocument/2006/relationships/hyperlink" Target="https://sairhythms.sathyasai.org/song/gajavadana-gananatha" TargetMode="External"/><Relationship Id="rId1628" Type="http://schemas.openxmlformats.org/officeDocument/2006/relationships/hyperlink" Target="https://sairhythms.sathyasai.org/song/there-life-earth-without-you" TargetMode="External"/><Relationship Id="rId2959" Type="http://schemas.openxmlformats.org/officeDocument/2006/relationships/hyperlink" Target="https://sairhythms.sathyasai.org/song/om-shiva-om-shiva-parathpara" TargetMode="External"/><Relationship Id="rId917" Type="http://schemas.openxmlformats.org/officeDocument/2006/relationships/hyperlink" Target="https://youtu.be/vujU90VX5sk" TargetMode="External"/><Relationship Id="rId1629" Type="http://schemas.openxmlformats.org/officeDocument/2006/relationships/hyperlink" Target="https://sairhythms.sathyasai.org/song/isha-manohari-gowri" TargetMode="External"/><Relationship Id="rId916" Type="http://schemas.openxmlformats.org/officeDocument/2006/relationships/hyperlink" Target="https://media.radiosai.org/journals/Vol_04/01AUG06/bhajans.htm" TargetMode="External"/><Relationship Id="rId915" Type="http://schemas.openxmlformats.org/officeDocument/2006/relationships/hyperlink" Target="https://sairhythms.sathyasai.org/song/gajavadana-gajanana" TargetMode="External"/><Relationship Id="rId919" Type="http://schemas.openxmlformats.org/officeDocument/2006/relationships/hyperlink" Target="https://youtu.be/GsY87pd7ddc" TargetMode="External"/><Relationship Id="rId910" Type="http://schemas.openxmlformats.org/officeDocument/2006/relationships/hyperlink" Target="https://sairhythms.sathyasai.org/song/gajanana-om-gajanana-gajanana-om" TargetMode="External"/><Relationship Id="rId914" Type="http://schemas.openxmlformats.org/officeDocument/2006/relationships/hyperlink" Target="https://sairhythms.sathyasai.org/song/gajananam-girija-tanayam" TargetMode="External"/><Relationship Id="rId913" Type="http://schemas.openxmlformats.org/officeDocument/2006/relationships/hyperlink" Target="https://youtu.be/6TjV_1jP58E" TargetMode="External"/><Relationship Id="rId912" Type="http://schemas.openxmlformats.org/officeDocument/2006/relationships/hyperlink" Target="https://sairhythms.sathyasai.org/song/gajanana-sai-gajanana-sai" TargetMode="External"/><Relationship Id="rId911" Type="http://schemas.openxmlformats.org/officeDocument/2006/relationships/hyperlink" Target="https://youtu.be/pF_VVNNeDfw" TargetMode="External"/><Relationship Id="rId2950" Type="http://schemas.openxmlformats.org/officeDocument/2006/relationships/hyperlink" Target="https://sairhythms.sathyasai.org/song/om-sai-gajanana-ai-no" TargetMode="External"/><Relationship Id="rId2900" Type="http://schemas.openxmlformats.org/officeDocument/2006/relationships/hyperlink" Target="https://sairhythms.sathyasai.org/song/oh-my-sai-oh-my-sai" TargetMode="External"/><Relationship Id="rId2901" Type="http://schemas.openxmlformats.org/officeDocument/2006/relationships/hyperlink" Target="https://sairhythms.sathyasai.org/song/oh-senor-ganesha" TargetMode="External"/><Relationship Id="rId2902" Type="http://schemas.openxmlformats.org/officeDocument/2006/relationships/hyperlink" Target="https://youtu.be/2Fo_QfK9Xgs" TargetMode="External"/><Relationship Id="rId2903" Type="http://schemas.openxmlformats.org/officeDocument/2006/relationships/hyperlink" Target="https://sairhythms.sathyasai.org/song/oh-when-saints" TargetMode="External"/><Relationship Id="rId2904" Type="http://schemas.openxmlformats.org/officeDocument/2006/relationships/hyperlink" Target="https://sairhythms.sathyasai.org/song/oh-lord-sweet-lord" TargetMode="External"/><Relationship Id="rId2905" Type="http://schemas.openxmlformats.org/officeDocument/2006/relationships/hyperlink" Target="https://sairhythms.sathyasai.org/song/om-bhagavaan-jai-bhagavaan" TargetMode="External"/><Relationship Id="rId2906" Type="http://schemas.openxmlformats.org/officeDocument/2006/relationships/hyperlink" Target="https://sairhythms.sathyasai.org/song/om-bhagawan-om-bhagawan-om" TargetMode="External"/><Relationship Id="rId2907" Type="http://schemas.openxmlformats.org/officeDocument/2006/relationships/hyperlink" Target="https://sairhythms.sathyasai.org/song/om-bhagawan-sri-sathya-sai" TargetMode="External"/><Relationship Id="rId2908" Type="http://schemas.openxmlformats.org/officeDocument/2006/relationships/hyperlink" Target="https://sairhythms.sathyasai.org/song/om-bhagawan-sri-sathya-sai-0" TargetMode="External"/><Relationship Id="rId2909" Type="http://schemas.openxmlformats.org/officeDocument/2006/relationships/hyperlink" Target="https://sairhythms.sathyasai.org/song/om-dattatreya-sai-dattatreya" TargetMode="External"/><Relationship Id="rId2920" Type="http://schemas.openxmlformats.org/officeDocument/2006/relationships/hyperlink" Target="https://www.youtube.com/watch?v=lHENsEJ9-84" TargetMode="External"/><Relationship Id="rId2921" Type="http://schemas.openxmlformats.org/officeDocument/2006/relationships/hyperlink" Target="https://sairhythms.sathyasai.org/song/om-jaganmatey-matey-jaya-om" TargetMode="External"/><Relationship Id="rId2922" Type="http://schemas.openxmlformats.org/officeDocument/2006/relationships/hyperlink" Target="https://sairhythms.sathyasai.org/song/om-jagat-janani-sai-mata" TargetMode="External"/><Relationship Id="rId2923" Type="http://schemas.openxmlformats.org/officeDocument/2006/relationships/hyperlink" Target="https://sairhythms.sathyasai.org/song/om-jagat-kaarini-janani" TargetMode="External"/><Relationship Id="rId2924" Type="http://schemas.openxmlformats.org/officeDocument/2006/relationships/hyperlink" Target="https://sairhythms.sathyasai.org/song/om-jai-jagadeesha-harey" TargetMode="External"/><Relationship Id="rId2925" Type="http://schemas.openxmlformats.org/officeDocument/2006/relationships/hyperlink" Target="https://dl.radiosai.org/RADIO_SAI_BHAJAN_CLASSROOM_348_ARATI_PART_01.mp3" TargetMode="External"/><Relationship Id="rId2926" Type="http://schemas.openxmlformats.org/officeDocument/2006/relationships/hyperlink" Target="https://sairhythms.sathyasai.org/song/om-jai-jai-guru-sai" TargetMode="External"/><Relationship Id="rId2927" Type="http://schemas.openxmlformats.org/officeDocument/2006/relationships/hyperlink" Target="https://youtu.be/ZK3uHKlMJuw" TargetMode="External"/><Relationship Id="rId2928" Type="http://schemas.openxmlformats.org/officeDocument/2006/relationships/hyperlink" Target="https://sairhythms.sathyasai.org/song/om-muruga-jaya-muruga" TargetMode="External"/><Relationship Id="rId2929" Type="http://schemas.openxmlformats.org/officeDocument/2006/relationships/hyperlink" Target="https://sairhythms.sathyasai.org/song/om-muruga-jaya-om-muruga" TargetMode="External"/><Relationship Id="rId2910" Type="http://schemas.openxmlformats.org/officeDocument/2006/relationships/hyperlink" Target="https://sairhythms.sathyasai.org/song/om-ennum-pranava-roopa-nayaka" TargetMode="External"/><Relationship Id="rId2911" Type="http://schemas.openxmlformats.org/officeDocument/2006/relationships/hyperlink" Target="https://youtu.be/FfqJ9S_jBm8" TargetMode="External"/><Relationship Id="rId2912" Type="http://schemas.openxmlformats.org/officeDocument/2006/relationships/hyperlink" Target="https://sairhythms.sathyasai.org/song/om-ganesha-vighnesha-namo-namo" TargetMode="External"/><Relationship Id="rId2913" Type="http://schemas.openxmlformats.org/officeDocument/2006/relationships/hyperlink" Target="https://sairhythms.sathyasai.org/song/om-guru-natha-jai-guru" TargetMode="External"/><Relationship Id="rId2914" Type="http://schemas.openxmlformats.org/officeDocument/2006/relationships/hyperlink" Target="https://sairhythms.sathyasai.org/song/om-guru-natha-jaya-guru" TargetMode="External"/><Relationship Id="rId2915" Type="http://schemas.openxmlformats.org/officeDocument/2006/relationships/hyperlink" Target="https://sairhythms.sathyasai.org/song/om-hara-hara-hara-hara" TargetMode="External"/><Relationship Id="rId2916" Type="http://schemas.openxmlformats.org/officeDocument/2006/relationships/hyperlink" Target="https://sairhythms.sathyasai.org/song/om-hari-om-hari-om" TargetMode="External"/><Relationship Id="rId2917" Type="http://schemas.openxmlformats.org/officeDocument/2006/relationships/hyperlink" Target="https://youtu.be/SMBuDonBoxU?t=2108" TargetMode="External"/><Relationship Id="rId2918" Type="http://schemas.openxmlformats.org/officeDocument/2006/relationships/hyperlink" Target="https://sairhythms.sathyasai.org/song/om-hari-om-sai-shankara-om" TargetMode="External"/><Relationship Id="rId2919" Type="http://schemas.openxmlformats.org/officeDocument/2006/relationships/hyperlink" Target="https://dl.radiosai.org/RADIO_SAI_BHAJAN_CLASSROOM_391_AUM_HARI_AUM.mp3" TargetMode="External"/><Relationship Id="rId1697" Type="http://schemas.openxmlformats.org/officeDocument/2006/relationships/hyperlink" Target="https://sairhythms.sathyasai.org/song/jago-jago-giridhari-gopala" TargetMode="External"/><Relationship Id="rId4723" Type="http://schemas.openxmlformats.org/officeDocument/2006/relationships/hyperlink" Target="https://sairhythms.sathyasai.org/song/yuga-yuga-ke-avatara-sai" TargetMode="External"/><Relationship Id="rId1698" Type="http://schemas.openxmlformats.org/officeDocument/2006/relationships/hyperlink" Target="https://sairhythms.sathyasai.org/song/jago-jago-jago-shankara" TargetMode="External"/><Relationship Id="rId4722" Type="http://schemas.openxmlformats.org/officeDocument/2006/relationships/hyperlink" Target="https://sairhythms.sathyasai.org/song/yuga-avatara-sayeeshwara" TargetMode="External"/><Relationship Id="rId1699" Type="http://schemas.openxmlformats.org/officeDocument/2006/relationships/hyperlink" Target="https://dl.radiosai.org/RADIO_SAI_BHAJAN_CLASSROOM_435_JAGO_JAGO_SHANKARA.mp3" TargetMode="External"/><Relationship Id="rId4725" Type="http://schemas.openxmlformats.org/officeDocument/2006/relationships/hyperlink" Target="https://sairhythms.sathyasai.org/song/yume-ni-made-mita-puttaparthi" TargetMode="External"/><Relationship Id="rId4724" Type="http://schemas.openxmlformats.org/officeDocument/2006/relationships/hyperlink" Target="https://sairhythms.sathyasai.org/song/yuga-yuga-vanditha-sai-baba" TargetMode="External"/><Relationship Id="rId4727" Type="http://schemas.openxmlformats.org/officeDocument/2006/relationships/hyperlink" Target="https://sairhythms.sathyasai.org/song/yuuki-wo-sazukeru-vinayaka" TargetMode="External"/><Relationship Id="rId4726" Type="http://schemas.openxmlformats.org/officeDocument/2006/relationships/hyperlink" Target="https://youtu.be/uMPCQKRskzs" TargetMode="External"/><Relationship Id="rId4729" Type="http://schemas.openxmlformats.org/officeDocument/2006/relationships/drawing" Target="../drawings/drawing5.xml"/><Relationship Id="rId4728" Type="http://schemas.openxmlformats.org/officeDocument/2006/relationships/hyperlink" Target="https://youtu.be/AsyKJwN-P_A" TargetMode="External"/><Relationship Id="rId866" Type="http://schemas.openxmlformats.org/officeDocument/2006/relationships/hyperlink" Target="https://sairhythms.sathyasai.org/song/every-man-your-son-divine" TargetMode="External"/><Relationship Id="rId865" Type="http://schemas.openxmlformats.org/officeDocument/2006/relationships/hyperlink" Target="https://sairhythms.sathyasai.org/song/every-day-blissful-journey" TargetMode="External"/><Relationship Id="rId864" Type="http://schemas.openxmlformats.org/officeDocument/2006/relationships/hyperlink" Target="https://sairhythms.sathyasai.org/song/every-day-and-every-night" TargetMode="External"/><Relationship Id="rId863" Type="http://schemas.openxmlformats.org/officeDocument/2006/relationships/hyperlink" Target="https://youtu.be/J5y3EiqvXAE?si=GgERIPuEzsym7vTD" TargetMode="External"/><Relationship Id="rId869" Type="http://schemas.openxmlformats.org/officeDocument/2006/relationships/hyperlink" Target="https://sairhythms.sathyasai.org/song/every-moment-my-life" TargetMode="External"/><Relationship Id="rId868" Type="http://schemas.openxmlformats.org/officeDocument/2006/relationships/hyperlink" Target="https://youtu.be/10wFV35Zca0?si=7eUWFcoNPC4J_nBt" TargetMode="External"/><Relationship Id="rId867" Type="http://schemas.openxmlformats.org/officeDocument/2006/relationships/hyperlink" Target="https://sairhythms.sathyasai.org/song/every-minute-every-day-every-night" TargetMode="External"/><Relationship Id="rId1690" Type="http://schemas.openxmlformats.org/officeDocument/2006/relationships/hyperlink" Target="https://sairhythms.sathyasai.org/song/jagat-janani-ma-ambe-bhavani" TargetMode="External"/><Relationship Id="rId1691" Type="http://schemas.openxmlformats.org/officeDocument/2006/relationships/hyperlink" Target="https://sairhythms.sathyasai.org/song/jagat-janani-shiva-sai-shankari" TargetMode="External"/><Relationship Id="rId1692" Type="http://schemas.openxmlformats.org/officeDocument/2006/relationships/hyperlink" Target="https://sairhythms.sathyasai.org/song/jagat-palana-jaganmohana" TargetMode="External"/><Relationship Id="rId862" Type="http://schemas.openxmlformats.org/officeDocument/2006/relationships/hyperlink" Target="https://sairhythms.sathyasai.org/song/eternal-flame-light" TargetMode="External"/><Relationship Id="rId1693" Type="http://schemas.openxmlformats.org/officeDocument/2006/relationships/hyperlink" Target="https://dl.radiosai.org/RADIO_SAI_BHAJAN_CLASSROOM_496_JAGAT_PALANA_JAGANMOHANA.mp3" TargetMode="External"/><Relationship Id="rId861" Type="http://schemas.openxmlformats.org/officeDocument/2006/relationships/hyperlink" Target="https://sairhythms.sathyasai.org/song/eshwari-tanaya-esha-mahesha" TargetMode="External"/><Relationship Id="rId1694" Type="http://schemas.openxmlformats.org/officeDocument/2006/relationships/hyperlink" Target="https://sairhythms.sathyasai.org/song/jagata-uddharana-parthi-viharana" TargetMode="External"/><Relationship Id="rId860" Type="http://schemas.openxmlformats.org/officeDocument/2006/relationships/hyperlink" Target="https://sairhythms.sathyasai.org/song/eshwari-nandana-sai-narayana" TargetMode="External"/><Relationship Id="rId1695" Type="http://schemas.openxmlformats.org/officeDocument/2006/relationships/hyperlink" Target="https://sairhythms.sathyasai.org/song/jagatpathey-hari-sai-gopala" TargetMode="External"/><Relationship Id="rId4721" Type="http://schemas.openxmlformats.org/officeDocument/2006/relationships/hyperlink" Target="https://sairhythms.sathyasai.org/song/yuga-avatara-sayeeshwara-0" TargetMode="External"/><Relationship Id="rId1696" Type="http://schemas.openxmlformats.org/officeDocument/2006/relationships/hyperlink" Target="https://media.radiosai.org/journals/Vol_03/01JAN01/bhajans.htm" TargetMode="External"/><Relationship Id="rId4720" Type="http://schemas.openxmlformats.org/officeDocument/2006/relationships/hyperlink" Target="https://media.radiosai.org/journals/vol_09/01OCT11/12-bhajans.htm" TargetMode="External"/><Relationship Id="rId1686" Type="http://schemas.openxmlformats.org/officeDocument/2006/relationships/hyperlink" Target="https://sairhythms.sathyasai.org/song/jaganmatey-jagat-janani" TargetMode="External"/><Relationship Id="rId4712" Type="http://schemas.openxmlformats.org/officeDocument/2006/relationships/hyperlink" Target="https://sairhythms.sathyasai.org/song/yug-yug-ke-avatar-tum" TargetMode="External"/><Relationship Id="rId1687" Type="http://schemas.openxmlformats.org/officeDocument/2006/relationships/hyperlink" Target="https://sairhythms.sathyasai.org/song/jagat-guru-sadguru-sai-guru" TargetMode="External"/><Relationship Id="rId4711" Type="http://schemas.openxmlformats.org/officeDocument/2006/relationships/hyperlink" Target="https://sairhythms.sathyasai.org/song/your-sweet-sweet-love" TargetMode="External"/><Relationship Id="rId1688" Type="http://schemas.openxmlformats.org/officeDocument/2006/relationships/hyperlink" Target="https://sairhythms.sathyasai.org/song/jagat-janani-jagadamba-jagadamba-jagadamba" TargetMode="External"/><Relationship Id="rId4714" Type="http://schemas.openxmlformats.org/officeDocument/2006/relationships/hyperlink" Target="https://sairhythms.sathyasai.org/song/yuga-avatara-paapa-samhara" TargetMode="External"/><Relationship Id="rId1689" Type="http://schemas.openxmlformats.org/officeDocument/2006/relationships/hyperlink" Target="https://sairhythms.sathyasai.org/song/jagat-janani-jagadambe-bhavani" TargetMode="External"/><Relationship Id="rId4713" Type="http://schemas.openxmlformats.org/officeDocument/2006/relationships/hyperlink" Target="https://youtu.be/fzl6ObJfMBM" TargetMode="External"/><Relationship Id="rId4716" Type="http://schemas.openxmlformats.org/officeDocument/2006/relationships/hyperlink" Target="https://sairhythms.sathyasai.org/song/yuga-avatara-parthi-vihara-hari" TargetMode="External"/><Relationship Id="rId4715" Type="http://schemas.openxmlformats.org/officeDocument/2006/relationships/hyperlink" Target="https://sairhythms.sathyasai.org/song/yuga-avatara-palanhaara" TargetMode="External"/><Relationship Id="rId4718" Type="http://schemas.openxmlformats.org/officeDocument/2006/relationships/hyperlink" Target="https://youtu.be/Ug8lS3dHuv8" TargetMode="External"/><Relationship Id="rId4717" Type="http://schemas.openxmlformats.org/officeDocument/2006/relationships/hyperlink" Target="https://sairhythms.sathyasai.org/song/yuga-avatara-radhey-shyam" TargetMode="External"/><Relationship Id="rId4719" Type="http://schemas.openxmlformats.org/officeDocument/2006/relationships/hyperlink" Target="https://sairhythms.sathyasai.org/song/yuga-avatara-sai-rama" TargetMode="External"/><Relationship Id="rId855" Type="http://schemas.openxmlformats.org/officeDocument/2006/relationships/hyperlink" Target="https://youtu.be/XQ6H16H6QSw" TargetMode="External"/><Relationship Id="rId854" Type="http://schemas.openxmlformats.org/officeDocument/2006/relationships/hyperlink" Target="https://media.radiosai.org/journals/Vol_07/01MAY09/12-bhajans.htm" TargetMode="External"/><Relationship Id="rId853" Type="http://schemas.openxmlformats.org/officeDocument/2006/relationships/hyperlink" Target="https://sairhythms.sathyasai.org/song/eshwaramba-priya-tanaya-sai-narayana" TargetMode="External"/><Relationship Id="rId852" Type="http://schemas.openxmlformats.org/officeDocument/2006/relationships/hyperlink" Target="https://sairhythms.sathyasai.org/song/eshwaramba-priya-tanaya" TargetMode="External"/><Relationship Id="rId859" Type="http://schemas.openxmlformats.org/officeDocument/2006/relationships/hyperlink" Target="https://sairhythms.sathyasai.org/song/eshwari-nandana-sai-gopala" TargetMode="External"/><Relationship Id="rId858" Type="http://schemas.openxmlformats.org/officeDocument/2006/relationships/hyperlink" Target="https://youtu.be/R2yhOZgVn7Q?t=105" TargetMode="External"/><Relationship Id="rId857" Type="http://schemas.openxmlformats.org/officeDocument/2006/relationships/hyperlink" Target="https://sairhythms.sathyasai.org/song/eshwari-nandana-parthi-gajanana" TargetMode="External"/><Relationship Id="rId856" Type="http://schemas.openxmlformats.org/officeDocument/2006/relationships/hyperlink" Target="https://sairhythms.sathyasai.org/song/eshwaramba-tanaya-sai-dayachupumu" TargetMode="External"/><Relationship Id="rId1680" Type="http://schemas.openxmlformats.org/officeDocument/2006/relationships/hyperlink" Target="https://youtu.be/3CvxqkVLj_8" TargetMode="External"/><Relationship Id="rId1681" Type="http://schemas.openxmlformats.org/officeDocument/2006/relationships/hyperlink" Target="https://sairhythms.sathyasai.org/song/jagadodharini-mata-durga-jagadodharini-ma" TargetMode="External"/><Relationship Id="rId851" Type="http://schemas.openxmlformats.org/officeDocument/2006/relationships/hyperlink" Target="https://dl.radiosai.org/RADIO_SAI_BHAJAN_CLASSROOM_347_EISHWARAMBA_PRIYA_TANAYA_EISHA_MAHESHA.mp3" TargetMode="External"/><Relationship Id="rId1682" Type="http://schemas.openxmlformats.org/officeDocument/2006/relationships/hyperlink" Target="https://sairhythms.sathyasai.org/song/jagadodharini-mata-narayani-durga" TargetMode="External"/><Relationship Id="rId850" Type="http://schemas.openxmlformats.org/officeDocument/2006/relationships/hyperlink" Target="https://sairhythms.sathyasai.org/song/eshwaramba-priya-tanaya-0" TargetMode="External"/><Relationship Id="rId1683" Type="http://schemas.openxmlformats.org/officeDocument/2006/relationships/hyperlink" Target="https://sairhythms.sathyasai.org/song/jagamey-sarvam-vishnu-mayam" TargetMode="External"/><Relationship Id="rId1684" Type="http://schemas.openxmlformats.org/officeDocument/2006/relationships/hyperlink" Target="https://sairhythms.sathyasai.org/song/jaganmata-jaganmata" TargetMode="External"/><Relationship Id="rId4710" Type="http://schemas.openxmlformats.org/officeDocument/2006/relationships/hyperlink" Target="https://sairhythms.sathyasai.org/song/your-name-so-sweet" TargetMode="External"/><Relationship Id="rId1685" Type="http://schemas.openxmlformats.org/officeDocument/2006/relationships/hyperlink" Target="https://sairhythms.sathyasai.org/song/jaganmatey-jagat-janani-0" TargetMode="External"/><Relationship Id="rId3414" Type="http://schemas.openxmlformats.org/officeDocument/2006/relationships/hyperlink" Target="https://sairhythms.sathyasai.org/song/rama-sumira-man-rama-sumira" TargetMode="External"/><Relationship Id="rId3413" Type="http://schemas.openxmlformats.org/officeDocument/2006/relationships/hyperlink" Target="https://sairhythms.sathyasai.org/song/rama-sri-ramachandra-jaya-jaya" TargetMode="External"/><Relationship Id="rId3416" Type="http://schemas.openxmlformats.org/officeDocument/2006/relationships/hyperlink" Target="https://sairhythms.sathyasai.org/song/rama-krishna-baba-avatar" TargetMode="External"/><Relationship Id="rId3415" Type="http://schemas.openxmlformats.org/officeDocument/2006/relationships/hyperlink" Target="https://dl.radiosai.org/RADIO_SAI_BHAJAN_CLASSROOM_510_RAM_SUMIRA_MANA.mp3" TargetMode="External"/><Relationship Id="rId3418" Type="http://schemas.openxmlformats.org/officeDocument/2006/relationships/hyperlink" Target="https://youtu.be/PRa2nOUDKHY" TargetMode="External"/><Relationship Id="rId3417" Type="http://schemas.openxmlformats.org/officeDocument/2006/relationships/hyperlink" Target="https://sairhythms.sathyasai.org/song/rama-rama-rama-0" TargetMode="External"/><Relationship Id="rId3419" Type="http://schemas.openxmlformats.org/officeDocument/2006/relationships/hyperlink" Target="https://sairhythms.sathyasai.org/song/rama-sai-baba-sita-ram" TargetMode="External"/><Relationship Id="rId888" Type="http://schemas.openxmlformats.org/officeDocument/2006/relationships/hyperlink" Target="https://sairhythms.sathyasai.org/song/beauty-earth" TargetMode="External"/><Relationship Id="rId887" Type="http://schemas.openxmlformats.org/officeDocument/2006/relationships/hyperlink" Target="https://sairhythms.sathyasai.org/song/protection-righteous" TargetMode="External"/><Relationship Id="rId886" Type="http://schemas.openxmlformats.org/officeDocument/2006/relationships/hyperlink" Target="https://sairhythms.sathyasai.org/song/food-prayer-bramharpanam-bramhavir" TargetMode="External"/><Relationship Id="rId885" Type="http://schemas.openxmlformats.org/officeDocument/2006/relationships/hyperlink" Target="https://sairhythms.sathyasai.org/song/follow-follow-follow-lord" TargetMode="External"/><Relationship Id="rId889" Type="http://schemas.openxmlformats.org/officeDocument/2006/relationships/hyperlink" Target="https://sairhythms.sathyasai.org/song/free-me-worship-you" TargetMode="External"/><Relationship Id="rId880" Type="http://schemas.openxmlformats.org/officeDocument/2006/relationships/hyperlink" Target="https://www.youtube.com/watch?v=uDm4XgqTtDg" TargetMode="External"/><Relationship Id="rId884" Type="http://schemas.openxmlformats.org/officeDocument/2006/relationships/hyperlink" Target="https://sairhythms.sathyasai.org/song/follow-your-spirit-only" TargetMode="External"/><Relationship Id="rId3410" Type="http://schemas.openxmlformats.org/officeDocument/2006/relationships/hyperlink" Target="https://sairhythms.sathyasai.org/song/rama-sai-rama-sai-rama" TargetMode="External"/><Relationship Id="rId883" Type="http://schemas.openxmlformats.org/officeDocument/2006/relationships/hyperlink" Target="https://sairhythms.sathyasai.org/song/flyin%E2%80%99-free" TargetMode="External"/><Relationship Id="rId882" Type="http://schemas.openxmlformats.org/officeDocument/2006/relationships/hyperlink" Target="https://sairhythms.sathyasai.org/song/flame-song" TargetMode="External"/><Relationship Id="rId3412" Type="http://schemas.openxmlformats.org/officeDocument/2006/relationships/hyperlink" Target="https://sairhythms.sathyasai.org/song/rama-sita-krishna-radha" TargetMode="External"/><Relationship Id="rId881" Type="http://schemas.openxmlformats.org/officeDocument/2006/relationships/hyperlink" Target="https://sairhythms.sathyasai.org/song/fill-me-fill-me-fill-me" TargetMode="External"/><Relationship Id="rId3411" Type="http://schemas.openxmlformats.org/officeDocument/2006/relationships/hyperlink" Target="https://sairhythms.sathyasai.org/song/rama-sharana-bhajo-rama-harey" TargetMode="External"/><Relationship Id="rId3403" Type="http://schemas.openxmlformats.org/officeDocument/2006/relationships/hyperlink" Target="https://youtu.be/kdZr3ZLMoYs" TargetMode="External"/><Relationship Id="rId3402" Type="http://schemas.openxmlformats.org/officeDocument/2006/relationships/hyperlink" Target="https://dl.radiosai.org/RADIO_SAI_BHAJAN_CLASSROOM_402_RAM_RAM_RAM_SITA.mp3" TargetMode="External"/><Relationship Id="rId3405" Type="http://schemas.openxmlformats.org/officeDocument/2006/relationships/hyperlink" Target="https://sairhythms.sathyasai.org/song/rama-rama-ravikula-soma" TargetMode="External"/><Relationship Id="rId3404" Type="http://schemas.openxmlformats.org/officeDocument/2006/relationships/hyperlink" Target="https://sairhythms.sathyasai.org/song/rama-rama-rama-sita-rama" TargetMode="External"/><Relationship Id="rId3407" Type="http://schemas.openxmlformats.org/officeDocument/2006/relationships/hyperlink" Target="https://sairhythms.sathyasai.org/song/rama-rama-sai-ram-sita" TargetMode="External"/><Relationship Id="rId3406" Type="http://schemas.openxmlformats.org/officeDocument/2006/relationships/hyperlink" Target="https://www.youtube.com/watch?v=FrrFISCanNQ" TargetMode="External"/><Relationship Id="rId3409" Type="http://schemas.openxmlformats.org/officeDocument/2006/relationships/hyperlink" Target="https://sairhythms.sathyasai.org/song/rama-rama-sai-rama" TargetMode="External"/><Relationship Id="rId3408" Type="http://schemas.openxmlformats.org/officeDocument/2006/relationships/hyperlink" Target="https://youtu.be/tdpP4_dIhC8" TargetMode="External"/><Relationship Id="rId877" Type="http://schemas.openxmlformats.org/officeDocument/2006/relationships/hyperlink" Target="https://sairhythms.sathyasai.org/song/everything-divine" TargetMode="External"/><Relationship Id="rId876" Type="http://schemas.openxmlformats.org/officeDocument/2006/relationships/hyperlink" Target="https://www.youtube.com/watch?v=4AiuAJHD_mM" TargetMode="External"/><Relationship Id="rId875" Type="http://schemas.openxmlformats.org/officeDocument/2006/relationships/hyperlink" Target="https://sairhythms.sathyasai.org/song/everyone-my-brother" TargetMode="External"/><Relationship Id="rId874" Type="http://schemas.openxmlformats.org/officeDocument/2006/relationships/hyperlink" Target="https://youtu.be/6jAgyND8lmc" TargetMode="External"/><Relationship Id="rId879" Type="http://schemas.openxmlformats.org/officeDocument/2006/relationships/hyperlink" Target="https://sairhythms.sathyasai.org/song/feliz-navidad" TargetMode="External"/><Relationship Id="rId878" Type="http://schemas.openxmlformats.org/officeDocument/2006/relationships/hyperlink" Target="https://sairhythms.sathyasai.org/song/faith-medley" TargetMode="External"/><Relationship Id="rId873" Type="http://schemas.openxmlformats.org/officeDocument/2006/relationships/hyperlink" Target="https://sairhythms.sathyasai.org/song/everyday-always" TargetMode="External"/><Relationship Id="rId872" Type="http://schemas.openxmlformats.org/officeDocument/2006/relationships/hyperlink" Target="https://www.youtube.com/watch?v=xrTxhfF-090" TargetMode="External"/><Relationship Id="rId871" Type="http://schemas.openxmlformats.org/officeDocument/2006/relationships/hyperlink" Target="https://sairhythms.sathyasai.org/song/everybody-loves-sai-sai-loves" TargetMode="External"/><Relationship Id="rId3401" Type="http://schemas.openxmlformats.org/officeDocument/2006/relationships/hyperlink" Target="https://sairhythms.sathyasai.org/song/rama-rama-rama-sita-0" TargetMode="External"/><Relationship Id="rId870" Type="http://schemas.openxmlformats.org/officeDocument/2006/relationships/hyperlink" Target="https://sairhythms.sathyasai.org/song/every-step-i-take" TargetMode="External"/><Relationship Id="rId3400" Type="http://schemas.openxmlformats.org/officeDocument/2006/relationships/hyperlink" Target="https://youtu.be/U0MiNF6ZXec" TargetMode="External"/><Relationship Id="rId4731" Type="http://schemas.openxmlformats.org/officeDocument/2006/relationships/table" Target="../tables/table10.xml"/><Relationship Id="rId1653" Type="http://schemas.openxmlformats.org/officeDocument/2006/relationships/hyperlink" Target="https://sairhythms.sathyasai.org/song/itsumo-kokoro-ni-ukaberu-anata" TargetMode="External"/><Relationship Id="rId2984" Type="http://schemas.openxmlformats.org/officeDocument/2006/relationships/hyperlink" Target="https://sairhythms.sathyasai.org/song/omkareshwara-he-shiva-nandana" TargetMode="External"/><Relationship Id="rId1654" Type="http://schemas.openxmlformats.org/officeDocument/2006/relationships/hyperlink" Target="https://youtu.be/l8Qcj545-GQ" TargetMode="External"/><Relationship Id="rId2985" Type="http://schemas.openxmlformats.org/officeDocument/2006/relationships/hyperlink" Target="https://sairhythms.sathyasai.org/song/omkareshwara-vinayaka" TargetMode="External"/><Relationship Id="rId1655" Type="http://schemas.openxmlformats.org/officeDocument/2006/relationships/hyperlink" Target="https://sairhythms.sathyasai.org/song/ivdu-hashem-bsimcha" TargetMode="External"/><Relationship Id="rId2986" Type="http://schemas.openxmlformats.org/officeDocument/2006/relationships/hyperlink" Target="https://sairhythms.sathyasai.org/song/omnipresent-sai-embodiment-love" TargetMode="External"/><Relationship Id="rId1656" Type="http://schemas.openxmlformats.org/officeDocument/2006/relationships/hyperlink" Target="https://sairhythms.sathyasai.org/song/jagad-dhrata-vishwa-vidhata" TargetMode="External"/><Relationship Id="rId2987" Type="http://schemas.openxmlformats.org/officeDocument/2006/relationships/hyperlink" Target="https://sairhythms.sathyasai.org/song/paths-joy" TargetMode="External"/><Relationship Id="rId1657" Type="http://schemas.openxmlformats.org/officeDocument/2006/relationships/hyperlink" Target="https://sairhythms.sathyasai.org/song/jagadambe-amba-bhavani" TargetMode="External"/><Relationship Id="rId2988" Type="http://schemas.openxmlformats.org/officeDocument/2006/relationships/hyperlink" Target="https://sairhythms.sathyasai.org/song/guru-poornima-day" TargetMode="External"/><Relationship Id="rId1658" Type="http://schemas.openxmlformats.org/officeDocument/2006/relationships/hyperlink" Target="https://sairhythms.sathyasai.org/song/jagadambe-bhavani-lalita" TargetMode="External"/><Relationship Id="rId2989" Type="http://schemas.openxmlformats.org/officeDocument/2006/relationships/hyperlink" Target="https://sairhythms.sathyasai.org/song/once-our-hearts-have-tasted-his-love" TargetMode="External"/><Relationship Id="rId1659" Type="http://schemas.openxmlformats.org/officeDocument/2006/relationships/hyperlink" Target="https://sairhythms.sathyasai.org/song/jagadambe-bhavani-ma" TargetMode="External"/><Relationship Id="rId829" Type="http://schemas.openxmlformats.org/officeDocument/2006/relationships/hyperlink" Target="https://sairhythms.sathyasai.org/song/en-la-tierra-estas" TargetMode="External"/><Relationship Id="rId828" Type="http://schemas.openxmlformats.org/officeDocument/2006/relationships/hyperlink" Target="https://sairhythms.sathyasai.org/song/emmai-alum-eraivanava" TargetMode="External"/><Relationship Id="rId827" Type="http://schemas.openxmlformats.org/officeDocument/2006/relationships/hyperlink" Target="https://sairhythms.sathyasai.org/song/el-se%C3%B1or-es-mi-pastor" TargetMode="External"/><Relationship Id="rId822" Type="http://schemas.openxmlformats.org/officeDocument/2006/relationships/hyperlink" Target="https://sairhythms.sathyasai.org/song/ek-baar-kshama-karo-sai" TargetMode="External"/><Relationship Id="rId821" Type="http://schemas.openxmlformats.org/officeDocument/2006/relationships/hyperlink" Target="https://youtu.be/uJluANcY3fE?si=_CXBCiqc-kUQlIdu" TargetMode="External"/><Relationship Id="rId820" Type="http://schemas.openxmlformats.org/officeDocument/2006/relationships/hyperlink" Target="https://sairhythms.sathyasai.org/song/ehara-i-te-mea" TargetMode="External"/><Relationship Id="rId826" Type="http://schemas.openxmlformats.org/officeDocument/2006/relationships/hyperlink" Target="https://sairhythms.sathyasai.org/song/ekolu-mea-nui-three-important-things" TargetMode="External"/><Relationship Id="rId825" Type="http://schemas.openxmlformats.org/officeDocument/2006/relationships/hyperlink" Target="https://youtu.be/37nWMWOhPQQ" TargetMode="External"/><Relationship Id="rId824" Type="http://schemas.openxmlformats.org/officeDocument/2006/relationships/hyperlink" Target="https://sairhythms.sathyasai.org/song/eka-dantham-sai-gajananam" TargetMode="External"/><Relationship Id="rId823" Type="http://schemas.openxmlformats.org/officeDocument/2006/relationships/hyperlink" Target="https://sairhythms.sathyasai.org/song/eka-dantha-sri-gananatha" TargetMode="External"/><Relationship Id="rId2980" Type="http://schemas.openxmlformats.org/officeDocument/2006/relationships/hyperlink" Target="https://sairhythms.sathyasai.org/song/omkara-roopa-sri-sai-natha" TargetMode="External"/><Relationship Id="rId1650" Type="http://schemas.openxmlformats.org/officeDocument/2006/relationships/hyperlink" Target="https://sairhythms.sathyasai.org/song/itsuka-dokokade-atta-omoi" TargetMode="External"/><Relationship Id="rId2981" Type="http://schemas.openxmlformats.org/officeDocument/2006/relationships/hyperlink" Target="https://sairhythms.sathyasai.org/song/omkara-roopini-janani-ma" TargetMode="External"/><Relationship Id="rId1651" Type="http://schemas.openxmlformats.org/officeDocument/2006/relationships/hyperlink" Target="https://sairhythms.sathyasai.org/song/itsukushimi-fukaki-sai" TargetMode="External"/><Relationship Id="rId2982" Type="http://schemas.openxmlformats.org/officeDocument/2006/relationships/hyperlink" Target="https://media.radiosai.org/journals/vol_13/01JUN15/bhajan-tutor-omkara-roopini.htm" TargetMode="External"/><Relationship Id="rId1652" Type="http://schemas.openxmlformats.org/officeDocument/2006/relationships/hyperlink" Target="https://youtu.be/A3kaxJDfyTg" TargetMode="External"/><Relationship Id="rId2983" Type="http://schemas.openxmlformats.org/officeDocument/2006/relationships/hyperlink" Target="https://youtu.be/dpK_I9TqHfU" TargetMode="External"/><Relationship Id="rId1642" Type="http://schemas.openxmlformats.org/officeDocument/2006/relationships/hyperlink" Target="https://sairhythms.sathyasai.org/song/its-gift-be-simple" TargetMode="External"/><Relationship Id="rId2973" Type="http://schemas.openxmlformats.org/officeDocument/2006/relationships/hyperlink" Target="https://sairhythms.sathyasai.org/song/om-tat-sat" TargetMode="External"/><Relationship Id="rId1643" Type="http://schemas.openxmlformats.org/officeDocument/2006/relationships/hyperlink" Target="https://sairhythms.sathyasai.org/song/its-happy-day" TargetMode="External"/><Relationship Id="rId2974" Type="http://schemas.openxmlformats.org/officeDocument/2006/relationships/hyperlink" Target="https://sairhythms.sathyasai.org/song/om-inner-light" TargetMode="External"/><Relationship Id="rId1644" Type="http://schemas.openxmlformats.org/officeDocument/2006/relationships/hyperlink" Target="https://youtu.be/lRzQCraa3hQ" TargetMode="External"/><Relationship Id="rId2975" Type="http://schemas.openxmlformats.org/officeDocument/2006/relationships/hyperlink" Target="https://youtu.be/TS5McyJ_TW4" TargetMode="External"/><Relationship Id="rId1645" Type="http://schemas.openxmlformats.org/officeDocument/2006/relationships/hyperlink" Target="https://sairhythms.sathyasai.org/song/its-most-wonderful-time-year" TargetMode="External"/><Relationship Id="rId2976" Type="http://schemas.openxmlformats.org/officeDocument/2006/relationships/hyperlink" Target="https://sairhythms.sathyasai.org/song/omkara-naadamayi-sai-deva-sathya" TargetMode="External"/><Relationship Id="rId1646" Type="http://schemas.openxmlformats.org/officeDocument/2006/relationships/hyperlink" Target="https://www.youtube.com/watch?v=aJvokYRRuaA" TargetMode="External"/><Relationship Id="rId2977" Type="http://schemas.openxmlformats.org/officeDocument/2006/relationships/hyperlink" Target="https://sairhythms.sathyasai.org/song/omkara-priya-sai-ram-sai" TargetMode="External"/><Relationship Id="rId1647" Type="http://schemas.openxmlformats.org/officeDocument/2006/relationships/hyperlink" Target="https://sairhythms.sathyasai.org/song/its-your-maya-surrounding-me" TargetMode="External"/><Relationship Id="rId2978" Type="http://schemas.openxmlformats.org/officeDocument/2006/relationships/hyperlink" Target="https://sairhythms.sathyasai.org/song/omkara-priya-sai-rama" TargetMode="External"/><Relationship Id="rId1648" Type="http://schemas.openxmlformats.org/officeDocument/2006/relationships/hyperlink" Target="https://sairhythms.sathyasai.org/song/itsuka-dokoka-de-atta-omoi" TargetMode="External"/><Relationship Id="rId2979" Type="http://schemas.openxmlformats.org/officeDocument/2006/relationships/hyperlink" Target="https://media.radiosai.org/journals/Vol_06/01APR08/10-bhajans.htm" TargetMode="External"/><Relationship Id="rId1649" Type="http://schemas.openxmlformats.org/officeDocument/2006/relationships/hyperlink" Target="https://youtu.be/9gWn-GOlGrQ" TargetMode="External"/><Relationship Id="rId819" Type="http://schemas.openxmlformats.org/officeDocument/2006/relationships/hyperlink" Target="https://youtu.be/-O5WQY4SXX0?si=C9LNUAmUD23EPIW_" TargetMode="External"/><Relationship Id="rId818" Type="http://schemas.openxmlformats.org/officeDocument/2006/relationships/hyperlink" Target="https://sairhythms.sathyasai.org/song/e-te-atua-aroha-mai" TargetMode="External"/><Relationship Id="rId817" Type="http://schemas.openxmlformats.org/officeDocument/2006/relationships/hyperlink" Target="https://youtu.be/HGDQbse5Tk0?si=T67nf6fpRoQBVr9s" TargetMode="External"/><Relationship Id="rId816" Type="http://schemas.openxmlformats.org/officeDocument/2006/relationships/hyperlink" Target="https://sairhythms.sathyasai.org/song/e-te-ariki" TargetMode="External"/><Relationship Id="rId811" Type="http://schemas.openxmlformats.org/officeDocument/2006/relationships/hyperlink" Target="https://media.radiosai.org/journals/Vol_06/01OCT08/10-bhajans.htm" TargetMode="External"/><Relationship Id="rId810" Type="http://schemas.openxmlformats.org/officeDocument/2006/relationships/hyperlink" Target="https://sairhythms.sathyasai.org/song/durge-durge-durge-jai-jai" TargetMode="External"/><Relationship Id="rId815" Type="http://schemas.openxmlformats.org/officeDocument/2006/relationships/hyperlink" Target="https://sairhythms.sathyasai.org/song/dwell-our-hearts" TargetMode="External"/><Relationship Id="rId814" Type="http://schemas.openxmlformats.org/officeDocument/2006/relationships/hyperlink" Target="https://sairhythms.sathyasai.org/song/dwaraka-natha-madhusudhana-ghana-shyam" TargetMode="External"/><Relationship Id="rId813" Type="http://schemas.openxmlformats.org/officeDocument/2006/relationships/hyperlink" Target="https://sairhythms.sathyasai.org/song/durgeshwari-sathya-sayeeshwari-amba" TargetMode="External"/><Relationship Id="rId812" Type="http://schemas.openxmlformats.org/officeDocument/2006/relationships/hyperlink" Target="https://youtu.be/n44glQ5Zmfk" TargetMode="External"/><Relationship Id="rId2970" Type="http://schemas.openxmlformats.org/officeDocument/2006/relationships/hyperlink" Target="https://youtu.be/ahvdw5PE1KU" TargetMode="External"/><Relationship Id="rId1640" Type="http://schemas.openxmlformats.org/officeDocument/2006/relationships/hyperlink" Target="https://sairhythms.sathyasai.org/song/its-beautiful-day-puttaparthi" TargetMode="External"/><Relationship Id="rId2971" Type="http://schemas.openxmlformats.org/officeDocument/2006/relationships/hyperlink" Target="https://sairhythms.sathyasai.org/song/om-sri-sathya-baba-toutoki" TargetMode="External"/><Relationship Id="rId1641" Type="http://schemas.openxmlformats.org/officeDocument/2006/relationships/hyperlink" Target="https://youtu.be/9bYWhjzZd8k" TargetMode="External"/><Relationship Id="rId2972" Type="http://schemas.openxmlformats.org/officeDocument/2006/relationships/hyperlink" Target="https://youtu.be/JzsCQHbBT4s" TargetMode="External"/><Relationship Id="rId1675" Type="http://schemas.openxmlformats.org/officeDocument/2006/relationships/hyperlink" Target="https://youtu.be/jT_jqH4WJt4?si=_KytnlLyIJq4tw8X" TargetMode="External"/><Relationship Id="rId4701" Type="http://schemas.openxmlformats.org/officeDocument/2006/relationships/hyperlink" Target="https://sairhythms.sathyasai.org/song/you-mean-everything-me-lord" TargetMode="External"/><Relationship Id="rId1676" Type="http://schemas.openxmlformats.org/officeDocument/2006/relationships/hyperlink" Target="https://sairhythms.sathyasai.org/song/jagadodhara-gangadhara" TargetMode="External"/><Relationship Id="rId4700" Type="http://schemas.openxmlformats.org/officeDocument/2006/relationships/hyperlink" Target="https://sairhythms.sathyasai.org/song/you-make-my-heart-sing" TargetMode="External"/><Relationship Id="rId1677" Type="http://schemas.openxmlformats.org/officeDocument/2006/relationships/hyperlink" Target="https://sairhythms.sathyasai.org/song/jagadodhara-shyama-gopala" TargetMode="External"/><Relationship Id="rId4703" Type="http://schemas.openxmlformats.org/officeDocument/2006/relationships/hyperlink" Target="https://sairhythms.sathyasai.org/song/you-take-all-obstacles-away" TargetMode="External"/><Relationship Id="rId1678" Type="http://schemas.openxmlformats.org/officeDocument/2006/relationships/hyperlink" Target="https://sairhythms.sathyasai.org/song/jagadodharaka-janaki-rama" TargetMode="External"/><Relationship Id="rId4702" Type="http://schemas.openxmlformats.org/officeDocument/2006/relationships/hyperlink" Target="https://sairhythms.sathyasai.org/song/you-remove-fear-birth-and-death" TargetMode="External"/><Relationship Id="rId1679" Type="http://schemas.openxmlformats.org/officeDocument/2006/relationships/hyperlink" Target="https://sairhythms.sathyasai.org/song/jagadodharini-ma" TargetMode="External"/><Relationship Id="rId4705" Type="http://schemas.openxmlformats.org/officeDocument/2006/relationships/hyperlink" Target="https://sairhythms.sathyasai.org/song/you%E2%80%99re-one-bhagawan" TargetMode="External"/><Relationship Id="rId4704" Type="http://schemas.openxmlformats.org/officeDocument/2006/relationships/hyperlink" Target="https://sairhythms.sathyasai.org/song/you-walked-my-life" TargetMode="External"/><Relationship Id="rId4707" Type="http://schemas.openxmlformats.org/officeDocument/2006/relationships/hyperlink" Target="https://sairhythms.sathyasai.org/song/your-hands-are-upon-me" TargetMode="External"/><Relationship Id="rId4706" Type="http://schemas.openxmlformats.org/officeDocument/2006/relationships/hyperlink" Target="https://sairhythms.sathyasai.org/song/your-divine-hand-rests-lightly-me" TargetMode="External"/><Relationship Id="rId4709" Type="http://schemas.openxmlformats.org/officeDocument/2006/relationships/hyperlink" Target="https://sairhythms.sathyasai.org/song/your-heart-sings-me" TargetMode="External"/><Relationship Id="rId4708" Type="http://schemas.openxmlformats.org/officeDocument/2006/relationships/hyperlink" Target="https://sairhythms.sathyasai.org/song/your-healing-love" TargetMode="External"/><Relationship Id="rId849" Type="http://schemas.openxmlformats.org/officeDocument/2006/relationships/hyperlink" Target="https://sairhythms.sathyasai.org/song/eshwaramba-priya-nandana-hey-sai" TargetMode="External"/><Relationship Id="rId844" Type="http://schemas.openxmlformats.org/officeDocument/2006/relationships/hyperlink" Target="https://sairhythms.sathyasai.org/song/eshwaramba-nandana-sai-janardhana" TargetMode="External"/><Relationship Id="rId843" Type="http://schemas.openxmlformats.org/officeDocument/2006/relationships/hyperlink" Target="https://sairhythms.sathyasai.org/song/eshwaramba-nandana-sai" TargetMode="External"/><Relationship Id="rId842" Type="http://schemas.openxmlformats.org/officeDocument/2006/relationships/hyperlink" Target="https://sairhythms.sathyasai.org/song/eshwaramba-nandana-niranjana-namo-namo" TargetMode="External"/><Relationship Id="rId841" Type="http://schemas.openxmlformats.org/officeDocument/2006/relationships/hyperlink" Target="https://sairhythms.sathyasai.org/song/eshwaramba-nandana-jagat-vidhata" TargetMode="External"/><Relationship Id="rId848" Type="http://schemas.openxmlformats.org/officeDocument/2006/relationships/hyperlink" Target="https://youtu.be/XZAqex9h6Mg?t=2470" TargetMode="External"/><Relationship Id="rId847" Type="http://schemas.openxmlformats.org/officeDocument/2006/relationships/hyperlink" Target="https://sairhythms.sathyasai.org/song/eshwaramba-priya-nandana-0" TargetMode="External"/><Relationship Id="rId846" Type="http://schemas.openxmlformats.org/officeDocument/2006/relationships/hyperlink" Target="https://sairhythms.sathyasai.org/song/eshwaramba-priya-nandana" TargetMode="External"/><Relationship Id="rId845" Type="http://schemas.openxmlformats.org/officeDocument/2006/relationships/hyperlink" Target="https://sairhythms.sathyasai.org/song/eshwaramba-nandana-sai-rama" TargetMode="External"/><Relationship Id="rId1670" Type="http://schemas.openxmlformats.org/officeDocument/2006/relationships/hyperlink" Target="https://sairhythms.sathyasai.org/song/jagadeeshwari-daya-karo-ma" TargetMode="External"/><Relationship Id="rId840" Type="http://schemas.openxmlformats.org/officeDocument/2006/relationships/hyperlink" Target="https://sairhythms.sathyasai.org/song/eshwara-allah-tero-naam-eshwari" TargetMode="External"/><Relationship Id="rId1671" Type="http://schemas.openxmlformats.org/officeDocument/2006/relationships/hyperlink" Target="https://media.radiosai.org/journals/Vol_06/01MAY08/10-bhajans.htm" TargetMode="External"/><Relationship Id="rId1672" Type="http://schemas.openxmlformats.org/officeDocument/2006/relationships/hyperlink" Target="https://sairhythms.sathyasai.org/song/jagadeeshwari-jaya-mata-bhavani" TargetMode="External"/><Relationship Id="rId1673" Type="http://schemas.openxmlformats.org/officeDocument/2006/relationships/hyperlink" Target="https://dl.radiosai.org/RADIO_SAI_BHAJAN_CLASSROOM_264_JAGADEESHWARI_JAI_MATA.mp3" TargetMode="External"/><Relationship Id="rId1674" Type="http://schemas.openxmlformats.org/officeDocument/2006/relationships/hyperlink" Target="https://sairhythms.sathyasai.org/song/jagadeeshwari-parameshwari" TargetMode="External"/><Relationship Id="rId1664" Type="http://schemas.openxmlformats.org/officeDocument/2006/relationships/hyperlink" Target="https://sairhythms.sathyasai.org/song/jagadashraya-sri-raghu-rama" TargetMode="External"/><Relationship Id="rId2995" Type="http://schemas.openxmlformats.org/officeDocument/2006/relationships/hyperlink" Target="https://sairhythms.sathyasai.org/song/only-one-life-will-soon-be-passed" TargetMode="External"/><Relationship Id="rId1665" Type="http://schemas.openxmlformats.org/officeDocument/2006/relationships/hyperlink" Target="https://dl.radiosai.org/RADIO_SAI_BHAJAN_CLASSROOM_242_JAGADASHRAYA_SHRI_RAGHURAMA.mp3" TargetMode="External"/><Relationship Id="rId2996" Type="http://schemas.openxmlformats.org/officeDocument/2006/relationships/hyperlink" Target="https://sairhythms.sathyasai.org/song/only-one-love" TargetMode="External"/><Relationship Id="rId1666" Type="http://schemas.openxmlformats.org/officeDocument/2006/relationships/hyperlink" Target="https://sairhythms.sathyasai.org/song/jagadeesha-harey-jaya-ho" TargetMode="External"/><Relationship Id="rId2997" Type="http://schemas.openxmlformats.org/officeDocument/2006/relationships/hyperlink" Target="https://sairhythms.sathyasai.org/song/ooinaru-kami-yo-sai" TargetMode="External"/><Relationship Id="rId1667" Type="http://schemas.openxmlformats.org/officeDocument/2006/relationships/hyperlink" Target="https://sairhythms.sathyasai.org/song/jagadeesha-harey-shiva-shambho-0" TargetMode="External"/><Relationship Id="rId2998" Type="http://schemas.openxmlformats.org/officeDocument/2006/relationships/hyperlink" Target="https://youtu.be/naDspMVmtUw" TargetMode="External"/><Relationship Id="rId1668" Type="http://schemas.openxmlformats.org/officeDocument/2006/relationships/hyperlink" Target="https://sairhythms.sathyasai.org/song/jagadeesha-harey-shiva-shambho" TargetMode="External"/><Relationship Id="rId2999" Type="http://schemas.openxmlformats.org/officeDocument/2006/relationships/hyperlink" Target="https://sairhythms.sathyasai.org/song/ooinaru-mezame-no-shifuku-no" TargetMode="External"/><Relationship Id="rId1669" Type="http://schemas.openxmlformats.org/officeDocument/2006/relationships/hyperlink" Target="https://sairhythms.sathyasai.org/song/jagadeeshwara-paahi-parameshwara-shiva-gangadhari" TargetMode="External"/><Relationship Id="rId839" Type="http://schemas.openxmlformats.org/officeDocument/2006/relationships/hyperlink" Target="https://sairhythms.sathyasai.org/song/eshwar-allah-terey-naam-sai" TargetMode="External"/><Relationship Id="rId838" Type="http://schemas.openxmlformats.org/officeDocument/2006/relationships/hyperlink" Target="https://youtu.be/7-sE8BOilp8" TargetMode="External"/><Relationship Id="rId833" Type="http://schemas.openxmlformats.org/officeDocument/2006/relationships/hyperlink" Target="https://sairhythms.sathyasai.org/song/eres-mi-madre-y-padre" TargetMode="External"/><Relationship Id="rId832" Type="http://schemas.openxmlformats.org/officeDocument/2006/relationships/hyperlink" Target="https://youtu.be/APV7yXD2MQ8" TargetMode="External"/><Relationship Id="rId831" Type="http://schemas.openxmlformats.org/officeDocument/2006/relationships/hyperlink" Target="https://sairhythms.sathyasai.org/song/eres-la-luna-que-florece" TargetMode="External"/><Relationship Id="rId830" Type="http://schemas.openxmlformats.org/officeDocument/2006/relationships/hyperlink" Target="https://sairhythms.sathyasai.org/song/engrossed-bee-my-mind" TargetMode="External"/><Relationship Id="rId837" Type="http://schemas.openxmlformats.org/officeDocument/2006/relationships/hyperlink" Target="https://sairhythms.sathyasai.org/song/eshwar-allah-ek-tum-hi" TargetMode="External"/><Relationship Id="rId836" Type="http://schemas.openxmlformats.org/officeDocument/2006/relationships/hyperlink" Target="https://youtu.be/PtXa9u_HAh8" TargetMode="External"/><Relationship Id="rId835" Type="http://schemas.openxmlformats.org/officeDocument/2006/relationships/hyperlink" Target="https://sairhythms.sathyasai.org/song/es-el-que-invade-el-corazon" TargetMode="External"/><Relationship Id="rId834" Type="http://schemas.openxmlformats.org/officeDocument/2006/relationships/hyperlink" Target="https://youtu.be/KF5dMSUxwZk" TargetMode="External"/><Relationship Id="rId2990" Type="http://schemas.openxmlformats.org/officeDocument/2006/relationships/hyperlink" Target="https://sairhythms.sathyasai.org/song/one-day-puttaparthi" TargetMode="External"/><Relationship Id="rId1660" Type="http://schemas.openxmlformats.org/officeDocument/2006/relationships/hyperlink" Target="https://sairhythms.sathyasai.org/song/jagadambe-devi-bhavani" TargetMode="External"/><Relationship Id="rId2991" Type="http://schemas.openxmlformats.org/officeDocument/2006/relationships/hyperlink" Target="https://youtu.be/pyWWeJMjUBY?si=ue6ixhR6LaDidhmU" TargetMode="External"/><Relationship Id="rId1661" Type="http://schemas.openxmlformats.org/officeDocument/2006/relationships/hyperlink" Target="https://dl.radiosai.org/RADIO_SAI_BHAJAN_CLASSROOM_462_JAGADAMBE_DEVI_BHAVANI.mp3" TargetMode="External"/><Relationship Id="rId2992" Type="http://schemas.openxmlformats.org/officeDocument/2006/relationships/hyperlink" Target="https://sairhythms.sathyasai.org/song/one-guru-one-guru" TargetMode="External"/><Relationship Id="rId1662" Type="http://schemas.openxmlformats.org/officeDocument/2006/relationships/hyperlink" Target="https://www.youtube.com/watch?v=wRA7aqtVEWU" TargetMode="External"/><Relationship Id="rId2993" Type="http://schemas.openxmlformats.org/officeDocument/2006/relationships/hyperlink" Target="https://sairhythms.sathyasai.org/song/one-spirit" TargetMode="External"/><Relationship Id="rId1663" Type="http://schemas.openxmlformats.org/officeDocument/2006/relationships/hyperlink" Target="https://sairhythms.sathyasai.org/song/jagadambige-jaya-jagadeeshwari" TargetMode="External"/><Relationship Id="rId2994" Type="http://schemas.openxmlformats.org/officeDocument/2006/relationships/hyperlink" Target="https://sairhythms.sathyasai.org/song/only-believe-only-believe" TargetMode="External"/><Relationship Id="rId2148" Type="http://schemas.openxmlformats.org/officeDocument/2006/relationships/hyperlink" Target="https://sairhythms.sathyasai.org/song/karunamaya-deva-krupamaya-deva" TargetMode="External"/><Relationship Id="rId2149" Type="http://schemas.openxmlformats.org/officeDocument/2006/relationships/hyperlink" Target="https://sairhythms.sathyasai.org/song/karunamaya-karthikeya" TargetMode="External"/><Relationship Id="rId3479" Type="http://schemas.openxmlformats.org/officeDocument/2006/relationships/hyperlink" Target="https://dl.radiosai.org/Radio_Sai_Bhajan_Classroom_056_Sadguru_Bramha_Sanathana_Hey.mp3" TargetMode="External"/><Relationship Id="rId3470" Type="http://schemas.openxmlformats.org/officeDocument/2006/relationships/hyperlink" Target="https://sairhythms.sathyasai.org/song/sada-nirantara-hari-guna-gao" TargetMode="External"/><Relationship Id="rId2140" Type="http://schemas.openxmlformats.org/officeDocument/2006/relationships/hyperlink" Target="https://sairhythms.sathyasai.org/song/karuna-sindho-shiva-shambho" TargetMode="External"/><Relationship Id="rId3472" Type="http://schemas.openxmlformats.org/officeDocument/2006/relationships/hyperlink" Target="https://sairhythms.sathyasai.org/song/sada-shiva-sadguru-sai-deva" TargetMode="External"/><Relationship Id="rId2141" Type="http://schemas.openxmlformats.org/officeDocument/2006/relationships/hyperlink" Target="https://sairhythms.sathyasai.org/song/karuna-sindhu-dasharatha-nandana-parthi" TargetMode="External"/><Relationship Id="rId3471" Type="http://schemas.openxmlformats.org/officeDocument/2006/relationships/hyperlink" Target="https://media.radiosai.org/journals/Vol_04/01JUL06/bhajans.htm" TargetMode="External"/><Relationship Id="rId2142" Type="http://schemas.openxmlformats.org/officeDocument/2006/relationships/hyperlink" Target="https://sairhythms.sathyasai.org/song/karuna-sindhu-rama-kaivalya-shanthi" TargetMode="External"/><Relationship Id="rId3474" Type="http://schemas.openxmlformats.org/officeDocument/2006/relationships/hyperlink" Target="https://dl.radiosai.org/RADIO_SAI_BHAJAN_CLASSROOM_451_SADA_SHIV_RANJANI_SAI.mp3" TargetMode="External"/><Relationship Id="rId2143" Type="http://schemas.openxmlformats.org/officeDocument/2006/relationships/hyperlink" Target="https://sairhythms.sathyasai.org/song/karuna-swaroopini-raja-rajeshwari" TargetMode="External"/><Relationship Id="rId3473" Type="http://schemas.openxmlformats.org/officeDocument/2006/relationships/hyperlink" Target="https://sairhythms.sathyasai.org/song/sadashiva-ranjani-sai-janani" TargetMode="External"/><Relationship Id="rId2144" Type="http://schemas.openxmlformats.org/officeDocument/2006/relationships/hyperlink" Target="https://youtu.be/zlQraN6MAWY" TargetMode="External"/><Relationship Id="rId3476" Type="http://schemas.openxmlformats.org/officeDocument/2006/relationships/hyperlink" Target="https://sairhythms.sathyasai.org/song/sadguru-brahma-eien-no-kami" TargetMode="External"/><Relationship Id="rId2145" Type="http://schemas.openxmlformats.org/officeDocument/2006/relationships/hyperlink" Target="https://sairhythms.sathyasai.org/song/karunakara-narayana" TargetMode="External"/><Relationship Id="rId3475" Type="http://schemas.openxmlformats.org/officeDocument/2006/relationships/hyperlink" Target="https://www.youtube.com/watch?v=JPWHnnPcnPo" TargetMode="External"/><Relationship Id="rId2146" Type="http://schemas.openxmlformats.org/officeDocument/2006/relationships/hyperlink" Target="https://raagabox.com/search/?mid=1008121" TargetMode="External"/><Relationship Id="rId3478" Type="http://schemas.openxmlformats.org/officeDocument/2006/relationships/hyperlink" Target="https://sairhythms.sathyasai.org/song/sadguru-brahma-sanathana-hey" TargetMode="External"/><Relationship Id="rId2147" Type="http://schemas.openxmlformats.org/officeDocument/2006/relationships/hyperlink" Target="https://sairhythms.sathyasai.org/song/karunalavala-hey-nandalala" TargetMode="External"/><Relationship Id="rId3477" Type="http://schemas.openxmlformats.org/officeDocument/2006/relationships/hyperlink" Target="https://youtu.be/mpZnMrhLpxc" TargetMode="External"/><Relationship Id="rId2137" Type="http://schemas.openxmlformats.org/officeDocument/2006/relationships/hyperlink" Target="https://sairhythms.sathyasai.org/song/karuna-sagara-krishna-murari-radhey" TargetMode="External"/><Relationship Id="rId3469" Type="http://schemas.openxmlformats.org/officeDocument/2006/relationships/hyperlink" Target="https://youtu.be/4DtdvP8D9Mc" TargetMode="External"/><Relationship Id="rId2138" Type="http://schemas.openxmlformats.org/officeDocument/2006/relationships/hyperlink" Target="https://sairhythms.sathyasai.org/song/karuna-sagara-prema-swaroopa" TargetMode="External"/><Relationship Id="rId3468" Type="http://schemas.openxmlformats.org/officeDocument/2006/relationships/hyperlink" Target="https://sairhythms.sathyasai.org/song/sada-bhajorey-shankara-naam-2" TargetMode="External"/><Relationship Id="rId2139" Type="http://schemas.openxmlformats.org/officeDocument/2006/relationships/hyperlink" Target="https://sairhythms.sathyasai.org/song/karuna-samudra-sri-rama" TargetMode="External"/><Relationship Id="rId3461" Type="http://schemas.openxmlformats.org/officeDocument/2006/relationships/hyperlink" Target="https://sairhythms.sathyasai.org/song/sab-ka-malik-ek-hai" TargetMode="External"/><Relationship Id="rId2130" Type="http://schemas.openxmlformats.org/officeDocument/2006/relationships/hyperlink" Target="https://sairhythms.sathyasai.org/song/karuna-nidhey-bhagawan" TargetMode="External"/><Relationship Id="rId3460" Type="http://schemas.openxmlformats.org/officeDocument/2006/relationships/hyperlink" Target="https://youtu.be/bKUcckBPjK4" TargetMode="External"/><Relationship Id="rId2131" Type="http://schemas.openxmlformats.org/officeDocument/2006/relationships/hyperlink" Target="https://sairhythms.sathyasai.org/song/karuna-nidhey-kamala-manohara" TargetMode="External"/><Relationship Id="rId3463" Type="http://schemas.openxmlformats.org/officeDocument/2006/relationships/hyperlink" Target="https://sairhythms.sathyasai.org/song/sabari-giri-vasa-parama-dayala" TargetMode="External"/><Relationship Id="rId2132" Type="http://schemas.openxmlformats.org/officeDocument/2006/relationships/hyperlink" Target="https://sairhythms.sathyasai.org/song/karuna-niketana-bhaktha-sakha-prabho" TargetMode="External"/><Relationship Id="rId3462" Type="http://schemas.openxmlformats.org/officeDocument/2006/relationships/hyperlink" Target="https://youtu.be/pjASKFrKj3g" TargetMode="External"/><Relationship Id="rId2133" Type="http://schemas.openxmlformats.org/officeDocument/2006/relationships/hyperlink" Target="https://sairhythms.sathyasai.org/song/karuna-sadani-ma-sai-karuna" TargetMode="External"/><Relationship Id="rId3465" Type="http://schemas.openxmlformats.org/officeDocument/2006/relationships/hyperlink" Target="https://sairhythms.sathyasai.org/song/sada-bhajami-ganeshwaram" TargetMode="External"/><Relationship Id="rId2134" Type="http://schemas.openxmlformats.org/officeDocument/2006/relationships/hyperlink" Target="https://raagabox.com/search/?mid=1006474" TargetMode="External"/><Relationship Id="rId3464" Type="http://schemas.openxmlformats.org/officeDocument/2006/relationships/hyperlink" Target="https://sairhythms.sathyasai.org/song/sabari-girisha-engal-nayaga" TargetMode="External"/><Relationship Id="rId2135" Type="http://schemas.openxmlformats.org/officeDocument/2006/relationships/hyperlink" Target="https://sairhythms.sathyasai.org/song/karuna-sagara-hey-bhagawan-jagadeeshwara" TargetMode="External"/><Relationship Id="rId3467" Type="http://schemas.openxmlformats.org/officeDocument/2006/relationships/hyperlink" Target="https://sairhythms.sathyasai.org/song/sada-bhajorey-hari-naama-bhajo" TargetMode="External"/><Relationship Id="rId2136" Type="http://schemas.openxmlformats.org/officeDocument/2006/relationships/hyperlink" Target="https://sairhythms.sathyasai.org/song/karuna-sagara-hey-nandalala" TargetMode="External"/><Relationship Id="rId3466" Type="http://schemas.openxmlformats.org/officeDocument/2006/relationships/hyperlink" Target="https://sairhythms.sathyasai.org/song/sada-bhajore-sada-bhajo" TargetMode="External"/><Relationship Id="rId3490" Type="http://schemas.openxmlformats.org/officeDocument/2006/relationships/hyperlink" Target="https://sairhythms.sathyasai.org/song/sadguru-sai-saraswathi" TargetMode="External"/><Relationship Id="rId2160" Type="http://schemas.openxmlformats.org/officeDocument/2006/relationships/hyperlink" Target="https://sairhythms.sathyasai.org/song/katate-ni-kin-no-murari" TargetMode="External"/><Relationship Id="rId3492" Type="http://schemas.openxmlformats.org/officeDocument/2006/relationships/hyperlink" Target="https://sairhythms.sathyasai.org/song/sadguru-sai-saraswathi-0" TargetMode="External"/><Relationship Id="rId2161" Type="http://schemas.openxmlformats.org/officeDocument/2006/relationships/hyperlink" Target="https://youtu.be/suQXlu8vgKg" TargetMode="External"/><Relationship Id="rId3491" Type="http://schemas.openxmlformats.org/officeDocument/2006/relationships/hyperlink" Target="https://media.radiosai.org/journals/Vol_07/01JUN09/12-bhajans.htm" TargetMode="External"/><Relationship Id="rId2162" Type="http://schemas.openxmlformats.org/officeDocument/2006/relationships/hyperlink" Target="https://sairhythms.sathyasai.org/song/katateni-kin-no-murali" TargetMode="External"/><Relationship Id="rId3494" Type="http://schemas.openxmlformats.org/officeDocument/2006/relationships/hyperlink" Target="https://sairhythms.sathyasai.org/song/sai-baba-sathya-palana" TargetMode="External"/><Relationship Id="rId2163" Type="http://schemas.openxmlformats.org/officeDocument/2006/relationships/hyperlink" Target="https://sairhythms.sathyasai.org/song/kausalya-nandana-vaidehi-mohana" TargetMode="External"/><Relationship Id="rId3493" Type="http://schemas.openxmlformats.org/officeDocument/2006/relationships/hyperlink" Target="https://sairhythms.sathyasai.org/song/sahara-do-bhagawan" TargetMode="External"/><Relationship Id="rId2164" Type="http://schemas.openxmlformats.org/officeDocument/2006/relationships/hyperlink" Target="https://dl.radiosai.org/RADIO_SAI_BHAJAN_CLASSROOM_207_KAUSALYA_NANDANA.mp3" TargetMode="External"/><Relationship Id="rId3496" Type="http://schemas.openxmlformats.org/officeDocument/2006/relationships/hyperlink" Target="https://sairhythms.sathyasai.org/song/sai-aao-merey-bhagawan" TargetMode="External"/><Relationship Id="rId2165" Type="http://schemas.openxmlformats.org/officeDocument/2006/relationships/hyperlink" Target="https://sairhythms.sathyasai.org/song/kausalya-rama-karunya-dhama" TargetMode="External"/><Relationship Id="rId3495" Type="http://schemas.openxmlformats.org/officeDocument/2006/relationships/hyperlink" Target="https://dl.radiosai.org/RADIO_SAI_BHAJAN_CLASSROOM_468_SAI_SATYA_PALANA.mp3" TargetMode="External"/><Relationship Id="rId2166" Type="http://schemas.openxmlformats.org/officeDocument/2006/relationships/hyperlink" Target="https://sairhythms.sathyasai.org/song/kausalya-sutha-ram-rama-ram" TargetMode="External"/><Relationship Id="rId3498" Type="http://schemas.openxmlformats.org/officeDocument/2006/relationships/hyperlink" Target="https://sairhythms.sathyasai.org/song/sai-anata-wa-hikari-watashi" TargetMode="External"/><Relationship Id="rId2167" Type="http://schemas.openxmlformats.org/officeDocument/2006/relationships/hyperlink" Target="https://sairhythms.sathyasai.org/song/kausalyatmaja-rama-charan" TargetMode="External"/><Relationship Id="rId3497" Type="http://schemas.openxmlformats.org/officeDocument/2006/relationships/hyperlink" Target="https://youtu.be/gXohLFxq400" TargetMode="External"/><Relationship Id="rId2168" Type="http://schemas.openxmlformats.org/officeDocument/2006/relationships/hyperlink" Target="https://sairhythms.sathyasai.org/song/keshava-madhava" TargetMode="External"/><Relationship Id="rId2169" Type="http://schemas.openxmlformats.org/officeDocument/2006/relationships/hyperlink" Target="https://sairhythms.sathyasai.org/song/keshava-madhava-jaya-deva-madhusudhana" TargetMode="External"/><Relationship Id="rId3499" Type="http://schemas.openxmlformats.org/officeDocument/2006/relationships/hyperlink" Target="https://youtu.be/uVLLiqMLCz8" TargetMode="External"/><Relationship Id="rId2159" Type="http://schemas.openxmlformats.org/officeDocument/2006/relationships/hyperlink" Target="https://sairhythms.sathyasai.org/song/kasturi-tilakam-narayanam" TargetMode="External"/><Relationship Id="rId3481" Type="http://schemas.openxmlformats.org/officeDocument/2006/relationships/hyperlink" Target="https://sairhythms.sathyasai.org/song/sadguru-charanam-sada-smarami" TargetMode="External"/><Relationship Id="rId2150" Type="http://schemas.openxmlformats.org/officeDocument/2006/relationships/hyperlink" Target="https://sairhythms.sathyasai.org/song/karunamaya-sai-tero-naam" TargetMode="External"/><Relationship Id="rId3480" Type="http://schemas.openxmlformats.org/officeDocument/2006/relationships/hyperlink" Target="https://sairhythms.sathyasai.org/song/sadguru-brahma-vishnu-maheshwara" TargetMode="External"/><Relationship Id="rId2151" Type="http://schemas.openxmlformats.org/officeDocument/2006/relationships/hyperlink" Target="https://sairhythms.sathyasai.org/song/karunamayi-janani-ma" TargetMode="External"/><Relationship Id="rId3483" Type="http://schemas.openxmlformats.org/officeDocument/2006/relationships/hyperlink" Target="https://sairhythms.sathyasai.org/song/sadguru-dev-raaha-dikhao" TargetMode="External"/><Relationship Id="rId2152" Type="http://schemas.openxmlformats.org/officeDocument/2006/relationships/hyperlink" Target="https://sairhythms.sathyasai.org/song/karunanta-ranga-kariraja-varada-kamalesha" TargetMode="External"/><Relationship Id="rId3482" Type="http://schemas.openxmlformats.org/officeDocument/2006/relationships/hyperlink" Target="https://sairhythms.sathyasai.org/song/sadguru-charanam-sankata-haranam" TargetMode="External"/><Relationship Id="rId2153" Type="http://schemas.openxmlformats.org/officeDocument/2006/relationships/hyperlink" Target="https://media.radiosai.org/journals/Vol_05/01OCT07/10-bhajans.htm" TargetMode="External"/><Relationship Id="rId3485" Type="http://schemas.openxmlformats.org/officeDocument/2006/relationships/hyperlink" Target="https://sairhythms.sathyasai.org/song/sadguru-naamam-madhura-mayam" TargetMode="External"/><Relationship Id="rId2154" Type="http://schemas.openxmlformats.org/officeDocument/2006/relationships/hyperlink" Target="https://sairhythms.sathyasai.org/song/karunya-roopa-sri-sai-deva" TargetMode="External"/><Relationship Id="rId3484" Type="http://schemas.openxmlformats.org/officeDocument/2006/relationships/hyperlink" Target="https://sairhythms.sathyasai.org/song/sadguru-deva-namo-sai" TargetMode="External"/><Relationship Id="rId2155" Type="http://schemas.openxmlformats.org/officeDocument/2006/relationships/hyperlink" Target="https://sairhythms.sathyasai.org/song/kashaya-vesha-dharana" TargetMode="External"/><Relationship Id="rId3487" Type="http://schemas.openxmlformats.org/officeDocument/2006/relationships/hyperlink" Target="https://sairhythms.sathyasai.org/song/sadguru-nathudey-maa-baba" TargetMode="External"/><Relationship Id="rId2156" Type="http://schemas.openxmlformats.org/officeDocument/2006/relationships/hyperlink" Target="https://dl.radiosai.org/RADIO_SAI_BHAJAN_CLASSROOM_387_KASHAYA_VESHA_DHARANA.mp3" TargetMode="External"/><Relationship Id="rId3486" Type="http://schemas.openxmlformats.org/officeDocument/2006/relationships/hyperlink" Target="https://sairhythms.sathyasai.org/song/sadguru-nadane-va-va-va" TargetMode="External"/><Relationship Id="rId2157" Type="http://schemas.openxmlformats.org/officeDocument/2006/relationships/hyperlink" Target="https://sairhythms.sathyasai.org/song/kashi-pathey-varanasi-pathey" TargetMode="External"/><Relationship Id="rId3489" Type="http://schemas.openxmlformats.org/officeDocument/2006/relationships/hyperlink" Target="https://sairhythms.sathyasai.org/song/sadguru-sai-ram-jai-bolo" TargetMode="External"/><Relationship Id="rId2158" Type="http://schemas.openxmlformats.org/officeDocument/2006/relationships/hyperlink" Target="https://sairhythms.sathyasai.org/song/kasturi-ranga-kaveri-ranga-sri" TargetMode="External"/><Relationship Id="rId3488" Type="http://schemas.openxmlformats.org/officeDocument/2006/relationships/hyperlink" Target="https://sairhythms.sathyasai.org/song/sadguru-om-sadguru-om" TargetMode="External"/><Relationship Id="rId2104" Type="http://schemas.openxmlformats.org/officeDocument/2006/relationships/hyperlink" Target="https://youtu.be/JqEmPAy9PD8" TargetMode="External"/><Relationship Id="rId3436" Type="http://schemas.openxmlformats.org/officeDocument/2006/relationships/hyperlink" Target="https://sairhythms.sathyasai.org/song/rejoice-lord-sai" TargetMode="External"/><Relationship Id="rId2105" Type="http://schemas.openxmlformats.org/officeDocument/2006/relationships/hyperlink" Target="https://sairhythms.sathyasai.org/song/kaminaru-itoshii-sai-no-ai" TargetMode="External"/><Relationship Id="rId3435" Type="http://schemas.openxmlformats.org/officeDocument/2006/relationships/hyperlink" Target="https://youtu.be/5_1qS36BGJE?t=3864" TargetMode="External"/><Relationship Id="rId2106" Type="http://schemas.openxmlformats.org/officeDocument/2006/relationships/hyperlink" Target="https://youtu.be/VidYfJkXy9k" TargetMode="External"/><Relationship Id="rId3438" Type="http://schemas.openxmlformats.org/officeDocument/2006/relationships/hyperlink" Target="https://youtu.be/mBgN-fZqFjU" TargetMode="External"/><Relationship Id="rId2107" Type="http://schemas.openxmlformats.org/officeDocument/2006/relationships/hyperlink" Target="https://sairhythms.sathyasai.org/song/kamisama-kamisama" TargetMode="External"/><Relationship Id="rId3437" Type="http://schemas.openxmlformats.org/officeDocument/2006/relationships/hyperlink" Target="https://sairhythms.sathyasai.org/song/remind-me-my-lord" TargetMode="External"/><Relationship Id="rId2108" Type="http://schemas.openxmlformats.org/officeDocument/2006/relationships/hyperlink" Target="https://youtu.be/culSiing_H4" TargetMode="External"/><Relationship Id="rId2109" Type="http://schemas.openxmlformats.org/officeDocument/2006/relationships/hyperlink" Target="https://sairhythms.sathyasai.org/song/kamisama-sai-baba-subete-no" TargetMode="External"/><Relationship Id="rId3439" Type="http://schemas.openxmlformats.org/officeDocument/2006/relationships/hyperlink" Target="https://sairhythms.sathyasai.org/song/remove-obstacles-we-face" TargetMode="External"/><Relationship Id="rId3430" Type="http://schemas.openxmlformats.org/officeDocument/2006/relationships/hyperlink" Target="https://sairhythms.sathyasai.org/song/ratnakara-kula-bhooshana" TargetMode="External"/><Relationship Id="rId2100" Type="http://schemas.openxmlformats.org/officeDocument/2006/relationships/hyperlink" Target="https://youtu.be/U1tAt9juJNM" TargetMode="External"/><Relationship Id="rId3432" Type="http://schemas.openxmlformats.org/officeDocument/2006/relationships/hyperlink" Target="https://dl.radiosai.org/RADIO_SAI_BHAJAN_CLASSROOM_477_RAVIKULA_MANDANA_RAJIVA_LOCHANA.mp3" TargetMode="External"/><Relationship Id="rId2101" Type="http://schemas.openxmlformats.org/officeDocument/2006/relationships/hyperlink" Target="https://sairhythms.sathyasai.org/song/kami-no-mina-wa-kogane" TargetMode="External"/><Relationship Id="rId3431" Type="http://schemas.openxmlformats.org/officeDocument/2006/relationships/hyperlink" Target="https://sairhythms.sathyasai.org/song/ravikula-mandana-rajeeva-lochana-raghava" TargetMode="External"/><Relationship Id="rId2102" Type="http://schemas.openxmlformats.org/officeDocument/2006/relationships/hyperlink" Target="https://youtu.be/Dj7JsFzbEb0" TargetMode="External"/><Relationship Id="rId3434" Type="http://schemas.openxmlformats.org/officeDocument/2006/relationships/hyperlink" Target="https://sairhythms.sathyasai.org/song/recuerdame-sai-3-quien-soy" TargetMode="External"/><Relationship Id="rId2103" Type="http://schemas.openxmlformats.org/officeDocument/2006/relationships/hyperlink" Target="https://sairhythms.sathyasai.org/song/kami-no-mina-wo-tonaeyou" TargetMode="External"/><Relationship Id="rId3433" Type="http://schemas.openxmlformats.org/officeDocument/2006/relationships/hyperlink" Target="https://sairhythms.sathyasai.org/song/receive-me" TargetMode="External"/><Relationship Id="rId3425" Type="http://schemas.openxmlformats.org/officeDocument/2006/relationships/hyperlink" Target="https://sairhythms.sathyasai.org/song/ranga-panduranga-jai-jai-vitthala" TargetMode="External"/><Relationship Id="rId3424" Type="http://schemas.openxmlformats.org/officeDocument/2006/relationships/hyperlink" Target="https://sairhythms.sathyasai.org/song/ramam-bhajo-raghu-ramam-bhajo" TargetMode="External"/><Relationship Id="rId3427" Type="http://schemas.openxmlformats.org/officeDocument/2006/relationships/hyperlink" Target="https://sairhythms.sathyasai.org/song/ranga-ranga-panduranga-ranga-vittala" TargetMode="External"/><Relationship Id="rId3426" Type="http://schemas.openxmlformats.org/officeDocument/2006/relationships/hyperlink" Target="https://youtu.be/KK17xXjZUEQ" TargetMode="External"/><Relationship Id="rId3429" Type="http://schemas.openxmlformats.org/officeDocument/2006/relationships/hyperlink" Target="https://sairhythms.sathyasai.org/song/rangimarie-rangimarie" TargetMode="External"/><Relationship Id="rId3428" Type="http://schemas.openxmlformats.org/officeDocument/2006/relationships/hyperlink" Target="https://sairhythms.sathyasai.org/song/ranga-sri-ranga-jai-jai" TargetMode="External"/><Relationship Id="rId899" Type="http://schemas.openxmlformats.org/officeDocument/2006/relationships/hyperlink" Target="https://sairhythms.sathyasai.org/song/gajamukha-hey-gajamukha-hey" TargetMode="External"/><Relationship Id="rId898" Type="http://schemas.openxmlformats.org/officeDocument/2006/relationships/hyperlink" Target="https://sairhythms.sathyasai.org/song/gajamukha-gajamukha-gananatha" TargetMode="External"/><Relationship Id="rId897" Type="http://schemas.openxmlformats.org/officeDocument/2006/relationships/hyperlink" Target="https://sairhythms.sathyasai.org/song/gajamukha-gajamukha-gajanana" TargetMode="External"/><Relationship Id="rId896" Type="http://schemas.openxmlformats.org/officeDocument/2006/relationships/hyperlink" Target="https://sairhythms.sathyasai.org/song/gajamukha-deva-gajanana" TargetMode="External"/><Relationship Id="rId891" Type="http://schemas.openxmlformats.org/officeDocument/2006/relationships/hyperlink" Target="https://sairhythms.sathyasai.org/song/heavens-he-came" TargetMode="External"/><Relationship Id="rId890" Type="http://schemas.openxmlformats.org/officeDocument/2006/relationships/hyperlink" Target="https://sairhythms.sathyasai.org/song/my-heart-theres-cry" TargetMode="External"/><Relationship Id="rId895" Type="http://schemas.openxmlformats.org/officeDocument/2006/relationships/hyperlink" Target="https://youtu.be/vYG5eDsOfls" TargetMode="External"/><Relationship Id="rId3421" Type="http://schemas.openxmlformats.org/officeDocument/2006/relationships/hyperlink" Target="https://sairhythms.sathyasai.org/song/ramachandra-raghuveera-ramachandra-ranadheera" TargetMode="External"/><Relationship Id="rId894" Type="http://schemas.openxmlformats.org/officeDocument/2006/relationships/hyperlink" Target="https://sairhythms.sathyasai.org/song/gaana-priyey-sai-karunamayi" TargetMode="External"/><Relationship Id="rId3420" Type="http://schemas.openxmlformats.org/officeDocument/2006/relationships/hyperlink" Target="https://sairhythms.sathyasai.org/song/ramachandra-prabhu-raghu-vamsha-rama" TargetMode="External"/><Relationship Id="rId893" Type="http://schemas.openxmlformats.org/officeDocument/2006/relationships/hyperlink" Target="https://youtu.be/q8xSzGsEdtc" TargetMode="External"/><Relationship Id="rId3423" Type="http://schemas.openxmlformats.org/officeDocument/2006/relationships/hyperlink" Target="https://sairhythms.sathyasai.org/song/ramachandra-sri-ram" TargetMode="External"/><Relationship Id="rId892" Type="http://schemas.openxmlformats.org/officeDocument/2006/relationships/hyperlink" Target="https://sairhythms.sathyasai.org/song/gaana-lola-gopala" TargetMode="External"/><Relationship Id="rId3422" Type="http://schemas.openxmlformats.org/officeDocument/2006/relationships/hyperlink" Target="https://dl.radiosai.org/RADIO_SAI_BHAJAN_CLASSROOM_278_RAMCHANDRA_RAGHUVEERA.mp3" TargetMode="External"/><Relationship Id="rId2126" Type="http://schemas.openxmlformats.org/officeDocument/2006/relationships/hyperlink" Target="https://youtu.be/rdK-5e2swxQ" TargetMode="External"/><Relationship Id="rId3458" Type="http://schemas.openxmlformats.org/officeDocument/2006/relationships/hyperlink" Target="https://youtu.be/TWZuO1NGQOw" TargetMode="External"/><Relationship Id="rId2127" Type="http://schemas.openxmlformats.org/officeDocument/2006/relationships/hyperlink" Target="https://sairhythms.sathyasai.org/song/karuna-jalathey-daasharathey" TargetMode="External"/><Relationship Id="rId3457" Type="http://schemas.openxmlformats.org/officeDocument/2006/relationships/hyperlink" Target="https://sairhythms.sathyasai.org/song/saa-funade-no-toki-wa" TargetMode="External"/><Relationship Id="rId2128" Type="http://schemas.openxmlformats.org/officeDocument/2006/relationships/hyperlink" Target="https://sairhythms.sathyasai.org/song/karuna-karo-sai-dev" TargetMode="External"/><Relationship Id="rId2129" Type="http://schemas.openxmlformats.org/officeDocument/2006/relationships/hyperlink" Target="https://youtu.be/ATCv6GdXM4s" TargetMode="External"/><Relationship Id="rId3459" Type="http://schemas.openxmlformats.org/officeDocument/2006/relationships/hyperlink" Target="https://sairhythms.sathyasai.org/song/saa-utaou-ai-wo-utaou" TargetMode="External"/><Relationship Id="rId3450" Type="http://schemas.openxmlformats.org/officeDocument/2006/relationships/hyperlink" Target="https://sairhythms.sathyasai.org/song/riversong" TargetMode="External"/><Relationship Id="rId2120" Type="http://schemas.openxmlformats.org/officeDocument/2006/relationships/hyperlink" Target="https://sairhythms.sathyasai.org/song/kanda-va-va-kadamba-va" TargetMode="External"/><Relationship Id="rId3452" Type="http://schemas.openxmlformats.org/officeDocument/2006/relationships/hyperlink" Target="https://sairhythms.sathyasai.org/song/rudolph-red-nosed-reindeer" TargetMode="External"/><Relationship Id="rId2121" Type="http://schemas.openxmlformats.org/officeDocument/2006/relationships/hyperlink" Target="https://sairhythms.sathyasai.org/song/kanha-kanhaiya-bansi-adhariya-brindavana" TargetMode="External"/><Relationship Id="rId3451" Type="http://schemas.openxmlformats.org/officeDocument/2006/relationships/hyperlink" Target="https://sairhythms.sathyasai.org/song/round-and-round-and-down" TargetMode="External"/><Relationship Id="rId2122" Type="http://schemas.openxmlformats.org/officeDocument/2006/relationships/hyperlink" Target="https://sairhythms.sathyasai.org/song/kanhaiya-teri-bansi-bajey-merey" TargetMode="External"/><Relationship Id="rId3454" Type="http://schemas.openxmlformats.org/officeDocument/2006/relationships/hyperlink" Target="https://sairhythms.sathyasai.org/song/rudra-swaroopa-omkara-natha" TargetMode="External"/><Relationship Id="rId2123" Type="http://schemas.openxmlformats.org/officeDocument/2006/relationships/hyperlink" Target="https://youtu.be/mA6Ff4LLLRM" TargetMode="External"/><Relationship Id="rId3453" Type="http://schemas.openxmlformats.org/officeDocument/2006/relationships/hyperlink" Target="https://youtu.be/1FuF7H0uJww" TargetMode="External"/><Relationship Id="rId2124" Type="http://schemas.openxmlformats.org/officeDocument/2006/relationships/hyperlink" Target="https://sairhythms.sathyasai.org/song/kari-mukha-varada-maam-paahi" TargetMode="External"/><Relationship Id="rId3456" Type="http://schemas.openxmlformats.org/officeDocument/2006/relationships/hyperlink" Target="https://youtu.be/tgWOJBx1_70" TargetMode="External"/><Relationship Id="rId2125" Type="http://schemas.openxmlformats.org/officeDocument/2006/relationships/hyperlink" Target="https://sairhythms.sathyasai.org/song/karthikeya-karunakara" TargetMode="External"/><Relationship Id="rId3455" Type="http://schemas.openxmlformats.org/officeDocument/2006/relationships/hyperlink" Target="https://sairhythms.sathyasai.org/song/saa-ai-no-hi-wo" TargetMode="External"/><Relationship Id="rId2115" Type="http://schemas.openxmlformats.org/officeDocument/2006/relationships/hyperlink" Target="https://sairhythms.sathyasai.org/song/kanashii-koto-ga-attara-kokoro" TargetMode="External"/><Relationship Id="rId3447" Type="http://schemas.openxmlformats.org/officeDocument/2006/relationships/hyperlink" Target="https://sairhythms.sathyasai.org/song/rhum-jhum-nacho-nanda-dular" TargetMode="External"/><Relationship Id="rId2116" Type="http://schemas.openxmlformats.org/officeDocument/2006/relationships/hyperlink" Target="https://youtu.be/WzpqswBMkzI" TargetMode="External"/><Relationship Id="rId3446" Type="http://schemas.openxmlformats.org/officeDocument/2006/relationships/hyperlink" Target="https://sairhythms.sathyasai.org/song/reveal-yourself" TargetMode="External"/><Relationship Id="rId2117" Type="http://schemas.openxmlformats.org/officeDocument/2006/relationships/hyperlink" Target="https://sairhythms.sathyasai.org/song/kanda-kumara-kadirvela" TargetMode="External"/><Relationship Id="rId3449" Type="http://schemas.openxmlformats.org/officeDocument/2006/relationships/hyperlink" Target="https://sairhythms.sathyasai.org/song/rise-and-dance-all-see" TargetMode="External"/><Relationship Id="rId2118" Type="http://schemas.openxmlformats.org/officeDocument/2006/relationships/hyperlink" Target="https://sairhythms.sathyasai.org/song/kanda-kumara-vadivela" TargetMode="External"/><Relationship Id="rId3448" Type="http://schemas.openxmlformats.org/officeDocument/2006/relationships/hyperlink" Target="https://sairhythms.sathyasai.org/song/ribbons-light" TargetMode="External"/><Relationship Id="rId2119" Type="http://schemas.openxmlformats.org/officeDocument/2006/relationships/hyperlink" Target="https://youtu.be/q2RkrLz5UyY" TargetMode="External"/><Relationship Id="rId3441" Type="http://schemas.openxmlformats.org/officeDocument/2006/relationships/hyperlink" Target="https://sairhythms.sathyasai.org/song/renge-no-miashi-ni-sasage" TargetMode="External"/><Relationship Id="rId2110" Type="http://schemas.openxmlformats.org/officeDocument/2006/relationships/hyperlink" Target="https://youtu.be/LsLtKZ6lZMA" TargetMode="External"/><Relationship Id="rId3440" Type="http://schemas.openxmlformats.org/officeDocument/2006/relationships/hyperlink" Target="https://sairhythms.sathyasai.org/song/remover-obstacles" TargetMode="External"/><Relationship Id="rId2111" Type="http://schemas.openxmlformats.org/officeDocument/2006/relationships/hyperlink" Target="https://sairhythms.sathyasai.org/song/kanaka-sabesha-kailasa-shiva" TargetMode="External"/><Relationship Id="rId3443" Type="http://schemas.openxmlformats.org/officeDocument/2006/relationships/hyperlink" Target="https://sairhythms.sathyasai.org/song/renge-no-miashi-no-shikou" TargetMode="External"/><Relationship Id="rId2112" Type="http://schemas.openxmlformats.org/officeDocument/2006/relationships/hyperlink" Target="https://sairhythms.sathyasai.org/song/kanaka-wai-wai" TargetMode="External"/><Relationship Id="rId3442" Type="http://schemas.openxmlformats.org/officeDocument/2006/relationships/hyperlink" Target="https://youtu.be/N6-2z6ntxrk" TargetMode="External"/><Relationship Id="rId2113" Type="http://schemas.openxmlformats.org/officeDocument/2006/relationships/hyperlink" Target="https://sairhythms.sathyasai.org/song/kanarazu-yukute-wo" TargetMode="External"/><Relationship Id="rId3445" Type="http://schemas.openxmlformats.org/officeDocument/2006/relationships/hyperlink" Target="https://sairhythms.sathyasai.org/song/repeat-his-name-sai-ram" TargetMode="External"/><Relationship Id="rId2114" Type="http://schemas.openxmlformats.org/officeDocument/2006/relationships/hyperlink" Target="https://youtu.be/ml2bvuj_UWU" TargetMode="External"/><Relationship Id="rId3444" Type="http://schemas.openxmlformats.org/officeDocument/2006/relationships/hyperlink" Target="https://youtu.be/ziyjtjiczrA"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16.xml"/><Relationship Id="rId6" Type="http://schemas.openxmlformats.org/officeDocument/2006/relationships/table" Target="../tables/table13.xml"/><Relationship Id="rId7" Type="http://schemas.openxmlformats.org/officeDocument/2006/relationships/table" Target="../tables/table14.xml"/><Relationship Id="rId8"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37.11"/>
    <col customWidth="1" min="2" max="2" width="29.89"/>
  </cols>
  <sheetData>
    <row r="1">
      <c r="A1" s="2" t="str">
        <f>IFERROR(__xludf.DUMMYFUNCTION("QUERY('Singer Roster'!D2:D1000, ""select D, count(D) where D is not null group by D label D 'Bhajan', count(D) 'Count'"")"),"Bhajan")</f>
        <v>Bhajan</v>
      </c>
      <c r="B1" s="2" t="str">
        <f>IFERROR(__xludf.DUMMYFUNCTION("""COMPUTED_VALUE"""),"Count")</f>
        <v>Count</v>
      </c>
      <c r="C1" s="2" t="str">
        <f t="array" ref="C1:C1000">{"Deity"; IF(A2:A1000="", "", IFERROR(VLOOKUP(A2:A1000, 'Bhajan Masterlist'!B:G, 6, FALSE), ""))}</f>
        <v>Deity</v>
      </c>
    </row>
    <row r="2">
      <c r="A2" s="2" t="str">
        <f>IFERROR(__xludf.DUMMYFUNCTION("""COMPUTED_VALUE"""),"Aao Aao Nandalala")</f>
        <v>Aao Aao Nandalala</v>
      </c>
      <c r="B2" s="2">
        <f>IFERROR(__xludf.DUMMYFUNCTION("""COMPUTED_VALUE"""),1.0)</f>
        <v>1</v>
      </c>
      <c r="C2" s="2" t="s">
        <v>23</v>
      </c>
    </row>
    <row r="3">
      <c r="A3" s="2" t="str">
        <f>IFERROR(__xludf.DUMMYFUNCTION("""COMPUTED_VALUE"""),"Aao Aao Sai Pyaarey")</f>
        <v>Aao Aao Sai Pyaarey</v>
      </c>
      <c r="B3" s="2">
        <f>IFERROR(__xludf.DUMMYFUNCTION("""COMPUTED_VALUE"""),2.0)</f>
        <v>2</v>
      </c>
      <c r="C3" s="2" t="s">
        <v>25</v>
      </c>
    </row>
    <row r="4">
      <c r="A4" s="2" t="str">
        <f>IFERROR(__xludf.DUMMYFUNCTION("""COMPUTED_VALUE"""),"Aao Gopala Giridhari")</f>
        <v>Aao Gopala Giridhari</v>
      </c>
      <c r="B4" s="2">
        <f>IFERROR(__xludf.DUMMYFUNCTION("""COMPUTED_VALUE"""),1.0)</f>
        <v>1</v>
      </c>
      <c r="C4" s="2" t="s">
        <v>23</v>
      </c>
    </row>
    <row r="5">
      <c r="A5" s="2" t="str">
        <f>IFERROR(__xludf.DUMMYFUNCTION("""COMPUTED_VALUE"""),"Aao Pyaarey Nayana Hamarey")</f>
        <v>Aao Pyaarey Nayana Hamarey</v>
      </c>
      <c r="B5" s="2">
        <f>IFERROR(__xludf.DUMMYFUNCTION("""COMPUTED_VALUE"""),1.0)</f>
        <v>1</v>
      </c>
      <c r="C5" s="2" t="s">
        <v>25</v>
      </c>
    </row>
    <row r="6">
      <c r="A6" s="2" t="str">
        <f>IFERROR(__xludf.DUMMYFUNCTION("""COMPUTED_VALUE"""),"Abhayankara Sai Shiva")</f>
        <v>Abhayankara Sai Shiva</v>
      </c>
      <c r="B6" s="2">
        <f>IFERROR(__xludf.DUMMYFUNCTION("""COMPUTED_VALUE"""),1.0)</f>
        <v>1</v>
      </c>
      <c r="C6" s="2" t="s">
        <v>29</v>
      </c>
    </row>
    <row r="7">
      <c r="A7" s="2" t="str">
        <f>IFERROR(__xludf.DUMMYFUNCTION("""COMPUTED_VALUE"""),"Adi Poojya Deva Gajanana")</f>
        <v>Adi Poojya Deva Gajanana</v>
      </c>
      <c r="B7" s="2">
        <f>IFERROR(__xludf.DUMMYFUNCTION("""COMPUTED_VALUE"""),1.0)</f>
        <v>1</v>
      </c>
      <c r="C7" s="2" t="s">
        <v>30</v>
      </c>
    </row>
    <row r="8">
      <c r="A8" s="2" t="str">
        <f>IFERROR(__xludf.DUMMYFUNCTION("""COMPUTED_VALUE"""),"Akhila Jagat Ke Daata Sai")</f>
        <v>Akhila Jagat Ke Daata Sai</v>
      </c>
      <c r="B8" s="2">
        <f>IFERROR(__xludf.DUMMYFUNCTION("""COMPUTED_VALUE"""),2.0)</f>
        <v>2</v>
      </c>
      <c r="C8" s="2" t="s">
        <v>25</v>
      </c>
    </row>
    <row r="9">
      <c r="A9" s="2" t="str">
        <f>IFERROR(__xludf.DUMMYFUNCTION("""COMPUTED_VALUE"""),"Amba Bhavani Shiva Shambhu Kumara")</f>
        <v>Amba Bhavani Shiva Shambhu Kumara</v>
      </c>
      <c r="B9" s="2">
        <f>IFERROR(__xludf.DUMMYFUNCTION("""COMPUTED_VALUE"""),1.0)</f>
        <v>1</v>
      </c>
      <c r="C9" s="2" t="s">
        <v>30</v>
      </c>
    </row>
    <row r="10">
      <c r="A10" s="2" t="str">
        <f>IFERROR(__xludf.DUMMYFUNCTION("""COMPUTED_VALUE"""),"Amba Shankari Parameshwari Shashi Shekari")</f>
        <v>Amba Shankari Parameshwari Shashi Shekari</v>
      </c>
      <c r="B10" s="2">
        <f>IFERROR(__xludf.DUMMYFUNCTION("""COMPUTED_VALUE"""),3.0)</f>
        <v>3</v>
      </c>
      <c r="C10" s="2" t="s">
        <v>35</v>
      </c>
    </row>
    <row r="11">
      <c r="A11" s="2" t="str">
        <f>IFERROR(__xludf.DUMMYFUNCTION("""COMPUTED_VALUE"""),"Ambika Tanaya Gajanana")</f>
        <v>Ambika Tanaya Gajanana</v>
      </c>
      <c r="B11" s="2">
        <f>IFERROR(__xludf.DUMMYFUNCTION("""COMPUTED_VALUE"""),6.0)</f>
        <v>6</v>
      </c>
      <c r="C11" s="2" t="s">
        <v>30</v>
      </c>
    </row>
    <row r="12">
      <c r="A12" s="2" t="str">
        <f>IFERROR(__xludf.DUMMYFUNCTION("""COMPUTED_VALUE"""),"Ananda Ram Ananda Shyam")</f>
        <v>Ananda Ram Ananda Shyam</v>
      </c>
      <c r="B12" s="2">
        <f>IFERROR(__xludf.DUMMYFUNCTION("""COMPUTED_VALUE"""),2.0)</f>
        <v>2</v>
      </c>
      <c r="C12" s="2" t="s">
        <v>36</v>
      </c>
    </row>
    <row r="13">
      <c r="A13" s="2" t="str">
        <f>IFERROR(__xludf.DUMMYFUNCTION("""COMPUTED_VALUE"""),"Anandamaya Bhagawan")</f>
        <v>Anandamaya Bhagawan</v>
      </c>
      <c r="B13" s="2">
        <f>IFERROR(__xludf.DUMMYFUNCTION("""COMPUTED_VALUE"""),1.0)</f>
        <v>1</v>
      </c>
      <c r="C13" s="2" t="s">
        <v>25</v>
      </c>
    </row>
    <row r="14">
      <c r="A14" s="2" t="str">
        <f>IFERROR(__xludf.DUMMYFUNCTION("""COMPUTED_VALUE"""),"Anandamey Sai Naamamey")</f>
        <v>Anandamey Sai Naamamey</v>
      </c>
      <c r="B14" s="2">
        <f>IFERROR(__xludf.DUMMYFUNCTION("""COMPUTED_VALUE"""),1.0)</f>
        <v>1</v>
      </c>
      <c r="C14" s="2" t="s">
        <v>25</v>
      </c>
    </row>
    <row r="15">
      <c r="A15" s="2" t="str">
        <f>IFERROR(__xludf.DUMMYFUNCTION("""COMPUTED_VALUE"""),"Anantha Premamrutha Sai")</f>
        <v>Anantha Premamrutha Sai</v>
      </c>
      <c r="B15" s="2">
        <f>IFERROR(__xludf.DUMMYFUNCTION("""COMPUTED_VALUE"""),1.0)</f>
        <v>1</v>
      </c>
      <c r="C15" s="2" t="s">
        <v>25</v>
      </c>
    </row>
    <row r="16">
      <c r="A16" s="2" t="str">
        <f>IFERROR(__xludf.DUMMYFUNCTION("""COMPUTED_VALUE"""),"Anatha Bandho Sai Prabho")</f>
        <v>Anatha Bandho Sai Prabho</v>
      </c>
      <c r="B16" s="2">
        <f>IFERROR(__xludf.DUMMYFUNCTION("""COMPUTED_VALUE"""),1.0)</f>
        <v>1</v>
      </c>
      <c r="C16" s="2" t="s">
        <v>25</v>
      </c>
    </row>
    <row r="17">
      <c r="A17" s="2" t="str">
        <f>IFERROR(__xludf.DUMMYFUNCTION("""COMPUTED_VALUE"""),"Antar Jyothi Jalao Sai")</f>
        <v>Antar Jyothi Jalao Sai</v>
      </c>
      <c r="B17" s="2">
        <f>IFERROR(__xludf.DUMMYFUNCTION("""COMPUTED_VALUE"""),1.0)</f>
        <v>1</v>
      </c>
      <c r="C17" s="2" t="s">
        <v>25</v>
      </c>
    </row>
    <row r="18">
      <c r="A18" s="2" t="str">
        <f>IFERROR(__xludf.DUMMYFUNCTION("""COMPUTED_VALUE"""),"Antaranga Sai Anatha Natha Sai")</f>
        <v>Antaranga Sai Anatha Natha Sai</v>
      </c>
      <c r="B18" s="2">
        <f>IFERROR(__xludf.DUMMYFUNCTION("""COMPUTED_VALUE"""),1.0)</f>
        <v>1</v>
      </c>
      <c r="C18" s="2" t="s">
        <v>25</v>
      </c>
    </row>
    <row r="19">
      <c r="A19" s="2" t="str">
        <f>IFERROR(__xludf.DUMMYFUNCTION("""COMPUTED_VALUE"""),"Antaryami Sai")</f>
        <v>Antaryami Sai</v>
      </c>
      <c r="B19" s="2">
        <f>IFERROR(__xludf.DUMMYFUNCTION("""COMPUTED_VALUE"""),2.0)</f>
        <v>2</v>
      </c>
      <c r="C19" s="2" t="s">
        <v>25</v>
      </c>
    </row>
    <row r="20">
      <c r="A20" s="2" t="str">
        <f>IFERROR(__xludf.DUMMYFUNCTION("""COMPUTED_VALUE"""),"Araj Suno Merey Parama Krupalu")</f>
        <v>Araj Suno Merey Parama Krupalu</v>
      </c>
      <c r="B20" s="2">
        <f>IFERROR(__xludf.DUMMYFUNCTION("""COMPUTED_VALUE"""),1.0)</f>
        <v>1</v>
      </c>
      <c r="C20" s="2" t="s">
        <v>25</v>
      </c>
    </row>
    <row r="21">
      <c r="A21" s="2" t="str">
        <f>IFERROR(__xludf.DUMMYFUNCTION("""COMPUTED_VALUE"""),"Aruna Ramana Sri Guru Deva")</f>
        <v>Aruna Ramana Sri Guru Deva</v>
      </c>
      <c r="B21" s="2">
        <f>IFERROR(__xludf.DUMMYFUNCTION("""COMPUTED_VALUE"""),1.0)</f>
        <v>1</v>
      </c>
      <c r="C21" s="2" t="s">
        <v>37</v>
      </c>
    </row>
    <row r="22">
      <c r="A22" s="2" t="str">
        <f>IFERROR(__xludf.DUMMYFUNCTION("""COMPUTED_VALUE"""),"Arunachala Shiva, Arunachala Shiva")</f>
        <v>Arunachala Shiva, Arunachala Shiva</v>
      </c>
      <c r="B22" s="2">
        <f>IFERROR(__xludf.DUMMYFUNCTION("""COMPUTED_VALUE"""),1.0)</f>
        <v>1</v>
      </c>
      <c r="C22" s="2" t="s">
        <v>29</v>
      </c>
    </row>
    <row r="23">
      <c r="A23" s="2" t="str">
        <f>IFERROR(__xludf.DUMMYFUNCTION("""COMPUTED_VALUE"""),"Atma Lingam Bhajorey")</f>
        <v>Atma Lingam Bhajorey</v>
      </c>
      <c r="B23" s="2">
        <f>IFERROR(__xludf.DUMMYFUNCTION("""COMPUTED_VALUE"""),2.0)</f>
        <v>2</v>
      </c>
      <c r="C23" s="2" t="s">
        <v>29</v>
      </c>
    </row>
    <row r="24">
      <c r="A24" s="2" t="str">
        <f>IFERROR(__xludf.DUMMYFUNCTION("""COMPUTED_VALUE"""),"Atma Ram Ananda Dham")</f>
        <v>Atma Ram Ananda Dham</v>
      </c>
      <c r="B24" s="2">
        <f>IFERROR(__xludf.DUMMYFUNCTION("""COMPUTED_VALUE"""),1.0)</f>
        <v>1</v>
      </c>
      <c r="C24" s="2" t="s">
        <v>38</v>
      </c>
    </row>
    <row r="25">
      <c r="A25" s="2" t="str">
        <f>IFERROR(__xludf.DUMMYFUNCTION("""COMPUTED_VALUE"""),"Ayodhya Shiromani Dasharatha Rama")</f>
        <v>Ayodhya Shiromani Dasharatha Rama</v>
      </c>
      <c r="B25" s="2">
        <f>IFERROR(__xludf.DUMMYFUNCTION("""COMPUTED_VALUE"""),2.0)</f>
        <v>2</v>
      </c>
      <c r="C25" s="2" t="s">
        <v>38</v>
      </c>
    </row>
    <row r="26">
      <c r="A26" s="2" t="str">
        <f>IFERROR(__xludf.DUMMYFUNCTION("""COMPUTED_VALUE"""),"Ayodhya Vasi Ram Ram Ram")</f>
        <v>Ayodhya Vasi Ram Ram Ram</v>
      </c>
      <c r="B26" s="2">
        <f>IFERROR(__xludf.DUMMYFUNCTION("""COMPUTED_VALUE"""),1.0)</f>
        <v>1</v>
      </c>
      <c r="C26" s="2" t="s">
        <v>38</v>
      </c>
    </row>
    <row r="27">
      <c r="A27" s="2" t="str">
        <f>IFERROR(__xludf.DUMMYFUNCTION("""COMPUTED_VALUE"""),"Ayodhya Vihari Sri Rama Rama")</f>
        <v>Ayodhya Vihari Sri Rama Rama</v>
      </c>
      <c r="B27" s="2">
        <f>IFERROR(__xludf.DUMMYFUNCTION("""COMPUTED_VALUE"""),2.0)</f>
        <v>2</v>
      </c>
      <c r="C27" s="2" t="s">
        <v>39</v>
      </c>
    </row>
    <row r="28">
      <c r="A28" s="2" t="str">
        <f>IFERROR(__xludf.DUMMYFUNCTION("""COMPUTED_VALUE"""),"Baar Baar Tum Aao Sai")</f>
        <v>Baar Baar Tum Aao Sai</v>
      </c>
      <c r="B28" s="2">
        <f>IFERROR(__xludf.DUMMYFUNCTION("""COMPUTED_VALUE"""),3.0)</f>
        <v>3</v>
      </c>
      <c r="C28" s="2" t="s">
        <v>25</v>
      </c>
    </row>
    <row r="29">
      <c r="A29" s="2" t="str">
        <f>IFERROR(__xludf.DUMMYFUNCTION("""COMPUTED_VALUE"""),"Baba Aao Merey Keertan Mey")</f>
        <v>Baba Aao Merey Keertan Mey</v>
      </c>
      <c r="B29" s="2">
        <f>IFERROR(__xludf.DUMMYFUNCTION("""COMPUTED_VALUE"""),1.0)</f>
        <v>1</v>
      </c>
      <c r="C29" s="2" t="s">
        <v>25</v>
      </c>
    </row>
    <row r="30">
      <c r="A30" s="2" t="str">
        <f>IFERROR(__xludf.DUMMYFUNCTION("""COMPUTED_VALUE"""),"Bala Gopal Jai Jai Sai Shyam")</f>
        <v>Bala Gopal Jai Jai Sai Shyam</v>
      </c>
      <c r="B30" s="2">
        <f>IFERROR(__xludf.DUMMYFUNCTION("""COMPUTED_VALUE"""),1.0)</f>
        <v>1</v>
      </c>
      <c r="C30" s="2" t="s">
        <v>25</v>
      </c>
    </row>
    <row r="31">
      <c r="A31" s="2" t="str">
        <f>IFERROR(__xludf.DUMMYFUNCTION("""COMPUTED_VALUE"""),"Bala Gopala Sai")</f>
        <v>Bala Gopala Sai</v>
      </c>
      <c r="B31" s="2">
        <f>IFERROR(__xludf.DUMMYFUNCTION("""COMPUTED_VALUE"""),1.0)</f>
        <v>1</v>
      </c>
      <c r="C31" s="2" t="s">
        <v>23</v>
      </c>
    </row>
    <row r="32">
      <c r="A32" s="2" t="str">
        <f>IFERROR(__xludf.DUMMYFUNCTION("""COMPUTED_VALUE"""),"Bansi Bajao Man Mandir Mey")</f>
        <v>Bansi Bajao Man Mandir Mey</v>
      </c>
      <c r="B32" s="2">
        <f>IFERROR(__xludf.DUMMYFUNCTION("""COMPUTED_VALUE"""),2.0)</f>
        <v>2</v>
      </c>
      <c r="C32" s="2" t="s">
        <v>23</v>
      </c>
    </row>
    <row r="33">
      <c r="A33" s="2" t="str">
        <f>IFERROR(__xludf.DUMMYFUNCTION("""COMPUTED_VALUE"""),"Bansidhara Kanhaiya")</f>
        <v>Bansidhara Kanhaiya</v>
      </c>
      <c r="B33" s="2">
        <f>IFERROR(__xludf.DUMMYFUNCTION("""COMPUTED_VALUE"""),1.0)</f>
        <v>1</v>
      </c>
      <c r="C33" s="2" t="s">
        <v>23</v>
      </c>
    </row>
    <row r="34">
      <c r="A34" s="2" t="str">
        <f>IFERROR(__xludf.DUMMYFUNCTION("""COMPUTED_VALUE"""),"Bhairavi Ambe Bhavani")</f>
        <v>Bhairavi Ambe Bhavani</v>
      </c>
      <c r="B34" s="2">
        <f>IFERROR(__xludf.DUMMYFUNCTION("""COMPUTED_VALUE"""),1.0)</f>
        <v>1</v>
      </c>
      <c r="C34" s="2" t="s">
        <v>35</v>
      </c>
    </row>
    <row r="35">
      <c r="A35" s="2" t="str">
        <f>IFERROR(__xludf.DUMMYFUNCTION("""COMPUTED_VALUE"""),"Bhaja Mana Govinda Gopala")</f>
        <v>Bhaja Mana Govinda Gopala</v>
      </c>
      <c r="B35" s="2">
        <f>IFERROR(__xludf.DUMMYFUNCTION("""COMPUTED_VALUE"""),2.0)</f>
        <v>2</v>
      </c>
      <c r="C35" s="2" t="s">
        <v>23</v>
      </c>
    </row>
    <row r="36">
      <c r="A36" s="2" t="str">
        <f>IFERROR(__xludf.DUMMYFUNCTION("""COMPUTED_VALUE"""),"Bhaja Mana Shyama Sundara Giridhari (Pilu)")</f>
        <v>Bhaja Mana Shyama Sundara Giridhari (Pilu)</v>
      </c>
      <c r="B36" s="2">
        <f>IFERROR(__xludf.DUMMYFUNCTION("""COMPUTED_VALUE"""),1.0)</f>
        <v>1</v>
      </c>
      <c r="C36" s="2" t="s">
        <v>23</v>
      </c>
    </row>
    <row r="37">
      <c r="A37" s="2" t="str">
        <f>IFERROR(__xludf.DUMMYFUNCTION("""COMPUTED_VALUE"""),"Bhaja Ranga Harey Vittala")</f>
        <v>Bhaja Ranga Harey Vittala</v>
      </c>
      <c r="B37" s="2">
        <f>IFERROR(__xludf.DUMMYFUNCTION("""COMPUTED_VALUE"""),2.0)</f>
        <v>2</v>
      </c>
      <c r="C37" s="2" t="s">
        <v>42</v>
      </c>
    </row>
    <row r="38">
      <c r="A38" s="2" t="str">
        <f>IFERROR(__xludf.DUMMYFUNCTION("""COMPUTED_VALUE"""),"Bhajan Karo Manuva Govinda Harey")</f>
        <v>Bhajan Karo Manuva Govinda Harey</v>
      </c>
      <c r="B38" s="2">
        <f>IFERROR(__xludf.DUMMYFUNCTION("""COMPUTED_VALUE"""),2.0)</f>
        <v>2</v>
      </c>
      <c r="C38" s="2" t="s">
        <v>23</v>
      </c>
    </row>
    <row r="39">
      <c r="A39" s="2" t="str">
        <f>IFERROR(__xludf.DUMMYFUNCTION("""COMPUTED_VALUE"""),"Bhajarey Rama Charan Satatam Bhajarey")</f>
        <v>Bhajarey Rama Charan Satatam Bhajarey</v>
      </c>
      <c r="B39" s="2">
        <f>IFERROR(__xludf.DUMMYFUNCTION("""COMPUTED_VALUE"""),3.0)</f>
        <v>3</v>
      </c>
      <c r="C39" s="2" t="s">
        <v>38</v>
      </c>
    </row>
    <row r="40">
      <c r="A40" s="2" t="str">
        <f>IFERROR(__xludf.DUMMYFUNCTION("""COMPUTED_VALUE"""),"Bhajo Bhajo Vittala Panduranga Vittala")</f>
        <v>Bhajo Bhajo Vittala Panduranga Vittala</v>
      </c>
      <c r="B40" s="2">
        <f>IFERROR(__xludf.DUMMYFUNCTION("""COMPUTED_VALUE"""),2.0)</f>
        <v>2</v>
      </c>
      <c r="C40" s="2" t="s">
        <v>42</v>
      </c>
    </row>
    <row r="41">
      <c r="A41" s="2" t="str">
        <f>IFERROR(__xludf.DUMMYFUNCTION("""COMPUTED_VALUE"""),"Bhajo Gananayaka Gajavadana")</f>
        <v>Bhajo Gananayaka Gajavadana</v>
      </c>
      <c r="B41" s="2">
        <f>IFERROR(__xludf.DUMMYFUNCTION("""COMPUTED_VALUE"""),2.0)</f>
        <v>2</v>
      </c>
      <c r="C41" s="2" t="s">
        <v>30</v>
      </c>
    </row>
    <row r="42">
      <c r="A42" s="2" t="str">
        <f>IFERROR(__xludf.DUMMYFUNCTION("""COMPUTED_VALUE"""),"Bhajo Ghana Shyama Bhajo Murali")</f>
        <v>Bhajo Ghana Shyama Bhajo Murali</v>
      </c>
      <c r="B42" s="2">
        <f>IFERROR(__xludf.DUMMYFUNCTION("""COMPUTED_VALUE"""),1.0)</f>
        <v>1</v>
      </c>
      <c r="C42" s="2" t="s">
        <v>23</v>
      </c>
    </row>
    <row r="43">
      <c r="A43" s="2" t="str">
        <f>IFERROR(__xludf.DUMMYFUNCTION("""COMPUTED_VALUE"""),"Bhajo Madhura Hari Naam Nirantara")</f>
        <v>Bhajo Madhura Hari Naam Nirantara</v>
      </c>
      <c r="B43" s="2">
        <f>IFERROR(__xludf.DUMMYFUNCTION("""COMPUTED_VALUE"""),4.0)</f>
        <v>4</v>
      </c>
      <c r="C43" s="2" t="s">
        <v>25</v>
      </c>
    </row>
    <row r="44">
      <c r="A44" s="2" t="str">
        <f>IFERROR(__xludf.DUMMYFUNCTION("""COMPUTED_VALUE"""),"Bhajorey Bhai Sai Ram (~ Shankarabharanam / Bilawal)")</f>
        <v>Bhajorey Bhai Sai Ram (~ Shankarabharanam / Bilawal)</v>
      </c>
      <c r="B44" s="2">
        <f>IFERROR(__xludf.DUMMYFUNCTION("""COMPUTED_VALUE"""),2.0)</f>
        <v>2</v>
      </c>
      <c r="C44" s="2" t="s">
        <v>25</v>
      </c>
    </row>
    <row r="45">
      <c r="A45" s="2" t="str">
        <f>IFERROR(__xludf.DUMMYFUNCTION("""COMPUTED_VALUE"""),"Bhajorey Manuva Sadguru Deva")</f>
        <v>Bhajorey Manuva Sadguru Deva</v>
      </c>
      <c r="B45" s="2">
        <f>IFERROR(__xludf.DUMMYFUNCTION("""COMPUTED_VALUE"""),1.0)</f>
        <v>1</v>
      </c>
      <c r="C45" s="2" t="s">
        <v>43</v>
      </c>
    </row>
    <row r="46">
      <c r="A46" s="2" t="str">
        <f>IFERROR(__xludf.DUMMYFUNCTION("""COMPUTED_VALUE"""),"Bhaktha Vatsala Tero Naam O")</f>
        <v>Bhaktha Vatsala Tero Naam O</v>
      </c>
      <c r="B46" s="2">
        <f>IFERROR(__xludf.DUMMYFUNCTION("""COMPUTED_VALUE"""),1.0)</f>
        <v>1</v>
      </c>
      <c r="C46" s="2" t="s">
        <v>25</v>
      </c>
    </row>
    <row r="47">
      <c r="A47" s="2" t="str">
        <f>IFERROR(__xludf.DUMMYFUNCTION("""COMPUTED_VALUE"""),"Bhasma Bhooshitanga Sai Chandrashekara")</f>
        <v>Bhasma Bhooshitanga Sai Chandrashekara</v>
      </c>
      <c r="B47" s="2">
        <f>IFERROR(__xludf.DUMMYFUNCTION("""COMPUTED_VALUE"""),1.0)</f>
        <v>1</v>
      </c>
      <c r="C47" s="2" t="s">
        <v>29</v>
      </c>
    </row>
    <row r="48">
      <c r="A48" s="2" t="str">
        <f>IFERROR(__xludf.DUMMYFUNCTION("""COMPUTED_VALUE"""),"Bhava Bhaya Bhanjana Shesha Shayana")</f>
        <v>Bhava Bhaya Bhanjana Shesha Shayana</v>
      </c>
      <c r="B48" s="2">
        <f>IFERROR(__xludf.DUMMYFUNCTION("""COMPUTED_VALUE"""),1.0)</f>
        <v>1</v>
      </c>
      <c r="C48" s="2" t="s">
        <v>36</v>
      </c>
    </row>
    <row r="49">
      <c r="A49" s="2" t="str">
        <f>IFERROR(__xludf.DUMMYFUNCTION("""COMPUTED_VALUE"""),"Bhavani Nandana Bala Gajanana")</f>
        <v>Bhavani Nandana Bala Gajanana</v>
      </c>
      <c r="B49" s="2">
        <f>IFERROR(__xludf.DUMMYFUNCTION("""COMPUTED_VALUE"""),3.0)</f>
        <v>3</v>
      </c>
      <c r="C49" s="2" t="s">
        <v>30</v>
      </c>
    </row>
    <row r="50">
      <c r="A50" s="2" t="str">
        <f>IFERROR(__xludf.DUMMYFUNCTION("""COMPUTED_VALUE"""),"Bhavatharini Partheeshwari")</f>
        <v>Bhavatharini Partheeshwari</v>
      </c>
      <c r="B50" s="2">
        <f>IFERROR(__xludf.DUMMYFUNCTION("""COMPUTED_VALUE"""),1.0)</f>
        <v>1</v>
      </c>
      <c r="C50" s="2" t="s">
        <v>35</v>
      </c>
    </row>
    <row r="51">
      <c r="A51" s="2" t="str">
        <f>IFERROR(__xludf.DUMMYFUNCTION("""COMPUTED_VALUE"""),"Bhola Nath Harey Jagadeesha")</f>
        <v>Bhola Nath Harey Jagadeesha</v>
      </c>
      <c r="B51" s="2">
        <f>IFERROR(__xludf.DUMMYFUNCTION("""COMPUTED_VALUE"""),1.0)</f>
        <v>1</v>
      </c>
      <c r="C51" s="2" t="s">
        <v>29</v>
      </c>
    </row>
    <row r="52">
      <c r="A52" s="2" t="str">
        <f>IFERROR(__xludf.DUMMYFUNCTION("""COMPUTED_VALUE"""),"Bolo Bolo Sab Mil Bolo")</f>
        <v>Bolo Bolo Sab Mil Bolo</v>
      </c>
      <c r="B52" s="2">
        <f>IFERROR(__xludf.DUMMYFUNCTION("""COMPUTED_VALUE"""),1.0)</f>
        <v>1</v>
      </c>
      <c r="C52" s="2" t="s">
        <v>29</v>
      </c>
    </row>
    <row r="53">
      <c r="A53" s="2" t="str">
        <f>IFERROR(__xludf.DUMMYFUNCTION("""COMPUTED_VALUE"""),"Brahmananda Roopa Sri Sai Deva")</f>
        <v>Brahmananda Roopa Sri Sai Deva</v>
      </c>
      <c r="B53" s="2">
        <f>IFERROR(__xludf.DUMMYFUNCTION("""COMPUTED_VALUE"""),1.0)</f>
        <v>1</v>
      </c>
      <c r="C53" s="2" t="s">
        <v>25</v>
      </c>
    </row>
    <row r="54">
      <c r="A54" s="2" t="str">
        <f>IFERROR(__xludf.DUMMYFUNCTION("""COMPUTED_VALUE"""),"Buddha Mahavir Yesu Sai")</f>
        <v>Buddha Mahavir Yesu Sai</v>
      </c>
      <c r="B54" s="2">
        <f>IFERROR(__xludf.DUMMYFUNCTION("""COMPUTED_VALUE"""),3.0)</f>
        <v>3</v>
      </c>
      <c r="C54" s="2" t="s">
        <v>44</v>
      </c>
    </row>
    <row r="55">
      <c r="A55" s="2" t="str">
        <f>IFERROR(__xludf.DUMMYFUNCTION("""COMPUTED_VALUE"""),"Chandra Vadana Kamala Nayana")</f>
        <v>Chandra Vadana Kamala Nayana</v>
      </c>
      <c r="B55" s="2">
        <f>IFERROR(__xludf.DUMMYFUNCTION("""COMPUTED_VALUE"""),2.0)</f>
        <v>2</v>
      </c>
      <c r="C55" s="2" t="s">
        <v>36</v>
      </c>
    </row>
    <row r="56">
      <c r="A56" s="2" t="str">
        <f>IFERROR(__xludf.DUMMYFUNCTION("""COMPUTED_VALUE"""),"Chandrashekaraya Namah Om")</f>
        <v>Chandrashekaraya Namah Om</v>
      </c>
      <c r="B56" s="2">
        <f>IFERROR(__xludf.DUMMYFUNCTION("""COMPUTED_VALUE"""),3.0)</f>
        <v>3</v>
      </c>
      <c r="C56" s="2" t="s">
        <v>29</v>
      </c>
    </row>
    <row r="57">
      <c r="A57" s="2" t="str">
        <f>IFERROR(__xludf.DUMMYFUNCTION("""COMPUTED_VALUE"""),"Chitha Chora Muraliwala")</f>
        <v>Chitha Chora Muraliwala</v>
      </c>
      <c r="B57" s="2">
        <f>IFERROR(__xludf.DUMMYFUNCTION("""COMPUTED_VALUE"""),1.0)</f>
        <v>1</v>
      </c>
      <c r="C57" s="2" t="s">
        <v>23</v>
      </c>
    </row>
    <row r="58">
      <c r="A58" s="2" t="str">
        <f>IFERROR(__xludf.DUMMYFUNCTION("""COMPUTED_VALUE"""),"Danava Bhanjana Rama Sai Shyamala")</f>
        <v>Danava Bhanjana Rama Sai Shyamala</v>
      </c>
      <c r="B58" s="2">
        <f>IFERROR(__xludf.DUMMYFUNCTION("""COMPUTED_VALUE"""),1.0)</f>
        <v>1</v>
      </c>
      <c r="C58" s="2" t="s">
        <v>38</v>
      </c>
    </row>
    <row r="59">
      <c r="A59" s="2" t="str">
        <f>IFERROR(__xludf.DUMMYFUNCTION("""COMPUTED_VALUE"""),"Dasharatha Nandana Rama Daya Sagara")</f>
        <v>Dasharatha Nandana Rama Daya Sagara</v>
      </c>
      <c r="B59" s="2">
        <f>IFERROR(__xludf.DUMMYFUNCTION("""COMPUTED_VALUE"""),1.0)</f>
        <v>1</v>
      </c>
      <c r="C59" s="2" t="s">
        <v>45</v>
      </c>
    </row>
    <row r="60">
      <c r="A60" s="2" t="str">
        <f>IFERROR(__xludf.DUMMYFUNCTION("""COMPUTED_VALUE"""),"Dasharatha Nandana Rama Daya Sagara (Desh)")</f>
        <v>Dasharatha Nandana Rama Daya Sagara (Desh)</v>
      </c>
      <c r="B60" s="2">
        <f>IFERROR(__xludf.DUMMYFUNCTION("""COMPUTED_VALUE"""),1.0)</f>
        <v>1</v>
      </c>
      <c r="C60" s="2" t="s">
        <v>38</v>
      </c>
    </row>
    <row r="61">
      <c r="A61" s="2" t="str">
        <f>IFERROR(__xludf.DUMMYFUNCTION("""COMPUTED_VALUE"""),"Dayabhi Rama Janaki Rama")</f>
        <v>Dayabhi Rama Janaki Rama</v>
      </c>
      <c r="B61" s="2">
        <f>IFERROR(__xludf.DUMMYFUNCTION("""COMPUTED_VALUE"""),2.0)</f>
        <v>2</v>
      </c>
      <c r="C61" s="2" t="s">
        <v>38</v>
      </c>
    </row>
    <row r="62">
      <c r="A62" s="2" t="str">
        <f>IFERROR(__xludf.DUMMYFUNCTION("""COMPUTED_VALUE"""),"Deena Bandhava Baba Daya Sagara")</f>
        <v>Deena Bandhava Baba Daya Sagara</v>
      </c>
      <c r="B62" s="2">
        <f>IFERROR(__xludf.DUMMYFUNCTION("""COMPUTED_VALUE"""),1.0)</f>
        <v>1</v>
      </c>
      <c r="C62" s="2" t="s">
        <v>25</v>
      </c>
    </row>
    <row r="63">
      <c r="A63" s="2" t="str">
        <f>IFERROR(__xludf.DUMMYFUNCTION("""COMPUTED_VALUE"""),"Deena Dukhiyon Se Prem Karo")</f>
        <v>Deena Dukhiyon Se Prem Karo</v>
      </c>
      <c r="B63" s="2">
        <f>IFERROR(__xludf.DUMMYFUNCTION("""COMPUTED_VALUE"""),1.0)</f>
        <v>1</v>
      </c>
      <c r="C63" s="2" t="s">
        <v>25</v>
      </c>
    </row>
    <row r="64">
      <c r="A64" s="2" t="str">
        <f>IFERROR(__xludf.DUMMYFUNCTION("""COMPUTED_VALUE"""),"Deena Natha Sai Guru Natha")</f>
        <v>Deena Natha Sai Guru Natha</v>
      </c>
      <c r="B64" s="2">
        <f>IFERROR(__xludf.DUMMYFUNCTION("""COMPUTED_VALUE"""),1.0)</f>
        <v>1</v>
      </c>
      <c r="C64" s="2" t="s">
        <v>37</v>
      </c>
    </row>
    <row r="65">
      <c r="A65" s="2" t="str">
        <f>IFERROR(__xludf.DUMMYFUNCTION("""COMPUTED_VALUE"""),"Deena Natha Shankara")</f>
        <v>Deena Natha Shankara</v>
      </c>
      <c r="B65" s="2">
        <f>IFERROR(__xludf.DUMMYFUNCTION("""COMPUTED_VALUE"""),1.0)</f>
        <v>1</v>
      </c>
      <c r="C65" s="2" t="s">
        <v>29</v>
      </c>
    </row>
    <row r="66">
      <c r="A66" s="2" t="str">
        <f>IFERROR(__xludf.DUMMYFUNCTION("""COMPUTED_VALUE"""),"Devi Jagat Janani Sai Mata")</f>
        <v>Devi Jagat Janani Sai Mata</v>
      </c>
      <c r="B66" s="2">
        <f>IFERROR(__xludf.DUMMYFUNCTION("""COMPUTED_VALUE"""),1.0)</f>
        <v>1</v>
      </c>
      <c r="C66" s="2" t="s">
        <v>35</v>
      </c>
    </row>
    <row r="67">
      <c r="A67" s="2" t="str">
        <f>IFERROR(__xludf.DUMMYFUNCTION("""COMPUTED_VALUE"""),"Devi Sai Ma Devi Saraswathi")</f>
        <v>Devi Sai Ma Devi Saraswathi</v>
      </c>
      <c r="B67" s="2">
        <f>IFERROR(__xludf.DUMMYFUNCTION("""COMPUTED_VALUE"""),3.0)</f>
        <v>3</v>
      </c>
      <c r="C67" s="2" t="s">
        <v>35</v>
      </c>
    </row>
    <row r="68">
      <c r="A68" s="2" t="str">
        <f>IFERROR(__xludf.DUMMYFUNCTION("""COMPUTED_VALUE"""),"Dhanya Ho Eshwaramba")</f>
        <v>Dhanya Ho Eshwaramba</v>
      </c>
      <c r="B68" s="2">
        <f>IFERROR(__xludf.DUMMYFUNCTION("""COMPUTED_VALUE"""),1.0)</f>
        <v>1</v>
      </c>
      <c r="C68" s="2" t="s">
        <v>25</v>
      </c>
    </row>
    <row r="69">
      <c r="A69" s="2" t="str">
        <f>IFERROR(__xludf.DUMMYFUNCTION("""COMPUTED_VALUE"""),"Dhimitha Dhimitha Dhim Dhimitha Dhimitha")</f>
        <v>Dhimitha Dhimitha Dhim Dhimitha Dhimitha</v>
      </c>
      <c r="B69" s="2">
        <f>IFERROR(__xludf.DUMMYFUNCTION("""COMPUTED_VALUE"""),2.0)</f>
        <v>2</v>
      </c>
      <c r="C69" s="2" t="s">
        <v>29</v>
      </c>
    </row>
    <row r="70">
      <c r="A70" s="2" t="str">
        <f>IFERROR(__xludf.DUMMYFUNCTION("""COMPUTED_VALUE"""),"Durga Amba Bhavani Jai Jai")</f>
        <v>Durga Amba Bhavani Jai Jai</v>
      </c>
      <c r="B70" s="2">
        <f>IFERROR(__xludf.DUMMYFUNCTION("""COMPUTED_VALUE"""),1.0)</f>
        <v>1</v>
      </c>
      <c r="C70" s="2" t="s">
        <v>35</v>
      </c>
    </row>
    <row r="71">
      <c r="A71" s="2" t="str">
        <f>IFERROR(__xludf.DUMMYFUNCTION("""COMPUTED_VALUE"""),"Durga Bhavani Ma Jaya Jaya")</f>
        <v>Durga Bhavani Ma Jaya Jaya</v>
      </c>
      <c r="B71" s="2">
        <f>IFERROR(__xludf.DUMMYFUNCTION("""COMPUTED_VALUE"""),1.0)</f>
        <v>1</v>
      </c>
      <c r="C71" s="2" t="s">
        <v>35</v>
      </c>
    </row>
    <row r="72">
      <c r="A72" s="2" t="str">
        <f>IFERROR(__xludf.DUMMYFUNCTION("""COMPUTED_VALUE"""),"Eka Dantha Sri Gananatha")</f>
        <v>Eka Dantha Sri Gananatha</v>
      </c>
      <c r="B72" s="2">
        <f>IFERROR(__xludf.DUMMYFUNCTION("""COMPUTED_VALUE"""),1.0)</f>
        <v>1</v>
      </c>
      <c r="C72" s="2" t="s">
        <v>30</v>
      </c>
    </row>
    <row r="73">
      <c r="A73" s="2" t="str">
        <f>IFERROR(__xludf.DUMMYFUNCTION("""COMPUTED_VALUE"""),"Eshwaramba Priya Nandana (Desh)")</f>
        <v>Eshwaramba Priya Nandana (Desh)</v>
      </c>
      <c r="B73" s="2">
        <f>IFERROR(__xludf.DUMMYFUNCTION("""COMPUTED_VALUE"""),2.0)</f>
        <v>2</v>
      </c>
      <c r="C73" s="2" t="s">
        <v>25</v>
      </c>
    </row>
    <row r="74">
      <c r="A74" s="2" t="str">
        <f>IFERROR(__xludf.DUMMYFUNCTION("""COMPUTED_VALUE"""),"Gajamukha Gajamukha Gananatha")</f>
        <v>Gajamukha Gajamukha Gananatha</v>
      </c>
      <c r="B74" s="2">
        <f>IFERROR(__xludf.DUMMYFUNCTION("""COMPUTED_VALUE"""),1.0)</f>
        <v>1</v>
      </c>
      <c r="C74" s="2" t="s">
        <v>30</v>
      </c>
    </row>
    <row r="75">
      <c r="A75" s="2" t="str">
        <f>IFERROR(__xludf.DUMMYFUNCTION("""COMPUTED_VALUE"""),"Gajanana Gajanana")</f>
        <v>Gajanana Gajanana</v>
      </c>
      <c r="B75" s="2">
        <f>IFERROR(__xludf.DUMMYFUNCTION("""COMPUTED_VALUE"""),1.0)</f>
        <v>1</v>
      </c>
      <c r="C75" s="2" t="s">
        <v>45</v>
      </c>
    </row>
    <row r="76">
      <c r="A76" s="2" t="str">
        <f>IFERROR(__xludf.DUMMYFUNCTION("""COMPUTED_VALUE"""),"Gajanana Gajanana (Hamir Kalyani / Kedar)")</f>
        <v>Gajanana Gajanana (Hamir Kalyani / Kedar)</v>
      </c>
      <c r="B76" s="2">
        <f>IFERROR(__xludf.DUMMYFUNCTION("""COMPUTED_VALUE"""),2.0)</f>
        <v>2</v>
      </c>
      <c r="C76" s="2" t="s">
        <v>30</v>
      </c>
    </row>
    <row r="77">
      <c r="A77" s="2" t="str">
        <f>IFERROR(__xludf.DUMMYFUNCTION("""COMPUTED_VALUE"""),"Gajanana Hey Shubhanana (Vakulabharanam / Basant Mukhari)")</f>
        <v>Gajanana Hey Shubhanana (Vakulabharanam / Basant Mukhari)</v>
      </c>
      <c r="B77" s="2">
        <f>IFERROR(__xludf.DUMMYFUNCTION("""COMPUTED_VALUE"""),2.0)</f>
        <v>2</v>
      </c>
      <c r="C77" s="2" t="s">
        <v>30</v>
      </c>
    </row>
    <row r="78">
      <c r="A78" s="2" t="str">
        <f>IFERROR(__xludf.DUMMYFUNCTION("""COMPUTED_VALUE"""),"Gajanana Hey Shubhanana (Yaman Kalyan)")</f>
        <v>Gajanana Hey Shubhanana (Yaman Kalyan)</v>
      </c>
      <c r="B78" s="2">
        <f>IFERROR(__xludf.DUMMYFUNCTION("""COMPUTED_VALUE"""),1.0)</f>
        <v>1</v>
      </c>
      <c r="C78" s="2" t="s">
        <v>30</v>
      </c>
    </row>
    <row r="79">
      <c r="A79" s="2" t="str">
        <f>IFERROR(__xludf.DUMMYFUNCTION("""COMPUTED_VALUE"""),"Gajavadana Gajanana")</f>
        <v>Gajavadana Gajanana</v>
      </c>
      <c r="B79" s="2">
        <f>IFERROR(__xludf.DUMMYFUNCTION("""COMPUTED_VALUE"""),1.0)</f>
        <v>1</v>
      </c>
      <c r="C79" s="2" t="s">
        <v>30</v>
      </c>
    </row>
    <row r="80">
      <c r="A80" s="2" t="str">
        <f>IFERROR(__xludf.DUMMYFUNCTION("""COMPUTED_VALUE"""),"Gajavadana Gananatha")</f>
        <v>Gajavadana Gananatha</v>
      </c>
      <c r="B80" s="2">
        <f>IFERROR(__xludf.DUMMYFUNCTION("""COMPUTED_VALUE"""),3.0)</f>
        <v>3</v>
      </c>
      <c r="C80" s="2" t="s">
        <v>30</v>
      </c>
    </row>
    <row r="81">
      <c r="A81" s="2" t="str">
        <f>IFERROR(__xludf.DUMMYFUNCTION("""COMPUTED_VALUE"""),"Gajavadana Gananatha Gajavadana Vinayaka")</f>
        <v>Gajavadana Gananatha Gajavadana Vinayaka</v>
      </c>
      <c r="B81" s="2">
        <f>IFERROR(__xludf.DUMMYFUNCTION("""COMPUTED_VALUE"""),3.0)</f>
        <v>3</v>
      </c>
      <c r="C81" s="2" t="s">
        <v>30</v>
      </c>
    </row>
    <row r="82">
      <c r="A82" s="2" t="str">
        <f>IFERROR(__xludf.DUMMYFUNCTION("""COMPUTED_VALUE"""),"Gajavadana Gananatha Natha (Bilawal)")</f>
        <v>Gajavadana Gananatha Natha (Bilawal)</v>
      </c>
      <c r="B82" s="2">
        <f>IFERROR(__xludf.DUMMYFUNCTION("""COMPUTED_VALUE"""),1.0)</f>
        <v>1</v>
      </c>
      <c r="C82" s="2" t="s">
        <v>30</v>
      </c>
    </row>
    <row r="83">
      <c r="A83" s="2" t="str">
        <f>IFERROR(__xludf.DUMMYFUNCTION("""COMPUTED_VALUE"""),"Ganadhi Pathayey Paahi Maam")</f>
        <v>Ganadhi Pathayey Paahi Maam</v>
      </c>
      <c r="B83" s="2">
        <f>IFERROR(__xludf.DUMMYFUNCTION("""COMPUTED_VALUE"""),2.0)</f>
        <v>2</v>
      </c>
      <c r="C83" s="2" t="s">
        <v>30</v>
      </c>
    </row>
    <row r="84">
      <c r="A84" s="2" t="str">
        <f>IFERROR(__xludf.DUMMYFUNCTION("""COMPUTED_VALUE"""),"Gananatha Sai Gajanana")</f>
        <v>Gananatha Sai Gajanana</v>
      </c>
      <c r="B84" s="2">
        <f>IFERROR(__xludf.DUMMYFUNCTION("""COMPUTED_VALUE"""),3.0)</f>
        <v>3</v>
      </c>
      <c r="C84" s="2" t="s">
        <v>30</v>
      </c>
    </row>
    <row r="85">
      <c r="A85" s="2" t="str">
        <f>IFERROR(__xludf.DUMMYFUNCTION("""COMPUTED_VALUE"""),"Ganapathi Om Jaya Ganapathi Om (Mohanam / Bhoop)")</f>
        <v>Ganapathi Om Jaya Ganapathi Om (Mohanam / Bhoop)</v>
      </c>
      <c r="B85" s="2">
        <f>IFERROR(__xludf.DUMMYFUNCTION("""COMPUTED_VALUE"""),1.0)</f>
        <v>1</v>
      </c>
      <c r="C85" s="2" t="s">
        <v>30</v>
      </c>
    </row>
    <row r="86">
      <c r="A86" s="2" t="str">
        <f>IFERROR(__xludf.DUMMYFUNCTION("""COMPUTED_VALUE"""),"Ganga Jatadhara Gowri Shankara Girija")</f>
        <v>Ganga Jatadhara Gowri Shankara Girija</v>
      </c>
      <c r="B86" s="2">
        <f>IFERROR(__xludf.DUMMYFUNCTION("""COMPUTED_VALUE"""),1.0)</f>
        <v>1</v>
      </c>
      <c r="C86" s="2" t="s">
        <v>29</v>
      </c>
    </row>
    <row r="87">
      <c r="A87" s="2" t="str">
        <f>IFERROR(__xludf.DUMMYFUNCTION("""COMPUTED_VALUE"""),"Garuda Vahana Narayana")</f>
        <v>Garuda Vahana Narayana</v>
      </c>
      <c r="B87" s="2">
        <f>IFERROR(__xludf.DUMMYFUNCTION("""COMPUTED_VALUE"""),1.0)</f>
        <v>1</v>
      </c>
      <c r="C87" s="2" t="s">
        <v>36</v>
      </c>
    </row>
    <row r="88">
      <c r="A88" s="2" t="str">
        <f>IFERROR(__xludf.DUMMYFUNCTION("""COMPUTED_VALUE"""),"Ghana Ghana Neela Vadana Ati")</f>
        <v>Ghana Ghana Neela Vadana Ati</v>
      </c>
      <c r="B88" s="2">
        <f>IFERROR(__xludf.DUMMYFUNCTION("""COMPUTED_VALUE"""),2.0)</f>
        <v>2</v>
      </c>
      <c r="C88" s="2" t="s">
        <v>23</v>
      </c>
    </row>
    <row r="89">
      <c r="A89" s="2" t="str">
        <f>IFERROR(__xludf.DUMMYFUNCTION("""COMPUTED_VALUE"""),"Ghana Shyama Sundara")</f>
        <v>Ghana Shyama Sundara</v>
      </c>
      <c r="B89" s="2">
        <f>IFERROR(__xludf.DUMMYFUNCTION("""COMPUTED_VALUE"""),2.0)</f>
        <v>2</v>
      </c>
      <c r="C89" s="2" t="s">
        <v>23</v>
      </c>
    </row>
    <row r="90">
      <c r="A90" s="2" t="str">
        <f>IFERROR(__xludf.DUMMYFUNCTION("""COMPUTED_VALUE"""),"Giridhara Bala Hey Nandalala")</f>
        <v>Giridhara Bala Hey Nandalala</v>
      </c>
      <c r="B90" s="2">
        <f>IFERROR(__xludf.DUMMYFUNCTION("""COMPUTED_VALUE"""),2.0)</f>
        <v>2</v>
      </c>
      <c r="C90" s="2" t="s">
        <v>23</v>
      </c>
    </row>
    <row r="91">
      <c r="A91" s="2" t="str">
        <f>IFERROR(__xludf.DUMMYFUNCTION("""COMPUTED_VALUE"""),"Giridhara Gopala Muralidhara Harey")</f>
        <v>Giridhara Gopala Muralidhara Harey</v>
      </c>
      <c r="B91" s="2">
        <f>IFERROR(__xludf.DUMMYFUNCTION("""COMPUTED_VALUE"""),2.0)</f>
        <v>2</v>
      </c>
      <c r="C91" s="2" t="s">
        <v>23</v>
      </c>
    </row>
    <row r="92">
      <c r="A92" s="2" t="str">
        <f>IFERROR(__xludf.DUMMYFUNCTION("""COMPUTED_VALUE"""),"Giridhara Govinda Gopala Ghana Shyama")</f>
        <v>Giridhara Govinda Gopala Ghana Shyama</v>
      </c>
      <c r="B92" s="2">
        <f>IFERROR(__xludf.DUMMYFUNCTION("""COMPUTED_VALUE"""),1.0)</f>
        <v>1</v>
      </c>
      <c r="C92" s="2" t="s">
        <v>23</v>
      </c>
    </row>
    <row r="93">
      <c r="A93" s="2" t="str">
        <f>IFERROR(__xludf.DUMMYFUNCTION("""COMPUTED_VALUE"""),"Giridhari Lal Shyama Gopal")</f>
        <v>Giridhari Lal Shyama Gopal</v>
      </c>
      <c r="B93" s="2">
        <f>IFERROR(__xludf.DUMMYFUNCTION("""COMPUTED_VALUE"""),1.0)</f>
        <v>1</v>
      </c>
      <c r="C93" s="2" t="s">
        <v>23</v>
      </c>
    </row>
    <row r="94">
      <c r="A94" s="2" t="str">
        <f>IFERROR(__xludf.DUMMYFUNCTION("""COMPUTED_VALUE"""),"Giridhari Murari Govinda")</f>
        <v>Giridhari Murari Govinda</v>
      </c>
      <c r="B94" s="2">
        <f>IFERROR(__xludf.DUMMYFUNCTION("""COMPUTED_VALUE"""),1.0)</f>
        <v>1</v>
      </c>
      <c r="C94" s="2" t="s">
        <v>23</v>
      </c>
    </row>
    <row r="95">
      <c r="A95" s="2" t="str">
        <f>IFERROR(__xludf.DUMMYFUNCTION("""COMPUTED_VALUE"""),"Gopala Gopala Nacho Gopala")</f>
        <v>Gopala Gopala Nacho Gopala</v>
      </c>
      <c r="B95" s="2">
        <f>IFERROR(__xludf.DUMMYFUNCTION("""COMPUTED_VALUE"""),1.0)</f>
        <v>1</v>
      </c>
      <c r="C95" s="2" t="s">
        <v>23</v>
      </c>
    </row>
    <row r="96">
      <c r="A96" s="2" t="str">
        <f>IFERROR(__xludf.DUMMYFUNCTION("""COMPUTED_VALUE"""),"Gopala Radha Lola")</f>
        <v>Gopala Radha Lola</v>
      </c>
      <c r="B96" s="2">
        <f>IFERROR(__xludf.DUMMYFUNCTION("""COMPUTED_VALUE"""),2.0)</f>
        <v>2</v>
      </c>
      <c r="C96" s="2" t="s">
        <v>23</v>
      </c>
    </row>
    <row r="97">
      <c r="A97" s="2" t="str">
        <f>IFERROR(__xludf.DUMMYFUNCTION("""COMPUTED_VALUE"""),"Govinda Bolo Gopala Bolo")</f>
        <v>Govinda Bolo Gopala Bolo</v>
      </c>
      <c r="B97" s="2">
        <f>IFERROR(__xludf.DUMMYFUNCTION("""COMPUTED_VALUE"""),1.0)</f>
        <v>1</v>
      </c>
      <c r="C97" s="2" t="s">
        <v>68</v>
      </c>
    </row>
    <row r="98">
      <c r="A98" s="2" t="str">
        <f>IFERROR(__xludf.DUMMYFUNCTION("""COMPUTED_VALUE"""),"Govinda Gopala Hey Nandalala")</f>
        <v>Govinda Gopala Hey Nandalala</v>
      </c>
      <c r="B98" s="2">
        <f>IFERROR(__xludf.DUMMYFUNCTION("""COMPUTED_VALUE"""),1.0)</f>
        <v>1</v>
      </c>
      <c r="C98" s="2" t="s">
        <v>23</v>
      </c>
    </row>
    <row r="99">
      <c r="A99" s="2" t="str">
        <f>IFERROR(__xludf.DUMMYFUNCTION("""COMPUTED_VALUE"""),"Govinda Harey Gopala Harey")</f>
        <v>Govinda Harey Gopala Harey</v>
      </c>
      <c r="B99" s="2">
        <f>IFERROR(__xludf.DUMMYFUNCTION("""COMPUTED_VALUE"""),1.0)</f>
        <v>1</v>
      </c>
      <c r="C99" s="2" t="s">
        <v>45</v>
      </c>
    </row>
    <row r="100">
      <c r="A100" s="2" t="str">
        <f>IFERROR(__xludf.DUMMYFUNCTION("""COMPUTED_VALUE"""),"Govinda Harey Gopala Harey (Darbari)")</f>
        <v>Govinda Harey Gopala Harey (Darbari)</v>
      </c>
      <c r="B100" s="2">
        <f>IFERROR(__xludf.DUMMYFUNCTION("""COMPUTED_VALUE"""),2.0)</f>
        <v>2</v>
      </c>
      <c r="C100" s="2" t="s">
        <v>25</v>
      </c>
    </row>
    <row r="101">
      <c r="A101" s="2" t="str">
        <f>IFERROR(__xludf.DUMMYFUNCTION("""COMPUTED_VALUE"""),"Govinda Harey Gopala Harey (Sindhu Bhairavi / Bhairavi)")</f>
        <v>Govinda Harey Gopala Harey (Sindhu Bhairavi / Bhairavi)</v>
      </c>
      <c r="B101" s="2">
        <f>IFERROR(__xludf.DUMMYFUNCTION("""COMPUTED_VALUE"""),1.0)</f>
        <v>1</v>
      </c>
      <c r="C101" s="2" t="s">
        <v>23</v>
      </c>
    </row>
    <row r="102">
      <c r="A102" s="2" t="str">
        <f>IFERROR(__xludf.DUMMYFUNCTION("""COMPUTED_VALUE"""),"Govinda Jaya Govinda")</f>
        <v>Govinda Jaya Govinda</v>
      </c>
      <c r="B102" s="2">
        <f>IFERROR(__xludf.DUMMYFUNCTION("""COMPUTED_VALUE"""),1.0)</f>
        <v>1</v>
      </c>
      <c r="C102" s="2" t="s">
        <v>23</v>
      </c>
    </row>
    <row r="103">
      <c r="A103" s="2" t="str">
        <f>IFERROR(__xludf.DUMMYFUNCTION("""COMPUTED_VALUE"""),"Govinda Krishna Vittala Venu Gopala")</f>
        <v>Govinda Krishna Vittala Venu Gopala</v>
      </c>
      <c r="B103" s="2">
        <f>IFERROR(__xludf.DUMMYFUNCTION("""COMPUTED_VALUE"""),3.0)</f>
        <v>3</v>
      </c>
      <c r="C103" s="2" t="s">
        <v>42</v>
      </c>
    </row>
    <row r="104">
      <c r="A104" s="2" t="str">
        <f>IFERROR(__xludf.DUMMYFUNCTION("""COMPUTED_VALUE"""),"Govinda Madhava Gopala Keshava (Kalyani / Yaman)")</f>
        <v>Govinda Madhava Gopala Keshava (Kalyani / Yaman)</v>
      </c>
      <c r="B104" s="2">
        <f>IFERROR(__xludf.DUMMYFUNCTION("""COMPUTED_VALUE"""),2.0)</f>
        <v>2</v>
      </c>
      <c r="C104" s="2" t="s">
        <v>23</v>
      </c>
    </row>
    <row r="105">
      <c r="A105" s="2" t="str">
        <f>IFERROR(__xludf.DUMMYFUNCTION("""COMPUTED_VALUE"""),"Govinda Madhava Gopala Keshava (Mishra Darbari)")</f>
        <v>Govinda Madhava Gopala Keshava (Mishra Darbari)</v>
      </c>
      <c r="B105" s="2">
        <f>IFERROR(__xludf.DUMMYFUNCTION("""COMPUTED_VALUE"""),1.0)</f>
        <v>1</v>
      </c>
      <c r="C105" s="2" t="s">
        <v>23</v>
      </c>
    </row>
    <row r="106">
      <c r="A106" s="2" t="str">
        <f>IFERROR(__xludf.DUMMYFUNCTION("""COMPUTED_VALUE"""),"Gowri Ganesh Uma Ganesh")</f>
        <v>Gowri Ganesh Uma Ganesh</v>
      </c>
      <c r="B106" s="2">
        <f>IFERROR(__xludf.DUMMYFUNCTION("""COMPUTED_VALUE"""),4.0)</f>
        <v>4</v>
      </c>
      <c r="C106" s="2" t="s">
        <v>30</v>
      </c>
    </row>
    <row r="107">
      <c r="A107" s="2" t="str">
        <f>IFERROR(__xludf.DUMMYFUNCTION("""COMPUTED_VALUE"""),"Gowri Ganesha Vinayaka")</f>
        <v>Gowri Ganesha Vinayaka</v>
      </c>
      <c r="B107" s="2">
        <f>IFERROR(__xludf.DUMMYFUNCTION("""COMPUTED_VALUE"""),1.0)</f>
        <v>1</v>
      </c>
      <c r="C107" s="2" t="s">
        <v>30</v>
      </c>
    </row>
    <row r="108">
      <c r="A108" s="2" t="str">
        <f>IFERROR(__xludf.DUMMYFUNCTION("""COMPUTED_VALUE"""),"Gowri Manohara Hey Nataraja")</f>
        <v>Gowri Manohara Hey Nataraja</v>
      </c>
      <c r="B108" s="2">
        <f>IFERROR(__xludf.DUMMYFUNCTION("""COMPUTED_VALUE"""),2.0)</f>
        <v>2</v>
      </c>
      <c r="C108" s="2" t="s">
        <v>29</v>
      </c>
    </row>
    <row r="109">
      <c r="A109" s="2" t="str">
        <f>IFERROR(__xludf.DUMMYFUNCTION("""COMPUTED_VALUE"""),"Gowri Nandana Bala Gajanana")</f>
        <v>Gowri Nandana Bala Gajanana</v>
      </c>
      <c r="B109" s="2">
        <f>IFERROR(__xludf.DUMMYFUNCTION("""COMPUTED_VALUE"""),2.0)</f>
        <v>2</v>
      </c>
      <c r="C109" s="2" t="s">
        <v>30</v>
      </c>
    </row>
    <row r="110">
      <c r="A110" s="2" t="str">
        <f>IFERROR(__xludf.DUMMYFUNCTION("""COMPUTED_VALUE"""),"Gowri Nathaya Vishwanathaya")</f>
        <v>Gowri Nathaya Vishwanathaya</v>
      </c>
      <c r="B110" s="2">
        <f>IFERROR(__xludf.DUMMYFUNCTION("""COMPUTED_VALUE"""),3.0)</f>
        <v>3</v>
      </c>
      <c r="C110" s="2" t="s">
        <v>29</v>
      </c>
    </row>
    <row r="111">
      <c r="A111" s="2" t="str">
        <f>IFERROR(__xludf.DUMMYFUNCTION("""COMPUTED_VALUE"""),"Gowri Suthaya Om Namah Om")</f>
        <v>Gowri Suthaya Om Namah Om</v>
      </c>
      <c r="B111" s="2">
        <f>IFERROR(__xludf.DUMMYFUNCTION("""COMPUTED_VALUE"""),1.0)</f>
        <v>1</v>
      </c>
      <c r="C111" s="2" t="s">
        <v>30</v>
      </c>
    </row>
    <row r="112">
      <c r="A112" s="2" t="str">
        <f>IFERROR(__xludf.DUMMYFUNCTION("""COMPUTED_VALUE"""),"Gowri Vara Gangadhara")</f>
        <v>Gowri Vara Gangadhara</v>
      </c>
      <c r="B112" s="2">
        <f>IFERROR(__xludf.DUMMYFUNCTION("""COMPUTED_VALUE"""),1.0)</f>
        <v>1</v>
      </c>
      <c r="C112" s="2" t="s">
        <v>29</v>
      </c>
    </row>
    <row r="113">
      <c r="A113" s="2" t="str">
        <f>IFERROR(__xludf.DUMMYFUNCTION("""COMPUTED_VALUE"""),"Guru Devaya Namo Namo")</f>
        <v>Guru Devaya Namo Namo</v>
      </c>
      <c r="B113" s="2">
        <f>IFERROR(__xludf.DUMMYFUNCTION("""COMPUTED_VALUE"""),2.0)</f>
        <v>2</v>
      </c>
      <c r="C113" s="2" t="s">
        <v>37</v>
      </c>
    </row>
    <row r="114">
      <c r="A114" s="2" t="str">
        <f>IFERROR(__xludf.DUMMYFUNCTION("""COMPUTED_VALUE"""),"Guru Mahima Gao")</f>
        <v>Guru Mahima Gao</v>
      </c>
      <c r="B114" s="2">
        <f>IFERROR(__xludf.DUMMYFUNCTION("""COMPUTED_VALUE"""),1.0)</f>
        <v>1</v>
      </c>
      <c r="C114" s="2" t="s">
        <v>37</v>
      </c>
    </row>
    <row r="115">
      <c r="A115" s="2" t="str">
        <f>IFERROR(__xludf.DUMMYFUNCTION("""COMPUTED_VALUE"""),"Guruvara Naam Pavana Naam")</f>
        <v>Guruvara Naam Pavana Naam</v>
      </c>
      <c r="B115" s="2">
        <f>IFERROR(__xludf.DUMMYFUNCTION("""COMPUTED_VALUE"""),1.0)</f>
        <v>1</v>
      </c>
      <c r="C115" s="2" t="s">
        <v>37</v>
      </c>
    </row>
    <row r="116">
      <c r="A116" s="2" t="str">
        <f>IFERROR(__xludf.DUMMYFUNCTION("""COMPUTED_VALUE"""),"Hara Bhola Natha Uma Pathey")</f>
        <v>Hara Bhola Natha Uma Pathey</v>
      </c>
      <c r="B116" s="2">
        <f>IFERROR(__xludf.DUMMYFUNCTION("""COMPUTED_VALUE"""),1.0)</f>
        <v>1</v>
      </c>
      <c r="C116" s="2" t="s">
        <v>29</v>
      </c>
    </row>
    <row r="117">
      <c r="A117" s="2" t="str">
        <f>IFERROR(__xludf.DUMMYFUNCTION("""COMPUTED_VALUE"""),"Hara Hara Hara Hara Samba")</f>
        <v>Hara Hara Hara Hara Samba</v>
      </c>
      <c r="B117" s="2">
        <f>IFERROR(__xludf.DUMMYFUNCTION("""COMPUTED_VALUE"""),3.0)</f>
        <v>3</v>
      </c>
      <c r="C117" s="2" t="s">
        <v>29</v>
      </c>
    </row>
    <row r="118">
      <c r="A118" s="2" t="str">
        <f>IFERROR(__xludf.DUMMYFUNCTION("""COMPUTED_VALUE"""),"Hara Hara Shankara Samba Sadashiva")</f>
        <v>Hara Hara Shankara Samba Sadashiva</v>
      </c>
      <c r="B118" s="2">
        <f>IFERROR(__xludf.DUMMYFUNCTION("""COMPUTED_VALUE"""),2.0)</f>
        <v>2</v>
      </c>
      <c r="C118" s="2" t="s">
        <v>29</v>
      </c>
    </row>
    <row r="119">
      <c r="A119" s="2" t="str">
        <f>IFERROR(__xludf.DUMMYFUNCTION("""COMPUTED_VALUE"""),"Hara Shiva Shankara Bholey Nath")</f>
        <v>Hara Shiva Shankara Bholey Nath</v>
      </c>
      <c r="B119" s="2">
        <f>IFERROR(__xludf.DUMMYFUNCTION("""COMPUTED_VALUE"""),2.0)</f>
        <v>2</v>
      </c>
      <c r="C119" s="2" t="s">
        <v>29</v>
      </c>
    </row>
    <row r="120">
      <c r="A120" s="2" t="str">
        <f>IFERROR(__xludf.DUMMYFUNCTION("""COMPUTED_VALUE"""),"Harey Krishna Harey Ram Sai")</f>
        <v>Harey Krishna Harey Ram Sai</v>
      </c>
      <c r="B120" s="2">
        <f>IFERROR(__xludf.DUMMYFUNCTION("""COMPUTED_VALUE"""),1.0)</f>
        <v>1</v>
      </c>
      <c r="C120" s="2" t="s">
        <v>23</v>
      </c>
    </row>
    <row r="121">
      <c r="A121" s="2" t="str">
        <f>IFERROR(__xludf.DUMMYFUNCTION("""COMPUTED_VALUE"""),"Hari Anandamaya Jaya Narayana ( Sai )")</f>
        <v>Hari Anandamaya Jaya Narayana ( Sai )</v>
      </c>
      <c r="B121" s="2">
        <f>IFERROR(__xludf.DUMMYFUNCTION("""COMPUTED_VALUE"""),2.0)</f>
        <v>2</v>
      </c>
      <c r="C121" s="2" t="s">
        <v>87</v>
      </c>
    </row>
    <row r="122">
      <c r="A122" s="2" t="str">
        <f>IFERROR(__xludf.DUMMYFUNCTION("""COMPUTED_VALUE"""),"Hari Hari Hari Hari Hari")</f>
        <v>Hari Hari Hari Hari Hari</v>
      </c>
      <c r="B122" s="2">
        <f>IFERROR(__xludf.DUMMYFUNCTION("""COMPUTED_VALUE"""),1.0)</f>
        <v>1</v>
      </c>
      <c r="C122" s="2" t="s">
        <v>36</v>
      </c>
    </row>
    <row r="123">
      <c r="A123" s="2" t="str">
        <f>IFERROR(__xludf.DUMMYFUNCTION("""COMPUTED_VALUE"""),"Hari Hari Om Shiva Shankara")</f>
        <v>Hari Hari Om Shiva Shankara</v>
      </c>
      <c r="B123" s="2">
        <f>IFERROR(__xludf.DUMMYFUNCTION("""COMPUTED_VALUE"""),2.0)</f>
        <v>2</v>
      </c>
      <c r="C123" s="2" t="s">
        <v>90</v>
      </c>
    </row>
    <row r="124">
      <c r="A124" s="2" t="str">
        <f>IFERROR(__xludf.DUMMYFUNCTION("""COMPUTED_VALUE"""),"Hari Mhana Tuhi Govinda Mhana Tuhi Gopala Mhana Tuhi Narayana")</f>
        <v>Hari Mhana Tuhi Govinda Mhana Tuhi Gopala Mhana Tuhi Narayana</v>
      </c>
      <c r="B124" s="2">
        <f>IFERROR(__xludf.DUMMYFUNCTION("""COMPUTED_VALUE"""),1.0)</f>
        <v>1</v>
      </c>
      <c r="C124" s="2" t="s">
        <v>92</v>
      </c>
    </row>
    <row r="125">
      <c r="A125" s="2" t="str">
        <f>IFERROR(__xludf.DUMMYFUNCTION("""COMPUTED_VALUE"""),"Hey Anatha Nath Sai Tum")</f>
        <v>Hey Anatha Nath Sai Tum</v>
      </c>
      <c r="B125" s="2">
        <f>IFERROR(__xludf.DUMMYFUNCTION("""COMPUTED_VALUE"""),1.0)</f>
        <v>1</v>
      </c>
      <c r="C125" s="2" t="s">
        <v>25</v>
      </c>
    </row>
    <row r="126">
      <c r="A126" s="2" t="str">
        <f>IFERROR(__xludf.DUMMYFUNCTION("""COMPUTED_VALUE"""),"Hey Brahma Hey Vishnu")</f>
        <v>Hey Brahma Hey Vishnu</v>
      </c>
      <c r="B126" s="2">
        <f>IFERROR(__xludf.DUMMYFUNCTION("""COMPUTED_VALUE"""),1.0)</f>
        <v>1</v>
      </c>
      <c r="C126" s="2" t="s">
        <v>25</v>
      </c>
    </row>
    <row r="127">
      <c r="A127" s="2" t="str">
        <f>IFERROR(__xludf.DUMMYFUNCTION("""COMPUTED_VALUE"""),"Hey Chinmayi Sai Janani")</f>
        <v>Hey Chinmayi Sai Janani</v>
      </c>
      <c r="B127" s="2">
        <f>IFERROR(__xludf.DUMMYFUNCTION("""COMPUTED_VALUE"""),2.0)</f>
        <v>2</v>
      </c>
      <c r="C127" s="2" t="s">
        <v>35</v>
      </c>
    </row>
    <row r="128">
      <c r="A128" s="2" t="str">
        <f>IFERROR(__xludf.DUMMYFUNCTION("""COMPUTED_VALUE"""),"Hey Gananatha Gajanana")</f>
        <v>Hey Gananatha Gajanana</v>
      </c>
      <c r="B128" s="2">
        <f>IFERROR(__xludf.DUMMYFUNCTION("""COMPUTED_VALUE"""),2.0)</f>
        <v>2</v>
      </c>
      <c r="C128" s="2" t="s">
        <v>30</v>
      </c>
    </row>
    <row r="129">
      <c r="A129" s="2" t="str">
        <f>IFERROR(__xludf.DUMMYFUNCTION("""COMPUTED_VALUE"""),"Hey Govinda Hey Ananda Nanda")</f>
        <v>Hey Govinda Hey Ananda Nanda</v>
      </c>
      <c r="B129" s="2">
        <f>IFERROR(__xludf.DUMMYFUNCTION("""COMPUTED_VALUE"""),2.0)</f>
        <v>2</v>
      </c>
      <c r="C129" s="2" t="s">
        <v>23</v>
      </c>
    </row>
    <row r="130">
      <c r="A130" s="2" t="str">
        <f>IFERROR(__xludf.DUMMYFUNCTION("""COMPUTED_VALUE"""),"Hey Kamala Vadana Sai Ranga")</f>
        <v>Hey Kamala Vadana Sai Ranga</v>
      </c>
      <c r="B130" s="2">
        <f>IFERROR(__xludf.DUMMYFUNCTION("""COMPUTED_VALUE"""),1.0)</f>
        <v>1</v>
      </c>
      <c r="C130" s="2" t="s">
        <v>42</v>
      </c>
    </row>
    <row r="131">
      <c r="A131" s="2" t="str">
        <f>IFERROR(__xludf.DUMMYFUNCTION("""COMPUTED_VALUE"""),"Hey Krishna Hey Krishna")</f>
        <v>Hey Krishna Hey Krishna</v>
      </c>
      <c r="B131" s="2">
        <f>IFERROR(__xludf.DUMMYFUNCTION("""COMPUTED_VALUE"""),1.0)</f>
        <v>1</v>
      </c>
      <c r="C131" s="2" t="s">
        <v>42</v>
      </c>
    </row>
    <row r="132">
      <c r="A132" s="2" t="str">
        <f>IFERROR(__xludf.DUMMYFUNCTION("""COMPUTED_VALUE"""),"Hey Parthi Pureesha Prashanthi Vasa")</f>
        <v>Hey Parthi Pureesha Prashanthi Vasa</v>
      </c>
      <c r="B132" s="2">
        <f>IFERROR(__xludf.DUMMYFUNCTION("""COMPUTED_VALUE"""),2.0)</f>
        <v>2</v>
      </c>
      <c r="C132" s="2" t="s">
        <v>45</v>
      </c>
    </row>
    <row r="133">
      <c r="A133" s="2" t="str">
        <f>IFERROR(__xludf.DUMMYFUNCTION("""COMPUTED_VALUE"""),"Hey Parthi Pureesha Prashanthi Vasa (Keeravani)")</f>
        <v>Hey Parthi Pureesha Prashanthi Vasa (Keeravani)</v>
      </c>
      <c r="B133" s="2">
        <f>IFERROR(__xludf.DUMMYFUNCTION("""COMPUTED_VALUE"""),2.0)</f>
        <v>2</v>
      </c>
      <c r="C133" s="2" t="s">
        <v>25</v>
      </c>
    </row>
    <row r="134">
      <c r="A134" s="2" t="str">
        <f>IFERROR(__xludf.DUMMYFUNCTION("""COMPUTED_VALUE"""),"Hey Ram Hey Guna Dham")</f>
        <v>Hey Ram Hey Guna Dham</v>
      </c>
      <c r="B134" s="2">
        <f>IFERROR(__xludf.DUMMYFUNCTION("""COMPUTED_VALUE"""),3.0)</f>
        <v>3</v>
      </c>
      <c r="C134" s="2" t="s">
        <v>38</v>
      </c>
    </row>
    <row r="135">
      <c r="A135" s="2" t="str">
        <f>IFERROR(__xludf.DUMMYFUNCTION("""COMPUTED_VALUE"""),"Hey Rama Dootha Hey Rama")</f>
        <v>Hey Rama Dootha Hey Rama</v>
      </c>
      <c r="B135" s="2">
        <f>IFERROR(__xludf.DUMMYFUNCTION("""COMPUTED_VALUE"""),2.0)</f>
        <v>2</v>
      </c>
      <c r="C135" s="2" t="s">
        <v>96</v>
      </c>
    </row>
    <row r="136">
      <c r="A136" s="2" t="str">
        <f>IFERROR(__xludf.DUMMYFUNCTION("""COMPUTED_VALUE"""),"Hey Rama Narayana")</f>
        <v>Hey Rama Narayana</v>
      </c>
      <c r="B136" s="2">
        <f>IFERROR(__xludf.DUMMYFUNCTION("""COMPUTED_VALUE"""),1.0)</f>
        <v>1</v>
      </c>
      <c r="C136" s="2" t="s">
        <v>39</v>
      </c>
    </row>
    <row r="137">
      <c r="A137" s="2" t="str">
        <f>IFERROR(__xludf.DUMMYFUNCTION("""COMPUTED_VALUE"""),"Hey Ranga Panduranga")</f>
        <v>Hey Ranga Panduranga</v>
      </c>
      <c r="B137" s="2">
        <f>IFERROR(__xludf.DUMMYFUNCTION("""COMPUTED_VALUE"""),1.0)</f>
        <v>1</v>
      </c>
      <c r="C137" s="2" t="s">
        <v>36</v>
      </c>
    </row>
    <row r="138">
      <c r="A138" s="2" t="str">
        <f>IFERROR(__xludf.DUMMYFUNCTION("""COMPUTED_VALUE"""),"Hey Sai Ranga Hey Panduranga")</f>
        <v>Hey Sai Ranga Hey Panduranga</v>
      </c>
      <c r="B138" s="2">
        <f>IFERROR(__xludf.DUMMYFUNCTION("""COMPUTED_VALUE"""),1.0)</f>
        <v>1</v>
      </c>
      <c r="C138" s="2" t="s">
        <v>36</v>
      </c>
    </row>
    <row r="139">
      <c r="A139" s="2" t="str">
        <f>IFERROR(__xludf.DUMMYFUNCTION("""COMPUTED_VALUE"""),"Hey Shesha Shayana Narayana")</f>
        <v>Hey Shesha Shayana Narayana</v>
      </c>
      <c r="B139" s="2">
        <f>IFERROR(__xludf.DUMMYFUNCTION("""COMPUTED_VALUE"""),4.0)</f>
        <v>4</v>
      </c>
      <c r="C139" s="2" t="s">
        <v>36</v>
      </c>
    </row>
    <row r="140">
      <c r="A140" s="2" t="str">
        <f>IFERROR(__xludf.DUMMYFUNCTION("""COMPUTED_VALUE"""),"Hey Shyama Sundara Hey Sai")</f>
        <v>Hey Shyama Sundara Hey Sai</v>
      </c>
      <c r="B140" s="2">
        <f>IFERROR(__xludf.DUMMYFUNCTION("""COMPUTED_VALUE"""),1.0)</f>
        <v>1</v>
      </c>
      <c r="C140" s="2" t="s">
        <v>23</v>
      </c>
    </row>
    <row r="141">
      <c r="A141" s="2" t="str">
        <f>IFERROR(__xludf.DUMMYFUNCTION("""COMPUTED_VALUE"""),"I Keep Feeling Your Love")</f>
        <v>I Keep Feeling Your Love</v>
      </c>
      <c r="B141" s="2">
        <f>IFERROR(__xludf.DUMMYFUNCTION("""COMPUTED_VALUE"""),1.0)</f>
        <v>1</v>
      </c>
      <c r="C141" s="2" t="s">
        <v>25</v>
      </c>
    </row>
    <row r="142">
      <c r="A142" s="2" t="str">
        <f>IFERROR(__xludf.DUMMYFUNCTION("""COMPUTED_VALUE"""),"Jagadeeshwari Jaya Mata Bhavani")</f>
        <v>Jagadeeshwari Jaya Mata Bhavani</v>
      </c>
      <c r="B142" s="2">
        <f>IFERROR(__xludf.DUMMYFUNCTION("""COMPUTED_VALUE"""),1.0)</f>
        <v>1</v>
      </c>
      <c r="C142" s="2" t="s">
        <v>35</v>
      </c>
    </row>
    <row r="143">
      <c r="A143" s="2" t="str">
        <f>IFERROR(__xludf.DUMMYFUNCTION("""COMPUTED_VALUE"""),"Jagadodharini Mata Durga Jagadodharini Ma")</f>
        <v>Jagadodharini Mata Durga Jagadodharini Ma</v>
      </c>
      <c r="B143" s="2">
        <f>IFERROR(__xludf.DUMMYFUNCTION("""COMPUTED_VALUE"""),1.0)</f>
        <v>1</v>
      </c>
      <c r="C143" s="2" t="s">
        <v>35</v>
      </c>
    </row>
    <row r="144">
      <c r="A144" s="2" t="str">
        <f>IFERROR(__xludf.DUMMYFUNCTION("""COMPUTED_VALUE"""),"Jagat Janani Shiva Sai Shankari")</f>
        <v>Jagat Janani Shiva Sai Shankari</v>
      </c>
      <c r="B144" s="2">
        <f>IFERROR(__xludf.DUMMYFUNCTION("""COMPUTED_VALUE"""),2.0)</f>
        <v>2</v>
      </c>
      <c r="C144" s="2" t="s">
        <v>35</v>
      </c>
    </row>
    <row r="145">
      <c r="A145" s="2" t="str">
        <f>IFERROR(__xludf.DUMMYFUNCTION("""COMPUTED_VALUE"""),"Jagatpathey Hari Sai Gopala")</f>
        <v>Jagatpathey Hari Sai Gopala</v>
      </c>
      <c r="B145" s="2">
        <f>IFERROR(__xludf.DUMMYFUNCTION("""COMPUTED_VALUE"""),2.0)</f>
        <v>2</v>
      </c>
      <c r="C145" s="2" t="s">
        <v>23</v>
      </c>
    </row>
    <row r="146">
      <c r="A146" s="2" t="str">
        <f>IFERROR(__xludf.DUMMYFUNCTION("""COMPUTED_VALUE"""),"Jai Ganesh Jai Ganesh Jai")</f>
        <v>Jai Ganesh Jai Ganesh Jai</v>
      </c>
      <c r="B146" s="2">
        <f>IFERROR(__xludf.DUMMYFUNCTION("""COMPUTED_VALUE"""),2.0)</f>
        <v>2</v>
      </c>
      <c r="C146" s="2" t="s">
        <v>30</v>
      </c>
    </row>
    <row r="147">
      <c r="A147" s="2" t="str">
        <f>IFERROR(__xludf.DUMMYFUNCTION("""COMPUTED_VALUE"""),"Jai Ganesha Paahi Maam Sri")</f>
        <v>Jai Ganesha Paahi Maam Sri</v>
      </c>
      <c r="B147" s="2">
        <f>IFERROR(__xludf.DUMMYFUNCTION("""COMPUTED_VALUE"""),4.0)</f>
        <v>4</v>
      </c>
      <c r="C147" s="2" t="s">
        <v>30</v>
      </c>
    </row>
    <row r="148">
      <c r="A148" s="2" t="str">
        <f>IFERROR(__xludf.DUMMYFUNCTION("""COMPUTED_VALUE"""),"Jai Hari Bol Jai Sita")</f>
        <v>Jai Hari Bol Jai Sita</v>
      </c>
      <c r="B148" s="2">
        <f>IFERROR(__xludf.DUMMYFUNCTION("""COMPUTED_VALUE"""),3.0)</f>
        <v>3</v>
      </c>
      <c r="C148" s="2" t="s">
        <v>39</v>
      </c>
    </row>
    <row r="149">
      <c r="A149" s="2" t="str">
        <f>IFERROR(__xludf.DUMMYFUNCTION("""COMPUTED_VALUE"""),"Jai Jai Bhavani Ma Ambe")</f>
        <v>Jai Jai Bhavani Ma Ambe</v>
      </c>
      <c r="B149" s="2">
        <f>IFERROR(__xludf.DUMMYFUNCTION("""COMPUTED_VALUE"""),2.0)</f>
        <v>2</v>
      </c>
      <c r="C149" s="2" t="s">
        <v>35</v>
      </c>
    </row>
    <row r="150">
      <c r="A150" s="2" t="str">
        <f>IFERROR(__xludf.DUMMYFUNCTION("""COMPUTED_VALUE"""),"Jai Jai Gopala")</f>
        <v>Jai Jai Gopala</v>
      </c>
      <c r="B150" s="2">
        <f>IFERROR(__xludf.DUMMYFUNCTION("""COMPUTED_VALUE"""),1.0)</f>
        <v>1</v>
      </c>
      <c r="C150" s="2" t="s">
        <v>23</v>
      </c>
    </row>
    <row r="151">
      <c r="A151" s="2" t="str">
        <f>IFERROR(__xludf.DUMMYFUNCTION("""COMPUTED_VALUE"""),"Jai Jai Guru Deva Sri")</f>
        <v>Jai Jai Guru Deva Sri</v>
      </c>
      <c r="B151" s="2">
        <f>IFERROR(__xludf.DUMMYFUNCTION("""COMPUTED_VALUE"""),1.0)</f>
        <v>1</v>
      </c>
      <c r="C151" s="2" t="s">
        <v>37</v>
      </c>
    </row>
    <row r="152">
      <c r="A152" s="2" t="str">
        <f>IFERROR(__xludf.DUMMYFUNCTION("""COMPUTED_VALUE"""),"Jai Jai Jai Gananayaka Jai")</f>
        <v>Jai Jai Jai Gananayaka Jai</v>
      </c>
      <c r="B152" s="2">
        <f>IFERROR(__xludf.DUMMYFUNCTION("""COMPUTED_VALUE"""),2.0)</f>
        <v>2</v>
      </c>
      <c r="C152" s="2" t="s">
        <v>30</v>
      </c>
    </row>
    <row r="153">
      <c r="A153" s="2" t="str">
        <f>IFERROR(__xludf.DUMMYFUNCTION("""COMPUTED_VALUE"""),"Jai Jai Jai Jai Ganapathi")</f>
        <v>Jai Jai Jai Jai Ganapathi</v>
      </c>
      <c r="B153" s="2">
        <f>IFERROR(__xludf.DUMMYFUNCTION("""COMPUTED_VALUE"""),1.0)</f>
        <v>1</v>
      </c>
      <c r="C153" s="2" t="s">
        <v>30</v>
      </c>
    </row>
    <row r="154">
      <c r="A154" s="2" t="str">
        <f>IFERROR(__xludf.DUMMYFUNCTION("""COMPUTED_VALUE"""),"Jai Jai Vittala Panduranga Vittala")</f>
        <v>Jai Jai Vittala Panduranga Vittala</v>
      </c>
      <c r="B154" s="2">
        <f>IFERROR(__xludf.DUMMYFUNCTION("""COMPUTED_VALUE"""),1.0)</f>
        <v>1</v>
      </c>
      <c r="C154" s="2" t="s">
        <v>42</v>
      </c>
    </row>
    <row r="155">
      <c r="A155" s="2" t="str">
        <f>IFERROR(__xludf.DUMMYFUNCTION("""COMPUTED_VALUE"""),"Janaki Jeevana Rama Raghuvara")</f>
        <v>Janaki Jeevana Rama Raghuvara</v>
      </c>
      <c r="B155" s="2">
        <f>IFERROR(__xludf.DUMMYFUNCTION("""COMPUTED_VALUE"""),1.0)</f>
        <v>1</v>
      </c>
      <c r="C155" s="2" t="s">
        <v>38</v>
      </c>
    </row>
    <row r="156">
      <c r="A156" s="2" t="str">
        <f>IFERROR(__xludf.DUMMYFUNCTION("""COMPUTED_VALUE"""),"Janani Janani Sathya Sai Shubha")</f>
        <v>Janani Janani Sathya Sai Shubha</v>
      </c>
      <c r="B156" s="2">
        <f>IFERROR(__xludf.DUMMYFUNCTION("""COMPUTED_VALUE"""),2.0)</f>
        <v>2</v>
      </c>
      <c r="C156" s="2" t="s">
        <v>35</v>
      </c>
    </row>
    <row r="157">
      <c r="A157" s="2" t="str">
        <f>IFERROR(__xludf.DUMMYFUNCTION("""COMPUTED_VALUE"""),"Janani Sai Devi Dayamayi")</f>
        <v>Janani Sai Devi Dayamayi</v>
      </c>
      <c r="B157" s="2">
        <f>IFERROR(__xludf.DUMMYFUNCTION("""COMPUTED_VALUE"""),2.0)</f>
        <v>2</v>
      </c>
      <c r="C157" s="2" t="s">
        <v>35</v>
      </c>
    </row>
    <row r="158">
      <c r="A158" s="2" t="str">
        <f>IFERROR(__xludf.DUMMYFUNCTION("""COMPUTED_VALUE"""),"Jaya Devi Bhavani Ma")</f>
        <v>Jaya Devi Bhavani Ma</v>
      </c>
      <c r="B158" s="2">
        <f>IFERROR(__xludf.DUMMYFUNCTION("""COMPUTED_VALUE"""),1.0)</f>
        <v>1</v>
      </c>
      <c r="C158" s="2" t="s">
        <v>35</v>
      </c>
    </row>
    <row r="159">
      <c r="A159" s="2" t="str">
        <f>IFERROR(__xludf.DUMMYFUNCTION("""COMPUTED_VALUE"""),"Jaya Ho Jaya Ho Mooshika")</f>
        <v>Jaya Ho Jaya Ho Mooshika</v>
      </c>
      <c r="B159" s="2">
        <f>IFERROR(__xludf.DUMMYFUNCTION("""COMPUTED_VALUE"""),2.0)</f>
        <v>2</v>
      </c>
      <c r="C159" s="2" t="s">
        <v>30</v>
      </c>
    </row>
    <row r="160">
      <c r="A160" s="2" t="str">
        <f>IFERROR(__xludf.DUMMYFUNCTION("""COMPUTED_VALUE"""),"Jaya Jagadeesha Harey Prabhuvara")</f>
        <v>Jaya Jagadeesha Harey Prabhuvara</v>
      </c>
      <c r="B160" s="2">
        <f>IFERROR(__xludf.DUMMYFUNCTION("""COMPUTED_VALUE"""),1.0)</f>
        <v>1</v>
      </c>
      <c r="C160" s="2" t="s">
        <v>29</v>
      </c>
    </row>
    <row r="161">
      <c r="A161" s="2" t="str">
        <f>IFERROR(__xludf.DUMMYFUNCTION("""COMPUTED_VALUE"""),"Jaya Jagadeesha Jaya Paramesha")</f>
        <v>Jaya Jagadeesha Jaya Paramesha</v>
      </c>
      <c r="B161" s="2">
        <f>IFERROR(__xludf.DUMMYFUNCTION("""COMPUTED_VALUE"""),1.0)</f>
        <v>1</v>
      </c>
      <c r="C161" s="2" t="s">
        <v>45</v>
      </c>
    </row>
    <row r="162">
      <c r="A162" s="2" t="str">
        <f>IFERROR(__xludf.DUMMYFUNCTION("""COMPUTED_VALUE"""),"Jaya Jagadeesha Jaya Paramesha (Brindavan Sarang)")</f>
        <v>Jaya Jagadeesha Jaya Paramesha (Brindavan Sarang)</v>
      </c>
      <c r="B162" s="2">
        <f>IFERROR(__xludf.DUMMYFUNCTION("""COMPUTED_VALUE"""),1.0)</f>
        <v>1</v>
      </c>
      <c r="C162" s="2" t="s">
        <v>29</v>
      </c>
    </row>
    <row r="163">
      <c r="A163" s="2" t="str">
        <f>IFERROR(__xludf.DUMMYFUNCTION("""COMPUTED_VALUE"""),"Jaya Jagat Janani Ma")</f>
        <v>Jaya Jagat Janani Ma</v>
      </c>
      <c r="B163" s="2">
        <f>IFERROR(__xludf.DUMMYFUNCTION("""COMPUTED_VALUE"""),1.0)</f>
        <v>1</v>
      </c>
      <c r="C163" s="2" t="s">
        <v>35</v>
      </c>
    </row>
    <row r="164">
      <c r="A164" s="2" t="str">
        <f>IFERROR(__xludf.DUMMYFUNCTION("""COMPUTED_VALUE"""),"Jaya Jaya Deva Jagadeesha Deva")</f>
        <v>Jaya Jaya Deva Jagadeesha Deva</v>
      </c>
      <c r="B164" s="2">
        <f>IFERROR(__xludf.DUMMYFUNCTION("""COMPUTED_VALUE"""),1.0)</f>
        <v>1</v>
      </c>
      <c r="C164" s="2" t="s">
        <v>25</v>
      </c>
    </row>
    <row r="165">
      <c r="A165" s="2" t="str">
        <f>IFERROR(__xludf.DUMMYFUNCTION("""COMPUTED_VALUE"""),"Jaya Jaya Devi Girija Mata")</f>
        <v>Jaya Jaya Devi Girija Mata</v>
      </c>
      <c r="B165" s="2">
        <f>IFERROR(__xludf.DUMMYFUNCTION("""COMPUTED_VALUE"""),1.0)</f>
        <v>1</v>
      </c>
      <c r="C165" s="2" t="s">
        <v>35</v>
      </c>
    </row>
    <row r="166">
      <c r="A166" s="2" t="str">
        <f>IFERROR(__xludf.DUMMYFUNCTION("""COMPUTED_VALUE"""),"Jaya Jaya Govinda Narayana")</f>
        <v>Jaya Jaya Govinda Narayana</v>
      </c>
      <c r="B166" s="2">
        <f>IFERROR(__xludf.DUMMYFUNCTION("""COMPUTED_VALUE"""),1.0)</f>
        <v>1</v>
      </c>
      <c r="C166" s="2" t="s">
        <v>87</v>
      </c>
    </row>
    <row r="167">
      <c r="A167" s="2" t="str">
        <f>IFERROR(__xludf.DUMMYFUNCTION("""COMPUTED_VALUE"""),"Jaya Jaya Hey Jagadeesha Mahesha")</f>
        <v>Jaya Jaya Hey Jagadeesha Mahesha</v>
      </c>
      <c r="B167" s="2">
        <f>IFERROR(__xludf.DUMMYFUNCTION("""COMPUTED_VALUE"""),1.0)</f>
        <v>1</v>
      </c>
      <c r="C167" s="2" t="s">
        <v>29</v>
      </c>
    </row>
    <row r="168">
      <c r="A168" s="2" t="str">
        <f>IFERROR(__xludf.DUMMYFUNCTION("""COMPUTED_VALUE"""),"Jaya Jaya Jaya Hey Gajanana (Hindolam/Malkauns)")</f>
        <v>Jaya Jaya Jaya Hey Gajanana (Hindolam/Malkauns)</v>
      </c>
      <c r="B168" s="2">
        <f>IFERROR(__xludf.DUMMYFUNCTION("""COMPUTED_VALUE"""),2.0)</f>
        <v>2</v>
      </c>
      <c r="C168" s="2" t="s">
        <v>30</v>
      </c>
    </row>
    <row r="169">
      <c r="A169" s="2" t="str">
        <f>IFERROR(__xludf.DUMMYFUNCTION("""COMPUTED_VALUE"""),"Jaya Jaya Raghu Nandana Jaya")</f>
        <v>Jaya Jaya Raghu Nandana Jaya</v>
      </c>
      <c r="B169" s="2">
        <f>IFERROR(__xludf.DUMMYFUNCTION("""COMPUTED_VALUE"""),1.0)</f>
        <v>1</v>
      </c>
      <c r="C169" s="2" t="s">
        <v>38</v>
      </c>
    </row>
    <row r="170">
      <c r="A170" s="2" t="str">
        <f>IFERROR(__xludf.DUMMYFUNCTION("""COMPUTED_VALUE"""),"Jaya Jaya Rama Janaki Rama (Bihag)")</f>
        <v>Jaya Jaya Rama Janaki Rama (Bihag)</v>
      </c>
      <c r="B170" s="2">
        <f>IFERROR(__xludf.DUMMYFUNCTION("""COMPUTED_VALUE"""),2.0)</f>
        <v>2</v>
      </c>
      <c r="C170" s="2" t="s">
        <v>38</v>
      </c>
    </row>
    <row r="171">
      <c r="A171" s="2" t="str">
        <f>IFERROR(__xludf.DUMMYFUNCTION("""COMPUTED_VALUE"""),"Jaya Jaya Rama Jaya Raghu (Abheri / Bhimpalas)")</f>
        <v>Jaya Jaya Rama Jaya Raghu (Abheri / Bhimpalas)</v>
      </c>
      <c r="B171" s="2">
        <f>IFERROR(__xludf.DUMMYFUNCTION("""COMPUTED_VALUE"""),2.0)</f>
        <v>2</v>
      </c>
      <c r="C171" s="2" t="s">
        <v>38</v>
      </c>
    </row>
    <row r="172">
      <c r="A172" s="2" t="str">
        <f>IFERROR(__xludf.DUMMYFUNCTION("""COMPUTED_VALUE"""),"Jaya Jaya Shankari Jaya Parameshwari")</f>
        <v>Jaya Jaya Shankari Jaya Parameshwari</v>
      </c>
      <c r="B172" s="2">
        <f>IFERROR(__xludf.DUMMYFUNCTION("""COMPUTED_VALUE"""),1.0)</f>
        <v>1</v>
      </c>
      <c r="C172" s="2" t="s">
        <v>35</v>
      </c>
    </row>
    <row r="173">
      <c r="A173" s="2" t="str">
        <f>IFERROR(__xludf.DUMMYFUNCTION("""COMPUTED_VALUE"""),"Jaya Kailasa Pathey Shiva Shankara")</f>
        <v>Jaya Kailasa Pathey Shiva Shankara</v>
      </c>
      <c r="B173" s="2">
        <f>IFERROR(__xludf.DUMMYFUNCTION("""COMPUTED_VALUE"""),2.0)</f>
        <v>2</v>
      </c>
      <c r="C173" s="2" t="s">
        <v>29</v>
      </c>
    </row>
    <row r="174">
      <c r="A174" s="2" t="str">
        <f>IFERROR(__xludf.DUMMYFUNCTION("""COMPUTED_VALUE"""),"Jaya Kausalya Nandana Ram Paramananda")</f>
        <v>Jaya Kausalya Nandana Ram Paramananda</v>
      </c>
      <c r="B174" s="2">
        <f>IFERROR(__xludf.DUMMYFUNCTION("""COMPUTED_VALUE"""),2.0)</f>
        <v>2</v>
      </c>
      <c r="C174" s="2" t="s">
        <v>38</v>
      </c>
    </row>
    <row r="175">
      <c r="A175" s="2" t="str">
        <f>IFERROR(__xludf.DUMMYFUNCTION("""COMPUTED_VALUE"""),"Jaya Krishna Kunja Vihari")</f>
        <v>Jaya Krishna Kunja Vihari</v>
      </c>
      <c r="B175" s="2">
        <f>IFERROR(__xludf.DUMMYFUNCTION("""COMPUTED_VALUE"""),1.0)</f>
        <v>1</v>
      </c>
      <c r="C175" s="2" t="s">
        <v>23</v>
      </c>
    </row>
    <row r="176">
      <c r="A176" s="2" t="str">
        <f>IFERROR(__xludf.DUMMYFUNCTION("""COMPUTED_VALUE"""),"Jaya Lambodhara Paahi Maam")</f>
        <v>Jaya Lambodhara Paahi Maam</v>
      </c>
      <c r="B176" s="2">
        <f>IFERROR(__xludf.DUMMYFUNCTION("""COMPUTED_VALUE"""),3.0)</f>
        <v>3</v>
      </c>
      <c r="C176" s="2" t="s">
        <v>30</v>
      </c>
    </row>
    <row r="177">
      <c r="A177" s="2" t="str">
        <f>IFERROR(__xludf.DUMMYFUNCTION("""COMPUTED_VALUE"""),"Jaya Mana Mohana Krishna Murari")</f>
        <v>Jaya Mana Mohana Krishna Murari</v>
      </c>
      <c r="B177" s="2">
        <f>IFERROR(__xludf.DUMMYFUNCTION("""COMPUTED_VALUE"""),2.0)</f>
        <v>2</v>
      </c>
      <c r="C177" s="2" t="s">
        <v>23</v>
      </c>
    </row>
    <row r="178">
      <c r="A178" s="2" t="str">
        <f>IFERROR(__xludf.DUMMYFUNCTION("""COMPUTED_VALUE"""),"Jaya Narayana Jaya Hari Om (Vakulabharanam / Basant Mukhari)")</f>
        <v>Jaya Narayana Jaya Hari Om (Vakulabharanam / Basant Mukhari)</v>
      </c>
      <c r="B178" s="2">
        <f>IFERROR(__xludf.DUMMYFUNCTION("""COMPUTED_VALUE"""),1.0)</f>
        <v>1</v>
      </c>
      <c r="C178" s="2" t="s">
        <v>36</v>
      </c>
    </row>
    <row r="179">
      <c r="A179" s="2" t="str">
        <f>IFERROR(__xludf.DUMMYFUNCTION("""COMPUTED_VALUE"""),"Jaya Panduranga Prabho Vittala")</f>
        <v>Jaya Panduranga Prabho Vittala</v>
      </c>
      <c r="B179" s="2">
        <f>IFERROR(__xludf.DUMMYFUNCTION("""COMPUTED_VALUE"""),5.0)</f>
        <v>5</v>
      </c>
      <c r="C179" s="2" t="s">
        <v>42</v>
      </c>
    </row>
    <row r="180">
      <c r="A180" s="2" t="str">
        <f>IFERROR(__xludf.DUMMYFUNCTION("""COMPUTED_VALUE"""),"Jaya Partheesha Jaya Paramesha (Maand)")</f>
        <v>Jaya Partheesha Jaya Paramesha (Maand)</v>
      </c>
      <c r="B180" s="2">
        <f>IFERROR(__xludf.DUMMYFUNCTION("""COMPUTED_VALUE"""),1.0)</f>
        <v>1</v>
      </c>
      <c r="C180" s="2" t="s">
        <v>25</v>
      </c>
    </row>
    <row r="181">
      <c r="A181" s="2" t="str">
        <f>IFERROR(__xludf.DUMMYFUNCTION("""COMPUTED_VALUE"""),"Jaya Rama Harey Jaya Rama")</f>
        <v>Jaya Rama Harey Jaya Rama</v>
      </c>
      <c r="B181" s="2">
        <f>IFERROR(__xludf.DUMMYFUNCTION("""COMPUTED_VALUE"""),1.0)</f>
        <v>1</v>
      </c>
      <c r="C181" s="2" t="s">
        <v>25</v>
      </c>
    </row>
    <row r="182">
      <c r="A182" s="2" t="str">
        <f>IFERROR(__xludf.DUMMYFUNCTION("""COMPUTED_VALUE"""),"Jaya Rama Janaki Rama")</f>
        <v>Jaya Rama Janaki Rama</v>
      </c>
      <c r="B182" s="2">
        <f>IFERROR(__xludf.DUMMYFUNCTION("""COMPUTED_VALUE"""),2.0)</f>
        <v>2</v>
      </c>
      <c r="C182" s="2" t="s">
        <v>38</v>
      </c>
    </row>
    <row r="183">
      <c r="A183" s="2" t="str">
        <f>IFERROR(__xludf.DUMMYFUNCTION("""COMPUTED_VALUE"""),"Jaya Rama Raghu Rama")</f>
        <v>Jaya Rama Raghu Rama</v>
      </c>
      <c r="B183" s="2">
        <f>IFERROR(__xludf.DUMMYFUNCTION("""COMPUTED_VALUE"""),1.0)</f>
        <v>1</v>
      </c>
      <c r="C183" s="2" t="s">
        <v>38</v>
      </c>
    </row>
    <row r="184">
      <c r="A184" s="2" t="str">
        <f>IFERROR(__xludf.DUMMYFUNCTION("""COMPUTED_VALUE"""),"Jaya Sai Guru Deva Sai (Mishra Abheri / Bhimpalas)")</f>
        <v>Jaya Sai Guru Deva Sai (Mishra Abheri / Bhimpalas)</v>
      </c>
      <c r="B184" s="2">
        <f>IFERROR(__xludf.DUMMYFUNCTION("""COMPUTED_VALUE"""),1.0)</f>
        <v>1</v>
      </c>
      <c r="C184" s="2" t="s">
        <v>37</v>
      </c>
    </row>
    <row r="185">
      <c r="A185" s="2" t="str">
        <f>IFERROR(__xludf.DUMMYFUNCTION("""COMPUTED_VALUE"""),"Jaya Sai Rama Jaya Raghu")</f>
        <v>Jaya Sai Rama Jaya Raghu</v>
      </c>
      <c r="B185" s="2">
        <f>IFERROR(__xludf.DUMMYFUNCTION("""COMPUTED_VALUE"""),2.0)</f>
        <v>2</v>
      </c>
      <c r="C185" s="2" t="s">
        <v>38</v>
      </c>
    </row>
    <row r="186">
      <c r="A186" s="2" t="str">
        <f>IFERROR(__xludf.DUMMYFUNCTION("""COMPUTED_VALUE"""),"Jaya Sayeesha Jaya Sayeesha")</f>
        <v>Jaya Sayeesha Jaya Sayeesha</v>
      </c>
      <c r="B186" s="2">
        <f>IFERROR(__xludf.DUMMYFUNCTION("""COMPUTED_VALUE"""),2.0)</f>
        <v>2</v>
      </c>
      <c r="C186" s="2" t="s">
        <v>25</v>
      </c>
    </row>
    <row r="187">
      <c r="A187" s="2" t="str">
        <f>IFERROR(__xludf.DUMMYFUNCTION("""COMPUTED_VALUE"""),"Jaya Sri Ganesha Vighna Nasha")</f>
        <v>Jaya Sri Ganesha Vighna Nasha</v>
      </c>
      <c r="B187" s="2">
        <f>IFERROR(__xludf.DUMMYFUNCTION("""COMPUTED_VALUE"""),2.0)</f>
        <v>2</v>
      </c>
      <c r="C187" s="2" t="s">
        <v>30</v>
      </c>
    </row>
    <row r="188">
      <c r="A188" s="2" t="str">
        <f>IFERROR(__xludf.DUMMYFUNCTION("""COMPUTED_VALUE"""),"Jeevan Jyothi Tum Ho Sai")</f>
        <v>Jeevan Jyothi Tum Ho Sai</v>
      </c>
      <c r="B188" s="2">
        <f>IFERROR(__xludf.DUMMYFUNCTION("""COMPUTED_VALUE"""),1.0)</f>
        <v>1</v>
      </c>
      <c r="C188" s="2" t="s">
        <v>25</v>
      </c>
    </row>
    <row r="189">
      <c r="A189" s="2" t="str">
        <f>IFERROR(__xludf.DUMMYFUNCTION("""COMPUTED_VALUE"""),"Kaalatheethaya Siddhi Roopaya Yogeshwaraya Namo")</f>
        <v>Kaalatheethaya Siddhi Roopaya Yogeshwaraya Namo</v>
      </c>
      <c r="B189" s="2">
        <f>IFERROR(__xludf.DUMMYFUNCTION("""COMPUTED_VALUE"""),1.0)</f>
        <v>1</v>
      </c>
      <c r="C189" s="2" t="s">
        <v>29</v>
      </c>
    </row>
    <row r="190">
      <c r="A190" s="2" t="str">
        <f>IFERROR(__xludf.DUMMYFUNCTION("""COMPUTED_VALUE"""),"Kaali Kaali Maha Kaali Kapalini")</f>
        <v>Kaali Kaali Maha Kaali Kapalini</v>
      </c>
      <c r="B190" s="2">
        <f>IFERROR(__xludf.DUMMYFUNCTION("""COMPUTED_VALUE"""),2.0)</f>
        <v>2</v>
      </c>
      <c r="C190" s="2" t="s">
        <v>35</v>
      </c>
    </row>
    <row r="191">
      <c r="A191" s="2" t="str">
        <f>IFERROR(__xludf.DUMMYFUNCTION("""COMPUTED_VALUE"""),"Kalyana Krishna Kamaneeya Krishna")</f>
        <v>Kalyana Krishna Kamaneeya Krishna</v>
      </c>
      <c r="B191" s="2">
        <f>IFERROR(__xludf.DUMMYFUNCTION("""COMPUTED_VALUE"""),3.0)</f>
        <v>3</v>
      </c>
      <c r="C191" s="2" t="s">
        <v>23</v>
      </c>
    </row>
    <row r="192">
      <c r="A192" s="2" t="str">
        <f>IFERROR(__xludf.DUMMYFUNCTION("""COMPUTED_VALUE"""),"Kamala Nayana Bhagawan")</f>
        <v>Kamala Nayana Bhagawan</v>
      </c>
      <c r="B192" s="2">
        <f>IFERROR(__xludf.DUMMYFUNCTION("""COMPUTED_VALUE"""),1.0)</f>
        <v>1</v>
      </c>
      <c r="C192" s="2" t="s">
        <v>25</v>
      </c>
    </row>
    <row r="193">
      <c r="A193" s="2" t="str">
        <f>IFERROR(__xludf.DUMMYFUNCTION("""COMPUTED_VALUE"""),"Kamala Nayana Narayana")</f>
        <v>Kamala Nayana Narayana</v>
      </c>
      <c r="B193" s="2">
        <f>IFERROR(__xludf.DUMMYFUNCTION("""COMPUTED_VALUE"""),2.0)</f>
        <v>2</v>
      </c>
      <c r="C193" s="2" t="s">
        <v>36</v>
      </c>
    </row>
    <row r="194">
      <c r="A194" s="2" t="str">
        <f>IFERROR(__xludf.DUMMYFUNCTION("""COMPUTED_VALUE"""),"Kamala Nayana Prabhu Kamala Pathey")</f>
        <v>Kamala Nayana Prabhu Kamala Pathey</v>
      </c>
      <c r="B194" s="2">
        <f>IFERROR(__xludf.DUMMYFUNCTION("""COMPUTED_VALUE"""),2.0)</f>
        <v>2</v>
      </c>
      <c r="C194" s="2" t="s">
        <v>25</v>
      </c>
    </row>
    <row r="195">
      <c r="A195" s="2" t="str">
        <f>IFERROR(__xludf.DUMMYFUNCTION("""COMPUTED_VALUE"""),"Kamala Netra Sayeeshwara")</f>
        <v>Kamala Netra Sayeeshwara</v>
      </c>
      <c r="B195" s="2">
        <f>IFERROR(__xludf.DUMMYFUNCTION("""COMPUTED_VALUE"""),1.0)</f>
        <v>1</v>
      </c>
      <c r="C195" s="2" t="s">
        <v>25</v>
      </c>
    </row>
    <row r="196">
      <c r="A196" s="2" t="str">
        <f>IFERROR(__xludf.DUMMYFUNCTION("""COMPUTED_VALUE"""),"Kanha Kanhaiya Bansi Adhariya Brindavana")</f>
        <v>Kanha Kanhaiya Bansi Adhariya Brindavana</v>
      </c>
      <c r="B196" s="2">
        <f>IFERROR(__xludf.DUMMYFUNCTION("""COMPUTED_VALUE"""),1.0)</f>
        <v>1</v>
      </c>
      <c r="C196" s="2" t="s">
        <v>23</v>
      </c>
    </row>
    <row r="197">
      <c r="A197" s="2" t="str">
        <f>IFERROR(__xludf.DUMMYFUNCTION("""COMPUTED_VALUE"""),"Karuna Sindho Shiva Shambho")</f>
        <v>Karuna Sindho Shiva Shambho</v>
      </c>
      <c r="B197" s="2">
        <f>IFERROR(__xludf.DUMMYFUNCTION("""COMPUTED_VALUE"""),2.0)</f>
        <v>2</v>
      </c>
      <c r="C197" s="2" t="s">
        <v>29</v>
      </c>
    </row>
    <row r="198">
      <c r="A198" s="2" t="str">
        <f>IFERROR(__xludf.DUMMYFUNCTION("""COMPUTED_VALUE"""),"Karuna Sindhu Dasharatha Nandana Parthi")</f>
        <v>Karuna Sindhu Dasharatha Nandana Parthi</v>
      </c>
      <c r="B198" s="2">
        <f>IFERROR(__xludf.DUMMYFUNCTION("""COMPUTED_VALUE"""),1.0)</f>
        <v>1</v>
      </c>
      <c r="C198" s="2" t="s">
        <v>38</v>
      </c>
    </row>
    <row r="199">
      <c r="A199" s="2" t="str">
        <f>IFERROR(__xludf.DUMMYFUNCTION("""COMPUTED_VALUE"""),"Kasturi Tilakam Narayanam")</f>
        <v>Kasturi Tilakam Narayanam</v>
      </c>
      <c r="B199" s="2">
        <f>IFERROR(__xludf.DUMMYFUNCTION("""COMPUTED_VALUE"""),1.0)</f>
        <v>1</v>
      </c>
      <c r="C199" s="2" t="s">
        <v>36</v>
      </c>
    </row>
    <row r="200">
      <c r="A200" s="2" t="str">
        <f>IFERROR(__xludf.DUMMYFUNCTION("""COMPUTED_VALUE"""),"Kausalya Nandana Vaidehi Mohana")</f>
        <v>Kausalya Nandana Vaidehi Mohana</v>
      </c>
      <c r="B200" s="2">
        <f>IFERROR(__xludf.DUMMYFUNCTION("""COMPUTED_VALUE"""),2.0)</f>
        <v>2</v>
      </c>
      <c r="C200" s="2" t="s">
        <v>38</v>
      </c>
    </row>
    <row r="201">
      <c r="A201" s="2" t="str">
        <f>IFERROR(__xludf.DUMMYFUNCTION("""COMPUTED_VALUE"""),"Keshava Madhava Jaya Deva Madhusudhana")</f>
        <v>Keshava Madhava Jaya Deva Madhusudhana</v>
      </c>
      <c r="B201" s="2">
        <f>IFERROR(__xludf.DUMMYFUNCTION("""COMPUTED_VALUE"""),2.0)</f>
        <v>2</v>
      </c>
      <c r="C201" s="2" t="s">
        <v>23</v>
      </c>
    </row>
    <row r="202">
      <c r="A202" s="2" t="str">
        <f>IFERROR(__xludf.DUMMYFUNCTION("""COMPUTED_VALUE"""),"Koti Pranam Shata Koti Pranam")</f>
        <v>Koti Pranam Shata Koti Pranam</v>
      </c>
      <c r="B202" s="2">
        <f>IFERROR(__xludf.DUMMYFUNCTION("""COMPUTED_VALUE"""),1.0)</f>
        <v>1</v>
      </c>
      <c r="C202" s="2" t="s">
        <v>25</v>
      </c>
    </row>
    <row r="203">
      <c r="A203" s="2" t="str">
        <f>IFERROR(__xludf.DUMMYFUNCTION("""COMPUTED_VALUE"""),"Krishna Bhajo Krishna Bhajo Murali")</f>
        <v>Krishna Bhajo Krishna Bhajo Murali</v>
      </c>
      <c r="B203" s="2">
        <f>IFERROR(__xludf.DUMMYFUNCTION("""COMPUTED_VALUE"""),1.0)</f>
        <v>1</v>
      </c>
      <c r="C203" s="2" t="s">
        <v>45</v>
      </c>
    </row>
    <row r="204">
      <c r="A204" s="2" t="str">
        <f>IFERROR(__xludf.DUMMYFUNCTION("""COMPUTED_VALUE"""),"Krishna Bhajo Krishna Bhajo Murali (Chakravakam / Ahir Bhairav)")</f>
        <v>Krishna Bhajo Krishna Bhajo Murali (Chakravakam / Ahir Bhairav)</v>
      </c>
      <c r="B204" s="2">
        <f>IFERROR(__xludf.DUMMYFUNCTION("""COMPUTED_VALUE"""),1.0)</f>
        <v>1</v>
      </c>
      <c r="C204" s="2" t="s">
        <v>23</v>
      </c>
    </row>
    <row r="205">
      <c r="A205" s="2" t="str">
        <f>IFERROR(__xludf.DUMMYFUNCTION("""COMPUTED_VALUE"""),"Krishna Kanhaiya Krishna Kanhaiya (Mishra Shivaranjani)")</f>
        <v>Krishna Kanhaiya Krishna Kanhaiya (Mishra Shivaranjani)</v>
      </c>
      <c r="B205" s="2">
        <f>IFERROR(__xludf.DUMMYFUNCTION("""COMPUTED_VALUE"""),2.0)</f>
        <v>2</v>
      </c>
      <c r="C205" s="2" t="s">
        <v>23</v>
      </c>
    </row>
    <row r="206">
      <c r="A206" s="2" t="str">
        <f>IFERROR(__xludf.DUMMYFUNCTION("""COMPUTED_VALUE"""),"Krishna Krishna Govinda Krishna Gopala")</f>
        <v>Krishna Krishna Govinda Krishna Gopala</v>
      </c>
      <c r="B206" s="2">
        <f>IFERROR(__xludf.DUMMYFUNCTION("""COMPUTED_VALUE"""),1.0)</f>
        <v>1</v>
      </c>
      <c r="C206" s="2" t="s">
        <v>23</v>
      </c>
    </row>
    <row r="207">
      <c r="A207" s="2" t="str">
        <f>IFERROR(__xludf.DUMMYFUNCTION("""COMPUTED_VALUE"""),"Krishna Krishna Govinda Narayana")</f>
        <v>Krishna Krishna Govinda Narayana</v>
      </c>
      <c r="B207" s="2">
        <f>IFERROR(__xludf.DUMMYFUNCTION("""COMPUTED_VALUE"""),1.0)</f>
        <v>1</v>
      </c>
      <c r="C207" s="2" t="s">
        <v>23</v>
      </c>
    </row>
    <row r="208">
      <c r="A208" s="2" t="str">
        <f>IFERROR(__xludf.DUMMYFUNCTION("""COMPUTED_VALUE"""),"Krishna Krishna Mukunda Janardhana")</f>
        <v>Krishna Krishna Mukunda Janardhana</v>
      </c>
      <c r="B208" s="2">
        <f>IFERROR(__xludf.DUMMYFUNCTION("""COMPUTED_VALUE"""),2.0)</f>
        <v>2</v>
      </c>
      <c r="C208" s="2" t="s">
        <v>23</v>
      </c>
    </row>
    <row r="209">
      <c r="A209" s="2" t="str">
        <f>IFERROR(__xludf.DUMMYFUNCTION("""COMPUTED_VALUE"""),"Krishna Krishna Radha Krishna")</f>
        <v>Krishna Krishna Radha Krishna</v>
      </c>
      <c r="B209" s="2">
        <f>IFERROR(__xludf.DUMMYFUNCTION("""COMPUTED_VALUE"""),1.0)</f>
        <v>1</v>
      </c>
      <c r="C209" s="2" t="s">
        <v>23</v>
      </c>
    </row>
    <row r="210">
      <c r="A210" s="2" t="str">
        <f>IFERROR(__xludf.DUMMYFUNCTION("""COMPUTED_VALUE"""),"Krishna Krishna Yaduvara Krishna")</f>
        <v>Krishna Krishna Yaduvara Krishna</v>
      </c>
      <c r="B210" s="2">
        <f>IFERROR(__xludf.DUMMYFUNCTION("""COMPUTED_VALUE"""),1.0)</f>
        <v>1</v>
      </c>
      <c r="C210" s="2" t="s">
        <v>23</v>
      </c>
    </row>
    <row r="211">
      <c r="A211" s="2" t="str">
        <f>IFERROR(__xludf.DUMMYFUNCTION("""COMPUTED_VALUE"""),"Krishna Mukunda Govinda Giridhara")</f>
        <v>Krishna Mukunda Govinda Giridhara</v>
      </c>
      <c r="B211" s="2">
        <f>IFERROR(__xludf.DUMMYFUNCTION("""COMPUTED_VALUE"""),1.0)</f>
        <v>1</v>
      </c>
      <c r="C211" s="2" t="s">
        <v>23</v>
      </c>
    </row>
    <row r="212">
      <c r="A212" s="2" t="str">
        <f>IFERROR(__xludf.DUMMYFUNCTION("""COMPUTED_VALUE"""),"Krishna Rama Govinda Gokula Nandana")</f>
        <v>Krishna Rama Govinda Gokula Nandana</v>
      </c>
      <c r="B212" s="2">
        <f>IFERROR(__xludf.DUMMYFUNCTION("""COMPUTED_VALUE"""),2.0)</f>
        <v>2</v>
      </c>
      <c r="C212" s="2" t="s">
        <v>23</v>
      </c>
    </row>
    <row r="213">
      <c r="A213" s="2" t="str">
        <f>IFERROR(__xludf.DUMMYFUNCTION("""COMPUTED_VALUE"""),"Lambodhara Gananatha Gajanana")</f>
        <v>Lambodhara Gananatha Gajanana</v>
      </c>
      <c r="B213" s="2">
        <f>IFERROR(__xludf.DUMMYFUNCTION("""COMPUTED_VALUE"""),3.0)</f>
        <v>3</v>
      </c>
      <c r="C213" s="2" t="s">
        <v>30</v>
      </c>
    </row>
    <row r="214">
      <c r="A214" s="2" t="str">
        <f>IFERROR(__xludf.DUMMYFUNCTION("""COMPUTED_VALUE"""),"Lambodhara Hey Gowri Nandana")</f>
        <v>Lambodhara Hey Gowri Nandana</v>
      </c>
      <c r="B214" s="2">
        <f>IFERROR(__xludf.DUMMYFUNCTION("""COMPUTED_VALUE"""),2.0)</f>
        <v>2</v>
      </c>
      <c r="C214" s="2" t="s">
        <v>30</v>
      </c>
    </row>
    <row r="215">
      <c r="A215" s="2" t="str">
        <f>IFERROR(__xludf.DUMMYFUNCTION("""COMPUTED_VALUE"""),"Lambodhara Hey Vighneshwara")</f>
        <v>Lambodhara Hey Vighneshwara</v>
      </c>
      <c r="B215" s="2">
        <f>IFERROR(__xludf.DUMMYFUNCTION("""COMPUTED_VALUE"""),3.0)</f>
        <v>3</v>
      </c>
      <c r="C215" s="2" t="s">
        <v>30</v>
      </c>
    </row>
    <row r="216">
      <c r="A216" s="2" t="str">
        <f>IFERROR(__xludf.DUMMYFUNCTION("""COMPUTED_VALUE"""),"Lambodhara Hey Vinayaka")</f>
        <v>Lambodhara Hey Vinayaka</v>
      </c>
      <c r="B216" s="2">
        <f>IFERROR(__xludf.DUMMYFUNCTION("""COMPUTED_VALUE"""),3.0)</f>
        <v>3</v>
      </c>
      <c r="C216" s="2" t="s">
        <v>30</v>
      </c>
    </row>
    <row r="217">
      <c r="A217" s="2" t="str">
        <f>IFERROR(__xludf.DUMMYFUNCTION("""COMPUTED_VALUE"""),"Lambodhara Jaya Gajanana")</f>
        <v>Lambodhara Jaya Gajanana</v>
      </c>
      <c r="B217" s="2">
        <f>IFERROR(__xludf.DUMMYFUNCTION("""COMPUTED_VALUE"""),2.0)</f>
        <v>2</v>
      </c>
      <c r="C217" s="2" t="s">
        <v>30</v>
      </c>
    </row>
    <row r="218">
      <c r="A218" s="2" t="str">
        <f>IFERROR(__xludf.DUMMYFUNCTION("""COMPUTED_VALUE"""),"Lambodhara Jaya Gowri Sutha")</f>
        <v>Lambodhara Jaya Gowri Sutha</v>
      </c>
      <c r="B218" s="2">
        <f>IFERROR(__xludf.DUMMYFUNCTION("""COMPUTED_VALUE"""),4.0)</f>
        <v>4</v>
      </c>
      <c r="C218" s="2" t="s">
        <v>30</v>
      </c>
    </row>
    <row r="219">
      <c r="A219" s="2" t="str">
        <f>IFERROR(__xludf.DUMMYFUNCTION("""COMPUTED_VALUE"""),"Madhava Mohana Shyama Gopala")</f>
        <v>Madhava Mohana Shyama Gopala</v>
      </c>
      <c r="B219" s="2">
        <f>IFERROR(__xludf.DUMMYFUNCTION("""COMPUTED_VALUE"""),1.0)</f>
        <v>1</v>
      </c>
      <c r="C219" s="2" t="s">
        <v>23</v>
      </c>
    </row>
    <row r="220">
      <c r="A220" s="2" t="str">
        <f>IFERROR(__xludf.DUMMYFUNCTION("""COMPUTED_VALUE"""),"Madhura Madhura Sai Naama")</f>
        <v>Madhura Madhura Sai Naama</v>
      </c>
      <c r="B220" s="2">
        <f>IFERROR(__xludf.DUMMYFUNCTION("""COMPUTED_VALUE"""),1.0)</f>
        <v>1</v>
      </c>
      <c r="C220" s="2" t="s">
        <v>25</v>
      </c>
    </row>
    <row r="221">
      <c r="A221" s="2" t="str">
        <f>IFERROR(__xludf.DUMMYFUNCTION("""COMPUTED_VALUE"""),"Madhusudhana Harey Madhava")</f>
        <v>Madhusudhana Harey Madhava</v>
      </c>
      <c r="B221" s="2">
        <f>IFERROR(__xludf.DUMMYFUNCTION("""COMPUTED_VALUE"""),1.0)</f>
        <v>1</v>
      </c>
      <c r="C221" s="2" t="s">
        <v>23</v>
      </c>
    </row>
    <row r="222">
      <c r="A222" s="2" t="str">
        <f>IFERROR(__xludf.DUMMYFUNCTION("""COMPUTED_VALUE"""),"Madhusudhana Hey Muralidhara")</f>
        <v>Madhusudhana Hey Muralidhara</v>
      </c>
      <c r="B222" s="2">
        <f>IFERROR(__xludf.DUMMYFUNCTION("""COMPUTED_VALUE"""),2.0)</f>
        <v>2</v>
      </c>
      <c r="C222" s="2" t="s">
        <v>23</v>
      </c>
    </row>
    <row r="223">
      <c r="A223" s="2" t="str">
        <f>IFERROR(__xludf.DUMMYFUNCTION("""COMPUTED_VALUE"""),"Madhusudhana Krishna Kunjavihari")</f>
        <v>Madhusudhana Krishna Kunjavihari</v>
      </c>
      <c r="B223" s="2">
        <f>IFERROR(__xludf.DUMMYFUNCTION("""COMPUTED_VALUE"""),1.0)</f>
        <v>1</v>
      </c>
      <c r="C223" s="2" t="s">
        <v>45</v>
      </c>
    </row>
    <row r="224">
      <c r="A224" s="2" t="str">
        <f>IFERROR(__xludf.DUMMYFUNCTION("""COMPUTED_VALUE"""),"Madhusudhana Muralidhara")</f>
        <v>Madhusudhana Muralidhara</v>
      </c>
      <c r="B224" s="2">
        <f>IFERROR(__xludf.DUMMYFUNCTION("""COMPUTED_VALUE"""),1.0)</f>
        <v>1</v>
      </c>
      <c r="C224" s="2" t="s">
        <v>92</v>
      </c>
    </row>
    <row r="225">
      <c r="A225" s="2" t="str">
        <f>IFERROR(__xludf.DUMMYFUNCTION("""COMPUTED_VALUE"""),"Madhuvana Murali Shyama Murari")</f>
        <v>Madhuvana Murali Shyama Murari</v>
      </c>
      <c r="B225" s="2">
        <f>IFERROR(__xludf.DUMMYFUNCTION("""COMPUTED_VALUE"""),1.0)</f>
        <v>1</v>
      </c>
      <c r="C225" s="2" t="s">
        <v>23</v>
      </c>
    </row>
    <row r="226">
      <c r="A226" s="2" t="str">
        <f>IFERROR(__xludf.DUMMYFUNCTION("""COMPUTED_VALUE"""),"Madhuvana Sanchari Shyama Murari")</f>
        <v>Madhuvana Sanchari Shyama Murari</v>
      </c>
      <c r="B226" s="2">
        <f>IFERROR(__xludf.DUMMYFUNCTION("""COMPUTED_VALUE"""),1.0)</f>
        <v>1</v>
      </c>
      <c r="C226" s="2" t="s">
        <v>23</v>
      </c>
    </row>
    <row r="227">
      <c r="A227" s="2" t="str">
        <f>IFERROR(__xludf.DUMMYFUNCTION("""COMPUTED_VALUE"""),"Madura Puri Nilayey Meenakshi")</f>
        <v>Madura Puri Nilayey Meenakshi</v>
      </c>
      <c r="B227" s="2">
        <f>IFERROR(__xludf.DUMMYFUNCTION("""COMPUTED_VALUE"""),2.0)</f>
        <v>2</v>
      </c>
      <c r="C227" s="2" t="s">
        <v>35</v>
      </c>
    </row>
    <row r="228">
      <c r="A228" s="2" t="str">
        <f>IFERROR(__xludf.DUMMYFUNCTION("""COMPUTED_VALUE"""),"Maha Ganapathey Namostuthey (Hamsadhwani)")</f>
        <v>Maha Ganapathey Namostuthey (Hamsadhwani)</v>
      </c>
      <c r="B228" s="2">
        <f>IFERROR(__xludf.DUMMYFUNCTION("""COMPUTED_VALUE"""),1.0)</f>
        <v>1</v>
      </c>
      <c r="C228" s="2" t="s">
        <v>30</v>
      </c>
    </row>
    <row r="229">
      <c r="A229" s="2" t="str">
        <f>IFERROR(__xludf.DUMMYFUNCTION("""COMPUTED_VALUE"""),"Mahishasura Mardhini Mama Taapa Vimochani")</f>
        <v>Mahishasura Mardhini Mama Taapa Vimochani</v>
      </c>
      <c r="B229" s="2">
        <f>IFERROR(__xludf.DUMMYFUNCTION("""COMPUTED_VALUE"""),2.0)</f>
        <v>2</v>
      </c>
      <c r="C229" s="2" t="s">
        <v>35</v>
      </c>
    </row>
    <row r="230">
      <c r="A230" s="2" t="str">
        <f>IFERROR(__xludf.DUMMYFUNCTION("""COMPUTED_VALUE"""),"Man Ek Baar Hari Bol")</f>
        <v>Man Ek Baar Hari Bol</v>
      </c>
      <c r="B230" s="2">
        <f>IFERROR(__xludf.DUMMYFUNCTION("""COMPUTED_VALUE"""),2.0)</f>
        <v>2</v>
      </c>
      <c r="C230" s="2" t="s">
        <v>36</v>
      </c>
    </row>
    <row r="231">
      <c r="A231" s="2" t="str">
        <f>IFERROR(__xludf.DUMMYFUNCTION("""COMPUTED_VALUE"""),"Manasa Bhajorey Guru Charanam (Yaman Kalyan)")</f>
        <v>Manasa Bhajorey Guru Charanam (Yaman Kalyan)</v>
      </c>
      <c r="B231" s="2">
        <f>IFERROR(__xludf.DUMMYFUNCTION("""COMPUTED_VALUE"""),1.0)</f>
        <v>1</v>
      </c>
      <c r="C231" s="2" t="s">
        <v>37</v>
      </c>
    </row>
    <row r="232">
      <c r="A232" s="2" t="str">
        <f>IFERROR(__xludf.DUMMYFUNCTION("""COMPUTED_VALUE"""),"Mandara Mala Dhara Jaya Gowri")</f>
        <v>Mandara Mala Dhara Jaya Gowri</v>
      </c>
      <c r="B232" s="2">
        <f>IFERROR(__xludf.DUMMYFUNCTION("""COMPUTED_VALUE"""),2.0)</f>
        <v>2</v>
      </c>
      <c r="C232" s="2" t="s">
        <v>29</v>
      </c>
    </row>
    <row r="233">
      <c r="A233" s="2" t="str">
        <f>IFERROR(__xludf.DUMMYFUNCTION("""COMPUTED_VALUE"""),"Mangala Charana Gajanana")</f>
        <v>Mangala Charana Gajanana</v>
      </c>
      <c r="B233" s="2">
        <f>IFERROR(__xludf.DUMMYFUNCTION("""COMPUTED_VALUE"""),3.0)</f>
        <v>3</v>
      </c>
      <c r="C233" s="2" t="s">
        <v>30</v>
      </c>
    </row>
    <row r="234">
      <c r="A234" s="2" t="str">
        <f>IFERROR(__xludf.DUMMYFUNCTION("""COMPUTED_VALUE"""),"Mangala Dayaka Hey Gananatha")</f>
        <v>Mangala Dayaka Hey Gananatha</v>
      </c>
      <c r="B234" s="2">
        <f>IFERROR(__xludf.DUMMYFUNCTION("""COMPUTED_VALUE"""),2.0)</f>
        <v>2</v>
      </c>
      <c r="C234" s="2" t="s">
        <v>30</v>
      </c>
    </row>
    <row r="235">
      <c r="A235" s="2" t="str">
        <f>IFERROR(__xludf.DUMMYFUNCTION("""COMPUTED_VALUE"""),"Mangala Kaarini Jai Sai Ma")</f>
        <v>Mangala Kaarini Jai Sai Ma</v>
      </c>
      <c r="B235" s="2">
        <f>IFERROR(__xludf.DUMMYFUNCTION("""COMPUTED_VALUE"""),1.0)</f>
        <v>1</v>
      </c>
      <c r="C235" s="2" t="s">
        <v>35</v>
      </c>
    </row>
    <row r="236">
      <c r="A236" s="2" t="str">
        <f>IFERROR(__xludf.DUMMYFUNCTION("""COMPUTED_VALUE"""),"Manuva Bolo Radhey Radhey Radhey")</f>
        <v>Manuva Bolo Radhey Radhey Radhey</v>
      </c>
      <c r="B236" s="2">
        <f>IFERROR(__xludf.DUMMYFUNCTION("""COMPUTED_VALUE"""),2.0)</f>
        <v>2</v>
      </c>
      <c r="C236" s="2" t="s">
        <v>42</v>
      </c>
    </row>
    <row r="237">
      <c r="A237" s="2" t="str">
        <f>IFERROR(__xludf.DUMMYFUNCTION("""COMPUTED_VALUE"""),"Mata Maheshwari Tribhuvana Janani")</f>
        <v>Mata Maheshwari Tribhuvana Janani</v>
      </c>
      <c r="B237" s="2">
        <f>IFERROR(__xludf.DUMMYFUNCTION("""COMPUTED_VALUE"""),1.0)</f>
        <v>1</v>
      </c>
      <c r="C237" s="2" t="s">
        <v>35</v>
      </c>
    </row>
    <row r="238">
      <c r="A238" s="2" t="str">
        <f>IFERROR(__xludf.DUMMYFUNCTION("""COMPUTED_VALUE"""),"Mata Mata Sai Mata")</f>
        <v>Mata Mata Sai Mata</v>
      </c>
      <c r="B238" s="2">
        <f>IFERROR(__xludf.DUMMYFUNCTION("""COMPUTED_VALUE"""),1.0)</f>
        <v>1</v>
      </c>
      <c r="C238" s="2" t="s">
        <v>35</v>
      </c>
    </row>
    <row r="239">
      <c r="A239" s="2" t="str">
        <f>IFERROR(__xludf.DUMMYFUNCTION("""COMPUTED_VALUE"""),"Mata Rani Teri Jai Jai Kaar")</f>
        <v>Mata Rani Teri Jai Jai Kaar</v>
      </c>
      <c r="B239" s="2">
        <f>IFERROR(__xludf.DUMMYFUNCTION("""COMPUTED_VALUE"""),1.0)</f>
        <v>1</v>
      </c>
      <c r="C239" s="2" t="s">
        <v>35</v>
      </c>
    </row>
    <row r="240">
      <c r="A240" s="2" t="str">
        <f>IFERROR(__xludf.DUMMYFUNCTION("""COMPUTED_VALUE"""),"Matanga Vadana Maam Palaya")</f>
        <v>Matanga Vadana Maam Palaya</v>
      </c>
      <c r="B240" s="2">
        <f>IFERROR(__xludf.DUMMYFUNCTION("""COMPUTED_VALUE"""),4.0)</f>
        <v>4</v>
      </c>
      <c r="C240" s="2" t="s">
        <v>30</v>
      </c>
    </row>
    <row r="241">
      <c r="A241" s="2" t="str">
        <f>IFERROR(__xludf.DUMMYFUNCTION("""COMPUTED_VALUE"""),"Mukunda Madhava Karivarada Sri Sathya")</f>
        <v>Mukunda Madhava Karivarada Sri Sathya</v>
      </c>
      <c r="B241" s="2">
        <f>IFERROR(__xludf.DUMMYFUNCTION("""COMPUTED_VALUE"""),2.0)</f>
        <v>2</v>
      </c>
      <c r="C241" s="2" t="s">
        <v>25</v>
      </c>
    </row>
    <row r="242">
      <c r="A242" s="2" t="str">
        <f>IFERROR(__xludf.DUMMYFUNCTION("""COMPUTED_VALUE"""),"Murali Murali Murali Ghana Shyam")</f>
        <v>Murali Murali Murali Ghana Shyam</v>
      </c>
      <c r="B242" s="2">
        <f>IFERROR(__xludf.DUMMYFUNCTION("""COMPUTED_VALUE"""),1.0)</f>
        <v>1</v>
      </c>
      <c r="C242" s="2" t="s">
        <v>23</v>
      </c>
    </row>
    <row r="243">
      <c r="A243" s="2" t="str">
        <f>IFERROR(__xludf.DUMMYFUNCTION("""COMPUTED_VALUE"""),"Naada Brahmamayi Sayeeshwari")</f>
        <v>Naada Brahmamayi Sayeeshwari</v>
      </c>
      <c r="B243" s="2">
        <f>IFERROR(__xludf.DUMMYFUNCTION("""COMPUTED_VALUE"""),1.0)</f>
        <v>1</v>
      </c>
      <c r="C243" s="2" t="s">
        <v>35</v>
      </c>
    </row>
    <row r="244">
      <c r="A244" s="2" t="str">
        <f>IFERROR(__xludf.DUMMYFUNCTION("""COMPUTED_VALUE"""),"Naam Bhajo Hari Naam Bhajo")</f>
        <v>Naam Bhajo Hari Naam Bhajo</v>
      </c>
      <c r="B244" s="2">
        <f>IFERROR(__xludf.DUMMYFUNCTION("""COMPUTED_VALUE"""),2.0)</f>
        <v>2</v>
      </c>
      <c r="C244" s="2" t="s">
        <v>36</v>
      </c>
    </row>
    <row r="245">
      <c r="A245" s="2" t="str">
        <f>IFERROR(__xludf.DUMMYFUNCTION("""COMPUTED_VALUE"""),"Namah Shivaya Namah Shivaya (Vakulabharanam / Basant Mukhari)")</f>
        <v>Namah Shivaya Namah Shivaya (Vakulabharanam / Basant Mukhari)</v>
      </c>
      <c r="B245" s="2">
        <f>IFERROR(__xludf.DUMMYFUNCTION("""COMPUTED_VALUE"""),1.0)</f>
        <v>1</v>
      </c>
      <c r="C245" s="2" t="s">
        <v>29</v>
      </c>
    </row>
    <row r="246">
      <c r="A246" s="2" t="str">
        <f>IFERROR(__xludf.DUMMYFUNCTION("""COMPUTED_VALUE"""),"Namami Nithyam Gananatham")</f>
        <v>Namami Nithyam Gananatham</v>
      </c>
      <c r="B246" s="2">
        <f>IFERROR(__xludf.DUMMYFUNCTION("""COMPUTED_VALUE"""),2.0)</f>
        <v>2</v>
      </c>
      <c r="C246" s="2" t="s">
        <v>30</v>
      </c>
    </row>
    <row r="247">
      <c r="A247" s="2" t="str">
        <f>IFERROR(__xludf.DUMMYFUNCTION("""COMPUTED_VALUE"""),"Naman Karoon Mein Guru Charanam (~ Bihag)")</f>
        <v>Naman Karoon Mein Guru Charanam (~ Bihag)</v>
      </c>
      <c r="B247" s="2">
        <f>IFERROR(__xludf.DUMMYFUNCTION("""COMPUTED_VALUE"""),1.0)</f>
        <v>1</v>
      </c>
      <c r="C247" s="2" t="s">
        <v>37</v>
      </c>
    </row>
    <row r="248">
      <c r="A248" s="2" t="str">
        <f>IFERROR(__xludf.DUMMYFUNCTION("""COMPUTED_VALUE"""),"Namo Naarasimha Asura Vinasha")</f>
        <v>Namo Naarasimha Asura Vinasha</v>
      </c>
      <c r="B248" s="2">
        <f>IFERROR(__xludf.DUMMYFUNCTION("""COMPUTED_VALUE"""),1.0)</f>
        <v>1</v>
      </c>
      <c r="C248" s="2" t="s">
        <v>151</v>
      </c>
    </row>
    <row r="249">
      <c r="A249" s="2" t="str">
        <f>IFERROR(__xludf.DUMMYFUNCTION("""COMPUTED_VALUE"""),"Namo Sharada Namo Sharada Namo")</f>
        <v>Namo Sharada Namo Sharada Namo</v>
      </c>
      <c r="B249" s="2">
        <f>IFERROR(__xludf.DUMMYFUNCTION("""COMPUTED_VALUE"""),1.0)</f>
        <v>1</v>
      </c>
      <c r="C249" s="2" t="s">
        <v>35</v>
      </c>
    </row>
    <row r="250">
      <c r="A250" s="2" t="str">
        <f>IFERROR(__xludf.DUMMYFUNCTION("""COMPUTED_VALUE"""),"Nanda Mukunda Hari Gopala")</f>
        <v>Nanda Mukunda Hari Gopala</v>
      </c>
      <c r="B250" s="2">
        <f>IFERROR(__xludf.DUMMYFUNCTION("""COMPUTED_VALUE"""),1.0)</f>
        <v>1</v>
      </c>
      <c r="C250" s="2" t="s">
        <v>23</v>
      </c>
    </row>
    <row r="251">
      <c r="A251" s="2" t="str">
        <f>IFERROR(__xludf.DUMMYFUNCTION("""COMPUTED_VALUE"""),"Nandalala Yadu Nandalala")</f>
        <v>Nandalala Yadu Nandalala</v>
      </c>
      <c r="B251" s="2">
        <f>IFERROR(__xludf.DUMMYFUNCTION("""COMPUTED_VALUE"""),3.0)</f>
        <v>3</v>
      </c>
      <c r="C251" s="2" t="s">
        <v>23</v>
      </c>
    </row>
    <row r="252">
      <c r="A252" s="2" t="str">
        <f>IFERROR(__xludf.DUMMYFUNCTION("""COMPUTED_VALUE"""),"Narayana Hari Naama Bhajorey Narayana")</f>
        <v>Narayana Hari Naama Bhajorey Narayana</v>
      </c>
      <c r="B252" s="2">
        <f>IFERROR(__xludf.DUMMYFUNCTION("""COMPUTED_VALUE"""),2.0)</f>
        <v>2</v>
      </c>
      <c r="C252" s="2" t="s">
        <v>36</v>
      </c>
    </row>
    <row r="253">
      <c r="A253" s="2" t="str">
        <f>IFERROR(__xludf.DUMMYFUNCTION("""COMPUTED_VALUE"""),"Narayana Hari Narayana (Maand)")</f>
        <v>Narayana Hari Narayana (Maand)</v>
      </c>
      <c r="B253" s="2">
        <f>IFERROR(__xludf.DUMMYFUNCTION("""COMPUTED_VALUE"""),1.0)</f>
        <v>1</v>
      </c>
      <c r="C253" s="2" t="s">
        <v>36</v>
      </c>
    </row>
    <row r="254">
      <c r="A254" s="2" t="str">
        <f>IFERROR(__xludf.DUMMYFUNCTION("""COMPUTED_VALUE"""),"Narayana Hari Narayana Bhaja Narayana")</f>
        <v>Narayana Hari Narayana Bhaja Narayana</v>
      </c>
      <c r="B254" s="2">
        <f>IFERROR(__xludf.DUMMYFUNCTION("""COMPUTED_VALUE"""),1.0)</f>
        <v>1</v>
      </c>
      <c r="C254" s="2" t="s">
        <v>36</v>
      </c>
    </row>
    <row r="255">
      <c r="A255" s="2" t="str">
        <f>IFERROR(__xludf.DUMMYFUNCTION("""COMPUTED_VALUE"""),"Nataraja Hey Tripurari")</f>
        <v>Nataraja Hey Tripurari</v>
      </c>
      <c r="B255" s="2">
        <f>IFERROR(__xludf.DUMMYFUNCTION("""COMPUTED_VALUE"""),2.0)</f>
        <v>2</v>
      </c>
      <c r="C255" s="2" t="s">
        <v>29</v>
      </c>
    </row>
    <row r="256">
      <c r="A256" s="2" t="str">
        <f>IFERROR(__xludf.DUMMYFUNCTION("""COMPUTED_VALUE"""),"Nataraja Namami Shankara")</f>
        <v>Nataraja Namami Shankara</v>
      </c>
      <c r="B256" s="2">
        <f>IFERROR(__xludf.DUMMYFUNCTION("""COMPUTED_VALUE"""),1.0)</f>
        <v>1</v>
      </c>
      <c r="C256" s="2" t="s">
        <v>29</v>
      </c>
    </row>
    <row r="257">
      <c r="A257" s="2" t="str">
        <f>IFERROR(__xludf.DUMMYFUNCTION("""COMPUTED_VALUE"""),"Nataraja Nataraja Natana Shekara Raja")</f>
        <v>Nataraja Nataraja Natana Shekara Raja</v>
      </c>
      <c r="B257" s="2">
        <f>IFERROR(__xludf.DUMMYFUNCTION("""COMPUTED_VALUE"""),1.0)</f>
        <v>1</v>
      </c>
      <c r="C257" s="2" t="s">
        <v>29</v>
      </c>
    </row>
    <row r="258">
      <c r="A258" s="2" t="str">
        <f>IFERROR(__xludf.DUMMYFUNCTION("""COMPUTED_VALUE"""),"Neelachala Prabhu Neela Madhava")</f>
        <v>Neelachala Prabhu Neela Madhava</v>
      </c>
      <c r="B258" s="2">
        <f>IFERROR(__xludf.DUMMYFUNCTION("""COMPUTED_VALUE"""),1.0)</f>
        <v>1</v>
      </c>
      <c r="C258" s="2" t="s">
        <v>23</v>
      </c>
    </row>
    <row r="259">
      <c r="A259" s="2" t="str">
        <f>IFERROR(__xludf.DUMMYFUNCTION("""COMPUTED_VALUE"""),"Neelakanta Mahadeva Gowri Vandana")</f>
        <v>Neelakanta Mahadeva Gowri Vandana</v>
      </c>
      <c r="B259" s="2">
        <f>IFERROR(__xludf.DUMMYFUNCTION("""COMPUTED_VALUE"""),2.0)</f>
        <v>2</v>
      </c>
      <c r="C259" s="2" t="s">
        <v>29</v>
      </c>
    </row>
    <row r="260">
      <c r="A260" s="2" t="str">
        <f>IFERROR(__xludf.DUMMYFUNCTION("""COMPUTED_VALUE"""),"Nirupama Guna Sadana Charana Neeraja")</f>
        <v>Nirupama Guna Sadana Charana Neeraja</v>
      </c>
      <c r="B260" s="2">
        <f>IFERROR(__xludf.DUMMYFUNCTION("""COMPUTED_VALUE"""),1.0)</f>
        <v>1</v>
      </c>
      <c r="C260" s="2" t="s">
        <v>25</v>
      </c>
    </row>
    <row r="261">
      <c r="A261" s="2" t="str">
        <f>IFERROR(__xludf.DUMMYFUNCTION("""COMPUTED_VALUE"""),"Om Hari Om Hari Om")</f>
        <v>Om Hari Om Hari Om</v>
      </c>
      <c r="B261" s="2">
        <f>IFERROR(__xludf.DUMMYFUNCTION("""COMPUTED_VALUE"""),2.0)</f>
        <v>2</v>
      </c>
      <c r="C261" s="2" t="s">
        <v>36</v>
      </c>
    </row>
    <row r="262">
      <c r="A262" s="2" t="str">
        <f>IFERROR(__xludf.DUMMYFUNCTION("""COMPUTED_VALUE"""),"Om Jagat Janani Sai Mata")</f>
        <v>Om Jagat Janani Sai Mata</v>
      </c>
      <c r="B262" s="2">
        <f>IFERROR(__xludf.DUMMYFUNCTION("""COMPUTED_VALUE"""),1.0)</f>
        <v>1</v>
      </c>
      <c r="C262" s="2" t="s">
        <v>35</v>
      </c>
    </row>
    <row r="263">
      <c r="A263" s="2" t="str">
        <f>IFERROR(__xludf.DUMMYFUNCTION("""COMPUTED_VALUE"""),"Om Namah Shivaya Namo Narayana")</f>
        <v>Om Namah Shivaya Namo Narayana</v>
      </c>
      <c r="B263" s="2">
        <f>IFERROR(__xludf.DUMMYFUNCTION("""COMPUTED_VALUE"""),1.0)</f>
        <v>1</v>
      </c>
      <c r="C263" s="2" t="s">
        <v>162</v>
      </c>
    </row>
    <row r="264">
      <c r="A264" s="2" t="str">
        <f>IFERROR(__xludf.DUMMYFUNCTION("""COMPUTED_VALUE"""),"Paahi Gajanana Deenavana")</f>
        <v>Paahi Gajanana Deenavana</v>
      </c>
      <c r="B264" s="2">
        <f>IFERROR(__xludf.DUMMYFUNCTION("""COMPUTED_VALUE"""),1.0)</f>
        <v>1</v>
      </c>
      <c r="C264" s="2" t="s">
        <v>30</v>
      </c>
    </row>
    <row r="265">
      <c r="A265" s="2" t="str">
        <f>IFERROR(__xludf.DUMMYFUNCTION("""COMPUTED_VALUE"""),"Paar Karo Uddhar Karo Prabhu")</f>
        <v>Paar Karo Uddhar Karo Prabhu</v>
      </c>
      <c r="B265" s="2">
        <f>IFERROR(__xludf.DUMMYFUNCTION("""COMPUTED_VALUE"""),1.0)</f>
        <v>1</v>
      </c>
      <c r="C265" s="2" t="s">
        <v>68</v>
      </c>
    </row>
    <row r="266">
      <c r="A266" s="2" t="str">
        <f>IFERROR(__xludf.DUMMYFUNCTION("""COMPUTED_VALUE"""),"Pambanai Mel Pallikondai Ranga")</f>
        <v>Pambanai Mel Pallikondai Ranga</v>
      </c>
      <c r="B266" s="2">
        <f>IFERROR(__xludf.DUMMYFUNCTION("""COMPUTED_VALUE"""),1.0)</f>
        <v>1</v>
      </c>
      <c r="C266" s="2" t="s">
        <v>36</v>
      </c>
    </row>
    <row r="267">
      <c r="A267" s="2" t="str">
        <f>IFERROR(__xludf.DUMMYFUNCTION("""COMPUTED_VALUE"""),"Panduranga Vittaley Hari Narayana Hari")</f>
        <v>Panduranga Vittaley Hari Narayana Hari</v>
      </c>
      <c r="B267" s="2">
        <f>IFERROR(__xludf.DUMMYFUNCTION("""COMPUTED_VALUE"""),1.0)</f>
        <v>1</v>
      </c>
      <c r="C267" s="2" t="s">
        <v>42</v>
      </c>
    </row>
    <row r="268">
      <c r="A268" s="2" t="str">
        <f>IFERROR(__xludf.DUMMYFUNCTION("""COMPUTED_VALUE"""),"Pannaga Shayana Kali Avatara")</f>
        <v>Pannaga Shayana Kali Avatara</v>
      </c>
      <c r="B268" s="2">
        <f>IFERROR(__xludf.DUMMYFUNCTION("""COMPUTED_VALUE"""),1.0)</f>
        <v>1</v>
      </c>
      <c r="C268" s="2" t="s">
        <v>25</v>
      </c>
    </row>
    <row r="269">
      <c r="A269" s="2" t="str">
        <f>IFERROR(__xludf.DUMMYFUNCTION("""COMPUTED_VALUE"""),"Parama Dayalu Sai Ram (Hey)")</f>
        <v>Parama Dayalu Sai Ram (Hey)</v>
      </c>
      <c r="B269" s="2">
        <f>IFERROR(__xludf.DUMMYFUNCTION("""COMPUTED_VALUE"""),3.0)</f>
        <v>3</v>
      </c>
      <c r="C269" s="2" t="s">
        <v>25</v>
      </c>
    </row>
    <row r="270">
      <c r="A270" s="2" t="str">
        <f>IFERROR(__xludf.DUMMYFUNCTION("""COMPUTED_VALUE"""),"Partheeshwara Parameshwara")</f>
        <v>Partheeshwara Parameshwara</v>
      </c>
      <c r="B270" s="2">
        <f>IFERROR(__xludf.DUMMYFUNCTION("""COMPUTED_VALUE"""),1.0)</f>
        <v>1</v>
      </c>
      <c r="C270" s="2" t="s">
        <v>164</v>
      </c>
    </row>
    <row r="271">
      <c r="A271" s="2" t="str">
        <f>IFERROR(__xludf.DUMMYFUNCTION("""COMPUTED_VALUE"""),"Partheeshwara Sathya Sayeeshwara")</f>
        <v>Partheeshwara Sathya Sayeeshwara</v>
      </c>
      <c r="B271" s="2">
        <f>IFERROR(__xludf.DUMMYFUNCTION("""COMPUTED_VALUE"""),1.0)</f>
        <v>1</v>
      </c>
      <c r="C271" s="2" t="s">
        <v>25</v>
      </c>
    </row>
    <row r="272">
      <c r="A272" s="2" t="str">
        <f>IFERROR(__xludf.DUMMYFUNCTION("""COMPUTED_VALUE"""),"Partheeshwari Jagat Janani")</f>
        <v>Partheeshwari Jagat Janani</v>
      </c>
      <c r="B272" s="2">
        <f>IFERROR(__xludf.DUMMYFUNCTION("""COMPUTED_VALUE"""),1.0)</f>
        <v>1</v>
      </c>
      <c r="C272" s="2" t="s">
        <v>35</v>
      </c>
    </row>
    <row r="273">
      <c r="A273" s="2" t="str">
        <f>IFERROR(__xludf.DUMMYFUNCTION("""COMPUTED_VALUE"""),"Parthi Nandana Radhey Shyama")</f>
        <v>Parthi Nandana Radhey Shyama</v>
      </c>
      <c r="B273" s="2">
        <f>IFERROR(__xludf.DUMMYFUNCTION("""COMPUTED_VALUE"""),1.0)</f>
        <v>1</v>
      </c>
      <c r="C273" s="2" t="s">
        <v>25</v>
      </c>
    </row>
    <row r="274">
      <c r="A274" s="2" t="str">
        <f>IFERROR(__xludf.DUMMYFUNCTION("""COMPUTED_VALUE"""),"Parvathi Nandana Gajanana")</f>
        <v>Parvathi Nandana Gajanana</v>
      </c>
      <c r="B274" s="2">
        <f>IFERROR(__xludf.DUMMYFUNCTION("""COMPUTED_VALUE"""),4.0)</f>
        <v>4</v>
      </c>
      <c r="C274" s="2" t="s">
        <v>30</v>
      </c>
    </row>
    <row r="275">
      <c r="A275" s="2" t="str">
        <f>IFERROR(__xludf.DUMMYFUNCTION("""COMPUTED_VALUE"""),"Parvathi Tanaya Siddhi Vinayaka")</f>
        <v>Parvathi Tanaya Siddhi Vinayaka</v>
      </c>
      <c r="B275" s="2">
        <f>IFERROR(__xludf.DUMMYFUNCTION("""COMPUTED_VALUE"""),1.0)</f>
        <v>1</v>
      </c>
      <c r="C275" s="2" t="s">
        <v>30</v>
      </c>
    </row>
    <row r="276">
      <c r="A276" s="2" t="str">
        <f>IFERROR(__xludf.DUMMYFUNCTION("""COMPUTED_VALUE"""),"Pashupathi Tanaya Bala Gajanana")</f>
        <v>Pashupathi Tanaya Bala Gajanana</v>
      </c>
      <c r="B276" s="2">
        <f>IFERROR(__xludf.DUMMYFUNCTION("""COMPUTED_VALUE"""),1.0)</f>
        <v>1</v>
      </c>
      <c r="C276" s="2" t="s">
        <v>30</v>
      </c>
    </row>
    <row r="277">
      <c r="A277" s="2" t="str">
        <f>IFERROR(__xludf.DUMMYFUNCTION("""COMPUTED_VALUE"""),"Pranava Swaroopa Hari Om Sai")</f>
        <v>Pranava Swaroopa Hari Om Sai</v>
      </c>
      <c r="B277" s="2">
        <f>IFERROR(__xludf.DUMMYFUNCTION("""COMPUTED_VALUE"""),1.0)</f>
        <v>1</v>
      </c>
      <c r="C277" s="2" t="s">
        <v>25</v>
      </c>
    </row>
    <row r="278">
      <c r="A278" s="2" t="str">
        <f>IFERROR(__xludf.DUMMYFUNCTION("""COMPUTED_VALUE"""),"Prathama Sharana Gananayaka Om")</f>
        <v>Prathama Sharana Gananayaka Om</v>
      </c>
      <c r="B278" s="2">
        <f>IFERROR(__xludf.DUMMYFUNCTION("""COMPUTED_VALUE"""),1.0)</f>
        <v>1</v>
      </c>
      <c r="C278" s="2" t="s">
        <v>30</v>
      </c>
    </row>
    <row r="279">
      <c r="A279" s="2" t="str">
        <f>IFERROR(__xludf.DUMMYFUNCTION("""COMPUTED_VALUE"""),"Prathama Vandana Gananatha")</f>
        <v>Prathama Vandana Gananatha</v>
      </c>
      <c r="B279" s="2">
        <f>IFERROR(__xludf.DUMMYFUNCTION("""COMPUTED_VALUE"""),3.0)</f>
        <v>3</v>
      </c>
      <c r="C279" s="2" t="s">
        <v>30</v>
      </c>
    </row>
    <row r="280">
      <c r="A280" s="2" t="str">
        <f>IFERROR(__xludf.DUMMYFUNCTION("""COMPUTED_VALUE"""),"Prathama Vandana Gowri Nandana")</f>
        <v>Prathama Vandana Gowri Nandana</v>
      </c>
      <c r="B280" s="2">
        <f>IFERROR(__xludf.DUMMYFUNCTION("""COMPUTED_VALUE"""),1.0)</f>
        <v>1</v>
      </c>
      <c r="C280" s="2" t="s">
        <v>30</v>
      </c>
    </row>
    <row r="281">
      <c r="A281" s="2" t="str">
        <f>IFERROR(__xludf.DUMMYFUNCTION("""COMPUTED_VALUE"""),"Prem Se Bolo Ek Baar")</f>
        <v>Prem Se Bolo Ek Baar</v>
      </c>
      <c r="B281" s="2">
        <f>IFERROR(__xludf.DUMMYFUNCTION("""COMPUTED_VALUE"""),3.0)</f>
        <v>3</v>
      </c>
      <c r="C281" s="2" t="s">
        <v>25</v>
      </c>
    </row>
    <row r="282">
      <c r="A282" s="2" t="str">
        <f>IFERROR(__xludf.DUMMYFUNCTION("""COMPUTED_VALUE"""),"Prem Se Gao Pavana Naam")</f>
        <v>Prem Se Gao Pavana Naam</v>
      </c>
      <c r="B282" s="2">
        <f>IFERROR(__xludf.DUMMYFUNCTION("""COMPUTED_VALUE"""),1.0)</f>
        <v>1</v>
      </c>
      <c r="C282" s="2" t="s">
        <v>38</v>
      </c>
    </row>
    <row r="283">
      <c r="A283" s="2" t="str">
        <f>IFERROR(__xludf.DUMMYFUNCTION("""COMPUTED_VALUE"""),"Prema Sudha Rasa Deejo Sai")</f>
        <v>Prema Sudha Rasa Deejo Sai</v>
      </c>
      <c r="B283" s="2">
        <f>IFERROR(__xludf.DUMMYFUNCTION("""COMPUTED_VALUE"""),1.0)</f>
        <v>1</v>
      </c>
      <c r="C283" s="2" t="s">
        <v>43</v>
      </c>
    </row>
    <row r="284">
      <c r="A284" s="2" t="str">
        <f>IFERROR(__xludf.DUMMYFUNCTION("""COMPUTED_VALUE"""),"Prema Swaroopini Janani Ma")</f>
        <v>Prema Swaroopini Janani Ma</v>
      </c>
      <c r="B284" s="2">
        <f>IFERROR(__xludf.DUMMYFUNCTION("""COMPUTED_VALUE"""),3.0)</f>
        <v>3</v>
      </c>
      <c r="C284" s="2" t="s">
        <v>35</v>
      </c>
    </row>
    <row r="285">
      <c r="A285" s="2" t="str">
        <f>IFERROR(__xludf.DUMMYFUNCTION("""COMPUTED_VALUE"""),"Punya Naam Pavitra Naam Rama")</f>
        <v>Punya Naam Pavitra Naam Rama</v>
      </c>
      <c r="B285" s="2">
        <f>IFERROR(__xludf.DUMMYFUNCTION("""COMPUTED_VALUE"""),2.0)</f>
        <v>2</v>
      </c>
      <c r="C285" s="2" t="s">
        <v>25</v>
      </c>
    </row>
    <row r="286">
      <c r="A286" s="2" t="str">
        <f>IFERROR(__xludf.DUMMYFUNCTION("""COMPUTED_VALUE"""),"Purandara Ranga Harey Vittala")</f>
        <v>Purandara Ranga Harey Vittala</v>
      </c>
      <c r="B286" s="2">
        <f>IFERROR(__xludf.DUMMYFUNCTION("""COMPUTED_VALUE"""),5.0)</f>
        <v>5</v>
      </c>
      <c r="C286" s="2" t="s">
        <v>42</v>
      </c>
    </row>
    <row r="287">
      <c r="A287" s="2" t="str">
        <f>IFERROR(__xludf.DUMMYFUNCTION("""COMPUTED_VALUE"""),"Pyaarey Nanda Lal Darshan Deejo")</f>
        <v>Pyaarey Nanda Lal Darshan Deejo</v>
      </c>
      <c r="B287" s="2">
        <f>IFERROR(__xludf.DUMMYFUNCTION("""COMPUTED_VALUE"""),1.0)</f>
        <v>1</v>
      </c>
      <c r="C287" s="2" t="s">
        <v>23</v>
      </c>
    </row>
    <row r="288">
      <c r="A288" s="2" t="str">
        <f>IFERROR(__xludf.DUMMYFUNCTION("""COMPUTED_VALUE"""),"Raasa Vilola Nandalala")</f>
        <v>Raasa Vilola Nandalala</v>
      </c>
      <c r="B288" s="2">
        <f>IFERROR(__xludf.DUMMYFUNCTION("""COMPUTED_VALUE"""),1.0)</f>
        <v>1</v>
      </c>
      <c r="C288" s="2" t="s">
        <v>23</v>
      </c>
    </row>
    <row r="289">
      <c r="A289" s="2" t="str">
        <f>IFERROR(__xludf.DUMMYFUNCTION("""COMPUTED_VALUE"""),"Radha Madhava Madana Gopala")</f>
        <v>Radha Madhava Madana Gopala</v>
      </c>
      <c r="B289" s="2">
        <f>IFERROR(__xludf.DUMMYFUNCTION("""COMPUTED_VALUE"""),2.0)</f>
        <v>2</v>
      </c>
      <c r="C289" s="2" t="s">
        <v>23</v>
      </c>
    </row>
    <row r="290">
      <c r="A290" s="2" t="str">
        <f>IFERROR(__xludf.DUMMYFUNCTION("""COMPUTED_VALUE"""),"Radhey Krishna Radhey Krishna Jai")</f>
        <v>Radhey Krishna Radhey Krishna Jai</v>
      </c>
      <c r="B290" s="2">
        <f>IFERROR(__xludf.DUMMYFUNCTION("""COMPUTED_VALUE"""),1.0)</f>
        <v>1</v>
      </c>
      <c r="C290" s="2" t="s">
        <v>23</v>
      </c>
    </row>
    <row r="291">
      <c r="A291" s="2" t="str">
        <f>IFERROR(__xludf.DUMMYFUNCTION("""COMPUTED_VALUE"""),"Radhey Radhey Radhey Radhey Govinda (Pahadi)")</f>
        <v>Radhey Radhey Radhey Radhey Govinda (Pahadi)</v>
      </c>
      <c r="B291" s="2">
        <f>IFERROR(__xludf.DUMMYFUNCTION("""COMPUTED_VALUE"""),1.0)</f>
        <v>1</v>
      </c>
      <c r="C291" s="2" t="s">
        <v>23</v>
      </c>
    </row>
    <row r="292">
      <c r="A292" s="2" t="str">
        <f>IFERROR(__xludf.DUMMYFUNCTION("""COMPUTED_VALUE"""),"Radhika Jeevana")</f>
        <v>Radhika Jeevana</v>
      </c>
      <c r="B292" s="2">
        <f>IFERROR(__xludf.DUMMYFUNCTION("""COMPUTED_VALUE"""),2.0)</f>
        <v>2</v>
      </c>
      <c r="C292" s="2" t="s">
        <v>23</v>
      </c>
    </row>
    <row r="293">
      <c r="A293" s="2" t="str">
        <f>IFERROR(__xludf.DUMMYFUNCTION("""COMPUTED_VALUE"""),"Radhika Jeevana Krishna Murari")</f>
        <v>Radhika Jeevana Krishna Murari</v>
      </c>
      <c r="B293" s="2">
        <f>IFERROR(__xludf.DUMMYFUNCTION("""COMPUTED_VALUE"""),1.0)</f>
        <v>1</v>
      </c>
      <c r="C293" s="2" t="s">
        <v>23</v>
      </c>
    </row>
    <row r="294">
      <c r="A294" s="2" t="str">
        <f>IFERROR(__xludf.DUMMYFUNCTION("""COMPUTED_VALUE"""),"Raghava Rama Raghuveera")</f>
        <v>Raghava Rama Raghuveera</v>
      </c>
      <c r="B294" s="2">
        <f>IFERROR(__xludf.DUMMYFUNCTION("""COMPUTED_VALUE"""),2.0)</f>
        <v>2</v>
      </c>
      <c r="C294" s="2" t="s">
        <v>38</v>
      </c>
    </row>
    <row r="295">
      <c r="A295" s="2" t="str">
        <f>IFERROR(__xludf.DUMMYFUNCTION("""COMPUTED_VALUE"""),"Raghu Nandana Hey Raghu Nandana")</f>
        <v>Raghu Nandana Hey Raghu Nandana</v>
      </c>
      <c r="B295" s="2">
        <f>IFERROR(__xludf.DUMMYFUNCTION("""COMPUTED_VALUE"""),1.0)</f>
        <v>1</v>
      </c>
      <c r="C295" s="2" t="s">
        <v>38</v>
      </c>
    </row>
    <row r="296">
      <c r="A296" s="2" t="str">
        <f>IFERROR(__xludf.DUMMYFUNCTION("""COMPUTED_VALUE"""),"Raghukula Bhooshana Rajeeva Nayana")</f>
        <v>Raghukula Bhooshana Rajeeva Nayana</v>
      </c>
      <c r="B296" s="2">
        <f>IFERROR(__xludf.DUMMYFUNCTION("""COMPUTED_VALUE"""),1.0)</f>
        <v>1</v>
      </c>
      <c r="C296" s="2" t="s">
        <v>38</v>
      </c>
    </row>
    <row r="297">
      <c r="A297" s="2" t="str">
        <f>IFERROR(__xludf.DUMMYFUNCTION("""COMPUTED_VALUE"""),"Raghupathey Sri Rama Chandra Raghava")</f>
        <v>Raghupathey Sri Rama Chandra Raghava</v>
      </c>
      <c r="B297" s="2">
        <f>IFERROR(__xludf.DUMMYFUNCTION("""COMPUTED_VALUE"""),1.0)</f>
        <v>1</v>
      </c>
      <c r="C297" s="2" t="s">
        <v>39</v>
      </c>
    </row>
    <row r="298">
      <c r="A298" s="2" t="str">
        <f>IFERROR(__xludf.DUMMYFUNCTION("""COMPUTED_VALUE"""),"Raghuveera Ranadheera Rama Rama Ram")</f>
        <v>Raghuveera Ranadheera Rama Rama Ram</v>
      </c>
      <c r="B298" s="2">
        <f>IFERROR(__xludf.DUMMYFUNCTION("""COMPUTED_VALUE"""),2.0)</f>
        <v>2</v>
      </c>
      <c r="C298" s="2" t="s">
        <v>38</v>
      </c>
    </row>
    <row r="299">
      <c r="A299" s="2" t="str">
        <f>IFERROR(__xludf.DUMMYFUNCTION("""COMPUTED_VALUE"""),"Raja Rajeshwari Jaganmohini (Amba)")</f>
        <v>Raja Rajeshwari Jaganmohini (Amba)</v>
      </c>
      <c r="B299" s="2">
        <f>IFERROR(__xludf.DUMMYFUNCTION("""COMPUTED_VALUE"""),1.0)</f>
        <v>1</v>
      </c>
      <c r="C299" s="2" t="s">
        <v>35</v>
      </c>
    </row>
    <row r="300">
      <c r="A300" s="2" t="str">
        <f>IFERROR(__xludf.DUMMYFUNCTION("""COMPUTED_VALUE"""),"Ram Naam Bolo Sai Naam")</f>
        <v>Ram Naam Bolo Sai Naam</v>
      </c>
      <c r="B300" s="2">
        <f>IFERROR(__xludf.DUMMYFUNCTION("""COMPUTED_VALUE"""),1.0)</f>
        <v>1</v>
      </c>
      <c r="C300" s="2" t="s">
        <v>39</v>
      </c>
    </row>
    <row r="301">
      <c r="A301" s="2" t="str">
        <f>IFERROR(__xludf.DUMMYFUNCTION("""COMPUTED_VALUE"""),"Ram Rahim Ko Bhajanewaale")</f>
        <v>Ram Rahim Ko Bhajanewaale</v>
      </c>
      <c r="B301" s="2">
        <f>IFERROR(__xludf.DUMMYFUNCTION("""COMPUTED_VALUE"""),1.0)</f>
        <v>1</v>
      </c>
      <c r="C301" s="2" t="s">
        <v>68</v>
      </c>
    </row>
    <row r="302">
      <c r="A302" s="2" t="str">
        <f>IFERROR(__xludf.DUMMYFUNCTION("""COMPUTED_VALUE"""),"Ram Ram Bhajo Mana Harey")</f>
        <v>Ram Ram Bhajo Mana Harey</v>
      </c>
      <c r="B302" s="2">
        <f>IFERROR(__xludf.DUMMYFUNCTION("""COMPUTED_VALUE"""),2.0)</f>
        <v>2</v>
      </c>
      <c r="C302" s="2" t="s">
        <v>38</v>
      </c>
    </row>
    <row r="303">
      <c r="A303" s="2" t="str">
        <f>IFERROR(__xludf.DUMMYFUNCTION("""COMPUTED_VALUE"""),"Rama Harey Hari Naam Bolo")</f>
        <v>Rama Harey Hari Naam Bolo</v>
      </c>
      <c r="B303" s="2">
        <f>IFERROR(__xludf.DUMMYFUNCTION("""COMPUTED_VALUE"""),1.0)</f>
        <v>1</v>
      </c>
      <c r="C303" s="2" t="s">
        <v>68</v>
      </c>
    </row>
    <row r="304">
      <c r="A304" s="2" t="str">
        <f>IFERROR(__xludf.DUMMYFUNCTION("""COMPUTED_VALUE"""),"Rama Krishna Govinda Narayana (Yaman Kalyan)")</f>
        <v>Rama Krishna Govinda Narayana (Yaman Kalyan)</v>
      </c>
      <c r="B304" s="2">
        <f>IFERROR(__xludf.DUMMYFUNCTION("""COMPUTED_VALUE"""),1.0)</f>
        <v>1</v>
      </c>
      <c r="C304" s="2" t="s">
        <v>36</v>
      </c>
    </row>
    <row r="305">
      <c r="A305" s="2" t="str">
        <f>IFERROR(__xludf.DUMMYFUNCTION("""COMPUTED_VALUE"""),"Rama Krishna Govinda Narayana Keshava")</f>
        <v>Rama Krishna Govinda Narayana Keshava</v>
      </c>
      <c r="B305" s="2">
        <f>IFERROR(__xludf.DUMMYFUNCTION("""COMPUTED_VALUE"""),1.0)</f>
        <v>1</v>
      </c>
      <c r="C305" s="2" t="s">
        <v>39</v>
      </c>
    </row>
    <row r="306">
      <c r="A306" s="2" t="str">
        <f>IFERROR(__xludf.DUMMYFUNCTION("""COMPUTED_VALUE"""),"Rama Krishna Vasudeva Narayana Hari")</f>
        <v>Rama Krishna Vasudeva Narayana Hari</v>
      </c>
      <c r="B306" s="2">
        <f>IFERROR(__xludf.DUMMYFUNCTION("""COMPUTED_VALUE"""),3.0)</f>
        <v>3</v>
      </c>
      <c r="C306" s="2" t="s">
        <v>23</v>
      </c>
    </row>
    <row r="307">
      <c r="A307" s="2" t="str">
        <f>IFERROR(__xludf.DUMMYFUNCTION("""COMPUTED_VALUE"""),"Rama Lakshmana Janaki Jai Bolo (Shankarabharanam / Bilawal)")</f>
        <v>Rama Lakshmana Janaki Jai Bolo (Shankarabharanam / Bilawal)</v>
      </c>
      <c r="B307" s="2">
        <f>IFERROR(__xludf.DUMMYFUNCTION("""COMPUTED_VALUE"""),1.0)</f>
        <v>1</v>
      </c>
      <c r="C307" s="2" t="s">
        <v>96</v>
      </c>
    </row>
    <row r="308">
      <c r="A308" s="2" t="str">
        <f>IFERROR(__xludf.DUMMYFUNCTION("""COMPUTED_VALUE"""),"Rama Naama Tarakam Sada Bhajorey")</f>
        <v>Rama Naama Tarakam Sada Bhajorey</v>
      </c>
      <c r="B308" s="2">
        <f>IFERROR(__xludf.DUMMYFUNCTION("""COMPUTED_VALUE"""),1.0)</f>
        <v>1</v>
      </c>
      <c r="C308" s="2" t="s">
        <v>45</v>
      </c>
    </row>
    <row r="309">
      <c r="A309" s="2" t="str">
        <f>IFERROR(__xludf.DUMMYFUNCTION("""COMPUTED_VALUE"""),"Rama Naama Tarakam Sada Bhajorey (Yaman Kalyan)")</f>
        <v>Rama Naama Tarakam Sada Bhajorey (Yaman Kalyan)</v>
      </c>
      <c r="B309" s="2">
        <f>IFERROR(__xludf.DUMMYFUNCTION("""COMPUTED_VALUE"""),2.0)</f>
        <v>2</v>
      </c>
      <c r="C309" s="2" t="s">
        <v>38</v>
      </c>
    </row>
    <row r="310">
      <c r="A310" s="2" t="str">
        <f>IFERROR(__xludf.DUMMYFUNCTION("""COMPUTED_VALUE"""),"Rama Rama Rama Rama")</f>
        <v>Rama Rama Rama Rama</v>
      </c>
      <c r="B310" s="2">
        <f>IFERROR(__xludf.DUMMYFUNCTION("""COMPUTED_VALUE"""),2.0)</f>
        <v>2</v>
      </c>
      <c r="C310" s="2" t="s">
        <v>38</v>
      </c>
    </row>
    <row r="311">
      <c r="A311" s="2" t="str">
        <f>IFERROR(__xludf.DUMMYFUNCTION("""COMPUTED_VALUE"""),"Rama Rama Sai Rama")</f>
        <v>Rama Rama Sai Rama</v>
      </c>
      <c r="B311" s="2">
        <f>IFERROR(__xludf.DUMMYFUNCTION("""COMPUTED_VALUE"""),2.0)</f>
        <v>2</v>
      </c>
      <c r="C311" s="2" t="s">
        <v>38</v>
      </c>
    </row>
    <row r="312">
      <c r="A312" s="2" t="str">
        <f>IFERROR(__xludf.DUMMYFUNCTION("""COMPUTED_VALUE"""),"Rama Sai Rama Sai Rama")</f>
        <v>Rama Sai Rama Sai Rama</v>
      </c>
      <c r="B312" s="2">
        <f>IFERROR(__xludf.DUMMYFUNCTION("""COMPUTED_VALUE"""),1.0)</f>
        <v>1</v>
      </c>
      <c r="C312" s="2" t="s">
        <v>38</v>
      </c>
    </row>
    <row r="313">
      <c r="A313" s="2" t="str">
        <f>IFERROR(__xludf.DUMMYFUNCTION("""COMPUTED_VALUE"""),"Rama Sumira Man Rama Sumira")</f>
        <v>Rama Sumira Man Rama Sumira</v>
      </c>
      <c r="B313" s="2">
        <f>IFERROR(__xludf.DUMMYFUNCTION("""COMPUTED_VALUE"""),2.0)</f>
        <v>2</v>
      </c>
      <c r="C313" s="2" t="s">
        <v>38</v>
      </c>
    </row>
    <row r="314">
      <c r="A314" s="2" t="str">
        <f>IFERROR(__xludf.DUMMYFUNCTION("""COMPUTED_VALUE"""),"Ramachandra Prabhu Raghu Vamsha Rama")</f>
        <v>Ramachandra Prabhu Raghu Vamsha Rama</v>
      </c>
      <c r="B314" s="2">
        <f>IFERROR(__xludf.DUMMYFUNCTION("""COMPUTED_VALUE"""),1.0)</f>
        <v>1</v>
      </c>
      <c r="C314" s="2" t="s">
        <v>38</v>
      </c>
    </row>
    <row r="315">
      <c r="A315" s="2" t="str">
        <f>IFERROR(__xludf.DUMMYFUNCTION("""COMPUTED_VALUE"""),"Ramachandra Sri Ram")</f>
        <v>Ramachandra Sri Ram</v>
      </c>
      <c r="B315" s="2">
        <f>IFERROR(__xludf.DUMMYFUNCTION("""COMPUTED_VALUE"""),2.0)</f>
        <v>2</v>
      </c>
      <c r="C315" s="2" t="s">
        <v>38</v>
      </c>
    </row>
    <row r="316">
      <c r="A316" s="2" t="str">
        <f>IFERROR(__xludf.DUMMYFUNCTION("""COMPUTED_VALUE"""),"Ramam Bhajo Raghu Ramam Bhajo")</f>
        <v>Ramam Bhajo Raghu Ramam Bhajo</v>
      </c>
      <c r="B316" s="2">
        <f>IFERROR(__xludf.DUMMYFUNCTION("""COMPUTED_VALUE"""),1.0)</f>
        <v>1</v>
      </c>
      <c r="C316" s="2" t="s">
        <v>38</v>
      </c>
    </row>
    <row r="317">
      <c r="A317" s="2" t="str">
        <f>IFERROR(__xludf.DUMMYFUNCTION("""COMPUTED_VALUE"""),"Sada Nirantara Hari Guna Gao")</f>
        <v>Sada Nirantara Hari Guna Gao</v>
      </c>
      <c r="B317" s="2">
        <f>IFERROR(__xludf.DUMMYFUNCTION("""COMPUTED_VALUE"""),2.0)</f>
        <v>2</v>
      </c>
      <c r="C317" s="2" t="s">
        <v>25</v>
      </c>
    </row>
    <row r="318">
      <c r="A318" s="2" t="str">
        <f>IFERROR(__xludf.DUMMYFUNCTION("""COMPUTED_VALUE"""),"Sadguru Sai Saraswathi (Mishra Tilang)")</f>
        <v>Sadguru Sai Saraswathi (Mishra Tilang)</v>
      </c>
      <c r="B318" s="2">
        <f>IFERROR(__xludf.DUMMYFUNCTION("""COMPUTED_VALUE"""),1.0)</f>
        <v>1</v>
      </c>
      <c r="C318" s="2" t="s">
        <v>194</v>
      </c>
    </row>
    <row r="319">
      <c r="A319" s="2" t="str">
        <f>IFERROR(__xludf.DUMMYFUNCTION("""COMPUTED_VALUE"""),"Sai Avatara Yuga Avatara")</f>
        <v>Sai Avatara Yuga Avatara</v>
      </c>
      <c r="B319" s="2">
        <f>IFERROR(__xludf.DUMMYFUNCTION("""COMPUTED_VALUE"""),1.0)</f>
        <v>1</v>
      </c>
      <c r="C319" s="2" t="s">
        <v>25</v>
      </c>
    </row>
    <row r="320">
      <c r="A320" s="2" t="str">
        <f>IFERROR(__xludf.DUMMYFUNCTION("""COMPUTED_VALUE"""),"Sai Baba Sakala Bhuvana ke")</f>
        <v>Sai Baba Sakala Bhuvana ke</v>
      </c>
      <c r="B320" s="2">
        <f>IFERROR(__xludf.DUMMYFUNCTION("""COMPUTED_VALUE"""),1.0)</f>
        <v>1</v>
      </c>
      <c r="C320" s="2" t="s">
        <v>25</v>
      </c>
    </row>
    <row r="321">
      <c r="A321" s="2" t="str">
        <f>IFERROR(__xludf.DUMMYFUNCTION("""COMPUTED_VALUE"""),"Sai Gajanana Tataeyou")</f>
        <v>Sai Gajanana Tataeyou</v>
      </c>
      <c r="B321" s="2">
        <f>IFERROR(__xludf.DUMMYFUNCTION("""COMPUTED_VALUE"""),1.0)</f>
        <v>1</v>
      </c>
      <c r="C321" s="2" t="s">
        <v>30</v>
      </c>
    </row>
    <row r="322">
      <c r="A322" s="2" t="str">
        <f>IFERROR(__xludf.DUMMYFUNCTION("""COMPUTED_VALUE"""),"Sai Hai Jeevan Jeevan Sathya")</f>
        <v>Sai Hai Jeevan Jeevan Sathya</v>
      </c>
      <c r="B322" s="2">
        <f>IFERROR(__xludf.DUMMYFUNCTION("""COMPUTED_VALUE"""),4.0)</f>
        <v>4</v>
      </c>
      <c r="C322" s="2" t="s">
        <v>25</v>
      </c>
    </row>
    <row r="323">
      <c r="A323" s="2" t="str">
        <f>IFERROR(__xludf.DUMMYFUNCTION("""COMPUTED_VALUE"""),"Sai Kanhaiya Sai Kanhaiya (Desh)")</f>
        <v>Sai Kanhaiya Sai Kanhaiya (Desh)</v>
      </c>
      <c r="B323" s="2">
        <f>IFERROR(__xludf.DUMMYFUNCTION("""COMPUTED_VALUE"""),1.0)</f>
        <v>1</v>
      </c>
      <c r="C323" s="2" t="s">
        <v>23</v>
      </c>
    </row>
    <row r="324">
      <c r="A324" s="2" t="str">
        <f>IFERROR(__xludf.DUMMYFUNCTION("""COMPUTED_VALUE"""),"Sai Mata Partheeshwari")</f>
        <v>Sai Mata Partheeshwari</v>
      </c>
      <c r="B324" s="2">
        <f>IFERROR(__xludf.DUMMYFUNCTION("""COMPUTED_VALUE"""),1.0)</f>
        <v>1</v>
      </c>
      <c r="C324" s="2" t="s">
        <v>35</v>
      </c>
    </row>
    <row r="325">
      <c r="A325" s="2" t="str">
        <f>IFERROR(__xludf.DUMMYFUNCTION("""COMPUTED_VALUE"""),"Sai Mera Tum Ho Sahara")</f>
        <v>Sai Mera Tum Ho Sahara</v>
      </c>
      <c r="B325" s="2">
        <f>IFERROR(__xludf.DUMMYFUNCTION("""COMPUTED_VALUE"""),1.0)</f>
        <v>1</v>
      </c>
      <c r="C325" s="2" t="s">
        <v>25</v>
      </c>
    </row>
    <row r="326">
      <c r="A326" s="2" t="str">
        <f>IFERROR(__xludf.DUMMYFUNCTION("""COMPUTED_VALUE"""),"Sai Namame Brahmanandam")</f>
        <v>Sai Namame Brahmanandam</v>
      </c>
      <c r="B326" s="2">
        <f>IFERROR(__xludf.DUMMYFUNCTION("""COMPUTED_VALUE"""),1.0)</f>
        <v>1</v>
      </c>
      <c r="C326" s="2" t="s">
        <v>45</v>
      </c>
    </row>
    <row r="327">
      <c r="A327" s="2" t="str">
        <f>IFERROR(__xludf.DUMMYFUNCTION("""COMPUTED_VALUE"""),"Sai Narayana Narayana Mangala")</f>
        <v>Sai Narayana Narayana Mangala</v>
      </c>
      <c r="B327" s="2">
        <f>IFERROR(__xludf.DUMMYFUNCTION("""COMPUTED_VALUE"""),2.0)</f>
        <v>2</v>
      </c>
      <c r="C327" s="2" t="s">
        <v>25</v>
      </c>
    </row>
    <row r="328">
      <c r="A328" s="2" t="str">
        <f>IFERROR(__xludf.DUMMYFUNCTION("""COMPUTED_VALUE"""),"Sai Om Sai Om Sai")</f>
        <v>Sai Om Sai Om Sai</v>
      </c>
      <c r="B328" s="2">
        <f>IFERROR(__xludf.DUMMYFUNCTION("""COMPUTED_VALUE"""),1.0)</f>
        <v>1</v>
      </c>
      <c r="C328" s="2" t="s">
        <v>25</v>
      </c>
    </row>
    <row r="329">
      <c r="A329" s="2" t="str">
        <f>IFERROR(__xludf.DUMMYFUNCTION("""COMPUTED_VALUE"""),"Sai Pitha Aur Mata Sai")</f>
        <v>Sai Pitha Aur Mata Sai</v>
      </c>
      <c r="B329" s="2">
        <f>IFERROR(__xludf.DUMMYFUNCTION("""COMPUTED_VALUE"""),1.0)</f>
        <v>1</v>
      </c>
      <c r="C329" s="2" t="s">
        <v>43</v>
      </c>
    </row>
    <row r="330">
      <c r="A330" s="2" t="str">
        <f>IFERROR(__xludf.DUMMYFUNCTION("""COMPUTED_VALUE"""),"Sai Prem Dey Shanthi Dey")</f>
        <v>Sai Prem Dey Shanthi Dey</v>
      </c>
      <c r="B330" s="2">
        <f>IFERROR(__xludf.DUMMYFUNCTION("""COMPUTED_VALUE"""),1.0)</f>
        <v>1</v>
      </c>
      <c r="C330" s="2" t="s">
        <v>25</v>
      </c>
    </row>
    <row r="331">
      <c r="A331" s="2" t="str">
        <f>IFERROR(__xludf.DUMMYFUNCTION("""COMPUTED_VALUE"""),"Sai Ram Ghana Shyam Bhagawan")</f>
        <v>Sai Ram Ghana Shyam Bhagawan</v>
      </c>
      <c r="B331" s="2">
        <f>IFERROR(__xludf.DUMMYFUNCTION("""COMPUTED_VALUE"""),1.0)</f>
        <v>1</v>
      </c>
      <c r="C331" s="2" t="s">
        <v>25</v>
      </c>
    </row>
    <row r="332">
      <c r="A332" s="2" t="str">
        <f>IFERROR(__xludf.DUMMYFUNCTION("""COMPUTED_VALUE"""),"Sai Rama Harey Sai Krishna")</f>
        <v>Sai Rama Harey Sai Krishna</v>
      </c>
      <c r="B332" s="2">
        <f>IFERROR(__xludf.DUMMYFUNCTION("""COMPUTED_VALUE"""),1.0)</f>
        <v>1</v>
      </c>
      <c r="C332" s="2" t="s">
        <v>38</v>
      </c>
    </row>
    <row r="333">
      <c r="A333" s="2" t="str">
        <f>IFERROR(__xludf.DUMMYFUNCTION("""COMPUTED_VALUE"""),"Sai Rama Your Eyes")</f>
        <v>Sai Rama Your Eyes</v>
      </c>
      <c r="B333" s="2">
        <f>IFERROR(__xludf.DUMMYFUNCTION("""COMPUTED_VALUE"""),1.0)</f>
        <v>1</v>
      </c>
      <c r="C333" s="2" t="s">
        <v>25</v>
      </c>
    </row>
    <row r="334">
      <c r="A334" s="2" t="str">
        <f>IFERROR(__xludf.DUMMYFUNCTION("""COMPUTED_VALUE"""),"Sakala Bhuvana Ke Prabhu Parameshwara")</f>
        <v>Sakala Bhuvana Ke Prabhu Parameshwara</v>
      </c>
      <c r="B334" s="2">
        <f>IFERROR(__xludf.DUMMYFUNCTION("""COMPUTED_VALUE"""),1.0)</f>
        <v>1</v>
      </c>
      <c r="C334" s="2" t="s">
        <v>25</v>
      </c>
    </row>
    <row r="335">
      <c r="A335" s="2" t="str">
        <f>IFERROR(__xludf.DUMMYFUNCTION("""COMPUTED_VALUE"""),"Sakshath Parabrahma Sai Guru Vandana")</f>
        <v>Sakshath Parabrahma Sai Guru Vandana</v>
      </c>
      <c r="B335" s="2">
        <f>IFERROR(__xludf.DUMMYFUNCTION("""COMPUTED_VALUE"""),2.0)</f>
        <v>2</v>
      </c>
      <c r="C335" s="2" t="s">
        <v>37</v>
      </c>
    </row>
    <row r="336">
      <c r="A336" s="2" t="str">
        <f>IFERROR(__xludf.DUMMYFUNCTION("""COMPUTED_VALUE"""),"Sanathana Sarathey Sayeesha")</f>
        <v>Sanathana Sarathey Sayeesha</v>
      </c>
      <c r="B336" s="2">
        <f>IFERROR(__xludf.DUMMYFUNCTION("""COMPUTED_VALUE"""),1.0)</f>
        <v>1</v>
      </c>
      <c r="C336" s="2" t="s">
        <v>43</v>
      </c>
    </row>
    <row r="337">
      <c r="A337" s="2" t="str">
        <f>IFERROR(__xludf.DUMMYFUNCTION("""COMPUTED_VALUE"""),"Sankata Harana Sri Sai Ramana")</f>
        <v>Sankata Harana Sri Sai Ramana</v>
      </c>
      <c r="B337" s="2">
        <f>IFERROR(__xludf.DUMMYFUNCTION("""COMPUTED_VALUE"""),1.0)</f>
        <v>1</v>
      </c>
      <c r="C337" s="2" t="s">
        <v>36</v>
      </c>
    </row>
    <row r="338">
      <c r="A338" s="2" t="str">
        <f>IFERROR(__xludf.DUMMYFUNCTION("""COMPUTED_VALUE"""),"Sapney Mey Aao Shyama Murari")</f>
        <v>Sapney Mey Aao Shyama Murari</v>
      </c>
      <c r="B338" s="2">
        <f>IFERROR(__xludf.DUMMYFUNCTION("""COMPUTED_VALUE"""),1.0)</f>
        <v>1</v>
      </c>
      <c r="C338" s="2" t="s">
        <v>37</v>
      </c>
    </row>
    <row r="339">
      <c r="A339" s="2" t="str">
        <f>IFERROR(__xludf.DUMMYFUNCTION("""COMPUTED_VALUE"""),"Sathya Dharma Shanthi Prema Swaroopa")</f>
        <v>Sathya Dharma Shanthi Prema Swaroopa</v>
      </c>
      <c r="B339" s="2">
        <f>IFERROR(__xludf.DUMMYFUNCTION("""COMPUTED_VALUE"""),1.0)</f>
        <v>1</v>
      </c>
      <c r="C339" s="2" t="s">
        <v>68</v>
      </c>
    </row>
    <row r="340">
      <c r="A340" s="2" t="str">
        <f>IFERROR(__xludf.DUMMYFUNCTION("""COMPUTED_VALUE"""),"Sathya Sai Padambujam Bhajorey Manasa")</f>
        <v>Sathya Sai Padambujam Bhajorey Manasa</v>
      </c>
      <c r="B340" s="2">
        <f>IFERROR(__xludf.DUMMYFUNCTION("""COMPUTED_VALUE"""),1.0)</f>
        <v>1</v>
      </c>
      <c r="C340" s="2" t="s">
        <v>37</v>
      </c>
    </row>
    <row r="341">
      <c r="A341" s="2" t="str">
        <f>IFERROR(__xludf.DUMMYFUNCTION("""COMPUTED_VALUE"""),"Sathya Sai Smaranam Smaranam Parthi")</f>
        <v>Sathya Sai Smaranam Smaranam Parthi</v>
      </c>
      <c r="B341" s="2">
        <f>IFERROR(__xludf.DUMMYFUNCTION("""COMPUTED_VALUE"""),2.0)</f>
        <v>2</v>
      </c>
      <c r="C341" s="2" t="s">
        <v>43</v>
      </c>
    </row>
    <row r="342">
      <c r="A342" s="2" t="str">
        <f>IFERROR(__xludf.DUMMYFUNCTION("""COMPUTED_VALUE"""),"Sathya Swaroopini Ma Sai Prema")</f>
        <v>Sathya Swaroopini Ma Sai Prema</v>
      </c>
      <c r="B342" s="2">
        <f>IFERROR(__xludf.DUMMYFUNCTION("""COMPUTED_VALUE"""),1.0)</f>
        <v>1</v>
      </c>
      <c r="C342" s="2" t="s">
        <v>35</v>
      </c>
    </row>
    <row r="343">
      <c r="A343" s="2" t="str">
        <f>IFERROR(__xludf.DUMMYFUNCTION("""COMPUTED_VALUE"""),"Shambho Mahadeva Mallikarjuna")</f>
        <v>Shambho Mahadeva Mallikarjuna</v>
      </c>
      <c r="B343" s="2">
        <f>IFERROR(__xludf.DUMMYFUNCTION("""COMPUTED_VALUE"""),2.0)</f>
        <v>2</v>
      </c>
      <c r="C343" s="2" t="s">
        <v>29</v>
      </c>
    </row>
    <row r="344">
      <c r="A344" s="2" t="str">
        <f>IFERROR(__xludf.DUMMYFUNCTION("""COMPUTED_VALUE"""),"Shambho Mahadeva Shiva Shambho Mahadeva (Shankarabharanam / Bilawal)")</f>
        <v>Shambho Mahadeva Shiva Shambho Mahadeva (Shankarabharanam / Bilawal)</v>
      </c>
      <c r="B344" s="2">
        <f>IFERROR(__xludf.DUMMYFUNCTION("""COMPUTED_VALUE"""),2.0)</f>
        <v>2</v>
      </c>
      <c r="C344" s="2" t="s">
        <v>29</v>
      </c>
    </row>
    <row r="345">
      <c r="A345" s="2" t="str">
        <f>IFERROR(__xludf.DUMMYFUNCTION("""COMPUTED_VALUE"""),"Shambho Shankara Deva")</f>
        <v>Shambho Shankara Deva</v>
      </c>
      <c r="B345" s="2">
        <f>IFERROR(__xludf.DUMMYFUNCTION("""COMPUTED_VALUE"""),1.0)</f>
        <v>1</v>
      </c>
      <c r="C345" s="2" t="s">
        <v>29</v>
      </c>
    </row>
    <row r="346">
      <c r="A346" s="2" t="str">
        <f>IFERROR(__xludf.DUMMYFUNCTION("""COMPUTED_VALUE"""),"Shambho Shiva Shankara")</f>
        <v>Shambho Shiva Shankara</v>
      </c>
      <c r="B346" s="2">
        <f>IFERROR(__xludf.DUMMYFUNCTION("""COMPUTED_VALUE"""),1.0)</f>
        <v>1</v>
      </c>
      <c r="C346" s="2" t="s">
        <v>29</v>
      </c>
    </row>
    <row r="347">
      <c r="A347" s="2" t="str">
        <f>IFERROR(__xludf.DUMMYFUNCTION("""COMPUTED_VALUE"""),"Shambhu Kumara Gowri Tanaya")</f>
        <v>Shambhu Kumara Gowri Tanaya</v>
      </c>
      <c r="B347" s="2">
        <f>IFERROR(__xludf.DUMMYFUNCTION("""COMPUTED_VALUE"""),4.0)</f>
        <v>4</v>
      </c>
      <c r="C347" s="2" t="s">
        <v>30</v>
      </c>
    </row>
    <row r="348">
      <c r="A348" s="2" t="str">
        <f>IFERROR(__xludf.DUMMYFUNCTION("""COMPUTED_VALUE"""),"Shankara Sadashiva Sabha Pathey Manohara")</f>
        <v>Shankara Sadashiva Sabha Pathey Manohara</v>
      </c>
      <c r="B348" s="2">
        <f>IFERROR(__xludf.DUMMYFUNCTION("""COMPUTED_VALUE"""),1.0)</f>
        <v>1</v>
      </c>
      <c r="C348" s="2" t="s">
        <v>29</v>
      </c>
    </row>
    <row r="349">
      <c r="A349" s="2" t="str">
        <f>IFERROR(__xludf.DUMMYFUNCTION("""COMPUTED_VALUE"""),"Shankara Shankara (Abheri / Bhimpalas)")</f>
        <v>Shankara Shankara (Abheri / Bhimpalas)</v>
      </c>
      <c r="B349" s="2">
        <f>IFERROR(__xludf.DUMMYFUNCTION("""COMPUTED_VALUE"""),2.0)</f>
        <v>2</v>
      </c>
      <c r="C349" s="2" t="s">
        <v>29</v>
      </c>
    </row>
    <row r="350">
      <c r="A350" s="2" t="str">
        <f>IFERROR(__xludf.DUMMYFUNCTION("""COMPUTED_VALUE"""),"Shankara Shankara Samba Sadashiva")</f>
        <v>Shankara Shankara Samba Sadashiva</v>
      </c>
      <c r="B350" s="2">
        <f>IFERROR(__xludf.DUMMYFUNCTION("""COMPUTED_VALUE"""),1.0)</f>
        <v>1</v>
      </c>
      <c r="C350" s="2" t="s">
        <v>29</v>
      </c>
    </row>
    <row r="351">
      <c r="A351" s="2" t="str">
        <f>IFERROR(__xludf.DUMMYFUNCTION("""COMPUTED_VALUE"""),"Shankari Bhaktha Vashankari Ma")</f>
        <v>Shankari Bhaktha Vashankari Ma</v>
      </c>
      <c r="B351" s="2">
        <f>IFERROR(__xludf.DUMMYFUNCTION("""COMPUTED_VALUE"""),2.0)</f>
        <v>2</v>
      </c>
      <c r="C351" s="2" t="s">
        <v>35</v>
      </c>
    </row>
    <row r="352">
      <c r="A352" s="2" t="str">
        <f>IFERROR(__xludf.DUMMYFUNCTION("""COMPUTED_VALUE"""),"Sharanam Sharanam Paahi Gajananam")</f>
        <v>Sharanam Sharanam Paahi Gajananam</v>
      </c>
      <c r="B352" s="2">
        <f>IFERROR(__xludf.DUMMYFUNCTION("""COMPUTED_VALUE"""),2.0)</f>
        <v>2</v>
      </c>
      <c r="C352" s="2" t="s">
        <v>30</v>
      </c>
    </row>
    <row r="353">
      <c r="A353" s="2" t="str">
        <f>IFERROR(__xludf.DUMMYFUNCTION("""COMPUTED_VALUE"""),"Sheetala Charanam Komala Charanam")</f>
        <v>Sheetala Charanam Komala Charanam</v>
      </c>
      <c r="B353" s="2">
        <f>IFERROR(__xludf.DUMMYFUNCTION("""COMPUTED_VALUE"""),1.0)</f>
        <v>1</v>
      </c>
      <c r="C353" s="2" t="s">
        <v>37</v>
      </c>
    </row>
    <row r="354">
      <c r="A354" s="2" t="str">
        <f>IFERROR(__xludf.DUMMYFUNCTION("""COMPUTED_VALUE"""),"Shesha Shaila Vasa Narayana")</f>
        <v>Shesha Shaila Vasa Narayana</v>
      </c>
      <c r="B354" s="2">
        <f>IFERROR(__xludf.DUMMYFUNCTION("""COMPUTED_VALUE"""),1.0)</f>
        <v>1</v>
      </c>
      <c r="C354" s="2" t="s">
        <v>36</v>
      </c>
    </row>
    <row r="355">
      <c r="A355" s="2" t="str">
        <f>IFERROR(__xludf.DUMMYFUNCTION("""COMPUTED_VALUE"""),"Shirdi Ke Sai Parthi Ke")</f>
        <v>Shirdi Ke Sai Parthi Ke</v>
      </c>
      <c r="B355" s="2">
        <f>IFERROR(__xludf.DUMMYFUNCTION("""COMPUTED_VALUE"""),2.0)</f>
        <v>2</v>
      </c>
      <c r="C355" s="2" t="s">
        <v>25</v>
      </c>
    </row>
    <row r="356">
      <c r="A356" s="2" t="str">
        <f>IFERROR(__xludf.DUMMYFUNCTION("""COMPUTED_VALUE"""),"Shirdi Sai Parthi Baba")</f>
        <v>Shirdi Sai Parthi Baba</v>
      </c>
      <c r="B356" s="2">
        <f>IFERROR(__xludf.DUMMYFUNCTION("""COMPUTED_VALUE"""),2.0)</f>
        <v>2</v>
      </c>
      <c r="C356" s="2" t="s">
        <v>43</v>
      </c>
    </row>
    <row r="357">
      <c r="A357" s="2" t="str">
        <f>IFERROR(__xludf.DUMMYFUNCTION("""COMPUTED_VALUE"""),"Shirdi Sai Parthi Sai Hum")</f>
        <v>Shirdi Sai Parthi Sai Hum</v>
      </c>
      <c r="B357" s="2">
        <f>IFERROR(__xludf.DUMMYFUNCTION("""COMPUTED_VALUE"""),1.0)</f>
        <v>1</v>
      </c>
      <c r="C357" s="2" t="s">
        <v>25</v>
      </c>
    </row>
    <row r="358">
      <c r="A358" s="2" t="str">
        <f>IFERROR(__xludf.DUMMYFUNCTION("""COMPUTED_VALUE"""),"Shirdi Sai Shankara Parthi Vihari")</f>
        <v>Shirdi Sai Shankara Parthi Vihari</v>
      </c>
      <c r="B358" s="2">
        <f>IFERROR(__xludf.DUMMYFUNCTION("""COMPUTED_VALUE"""),1.0)</f>
        <v>1</v>
      </c>
      <c r="C358" s="2" t="s">
        <v>29</v>
      </c>
    </row>
    <row r="359">
      <c r="A359" s="2" t="str">
        <f>IFERROR(__xludf.DUMMYFUNCTION("""COMPUTED_VALUE"""),"Shiva Hara Hey Hara Shiva")</f>
        <v>Shiva Hara Hey Hara Shiva</v>
      </c>
      <c r="B359" s="2">
        <f>IFERROR(__xludf.DUMMYFUNCTION("""COMPUTED_VALUE"""),1.0)</f>
        <v>1</v>
      </c>
      <c r="C359" s="2" t="s">
        <v>29</v>
      </c>
    </row>
    <row r="360">
      <c r="A360" s="2" t="str">
        <f>IFERROR(__xludf.DUMMYFUNCTION("""COMPUTED_VALUE"""),"Shiva Shambho Hara Hara Shambho")</f>
        <v>Shiva Shambho Hara Hara Shambho</v>
      </c>
      <c r="B360" s="2">
        <f>IFERROR(__xludf.DUMMYFUNCTION("""COMPUTED_VALUE"""),1.0)</f>
        <v>1</v>
      </c>
      <c r="C360" s="2" t="s">
        <v>29</v>
      </c>
    </row>
    <row r="361">
      <c r="A361" s="2" t="str">
        <f>IFERROR(__xludf.DUMMYFUNCTION("""COMPUTED_VALUE"""),"Shiva Shambho Shambho Shiva Shambho")</f>
        <v>Shiva Shambho Shambho Shiva Shambho</v>
      </c>
      <c r="B361" s="2">
        <f>IFERROR(__xludf.DUMMYFUNCTION("""COMPUTED_VALUE"""),2.0)</f>
        <v>2</v>
      </c>
      <c r="C361" s="2" t="s">
        <v>29</v>
      </c>
    </row>
    <row r="362">
      <c r="A362" s="2" t="str">
        <f>IFERROR(__xludf.DUMMYFUNCTION("""COMPUTED_VALUE"""),"Shiva Shankara Parvathi Ramana")</f>
        <v>Shiva Shankara Parvathi Ramana</v>
      </c>
      <c r="B362" s="2">
        <f>IFERROR(__xludf.DUMMYFUNCTION("""COMPUTED_VALUE"""),1.0)</f>
        <v>1</v>
      </c>
      <c r="C362" s="2" t="s">
        <v>29</v>
      </c>
    </row>
    <row r="363">
      <c r="A363" s="2" t="str">
        <f>IFERROR(__xludf.DUMMYFUNCTION("""COMPUTED_VALUE"""),"Shiva Shiva Shambho Hara Hara")</f>
        <v>Shiva Shiva Shambho Hara Hara</v>
      </c>
      <c r="B363" s="2">
        <f>IFERROR(__xludf.DUMMYFUNCTION("""COMPUTED_VALUE"""),1.0)</f>
        <v>1</v>
      </c>
      <c r="C363" s="2" t="s">
        <v>29</v>
      </c>
    </row>
    <row r="364">
      <c r="A364" s="2" t="str">
        <f>IFERROR(__xludf.DUMMYFUNCTION("""COMPUTED_VALUE"""),"Shiva Shiva Shambho Mahesha Girisha")</f>
        <v>Shiva Shiva Shambho Mahesha Girisha</v>
      </c>
      <c r="B364" s="2">
        <f>IFERROR(__xludf.DUMMYFUNCTION("""COMPUTED_VALUE"""),2.0)</f>
        <v>2</v>
      </c>
      <c r="C364" s="2" t="s">
        <v>29</v>
      </c>
    </row>
    <row r="365">
      <c r="A365" s="2" t="str">
        <f>IFERROR(__xludf.DUMMYFUNCTION("""COMPUTED_VALUE"""),"Shiva Shiva Shambho Tandava Priyakara")</f>
        <v>Shiva Shiva Shambho Tandava Priyakara</v>
      </c>
      <c r="B365" s="2">
        <f>IFERROR(__xludf.DUMMYFUNCTION("""COMPUTED_VALUE"""),1.0)</f>
        <v>1</v>
      </c>
      <c r="C365" s="2" t="s">
        <v>29</v>
      </c>
    </row>
    <row r="366">
      <c r="A366" s="2" t="str">
        <f>IFERROR(__xludf.DUMMYFUNCTION("""COMPUTED_VALUE"""),"Shiva Shiva Shankara Hara Parameshwara")</f>
        <v>Shiva Shiva Shankara Hara Parameshwara</v>
      </c>
      <c r="B366" s="2">
        <f>IFERROR(__xludf.DUMMYFUNCTION("""COMPUTED_VALUE"""),3.0)</f>
        <v>3</v>
      </c>
      <c r="C366" s="2" t="s">
        <v>29</v>
      </c>
    </row>
    <row r="367">
      <c r="A367" s="2" t="str">
        <f>IFERROR(__xludf.DUMMYFUNCTION("""COMPUTED_VALUE"""),"Shiva Shiva Shankara Parthi Pureeshwara")</f>
        <v>Shiva Shiva Shankara Parthi Pureeshwara</v>
      </c>
      <c r="B367" s="2">
        <f>IFERROR(__xludf.DUMMYFUNCTION("""COMPUTED_VALUE"""),2.0)</f>
        <v>2</v>
      </c>
      <c r="C367" s="2" t="s">
        <v>29</v>
      </c>
    </row>
    <row r="368">
      <c r="A368" s="2" t="str">
        <f>IFERROR(__xludf.DUMMYFUNCTION("""COMPUTED_VALUE"""),"Shiva Shiva Shiva Shiva Shirdi")</f>
        <v>Shiva Shiva Shiva Shiva Shirdi</v>
      </c>
      <c r="B368" s="2">
        <f>IFERROR(__xludf.DUMMYFUNCTION("""COMPUTED_VALUE"""),1.0)</f>
        <v>1</v>
      </c>
      <c r="C368" s="2" t="s">
        <v>29</v>
      </c>
    </row>
    <row r="369">
      <c r="A369" s="2" t="str">
        <f>IFERROR(__xludf.DUMMYFUNCTION("""COMPUTED_VALUE"""),"Shiva Shiva Shiva Shiva Shivaya (Madhyamavati / Madhmad Sarang)")</f>
        <v>Shiva Shiva Shiva Shiva Shivaya (Madhyamavati / Madhmad Sarang)</v>
      </c>
      <c r="B369" s="2">
        <f>IFERROR(__xludf.DUMMYFUNCTION("""COMPUTED_VALUE"""),1.0)</f>
        <v>1</v>
      </c>
      <c r="C369" s="2" t="s">
        <v>29</v>
      </c>
    </row>
    <row r="370">
      <c r="A370" s="2" t="str">
        <f>IFERROR(__xludf.DUMMYFUNCTION("""COMPUTED_VALUE"""),"Shiva Shiva Shiva Shiva Shivaya (~ Miyan ki Malhar)")</f>
        <v>Shiva Shiva Shiva Shiva Shivaya (~ Miyan ki Malhar)</v>
      </c>
      <c r="B370" s="2">
        <f>IFERROR(__xludf.DUMMYFUNCTION("""COMPUTED_VALUE"""),2.0)</f>
        <v>2</v>
      </c>
      <c r="C370" s="2" t="s">
        <v>29</v>
      </c>
    </row>
    <row r="371">
      <c r="A371" s="2" t="str">
        <f>IFERROR(__xludf.DUMMYFUNCTION("""COMPUTED_VALUE"""),"Shrivatsankitha Sri Kaustubha Dhara")</f>
        <v>Shrivatsankitha Sri Kaustubha Dhara</v>
      </c>
      <c r="B371" s="2">
        <f>IFERROR(__xludf.DUMMYFUNCTION("""COMPUTED_VALUE"""),1.0)</f>
        <v>1</v>
      </c>
      <c r="C371" s="2" t="s">
        <v>23</v>
      </c>
    </row>
    <row r="372">
      <c r="A372" s="2" t="str">
        <f>IFERROR(__xludf.DUMMYFUNCTION("""COMPUTED_VALUE"""),"Shuklambara Dharam Ganapathi Mantram")</f>
        <v>Shuklambara Dharam Ganapathi Mantram</v>
      </c>
      <c r="B372" s="2">
        <f>IFERROR(__xludf.DUMMYFUNCTION("""COMPUTED_VALUE"""),3.0)</f>
        <v>3</v>
      </c>
      <c r="C372" s="2" t="s">
        <v>30</v>
      </c>
    </row>
    <row r="373">
      <c r="A373" s="2" t="str">
        <f>IFERROR(__xludf.DUMMYFUNCTION("""COMPUTED_VALUE"""),"Sita Ram Naam Bhajo")</f>
        <v>Sita Ram Naam Bhajo</v>
      </c>
      <c r="B373" s="2">
        <f>IFERROR(__xludf.DUMMYFUNCTION("""COMPUTED_VALUE"""),1.0)</f>
        <v>1</v>
      </c>
      <c r="C373" s="2" t="s">
        <v>39</v>
      </c>
    </row>
    <row r="374">
      <c r="A374" s="2" t="str">
        <f>IFERROR(__xludf.DUMMYFUNCTION("""COMPUTED_VALUE"""),"Sita Rama Sri Raghu Rama")</f>
        <v>Sita Rama Sri Raghu Rama</v>
      </c>
      <c r="B374" s="2">
        <f>IFERROR(__xludf.DUMMYFUNCTION("""COMPUTED_VALUE"""),1.0)</f>
        <v>1</v>
      </c>
      <c r="C374" s="2" t="s">
        <v>45</v>
      </c>
    </row>
    <row r="375">
      <c r="A375" s="2" t="str">
        <f>IFERROR(__xludf.DUMMYFUNCTION("""COMPUTED_VALUE"""),"Sita Rama Sri Raghu Rama (Yaman Kalyan)")</f>
        <v>Sita Rama Sri Raghu Rama (Yaman Kalyan)</v>
      </c>
      <c r="B375" s="2">
        <f>IFERROR(__xludf.DUMMYFUNCTION("""COMPUTED_VALUE"""),2.0)</f>
        <v>2</v>
      </c>
      <c r="C375" s="2" t="s">
        <v>38</v>
      </c>
    </row>
    <row r="376">
      <c r="A376" s="2" t="str">
        <f>IFERROR(__xludf.DUMMYFUNCTION("""COMPUTED_VALUE"""),"Sri Ganesha Sri Ganesha Sri")</f>
        <v>Sri Ganesha Sri Ganesha Sri</v>
      </c>
      <c r="B376" s="2">
        <f>IFERROR(__xludf.DUMMYFUNCTION("""COMPUTED_VALUE"""),1.0)</f>
        <v>1</v>
      </c>
      <c r="C376" s="2" t="s">
        <v>30</v>
      </c>
    </row>
    <row r="377">
      <c r="A377" s="2" t="str">
        <f>IFERROR(__xludf.DUMMYFUNCTION("""COMPUTED_VALUE"""),"Sri Ganesha Vinayaka")</f>
        <v>Sri Ganesha Vinayaka</v>
      </c>
      <c r="B377" s="2">
        <f>IFERROR(__xludf.DUMMYFUNCTION("""COMPUTED_VALUE"""),2.0)</f>
        <v>2</v>
      </c>
      <c r="C377" s="2" t="s">
        <v>30</v>
      </c>
    </row>
    <row r="378">
      <c r="A378" s="2" t="str">
        <f>IFERROR(__xludf.DUMMYFUNCTION("""COMPUTED_VALUE"""),"Sri Raghu Nandana Sita Rama")</f>
        <v>Sri Raghu Nandana Sita Rama</v>
      </c>
      <c r="B378" s="2">
        <f>IFERROR(__xludf.DUMMYFUNCTION("""COMPUTED_VALUE"""),2.0)</f>
        <v>2</v>
      </c>
      <c r="C378" s="2" t="s">
        <v>38</v>
      </c>
    </row>
    <row r="379">
      <c r="A379" s="2" t="str">
        <f>IFERROR(__xludf.DUMMYFUNCTION("""COMPUTED_VALUE"""),"Sri Rama Rama Rama Raghuveera")</f>
        <v>Sri Rama Rama Rama Raghuveera</v>
      </c>
      <c r="B379" s="2">
        <f>IFERROR(__xludf.DUMMYFUNCTION("""COMPUTED_VALUE"""),3.0)</f>
        <v>3</v>
      </c>
      <c r="C379" s="2" t="s">
        <v>38</v>
      </c>
    </row>
    <row r="380">
      <c r="A380" s="2" t="str">
        <f>IFERROR(__xludf.DUMMYFUNCTION("""COMPUTED_VALUE"""),"Sri Ramachandra Jaya Ramachandra")</f>
        <v>Sri Ramachandra Jaya Ramachandra</v>
      </c>
      <c r="B380" s="2">
        <f>IFERROR(__xludf.DUMMYFUNCTION("""COMPUTED_VALUE"""),2.0)</f>
        <v>2</v>
      </c>
      <c r="C380" s="2" t="s">
        <v>38</v>
      </c>
    </row>
    <row r="381">
      <c r="A381" s="2" t="str">
        <f>IFERROR(__xludf.DUMMYFUNCTION("""COMPUTED_VALUE"""),"Sri Ranga Sri Ranga Ranga")</f>
        <v>Sri Ranga Sri Ranga Ranga</v>
      </c>
      <c r="B381" s="2">
        <f>IFERROR(__xludf.DUMMYFUNCTION("""COMPUTED_VALUE"""),1.0)</f>
        <v>1</v>
      </c>
      <c r="C381" s="2" t="s">
        <v>36</v>
      </c>
    </row>
    <row r="382">
      <c r="A382" s="2" t="str">
        <f>IFERROR(__xludf.DUMMYFUNCTION("""COMPUTED_VALUE"""),"Sri Sai Rama Sundara Naama")</f>
        <v>Sri Sai Rama Sundara Naama</v>
      </c>
      <c r="B382" s="2">
        <f>IFERROR(__xludf.DUMMYFUNCTION("""COMPUTED_VALUE"""),1.0)</f>
        <v>1</v>
      </c>
      <c r="C382" s="2" t="s">
        <v>38</v>
      </c>
    </row>
    <row r="383">
      <c r="A383" s="2" t="str">
        <f>IFERROR(__xludf.DUMMYFUNCTION("""COMPUTED_VALUE"""),"Sundara Shyam Nayanabhi Ram")</f>
        <v>Sundara Shyam Nayanabhi Ram</v>
      </c>
      <c r="B383" s="2">
        <f>IFERROR(__xludf.DUMMYFUNCTION("""COMPUTED_VALUE"""),2.0)</f>
        <v>2</v>
      </c>
      <c r="C383" s="2" t="s">
        <v>39</v>
      </c>
    </row>
    <row r="384">
      <c r="A384" s="2" t="str">
        <f>IFERROR(__xludf.DUMMYFUNCTION("""COMPUTED_VALUE"""),"Sundara Shyama Murari Sai")</f>
        <v>Sundara Shyama Murari Sai</v>
      </c>
      <c r="B384" s="2">
        <f>IFERROR(__xludf.DUMMYFUNCTION("""COMPUTED_VALUE"""),1.0)</f>
        <v>1</v>
      </c>
      <c r="C384" s="2" t="s">
        <v>23</v>
      </c>
    </row>
    <row r="385">
      <c r="A385" s="2" t="str">
        <f>IFERROR(__xludf.DUMMYFUNCTION("""COMPUTED_VALUE"""),"Suramuni Vanditha Vinayaka")</f>
        <v>Suramuni Vanditha Vinayaka</v>
      </c>
      <c r="B385" s="2">
        <f>IFERROR(__xludf.DUMMYFUNCTION("""COMPUTED_VALUE"""),4.0)</f>
        <v>4</v>
      </c>
      <c r="C385" s="2" t="s">
        <v>30</v>
      </c>
    </row>
    <row r="386">
      <c r="A386" s="2" t="str">
        <f>IFERROR(__xludf.DUMMYFUNCTION("""COMPUTED_VALUE"""),"Tum Ho Anatha Nath Bhagawan")</f>
        <v>Tum Ho Anatha Nath Bhagawan</v>
      </c>
      <c r="B386" s="2">
        <f>IFERROR(__xludf.DUMMYFUNCTION("""COMPUTED_VALUE"""),1.0)</f>
        <v>1</v>
      </c>
      <c r="C386" s="2" t="s">
        <v>43</v>
      </c>
    </row>
    <row r="387">
      <c r="A387" s="2" t="str">
        <f>IFERROR(__xludf.DUMMYFUNCTION("""COMPUTED_VALUE"""),"Tum Ho Vighna Vinasha Ganesha")</f>
        <v>Tum Ho Vighna Vinasha Ganesha</v>
      </c>
      <c r="B387" s="2">
        <f>IFERROR(__xludf.DUMMYFUNCTION("""COMPUTED_VALUE"""),4.0)</f>
        <v>4</v>
      </c>
      <c r="C387" s="2" t="s">
        <v>30</v>
      </c>
    </row>
    <row r="388">
      <c r="A388" s="2" t="str">
        <f>IFERROR(__xludf.DUMMYFUNCTION("""COMPUTED_VALUE"""),"Vaidehi Priya Vaikunta Rama")</f>
        <v>Vaidehi Priya Vaikunta Rama</v>
      </c>
      <c r="B388" s="2">
        <f>IFERROR(__xludf.DUMMYFUNCTION("""COMPUTED_VALUE"""),2.0)</f>
        <v>2</v>
      </c>
      <c r="C388" s="2" t="s">
        <v>38</v>
      </c>
    </row>
    <row r="389">
      <c r="A389" s="2" t="str">
        <f>IFERROR(__xludf.DUMMYFUNCTION("""COMPUTED_VALUE"""),"Vaikuntapathey Sai Harey")</f>
        <v>Vaikuntapathey Sai Harey</v>
      </c>
      <c r="B389" s="2">
        <f>IFERROR(__xludf.DUMMYFUNCTION("""COMPUTED_VALUE"""),1.0)</f>
        <v>1</v>
      </c>
      <c r="C389" s="2" t="s">
        <v>36</v>
      </c>
    </row>
    <row r="390">
      <c r="A390" s="2" t="str">
        <f>IFERROR(__xludf.DUMMYFUNCTION("""COMPUTED_VALUE"""),"Vidya Dayini Bhagavathi")</f>
        <v>Vidya Dayini Bhagavathi</v>
      </c>
      <c r="B390" s="2">
        <f>IFERROR(__xludf.DUMMYFUNCTION("""COMPUTED_VALUE"""),1.0)</f>
        <v>1</v>
      </c>
      <c r="C390" s="2" t="s">
        <v>35</v>
      </c>
    </row>
    <row r="391">
      <c r="A391" s="2" t="str">
        <f>IFERROR(__xludf.DUMMYFUNCTION("""COMPUTED_VALUE"""),"Vighna Vinashaka Devadi Deva")</f>
        <v>Vighna Vinashaka Devadi Deva</v>
      </c>
      <c r="B391" s="2">
        <f>IFERROR(__xludf.DUMMYFUNCTION("""COMPUTED_VALUE"""),2.0)</f>
        <v>2</v>
      </c>
      <c r="C391" s="2" t="s">
        <v>30</v>
      </c>
    </row>
    <row r="392">
      <c r="A392" s="2" t="str">
        <f>IFERROR(__xludf.DUMMYFUNCTION("""COMPUTED_VALUE"""),"Vighna Vinashaka Gananatha")</f>
        <v>Vighna Vinashaka Gananatha</v>
      </c>
      <c r="B392" s="2">
        <f>IFERROR(__xludf.DUMMYFUNCTION("""COMPUTED_VALUE"""),2.0)</f>
        <v>2</v>
      </c>
      <c r="C392" s="2" t="s">
        <v>30</v>
      </c>
    </row>
    <row r="393">
      <c r="A393" s="2" t="str">
        <f>IFERROR(__xludf.DUMMYFUNCTION("""COMPUTED_VALUE"""),"Vighneshwara Gananatha Gajanana")</f>
        <v>Vighneshwara Gananatha Gajanana</v>
      </c>
      <c r="B393" s="2">
        <f>IFERROR(__xludf.DUMMYFUNCTION("""COMPUTED_VALUE"""),3.0)</f>
        <v>3</v>
      </c>
      <c r="C393" s="2" t="s">
        <v>30</v>
      </c>
    </row>
    <row r="394">
      <c r="A394" s="2" t="str">
        <f>IFERROR(__xludf.DUMMYFUNCTION("""COMPUTED_VALUE"""),"Vighneshwara Maha Devadi Deva")</f>
        <v>Vighneshwara Maha Devadi Deva</v>
      </c>
      <c r="B394" s="2">
        <f>IFERROR(__xludf.DUMMYFUNCTION("""COMPUTED_VALUE"""),1.0)</f>
        <v>1</v>
      </c>
      <c r="C394" s="2" t="s">
        <v>30</v>
      </c>
    </row>
    <row r="395">
      <c r="A395" s="2" t="str">
        <f>IFERROR(__xludf.DUMMYFUNCTION("""COMPUTED_VALUE"""),"Vighneshwara Vinayaka")</f>
        <v>Vighneshwara Vinayaka</v>
      </c>
      <c r="B395" s="2">
        <f>IFERROR(__xludf.DUMMYFUNCTION("""COMPUTED_VALUE"""),1.0)</f>
        <v>1</v>
      </c>
      <c r="C395" s="2" t="s">
        <v>30</v>
      </c>
    </row>
    <row r="396">
      <c r="A396" s="2" t="str">
        <f>IFERROR(__xludf.DUMMYFUNCTION("""COMPUTED_VALUE"""),"Vighneshwaram Bhaja Vighneshwaram Sadguru Natham")</f>
        <v>Vighneshwaram Bhaja Vighneshwaram Sadguru Natham</v>
      </c>
      <c r="B396" s="2">
        <f>IFERROR(__xludf.DUMMYFUNCTION("""COMPUTED_VALUE"""),1.0)</f>
        <v>1</v>
      </c>
      <c r="C396" s="2" t="s">
        <v>30</v>
      </c>
    </row>
    <row r="397">
      <c r="A397" s="2" t="str">
        <f>IFERROR(__xludf.DUMMYFUNCTION("""COMPUTED_VALUE"""),"Vighneshwaram Bhajorey Manasa Vighna Haram")</f>
        <v>Vighneshwaram Bhajorey Manasa Vighna Haram</v>
      </c>
      <c r="B397" s="2">
        <f>IFERROR(__xludf.DUMMYFUNCTION("""COMPUTED_VALUE"""),3.0)</f>
        <v>3</v>
      </c>
      <c r="C397" s="2" t="s">
        <v>30</v>
      </c>
    </row>
    <row r="398">
      <c r="A398" s="2" t="str">
        <f>IFERROR(__xludf.DUMMYFUNCTION("""COMPUTED_VALUE"""),"Vinayaka Vinayaka (Gavati)")</f>
        <v>Vinayaka Vinayaka (Gavati)</v>
      </c>
      <c r="B398" s="2">
        <f>IFERROR(__xludf.DUMMYFUNCTION("""COMPUTED_VALUE"""),2.0)</f>
        <v>2</v>
      </c>
      <c r="C398" s="2" t="s">
        <v>30</v>
      </c>
    </row>
    <row r="399">
      <c r="A399" s="2" t="str">
        <f>IFERROR(__xludf.DUMMYFUNCTION("""COMPUTED_VALUE"""),"Vinayaka Vinayaka (Hamsadhwani)")</f>
        <v>Vinayaka Vinayaka (Hamsadhwani)</v>
      </c>
      <c r="B399" s="2">
        <f>IFERROR(__xludf.DUMMYFUNCTION("""COMPUTED_VALUE"""),2.0)</f>
        <v>2</v>
      </c>
      <c r="C399" s="2" t="s">
        <v>30</v>
      </c>
    </row>
    <row r="400">
      <c r="A400" s="2" t="str">
        <f>IFERROR(__xludf.DUMMYFUNCTION("""COMPUTED_VALUE"""),"Vittala Bhajo Sai Vittala Bhajo")</f>
        <v>Vittala Bhajo Sai Vittala Bhajo</v>
      </c>
      <c r="B400" s="2">
        <f>IFERROR(__xludf.DUMMYFUNCTION("""COMPUTED_VALUE"""),1.0)</f>
        <v>1</v>
      </c>
      <c r="C400" s="2" t="s">
        <v>42</v>
      </c>
    </row>
    <row r="401">
      <c r="A401" s="2" t="str">
        <f>IFERROR(__xludf.DUMMYFUNCTION("""COMPUTED_VALUE"""),"Vittala Hari Vittala")</f>
        <v>Vittala Hari Vittala</v>
      </c>
      <c r="B401" s="2">
        <f>IFERROR(__xludf.DUMMYFUNCTION("""COMPUTED_VALUE"""),1.0)</f>
        <v>1</v>
      </c>
      <c r="C401" s="2" t="s">
        <v>42</v>
      </c>
    </row>
    <row r="402">
      <c r="A402" s="2" t="str">
        <f>IFERROR(__xludf.DUMMYFUNCTION("""COMPUTED_VALUE"""),"Vittala Narayana")</f>
        <v>Vittala Narayana</v>
      </c>
      <c r="B402" s="2">
        <f>IFERROR(__xludf.DUMMYFUNCTION("""COMPUTED_VALUE"""),1.0)</f>
        <v>1</v>
      </c>
      <c r="C402" s="2" t="s">
        <v>42</v>
      </c>
    </row>
    <row r="403">
      <c r="A403" s="2" t="str">
        <f>IFERROR(__xludf.DUMMYFUNCTION("""COMPUTED_VALUE"""),"Yadu Nandana Yashoda Bala")</f>
        <v>Yadu Nandana Yashoda Bala</v>
      </c>
      <c r="B403" s="2">
        <f>IFERROR(__xludf.DUMMYFUNCTION("""COMPUTED_VALUE"""),1.0)</f>
        <v>1</v>
      </c>
      <c r="C403" s="2" t="s">
        <v>23</v>
      </c>
    </row>
    <row r="404">
      <c r="A404" s="41" t="str">
        <f>IFERROR(__xludf.DUMMYFUNCTION("""COMPUTED_VALUE"""),"https://weather.apple.com/?city=Berwick&amp;lat=-38.069786&amp;lng=145.342209")</f>
        <v>https://weather.apple.com/?city=Berwick&amp;lat=-38.069786&amp;lng=145.342209</v>
      </c>
      <c r="B404" s="2">
        <f>IFERROR(__xludf.DUMMYFUNCTION("""COMPUTED_VALUE"""),1.0)</f>
        <v>1</v>
      </c>
      <c r="C404" s="2" t="s">
        <v>45</v>
      </c>
    </row>
    <row r="405">
      <c r="C405" s="2" t="s">
        <v>45</v>
      </c>
    </row>
    <row r="406">
      <c r="C406" s="2" t="s">
        <v>45</v>
      </c>
    </row>
    <row r="407">
      <c r="C407" s="2" t="s">
        <v>45</v>
      </c>
    </row>
    <row r="408">
      <c r="C408" s="2" t="s">
        <v>45</v>
      </c>
    </row>
    <row r="409">
      <c r="C409" s="2" t="s">
        <v>45</v>
      </c>
    </row>
    <row r="410">
      <c r="C410" s="2" t="s">
        <v>45</v>
      </c>
    </row>
    <row r="411">
      <c r="C411" s="2" t="s">
        <v>45</v>
      </c>
    </row>
    <row r="412">
      <c r="C412" s="2" t="s">
        <v>45</v>
      </c>
    </row>
    <row r="413">
      <c r="C413" s="2" t="s">
        <v>45</v>
      </c>
    </row>
    <row r="414">
      <c r="C414" s="2" t="s">
        <v>45</v>
      </c>
    </row>
    <row r="415">
      <c r="C415" s="2" t="s">
        <v>45</v>
      </c>
    </row>
    <row r="416">
      <c r="C416" s="2" t="s">
        <v>45</v>
      </c>
    </row>
    <row r="417">
      <c r="C417" s="2" t="s">
        <v>45</v>
      </c>
    </row>
    <row r="418">
      <c r="C418" s="2" t="s">
        <v>45</v>
      </c>
    </row>
    <row r="419">
      <c r="C419" s="2" t="s">
        <v>45</v>
      </c>
    </row>
    <row r="420">
      <c r="C420" s="2" t="s">
        <v>45</v>
      </c>
    </row>
    <row r="421">
      <c r="C421" s="2" t="s">
        <v>45</v>
      </c>
    </row>
    <row r="422">
      <c r="C422" s="2" t="s">
        <v>45</v>
      </c>
    </row>
    <row r="423">
      <c r="C423" s="2" t="s">
        <v>45</v>
      </c>
    </row>
    <row r="424">
      <c r="C424" s="2" t="s">
        <v>45</v>
      </c>
    </row>
    <row r="425">
      <c r="C425" s="2" t="s">
        <v>45</v>
      </c>
    </row>
    <row r="426">
      <c r="C426" s="2" t="s">
        <v>45</v>
      </c>
    </row>
    <row r="427">
      <c r="C427" s="2" t="s">
        <v>45</v>
      </c>
    </row>
    <row r="428">
      <c r="C428" s="2" t="s">
        <v>45</v>
      </c>
    </row>
    <row r="429">
      <c r="C429" s="2" t="s">
        <v>45</v>
      </c>
    </row>
    <row r="430">
      <c r="C430" s="2" t="s">
        <v>45</v>
      </c>
    </row>
    <row r="431">
      <c r="C431" s="2" t="s">
        <v>45</v>
      </c>
    </row>
    <row r="432">
      <c r="C432" s="2" t="s">
        <v>45</v>
      </c>
    </row>
    <row r="433">
      <c r="C433" s="2" t="s">
        <v>45</v>
      </c>
    </row>
    <row r="434">
      <c r="C434" s="2" t="s">
        <v>45</v>
      </c>
    </row>
    <row r="435">
      <c r="C435" s="2" t="s">
        <v>45</v>
      </c>
    </row>
    <row r="436">
      <c r="C436" s="2" t="s">
        <v>45</v>
      </c>
    </row>
    <row r="437">
      <c r="C437" s="2" t="s">
        <v>45</v>
      </c>
    </row>
    <row r="438">
      <c r="C438" s="2" t="s">
        <v>45</v>
      </c>
    </row>
    <row r="439">
      <c r="C439" s="2" t="s">
        <v>45</v>
      </c>
    </row>
    <row r="440">
      <c r="C440" s="2" t="s">
        <v>45</v>
      </c>
    </row>
    <row r="441">
      <c r="C441" s="2" t="s">
        <v>45</v>
      </c>
    </row>
    <row r="442">
      <c r="C442" s="2" t="s">
        <v>45</v>
      </c>
    </row>
    <row r="443">
      <c r="C443" s="2" t="s">
        <v>45</v>
      </c>
    </row>
    <row r="444">
      <c r="C444" s="2" t="s">
        <v>45</v>
      </c>
    </row>
    <row r="445">
      <c r="C445" s="2" t="s">
        <v>45</v>
      </c>
    </row>
    <row r="446">
      <c r="C446" s="2" t="s">
        <v>45</v>
      </c>
    </row>
    <row r="447">
      <c r="C447" s="2" t="s">
        <v>45</v>
      </c>
    </row>
    <row r="448">
      <c r="C448" s="2" t="s">
        <v>45</v>
      </c>
    </row>
    <row r="449">
      <c r="C449" s="2" t="s">
        <v>45</v>
      </c>
    </row>
    <row r="450">
      <c r="C450" s="2" t="s">
        <v>45</v>
      </c>
    </row>
    <row r="451">
      <c r="C451" s="2" t="s">
        <v>45</v>
      </c>
    </row>
    <row r="452">
      <c r="C452" s="2" t="s">
        <v>45</v>
      </c>
    </row>
    <row r="453">
      <c r="C453" s="2" t="s">
        <v>45</v>
      </c>
    </row>
    <row r="454">
      <c r="C454" s="2" t="s">
        <v>45</v>
      </c>
    </row>
    <row r="455">
      <c r="C455" s="2" t="s">
        <v>45</v>
      </c>
    </row>
    <row r="456">
      <c r="C456" s="2" t="s">
        <v>45</v>
      </c>
    </row>
    <row r="457">
      <c r="C457" s="2" t="s">
        <v>45</v>
      </c>
    </row>
    <row r="458">
      <c r="C458" s="2" t="s">
        <v>45</v>
      </c>
    </row>
    <row r="459">
      <c r="C459" s="2" t="s">
        <v>45</v>
      </c>
    </row>
    <row r="460">
      <c r="C460" s="2" t="s">
        <v>45</v>
      </c>
    </row>
    <row r="461">
      <c r="C461" s="2" t="s">
        <v>45</v>
      </c>
    </row>
    <row r="462">
      <c r="C462" s="2" t="s">
        <v>45</v>
      </c>
    </row>
    <row r="463">
      <c r="C463" s="2" t="s">
        <v>45</v>
      </c>
    </row>
    <row r="464">
      <c r="C464" s="2" t="s">
        <v>45</v>
      </c>
    </row>
    <row r="465">
      <c r="C465" s="2" t="s">
        <v>45</v>
      </c>
    </row>
    <row r="466">
      <c r="C466" s="2" t="s">
        <v>45</v>
      </c>
    </row>
    <row r="467">
      <c r="C467" s="2" t="s">
        <v>45</v>
      </c>
    </row>
    <row r="468">
      <c r="C468" s="2" t="s">
        <v>45</v>
      </c>
    </row>
    <row r="469">
      <c r="C469" s="2" t="s">
        <v>45</v>
      </c>
    </row>
    <row r="470">
      <c r="C470" s="2" t="s">
        <v>45</v>
      </c>
    </row>
    <row r="471">
      <c r="C471" s="2" t="s">
        <v>45</v>
      </c>
    </row>
    <row r="472">
      <c r="C472" s="2" t="s">
        <v>45</v>
      </c>
    </row>
    <row r="473">
      <c r="C473" s="2" t="s">
        <v>45</v>
      </c>
    </row>
    <row r="474">
      <c r="C474" s="2" t="s">
        <v>45</v>
      </c>
    </row>
    <row r="475">
      <c r="C475" s="2" t="s">
        <v>45</v>
      </c>
    </row>
    <row r="476">
      <c r="C476" s="2" t="s">
        <v>45</v>
      </c>
    </row>
    <row r="477">
      <c r="C477" s="2" t="s">
        <v>45</v>
      </c>
    </row>
    <row r="478">
      <c r="C478" s="2" t="s">
        <v>45</v>
      </c>
    </row>
    <row r="479">
      <c r="C479" s="2" t="s">
        <v>45</v>
      </c>
    </row>
    <row r="480">
      <c r="C480" s="2" t="s">
        <v>45</v>
      </c>
    </row>
    <row r="481">
      <c r="C481" s="2" t="s">
        <v>45</v>
      </c>
    </row>
    <row r="482">
      <c r="C482" s="2" t="s">
        <v>45</v>
      </c>
    </row>
    <row r="483">
      <c r="C483" s="2" t="s">
        <v>45</v>
      </c>
    </row>
    <row r="484">
      <c r="C484" s="2" t="s">
        <v>45</v>
      </c>
    </row>
    <row r="485">
      <c r="C485" s="2" t="s">
        <v>45</v>
      </c>
    </row>
    <row r="486">
      <c r="C486" s="2" t="s">
        <v>45</v>
      </c>
    </row>
    <row r="487">
      <c r="C487" s="2" t="s">
        <v>45</v>
      </c>
    </row>
    <row r="488">
      <c r="C488" s="2" t="s">
        <v>45</v>
      </c>
    </row>
    <row r="489">
      <c r="C489" s="2" t="s">
        <v>45</v>
      </c>
    </row>
    <row r="490">
      <c r="C490" s="2" t="s">
        <v>45</v>
      </c>
    </row>
    <row r="491">
      <c r="C491" s="2" t="s">
        <v>45</v>
      </c>
    </row>
    <row r="492">
      <c r="C492" s="2" t="s">
        <v>45</v>
      </c>
    </row>
    <row r="493">
      <c r="C493" s="2" t="s">
        <v>45</v>
      </c>
    </row>
    <row r="494">
      <c r="C494" s="2" t="s">
        <v>45</v>
      </c>
    </row>
    <row r="495">
      <c r="C495" s="2" t="s">
        <v>45</v>
      </c>
    </row>
    <row r="496">
      <c r="C496" s="2" t="s">
        <v>45</v>
      </c>
    </row>
    <row r="497">
      <c r="C497" s="2" t="s">
        <v>45</v>
      </c>
    </row>
    <row r="498">
      <c r="C498" s="2" t="s">
        <v>45</v>
      </c>
    </row>
    <row r="499">
      <c r="C499" s="2" t="s">
        <v>45</v>
      </c>
    </row>
    <row r="500">
      <c r="C500" s="2" t="s">
        <v>45</v>
      </c>
    </row>
    <row r="501">
      <c r="C501" s="2" t="s">
        <v>45</v>
      </c>
    </row>
    <row r="502">
      <c r="C502" s="2" t="s">
        <v>45</v>
      </c>
    </row>
    <row r="503">
      <c r="C503" s="2" t="s">
        <v>45</v>
      </c>
    </row>
    <row r="504">
      <c r="C504" s="2" t="s">
        <v>45</v>
      </c>
    </row>
    <row r="505">
      <c r="C505" s="2" t="s">
        <v>45</v>
      </c>
    </row>
    <row r="506">
      <c r="C506" s="2" t="s">
        <v>45</v>
      </c>
    </row>
    <row r="507">
      <c r="C507" s="2" t="s">
        <v>45</v>
      </c>
    </row>
    <row r="508">
      <c r="C508" s="2" t="s">
        <v>45</v>
      </c>
    </row>
    <row r="509">
      <c r="C509" s="2" t="s">
        <v>45</v>
      </c>
    </row>
    <row r="510">
      <c r="C510" s="2" t="s">
        <v>45</v>
      </c>
    </row>
    <row r="511">
      <c r="C511" s="2" t="s">
        <v>45</v>
      </c>
    </row>
    <row r="512">
      <c r="C512" s="2" t="s">
        <v>45</v>
      </c>
    </row>
    <row r="513">
      <c r="C513" s="2" t="s">
        <v>45</v>
      </c>
    </row>
    <row r="514">
      <c r="C514" s="2" t="s">
        <v>45</v>
      </c>
    </row>
    <row r="515">
      <c r="C515" s="2" t="s">
        <v>45</v>
      </c>
    </row>
    <row r="516">
      <c r="C516" s="2" t="s">
        <v>45</v>
      </c>
    </row>
    <row r="517">
      <c r="C517" s="2" t="s">
        <v>45</v>
      </c>
    </row>
    <row r="518">
      <c r="C518" s="2" t="s">
        <v>45</v>
      </c>
    </row>
    <row r="519">
      <c r="C519" s="2" t="s">
        <v>45</v>
      </c>
    </row>
    <row r="520">
      <c r="C520" s="2" t="s">
        <v>45</v>
      </c>
    </row>
    <row r="521">
      <c r="C521" s="2" t="s">
        <v>45</v>
      </c>
    </row>
    <row r="522">
      <c r="C522" s="2" t="s">
        <v>45</v>
      </c>
    </row>
    <row r="523">
      <c r="C523" s="2" t="s">
        <v>45</v>
      </c>
    </row>
    <row r="524">
      <c r="C524" s="2" t="s">
        <v>45</v>
      </c>
    </row>
    <row r="525">
      <c r="C525" s="2" t="s">
        <v>45</v>
      </c>
    </row>
    <row r="526">
      <c r="C526" s="2" t="s">
        <v>45</v>
      </c>
    </row>
    <row r="527">
      <c r="C527" s="2" t="s">
        <v>45</v>
      </c>
    </row>
    <row r="528">
      <c r="C528" s="2" t="s">
        <v>45</v>
      </c>
    </row>
    <row r="529">
      <c r="C529" s="2" t="s">
        <v>45</v>
      </c>
    </row>
    <row r="530">
      <c r="C530" s="2" t="s">
        <v>45</v>
      </c>
    </row>
    <row r="531">
      <c r="C531" s="2" t="s">
        <v>45</v>
      </c>
    </row>
    <row r="532">
      <c r="C532" s="2" t="s">
        <v>45</v>
      </c>
    </row>
    <row r="533">
      <c r="C533" s="2" t="s">
        <v>45</v>
      </c>
    </row>
    <row r="534">
      <c r="C534" s="2" t="s">
        <v>45</v>
      </c>
    </row>
    <row r="535">
      <c r="C535" s="2" t="s">
        <v>45</v>
      </c>
    </row>
    <row r="536">
      <c r="C536" s="2" t="s">
        <v>45</v>
      </c>
    </row>
    <row r="537">
      <c r="C537" s="2" t="s">
        <v>45</v>
      </c>
    </row>
    <row r="538">
      <c r="C538" s="2" t="s">
        <v>45</v>
      </c>
    </row>
    <row r="539">
      <c r="C539" s="2" t="s">
        <v>45</v>
      </c>
    </row>
    <row r="540">
      <c r="C540" s="2" t="s">
        <v>45</v>
      </c>
    </row>
    <row r="541">
      <c r="C541" s="2" t="s">
        <v>45</v>
      </c>
    </row>
    <row r="542">
      <c r="C542" s="2" t="s">
        <v>45</v>
      </c>
    </row>
    <row r="543">
      <c r="C543" s="2" t="s">
        <v>45</v>
      </c>
    </row>
    <row r="544">
      <c r="C544" s="2" t="s">
        <v>45</v>
      </c>
    </row>
    <row r="545">
      <c r="C545" s="2" t="s">
        <v>45</v>
      </c>
    </row>
    <row r="546">
      <c r="C546" s="2" t="s">
        <v>45</v>
      </c>
    </row>
    <row r="547">
      <c r="C547" s="2" t="s">
        <v>45</v>
      </c>
    </row>
    <row r="548">
      <c r="C548" s="2" t="s">
        <v>45</v>
      </c>
    </row>
    <row r="549">
      <c r="C549" s="2" t="s">
        <v>45</v>
      </c>
    </row>
    <row r="550">
      <c r="C550" s="2" t="s">
        <v>45</v>
      </c>
    </row>
    <row r="551">
      <c r="C551" s="2" t="s">
        <v>45</v>
      </c>
    </row>
    <row r="552">
      <c r="C552" s="2" t="s">
        <v>45</v>
      </c>
    </row>
    <row r="553">
      <c r="C553" s="2" t="s">
        <v>45</v>
      </c>
    </row>
    <row r="554">
      <c r="C554" s="2" t="s">
        <v>45</v>
      </c>
    </row>
    <row r="555">
      <c r="C555" s="2" t="s">
        <v>45</v>
      </c>
    </row>
    <row r="556">
      <c r="C556" s="2" t="s">
        <v>45</v>
      </c>
    </row>
    <row r="557">
      <c r="C557" s="2" t="s">
        <v>45</v>
      </c>
    </row>
    <row r="558">
      <c r="C558" s="2" t="s">
        <v>45</v>
      </c>
    </row>
    <row r="559">
      <c r="C559" s="2" t="s">
        <v>45</v>
      </c>
    </row>
    <row r="560">
      <c r="C560" s="2" t="s">
        <v>45</v>
      </c>
    </row>
    <row r="561">
      <c r="C561" s="2" t="s">
        <v>45</v>
      </c>
    </row>
    <row r="562">
      <c r="C562" s="2" t="s">
        <v>45</v>
      </c>
    </row>
    <row r="563">
      <c r="C563" s="2" t="s">
        <v>45</v>
      </c>
    </row>
    <row r="564">
      <c r="C564" s="2" t="s">
        <v>45</v>
      </c>
    </row>
    <row r="565">
      <c r="C565" s="2" t="s">
        <v>45</v>
      </c>
    </row>
    <row r="566">
      <c r="C566" s="2" t="s">
        <v>45</v>
      </c>
    </row>
    <row r="567">
      <c r="C567" s="2" t="s">
        <v>45</v>
      </c>
    </row>
    <row r="568">
      <c r="C568" s="2" t="s">
        <v>45</v>
      </c>
    </row>
    <row r="569">
      <c r="C569" s="2" t="s">
        <v>45</v>
      </c>
    </row>
    <row r="570">
      <c r="C570" s="2" t="s">
        <v>45</v>
      </c>
    </row>
    <row r="571">
      <c r="C571" s="2" t="s">
        <v>45</v>
      </c>
    </row>
    <row r="572">
      <c r="C572" s="2" t="s">
        <v>45</v>
      </c>
    </row>
    <row r="573">
      <c r="C573" s="2" t="s">
        <v>45</v>
      </c>
    </row>
    <row r="574">
      <c r="C574" s="2" t="s">
        <v>45</v>
      </c>
    </row>
    <row r="575">
      <c r="C575" s="2" t="s">
        <v>45</v>
      </c>
    </row>
    <row r="576">
      <c r="C576" s="2" t="s">
        <v>45</v>
      </c>
    </row>
    <row r="577">
      <c r="C577" s="2" t="s">
        <v>45</v>
      </c>
    </row>
    <row r="578">
      <c r="C578" s="2" t="s">
        <v>45</v>
      </c>
    </row>
    <row r="579">
      <c r="C579" s="2" t="s">
        <v>45</v>
      </c>
    </row>
    <row r="580">
      <c r="C580" s="2" t="s">
        <v>45</v>
      </c>
    </row>
    <row r="581">
      <c r="C581" s="2" t="s">
        <v>45</v>
      </c>
    </row>
    <row r="582">
      <c r="C582" s="2" t="s">
        <v>45</v>
      </c>
    </row>
    <row r="583">
      <c r="C583" s="2" t="s">
        <v>45</v>
      </c>
    </row>
    <row r="584">
      <c r="C584" s="2" t="s">
        <v>45</v>
      </c>
    </row>
    <row r="585">
      <c r="C585" s="2" t="s">
        <v>45</v>
      </c>
    </row>
    <row r="586">
      <c r="C586" s="2" t="s">
        <v>45</v>
      </c>
    </row>
    <row r="587">
      <c r="C587" s="2" t="s">
        <v>45</v>
      </c>
    </row>
    <row r="588">
      <c r="C588" s="2" t="s">
        <v>45</v>
      </c>
    </row>
    <row r="589">
      <c r="C589" s="2" t="s">
        <v>45</v>
      </c>
    </row>
    <row r="590">
      <c r="C590" s="2" t="s">
        <v>45</v>
      </c>
    </row>
    <row r="591">
      <c r="C591" s="2" t="s">
        <v>45</v>
      </c>
    </row>
    <row r="592">
      <c r="C592" s="2" t="s">
        <v>45</v>
      </c>
    </row>
    <row r="593">
      <c r="C593" s="2" t="s">
        <v>45</v>
      </c>
    </row>
    <row r="594">
      <c r="C594" s="2" t="s">
        <v>45</v>
      </c>
    </row>
    <row r="595">
      <c r="C595" s="2" t="s">
        <v>45</v>
      </c>
    </row>
    <row r="596">
      <c r="C596" s="2" t="s">
        <v>45</v>
      </c>
    </row>
    <row r="597">
      <c r="C597" s="2" t="s">
        <v>45</v>
      </c>
    </row>
    <row r="598">
      <c r="C598" s="2" t="s">
        <v>45</v>
      </c>
    </row>
    <row r="599">
      <c r="C599" s="2" t="s">
        <v>45</v>
      </c>
    </row>
    <row r="600">
      <c r="C600" s="2" t="s">
        <v>45</v>
      </c>
    </row>
    <row r="601">
      <c r="C601" s="2" t="s">
        <v>45</v>
      </c>
    </row>
    <row r="602">
      <c r="C602" s="2" t="s">
        <v>45</v>
      </c>
    </row>
    <row r="603">
      <c r="C603" s="2" t="s">
        <v>45</v>
      </c>
    </row>
    <row r="604">
      <c r="C604" s="2" t="s">
        <v>45</v>
      </c>
    </row>
    <row r="605">
      <c r="C605" s="2" t="s">
        <v>45</v>
      </c>
    </row>
    <row r="606">
      <c r="C606" s="2" t="s">
        <v>45</v>
      </c>
    </row>
    <row r="607">
      <c r="C607" s="2" t="s">
        <v>45</v>
      </c>
    </row>
    <row r="608">
      <c r="C608" s="2" t="s">
        <v>45</v>
      </c>
    </row>
    <row r="609">
      <c r="C609" s="2" t="s">
        <v>45</v>
      </c>
    </row>
    <row r="610">
      <c r="C610" s="2" t="s">
        <v>45</v>
      </c>
    </row>
    <row r="611">
      <c r="C611" s="2" t="s">
        <v>45</v>
      </c>
    </row>
    <row r="612">
      <c r="C612" s="2" t="s">
        <v>45</v>
      </c>
    </row>
    <row r="613">
      <c r="C613" s="2" t="s">
        <v>45</v>
      </c>
    </row>
    <row r="614">
      <c r="C614" s="2" t="s">
        <v>45</v>
      </c>
    </row>
    <row r="615">
      <c r="C615" s="2" t="s">
        <v>45</v>
      </c>
    </row>
    <row r="616">
      <c r="C616" s="2" t="s">
        <v>45</v>
      </c>
    </row>
    <row r="617">
      <c r="C617" s="2" t="s">
        <v>45</v>
      </c>
    </row>
    <row r="618">
      <c r="C618" s="2" t="s">
        <v>45</v>
      </c>
    </row>
    <row r="619">
      <c r="C619" s="2" t="s">
        <v>45</v>
      </c>
    </row>
    <row r="620">
      <c r="C620" s="2" t="s">
        <v>45</v>
      </c>
    </row>
    <row r="621">
      <c r="C621" s="2" t="s">
        <v>45</v>
      </c>
    </row>
    <row r="622">
      <c r="C622" s="2" t="s">
        <v>45</v>
      </c>
    </row>
    <row r="623">
      <c r="C623" s="2" t="s">
        <v>45</v>
      </c>
    </row>
    <row r="624">
      <c r="C624" s="2" t="s">
        <v>45</v>
      </c>
    </row>
    <row r="625">
      <c r="C625" s="2" t="s">
        <v>45</v>
      </c>
    </row>
    <row r="626">
      <c r="C626" s="2" t="s">
        <v>45</v>
      </c>
    </row>
    <row r="627">
      <c r="C627" s="2" t="s">
        <v>45</v>
      </c>
    </row>
    <row r="628">
      <c r="C628" s="2" t="s">
        <v>45</v>
      </c>
    </row>
    <row r="629">
      <c r="C629" s="2" t="s">
        <v>45</v>
      </c>
    </row>
    <row r="630">
      <c r="C630" s="2" t="s">
        <v>45</v>
      </c>
    </row>
    <row r="631">
      <c r="C631" s="2" t="s">
        <v>45</v>
      </c>
    </row>
    <row r="632">
      <c r="C632" s="2" t="s">
        <v>45</v>
      </c>
    </row>
    <row r="633">
      <c r="C633" s="2" t="s">
        <v>45</v>
      </c>
    </row>
    <row r="634">
      <c r="C634" s="2" t="s">
        <v>45</v>
      </c>
    </row>
    <row r="635">
      <c r="C635" s="2" t="s">
        <v>45</v>
      </c>
    </row>
    <row r="636">
      <c r="C636" s="2" t="s">
        <v>45</v>
      </c>
    </row>
    <row r="637">
      <c r="C637" s="2" t="s">
        <v>45</v>
      </c>
    </row>
    <row r="638">
      <c r="C638" s="2" t="s">
        <v>45</v>
      </c>
    </row>
    <row r="639">
      <c r="C639" s="2" t="s">
        <v>45</v>
      </c>
    </row>
    <row r="640">
      <c r="C640" s="2" t="s">
        <v>45</v>
      </c>
    </row>
    <row r="641">
      <c r="C641" s="2" t="s">
        <v>45</v>
      </c>
    </row>
    <row r="642">
      <c r="C642" s="2" t="s">
        <v>45</v>
      </c>
    </row>
    <row r="643">
      <c r="C643" s="2" t="s">
        <v>45</v>
      </c>
    </row>
    <row r="644">
      <c r="C644" s="2" t="s">
        <v>45</v>
      </c>
    </row>
    <row r="645">
      <c r="C645" s="2" t="s">
        <v>45</v>
      </c>
    </row>
    <row r="646">
      <c r="C646" s="2" t="s">
        <v>45</v>
      </c>
    </row>
    <row r="647">
      <c r="C647" s="2" t="s">
        <v>45</v>
      </c>
    </row>
    <row r="648">
      <c r="C648" s="2" t="s">
        <v>45</v>
      </c>
    </row>
    <row r="649">
      <c r="C649" s="2" t="s">
        <v>45</v>
      </c>
    </row>
    <row r="650">
      <c r="C650" s="2" t="s">
        <v>45</v>
      </c>
    </row>
    <row r="651">
      <c r="C651" s="2" t="s">
        <v>45</v>
      </c>
    </row>
    <row r="652">
      <c r="C652" s="2" t="s">
        <v>45</v>
      </c>
    </row>
    <row r="653">
      <c r="C653" s="2" t="s">
        <v>45</v>
      </c>
    </row>
    <row r="654">
      <c r="C654" s="2" t="s">
        <v>45</v>
      </c>
    </row>
    <row r="655">
      <c r="C655" s="2" t="s">
        <v>45</v>
      </c>
    </row>
    <row r="656">
      <c r="C656" s="2" t="s">
        <v>45</v>
      </c>
    </row>
    <row r="657">
      <c r="C657" s="2" t="s">
        <v>45</v>
      </c>
    </row>
    <row r="658">
      <c r="C658" s="2" t="s">
        <v>45</v>
      </c>
    </row>
    <row r="659">
      <c r="C659" s="2" t="s">
        <v>45</v>
      </c>
    </row>
    <row r="660">
      <c r="C660" s="2" t="s">
        <v>45</v>
      </c>
    </row>
    <row r="661">
      <c r="C661" s="2" t="s">
        <v>45</v>
      </c>
    </row>
    <row r="662">
      <c r="C662" s="2" t="s">
        <v>45</v>
      </c>
    </row>
    <row r="663">
      <c r="C663" s="2" t="s">
        <v>45</v>
      </c>
    </row>
    <row r="664">
      <c r="C664" s="2" t="s">
        <v>45</v>
      </c>
    </row>
    <row r="665">
      <c r="C665" s="2" t="s">
        <v>45</v>
      </c>
    </row>
    <row r="666">
      <c r="C666" s="2" t="s">
        <v>45</v>
      </c>
    </row>
    <row r="667">
      <c r="C667" s="2" t="s">
        <v>45</v>
      </c>
    </row>
    <row r="668">
      <c r="C668" s="2" t="s">
        <v>45</v>
      </c>
    </row>
    <row r="669">
      <c r="C669" s="2" t="s">
        <v>45</v>
      </c>
    </row>
    <row r="670">
      <c r="C670" s="2" t="s">
        <v>45</v>
      </c>
    </row>
    <row r="671">
      <c r="C671" s="2" t="s">
        <v>45</v>
      </c>
    </row>
    <row r="672">
      <c r="C672" s="2" t="s">
        <v>45</v>
      </c>
    </row>
    <row r="673">
      <c r="C673" s="2" t="s">
        <v>45</v>
      </c>
    </row>
    <row r="674">
      <c r="C674" s="2" t="s">
        <v>45</v>
      </c>
    </row>
    <row r="675">
      <c r="C675" s="2" t="s">
        <v>45</v>
      </c>
    </row>
    <row r="676">
      <c r="C676" s="2" t="s">
        <v>45</v>
      </c>
    </row>
    <row r="677">
      <c r="C677" s="2" t="s">
        <v>45</v>
      </c>
    </row>
    <row r="678">
      <c r="C678" s="2" t="s">
        <v>45</v>
      </c>
    </row>
    <row r="679">
      <c r="C679" s="2" t="s">
        <v>45</v>
      </c>
    </row>
    <row r="680">
      <c r="C680" s="2" t="s">
        <v>45</v>
      </c>
    </row>
    <row r="681">
      <c r="C681" s="2" t="s">
        <v>45</v>
      </c>
    </row>
    <row r="682">
      <c r="C682" s="2" t="s">
        <v>45</v>
      </c>
    </row>
    <row r="683">
      <c r="C683" s="2" t="s">
        <v>45</v>
      </c>
    </row>
    <row r="684">
      <c r="C684" s="2" t="s">
        <v>45</v>
      </c>
    </row>
    <row r="685">
      <c r="C685" s="2" t="s">
        <v>45</v>
      </c>
    </row>
    <row r="686">
      <c r="C686" s="2" t="s">
        <v>45</v>
      </c>
    </row>
    <row r="687">
      <c r="C687" s="2" t="s">
        <v>45</v>
      </c>
    </row>
    <row r="688">
      <c r="C688" s="2" t="s">
        <v>45</v>
      </c>
    </row>
    <row r="689">
      <c r="C689" s="2" t="s">
        <v>45</v>
      </c>
    </row>
    <row r="690">
      <c r="C690" s="2" t="s">
        <v>45</v>
      </c>
    </row>
    <row r="691">
      <c r="C691" s="2" t="s">
        <v>45</v>
      </c>
    </row>
    <row r="692">
      <c r="C692" s="2" t="s">
        <v>45</v>
      </c>
    </row>
    <row r="693">
      <c r="C693" s="2" t="s">
        <v>45</v>
      </c>
    </row>
    <row r="694">
      <c r="C694" s="2" t="s">
        <v>45</v>
      </c>
    </row>
    <row r="695">
      <c r="C695" s="2" t="s">
        <v>45</v>
      </c>
    </row>
    <row r="696">
      <c r="C696" s="2" t="s">
        <v>45</v>
      </c>
    </row>
    <row r="697">
      <c r="C697" s="2" t="s">
        <v>45</v>
      </c>
    </row>
    <row r="698">
      <c r="C698" s="2" t="s">
        <v>45</v>
      </c>
    </row>
    <row r="699">
      <c r="C699" s="2" t="s">
        <v>45</v>
      </c>
    </row>
    <row r="700">
      <c r="C700" s="2" t="s">
        <v>45</v>
      </c>
    </row>
    <row r="701">
      <c r="C701" s="2" t="s">
        <v>45</v>
      </c>
    </row>
    <row r="702">
      <c r="C702" s="2" t="s">
        <v>45</v>
      </c>
    </row>
    <row r="703">
      <c r="C703" s="2" t="s">
        <v>45</v>
      </c>
    </row>
    <row r="704">
      <c r="C704" s="2" t="s">
        <v>45</v>
      </c>
    </row>
    <row r="705">
      <c r="C705" s="2" t="s">
        <v>45</v>
      </c>
    </row>
    <row r="706">
      <c r="C706" s="2" t="s">
        <v>45</v>
      </c>
    </row>
    <row r="707">
      <c r="C707" s="2" t="s">
        <v>45</v>
      </c>
    </row>
    <row r="708">
      <c r="C708" s="2" t="s">
        <v>45</v>
      </c>
    </row>
    <row r="709">
      <c r="C709" s="2" t="s">
        <v>45</v>
      </c>
    </row>
    <row r="710">
      <c r="C710" s="2" t="s">
        <v>45</v>
      </c>
    </row>
    <row r="711">
      <c r="C711" s="2" t="s">
        <v>45</v>
      </c>
    </row>
    <row r="712">
      <c r="C712" s="2" t="s">
        <v>45</v>
      </c>
    </row>
    <row r="713">
      <c r="C713" s="2" t="s">
        <v>45</v>
      </c>
    </row>
    <row r="714">
      <c r="C714" s="2" t="s">
        <v>45</v>
      </c>
    </row>
    <row r="715">
      <c r="C715" s="2" t="s">
        <v>45</v>
      </c>
    </row>
    <row r="716">
      <c r="C716" s="2" t="s">
        <v>45</v>
      </c>
    </row>
    <row r="717">
      <c r="C717" s="2" t="s">
        <v>45</v>
      </c>
    </row>
    <row r="718">
      <c r="C718" s="2" t="s">
        <v>45</v>
      </c>
    </row>
    <row r="719">
      <c r="C719" s="2" t="s">
        <v>45</v>
      </c>
    </row>
    <row r="720">
      <c r="C720" s="2" t="s">
        <v>45</v>
      </c>
    </row>
    <row r="721">
      <c r="C721" s="2" t="s">
        <v>45</v>
      </c>
    </row>
    <row r="722">
      <c r="C722" s="2" t="s">
        <v>45</v>
      </c>
    </row>
    <row r="723">
      <c r="C723" s="2" t="s">
        <v>45</v>
      </c>
    </row>
    <row r="724">
      <c r="C724" s="2" t="s">
        <v>45</v>
      </c>
    </row>
    <row r="725">
      <c r="C725" s="2" t="s">
        <v>45</v>
      </c>
    </row>
    <row r="726">
      <c r="C726" s="2" t="s">
        <v>45</v>
      </c>
    </row>
    <row r="727">
      <c r="C727" s="2" t="s">
        <v>45</v>
      </c>
    </row>
    <row r="728">
      <c r="C728" s="2" t="s">
        <v>45</v>
      </c>
    </row>
    <row r="729">
      <c r="C729" s="2" t="s">
        <v>45</v>
      </c>
    </row>
    <row r="730">
      <c r="C730" s="2" t="s">
        <v>45</v>
      </c>
    </row>
    <row r="731">
      <c r="C731" s="2" t="s">
        <v>45</v>
      </c>
    </row>
    <row r="732">
      <c r="C732" s="2" t="s">
        <v>45</v>
      </c>
    </row>
    <row r="733">
      <c r="C733" s="2" t="s">
        <v>45</v>
      </c>
    </row>
    <row r="734">
      <c r="C734" s="2" t="s">
        <v>45</v>
      </c>
    </row>
    <row r="735">
      <c r="C735" s="2" t="s">
        <v>45</v>
      </c>
    </row>
    <row r="736">
      <c r="C736" s="2" t="s">
        <v>45</v>
      </c>
    </row>
    <row r="737">
      <c r="C737" s="2" t="s">
        <v>45</v>
      </c>
    </row>
    <row r="738">
      <c r="C738" s="2" t="s">
        <v>45</v>
      </c>
    </row>
    <row r="739">
      <c r="C739" s="2" t="s">
        <v>45</v>
      </c>
    </row>
    <row r="740">
      <c r="C740" s="2" t="s">
        <v>45</v>
      </c>
    </row>
    <row r="741">
      <c r="C741" s="2" t="s">
        <v>45</v>
      </c>
    </row>
    <row r="742">
      <c r="C742" s="2" t="s">
        <v>45</v>
      </c>
    </row>
    <row r="743">
      <c r="C743" s="2" t="s">
        <v>45</v>
      </c>
    </row>
    <row r="744">
      <c r="C744" s="2" t="s">
        <v>45</v>
      </c>
    </row>
    <row r="745">
      <c r="C745" s="2" t="s">
        <v>45</v>
      </c>
    </row>
    <row r="746">
      <c r="C746" s="2" t="s">
        <v>45</v>
      </c>
    </row>
    <row r="747">
      <c r="C747" s="2" t="s">
        <v>45</v>
      </c>
    </row>
    <row r="748">
      <c r="C748" s="2" t="s">
        <v>45</v>
      </c>
    </row>
    <row r="749">
      <c r="C749" s="2" t="s">
        <v>45</v>
      </c>
    </row>
    <row r="750">
      <c r="C750" s="2" t="s">
        <v>45</v>
      </c>
    </row>
    <row r="751">
      <c r="C751" s="2" t="s">
        <v>45</v>
      </c>
    </row>
    <row r="752">
      <c r="C752" s="2" t="s">
        <v>45</v>
      </c>
    </row>
    <row r="753">
      <c r="C753" s="2" t="s">
        <v>45</v>
      </c>
    </row>
    <row r="754">
      <c r="C754" s="2" t="s">
        <v>45</v>
      </c>
    </row>
    <row r="755">
      <c r="C755" s="2" t="s">
        <v>45</v>
      </c>
    </row>
    <row r="756">
      <c r="C756" s="2" t="s">
        <v>45</v>
      </c>
    </row>
    <row r="757">
      <c r="C757" s="2" t="s">
        <v>45</v>
      </c>
    </row>
    <row r="758">
      <c r="C758" s="2" t="s">
        <v>45</v>
      </c>
    </row>
    <row r="759">
      <c r="C759" s="2" t="s">
        <v>45</v>
      </c>
    </row>
    <row r="760">
      <c r="C760" s="2" t="s">
        <v>45</v>
      </c>
    </row>
    <row r="761">
      <c r="C761" s="2" t="s">
        <v>45</v>
      </c>
    </row>
    <row r="762">
      <c r="C762" s="2" t="s">
        <v>45</v>
      </c>
    </row>
    <row r="763">
      <c r="C763" s="2" t="s">
        <v>45</v>
      </c>
    </row>
    <row r="764">
      <c r="C764" s="2" t="s">
        <v>45</v>
      </c>
    </row>
    <row r="765">
      <c r="C765" s="2" t="s">
        <v>45</v>
      </c>
    </row>
    <row r="766">
      <c r="C766" s="2" t="s">
        <v>45</v>
      </c>
    </row>
    <row r="767">
      <c r="C767" s="2" t="s">
        <v>45</v>
      </c>
    </row>
    <row r="768">
      <c r="C768" s="2" t="s">
        <v>45</v>
      </c>
    </row>
    <row r="769">
      <c r="C769" s="2" t="s">
        <v>45</v>
      </c>
    </row>
    <row r="770">
      <c r="C770" s="2" t="s">
        <v>45</v>
      </c>
    </row>
    <row r="771">
      <c r="C771" s="2" t="s">
        <v>45</v>
      </c>
    </row>
    <row r="772">
      <c r="C772" s="2" t="s">
        <v>45</v>
      </c>
    </row>
    <row r="773">
      <c r="C773" s="2" t="s">
        <v>45</v>
      </c>
    </row>
    <row r="774">
      <c r="C774" s="2" t="s">
        <v>45</v>
      </c>
    </row>
    <row r="775">
      <c r="C775" s="2" t="s">
        <v>45</v>
      </c>
    </row>
    <row r="776">
      <c r="C776" s="2" t="s">
        <v>45</v>
      </c>
    </row>
    <row r="777">
      <c r="C777" s="2" t="s">
        <v>45</v>
      </c>
    </row>
    <row r="778">
      <c r="C778" s="2" t="s">
        <v>45</v>
      </c>
    </row>
    <row r="779">
      <c r="C779" s="2" t="s">
        <v>45</v>
      </c>
    </row>
    <row r="780">
      <c r="C780" s="2" t="s">
        <v>45</v>
      </c>
    </row>
    <row r="781">
      <c r="C781" s="2" t="s">
        <v>45</v>
      </c>
    </row>
    <row r="782">
      <c r="C782" s="2" t="s">
        <v>45</v>
      </c>
    </row>
    <row r="783">
      <c r="C783" s="2" t="s">
        <v>45</v>
      </c>
    </row>
    <row r="784">
      <c r="C784" s="2" t="s">
        <v>45</v>
      </c>
    </row>
    <row r="785">
      <c r="C785" s="2" t="s">
        <v>45</v>
      </c>
    </row>
    <row r="786">
      <c r="C786" s="2" t="s">
        <v>45</v>
      </c>
    </row>
    <row r="787">
      <c r="C787" s="2" t="s">
        <v>45</v>
      </c>
    </row>
    <row r="788">
      <c r="C788" s="2" t="s">
        <v>45</v>
      </c>
    </row>
    <row r="789">
      <c r="C789" s="2" t="s">
        <v>45</v>
      </c>
    </row>
    <row r="790">
      <c r="C790" s="2" t="s">
        <v>45</v>
      </c>
    </row>
    <row r="791">
      <c r="C791" s="2" t="s">
        <v>45</v>
      </c>
    </row>
    <row r="792">
      <c r="C792" s="2" t="s">
        <v>45</v>
      </c>
    </row>
    <row r="793">
      <c r="C793" s="2" t="s">
        <v>45</v>
      </c>
    </row>
    <row r="794">
      <c r="C794" s="2" t="s">
        <v>45</v>
      </c>
    </row>
    <row r="795">
      <c r="C795" s="2" t="s">
        <v>45</v>
      </c>
    </row>
    <row r="796">
      <c r="C796" s="2" t="s">
        <v>45</v>
      </c>
    </row>
    <row r="797">
      <c r="C797" s="2" t="s">
        <v>45</v>
      </c>
    </row>
    <row r="798">
      <c r="C798" s="2" t="s">
        <v>45</v>
      </c>
    </row>
    <row r="799">
      <c r="C799" s="2" t="s">
        <v>45</v>
      </c>
    </row>
    <row r="800">
      <c r="C800" s="2" t="s">
        <v>45</v>
      </c>
    </row>
    <row r="801">
      <c r="C801" s="2" t="s">
        <v>45</v>
      </c>
    </row>
    <row r="802">
      <c r="C802" s="2" t="s">
        <v>45</v>
      </c>
    </row>
    <row r="803">
      <c r="C803" s="2" t="s">
        <v>45</v>
      </c>
    </row>
    <row r="804">
      <c r="C804" s="2" t="s">
        <v>45</v>
      </c>
    </row>
    <row r="805">
      <c r="C805" s="2" t="s">
        <v>45</v>
      </c>
    </row>
    <row r="806">
      <c r="C806" s="2" t="s">
        <v>45</v>
      </c>
    </row>
    <row r="807">
      <c r="C807" s="2" t="s">
        <v>45</v>
      </c>
    </row>
    <row r="808">
      <c r="C808" s="2" t="s">
        <v>45</v>
      </c>
    </row>
    <row r="809">
      <c r="C809" s="2" t="s">
        <v>45</v>
      </c>
    </row>
    <row r="810">
      <c r="C810" s="2" t="s">
        <v>45</v>
      </c>
    </row>
    <row r="811">
      <c r="C811" s="2" t="s">
        <v>45</v>
      </c>
    </row>
    <row r="812">
      <c r="C812" s="2" t="s">
        <v>45</v>
      </c>
    </row>
    <row r="813">
      <c r="C813" s="2" t="s">
        <v>45</v>
      </c>
    </row>
    <row r="814">
      <c r="C814" s="2" t="s">
        <v>45</v>
      </c>
    </row>
    <row r="815">
      <c r="C815" s="2" t="s">
        <v>45</v>
      </c>
    </row>
    <row r="816">
      <c r="C816" s="2" t="s">
        <v>45</v>
      </c>
    </row>
    <row r="817">
      <c r="C817" s="2" t="s">
        <v>45</v>
      </c>
    </row>
    <row r="818">
      <c r="C818" s="2" t="s">
        <v>45</v>
      </c>
    </row>
    <row r="819">
      <c r="C819" s="2" t="s">
        <v>45</v>
      </c>
    </row>
    <row r="820">
      <c r="C820" s="2" t="s">
        <v>45</v>
      </c>
    </row>
    <row r="821">
      <c r="C821" s="2" t="s">
        <v>45</v>
      </c>
    </row>
    <row r="822">
      <c r="C822" s="2" t="s">
        <v>45</v>
      </c>
    </row>
    <row r="823">
      <c r="C823" s="2" t="s">
        <v>45</v>
      </c>
    </row>
    <row r="824">
      <c r="C824" s="2" t="s">
        <v>45</v>
      </c>
    </row>
    <row r="825">
      <c r="C825" s="2" t="s">
        <v>45</v>
      </c>
    </row>
    <row r="826">
      <c r="C826" s="2" t="s">
        <v>45</v>
      </c>
    </row>
    <row r="827">
      <c r="C827" s="2" t="s">
        <v>45</v>
      </c>
    </row>
    <row r="828">
      <c r="C828" s="2" t="s">
        <v>45</v>
      </c>
    </row>
    <row r="829">
      <c r="C829" s="2" t="s">
        <v>45</v>
      </c>
    </row>
    <row r="830">
      <c r="C830" s="2" t="s">
        <v>45</v>
      </c>
    </row>
    <row r="831">
      <c r="C831" s="2" t="s">
        <v>45</v>
      </c>
    </row>
    <row r="832">
      <c r="C832" s="2" t="s">
        <v>45</v>
      </c>
    </row>
    <row r="833">
      <c r="C833" s="2" t="s">
        <v>45</v>
      </c>
    </row>
    <row r="834">
      <c r="C834" s="2" t="s">
        <v>45</v>
      </c>
    </row>
    <row r="835">
      <c r="C835" s="2" t="s">
        <v>45</v>
      </c>
    </row>
    <row r="836">
      <c r="C836" s="2" t="s">
        <v>45</v>
      </c>
    </row>
    <row r="837">
      <c r="C837" s="2" t="s">
        <v>45</v>
      </c>
    </row>
    <row r="838">
      <c r="C838" s="2" t="s">
        <v>45</v>
      </c>
    </row>
    <row r="839">
      <c r="C839" s="2" t="s">
        <v>45</v>
      </c>
    </row>
    <row r="840">
      <c r="C840" s="2" t="s">
        <v>45</v>
      </c>
    </row>
    <row r="841">
      <c r="C841" s="2" t="s">
        <v>45</v>
      </c>
    </row>
    <row r="842">
      <c r="C842" s="2" t="s">
        <v>45</v>
      </c>
    </row>
    <row r="843">
      <c r="C843" s="2" t="s">
        <v>45</v>
      </c>
    </row>
    <row r="844">
      <c r="C844" s="2" t="s">
        <v>45</v>
      </c>
    </row>
    <row r="845">
      <c r="C845" s="2" t="s">
        <v>45</v>
      </c>
    </row>
    <row r="846">
      <c r="C846" s="2" t="s">
        <v>45</v>
      </c>
    </row>
    <row r="847">
      <c r="C847" s="2" t="s">
        <v>45</v>
      </c>
    </row>
    <row r="848">
      <c r="C848" s="2" t="s">
        <v>45</v>
      </c>
    </row>
    <row r="849">
      <c r="C849" s="2" t="s">
        <v>45</v>
      </c>
    </row>
    <row r="850">
      <c r="C850" s="2" t="s">
        <v>45</v>
      </c>
    </row>
    <row r="851">
      <c r="C851" s="2" t="s">
        <v>45</v>
      </c>
    </row>
    <row r="852">
      <c r="C852" s="2" t="s">
        <v>45</v>
      </c>
    </row>
    <row r="853">
      <c r="C853" s="2" t="s">
        <v>45</v>
      </c>
    </row>
    <row r="854">
      <c r="C854" s="2" t="s">
        <v>45</v>
      </c>
    </row>
    <row r="855">
      <c r="C855" s="2" t="s">
        <v>45</v>
      </c>
    </row>
    <row r="856">
      <c r="C856" s="2" t="s">
        <v>45</v>
      </c>
    </row>
    <row r="857">
      <c r="C857" s="2" t="s">
        <v>45</v>
      </c>
    </row>
    <row r="858">
      <c r="C858" s="2" t="s">
        <v>45</v>
      </c>
    </row>
    <row r="859">
      <c r="C859" s="2" t="s">
        <v>45</v>
      </c>
    </row>
    <row r="860">
      <c r="C860" s="2" t="s">
        <v>45</v>
      </c>
    </row>
    <row r="861">
      <c r="C861" s="2" t="s">
        <v>45</v>
      </c>
    </row>
    <row r="862">
      <c r="C862" s="2" t="s">
        <v>45</v>
      </c>
    </row>
    <row r="863">
      <c r="C863" s="2" t="s">
        <v>45</v>
      </c>
    </row>
    <row r="864">
      <c r="C864" s="2" t="s">
        <v>45</v>
      </c>
    </row>
    <row r="865">
      <c r="C865" s="2" t="s">
        <v>45</v>
      </c>
    </row>
    <row r="866">
      <c r="C866" s="2" t="s">
        <v>45</v>
      </c>
    </row>
    <row r="867">
      <c r="C867" s="2" t="s">
        <v>45</v>
      </c>
    </row>
    <row r="868">
      <c r="C868" s="2" t="s">
        <v>45</v>
      </c>
    </row>
    <row r="869">
      <c r="C869" s="2" t="s">
        <v>45</v>
      </c>
    </row>
    <row r="870">
      <c r="C870" s="2" t="s">
        <v>45</v>
      </c>
    </row>
    <row r="871">
      <c r="C871" s="2" t="s">
        <v>45</v>
      </c>
    </row>
    <row r="872">
      <c r="C872" s="2" t="s">
        <v>45</v>
      </c>
    </row>
    <row r="873">
      <c r="C873" s="2" t="s">
        <v>45</v>
      </c>
    </row>
    <row r="874">
      <c r="C874" s="2" t="s">
        <v>45</v>
      </c>
    </row>
    <row r="875">
      <c r="C875" s="2" t="s">
        <v>45</v>
      </c>
    </row>
    <row r="876">
      <c r="C876" s="2" t="s">
        <v>45</v>
      </c>
    </row>
    <row r="877">
      <c r="C877" s="2" t="s">
        <v>45</v>
      </c>
    </row>
    <row r="878">
      <c r="C878" s="2" t="s">
        <v>45</v>
      </c>
    </row>
    <row r="879">
      <c r="C879" s="2" t="s">
        <v>45</v>
      </c>
    </row>
    <row r="880">
      <c r="C880" s="2" t="s">
        <v>45</v>
      </c>
    </row>
    <row r="881">
      <c r="C881" s="2" t="s">
        <v>45</v>
      </c>
    </row>
    <row r="882">
      <c r="C882" s="2" t="s">
        <v>45</v>
      </c>
    </row>
    <row r="883">
      <c r="C883" s="2" t="s">
        <v>45</v>
      </c>
    </row>
    <row r="884">
      <c r="C884" s="2" t="s">
        <v>45</v>
      </c>
    </row>
    <row r="885">
      <c r="C885" s="2" t="s">
        <v>45</v>
      </c>
    </row>
    <row r="886">
      <c r="C886" s="2" t="s">
        <v>45</v>
      </c>
    </row>
    <row r="887">
      <c r="C887" s="2" t="s">
        <v>45</v>
      </c>
    </row>
    <row r="888">
      <c r="C888" s="2" t="s">
        <v>45</v>
      </c>
    </row>
    <row r="889">
      <c r="C889" s="2" t="s">
        <v>45</v>
      </c>
    </row>
    <row r="890">
      <c r="C890" s="2" t="s">
        <v>45</v>
      </c>
    </row>
    <row r="891">
      <c r="C891" s="2" t="s">
        <v>45</v>
      </c>
    </row>
    <row r="892">
      <c r="C892" s="2" t="s">
        <v>45</v>
      </c>
    </row>
    <row r="893">
      <c r="C893" s="2" t="s">
        <v>45</v>
      </c>
    </row>
    <row r="894">
      <c r="C894" s="2" t="s">
        <v>45</v>
      </c>
    </row>
    <row r="895">
      <c r="C895" s="2" t="s">
        <v>45</v>
      </c>
    </row>
    <row r="896">
      <c r="C896" s="2" t="s">
        <v>45</v>
      </c>
    </row>
    <row r="897">
      <c r="C897" s="2" t="s">
        <v>45</v>
      </c>
    </row>
    <row r="898">
      <c r="C898" s="2" t="s">
        <v>45</v>
      </c>
    </row>
    <row r="899">
      <c r="C899" s="2" t="s">
        <v>45</v>
      </c>
    </row>
    <row r="900">
      <c r="C900" s="2" t="s">
        <v>45</v>
      </c>
    </row>
    <row r="901">
      <c r="C901" s="2" t="s">
        <v>45</v>
      </c>
    </row>
    <row r="902">
      <c r="C902" s="2" t="s">
        <v>45</v>
      </c>
    </row>
    <row r="903">
      <c r="C903" s="2" t="s">
        <v>45</v>
      </c>
    </row>
    <row r="904">
      <c r="C904" s="2" t="s">
        <v>45</v>
      </c>
    </row>
    <row r="905">
      <c r="C905" s="2" t="s">
        <v>45</v>
      </c>
    </row>
    <row r="906">
      <c r="C906" s="2" t="s">
        <v>45</v>
      </c>
    </row>
    <row r="907">
      <c r="C907" s="2" t="s">
        <v>45</v>
      </c>
    </row>
    <row r="908">
      <c r="C908" s="2" t="s">
        <v>45</v>
      </c>
    </row>
    <row r="909">
      <c r="C909" s="2" t="s">
        <v>45</v>
      </c>
    </row>
    <row r="910">
      <c r="C910" s="2" t="s">
        <v>45</v>
      </c>
    </row>
    <row r="911">
      <c r="C911" s="2" t="s">
        <v>45</v>
      </c>
    </row>
    <row r="912">
      <c r="C912" s="2" t="s">
        <v>45</v>
      </c>
    </row>
    <row r="913">
      <c r="C913" s="2" t="s">
        <v>45</v>
      </c>
    </row>
    <row r="914">
      <c r="C914" s="2" t="s">
        <v>45</v>
      </c>
    </row>
    <row r="915">
      <c r="C915" s="2" t="s">
        <v>45</v>
      </c>
    </row>
    <row r="916">
      <c r="C916" s="2" t="s">
        <v>45</v>
      </c>
    </row>
    <row r="917">
      <c r="C917" s="2" t="s">
        <v>45</v>
      </c>
    </row>
    <row r="918">
      <c r="C918" s="2" t="s">
        <v>45</v>
      </c>
    </row>
    <row r="919">
      <c r="C919" s="2" t="s">
        <v>45</v>
      </c>
    </row>
    <row r="920">
      <c r="C920" s="2" t="s">
        <v>45</v>
      </c>
    </row>
    <row r="921">
      <c r="C921" s="2" t="s">
        <v>45</v>
      </c>
    </row>
    <row r="922">
      <c r="C922" s="2" t="s">
        <v>45</v>
      </c>
    </row>
    <row r="923">
      <c r="C923" s="2" t="s">
        <v>45</v>
      </c>
    </row>
    <row r="924">
      <c r="C924" s="2" t="s">
        <v>45</v>
      </c>
    </row>
    <row r="925">
      <c r="C925" s="2" t="s">
        <v>45</v>
      </c>
    </row>
    <row r="926">
      <c r="C926" s="2" t="s">
        <v>45</v>
      </c>
    </row>
    <row r="927">
      <c r="C927" s="2" t="s">
        <v>45</v>
      </c>
    </row>
    <row r="928">
      <c r="C928" s="2" t="s">
        <v>45</v>
      </c>
    </row>
    <row r="929">
      <c r="C929" s="2" t="s">
        <v>45</v>
      </c>
    </row>
    <row r="930">
      <c r="C930" s="2" t="s">
        <v>45</v>
      </c>
    </row>
    <row r="931">
      <c r="C931" s="2" t="s">
        <v>45</v>
      </c>
    </row>
    <row r="932">
      <c r="C932" s="2" t="s">
        <v>45</v>
      </c>
    </row>
    <row r="933">
      <c r="C933" s="2" t="s">
        <v>45</v>
      </c>
    </row>
    <row r="934">
      <c r="C934" s="2" t="s">
        <v>45</v>
      </c>
    </row>
    <row r="935">
      <c r="C935" s="2" t="s">
        <v>45</v>
      </c>
    </row>
    <row r="936">
      <c r="C936" s="2" t="s">
        <v>45</v>
      </c>
    </row>
    <row r="937">
      <c r="C937" s="2" t="s">
        <v>45</v>
      </c>
    </row>
    <row r="938">
      <c r="C938" s="2" t="s">
        <v>45</v>
      </c>
    </row>
    <row r="939">
      <c r="C939" s="2" t="s">
        <v>45</v>
      </c>
    </row>
    <row r="940">
      <c r="C940" s="2" t="s">
        <v>45</v>
      </c>
    </row>
    <row r="941">
      <c r="C941" s="2" t="s">
        <v>45</v>
      </c>
    </row>
    <row r="942">
      <c r="C942" s="2" t="s">
        <v>45</v>
      </c>
    </row>
    <row r="943">
      <c r="C943" s="2" t="s">
        <v>45</v>
      </c>
    </row>
    <row r="944">
      <c r="C944" s="2" t="s">
        <v>45</v>
      </c>
    </row>
    <row r="945">
      <c r="C945" s="2" t="s">
        <v>45</v>
      </c>
    </row>
    <row r="946">
      <c r="C946" s="2" t="s">
        <v>45</v>
      </c>
    </row>
    <row r="947">
      <c r="C947" s="2" t="s">
        <v>45</v>
      </c>
    </row>
    <row r="948">
      <c r="C948" s="2" t="s">
        <v>45</v>
      </c>
    </row>
    <row r="949">
      <c r="C949" s="2" t="s">
        <v>45</v>
      </c>
    </row>
    <row r="950">
      <c r="C950" s="2" t="s">
        <v>45</v>
      </c>
    </row>
    <row r="951">
      <c r="C951" s="2" t="s">
        <v>45</v>
      </c>
    </row>
    <row r="952">
      <c r="C952" s="2" t="s">
        <v>45</v>
      </c>
    </row>
    <row r="953">
      <c r="C953" s="2" t="s">
        <v>45</v>
      </c>
    </row>
    <row r="954">
      <c r="C954" s="2" t="s">
        <v>45</v>
      </c>
    </row>
    <row r="955">
      <c r="C955" s="2" t="s">
        <v>45</v>
      </c>
    </row>
    <row r="956">
      <c r="C956" s="2" t="s">
        <v>45</v>
      </c>
    </row>
    <row r="957">
      <c r="C957" s="2" t="s">
        <v>45</v>
      </c>
    </row>
    <row r="958">
      <c r="C958" s="2" t="s">
        <v>45</v>
      </c>
    </row>
    <row r="959">
      <c r="C959" s="2" t="s">
        <v>45</v>
      </c>
    </row>
    <row r="960">
      <c r="C960" s="2" t="s">
        <v>45</v>
      </c>
    </row>
    <row r="961">
      <c r="C961" s="2" t="s">
        <v>45</v>
      </c>
    </row>
    <row r="962">
      <c r="C962" s="2" t="s">
        <v>45</v>
      </c>
    </row>
    <row r="963">
      <c r="C963" s="2" t="s">
        <v>45</v>
      </c>
    </row>
    <row r="964">
      <c r="C964" s="2" t="s">
        <v>45</v>
      </c>
    </row>
    <row r="965">
      <c r="C965" s="2" t="s">
        <v>45</v>
      </c>
    </row>
    <row r="966">
      <c r="C966" s="2" t="s">
        <v>45</v>
      </c>
    </row>
    <row r="967">
      <c r="C967" s="2" t="s">
        <v>45</v>
      </c>
    </row>
    <row r="968">
      <c r="C968" s="2" t="s">
        <v>45</v>
      </c>
    </row>
    <row r="969">
      <c r="C969" s="2" t="s">
        <v>45</v>
      </c>
    </row>
    <row r="970">
      <c r="C970" s="2" t="s">
        <v>45</v>
      </c>
    </row>
    <row r="971">
      <c r="C971" s="2" t="s">
        <v>45</v>
      </c>
    </row>
    <row r="972">
      <c r="C972" s="2" t="s">
        <v>45</v>
      </c>
    </row>
    <row r="973">
      <c r="C973" s="2" t="s">
        <v>45</v>
      </c>
    </row>
    <row r="974">
      <c r="C974" s="2" t="s">
        <v>45</v>
      </c>
    </row>
    <row r="975">
      <c r="C975" s="2" t="s">
        <v>45</v>
      </c>
    </row>
    <row r="976">
      <c r="C976" s="2" t="s">
        <v>45</v>
      </c>
    </row>
    <row r="977">
      <c r="C977" s="2" t="s">
        <v>45</v>
      </c>
    </row>
    <row r="978">
      <c r="C978" s="2" t="s">
        <v>45</v>
      </c>
    </row>
    <row r="979">
      <c r="C979" s="2" t="s">
        <v>45</v>
      </c>
    </row>
    <row r="980">
      <c r="C980" s="2" t="s">
        <v>45</v>
      </c>
    </row>
    <row r="981">
      <c r="C981" s="2" t="s">
        <v>45</v>
      </c>
    </row>
    <row r="982">
      <c r="C982" s="2" t="s">
        <v>45</v>
      </c>
    </row>
    <row r="983">
      <c r="C983" s="2" t="s">
        <v>45</v>
      </c>
    </row>
    <row r="984">
      <c r="C984" s="2" t="s">
        <v>45</v>
      </c>
    </row>
    <row r="985">
      <c r="C985" s="2" t="s">
        <v>45</v>
      </c>
    </row>
    <row r="986">
      <c r="C986" s="2" t="s">
        <v>45</v>
      </c>
    </row>
    <row r="987">
      <c r="C987" s="2" t="s">
        <v>45</v>
      </c>
    </row>
    <row r="988">
      <c r="C988" s="2" t="s">
        <v>45</v>
      </c>
    </row>
    <row r="989">
      <c r="C989" s="2" t="s">
        <v>45</v>
      </c>
    </row>
    <row r="990">
      <c r="C990" s="2" t="s">
        <v>45</v>
      </c>
    </row>
    <row r="991">
      <c r="C991" s="2" t="s">
        <v>45</v>
      </c>
    </row>
    <row r="992">
      <c r="C992" s="2" t="s">
        <v>45</v>
      </c>
    </row>
    <row r="993">
      <c r="C993" s="2" t="s">
        <v>45</v>
      </c>
    </row>
    <row r="994">
      <c r="C994" s="2" t="s">
        <v>45</v>
      </c>
    </row>
    <row r="995">
      <c r="C995" s="2" t="s">
        <v>45</v>
      </c>
    </row>
    <row r="996">
      <c r="C996" s="2" t="s">
        <v>45</v>
      </c>
    </row>
    <row r="997">
      <c r="C997" s="2" t="s">
        <v>45</v>
      </c>
    </row>
    <row r="998">
      <c r="C998" s="2" t="s">
        <v>45</v>
      </c>
    </row>
    <row r="999">
      <c r="C999" s="2" t="s">
        <v>45</v>
      </c>
    </row>
    <row r="1000">
      <c r="C1000" s="2" t="s">
        <v>45</v>
      </c>
    </row>
  </sheetData>
  <autoFilter ref="$A$1:$Z$304">
    <sortState ref="A1:Z304">
      <sortCondition descending="1" ref="B1:B304"/>
      <sortCondition ref="C1:C304"/>
    </sortState>
  </autoFilter>
  <hyperlinks>
    <hyperlink r:id="rId1" ref="A40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7.0"/>
    <col customWidth="1" min="2" max="2" width="19.44"/>
    <col customWidth="1" hidden="1" min="3" max="3" width="13.67"/>
    <col customWidth="1" min="4" max="4" width="26.78"/>
    <col customWidth="1" hidden="1" min="5" max="5" width="33.22"/>
    <col customWidth="1" hidden="1" min="6" max="6" width="11.33"/>
    <col customWidth="1" min="7" max="7" width="19.56"/>
    <col customWidth="1" min="8" max="8" width="19.0"/>
    <col customWidth="1" min="9" max="9" width="17.11"/>
    <col customWidth="1" min="10" max="10" width="24.78"/>
    <col customWidth="1" min="11" max="11" width="35.0"/>
    <col customWidth="1" min="12" max="12" width="33.0"/>
  </cols>
  <sheetData>
    <row r="1" ht="22.5" customHeight="1">
      <c r="A1" s="7" t="s">
        <v>17</v>
      </c>
      <c r="B1" s="4" t="s">
        <v>19</v>
      </c>
      <c r="C1" s="9" t="s">
        <v>21</v>
      </c>
      <c r="D1" s="11" t="s">
        <v>22</v>
      </c>
      <c r="E1" s="12" t="s">
        <v>24</v>
      </c>
      <c r="F1" s="12" t="s">
        <v>26</v>
      </c>
      <c r="G1" s="13" t="s">
        <v>27</v>
      </c>
      <c r="H1" s="14" t="s">
        <v>28</v>
      </c>
      <c r="I1" s="14" t="s">
        <v>31</v>
      </c>
      <c r="J1" s="15" t="s">
        <v>32</v>
      </c>
      <c r="K1" s="14" t="s">
        <v>33</v>
      </c>
      <c r="L1" s="16" t="s">
        <v>34</v>
      </c>
    </row>
    <row r="2" ht="22.5" hidden="1" customHeight="1">
      <c r="A2" s="7"/>
      <c r="B2" s="17"/>
      <c r="C2" s="9"/>
      <c r="D2" s="17"/>
      <c r="E2" s="18"/>
      <c r="F2" s="12"/>
      <c r="G2" s="19"/>
      <c r="H2" s="14"/>
      <c r="I2" s="14"/>
      <c r="J2" s="15"/>
      <c r="K2" s="14"/>
      <c r="L2" s="16"/>
    </row>
    <row r="3" ht="22.5" hidden="1" customHeight="1">
      <c r="A3" s="5">
        <v>45734.0</v>
      </c>
      <c r="B3" s="20" t="s">
        <v>2</v>
      </c>
      <c r="C3" s="21"/>
      <c r="D3" s="20" t="s">
        <v>40</v>
      </c>
      <c r="E3" s="22"/>
      <c r="F3" s="23"/>
      <c r="G3" s="24" t="s">
        <v>41</v>
      </c>
      <c r="H3" s="25" t="str">
        <f t="array" ref="H3">IFNA(INDEX(Pitches[],MATCH($G3,Pitches[Pitches],0),2),"")</f>
        <v>G</v>
      </c>
      <c r="I3" s="23" t="str">
        <f t="array" ref="I3">IF(
  AND(D3="", E3=""), 
  "", 
  IFNA(
    IF(
      INDEX(Singers[], MATCH(IF(D3&lt;&gt;"", B3, C3), Singers[Singers], 0), 2, 0) = "Gents",
      INDEX(Bhajans[], MATCH(IF(D3&lt;&gt;"", D3, E3), Bhajans[title], 0), 13),
      INDEX(Bhajans[], MATCH(IF(D3&lt;&gt;"", D3, E3), Bhajans[title], 0), 14)
    ),
    ""
  )
)
</f>
        <v>1 Pancham / C</v>
      </c>
      <c r="J3" s="25" t="str">
        <f t="array" ref="J3">IF(AND($D3="", $E3=""), "", IFNA(INDEX(Bhajans[], MATCH(IF($D3&lt;&gt;"", $D3, $E3), Bhajans[title], 0), 9), ""))
</f>
        <v>Darbari</v>
      </c>
      <c r="K3" s="26" t="str">
        <f t="array" ref="K3">IF(AND($D3="", $E3=""), "", IFNA(INDEX(Bhajans[], MATCH(IF($D3&lt;&gt;"", $D3, $E3), Bhajans[title], 0), 5), ""))
</f>
        <v>Gananatha Sai Gajanana
Partheeshwara Dukha Bhanjana [ Gananatha ... ]
Kailasa Pathey Shiva Nandana Deena Natha Harey Hey Niranjana
Siddhi Pradatha Shubhanana Jagadeeshwara Shanthi Niketana
Jagadeeshwara Shanthi Niketana</v>
      </c>
      <c r="L3" s="26" t="str">
        <f t="array" ref="L3">IF(AND($D3="", $E3=""), "", IFNA(INDEX(Bhajans[], MATCH(IF($D3&lt;&gt;"", $D3, $E3), Bhajans[title], 0), 4), ""))
</f>
        <v>O Lord Ganesha, the Lord of all Ganaas (Demigods), O Lord of Parthi, You relieve us of all anxieties and sadness. O the Son of Shiva (the Lord of Kailasa), who is the embodiment of purity and the Lord of the destitute, O bestower of all the siddhis and prowess, the one whose face radiates goodness, O sustainer of the whole world and the abode of all peace, glory be to Thee.</v>
      </c>
    </row>
    <row r="4" ht="22.5" hidden="1" customHeight="1">
      <c r="A4" s="5">
        <v>45734.0</v>
      </c>
      <c r="B4" s="20" t="s">
        <v>1</v>
      </c>
      <c r="C4" s="28" t="str">
        <f t="array" ref="C4">IFNA(XLOOKUP(E4,GP_Bhajan_List[GP Bhajan List], GP_Bhajan_List[Singer]),"")</f>
        <v/>
      </c>
      <c r="D4" s="20" t="s">
        <v>49</v>
      </c>
      <c r="E4" s="22"/>
      <c r="F4" s="23"/>
      <c r="G4" s="24" t="s">
        <v>52</v>
      </c>
      <c r="H4" s="25" t="str">
        <f t="array" ref="H4">IFNA(INDEX(Pitches[],MATCH($G4,Pitches[Pitches],0),2),"")</f>
        <v>G#</v>
      </c>
      <c r="I4" s="23" t="str">
        <f t="array" ref="I4">IF(
  AND(D4="", E4=""), 
  "", 
  IFNA(
    IF(
      INDEX(Singers[], MATCH(IF(D4&lt;&gt;"", B4, C4), Singers[Singers], 0), 2, 0) = "Gents",
      INDEX(Bhajans[], MATCH(IF(D4&lt;&gt;"", D4, E4), Bhajans[title], 0), 13),
      INDEX(Bhajans[], MATCH(IF(D4&lt;&gt;"", D4, E4), Bhajans[title], 0), 14)
    ),
    ""
  )
)
</f>
        <v>1.5 Pancham / C#</v>
      </c>
      <c r="J4" s="25" t="str">
        <f t="array" ref="J4">IF(AND($D4="", $E4=""), "", IFNA(INDEX(Bhajans[], MATCH(IF($D4&lt;&gt;"", $D4, $E4), Bhajans[title], 0), 9), ""))
</f>
        <v>~ Shankarabharanam / Bilawal</v>
      </c>
      <c r="K4" s="26" t="str">
        <f t="array" ref="K4">IF(AND($D4="", $E4=""), "", IFNA(INDEX(Bhajans[], MATCH(IF($D4&lt;&gt;"", $D4, $E4), Bhajans[title], 0), 5), ""))
</f>
        <v>Jaya Devi Bhavani Ma
Jaya Sai Bhavani Ma [ Jaya Devi ... ]
Jagadeeshwari Sai Ma Parameshwari Sai Ma
Jaya Sai Bhavani Ma Jaya Parthi Nivasini Ma (2)</v>
      </c>
      <c r="L4" s="26" t="str">
        <f t="array" ref="L4">IF(AND($D4="", $E4=""), "", IFNA(INDEX(Bhajans[], MATCH(IF($D4&lt;&gt;"", $D4, $E4), Bhajans[title], 0), 4), ""))
</f>
        <v>Victory to Goddess Bhavani, the very existence. Victory to Divine Mother Sathya Sai, the eternal one who rules over the entire universe. Puttaparthi is Her divine abode.</v>
      </c>
    </row>
    <row r="5" ht="22.5" hidden="1" customHeight="1">
      <c r="A5" s="5">
        <v>45734.0</v>
      </c>
      <c r="B5" s="20" t="s">
        <v>16</v>
      </c>
      <c r="C5" s="28" t="str">
        <f t="array" ref="C5">IFNA(XLOOKUP(E5,GP_Bhajan_List[GP Bhajan List], GP_Bhajan_List[Singer]),"")</f>
        <v/>
      </c>
      <c r="D5" s="20" t="s">
        <v>79</v>
      </c>
      <c r="E5" s="22"/>
      <c r="F5" s="23"/>
      <c r="G5" s="24" t="s">
        <v>41</v>
      </c>
      <c r="H5" s="25" t="str">
        <f t="array" ref="H5">IFNA(INDEX(Pitches[],MATCH($G5,Pitches[Pitches],0),2),"")</f>
        <v>G</v>
      </c>
      <c r="I5" s="23" t="str">
        <f t="array" ref="I5">IF(
  AND(D5="", E5=""), 
  "", 
  IFNA(
    IF(
      INDEX(Singers[], MATCH(IF(D5&lt;&gt;"", B5, C5), Singers[Singers], 0), 2, 0) = "Gents",
      INDEX(Bhajans[], MATCH(IF(D5&lt;&gt;"", D5, E5), Bhajans[title], 0), 13),
      INDEX(Bhajans[], MATCH(IF(D5&lt;&gt;"", D5, E5), Bhajans[title], 0), 14)
    ),
    ""
  )
)
</f>
        <v>1 Pancham / C</v>
      </c>
      <c r="J5" s="25" t="str">
        <f t="array" ref="J5">IF(AND($D5="", $E5=""), "", IFNA(INDEX(Bhajans[], MATCH(IF($D5&lt;&gt;"", $D5, $E5), Bhajans[title], 0), 9), ""))
</f>
        <v>Maand</v>
      </c>
      <c r="K5" s="26" t="str">
        <f t="array" ref="K5">IF(AND($D5="", $E5=""), "", IFNA(INDEX(Bhajans[], MATCH(IF($D5&lt;&gt;"", $D5, $E5), Bhajans[title], 0), 5), ""))
</f>
        <v>Gopala Radha Lola
Murali Lola Nandalala [ Gopala ... ]
Keshava Madhava Janardhana
Vanamala Brindavana Bala [ Murali Lola ... ]
Gopala, Hijo De Nanda
Dulce Es Tu Flauta Hazla Cantar
Keshava, Libranos De La Maldad
Santo Eres Senor De Brindavan
Toca Tu Flauta, Hazme Sonar</v>
      </c>
      <c r="L5" s="26" t="str">
        <f t="array" ref="L5">IF(AND($D5="", $E5=""), "", IFNA(INDEX(Bhajans[], MATCH(IF($D5&lt;&gt;"", $D5, $E5), Bhajans[title], 0), 4), ""))
</f>
        <v>Chant the name of Gopala, who gives joy to Radha, who is the son of Nanda. He is the one who played the flute, who is also known as Keshava, Madhava and Janardhana. He is the sweet child of Brindavan who wears the garland made of jungle flowers.</v>
      </c>
    </row>
    <row r="6" ht="22.5" hidden="1" customHeight="1">
      <c r="A6" s="5">
        <v>45735.0</v>
      </c>
      <c r="B6" s="20" t="s">
        <v>16</v>
      </c>
      <c r="C6" s="28" t="str">
        <f t="array" ref="C6">IFNA(XLOOKUP(E6,GP_Bhajan_List[GP Bhajan List], GP_Bhajan_List[Singer]),"")</f>
        <v/>
      </c>
      <c r="D6" s="20" t="s">
        <v>100</v>
      </c>
      <c r="E6" s="22"/>
      <c r="F6" s="23"/>
      <c r="G6" s="24" t="s">
        <v>101</v>
      </c>
      <c r="H6" s="25" t="str">
        <f t="array" ref="H6">IFNA(INDEX(Pitches[],MATCH($G6,Pitches[Pitches],0),2),"")</f>
        <v>F#</v>
      </c>
      <c r="I6" s="23" t="str">
        <f t="array" ref="I6">IF(
  AND(D6="", E6=""), 
  "", 
  IFNA(
    IF(
      INDEX(Singers[], MATCH(IF(D6&lt;&gt;"", B6, C6), Singers[Singers], 0), 2, 0) = "Gents",
      INDEX(Bhajans[], MATCH(IF(D6&lt;&gt;"", D6, E6), Bhajans[title], 0), 13),
      INDEX(Bhajans[], MATCH(IF(D6&lt;&gt;"", D6, E6), Bhajans[title], 0), 14)
    ),
    ""
  )
)
</f>
        <v>6.5 Pancham / A#</v>
      </c>
      <c r="J6" s="25" t="str">
        <f t="array" ref="J6">IF(AND($D6="", $E6=""), "", IFNA(INDEX(Bhajans[], MATCH(IF($D6&lt;&gt;"", $D6, $E6), Bhajans[title], 0), 9), ""))
</f>
        <v>Hamir Kalyani / Kedar</v>
      </c>
      <c r="K6" s="26" t="str">
        <f t="array" ref="K6">IF(AND($D6="", $E6=""), "", IFNA(INDEX(Bhajans[], MATCH(IF($D6&lt;&gt;"", $D6, $E6), Bhajans[title], 0), 5), ""))
</f>
        <v>Gajanana Gajanana
Prathama Poojana Ganaraya [ Gajanana ... ]
Prathama Prarthana Sri Ganaraya
Lambodhara Ganaraya</v>
      </c>
      <c r="L6" s="26" t="str">
        <f t="array" ref="L6">IF(AND($D6="", $E6=""), "", IFNA(INDEX(Bhajans[], MATCH(IF($D6&lt;&gt;"", $D6, $E6), Bhajans[title], 0), 4), ""))
</f>
        <v>O Lord Ganesha, the elephant-faced one, You are the one whom all worship and pray. You are the one to whom the first prostrations should be offered. O Ganaraya, the controller of all the Ganaas (the Demigods), we offer You our first obeisance. O mighty one, You are the King of the Divine Forces.</v>
      </c>
    </row>
    <row r="7" ht="22.5" hidden="1" customHeight="1">
      <c r="A7" s="5">
        <v>45735.0</v>
      </c>
      <c r="B7" s="20" t="s">
        <v>1</v>
      </c>
      <c r="C7" s="28" t="str">
        <f t="array" ref="C7">IFNA(XLOOKUP(E7,GP_Bhajan_List[GP Bhajan List], GP_Bhajan_List[Singer]),"")</f>
        <v/>
      </c>
      <c r="D7" s="20" t="s">
        <v>110</v>
      </c>
      <c r="E7" s="22"/>
      <c r="F7" s="23"/>
      <c r="G7" s="24" t="s">
        <v>52</v>
      </c>
      <c r="H7" s="25" t="str">
        <f t="array" ref="H7">IFNA(INDEX(Pitches[],MATCH($G7,Pitches[Pitches],0),2),"")</f>
        <v>G#</v>
      </c>
      <c r="I7" s="23" t="str">
        <f t="array" ref="I7">IF(
  AND(D7="", E7=""), 
  "", 
  IFNA(
    IF(
      INDEX(Singers[], MATCH(IF(D7&lt;&gt;"", B7, C7), Singers[Singers], 0), 2, 0) = "Gents",
      INDEX(Bhajans[], MATCH(IF(D7&lt;&gt;"", D7, E7), Bhajans[title], 0), 13),
      INDEX(Bhajans[], MATCH(IF(D7&lt;&gt;"", D7, E7), Bhajans[title], 0), 14)
    ),
    ""
  )
)
</f>
        <v>1 Pancham / C</v>
      </c>
      <c r="J7" s="25" t="str">
        <f t="array" ref="J7">IF(AND($D7="", $E7=""), "", IFNA(INDEX(Bhajans[], MATCH(IF($D7&lt;&gt;"", $D7, $E7), Bhajans[title], 0), 9), ""))
</f>
        <v>Darbari</v>
      </c>
      <c r="K7" s="26" t="str">
        <f t="array" ref="K7">IF(AND($D7="", $E7=""), "", IFNA(INDEX(Bhajans[], MATCH(IF($D7&lt;&gt;"", $D7, $E7), Bhajans[title], 0), 5), ""))
</f>
        <v>Jai Jai Guru Deva Sri Sai Mahadeva (3)
Brahma Vishnu Maheshwara Sai Mahadeva
Mata Pitha Guru Deva Sri Sai Mahadeva</v>
      </c>
      <c r="L7" s="26" t="str">
        <f t="array" ref="L7">IF(AND($D7="", $E7=""), "", IFNA(INDEX(Bhajans[], MATCH(IF($D7&lt;&gt;"", $D7, $E7), Bhajans[title], 0), 4), ""))
</f>
        <v>Glory to the revered preceptor Mahadeva, who is the embodiment of Mother, Father, Preceptor and the Trinity Brahma, Vishnu and Maheshwara.</v>
      </c>
    </row>
    <row r="8" ht="22.5" hidden="1" customHeight="1">
      <c r="A8" s="5">
        <v>45735.0</v>
      </c>
      <c r="B8" s="20" t="s">
        <v>2</v>
      </c>
      <c r="C8" s="28" t="str">
        <f t="array" ref="C8">IFNA(XLOOKUP(E8,GP_Bhajan_List[GP Bhajan List], GP_Bhajan_List[Singer]),"")</f>
        <v/>
      </c>
      <c r="D8" s="20" t="s">
        <v>126</v>
      </c>
      <c r="E8" s="22"/>
      <c r="F8" s="23"/>
      <c r="G8" s="24" t="s">
        <v>52</v>
      </c>
      <c r="H8" s="25" t="str">
        <f t="array" ref="H8">IFNA(INDEX(Pitches[],MATCH($G8,Pitches[Pitches],0),2),"")</f>
        <v>G#</v>
      </c>
      <c r="I8" s="23" t="str">
        <f t="array" ref="I8">IF(
  AND(D8="", E8=""), 
  "", 
  IFNA(
    IF(
      INDEX(Singers[], MATCH(IF(D8&lt;&gt;"", B8, C8), Singers[Singers], 0), 2, 0) = "Gents",
      INDEX(Bhajans[], MATCH(IF(D8&lt;&gt;"", D8, E8), Bhajans[title], 0), 13),
      INDEX(Bhajans[], MATCH(IF(D8&lt;&gt;"", D8, E8), Bhajans[title], 0), 14)
    ),
    ""
  )
)
</f>
        <v>1 Pancham / C</v>
      </c>
      <c r="J8" s="25" t="str">
        <f t="array" ref="J8">IF(AND($D8="", $E8=""), "", IFNA(INDEX(Bhajans[], MATCH(IF($D8&lt;&gt;"", $D8, $E8), Bhajans[title], 0), 9), ""))
</f>
        <v>Keeravani</v>
      </c>
      <c r="K8" s="26" t="str">
        <f t="array" ref="K8">IF(AND($D8="", $E8=""), "", IFNA(INDEX(Bhajans[], MATCH(IF($D8&lt;&gt;"", $D8, $E8), Bhajans[title], 0), 5), ""))
</f>
        <v>Anatha Bandho Sai Prabho
Aparadha Kshama Karo Sai Prabho
Jeeva Yatra Mey Saath Raho Tum
Prem Bhakthi Hum Ko Deejo
Hrudaya Mandir Se Math Jao
Charanamrutha Seva Deejo Prabhu</v>
      </c>
      <c r="L8" s="26" t="str">
        <f t="array" ref="L8">IF(AND($D8="", $E8=""), "", IFNA(INDEX(Bhajans[], MATCH(IF($D8&lt;&gt;"", $D8, $E8), Bhajans[title], 0), 4), ""))
</f>
        <v>Oh Lord Sai! You are the protector and kin of the destitute. Kindly forgive our misdeeds and be with us in our journey of life. Bless us with Divine Love and devotion and be constantly in our thoughts and our hearts, grant us the opportunity to serve Your Lotus feet.</v>
      </c>
    </row>
    <row r="9" ht="91.5" hidden="1" customHeight="1">
      <c r="A9" s="5">
        <v>45736.0</v>
      </c>
      <c r="B9" s="20" t="s">
        <v>0</v>
      </c>
      <c r="C9" s="28" t="str">
        <f t="array" ref="C9">IFNA(XLOOKUP(E9,GP_Bhajan_List[GP Bhajan List], GP_Bhajan_List[Singer]),"")</f>
        <v/>
      </c>
      <c r="D9" s="20" t="s">
        <v>138</v>
      </c>
      <c r="E9" s="22"/>
      <c r="F9" s="23"/>
      <c r="G9" s="24" t="s">
        <v>88</v>
      </c>
      <c r="H9" s="25" t="str">
        <f t="array" ref="H9">IFNA(INDEX(Pitches[],MATCH($G9,Pitches[Pitches],0),2),"")</f>
        <v>A</v>
      </c>
      <c r="I9" s="23" t="str">
        <f t="array" ref="I9">IF(
  AND(D9="", E9=""), 
  "", 
  IFNA(
    IF(
      INDEX(Singers[], MATCH(IF(D9&lt;&gt;"", B9, C9), Singers[Singers], 0), 2, 0) = "Gents",
      INDEX(Bhajans[], MATCH(IF(D9&lt;&gt;"", D9, E9), Bhajans[title], 0), 13),
      INDEX(Bhajans[], MATCH(IF(D9&lt;&gt;"", D9, E9), Bhajans[title], 0), 14)
    ),
    ""
  )
)
</f>
        <v>3 Pancham / E</v>
      </c>
      <c r="J9" s="25" t="str">
        <f t="array" ref="J9">IF(AND($D9="", $E9=""), "", IFNA(INDEX(Bhajans[], MATCH(IF($D9&lt;&gt;"", $D9, $E9), Bhajans[title], 0), 9), ""))
</f>
        <v>Mayamalavagowla / Bhairav</v>
      </c>
      <c r="K9" s="26" t="str">
        <f t="array" ref="K9">IF(AND($D9="", $E9=""), "", IFNA(INDEX(Bhajans[], MATCH(IF($D9&lt;&gt;"", $D9, $E9), Bhajans[title], 0), 5), ""))
</f>
        <v>Vighneshwaram Bhajorey Manasa Vighna Haram Bhajorey (2)
(Bhajorey) Vighneshwaram Bhajorey Manasa Vighna Haram Bhajorey</v>
      </c>
      <c r="L9" s="26" t="str">
        <f t="array" ref="L9">IF(AND($D9="", $E9=""), "", IFNA(INDEX(Bhajans[], MATCH(IF($D9&lt;&gt;"", $D9, $E9), Bhajans[title], 0), 4), ""))
</f>
        <v>Oh Mind! Sing the praises of Lord Vighneshwara (Lord Ganesha) who removes all obstacles and destroys them.</v>
      </c>
    </row>
    <row r="10" ht="22.5" hidden="1" customHeight="1">
      <c r="A10" s="5">
        <v>45736.0</v>
      </c>
      <c r="B10" s="20" t="s">
        <v>1</v>
      </c>
      <c r="C10" s="28" t="str">
        <f t="array" ref="C10">IFNA(XLOOKUP(E10,GP_Bhajan_List[GP Bhajan List], GP_Bhajan_List[Singer]),"")</f>
        <v/>
      </c>
      <c r="D10" s="20" t="s">
        <v>154</v>
      </c>
      <c r="E10" s="22"/>
      <c r="F10" s="23"/>
      <c r="G10" s="24" t="s">
        <v>155</v>
      </c>
      <c r="H10" s="25" t="str">
        <f t="array" ref="H10">IFNA(INDEX(Pitches[],MATCH($G10,Pitches[Pitches],0),2),"")</f>
        <v>C#</v>
      </c>
      <c r="I10" s="23" t="str">
        <f t="array" ref="I10">IF(
  AND(D10="", E10=""), 
  "", 
  IFNA(
    IF(
      INDEX(Singers[], MATCH(IF(D10&lt;&gt;"", B10, C10), Singers[Singers], 0), 2, 0) = "Gents",
      INDEX(Bhajans[], MATCH(IF(D10&lt;&gt;"", D10, E10), Bhajans[title], 0), 13),
      INDEX(Bhajans[], MATCH(IF(D10&lt;&gt;"", D10, E10), Bhajans[title], 0), 14)
    ),
    ""
  )
)
</f>
        <v>3 Pancham / E</v>
      </c>
      <c r="J10" s="25" t="str">
        <f t="array" ref="J10">IF(AND($D10="", $E10=""), "", IFNA(INDEX(Bhajans[], MATCH(IF($D10&lt;&gt;"", $D10, $E10), Bhajans[title], 0), 9), ""))
</f>
        <v>Panchamkauns / Jayanthashri</v>
      </c>
      <c r="K10" s="26" t="str">
        <f t="array" ref="K10">IF(AND($D10="", $E10=""), "", IFNA(INDEX(Bhajans[], MATCH(IF($D10&lt;&gt;"", $D10, $E10), Bhajans[title], 0), 5), ""))
</f>
        <v>Shrivatsankitha Sri Kaustubha Dhara
Madhava Mohana Krishna (2)
Sri Tulasi Dala Vanamala Dhara [ Madhava Mohana ... (2) ]
Kali Yuga Varada Kali Avatara
Karuna Sagara Sai (2)</v>
      </c>
      <c r="L10" s="26" t="str">
        <f t="array" ref="L10">IF(AND($D10="", $E10=""), "", IFNA(INDEX(Bhajans[], MATCH(IF($D10&lt;&gt;"", $D10, $E10), Bhajans[title], 0), 4), ""))
</f>
        <v>Glory to Lord Sai, the compassionate one who is the incarnation of Lord Vishnu in Kali age, who is depicted to be bearing the sign of "Srivatsa" (it symbolizes Vishnu's yogic powers) and the splendorous jewel "Kaustubha" (it represents the consciousness of all living things). He is none other than Lord Krishna wearing the garland of Sacred Tulasi leaves (Basil Leaves).</v>
      </c>
    </row>
    <row r="11" ht="22.5" hidden="1" customHeight="1">
      <c r="A11" s="5">
        <v>45736.0</v>
      </c>
      <c r="B11" s="20" t="s">
        <v>2</v>
      </c>
      <c r="C11" s="28" t="str">
        <f t="array" ref="C11">IFNA(XLOOKUP(E11,GP_Bhajan_List[GP Bhajan List], GP_Bhajan_List[Singer]),"")</f>
        <v/>
      </c>
      <c r="D11" s="20" t="s">
        <v>169</v>
      </c>
      <c r="E11" s="22"/>
      <c r="F11" s="23"/>
      <c r="G11" s="24" t="s">
        <v>52</v>
      </c>
      <c r="H11" s="25" t="str">
        <f t="array" ref="H11">IFNA(INDEX(Pitches[],MATCH($G11,Pitches[Pitches],0),2),"")</f>
        <v>G#</v>
      </c>
      <c r="I11" s="23" t="str">
        <f t="array" ref="I11">IF(
  AND(D11="", E11=""), 
  "", 
  IFNA(
    IF(
      INDEX(Singers[], MATCH(IF(D11&lt;&gt;"", B11, C11), Singers[Singers], 0), 2, 0) = "Gents",
      INDEX(Bhajans[], MATCH(IF(D11&lt;&gt;"", D11, E11), Bhajans[title], 0), 13),
      INDEX(Bhajans[], MATCH(IF(D11&lt;&gt;"", D11, E11), Bhajans[title], 0), 14)
    ),
    ""
  )
)
</f>
        <v>2.5 Pancham / D#</v>
      </c>
      <c r="J11" s="25" t="str">
        <f t="array" ref="J11">IF(AND($D11="", $E11=""), "", IFNA(INDEX(Bhajans[], MATCH(IF($D11&lt;&gt;"", $D11, $E11), Bhajans[title], 0), 9), ""))
</f>
        <v>Hamir Kalyani / Kedar</v>
      </c>
      <c r="K11" s="26" t="str">
        <f t="array" ref="K11">IF(AND($D11="", $E11=""), "", IFNA(INDEX(Bhajans[], MATCH(IF($D11&lt;&gt;"", $D11, $E11), Bhajans[title], 0), 5), ""))
</f>
        <v>Baar Baar Tum Aao Sai
Darshana Do Bhagawan (2)
Nithya Nirmala Nithyananda
Satchidananda Prabho
Darshana Do Bhagawan</v>
      </c>
      <c r="L11" s="26" t="str">
        <f t="array" ref="L11">IF(AND($D11="", $E11=""), "", IFNA(INDEX(Bhajans[], MATCH(IF($D11&lt;&gt;"", $D11, $E11), Bhajans[title], 0), 4), ""))
</f>
        <v>Welcome O Lord Sai. Grant us the darshan of Your ever pure and blissful Form again and again.</v>
      </c>
    </row>
    <row r="12" ht="22.5" hidden="1" customHeight="1">
      <c r="A12" s="5">
        <v>45737.0</v>
      </c>
      <c r="B12" s="20" t="s">
        <v>15</v>
      </c>
      <c r="C12" s="28" t="str">
        <f t="array" ref="C12">IFNA(XLOOKUP(E12,GP_Bhajan_List[GP Bhajan List], GP_Bhajan_List[Singer]),"")</f>
        <v/>
      </c>
      <c r="D12" s="20" t="s">
        <v>187</v>
      </c>
      <c r="E12" s="22"/>
      <c r="F12" s="23"/>
      <c r="G12" s="24" t="s">
        <v>190</v>
      </c>
      <c r="H12" s="25" t="str">
        <f t="array" ref="H12">IFNA(INDEX(Pitches[],MATCH($G12,Pitches[Pitches],0),2),"")</f>
        <v>G#</v>
      </c>
      <c r="I12" s="23" t="str">
        <f t="array" ref="I12">IF(
  AND(D12="", E12=""), 
  "", 
  IFNA(
    IF(
      INDEX(Singers[], MATCH(IF(D12&lt;&gt;"", B12, C12), Singers[Singers], 0), 2, 0) = "Gents",
      INDEX(Bhajans[], MATCH(IF(D12&lt;&gt;"", D12, E12), Bhajans[title], 0), 13),
      INDEX(Bhajans[], MATCH(IF(D12&lt;&gt;"", D12, E12), Bhajans[title], 0), 14)
    ),
    ""
  )
)
</f>
        <v>5 Madhyam / C</v>
      </c>
      <c r="J12" s="25" t="str">
        <f t="array" ref="J12">IF(AND($D12="", $E12=""), "", IFNA(INDEX(Bhajans[], MATCH(IF($D12&lt;&gt;"", $D12, $E12), Bhajans[title], 0), 9), ""))
</f>
        <v>Kuntalavarali</v>
      </c>
      <c r="K12" s="26" t="str">
        <f t="array" ref="K12">IF(AND($D12="", $E12=""), "", IFNA(INDEX(Bhajans[], MATCH(IF($D12&lt;&gt;"", $D12, $E12), Bhajans[title], 0), 5), ""))
</f>
        <v>Matanga Vadana Maam Palaya
Mouleeshwara Shiva Gowri Nandana (2)
Mangala Dayaka Siddhi Vinayaka</v>
      </c>
      <c r="L12" s="26" t="str">
        <f t="array" ref="L12">IF(AND($D12="", $E12=""), "", IFNA(INDEX(Bhajans[], MATCH(IF($D12&lt;&gt;"", $D12, $E12), Bhajans[title], 0), 4), ""))
</f>
        <v>O elephant-faced Lord Ganesha, protect me. O beloved son of Lord Shiva and Gowri, You are the one who bestows auspiciousness and success in our endeavors.</v>
      </c>
    </row>
    <row r="13" ht="22.5" hidden="1" customHeight="1">
      <c r="A13" s="5">
        <v>45737.0</v>
      </c>
      <c r="B13" s="20" t="s">
        <v>13</v>
      </c>
      <c r="C13" s="28" t="str">
        <f t="array" ref="C13">IFNA(XLOOKUP(E13,GP_Bhajan_List[GP Bhajan List], GP_Bhajan_List[Singer]),"")</f>
        <v/>
      </c>
      <c r="D13" s="20" t="s">
        <v>203</v>
      </c>
      <c r="E13" s="22"/>
      <c r="F13" s="23"/>
      <c r="G13" s="24" t="s">
        <v>144</v>
      </c>
      <c r="H13" s="25" t="str">
        <f t="array" ref="H13">IFNA(INDEX(Pitches[],MATCH($G13,Pitches[Pitches],0),2),"")</f>
        <v>D#</v>
      </c>
      <c r="I13" s="23" t="str">
        <f t="array" ref="I13">IF(
  AND(D13="", E13=""), 
  "", 
  IFNA(
    IF(
      INDEX(Singers[], MATCH(IF(D13&lt;&gt;"", B13, C13), Singers[Singers], 0), 2, 0) = "Gents",
      INDEX(Bhajans[], MATCH(IF(D13&lt;&gt;"", D13, E13), Bhajans[title], 0), 13),
      INDEX(Bhajans[], MATCH(IF(D13&lt;&gt;"", D13, E13), Bhajans[title], 0), 14)
    ),
    ""
  )
)
</f>
        <v>5.5 Pancham / G#</v>
      </c>
      <c r="J13" s="25" t="str">
        <f t="array" ref="J13">IF(AND($D13="", $E13=""), "", IFNA(INDEX(Bhajans[], MATCH(IF($D13&lt;&gt;"", $D13, $E13), Bhajans[title], 0), 9), ""))
</f>
        <v>Shankarabharanam / Bilawal</v>
      </c>
      <c r="K13" s="26" t="str">
        <f t="array" ref="K13">IF(AND($D13="", $E13=""), "", IFNA(INDEX(Bhajans[], MATCH(IF($D13&lt;&gt;"", $D13, $E13), Bhajans[title], 0), 5), ""))
</f>
        <v>Shiva Shambho Hara Hara Shambho
Bhava Nasha Kailasa Nivasa [ Shiva Shambho ... ]
Parvathi Pathey Harey Pashupathey
Gangadhara Hara Gowri Pathey</v>
      </c>
      <c r="L13" s="26" t="str">
        <f t="array" ref="L13">IF(AND($D13="", $E13=""), "", IFNA(INDEX(Bhajans[], MATCH(IF($D13&lt;&gt;"", $D13, $E13), Bhajans[title], 0), 4), ""))
</f>
        <v>O Lord Shiva, You are the destroyer of all fear, the one who resides in the holy mountains of Kailasa, the consort of Mother Parvathi, the one who holds the mighty Ganges in Your matted locks, the consort of Mother Gowri. We pray and offer our humble salutations at Your Feet.</v>
      </c>
    </row>
    <row r="14" ht="22.5" hidden="1" customHeight="1">
      <c r="A14" s="5">
        <v>45737.0</v>
      </c>
      <c r="B14" s="20" t="s">
        <v>16</v>
      </c>
      <c r="C14" s="28" t="str">
        <f t="array" ref="C14">IFNA(XLOOKUP(E14,GP_Bhajan_List[GP Bhajan List], GP_Bhajan_List[Singer]),"")</f>
        <v/>
      </c>
      <c r="D14" s="20" t="s">
        <v>234</v>
      </c>
      <c r="E14" s="22"/>
      <c r="F14" s="23"/>
      <c r="G14" s="24" t="s">
        <v>41</v>
      </c>
      <c r="H14" s="25" t="str">
        <f t="array" ref="H14">IFNA(INDEX(Pitches[],MATCH($G14,Pitches[Pitches],0),2),"")</f>
        <v>G</v>
      </c>
      <c r="I14" s="23" t="str">
        <f t="array" ref="I14">IF(
  AND(D14="", E14=""), 
  "", 
  IFNA(
    IF(
      INDEX(Singers[], MATCH(IF(D14&lt;&gt;"", B14, C14), Singers[Singers], 0), 2, 0) = "Gents",
      INDEX(Bhajans[], MATCH(IF(D14&lt;&gt;"", D14, E14), Bhajans[title], 0), 13),
      INDEX(Bhajans[], MATCH(IF(D14&lt;&gt;"", D14, E14), Bhajans[title], 0), 14)
    ),
    ""
  )
)
</f>
        <v>6 Pancham / A</v>
      </c>
      <c r="J14" s="25" t="str">
        <f t="array" ref="J14">IF(AND($D14="", $E14=""), "", IFNA(INDEX(Bhajans[], MATCH(IF($D14&lt;&gt;"", $D14, $E14), Bhajans[title], 0), 9), ""))
</f>
        <v>Shankarabharanam / Bilawal</v>
      </c>
      <c r="K14" s="26" t="str">
        <f t="array" ref="K14">IF(AND($D14="", $E14=""), "", IFNA(INDEX(Bhajans[], MATCH(IF($D14&lt;&gt;"", $D14, $E14), Bhajans[title], 0), 5), ""))
</f>
        <v>Jai Jai Bhavani Ma Ambe Bhavani Ma
Ambe Bhavani Ma Sai Bhavani Ma [ Jai Jai Bhavani ... ]
Shirdi Nivasi Ma Parthi Nivasi Ma
Hrudaya Nivasi Ma Ambe (Sai) Bhavani Ma
Jai Jai Bhavani Ma Ambe Bhavani Ma
Ambe Bhavani Ma Sai Bhavani Ma [ Jai Jai Bhavani ... ]
Shirdi Bhavani Ma Parthi Nivasi Ma
Hrudaya Nivasi Ma Ambe (Sai) Bhavani Ma</v>
      </c>
      <c r="L14" s="26" t="str">
        <f t="array" ref="L14">IF(AND($D14="", $E14=""), "", IFNA(INDEX(Bhajans[], MATCH(IF($D14&lt;&gt;"", $D14, $E14), Bhajans[title], 0), 4), ""))
</f>
        <v>Victory to Divine Mother Parvathi who is hailed as Ambe and Bhavani and who is the indweller of the heart. She is none other than Lord Sai who dwells in Shirdi and Parthi.</v>
      </c>
    </row>
    <row r="15" ht="22.5" hidden="1" customHeight="1">
      <c r="A15" s="5">
        <v>45738.0</v>
      </c>
      <c r="B15" s="20" t="s">
        <v>4</v>
      </c>
      <c r="C15" s="28" t="str">
        <f t="array" ref="C15">IFNA(XLOOKUP(E15,GP_Bhajan_List[GP Bhajan List], GP_Bhajan_List[Singer]),"")</f>
        <v/>
      </c>
      <c r="D15" s="20" t="s">
        <v>246</v>
      </c>
      <c r="E15" s="22"/>
      <c r="F15" s="23"/>
      <c r="G15" s="24" t="s">
        <v>153</v>
      </c>
      <c r="H15" s="25" t="str">
        <f t="array" ref="H15">IFNA(INDEX(Pitches[],MATCH($G15,Pitches[Pitches],0),2),"")</f>
        <v>A</v>
      </c>
      <c r="I15" s="23" t="str">
        <f t="array" ref="I15">IF(
  AND(D15="", E15=""), 
  "", 
  IFNA(
    IF(
      INDEX(Singers[], MATCH(IF(D15&lt;&gt;"", B15, C15), Singers[Singers], 0), 2, 0) = "Gents",
      INDEX(Bhajans[], MATCH(IF(D15&lt;&gt;"", D15, E15), Bhajans[title], 0), 13),
      INDEX(Bhajans[], MATCH(IF(D15&lt;&gt;"", D15, E15), Bhajans[title], 0), 14)
    ),
    ""
  )
)
</f>
        <v>5.5 Madhyam / C#</v>
      </c>
      <c r="J15" s="25" t="str">
        <f t="array" ref="J15">IF(AND($D15="", $E15=""), "", IFNA(INDEX(Bhajans[], MATCH(IF($D15&lt;&gt;"", $D15, $E15), Bhajans[title], 0), 9), ""))
</f>
        <v>Pahadi</v>
      </c>
      <c r="K15" s="26" t="str">
        <f t="array" ref="K15">IF(AND($D15="", $E15=""), "", IFNA(INDEX(Bhajans[], MATCH(IF($D15&lt;&gt;"", $D15, $E15), Bhajans[title], 0), 5), ""))
</f>
        <v>Ambika Tanaya Gajanana
Gajavadana Gananatha Gajanana
Paahi Ganesha Vinayaka
Tribhuvana Palaka Mangala Dayaka
Vidya Buddhi Siddhi Pradayaka
Paahi Ganesha Vinayaka (2)
Ambika Tanaya Vinayaka
Gajavadana Gananatha Vinayaka
(Sathya) Sai Ganesha Vinayaka
Tribhuvana Palaka Mangala Dayaka
Vidya Buddhi Siddhi Pradayaka
(Sathya) Sai Ganesha Vinayaka</v>
      </c>
      <c r="L15" s="26" t="str">
        <f t="array" ref="L15">IF(AND($D15="", $E15=""), "", IFNA(INDEX(Bhajans[], MATCH(IF($D15&lt;&gt;"", $D15, $E15), Bhajans[title], 0), 4), ""))
</f>
        <v>O loving son of Mother Parvathi, the elephant-headed Lord Ganesha, kindly protect us. You are the sustainer of the three worlds, the one who confers auspiciousness, knowledge, wisdom and success.</v>
      </c>
    </row>
    <row r="16" ht="22.5" hidden="1" customHeight="1">
      <c r="A16" s="5">
        <v>45738.0</v>
      </c>
      <c r="B16" s="20" t="s">
        <v>6</v>
      </c>
      <c r="C16" s="28" t="str">
        <f t="array" ref="C16">IFNA(XLOOKUP(E16,GP_Bhajan_List[GP Bhajan List], GP_Bhajan_List[Singer]),"")</f>
        <v/>
      </c>
      <c r="D16" s="20" t="s">
        <v>257</v>
      </c>
      <c r="E16" s="22"/>
      <c r="F16" s="23"/>
      <c r="G16" s="24" t="s">
        <v>88</v>
      </c>
      <c r="H16" s="25" t="str">
        <f t="array" ref="H16">IFNA(INDEX(Pitches[],MATCH($G16,Pitches[Pitches],0),2),"")</f>
        <v>A</v>
      </c>
      <c r="I16" s="23" t="str">
        <f t="array" ref="I16">IF(
  AND(D16="", E16=""), 
  "", 
  IFNA(
    IF(
      INDEX(Singers[], MATCH(IF(D16&lt;&gt;"", B16, C16), Singers[Singers], 0), 2, 0) = "Gents",
      INDEX(Bhajans[], MATCH(IF(D16&lt;&gt;"", D16, E16), Bhajans[title], 0), 13),
      INDEX(Bhajans[], MATCH(IF(D16&lt;&gt;"", D16, E16), Bhajans[title], 0), 14)
    ),
    ""
  )
)
</f>
        <v>1.5 Pancham / C#</v>
      </c>
      <c r="J16" s="25" t="str">
        <f t="array" ref="J16">IF(AND($D16="", $E16=""), "", IFNA(INDEX(Bhajans[], MATCH(IF($D16&lt;&gt;"", $D16, $E16), Bhajans[title], 0), 9), ""))
</f>
        <v>Kalyani / Yaman</v>
      </c>
      <c r="K16" s="26" t="str">
        <f t="array" ref="K16">IF(AND($D16="", $E16=""), "", IFNA(INDEX(Bhajans[], MATCH(IF($D16&lt;&gt;"", $D16, $E16), Bhajans[title], 0), 5), ""))
</f>
        <v>Raasa Vilola Nandalala
Radha Madhava Nandalala [ Raasa Vilola ... ]
Nanda Kishora Nandalala
Navaneetha Chora Nandalala
Nandalala Sai Nandalala (2)</v>
      </c>
      <c r="L16" s="26" t="str">
        <f t="array" ref="L16">IF(AND($D16="", $E16=""), "", IFNA(INDEX(Bhajans[], MATCH(IF($D16&lt;&gt;"", $D16, $E16), Bhajans[title], 0), 4), ""))
</f>
        <v>Chant the name of the son of Nanda, Lord Krishna, who is fond of the Raasa leela (divine folk dance with Gopis). The Lord of Radha, is the one who steals the hearts of devotees.</v>
      </c>
    </row>
    <row r="17" ht="22.5" hidden="1" customHeight="1">
      <c r="A17" s="5">
        <v>45738.0</v>
      </c>
      <c r="B17" s="20" t="s">
        <v>10</v>
      </c>
      <c r="C17" s="28" t="str">
        <f t="array" ref="C17">IFNA(XLOOKUP(E17,GP_Bhajan_List[GP Bhajan List], GP_Bhajan_List[Singer]),"")</f>
        <v/>
      </c>
      <c r="D17" s="20" t="s">
        <v>272</v>
      </c>
      <c r="E17" s="22"/>
      <c r="F17" s="23"/>
      <c r="G17" s="24" t="s">
        <v>88</v>
      </c>
      <c r="H17" s="25" t="str">
        <f t="array" ref="H17">IFNA(INDEX(Pitches[],MATCH($G17,Pitches[Pitches],0),2),"")</f>
        <v>A</v>
      </c>
      <c r="I17" s="23" t="str">
        <f t="array" ref="I17">IF(
  AND(D17="", E17=""), 
  "", 
  IFNA(
    IF(
      INDEX(Singers[], MATCH(IF(D17&lt;&gt;"", B17, C17), Singers[Singers], 0), 2, 0) = "Gents",
      INDEX(Bhajans[], MATCH(IF(D17&lt;&gt;"", D17, E17), Bhajans[title], 0), 13),
      INDEX(Bhajans[], MATCH(IF(D17&lt;&gt;"", D17, E17), Bhajans[title], 0), 14)
    ),
    ""
  )
)
</f>
        <v/>
      </c>
      <c r="J17" s="25" t="str">
        <f t="array" ref="J17">IF(AND($D17="", $E17=""), "", IFNA(INDEX(Bhajans[], MATCH(IF($D17&lt;&gt;"", $D17, $E17), Bhajans[title], 0), 9), ""))
</f>
        <v/>
      </c>
      <c r="K17" s="26" t="str">
        <f t="array" ref="K17">IF(AND($D17="", $E17=""), "", IFNA(INDEX(Bhajans[], MATCH(IF($D17&lt;&gt;"", $D17, $E17), Bhajans[title], 0), 5), ""))
</f>
        <v/>
      </c>
      <c r="L17" s="26" t="str">
        <f t="array" ref="L17">IF(AND($D17="", $E17=""), "", IFNA(INDEX(Bhajans[], MATCH(IF($D17&lt;&gt;"", $D17, $E17), Bhajans[title], 0), 4), ""))
</f>
        <v/>
      </c>
    </row>
    <row r="18" ht="22.5" hidden="1" customHeight="1">
      <c r="A18" s="5">
        <v>45738.0</v>
      </c>
      <c r="B18" s="20" t="s">
        <v>0</v>
      </c>
      <c r="C18" s="28" t="str">
        <f t="array" ref="C18">IFNA(XLOOKUP(E18,GP_Bhajan_List[GP Bhajan List], GP_Bhajan_List[Singer]),"")</f>
        <v/>
      </c>
      <c r="D18" s="20" t="s">
        <v>284</v>
      </c>
      <c r="E18" s="22"/>
      <c r="F18" s="23"/>
      <c r="G18" s="24" t="s">
        <v>88</v>
      </c>
      <c r="H18" s="25" t="str">
        <f t="array" ref="H18">IFNA(INDEX(Pitches[],MATCH($G18,Pitches[Pitches],0),2),"")</f>
        <v>A</v>
      </c>
      <c r="I18" s="23" t="str">
        <f t="array" ref="I18">IF(
  AND(D18="", E18=""), 
  "", 
  IFNA(
    IF(
      INDEX(Singers[], MATCH(IF(D18&lt;&gt;"", B18, C18), Singers[Singers], 0), 2, 0) = "Gents",
      INDEX(Bhajans[], MATCH(IF(D18&lt;&gt;"", D18, E18), Bhajans[title], 0), 13),
      INDEX(Bhajans[], MATCH(IF(D18&lt;&gt;"", D18, E18), Bhajans[title], 0), 14)
    ),
    ""
  )
)
</f>
        <v>2 Pancham / D</v>
      </c>
      <c r="J18" s="25" t="str">
        <f t="array" ref="J18">IF(AND($D18="", $E18=""), "", IFNA(INDEX(Bhajans[], MATCH(IF($D18&lt;&gt;"", $D18, $E18), Bhajans[title], 0), 9), ""))
</f>
        <v>Sindhu Bhairavi / Bhairavi</v>
      </c>
      <c r="K18" s="26" t="str">
        <f t="array" ref="K18">IF(AND($D18="", $E18=""), "", IFNA(INDEX(Bhajans[], MATCH(IF($D18&lt;&gt;"", $D18, $E18), Bhajans[title], 0), 5), ""))
</f>
        <v>Jaya Panduranga Prabho Vittala
Jagadodhara Hari Vittala
Panduranga Vittala Pandari Natha Vittala
Sri Ramani Hrudayanta Ranga
Mangala Kara Karunanta Ranga
Aashritha Deena Janavana Ranga
Jagadodhara Hari Vittala [ Panduranga Vittala ... ]
Panduranga Vittala Pandari Natha Vittala (4)
Ranga Vittala Pandu Ranga Vittala
Sri Ramani Hrudayanta Ranga
Mangala Kara Karunanta Ranga
Ashritha Deena Janavana Ranga
Jagadodhara Hari Vittala
[Ranga Vittala Panduranga Vittala]</v>
      </c>
      <c r="L18" s="26" t="str">
        <f t="array" ref="L18">IF(AND($D18="", $E18=""), "", IFNA(INDEX(Bhajans[], MATCH(IF($D18&lt;&gt;"", $D18, $E18), Bhajans[title], 0), 4), ""))
</f>
        <v>Victory to Lord Panduranga Vittala, the Lord of Pandharpur, the liberator of the world. Lord Ranga dwells in the heart of His consort, Mother Lakshmi. He is auspiousness personified and is the most compassionate one. He bestows benevolence and compassion on the destitute. Chant the name of Panduranga Vittala.</v>
      </c>
    </row>
    <row r="19" ht="22.5" hidden="1" customHeight="1">
      <c r="A19" s="5">
        <v>45739.0</v>
      </c>
      <c r="B19" s="20" t="s">
        <v>1</v>
      </c>
      <c r="C19" s="28" t="str">
        <f t="array" ref="C19">IFNA(XLOOKUP(E19,GP_Bhajan_List[GP Bhajan List], GP_Bhajan_List[Singer]),"")</f>
        <v/>
      </c>
      <c r="D19" s="20" t="s">
        <v>298</v>
      </c>
      <c r="E19" s="22"/>
      <c r="F19" s="23"/>
      <c r="G19" s="24" t="s">
        <v>108</v>
      </c>
      <c r="H19" s="25" t="str">
        <f t="array" ref="H19">IFNA(INDEX(Pitches[],MATCH($G19,Pitches[Pitches],0),2),"")</f>
        <v>B</v>
      </c>
      <c r="I19" s="23" t="str">
        <f t="array" ref="I19">IF(
  AND(D19="", E19=""), 
  "", 
  IFNA(
    IF(
      INDEX(Singers[], MATCH(IF(D19&lt;&gt;"", B19, C19), Singers[Singers], 0), 2, 0) = "Gents",
      INDEX(Bhajans[], MATCH(IF(D19&lt;&gt;"", D19, E19), Bhajans[title], 0), 13),
      INDEX(Bhajans[], MATCH(IF(D19&lt;&gt;"", D19, E19), Bhajans[title], 0), 14)
    ),
    ""
  )
)
</f>
        <v>2.5 Pancham / D#</v>
      </c>
      <c r="J19" s="25" t="str">
        <f t="array" ref="J19">IF(AND($D19="", $E19=""), "", IFNA(INDEX(Bhajans[], MATCH(IF($D19&lt;&gt;"", $D19, $E19), Bhajans[title], 0), 9), ""))
</f>
        <v>Hamir Kalyani / Kedar</v>
      </c>
      <c r="K19" s="26" t="str">
        <f t="array" ref="K19">IF(AND($D19="", $E19=""), "", IFNA(INDEX(Bhajans[], MATCH(IF($D19&lt;&gt;"", $D19, $E19), Bhajans[title], 0), 5), ""))
</f>
        <v>Lambodhara Jaya Gowri Sutha
Ganadhipa Jaya Gajanana [ Lambodhara ... ]
Phaalachandra Dhara Gaja Karneshwara
Partheeshwara Maam (Sayeeshwara Maam) Paahi Prabho</v>
      </c>
      <c r="L19" s="26" t="str">
        <f t="array" ref="L19">IF(AND($D19="", $E19=""), "", IFNA(INDEX(Bhajans[], MATCH(IF($D19&lt;&gt;"", $D19, $E19), Bhajans[title], 0), 4), ""))
</f>
        <v>Victory to Lord Ganesha, the big-bellied one, the Lord of the Ganas (Shiva's army) and the son of Mother Gowri (Parvathi). Victory to the elephant-faced Lord who adorns the crescent moon on His forehead and who has big ears like that of an elephant. Protect me Lord Sai, the Lord of Parthi. You are none other than Lord Ganesha.</v>
      </c>
    </row>
    <row r="20" ht="22.5" hidden="1" customHeight="1">
      <c r="A20" s="5">
        <v>45739.0</v>
      </c>
      <c r="B20" s="20" t="s">
        <v>4</v>
      </c>
      <c r="C20" s="28" t="str">
        <f t="array" ref="C20">IFNA(XLOOKUP(E20,GP_Bhajan_List[GP Bhajan List], GP_Bhajan_List[Singer]),"")</f>
        <v/>
      </c>
      <c r="D20" s="20" t="s">
        <v>311</v>
      </c>
      <c r="E20" s="22"/>
      <c r="F20" s="23"/>
      <c r="G20" s="24" t="s">
        <v>228</v>
      </c>
      <c r="H20" s="25" t="str">
        <f t="array" ref="H20">IFNA(INDEX(Pitches[],MATCH($G20,Pitches[Pitches],0),2),"")</f>
        <v>F</v>
      </c>
      <c r="I20" s="23" t="str">
        <f t="array" ref="I20">IF(
  AND(D20="", E20=""), 
  "", 
  IFNA(
    IF(
      INDEX(Singers[], MATCH(IF(D20&lt;&gt;"", B20, C20), Singers[Singers], 0), 2, 0) = "Gents",
      INDEX(Bhajans[], MATCH(IF(D20&lt;&gt;"", D20, E20), Bhajans[title], 0), 13),
      INDEX(Bhajans[], MATCH(IF(D20&lt;&gt;"", D20, E20), Bhajans[title], 0), 14)
    ),
    ""
  )
)
</f>
        <v/>
      </c>
      <c r="J20" s="25" t="str">
        <f t="array" ref="J20">IF(AND($D20="", $E20=""), "", IFNA(INDEX(Bhajans[], MATCH(IF($D20&lt;&gt;"", $D20, $E20), Bhajans[title], 0), 9), ""))
</f>
        <v/>
      </c>
      <c r="K20" s="26" t="str">
        <f t="array" ref="K20">IF(AND($D20="", $E20=""), "", IFNA(INDEX(Bhajans[], MATCH(IF($D20&lt;&gt;"", $D20, $E20), Bhajans[title], 0), 5), ""))
</f>
        <v/>
      </c>
      <c r="L20" s="26" t="str">
        <f t="array" ref="L20">IF(AND($D20="", $E20=""), "", IFNA(INDEX(Bhajans[], MATCH(IF($D20&lt;&gt;"", $D20, $E20), Bhajans[title], 0), 4), ""))
</f>
        <v/>
      </c>
    </row>
    <row r="21" ht="22.5" hidden="1" customHeight="1">
      <c r="A21" s="5">
        <v>45739.0</v>
      </c>
      <c r="B21" s="20" t="s">
        <v>2</v>
      </c>
      <c r="C21" s="28" t="str">
        <f t="array" ref="C21">IFNA(XLOOKUP(E21,GP_Bhajan_List[GP Bhajan List], GP_Bhajan_List[Singer]),"")</f>
        <v/>
      </c>
      <c r="D21" s="20" t="s">
        <v>324</v>
      </c>
      <c r="E21" s="22"/>
      <c r="F21" s="23"/>
      <c r="G21" s="24" t="s">
        <v>190</v>
      </c>
      <c r="H21" s="25" t="str">
        <f t="array" ref="H21">IFNA(INDEX(Pitches[],MATCH($G21,Pitches[Pitches],0),2),"")</f>
        <v>G#</v>
      </c>
      <c r="I21" s="23" t="str">
        <f t="array" ref="I21">IF(
  AND(D21="", E21=""), 
  "", 
  IFNA(
    IF(
      INDEX(Singers[], MATCH(IF(D21&lt;&gt;"", B21, C21), Singers[Singers], 0), 2, 0) = "Gents",
      INDEX(Bhajans[], MATCH(IF(D21&lt;&gt;"", D21, E21), Bhajans[title], 0), 13),
      INDEX(Bhajans[], MATCH(IF(D21&lt;&gt;"", D21, E21), Bhajans[title], 0), 14)
    ),
    ""
  )
)
</f>
        <v>5 Madhyam / C</v>
      </c>
      <c r="J21" s="25" t="str">
        <f t="array" ref="J21">IF(AND($D21="", $E21=""), "", IFNA(INDEX(Bhajans[], MATCH(IF($D21&lt;&gt;"", $D21, $E21), Bhajans[title], 0), 9), ""))
</f>
        <v>Maand</v>
      </c>
      <c r="K21" s="26" t="str">
        <f t="array" ref="K21">IF(AND($D21="", $E21=""), "", IFNA(INDEX(Bhajans[], MATCH(IF($D21&lt;&gt;"", $D21, $E21), Bhajans[title], 0), 5), ""))
</f>
        <v>Hari Anandamaya Jaya Narayana ( Sai )
Vasudeva Nandana Radha Jeevana
Paramananda Madhava
Narayana Hari ( Sai ) Narayana (3)</v>
      </c>
      <c r="L21" s="26" t="str">
        <f t="array" ref="L21">IF(AND($D21="", $E21=""), "", IFNA(INDEX(Bhajans[], MATCH(IF($D21&lt;&gt;"", $D21, $E21), Bhajans[title], 0), 4), ""))
</f>
        <v>Praise be to Lord Narayana who is Supreme Bliss personified, who incarnated as Lord Krishna, the son of Vasudeva and who is the very life of Radha.</v>
      </c>
    </row>
    <row r="22" ht="22.5" hidden="1" customHeight="1">
      <c r="A22" s="5">
        <v>45739.0</v>
      </c>
      <c r="B22" s="20" t="s">
        <v>0</v>
      </c>
      <c r="C22" s="28" t="str">
        <f t="array" ref="C22">IFNA(XLOOKUP(E22,GP_Bhajan_List[GP Bhajan List], GP_Bhajan_List[Singer]),"")</f>
        <v/>
      </c>
      <c r="D22" s="20" t="s">
        <v>334</v>
      </c>
      <c r="E22" s="22"/>
      <c r="F22" s="23"/>
      <c r="G22" s="24" t="s">
        <v>108</v>
      </c>
      <c r="H22" s="25" t="str">
        <f t="array" ref="H22">IFNA(INDEX(Pitches[],MATCH($G22,Pitches[Pitches],0),2),"")</f>
        <v>B</v>
      </c>
      <c r="I22" s="23" t="str">
        <f t="array" ref="I22">IF(
  AND(D22="", E22=""), 
  "", 
  IFNA(
    IF(
      INDEX(Singers[], MATCH(IF(D22&lt;&gt;"", B22, C22), Singers[Singers], 0), 2, 0) = "Gents",
      INDEX(Bhajans[], MATCH(IF(D22&lt;&gt;"", D22, E22), Bhajans[title], 0), 13),
      INDEX(Bhajans[], MATCH(IF(D22&lt;&gt;"", D22, E22), Bhajans[title], 0), 14)
    ),
    ""
  )
)
</f>
        <v>1 Pancham / C</v>
      </c>
      <c r="J22" s="25" t="str">
        <f t="array" ref="J22">IF(AND($D22="", $E22=""), "", IFNA(INDEX(Bhajans[], MATCH(IF($D22&lt;&gt;"", $D22, $E22), Bhajans[title], 0), 9), ""))
</f>
        <v>Madhyamavati / Madhmad Sarang</v>
      </c>
      <c r="K22" s="26" t="str">
        <f t="array" ref="K22">IF(AND($D22="", $E22=""), "", IFNA(INDEX(Bhajans[], MATCH(IF($D22&lt;&gt;"", $D22, $E22), Bhajans[title], 0), 5), ""))
</f>
        <v>Om Hari Om Hari Om Bhajorey Sada Om Hari Om Hari Om
Sathya (Sai) Narayana Hari Om (2)
Narayana Hari Narayana Hari Narayana Hari Om (2)
Sathya (Sai) Narayana Hari Om</v>
      </c>
      <c r="L22" s="26" t="str">
        <f t="array" ref="L22">IF(AND($D22="", $E22=""), "", IFNA(INDEX(Bhajans[], MATCH(IF($D22&lt;&gt;"", $D22, $E22), Bhajans[title], 0), 4), ""))
</f>
        <v>Chant incessantly the divine names of Lord Hari, Narayana and Sai. Lord Sathya Sai is verily Lord Narayana.</v>
      </c>
    </row>
    <row r="23" ht="22.5" hidden="1" customHeight="1">
      <c r="A23" s="5">
        <v>45748.0</v>
      </c>
      <c r="B23" s="20" t="s">
        <v>1</v>
      </c>
      <c r="C23" s="28" t="str">
        <f t="array" ref="C23">IFNA(XLOOKUP(E23,GP_Bhajan_List[GP Bhajan List], GP_Bhajan_List[Singer]),"")</f>
        <v/>
      </c>
      <c r="D23" s="20" t="s">
        <v>246</v>
      </c>
      <c r="E23" s="10"/>
      <c r="G23" s="24" t="s">
        <v>344</v>
      </c>
      <c r="H23" s="25" t="str">
        <f t="array" ref="H23">IFNA(INDEX(Pitches[],MATCH($G23,Pitches[Pitches],0),2),"")</f>
        <v>C#</v>
      </c>
      <c r="I23" s="23" t="str">
        <f t="array" ref="I23">IF(
  AND(D23="", E23=""), 
  "", 
  IFNA(
    IF(
      INDEX(Singers[], MATCH(IF(D23&lt;&gt;"", B23, C23), Singers[Singers], 0), 2, 0) = "Gents",
      INDEX(Bhajans[], MATCH(IF(D23&lt;&gt;"", D23, E23), Bhajans[title], 0), 13),
      INDEX(Bhajans[], MATCH(IF(D23&lt;&gt;"", D23, E23), Bhajans[title], 0), 14)
    ),
    ""
  )
)
</f>
        <v>1.5 Madhyam / F#</v>
      </c>
      <c r="J23" s="25" t="str">
        <f t="array" ref="J23">IF(AND($D23="", $E23=""), "", IFNA(INDEX(Bhajans[], MATCH(IF($D23&lt;&gt;"", $D23, $E23), Bhajans[title], 0), 9), ""))
</f>
        <v>Pahadi</v>
      </c>
      <c r="K23" s="26" t="str">
        <f t="array" ref="K23">IF(AND($D23="", $E23=""), "", IFNA(INDEX(Bhajans[], MATCH(IF($D23&lt;&gt;"", $D23, $E23), Bhajans[title], 0), 5), ""))
</f>
        <v>Ambika Tanaya Gajanana
Gajavadana Gananatha Gajanana
Paahi Ganesha Vinayaka
Tribhuvana Palaka Mangala Dayaka
Vidya Buddhi Siddhi Pradayaka
Paahi Ganesha Vinayaka (2)
Ambika Tanaya Vinayaka
Gajavadana Gananatha Vinayaka
(Sathya) Sai Ganesha Vinayaka
Tribhuvana Palaka Mangala Dayaka
Vidya Buddhi Siddhi Pradayaka
(Sathya) Sai Ganesha Vinayaka</v>
      </c>
      <c r="L23" s="26" t="str">
        <f t="array" ref="L23">IF(AND($D23="", $E23=""), "", IFNA(INDEX(Bhajans[], MATCH(IF($D23&lt;&gt;"", $D23, $E23), Bhajans[title], 0), 4), ""))
</f>
        <v>O loving son of Mother Parvathi, the elephant-headed Lord Ganesha, kindly protect us. You are the sustainer of the three worlds, the one who confers auspiciousness, knowledge, wisdom and success.</v>
      </c>
    </row>
    <row r="24" ht="22.5" hidden="1" customHeight="1">
      <c r="A24" s="5">
        <v>45748.0</v>
      </c>
      <c r="B24" s="20" t="s">
        <v>6</v>
      </c>
      <c r="C24" s="28" t="str">
        <f t="array" ref="C24">IFNA(XLOOKUP(E24,GP_Bhajan_List[GP Bhajan List], GP_Bhajan_List[Singer]),"")</f>
        <v/>
      </c>
      <c r="D24" s="20" t="s">
        <v>352</v>
      </c>
      <c r="E24" s="10"/>
      <c r="G24" s="24" t="s">
        <v>89</v>
      </c>
      <c r="H24" s="25" t="str">
        <f t="array" ref="H24">IFNA(INDEX(Pitches[],MATCH($G24,Pitches[Pitches],0),2),"")</f>
        <v>E</v>
      </c>
      <c r="I24" s="23" t="str">
        <f t="array" ref="I24">IF(
  AND(D24="", E24=""), 
  "", 
  IFNA(
    IF(
      INDEX(Singers[], MATCH(IF(D24&lt;&gt;"", B24, C24), Singers[Singers], 0), 2, 0) = "Gents",
      INDEX(Bhajans[], MATCH(IF(D24&lt;&gt;"", D24, E24), Bhajans[title], 0), 13),
      INDEX(Bhajans[], MATCH(IF(D24&lt;&gt;"", D24, E24), Bhajans[title], 0), 14)
    ),
    ""
  )
)
</f>
        <v>5 Pancham / G</v>
      </c>
      <c r="J24" s="25" t="str">
        <f t="array" ref="J24">IF(AND($D24="", $E24=""), "", IFNA(INDEX(Bhajans[], MATCH(IF($D24&lt;&gt;"", $D24, $E24), Bhajans[title], 0), 9), ""))
</f>
        <v>Brindavan Sarang</v>
      </c>
      <c r="K24" s="26" t="str">
        <f t="array" ref="K24">IF(AND($D24="", $E24=""), "", IFNA(INDEX(Bhajans[], MATCH(IF($D24&lt;&gt;"", $D24, $E24), Bhajans[title], 0), 5), ""))
</f>
        <v>Krishna Rama Govinda Gokula Nandana Gopala
Rama Krishna Govinda Jaya Brindavana Gopala
Sai Krishna Govinda Parthi Pureeshwara Gopala
Gopala Sai Gopala
Gopi Manohara Gokula Bala Sai Murari</v>
      </c>
      <c r="L24" s="26" t="str">
        <f t="array" ref="L24">IF(AND($D24="", $E24=""), "", IFNA(INDEX(Bhajans[], MATCH(IF($D24&lt;&gt;"", $D24, $E24), Bhajans[title], 0), 4), ""))
</f>
        <v>Chant the names of Lord Krishna, Rama and Govinda. Chant the name of Gopala, the charming child of Gokula and Brindavan. Gopala, the favourite of the Gopikas, and the one who slayed the demon Mura, is the same as our Sai.</v>
      </c>
    </row>
    <row r="25" ht="22.5" hidden="1" customHeight="1">
      <c r="A25" s="5">
        <v>45748.0</v>
      </c>
      <c r="B25" s="20" t="s">
        <v>0</v>
      </c>
      <c r="C25" s="28" t="str">
        <f t="array" ref="C25">IFNA(XLOOKUP(E25,GP_Bhajan_List[GP Bhajan List], GP_Bhajan_List[Singer]),"")</f>
        <v/>
      </c>
      <c r="D25" s="20" t="s">
        <v>367</v>
      </c>
      <c r="E25" s="10"/>
      <c r="G25" s="24" t="s">
        <v>52</v>
      </c>
      <c r="H25" s="25" t="str">
        <f t="array" ref="H25">IFNA(INDEX(Pitches[],MATCH($G25,Pitches[Pitches],0),2),"")</f>
        <v>G#</v>
      </c>
      <c r="I25" s="23" t="str">
        <f t="array" ref="I25">IF(
  AND(D25="", E25=""), 
  "", 
  IFNA(
    IF(
      INDEX(Singers[], MATCH(IF(D25&lt;&gt;"", B25, C25), Singers[Singers], 0), 2, 0) = "Gents",
      INDEX(Bhajans[], MATCH(IF(D25&lt;&gt;"", D25, E25), Bhajans[title], 0), 13),
      INDEX(Bhajans[], MATCH(IF(D25&lt;&gt;"", D25, E25), Bhajans[title], 0), 14)
    ),
    ""
  )
)
</f>
        <v>1 Pancham / C</v>
      </c>
      <c r="J25" s="25" t="str">
        <f t="array" ref="J25">IF(AND($D25="", $E25=""), "", IFNA(INDEX(Bhajans[], MATCH(IF($D25&lt;&gt;"", $D25, $E25), Bhajans[title], 0), 9), ""))
</f>
        <v>Tilang</v>
      </c>
      <c r="K25" s="26" t="str">
        <f t="array" ref="K25">IF(AND($D25="", $E25=""), "", IFNA(INDEX(Bhajans[], MATCH(IF($D25&lt;&gt;"", $D25, $E25), Bhajans[title], 0), 5), ""))
</f>
        <v>Kamala Nayana Bhagawan
Sathya Sai Bhagawan
Hey Deena Janon Ke Pran
Hey Patitha Pavana Sita Ram
Parthi Pureeshwara Sri Sai Ram
Sri Sai Ram Jaya Jaya Ram
Parthi Pureeshwara Sri Sai Ram [ Hey Deena ... ]
Warera no Sai Bhagawan
Sathya Sai Bhagawan
Shikou no Ai no Kami (Sai) [ Warera no ... ]
Shinri no Keshin Sai Rama
Puttaparthi ni Owasu Sai Bhagawan
Jai Sai Ram, Jai Sai Ram
Puttaparthi ni Owasu Sai Bhagawan
Shikou no Ai no Kami (Sai)</v>
      </c>
      <c r="L25" s="26" t="str">
        <f t="array" ref="L25">IF(AND($D25="", $E25=""), "", IFNA(INDEX(Bhajans[], MATCH(IF($D25&lt;&gt;"", $D25, $E25), Bhajans[title], 0), 4), ""))
</f>
        <v>Salutations to the lotus-eyed Lord Sathya Sai who dwells at Parthi, who is the refuge of the forlorn, emancipator of the downtrodden. He is the same as Lord Rama, the Lord of Mother Sita.</v>
      </c>
    </row>
    <row r="26" ht="22.5" hidden="1" customHeight="1">
      <c r="A26" s="5">
        <v>45749.0</v>
      </c>
      <c r="B26" s="20" t="s">
        <v>4</v>
      </c>
      <c r="C26" s="28" t="str">
        <f t="array" ref="C26">IFNA(XLOOKUP(E26,GP_Bhajan_List[GP Bhajan List], GP_Bhajan_List[Singer]),"")</f>
        <v/>
      </c>
      <c r="D26" s="20" t="s">
        <v>378</v>
      </c>
      <c r="E26" s="22"/>
      <c r="F26" s="23"/>
      <c r="G26" s="24" t="s">
        <v>89</v>
      </c>
      <c r="H26" s="25" t="str">
        <f t="array" ref="H26">IFNA(INDEX(Pitches[],MATCH($G26,Pitches[Pitches],0),2),"")</f>
        <v>E</v>
      </c>
      <c r="I26" s="23" t="str">
        <f t="array" ref="I26">IF(
  AND(D26="", E26=""), 
  "", 
  IFNA(
    IF(
      INDEX(Singers[], MATCH(IF(D26&lt;&gt;"", B26, C26), Singers[Singers], 0), 2, 0) = "Gents",
      INDEX(Bhajans[], MATCH(IF(D26&lt;&gt;"", D26, E26), Bhajans[title], 0), 13),
      INDEX(Bhajans[], MATCH(IF(D26&lt;&gt;"", D26, E26), Bhajans[title], 0), 14)
    ),
    ""
  )
)
</f>
        <v>5 Pancham / G</v>
      </c>
      <c r="J26" s="25" t="str">
        <f t="array" ref="J26">IF(AND($D26="", $E26=""), "", IFNA(INDEX(Bhajans[], MATCH(IF($D26&lt;&gt;"", $D26, $E26), Bhajans[title], 0), 9), ""))
</f>
        <v>Harikamboji</v>
      </c>
      <c r="K26" s="26" t="str">
        <f t="array" ref="K26">IF(AND($D26="", $E26=""), "", IFNA(INDEX(Bhajans[], MATCH(IF($D26&lt;&gt;"", $D26, $E26), Bhajans[title], 0), 5), ""))
</f>
        <v>Gajavadana Gananatha
Gowri Tanaya Dayamaya [ Gajavadana ... ]
Bhuvanaadhara Pranava Swaroopa
Palaya Palaya Parthi Pureesha</v>
      </c>
      <c r="L26" s="26" t="str">
        <f t="array" ref="L26">IF(AND($D26="", $E26=""), "", IFNA(INDEX(Bhajans[], MATCH(IF($D26&lt;&gt;"", $D26, $E26), Bhajans[title], 0), 4), ""))
</f>
        <v>O Lord Ganesha, the elephant-faced Lord, the son of Mother Parvathi, You are extremely compassionate. You are the one whose is the very form of the Pranava (Om) and who is the basis of the entire creation. Protect us, O Sai, the Lord of Parthi, You are verily Lord Ganesha.</v>
      </c>
    </row>
    <row r="27" ht="22.5" hidden="1" customHeight="1">
      <c r="A27" s="5">
        <v>45749.0</v>
      </c>
      <c r="B27" s="20" t="s">
        <v>13</v>
      </c>
      <c r="C27" s="28" t="str">
        <f t="array" ref="C27">IFNA(XLOOKUP(E27,GP_Bhajan_List[GP Bhajan List], GP_Bhajan_List[Singer]),"")</f>
        <v/>
      </c>
      <c r="D27" s="20" t="s">
        <v>392</v>
      </c>
      <c r="E27" s="22"/>
      <c r="F27" s="23"/>
      <c r="G27" s="24" t="s">
        <v>393</v>
      </c>
      <c r="H27" s="25" t="str">
        <f t="array" ref="H27">IFNA(INDEX(Pitches[],MATCH($G27,Pitches[Pitches],0),2),"")</f>
        <v>F</v>
      </c>
      <c r="I27" s="23" t="str">
        <f t="array" ref="I27">IF(
  AND(D27="", E27=""), 
  "", 
  IFNA(
    IF(
      INDEX(Singers[], MATCH(IF(D27&lt;&gt;"", B27, C27), Singers[Singers], 0), 2, 0) = "Gents",
      INDEX(Bhajans[], MATCH(IF(D27&lt;&gt;"", D27, E27), Bhajans[title], 0), 13),
      INDEX(Bhajans[], MATCH(IF(D27&lt;&gt;"", D27, E27), Bhajans[title], 0), 14)
    ),
    ""
  )
)
</f>
        <v>3 Madhyam / A</v>
      </c>
      <c r="J27" s="25" t="str">
        <f t="array" ref="J27">IF(AND($D27="", $E27=""), "", IFNA(INDEX(Bhajans[], MATCH(IF($D27&lt;&gt;"", $D27, $E27), Bhajans[title], 0), 9), ""))
</f>
        <v>Jaunpuri</v>
      </c>
      <c r="K27" s="26" t="str">
        <f t="array" ref="K27">IF(AND($D27="", $E27=""), "", IFNA(INDEX(Bhajans[], MATCH(IF($D27&lt;&gt;"", $D27, $E27), Bhajans[title], 0), 5), ""))
</f>
        <v>Gopala Gopala Nacho Gopala
Nacho Nacho Sai Nandalala
Rhuma Jhuma Rhuma Jhuma Nacho Gopala
Nacho Nacho Sai Nandalala</v>
      </c>
      <c r="L27" s="26" t="str">
        <f t="array" ref="L27">IF(AND($D27="", $E27=""), "", IFNA(INDEX(Bhajans[], MATCH(IF($D27&lt;&gt;"", $D27, $E27), Bhajans[title], 0), 4), ""))
</f>
        <v>Please dance and give us the enjoyment of seeing you dance - Gopala and son of Nanda. While you dance, let us hear the sound of your anklets "Rhuma Jhuma".</v>
      </c>
    </row>
    <row r="28" ht="22.5" hidden="1" customHeight="1">
      <c r="A28" s="5">
        <v>45749.0</v>
      </c>
      <c r="B28" s="20" t="s">
        <v>0</v>
      </c>
      <c r="C28" s="28" t="str">
        <f t="array" ref="C28">IFNA(XLOOKUP(E28,GP_Bhajan_List[GP Bhajan List], GP_Bhajan_List[Singer]),"")</f>
        <v/>
      </c>
      <c r="D28" s="20" t="s">
        <v>408</v>
      </c>
      <c r="E28" s="22"/>
      <c r="F28" s="23"/>
      <c r="G28" s="24" t="s">
        <v>120</v>
      </c>
      <c r="H28" s="25" t="str">
        <f t="array" ref="H28">IFNA(INDEX(Pitches[],MATCH($G28,Pitches[Pitches],0),2),"")</f>
        <v>D</v>
      </c>
      <c r="I28" s="23" t="str">
        <f t="array" ref="I28">IF(
  AND(D28="", E28=""), 
  "", 
  IFNA(
    IF(
      INDEX(Singers[], MATCH(IF(D28&lt;&gt;"", B28, C28), Singers[Singers], 0), 2, 0) = "Gents",
      INDEX(Bhajans[], MATCH(IF(D28&lt;&gt;"", D28, E28), Bhajans[title], 0), 13),
      INDEX(Bhajans[], MATCH(IF(D28&lt;&gt;"", D28, E28), Bhajans[title], 0), 14)
    ),
    ""
  )
)
</f>
        <v>5 Pancham / G</v>
      </c>
      <c r="J28" s="25" t="str">
        <f t="array" ref="J28">IF(AND($D28="", $E28=""), "", IFNA(INDEX(Bhajans[], MATCH(IF($D28&lt;&gt;"", $D28, $E28), Bhajans[title], 0), 9), ""))
</f>
        <v>Pahadi</v>
      </c>
      <c r="K28" s="26" t="str">
        <f t="array" ref="K28">IF(AND($D28="", $E28=""), "", IFNA(INDEX(Bhajans[], MATCH(IF($D28&lt;&gt;"", $D28, $E28), Bhajans[title], 0), 5), ""))
</f>
        <v>Shambho Shiva Shankara
Gangadhara Hara Gowri Shiva [ Shambho Shiva ... ]
Hara Hara Mahadeva Kailasa Vasa
Partheesha Paramesha Paahi Prabho</v>
      </c>
      <c r="L28" s="26" t="str">
        <f t="array" ref="L28">IF(AND($D28="", $E28=""), "", IFNA(INDEX(Bhajans[], MATCH(IF($D28&lt;&gt;"", $D28, $E28), Bhajans[title], 0), 4), ""))
</f>
        <v>Glory to Thee O Lord Sai of Parthi, You are none other than Lord Shiva. You hold the Holy river Ganga on Your matted locks. You are the greatest of Gods and the consort of Mother Gowri (Parvathi). O Supreme Lord whose Holy abode is Mount Kailasa, please protect us.</v>
      </c>
    </row>
    <row r="29" ht="22.5" hidden="1" customHeight="1">
      <c r="A29" s="5">
        <v>45750.0</v>
      </c>
      <c r="B29" s="20" t="s">
        <v>0</v>
      </c>
      <c r="C29" s="28" t="str">
        <f t="array" ref="C29">IFNA(XLOOKUP(E29,GP_Bhajan_List[GP Bhajan List], GP_Bhajan_List[Singer]),"")</f>
        <v/>
      </c>
      <c r="D29" s="20" t="s">
        <v>421</v>
      </c>
      <c r="E29" s="22"/>
      <c r="F29" s="23"/>
      <c r="G29" s="24" t="s">
        <v>52</v>
      </c>
      <c r="H29" s="25" t="str">
        <f t="array" ref="H29">IFNA(INDEX(Pitches[],MATCH($G29,Pitches[Pitches],0),2),"")</f>
        <v>G#</v>
      </c>
      <c r="I29" s="23" t="str">
        <f t="array" ref="I29">IF(
  AND(D29="", E29=""), 
  "", 
  IFNA(
    IF(
      INDEX(Singers[], MATCH(IF(D29&lt;&gt;"", B29, C29), Singers[Singers], 0), 2, 0) = "Gents",
      INDEX(Bhajans[], MATCH(IF(D29&lt;&gt;"", D29, E29), Bhajans[title], 0), 13),
      INDEX(Bhajans[], MATCH(IF(D29&lt;&gt;"", D29, E29), Bhajans[title], 0), 14)
    ),
    ""
  )
)
</f>
        <v>1 Pancham / C</v>
      </c>
      <c r="J29" s="25" t="str">
        <f t="array" ref="J29">IF(AND($D29="", $E29=""), "", IFNA(INDEX(Bhajans[], MATCH(IF($D29&lt;&gt;"", $D29, $E29), Bhajans[title], 0), 9), ""))
</f>
        <v>Gowri Manohari / Patdeep</v>
      </c>
      <c r="K29" s="26" t="str">
        <f t="array" ref="K29">IF(AND($D29="", $E29=""), "", IFNA(INDEX(Bhajans[], MATCH(IF($D29&lt;&gt;"", $D29, $E29), Bhajans[title], 0), 5), ""))
</f>
        <v>Shambhu Kumara Gowri Tanaya
Gajanana Sadaya Jaya Jaya
Varada Ganesha Duritha Vinasha
Pranavakaara Natha Sadaya [ Gajanana Sadaya ... ]</v>
      </c>
      <c r="L29" s="26" t="str">
        <f t="array" ref="L29">IF(AND($D29="", $E29=""), "", IFNA(INDEX(Bhajans[], MATCH(IF($D29&lt;&gt;"", $D29, $E29), Bhajans[title], 0), 4), ""))
</f>
        <v>Salutations to Lord Ganesha, the son of Lord Shiva (Shambhu) and Mother Parvathi (Gowri), the one who grants boons, destroys obstacles and who is personification of the Primordial sound "Om".</v>
      </c>
    </row>
    <row r="30" ht="22.5" hidden="1" customHeight="1">
      <c r="A30" s="5">
        <v>45750.0</v>
      </c>
      <c r="B30" s="20" t="s">
        <v>18</v>
      </c>
      <c r="C30" s="28" t="str">
        <f t="array" ref="C30">IFNA(XLOOKUP(E30,GP_Bhajan_List[GP Bhajan List], GP_Bhajan_List[Singer]),"")</f>
        <v/>
      </c>
      <c r="D30" s="20" t="s">
        <v>435</v>
      </c>
      <c r="E30" s="22"/>
      <c r="F30" s="23"/>
      <c r="G30" s="24" t="s">
        <v>108</v>
      </c>
      <c r="H30" s="25" t="str">
        <f t="array" ref="H30">IFNA(INDEX(Pitches[],MATCH($G30,Pitches[Pitches],0),2),"")</f>
        <v>B</v>
      </c>
      <c r="I30" s="23" t="str">
        <f t="array" ref="I30">IF(
  AND(D30="", E30=""), 
  "", 
  IFNA(
    IF(
      INDEX(Singers[], MATCH(IF(D30&lt;&gt;"", B30, C30), Singers[Singers], 0), 2, 0) = "Gents",
      INDEX(Bhajans[], MATCH(IF(D30&lt;&gt;"", D30, E30), Bhajans[title], 0), 13),
      INDEX(Bhajans[], MATCH(IF(D30&lt;&gt;"", D30, E30), Bhajans[title], 0), 14)
    ),
    ""
  )
)
</f>
        <v>3 Pancham / E</v>
      </c>
      <c r="J30" s="25" t="str">
        <f t="array" ref="J30">IF(AND($D30="", $E30=""), "", IFNA(INDEX(Bhajans[], MATCH(IF($D30&lt;&gt;"", $D30, $E30), Bhajans[title], 0), 9), ""))
</f>
        <v>Pahadi</v>
      </c>
      <c r="K30" s="26" t="str">
        <f t="array" ref="K30">IF(AND($D30="", $E30=""), "", IFNA(INDEX(Bhajans[], MATCH(IF($D30&lt;&gt;"", $D30, $E30), Bhajans[title], 0), 5), ""))
</f>
        <v>Jai Hari Bol Jai Sita Ram Gopi Gopala Bhajo Radhey Shyam
Harey Ram Ram Ram Ghana Shyam Shyam Shyam
Sri Raghu Nandana Sri Rama Daasharathey Jaya Raghu Rama
Nanda Kishora Navaneetha Chora Brindavana Govinda Lala [ Harey Ram Ram ... ]</v>
      </c>
      <c r="L30" s="26" t="str">
        <f t="array" ref="L30">IF(AND($D30="", $E30=""), "", IFNA(INDEX(Bhajans[], MATCH(IF($D30&lt;&gt;"", $D30, $E30), Bhajans[title], 0), 4), ""))
</f>
        <v>Victory to Lord Hari, Lord Rama, chant the name of Lord Gopala. Lord Rama belongs to the Raghu dynasty and is the dear son of King Dasharatha. Lord Krishna is the dear son of Nanda. He is the one who stole butter from houses of Gopis and moved about amongst the thick bushes of Brindavan.</v>
      </c>
    </row>
    <row r="31" ht="22.5" hidden="1" customHeight="1">
      <c r="A31" s="5">
        <v>45750.0</v>
      </c>
      <c r="B31" s="20" t="s">
        <v>2</v>
      </c>
      <c r="C31" s="28" t="str">
        <f t="array" ref="C31">IFNA(XLOOKUP(E31,GP_Bhajan_List[GP Bhajan List], GP_Bhajan_List[Singer]),"")</f>
        <v/>
      </c>
      <c r="D31" s="20" t="s">
        <v>446</v>
      </c>
      <c r="E31" s="22"/>
      <c r="F31" s="23"/>
      <c r="G31" s="24" t="s">
        <v>52</v>
      </c>
      <c r="H31" s="25" t="str">
        <f t="array" ref="H31">IFNA(INDEX(Pitches[],MATCH($G31,Pitches[Pitches],0),2),"")</f>
        <v>G#</v>
      </c>
      <c r="I31" s="23" t="str">
        <f t="array" ref="I31">IF(
  AND(D31="", E31=""), 
  "", 
  IFNA(
    IF(
      INDEX(Singers[], MATCH(IF(D31&lt;&gt;"", B31, C31), Singers[Singers], 0), 2, 0) = "Gents",
      INDEX(Bhajans[], MATCH(IF(D31&lt;&gt;"", D31, E31), Bhajans[title], 0), 13),
      INDEX(Bhajans[], MATCH(IF(D31&lt;&gt;"", D31, E31), Bhajans[title], 0), 14)
    ),
    ""
  )
)
</f>
        <v>1 Pancham / C</v>
      </c>
      <c r="J31" s="25" t="str">
        <f t="array" ref="J31">IF(AND($D31="", $E31=""), "", IFNA(INDEX(Bhajans[], MATCH(IF($D31&lt;&gt;"", $D31, $E31), Bhajans[title], 0), 9), ""))
</f>
        <v>~ Dwijavanti / Jaijaivanti</v>
      </c>
      <c r="K31" s="26" t="str">
        <f t="array" ref="K31">IF(AND($D31="", $E31=""), "", IFNA(INDEX(Bhajans[], MATCH(IF($D31&lt;&gt;"", $D31, $E31), Bhajans[title], 0), 5), ""))
</f>
        <v>Jaya Sai Rama Jaya Raghu Rama
Hey Jaya Sai Rama Jaya Raghu Rama [ Jaya Sai ... ]
Dukhiyon Ke Daata Sai Rama
Premavatara Sai Rama
Shantha Swaroopa Sai Rama [ Hey Jaya ... ]</v>
      </c>
      <c r="L31" s="26" t="str">
        <f t="array" ref="L31">IF(AND($D31="", $E31=""), "", IFNA(INDEX(Bhajans[], MATCH(IF($D31&lt;&gt;"", $D31, $E31), Bhajans[title], 0), 4), ""))
</f>
        <v>Sing the glory of Lord Sai and the scion of Raghu Clan, Lord Rama. Sai Rama is a champion of the downtrodden, the incarnation of Supreme Love and is the embodiment of Peace.</v>
      </c>
    </row>
    <row r="32" ht="22.5" hidden="1" customHeight="1">
      <c r="A32" s="5">
        <v>45751.0</v>
      </c>
      <c r="B32" s="20" t="s">
        <v>2</v>
      </c>
      <c r="C32" s="28" t="str">
        <f t="array" ref="C32">IFNA(XLOOKUP(E32,GP_Bhajan_List[GP Bhajan List], GP_Bhajan_List[Singer]),"")</f>
        <v/>
      </c>
      <c r="D32" s="20" t="s">
        <v>458</v>
      </c>
      <c r="E32" s="22"/>
      <c r="F32" s="23"/>
      <c r="G32" s="24" t="s">
        <v>227</v>
      </c>
      <c r="H32" s="25" t="str">
        <f t="array" ref="H32">IFNA(INDEX(Pitches[],MATCH($G32,Pitches[Pitches],0),2),"")</f>
        <v>A#</v>
      </c>
      <c r="I32" s="23" t="str">
        <f t="array" ref="I32">IF(
  AND(D32="", E32=""), 
  "", 
  IFNA(
    IF(
      INDEX(Singers[], MATCH(IF(D32&lt;&gt;"", B32, C32), Singers[Singers], 0), 2, 0) = "Gents",
      INDEX(Bhajans[], MATCH(IF(D32&lt;&gt;"", D32, E32), Bhajans[title], 0), 13),
      INDEX(Bhajans[], MATCH(IF(D32&lt;&gt;"", D32, E32), Bhajans[title], 0), 14)
    ),
    ""
  )
)
</f>
        <v>2 Pancham / D</v>
      </c>
      <c r="J32" s="25" t="str">
        <f t="array" ref="J32">IF(AND($D32="", $E32=""), "", IFNA(INDEX(Bhajans[], MATCH(IF($D32&lt;&gt;"", $D32, $E32), Bhajans[title], 0), 9), ""))
</f>
        <v>Abheri / Bhimpalas</v>
      </c>
      <c r="K32" s="26" t="str">
        <f t="array" ref="K32">IF(AND($D32="", $E32=""), "", IFNA(INDEX(Bhajans[], MATCH(IF($D32&lt;&gt;"", $D32, $E32), Bhajans[title], 0), 5), ""))
</f>
        <v>Prathama Vandana Gananatha
Gajavadana Jaya Gananatha [ Prathama Vandana ... ]
Vidya Dayaka Buddhi Pradayaka
Vighna Vinashaka Vinayaka
Suramuni Vanditha Vinayaka</v>
      </c>
      <c r="L32" s="26" t="str">
        <f t="array" ref="L32">IF(AND($D32="", $E32=""), "", IFNA(INDEX(Bhajans[], MATCH(IF($D32&lt;&gt;"", $D32, $E32), Bhajans[title], 0), 4), ""))
</f>
        <v>Our first prayers to the Lord of the ganaas, the elephant-faced Lord Ganesh who confers knowledge and intelligence, the remover of obstacles in the spiritual path, the One who is praised and adored by the wise and saintly.</v>
      </c>
    </row>
    <row r="33" ht="22.5" hidden="1" customHeight="1">
      <c r="A33" s="5">
        <v>45751.0</v>
      </c>
      <c r="B33" s="20" t="s">
        <v>15</v>
      </c>
      <c r="C33" s="28" t="str">
        <f t="array" ref="C33">IFNA(XLOOKUP(E33,GP_Bhajan_List[GP Bhajan List], GP_Bhajan_List[Singer]),"")</f>
        <v/>
      </c>
      <c r="D33" s="20" t="s">
        <v>472</v>
      </c>
      <c r="E33" s="22"/>
      <c r="F33" s="23"/>
      <c r="G33" s="24" t="s">
        <v>89</v>
      </c>
      <c r="H33" s="25" t="str">
        <f t="array" ref="H33">IFNA(INDEX(Pitches[],MATCH($G33,Pitches[Pitches],0),2),"")</f>
        <v>E</v>
      </c>
      <c r="I33" s="23" t="str">
        <f t="array" ref="I33">IF(
  AND(D33="", E33=""), 
  "", 
  IFNA(
    IF(
      INDEX(Singers[], MATCH(IF(D33&lt;&gt;"", B33, C33), Singers[Singers], 0), 2, 0) = "Gents",
      INDEX(Bhajans[], MATCH(IF(D33&lt;&gt;"", D33, E33), Bhajans[title], 0), 13),
      INDEX(Bhajans[], MATCH(IF(D33&lt;&gt;"", D33, E33), Bhajans[title], 0), 14)
    ),
    ""
  )
)
</f>
        <v>6 Pancham / A</v>
      </c>
      <c r="J33" s="25" t="str">
        <f t="array" ref="J33">IF(AND($D33="", $E33=""), "", IFNA(INDEX(Bhajans[], MATCH(IF($D33&lt;&gt;"", $D33, $E33), Bhajans[title], 0), 9), ""))
</f>
        <v>Kalyani / Yaman</v>
      </c>
      <c r="K33" s="26" t="str">
        <f t="array" ref="K33">IF(AND($D33="", $E33=""), "", IFNA(INDEX(Bhajans[], MATCH(IF($D33&lt;&gt;"", $D33, $E33), Bhajans[title], 0), 5), ""))
</f>
        <v>Mukunda Madhava Karivarada Sri Sathya Sai Ram
Govinda Keshava Sri Hari Roopa Sathya Sai Ram
Mathsya Kurma Varaha Narahari Dashavatari Ram
Parthi Vasa Palaya Maam Prabho Sathya Sai Ram</v>
      </c>
      <c r="L33" s="26" t="str">
        <f t="array" ref="L33">IF(AND($D33="", $E33=""), "", IFNA(INDEX(Bhajans[], MATCH(IF($D33&lt;&gt;"", $D33, $E33), Bhajans[title], 0), 4), ""))
</f>
        <v>O Lord Sathya Sai, You were the Kari Varada (Lord Narayana, the saviour of the elephant from the clutches of crocodile), Mukunda, Madhava, Govinda, Keshava (various names of Lord Krishna), You are none other than the Ten Incarnations of Lord Vishnu such as, Matsya (Fish), Kurma (Tortoise), Varaha (Boar), Narahari (Narasimha). I pray to You O Lord Sathya Sai to protect me.</v>
      </c>
    </row>
    <row r="34" ht="22.5" hidden="1" customHeight="1">
      <c r="A34" s="5">
        <v>45751.0</v>
      </c>
      <c r="B34" s="20" t="s">
        <v>16</v>
      </c>
      <c r="C34" s="28" t="str">
        <f t="array" ref="C34">IFNA(XLOOKUP(E34,GP_Bhajan_List[GP Bhajan List], GP_Bhajan_List[Singer]),"")</f>
        <v/>
      </c>
      <c r="D34" s="20" t="s">
        <v>481</v>
      </c>
      <c r="E34" s="22"/>
      <c r="F34" s="23"/>
      <c r="G34" s="24" t="s">
        <v>89</v>
      </c>
      <c r="H34" s="25" t="str">
        <f t="array" ref="H34">IFNA(INDEX(Pitches[],MATCH($G34,Pitches[Pitches],0),2),"")</f>
        <v>E</v>
      </c>
      <c r="I34" s="23" t="str">
        <f t="array" ref="I34">IF(
  AND(D34="", E34=""), 
  "", 
  IFNA(
    IF(
      INDEX(Singers[], MATCH(IF(D34&lt;&gt;"", B34, C34), Singers[Singers], 0), 2, 0) = "Gents",
      INDEX(Bhajans[], MATCH(IF(D34&lt;&gt;"", D34, E34), Bhajans[title], 0), 13),
      INDEX(Bhajans[], MATCH(IF(D34&lt;&gt;"", D34, E34), Bhajans[title], 0), 14)
    ),
    ""
  )
)
</f>
        <v>6 Pancham / A</v>
      </c>
      <c r="J34" s="25" t="str">
        <f t="array" ref="J34">IF(AND($D34="", $E34=""), "", IFNA(INDEX(Bhajans[], MATCH(IF($D34&lt;&gt;"", $D34, $E34), Bhajans[title], 0), 9), ""))
</f>
        <v>Hamir Kalyani / Kedar</v>
      </c>
      <c r="K34" s="26" t="str">
        <f t="array" ref="K34">IF(AND($D34="", $E34=""), "", IFNA(INDEX(Bhajans[], MATCH(IF($D34&lt;&gt;"", $D34, $E34), Bhajans[title], 0), 5), ""))
</f>
        <v>Kaali Kaali Maha Kaali Kapalini
Durga Durga Devi Durga Bhavani
Mangala Gowri Mata Maheshwari
Raja Rajeshwari Lakshmi ( Sai ) Narayani</v>
      </c>
      <c r="L34" s="26" t="str">
        <f t="array" ref="L34">IF(AND($D34="", $E34=""), "", IFNA(INDEX(Bhajans[], MATCH(IF($D34&lt;&gt;"", $D34, $E34), Bhajans[title], 0), 4), ""))
</f>
        <v>Salutations to Mother Kaali, the dark complexioned, ferocious, wearing a garland of skulls. She is Durga Bhavani the destroyer of evil. She is the Lord of Emperors also known as Maheshwari, Gowri, Lakshmi and Narayani the bestower of Auspiciousness.</v>
      </c>
    </row>
    <row r="35" ht="22.5" hidden="1" customHeight="1">
      <c r="A35" s="5">
        <v>45751.0</v>
      </c>
      <c r="B35" s="20" t="s">
        <v>0</v>
      </c>
      <c r="C35" s="28" t="str">
        <f t="array" ref="C35">IFNA(XLOOKUP(E35,GP_Bhajan_List[GP Bhajan List], GP_Bhajan_List[Singer]),"")</f>
        <v/>
      </c>
      <c r="D35" s="20" t="s">
        <v>501</v>
      </c>
      <c r="E35" s="22"/>
      <c r="F35" s="23"/>
      <c r="G35" s="24" t="s">
        <v>502</v>
      </c>
      <c r="H35" s="25" t="str">
        <f t="array" ref="H35">IFNA(INDEX(Pitches[],MATCH($G35,Pitches[Pitches],0),2),"")</f>
        <v>F#</v>
      </c>
      <c r="I35" s="23" t="str">
        <f t="array" ref="I35">IF(
  AND(D35="", E35=""), 
  "", 
  IFNA(
    IF(
      INDEX(Singers[], MATCH(IF(D35&lt;&gt;"", B35, C35), Singers[Singers], 0), 2, 0) = "Gents",
      INDEX(Bhajans[], MATCH(IF(D35&lt;&gt;"", D35, E35), Bhajans[title], 0), 13),
      INDEX(Bhajans[], MATCH(IF(D35&lt;&gt;"", D35, E35), Bhajans[title], 0), 14)
    ),
    ""
  )
)
</f>
        <v/>
      </c>
      <c r="J35" s="25" t="str">
        <f t="array" ref="J35">IF(AND($D35="", $E35=""), "", IFNA(INDEX(Bhajans[], MATCH(IF($D35&lt;&gt;"", $D35, $E35), Bhajans[title], 0), 9), ""))
</f>
        <v/>
      </c>
      <c r="K35" s="26" t="str">
        <f t="array" ref="K35">IF(AND($D35="", $E35=""), "", IFNA(INDEX(Bhajans[], MATCH(IF($D35&lt;&gt;"", $D35, $E35), Bhajans[title], 0), 5), ""))
</f>
        <v/>
      </c>
      <c r="L35" s="26" t="str">
        <f t="array" ref="L35">IF(AND($D35="", $E35=""), "", IFNA(INDEX(Bhajans[], MATCH(IF($D35&lt;&gt;"", $D35, $E35), Bhajans[title], 0), 4), ""))
</f>
        <v/>
      </c>
    </row>
    <row r="36" ht="22.5" hidden="1" customHeight="1">
      <c r="A36" s="5">
        <v>45752.0</v>
      </c>
      <c r="B36" s="20" t="s">
        <v>1</v>
      </c>
      <c r="C36" s="28" t="str">
        <f t="array" ref="C36">IFNA(XLOOKUP(E36,GP_Bhajan_List[GP Bhajan List], GP_Bhajan_List[Singer]),"")</f>
        <v/>
      </c>
      <c r="D36" s="20" t="s">
        <v>518</v>
      </c>
      <c r="E36" s="22"/>
      <c r="F36" s="23"/>
      <c r="G36" s="24" t="s">
        <v>155</v>
      </c>
      <c r="H36" s="25" t="str">
        <f t="array" ref="H36">IFNA(INDEX(Pitches[],MATCH($G36,Pitches[Pitches],0),2),"")</f>
        <v>C#</v>
      </c>
      <c r="I36" s="23" t="str">
        <f t="array" ref="I36">IF(
  AND(D36="", E36=""), 
  "", 
  IFNA(
    IF(
      INDEX(Singers[], MATCH(IF(D36&lt;&gt;"", B36, C36), Singers[Singers], 0), 2, 0) = "Gents",
      INDEX(Bhajans[], MATCH(IF(D36&lt;&gt;"", D36, E36), Bhajans[title], 0), 13),
      INDEX(Bhajans[], MATCH(IF(D36&lt;&gt;"", D36, E36), Bhajans[title], 0), 14)
    ),
    ""
  )
)
</f>
        <v>5 Pancham / G</v>
      </c>
      <c r="J36" s="25" t="str">
        <f t="array" ref="J36">IF(AND($D36="", $E36=""), "", IFNA(INDEX(Bhajans[], MATCH(IF($D36&lt;&gt;"", $D36, $E36), Bhajans[title], 0), 9), ""))
</f>
        <v>Yaman Kalyan</v>
      </c>
      <c r="K36" s="26" t="str">
        <f t="array" ref="K36">IF(AND($D36="", $E36=""), "", IFNA(INDEX(Bhajans[], MATCH(IF($D36&lt;&gt;"", $D36, $E36), Bhajans[title], 0), 5), ""))
</f>
        <v>Mangala Charana Gajanana
Gajavadana Shubhanana [ Mangala Charana ... ]
Vidya Dayaka Buddhi Pradayaka
Gowri Tanaya Gajanana</v>
      </c>
      <c r="L36" s="26" t="str">
        <f t="array" ref="L36">IF(AND($D36="", $E36=""), "", IFNA(INDEX(Bhajans[], MATCH(IF($D36&lt;&gt;"", $D36, $E36), Bhajans[title], 0), 4), ""))
</f>
        <v>Salutations to the Lotus Feet of the benevolent and goodness bestowing elephant-faced Lord Ganesha. He is the provider of knowledge and intelligence, the son of Gowri (Parvathi).</v>
      </c>
    </row>
    <row r="37" ht="22.5" hidden="1" customHeight="1">
      <c r="A37" s="5">
        <v>45752.0</v>
      </c>
      <c r="B37" s="20" t="s">
        <v>0</v>
      </c>
      <c r="C37" s="28" t="str">
        <f t="array" ref="C37">IFNA(XLOOKUP(E37,GP_Bhajan_List[GP Bhajan List], GP_Bhajan_List[Singer]),"")</f>
        <v/>
      </c>
      <c r="D37" s="20" t="s">
        <v>532</v>
      </c>
      <c r="E37" s="22"/>
      <c r="F37" s="23"/>
      <c r="G37" s="24" t="s">
        <v>155</v>
      </c>
      <c r="H37" s="25" t="str">
        <f t="array" ref="H37">IFNA(INDEX(Pitches[],MATCH($G37,Pitches[Pitches],0),2),"")</f>
        <v>C#</v>
      </c>
      <c r="I37" s="23" t="str">
        <f t="array" ref="I37">IF(
  AND(D37="", E37=""), 
  "", 
  IFNA(
    IF(
      INDEX(Singers[], MATCH(IF(D37&lt;&gt;"", B37, C37), Singers[Singers], 0), 2, 0) = "Gents",
      INDEX(Bhajans[], MATCH(IF(D37&lt;&gt;"", D37, E37), Bhajans[title], 0), 13),
      INDEX(Bhajans[], MATCH(IF(D37&lt;&gt;"", D37, E37), Bhajans[title], 0), 14)
    ),
    ""
  )
)
</f>
        <v>4.5 Pancham / F#</v>
      </c>
      <c r="J37" s="25" t="str">
        <f t="array" ref="J37">IF(AND($D37="", $E37=""), "", IFNA(INDEX(Bhajans[], MATCH(IF($D37&lt;&gt;"", $D37, $E37), Bhajans[title], 0), 9), ""))
</f>
        <v>Charukeshi</v>
      </c>
      <c r="K37" s="26" t="str">
        <f t="array" ref="K37">IF(AND($D37="", $E37=""), "", IFNA(INDEX(Bhajans[], MATCH(IF($D37&lt;&gt;"", $D37, $E37), Bhajans[title], 0), 5), ""))
</f>
        <v>Kanha Kanhaiya Bansi Adhariya Brindavana Ghana Raasa Rachaiya
Gokula Nandana Hey Chitha Mohana
Radha Manohara Shyama
Manasa Chora Nanda Kishora
Parthi Vihara Sai Gopala Sai Gopala</v>
      </c>
      <c r="L37" s="26" t="str">
        <f t="array" ref="L37">IF(AND($D37="", $E37=""), "", IFNA(INDEX(Bhajans[], MATCH(IF($D37&lt;&gt;"", $D37, $E37), Bhajans[title], 0), 4), ""))
</f>
        <v>Lord Krishna also known as Kanha and Kanhaiya performed the Raasa Leela dance in Brindavan. With the flute on His lips, He is the boy of Gokula who enchants everybody's mind, the son of Nanda and the delight of Radha. He is the one who stole butter and is none other than Lord Sai of Parthi.</v>
      </c>
    </row>
    <row r="38" ht="22.5" hidden="1" customHeight="1">
      <c r="A38" s="5">
        <v>45752.0</v>
      </c>
      <c r="B38" s="20" t="s">
        <v>10</v>
      </c>
      <c r="C38" s="28" t="str">
        <f t="array" ref="C38">IFNA(XLOOKUP(E38,GP_Bhajan_List[GP Bhajan List], GP_Bhajan_List[Singer]),"")</f>
        <v/>
      </c>
      <c r="D38" s="20" t="s">
        <v>552</v>
      </c>
      <c r="E38" s="22"/>
      <c r="F38" s="23"/>
      <c r="G38" s="24" t="s">
        <v>344</v>
      </c>
      <c r="H38" s="25" t="str">
        <f t="array" ref="H38">IFNA(INDEX(Pitches[],MATCH($G38,Pitches[Pitches],0),2),"")</f>
        <v>C#</v>
      </c>
      <c r="I38" s="23" t="str">
        <f t="array" ref="I38">IF(
  AND(D38="", E38=""), 
  "", 
  IFNA(
    IF(
      INDEX(Singers[], MATCH(IF(D38&lt;&gt;"", B38, C38), Singers[Singers], 0), 2, 0) = "Gents",
      INDEX(Bhajans[], MATCH(IF(D38&lt;&gt;"", D38, E38), Bhajans[title], 0), 13),
      INDEX(Bhajans[], MATCH(IF(D38&lt;&gt;"", D38, E38), Bhajans[title], 0), 14)
    ),
    ""
  )
)
</f>
        <v>4 Madhyam / A#</v>
      </c>
      <c r="J38" s="25" t="str">
        <f t="array" ref="J38">IF(AND($D38="", $E38=""), "", IFNA(INDEX(Bhajans[], MATCH(IF($D38&lt;&gt;"", $D38, $E38), Bhajans[title], 0), 9), ""))
</f>
        <v>Senjurutti / Jhinjhoti</v>
      </c>
      <c r="K38" s="26" t="str">
        <f t="array" ref="K38">IF(AND($D38="", $E38=""), "", IFNA(INDEX(Bhajans[], MATCH(IF($D38&lt;&gt;"", $D38, $E38), Bhajans[title], 0), 5), ""))
</f>
        <v>Sita Ram Naam Bhajo
Madhura Madhura Sai Naam Bhajo
Radhey Shyam Naam Bhajo [ Madhura Madhura ... ]</v>
      </c>
      <c r="L38" s="26" t="str">
        <f t="array" ref="L38">IF(AND($D38="", $E38=""), "", IFNA(INDEX(Bhajans[], MATCH(IF($D38&lt;&gt;"", $D38, $E38), Bhajans[title], 0), 4), ""))
</f>
        <v>Sing the Name and Glory of Lord Rama (Sita Ram), Lord Krishna (Radhey Shyam) and Lord Sai whose names are the sweetest of all.</v>
      </c>
    </row>
    <row r="39" ht="22.5" hidden="1" customHeight="1">
      <c r="A39" s="5">
        <v>45753.0</v>
      </c>
      <c r="B39" s="20" t="s">
        <v>0</v>
      </c>
      <c r="C39" s="28" t="str">
        <f t="array" ref="C39">IFNA(XLOOKUP(E39,GP_Bhajan_List[GP Bhajan List], GP_Bhajan_List[Singer]),"")</f>
        <v/>
      </c>
      <c r="D39" s="20" t="s">
        <v>138</v>
      </c>
      <c r="E39" s="22"/>
      <c r="F39" s="23"/>
      <c r="G39" s="24" t="s">
        <v>88</v>
      </c>
      <c r="H39" s="25" t="str">
        <f t="array" ref="H39">IFNA(INDEX(Pitches[],MATCH($G39,Pitches[Pitches],0),2),"")</f>
        <v>A</v>
      </c>
      <c r="I39" s="23" t="str">
        <f t="array" ref="I39">IF(
  AND(D39="", E39=""), 
  "", 
  IFNA(
    IF(
      INDEX(Singers[], MATCH(IF(D39&lt;&gt;"", B39, C39), Singers[Singers], 0), 2, 0) = "Gents",
      INDEX(Bhajans[], MATCH(IF(D39&lt;&gt;"", D39, E39), Bhajans[title], 0), 13),
      INDEX(Bhajans[], MATCH(IF(D39&lt;&gt;"", D39, E39), Bhajans[title], 0), 14)
    ),
    ""
  )
)
</f>
        <v>3 Pancham / E</v>
      </c>
      <c r="J39" s="25" t="str">
        <f t="array" ref="J39">IF(AND($D39="", $E39=""), "", IFNA(INDEX(Bhajans[], MATCH(IF($D39&lt;&gt;"", $D39, $E39), Bhajans[title], 0), 9), ""))
</f>
        <v>Mayamalavagowla / Bhairav</v>
      </c>
      <c r="K39" s="26" t="str">
        <f t="array" ref="K39">IF(AND($D39="", $E39=""), "", IFNA(INDEX(Bhajans[], MATCH(IF($D39&lt;&gt;"", $D39, $E39), Bhajans[title], 0), 5), ""))
</f>
        <v>Vighneshwaram Bhajorey Manasa Vighna Haram Bhajorey (2)
(Bhajorey) Vighneshwaram Bhajorey Manasa Vighna Haram Bhajorey</v>
      </c>
      <c r="L39" s="26" t="str">
        <f t="array" ref="L39">IF(AND($D39="", $E39=""), "", IFNA(INDEX(Bhajans[], MATCH(IF($D39&lt;&gt;"", $D39, $E39), Bhajans[title], 0), 4), ""))
</f>
        <v>Oh Mind! Sing the praises of Lord Vighneshwara (Lord Ganesha) who removes all obstacles and destroys them.</v>
      </c>
    </row>
    <row r="40" ht="22.5" hidden="1" customHeight="1">
      <c r="A40" s="5">
        <v>45753.0</v>
      </c>
      <c r="B40" s="20" t="s">
        <v>4</v>
      </c>
      <c r="C40" s="28" t="str">
        <f t="array" ref="C40">IFNA(XLOOKUP(E40,GP_Bhajan_List[GP Bhajan List], GP_Bhajan_List[Singer]),"")</f>
        <v/>
      </c>
      <c r="D40" s="20" t="s">
        <v>591</v>
      </c>
      <c r="E40" s="22"/>
      <c r="F40" s="23"/>
      <c r="G40" s="24" t="s">
        <v>144</v>
      </c>
      <c r="H40" s="25" t="str">
        <f t="array" ref="H40">IFNA(INDEX(Pitches[],MATCH($G40,Pitches[Pitches],0),2),"")</f>
        <v>D#</v>
      </c>
      <c r="I40" s="23" t="str">
        <f t="array" ref="I40">IF(
  AND(D40="", E40=""), 
  "", 
  IFNA(
    IF(
      INDEX(Singers[], MATCH(IF(D40&lt;&gt;"", B40, C40), Singers[Singers], 0), 2, 0) = "Gents",
      INDEX(Bhajans[], MATCH(IF(D40&lt;&gt;"", D40, E40), Bhajans[title], 0), 13),
      INDEX(Bhajans[], MATCH(IF(D40&lt;&gt;"", D40, E40), Bhajans[title], 0), 14)
    ),
    ""
  )
)
</f>
        <v>5 Pancham / G</v>
      </c>
      <c r="J40" s="25" t="str">
        <f t="array" ref="J40">IF(AND($D40="", $E40=""), "", IFNA(INDEX(Bhajans[], MATCH(IF($D40&lt;&gt;"", $D40, $E40), Bhajans[title], 0), 9), ""))
</f>
        <v>Desh</v>
      </c>
      <c r="K40" s="26" t="str">
        <f t="array" ref="K40">IF(AND($D40="", $E40=""), "", IFNA(INDEX(Bhajans[], MATCH(IF($D40&lt;&gt;"", $D40, $E40), Bhajans[title], 0), 5), ""))
</f>
        <v>Bhajarey Rama Charan Satatam Bhajarey Rama Charan
Bhajarey Janaki Jeevana Ramam
Bhajarey Ramam Bhadrachala Ramam
Bhajarey Pavana Taraka Naamam
Bhajarey Sri Rama Ramethi Ramam</v>
      </c>
      <c r="L40" s="26" t="str">
        <f t="array" ref="L40">IF(AND($D40="", $E40=""), "", IFNA(INDEX(Bhajans[], MATCH(IF($D40&lt;&gt;"", $D40, $E40), Bhajans[title], 0), 4), ""))
</f>
        <v>Constantly chant and pray to the Lotus feet of Lord Rama. Pray to the Lord of Janaki, Lord Rama, the resident of Bhadrachala. Chant the sacred and pious name of Lord Rama.</v>
      </c>
    </row>
    <row r="41" ht="22.5" hidden="1" customHeight="1">
      <c r="A41" s="5">
        <v>45753.0</v>
      </c>
      <c r="B41" s="20" t="s">
        <v>1</v>
      </c>
      <c r="C41" s="28" t="str">
        <f t="array" ref="C41">IFNA(XLOOKUP(E41,GP_Bhajan_List[GP Bhajan List], GP_Bhajan_List[Singer]),"")</f>
        <v/>
      </c>
      <c r="D41" s="20" t="s">
        <v>605</v>
      </c>
      <c r="E41" s="22"/>
      <c r="F41" s="23"/>
      <c r="G41" s="24" t="s">
        <v>88</v>
      </c>
      <c r="H41" s="25" t="str">
        <f t="array" ref="H41">IFNA(INDEX(Pitches[],MATCH($G41,Pitches[Pitches],0),2),"")</f>
        <v>A</v>
      </c>
      <c r="I41" s="23" t="str">
        <f t="array" ref="I41">IF(
  AND(D41="", E41=""), 
  "", 
  IFNA(
    IF(
      INDEX(Singers[], MATCH(IF(D41&lt;&gt;"", B41, C41), Singers[Singers], 0), 2, 0) = "Gents",
      INDEX(Bhajans[], MATCH(IF(D41&lt;&gt;"", D41, E41), Bhajans[title], 0), 13),
      INDEX(Bhajans[], MATCH(IF(D41&lt;&gt;"", D41, E41), Bhajans[title], 0), 14)
    ),
    ""
  )
)
</f>
        <v>1 Pancham / C</v>
      </c>
      <c r="J41" s="25" t="str">
        <f t="array" ref="J41">IF(AND($D41="", $E41=""), "", IFNA(INDEX(Bhajans[], MATCH(IF($D41&lt;&gt;"", $D41, $E41), Bhajans[title], 0), 9), ""))
</f>
        <v>Maand</v>
      </c>
      <c r="K41" s="26" t="str">
        <f t="array" ref="K41">IF(AND($D41="", $E41=""), "", IFNA(INDEX(Bhajans[], MATCH(IF($D41&lt;&gt;"", $D41, $E41), Bhajans[title], 0), 5), ""))
</f>
        <v>Ayodhya Shiromani Dasharatha Rama
Saketa Ranjana Kaivalya Dhama [ Ayodhya Shiromani ... ]
Neeraja Lochana Sai Narayana
Bandha Vimochana Bhaktha Parayana
Prana Sakha Merey Prabhu Sai Rama [ Saketa Ranjana ... ]</v>
      </c>
      <c r="L41" s="26" t="str">
        <f t="array" ref="L41">IF(AND($D41="", $E41=""), "", IFNA(INDEX(Bhajans[], MATCH(IF($D41&lt;&gt;"", $D41, $E41), Bhajans[title], 0), 4), ""))
</f>
        <v>Sing the glory of the lotus-eyed Lord Rama, the son of Dasharatha and the crown jewel of Ayodhya. O Lord Sai, You are verily Lord Rama. Free us from the bondage of life and death as You are our dearest companion and our ultimate abode.</v>
      </c>
    </row>
    <row r="42" ht="22.5" hidden="1" customHeight="1">
      <c r="A42" s="5">
        <v>45753.0</v>
      </c>
      <c r="B42" s="20" t="s">
        <v>15</v>
      </c>
      <c r="C42" s="28" t="str">
        <f t="array" ref="C42">IFNA(XLOOKUP(E42,GP_Bhajan_List[GP Bhajan List], GP_Bhajan_List[Singer]),"")</f>
        <v/>
      </c>
      <c r="D42" s="20" t="s">
        <v>620</v>
      </c>
      <c r="E42" s="22"/>
      <c r="F42" s="23"/>
      <c r="G42" s="24" t="s">
        <v>41</v>
      </c>
      <c r="H42" s="25" t="str">
        <f t="array" ref="H42">IFNA(INDEX(Pitches[],MATCH($G42,Pitches[Pitches],0),2),"")</f>
        <v>G</v>
      </c>
      <c r="I42" s="23" t="str">
        <f t="array" ref="I42">IF(
  AND(D42="", E42=""), 
  "", 
  IFNA(
    IF(
      INDEX(Singers[], MATCH(IF(D42&lt;&gt;"", B42, C42), Singers[Singers], 0), 2, 0) = "Gents",
      INDEX(Bhajans[], MATCH(IF(D42&lt;&gt;"", D42, E42), Bhajans[title], 0), 13),
      INDEX(Bhajans[], MATCH(IF(D42&lt;&gt;"", D42, E42), Bhajans[title], 0), 14)
    ),
    ""
  )
)
</f>
        <v/>
      </c>
      <c r="J42" s="25" t="str">
        <f t="array" ref="J42">IF(AND($D42="", $E42=""), "", IFNA(INDEX(Bhajans[], MATCH(IF($D42&lt;&gt;"", $D42, $E42), Bhajans[title], 0), 9), ""))
</f>
        <v/>
      </c>
      <c r="K42" s="26" t="str">
        <f t="array" ref="K42">IF(AND($D42="", $E42=""), "", IFNA(INDEX(Bhajans[], MATCH(IF($D42&lt;&gt;"", $D42, $E42), Bhajans[title], 0), 5), ""))
</f>
        <v/>
      </c>
      <c r="L42" s="26" t="str">
        <f t="array" ref="L42">IF(AND($D42="", $E42=""), "", IFNA(INDEX(Bhajans[], MATCH(IF($D42&lt;&gt;"", $D42, $E42), Bhajans[title], 0), 4), ""))
</f>
        <v/>
      </c>
    </row>
    <row r="43" ht="22.5" hidden="1" customHeight="1">
      <c r="A43" s="5">
        <v>45753.0</v>
      </c>
      <c r="B43" s="20" t="s">
        <v>2</v>
      </c>
      <c r="C43" s="28" t="str">
        <f t="array" ref="C43">IFNA(XLOOKUP(E43,GP_Bhajan_List[GP Bhajan List], GP_Bhajan_List[Singer]),"")</f>
        <v/>
      </c>
      <c r="D43" s="20" t="s">
        <v>631</v>
      </c>
      <c r="E43" s="22"/>
      <c r="F43" s="23"/>
      <c r="G43" s="24" t="s">
        <v>227</v>
      </c>
      <c r="H43" s="25" t="str">
        <f t="array" ref="H43">IFNA(INDEX(Pitches[],MATCH($G43,Pitches[Pitches],0),2),"")</f>
        <v>A#</v>
      </c>
      <c r="I43" s="23" t="str">
        <f t="array" ref="I43">IF(
  AND(D43="", E43=""), 
  "", 
  IFNA(
    IF(
      INDEX(Singers[], MATCH(IF(D43&lt;&gt;"", B43, C43), Singers[Singers], 0), 2, 0) = "Gents",
      INDEX(Bhajans[], MATCH(IF(D43&lt;&gt;"", D43, E43), Bhajans[title], 0), 13),
      INDEX(Bhajans[], MATCH(IF(D43&lt;&gt;"", D43, E43), Bhajans[title], 0), 14)
    ),
    ""
  )
)
</f>
        <v>2.5 Pancham / D#</v>
      </c>
      <c r="J43" s="25" t="str">
        <f t="array" ref="J43">IF(AND($D43="", $E43=""), "", IFNA(INDEX(Bhajans[], MATCH(IF($D43&lt;&gt;"", $D43, $E43), Bhajans[title], 0), 9), ""))
</f>
        <v>Maand</v>
      </c>
      <c r="K43" s="26" t="str">
        <f t="array" ref="K43">IF(AND($D43="", $E43=""), "", IFNA(INDEX(Bhajans[], MATCH(IF($D43&lt;&gt;"", $D43, $E43), Bhajans[title], 0), 5), ""))
</f>
        <v>Ramachandra Sri Ram
Sai Rama Jaya Rama [ Ramachandra ... ]
Dasharatha Nandana Dayabhi Rama
Dasha Mukha Mardhana Rama Rama
Tapasa Ranjana Taraka Naama
Ahalyodharaka Rama Rama</v>
      </c>
      <c r="L43" s="26" t="str">
        <f t="array" ref="L43">IF(AND($D43="", $E43=""), "", IFNA(INDEX(Bhajans[], MATCH(IF($D43&lt;&gt;"", $D43, $E43), Bhajans[title], 0), 4), ""))
</f>
        <v>Victory to the merciful Lord Ramachandra, the darling son of Dasharatha. Glory to Thee, the slayer of the ten-headed demon - Ravana. We bow to You, O Lord with the liberating name that enthralls the saintly and the one who liberated Ahalya, the chaste devotee.</v>
      </c>
    </row>
    <row r="44" ht="22.5" hidden="1" customHeight="1">
      <c r="A44" s="5">
        <v>45753.0</v>
      </c>
      <c r="B44" s="20" t="s">
        <v>4</v>
      </c>
      <c r="C44" s="28" t="str">
        <f t="array" ref="C44">IFNA(XLOOKUP(E44,GP_Bhajan_List[GP Bhajan List], GP_Bhajan_List[Singer]),"")</f>
        <v/>
      </c>
      <c r="D44" s="20" t="s">
        <v>644</v>
      </c>
      <c r="E44" s="22"/>
      <c r="F44" s="23"/>
      <c r="G44" s="24" t="s">
        <v>88</v>
      </c>
      <c r="H44" s="25" t="str">
        <f t="array" ref="H44">IFNA(INDEX(Pitches[],MATCH($G44,Pitches[Pitches],0),2),"")</f>
        <v>A</v>
      </c>
      <c r="I44" s="23" t="str">
        <f t="array" ref="I44">IF(
  AND(D44="", E44=""), 
  "", 
  IFNA(
    IF(
      INDEX(Singers[], MATCH(IF(D44&lt;&gt;"", B44, C44), Singers[Singers], 0), 2, 0) = "Gents",
      INDEX(Bhajans[], MATCH(IF(D44&lt;&gt;"", D44, E44), Bhajans[title], 0), 13),
      INDEX(Bhajans[], MATCH(IF(D44&lt;&gt;"", D44, E44), Bhajans[title], 0), 14)
    ),
    ""
  )
)
</f>
        <v>2 Pancham / D</v>
      </c>
      <c r="J44" s="25" t="str">
        <f t="array" ref="J44">IF(AND($D44="", $E44=""), "", IFNA(INDEX(Bhajans[], MATCH(IF($D44&lt;&gt;"", $D44, $E44), Bhajans[title], 0), 9), ""))
</f>
        <v>Yaman Kalyan</v>
      </c>
      <c r="K44" s="26" t="str">
        <f t="array" ref="K44">IF(AND($D44="", $E44=""), "", IFNA(INDEX(Bhajans[], MATCH(IF($D44&lt;&gt;"", $D44, $E44), Bhajans[title], 0), 5), ""))
</f>
        <v>Hey Ram Hey Guna Dham
Raghava Sundara Ram
Janaki Jeevana Ram [ Hey Ram ... ]
Kausalya Tanaya Raghukula Ram
Ayodhya Shiromani Dasharatha Ram
Jaya Jaya Ram Jaya Sai Ram</v>
      </c>
      <c r="L44" s="26" t="str">
        <f t="array" ref="L44">IF(AND($D44="", $E44=""), "", IFNA(INDEX(Bhajans[], MATCH(IF($D44&lt;&gt;"", $D44, $E44), Bhajans[title], 0), 4), ""))
</f>
        <v>Glory to Lord Rama, the repository of virtues, the most beautiful one, the descendant of the Raghu dynasty and the very life of Mother Janaki (Sita). Lord Rama is the crest jewel of Ayodhya and the son of Mother Kausalya and King Dasharatha. Victory to Lord Rama and Lord Sai who is verily Lord Rama.</v>
      </c>
    </row>
    <row r="45" ht="22.5" hidden="1" customHeight="1">
      <c r="A45" s="5">
        <v>45753.0</v>
      </c>
      <c r="B45" s="20" t="s">
        <v>13</v>
      </c>
      <c r="C45" s="28" t="str">
        <f t="array" ref="C45">IFNA(XLOOKUP(E45,GP_Bhajan_List[GP Bhajan List], GP_Bhajan_List[Singer]),"")</f>
        <v/>
      </c>
      <c r="D45" s="20" t="s">
        <v>655</v>
      </c>
      <c r="E45" s="22"/>
      <c r="F45" s="23"/>
      <c r="G45" s="24" t="s">
        <v>52</v>
      </c>
      <c r="H45" s="25" t="str">
        <f t="array" ref="H45">IFNA(INDEX(Pitches[],MATCH($G45,Pitches[Pitches],0),2),"")</f>
        <v>G#</v>
      </c>
      <c r="I45" s="23" t="str">
        <f t="array" ref="I45">IF(
  AND(D45="", E45=""), 
  "", 
  IFNA(
    IF(
      INDEX(Singers[], MATCH(IF(D45&lt;&gt;"", B45, C45), Singers[Singers], 0), 2, 0) = "Gents",
      INDEX(Bhajans[], MATCH(IF(D45&lt;&gt;"", D45, E45), Bhajans[title], 0), 13),
      INDEX(Bhajans[], MATCH(IF(D45&lt;&gt;"", D45, E45), Bhajans[title], 0), 14)
    ),
    ""
  )
)
</f>
        <v>2 Pancham / D</v>
      </c>
      <c r="J45" s="25" t="str">
        <f t="array" ref="J45">IF(AND($D45="", $E45=""), "", IFNA(INDEX(Bhajans[], MATCH(IF($D45&lt;&gt;"", $D45, $E45), Bhajans[title], 0), 9), ""))
</f>
        <v>Malayamarutham</v>
      </c>
      <c r="K45" s="26" t="str">
        <f t="array" ref="K45">IF(AND($D45="", $E45=""), "", IFNA(INDEX(Bhajans[], MATCH(IF($D45&lt;&gt;"", $D45, $E45), Bhajans[title], 0), 5), ""))
</f>
        <v>Sri Rama Rama Rama Raghuveera Rama Ram
Sri Rama Rama Rama Bharatagraja Rama Ram
Sri Rama Rama Rama Ranadheera Rama Ram
Sri Rama Rama Rama Sharanam Tava Rama Ram</v>
      </c>
      <c r="L45" s="26" t="str">
        <f t="array" ref="L45">IF(AND($D45="", $E45=""), "", IFNA(INDEX(Bhajans[], MATCH(IF($D45&lt;&gt;"", $D45, $E45), Bhajans[title], 0), 4), ""))
</f>
        <v>I surrender to Thee, O valorous Lord Rama of the Raghu Dynasty, the one who is the elder brother of Bharata.</v>
      </c>
    </row>
    <row r="46" ht="22.5" hidden="1" customHeight="1">
      <c r="A46" s="5">
        <v>45753.0</v>
      </c>
      <c r="B46" s="20" t="s">
        <v>16</v>
      </c>
      <c r="C46" s="28" t="str">
        <f t="array" ref="C46">IFNA(XLOOKUP(E46,GP_Bhajan_List[GP Bhajan List], GP_Bhajan_List[Singer]),"")</f>
        <v/>
      </c>
      <c r="D46" s="20" t="s">
        <v>669</v>
      </c>
      <c r="E46" s="22"/>
      <c r="F46" s="23"/>
      <c r="G46" s="24" t="s">
        <v>52</v>
      </c>
      <c r="H46" s="25" t="str">
        <f t="array" ref="H46">IFNA(INDEX(Pitches[],MATCH($G46,Pitches[Pitches],0),2),"")</f>
        <v>G#</v>
      </c>
      <c r="I46" s="23" t="str">
        <f t="array" ref="I46">IF(
  AND(D46="", E46=""), 
  "", 
  IFNA(
    IF(
      INDEX(Singers[], MATCH(IF(D46&lt;&gt;"", B46, C46), Singers[Singers], 0), 2, 0) = "Gents",
      INDEX(Bhajans[], MATCH(IF(D46&lt;&gt;"", D46, E46), Bhajans[title], 0), 13),
      INDEX(Bhajans[], MATCH(IF(D46&lt;&gt;"", D46, E46), Bhajans[title], 0), 14)
    ),
    ""
  )
)
</f>
        <v>2 Pancham / D</v>
      </c>
      <c r="J46" s="25" t="str">
        <f t="array" ref="J46">IF(AND($D46="", $E46=""), "", IFNA(INDEX(Bhajans[], MATCH(IF($D46&lt;&gt;"", $D46, $E46), Bhajans[title], 0), 9), ""))
</f>
        <v>Shankarabharanam / Bilawal</v>
      </c>
      <c r="K46" s="26" t="str">
        <f t="array" ref="K46">IF(AND($D46="", $E46=""), "", IFNA(INDEX(Bhajans[], MATCH(IF($D46&lt;&gt;"", $D46, $E46), Bhajans[title], 0), 5), ""))
</f>
        <v>Raghuveera Ranadheera Rama Rama Ram
Rakumayi Vittala Shyama Shyama Shyam [ Raghuveera ... ]
Sukumara Sundara Rama Rama Ram
Shirdeesha Partheesha (Sayeesha) Rama Rama Ram
Sai Baba eno Omoi wo Kokoro ni
Watashi wa Tadoru Ai no Michi [ Sai Baba eno ... ]
Yasuragi no Niwa ni Hana Saku
Kibou no Hikari Towa no Ai</v>
      </c>
      <c r="L46" s="26" t="str">
        <f t="array" ref="L46">IF(AND($D46="", $E46=""), "", IFNA(INDEX(Bhajans[], MATCH(IF($D46&lt;&gt;"", $D46, $E46), Bhajans[title], 0), 4), ""))
</f>
        <v>Let us sing the glories of Lord Rama, the champion of Raghu dynasty, the one who is mighty and valorous. Chant the name of Lord Vittala, the dark hued one and His consort Rakumayi. Victory to the good, young and handsome Rama, who is verily Sai, the Lord of Shirdi and Parthi.</v>
      </c>
    </row>
    <row r="47" ht="22.5" hidden="1" customHeight="1">
      <c r="A47" s="5">
        <v>45753.0</v>
      </c>
      <c r="B47" s="20" t="s">
        <v>18</v>
      </c>
      <c r="C47" s="28" t="str">
        <f t="array" ref="C47">IFNA(XLOOKUP(E47,GP_Bhajan_List[GP Bhajan List], GP_Bhajan_List[Singer]),"")</f>
        <v/>
      </c>
      <c r="D47" s="20" t="s">
        <v>679</v>
      </c>
      <c r="E47" s="22"/>
      <c r="F47" s="23"/>
      <c r="G47" s="24" t="s">
        <v>52</v>
      </c>
      <c r="H47" s="25" t="str">
        <f t="array" ref="H47">IFNA(INDEX(Pitches[],MATCH($G47,Pitches[Pitches],0),2),"")</f>
        <v>G#</v>
      </c>
      <c r="I47" s="23" t="str">
        <f t="array" ref="I47">IF(
  AND(D47="", E47=""), 
  "", 
  IFNA(
    IF(
      INDEX(Singers[], MATCH(IF(D47&lt;&gt;"", B47, C47), Singers[Singers], 0), 2, 0) = "Gents",
      INDEX(Bhajans[], MATCH(IF(D47&lt;&gt;"", D47, E47), Bhajans[title], 0), 13),
      INDEX(Bhajans[], MATCH(IF(D47&lt;&gt;"", D47, E47), Bhajans[title], 0), 14)
    ),
    ""
  )
)
</f>
        <v/>
      </c>
      <c r="J47" s="25" t="str">
        <f t="array" ref="J47">IF(AND($D47="", $E47=""), "", IFNA(INDEX(Bhajans[], MATCH(IF($D47&lt;&gt;"", $D47, $E47), Bhajans[title], 0), 9), ""))
</f>
        <v/>
      </c>
      <c r="K47" s="26" t="str">
        <f t="array" ref="K47">IF(AND($D47="", $E47=""), "", IFNA(INDEX(Bhajans[], MATCH(IF($D47&lt;&gt;"", $D47, $E47), Bhajans[title], 0), 5), ""))
</f>
        <v/>
      </c>
      <c r="L47" s="26" t="str">
        <f t="array" ref="L47">IF(AND($D47="", $E47=""), "", IFNA(INDEX(Bhajans[], MATCH(IF($D47&lt;&gt;"", $D47, $E47), Bhajans[title], 0), 4), ""))
</f>
        <v/>
      </c>
    </row>
    <row r="48" ht="22.5" hidden="1" customHeight="1">
      <c r="A48" s="5">
        <v>45753.0</v>
      </c>
      <c r="B48" s="20" t="s">
        <v>2</v>
      </c>
      <c r="C48" s="28" t="str">
        <f t="array" ref="C48">IFNA(XLOOKUP(E48,GP_Bhajan_List[GP Bhajan List], GP_Bhajan_List[Singer]),"")</f>
        <v/>
      </c>
      <c r="D48" s="20" t="s">
        <v>694</v>
      </c>
      <c r="E48" s="22"/>
      <c r="F48" s="23"/>
      <c r="G48" s="24" t="s">
        <v>185</v>
      </c>
      <c r="H48" s="25" t="str">
        <f t="array" ref="H48">IFNA(INDEX(Pitches[],MATCH($G48,Pitches[Pitches],0),2),"")</f>
        <v>C</v>
      </c>
      <c r="I48" s="23" t="str">
        <f t="array" ref="I48">IF(
  AND(D48="", E48=""), 
  "", 
  IFNA(
    IF(
      INDEX(Singers[], MATCH(IF(D48&lt;&gt;"", B48, C48), Singers[Singers], 0), 2, 0) = "Gents",
      INDEX(Bhajans[], MATCH(IF(D48&lt;&gt;"", D48, E48), Bhajans[title], 0), 13),
      INDEX(Bhajans[], MATCH(IF(D48&lt;&gt;"", D48, E48), Bhajans[title], 0), 14)
    ),
    ""
  )
)
</f>
        <v>2.5 Pancham / D#</v>
      </c>
      <c r="J48" s="25" t="str">
        <f t="array" ref="J48">IF(AND($D48="", $E48=""), "", IFNA(INDEX(Bhajans[], MATCH(IF($D48&lt;&gt;"", $D48, $E48), Bhajans[title], 0), 9), ""))
</f>
        <v>Gavati</v>
      </c>
      <c r="K48" s="26" t="str">
        <f t="array" ref="K48">IF(AND($D48="", $E48=""), "", IFNA(INDEX(Bhajans[], MATCH(IF($D48&lt;&gt;"", $D48, $E48), Bhajans[title], 0), 5), ""))
</f>
        <v>Prem Se Bolo Ek Baar Sai Ram
Bolo Ram Sai Ram [ Prem Se ... ]
Madhura Manohara Ram
Hey Mohan Moorat Ram
Hey Karuna Sindhu Ram
Hey Raghupathi Raghava Ram
Hey Patitha Pavana Ram [ Bolo Ram ... ]</v>
      </c>
      <c r="L48" s="26" t="str">
        <f t="array" ref="L48">IF(AND($D48="", $E48=""), "", IFNA(INDEX(Bhajans[], MATCH(IF($D48&lt;&gt;"", $D48, $E48), Bhajans[title], 0), 4), ""))
</f>
        <v>Chant the Holy name of Lord Sai Ram with love. Chant the name of Lord Rama, of the Raghu dynasty who is charming and pleasing, the ocean of mercy and the saviour of the miserable and fallen.</v>
      </c>
    </row>
    <row r="49" ht="22.5" hidden="1" customHeight="1">
      <c r="A49" s="5">
        <v>45755.0</v>
      </c>
      <c r="B49" s="20" t="s">
        <v>4</v>
      </c>
      <c r="C49" s="28" t="str">
        <f t="array" ref="C49">IFNA(XLOOKUP(E49,GP_Bhajan_List[GP Bhajan List], GP_Bhajan_List[Singer]),"")</f>
        <v/>
      </c>
      <c r="D49" s="20" t="s">
        <v>711</v>
      </c>
      <c r="E49" s="22"/>
      <c r="F49" s="23"/>
      <c r="G49" s="24" t="s">
        <v>88</v>
      </c>
      <c r="H49" s="25" t="str">
        <f t="array" ref="H49">IFNA(INDEX(Pitches[],MATCH($G49,Pitches[Pitches],0),2),"")</f>
        <v>A</v>
      </c>
      <c r="I49" s="23" t="str">
        <f t="array" ref="I49">IF(
  AND(D49="", E49=""), 
  "", 
  IFNA(
    IF(
      INDEX(Singers[], MATCH(IF(D49&lt;&gt;"", B49, C49), Singers[Singers], 0), 2, 0) = "Gents",
      INDEX(Bhajans[], MATCH(IF(D49&lt;&gt;"", D49, E49), Bhajans[title], 0), 13),
      INDEX(Bhajans[], MATCH(IF(D49&lt;&gt;"", D49, E49), Bhajans[title], 0), 14)
    ),
    ""
  )
)
</f>
        <v>1.5 Pancham / C#</v>
      </c>
      <c r="J49" s="25" t="str">
        <f t="array" ref="J49">IF(AND($D49="", $E49=""), "", IFNA(INDEX(Bhajans[], MATCH(IF($D49&lt;&gt;"", $D49, $E49), Bhajans[title], 0), 9), ""))
</f>
        <v>Shankarabharanam / Bilawal</v>
      </c>
      <c r="K49" s="26" t="str">
        <f t="array" ref="K49">IF(AND($D49="", $E49=""), "", IFNA(INDEX(Bhajans[], MATCH(IF($D49&lt;&gt;"", $D49, $E49), Bhajans[title], 0), 5), ""))
</f>
        <v>Suramuni Vanditha Vinayaka
Ananda Dayaka Vinayaka
Hey Shiva Nandana Shubhanana
Sai Ganesha Vinayaka
Sai Ganesha Sai Ganesha Sai Ganesha Vinayaka (2)</v>
      </c>
      <c r="L49" s="26" t="str">
        <f t="array" ref="L49">IF(AND($D49="", $E49=""), "", IFNA(INDEX(Bhajans[], MATCH(IF($D49&lt;&gt;"", $D49, $E49), Bhajans[title], 0), 4), ""))
</f>
        <v>Salutations to Lord Sai who is none other than Lord Vinayaka (Ganesha), son of Lord Shiva. O Lord, You are worshipped by all gods and sages and You bestow happiness to all.</v>
      </c>
    </row>
    <row r="50" ht="22.5" hidden="1" customHeight="1">
      <c r="A50" s="5">
        <v>45755.0</v>
      </c>
      <c r="B50" s="20" t="s">
        <v>1</v>
      </c>
      <c r="C50" s="28" t="str">
        <f t="array" ref="C50">IFNA(XLOOKUP(E50,GP_Bhajan_List[GP Bhajan List], GP_Bhajan_List[Singer]),"")</f>
        <v/>
      </c>
      <c r="D50" s="20" t="s">
        <v>726</v>
      </c>
      <c r="E50" s="22"/>
      <c r="F50" s="23"/>
      <c r="G50" s="24" t="s">
        <v>108</v>
      </c>
      <c r="H50" s="25" t="str">
        <f t="array" ref="H50">IFNA(INDEX(Pitches[],MATCH($G50,Pitches[Pitches],0),2),"")</f>
        <v>B</v>
      </c>
      <c r="I50" s="23" t="str">
        <f t="array" ref="I50">IF(
  AND(D50="", E50=""), 
  "", 
  IFNA(
    IF(
      INDEX(Singers[], MATCH(IF(D50&lt;&gt;"", B50, C50), Singers[Singers], 0), 2, 0) = "Gents",
      INDEX(Bhajans[], MATCH(IF(D50&lt;&gt;"", D50, E50), Bhajans[title], 0), 13),
      INDEX(Bhajans[], MATCH(IF(D50&lt;&gt;"", D50, E50), Bhajans[title], 0), 14)
    ),
    ""
  )
)
</f>
        <v>2 Pancham / D</v>
      </c>
      <c r="J50" s="25" t="str">
        <f t="array" ref="J50">IF(AND($D50="", $E50=""), "", IFNA(INDEX(Bhajans[], MATCH(IF($D50&lt;&gt;"", $D50, $E50), Bhajans[title], 0), 9), ""))
</f>
        <v>Gowri Manohari / Patdeep</v>
      </c>
      <c r="K50" s="26" t="str">
        <f t="array" ref="K50">IF(AND($D50="", $E50=""), "", IFNA(INDEX(Bhajans[], MATCH(IF($D50&lt;&gt;"", $D50, $E50), Bhajans[title], 0), 5), ""))
</f>
        <v>Madhusudhana Hey Muralidhara
Madhava Keshava Devadi Deva [ Madhusudhana Hey ... ]
Mana Mohana Hey Narayana
Narayana Sai Narayana [ Mana Mohana Hey ... ]
Bhuvana Bharana Vanditha Charana</v>
      </c>
      <c r="L50" s="26" t="str">
        <f t="array" ref="L50">IF(AND($D50="", $E50=""), "", IFNA(INDEX(Bhajans[], MATCH(IF($D50&lt;&gt;"", $D50, $E50), Bhajans[title], 0), 4), ""))
</f>
        <v>Madhusudhana, Muralidhara, Madhava, Keshava, Mana Mohana are different names of the same Lord Krishna, the incarnation of Lord Narayana. Lord Sai is verily Lord Narayana and is the bestower of Auspiciousness, jewel of the Earth and whose Holy Feet are worthy of obeisance.</v>
      </c>
    </row>
    <row r="51" ht="22.5" hidden="1" customHeight="1">
      <c r="A51" s="5">
        <v>45755.0</v>
      </c>
      <c r="B51" s="20" t="s">
        <v>16</v>
      </c>
      <c r="C51" s="28" t="str">
        <f t="array" ref="C51">IFNA(XLOOKUP(E51,GP_Bhajan_List[GP Bhajan List], GP_Bhajan_List[Singer]),"")</f>
        <v/>
      </c>
      <c r="D51" s="20" t="s">
        <v>735</v>
      </c>
      <c r="E51" s="22"/>
      <c r="F51" s="23"/>
      <c r="G51" s="24" t="s">
        <v>344</v>
      </c>
      <c r="H51" s="25" t="str">
        <f t="array" ref="H51">IFNA(INDEX(Pitches[],MATCH($G51,Pitches[Pitches],0),2),"")</f>
        <v>C#</v>
      </c>
      <c r="I51" s="23" t="str">
        <f t="array" ref="I51">IF(
  AND(D51="", E51=""), 
  "", 
  IFNA(
    IF(
      INDEX(Singers[], MATCH(IF(D51&lt;&gt;"", B51, C51), Singers[Singers], 0), 2, 0) = "Gents",
      INDEX(Bhajans[], MATCH(IF(D51&lt;&gt;"", D51, E51), Bhajans[title], 0), 13),
      INDEX(Bhajans[], MATCH(IF(D51&lt;&gt;"", D51, E51), Bhajans[title], 0), 14)
    ),
    ""
  )
)
</f>
        <v>5 Madhyam / C</v>
      </c>
      <c r="J51" s="25" t="str">
        <f t="array" ref="J51">IF(AND($D51="", $E51=""), "", IFNA(INDEX(Bhajans[], MATCH(IF($D51&lt;&gt;"", $D51, $E51), Bhajans[title], 0), 9), ""))
</f>
        <v>Hindolam / Malkauns</v>
      </c>
      <c r="K51" s="26" t="str">
        <f t="array" ref="K51">IF(AND($D51="", $E51=""), "", IFNA(INDEX(Bhajans[], MATCH(IF($D51&lt;&gt;"", $D51, $E51), Bhajans[title], 0), 5), ""))
</f>
        <v>Dhimitha Dhimitha Dhim Dhimitha Dhimitha Dhim Nachey Bhola Nath
Nachey Bhola Nath (4)
Mrudanga Boley Shiva Shiva Shiva Om
Damaru Boley Hara Hara Hara Om
Veena Boley Sai Ram Sai Ram
Nachey Bhola Nath (4)
Ashi no Suzu no Ne wo, Takaraka ni Narashi Mai Odore (Om)
Mai Odore
Uchuu no Mai wo
Mai Odore
Uchuu no Mai wo [ Ashi no... ]
Taiko no Ne mo Naru, Shiva Shiva Shiva Om
Kodaiko mo Utau, Hara Hara Hara Om
Veena mo Kanaderu Sai Ram Sai Ram [ Mai Odore ... ]</v>
      </c>
      <c r="L51" s="26" t="str">
        <f t="array" ref="L51">IF(AND($D51="", $E51=""), "", IFNA(INDEX(Bhajans[], MATCH(IF($D51&lt;&gt;"", $D51, $E51), Bhajans[title], 0), 4), ""))
</f>
        <v>Lord Shiva dances in ecstacy with the tune, "Dhimita Dhimita Dhim". The Mrudanga (musical instrumental) chants the auspicious name of, "Shiva Shiva Shiva". Along with it, the drum vibrates with the sound, "Hara Hara Hara Om" and the Veena (musical instrument) chants "Sai Ram".</v>
      </c>
    </row>
    <row r="52" ht="22.5" hidden="1" customHeight="1">
      <c r="A52" s="5">
        <v>45755.0</v>
      </c>
      <c r="B52" s="20" t="s">
        <v>0</v>
      </c>
      <c r="C52" s="28" t="str">
        <f t="array" ref="C52">IFNA(XLOOKUP(E52,GP_Bhajan_List[GP Bhajan List], GP_Bhajan_List[Singer]),"")</f>
        <v/>
      </c>
      <c r="D52" s="20" t="s">
        <v>501</v>
      </c>
      <c r="E52" s="22"/>
      <c r="F52" s="23"/>
      <c r="G52" s="24" t="s">
        <v>502</v>
      </c>
      <c r="H52" s="25" t="str">
        <f t="array" ref="H52">IFNA(INDEX(Pitches[],MATCH($G52,Pitches[Pitches],0),2),"")</f>
        <v>F#</v>
      </c>
      <c r="I52" s="23" t="str">
        <f t="array" ref="I52">IF(
  AND(D52="", E52=""), 
  "", 
  IFNA(
    IF(
      INDEX(Singers[], MATCH(IF(D52&lt;&gt;"", B52, C52), Singers[Singers], 0), 2, 0) = "Gents",
      INDEX(Bhajans[], MATCH(IF(D52&lt;&gt;"", D52, E52), Bhajans[title], 0), 13),
      INDEX(Bhajans[], MATCH(IF(D52&lt;&gt;"", D52, E52), Bhajans[title], 0), 14)
    ),
    ""
  )
)
</f>
        <v/>
      </c>
      <c r="J52" s="25" t="str">
        <f t="array" ref="J52">IF(AND($D52="", $E52=""), "", IFNA(INDEX(Bhajans[], MATCH(IF($D52&lt;&gt;"", $D52, $E52), Bhajans[title], 0), 9), ""))
</f>
        <v/>
      </c>
      <c r="K52" s="26" t="str">
        <f t="array" ref="K52">IF(AND($D52="", $E52=""), "", IFNA(INDEX(Bhajans[], MATCH(IF($D52&lt;&gt;"", $D52, $E52), Bhajans[title], 0), 5), ""))
</f>
        <v/>
      </c>
      <c r="L52" s="26" t="str">
        <f t="array" ref="L52">IF(AND($D52="", $E52=""), "", IFNA(INDEX(Bhajans[], MATCH(IF($D52&lt;&gt;"", $D52, $E52), Bhajans[title], 0), 4), ""))
</f>
        <v/>
      </c>
    </row>
    <row r="53" ht="22.5" hidden="1" customHeight="1">
      <c r="A53" s="5">
        <v>45756.0</v>
      </c>
      <c r="B53" s="20" t="s">
        <v>15</v>
      </c>
      <c r="C53" s="28" t="str">
        <f t="array" ref="C53">IFNA(XLOOKUP(E53,GP_Bhajan_List[GP Bhajan List], GP_Bhajan_List[Singer]),"")</f>
        <v/>
      </c>
      <c r="D53" s="20" t="s">
        <v>755</v>
      </c>
      <c r="E53" s="22"/>
      <c r="F53" s="23"/>
      <c r="G53" s="24" t="s">
        <v>228</v>
      </c>
      <c r="H53" s="25" t="str">
        <f t="array" ref="H53">IFNA(INDEX(Pitches[],MATCH($G53,Pitches[Pitches],0),2),"")</f>
        <v>F</v>
      </c>
      <c r="I53" s="23" t="str">
        <f t="array" ref="I53">IF(
  AND(D53="", E53=""), 
  "", 
  IFNA(
    IF(
      INDEX(Singers[], MATCH(IF(D53&lt;&gt;"", B53, C53), Singers[Singers], 0), 2, 0) = "Gents",
      INDEX(Bhajans[], MATCH(IF(D53&lt;&gt;"", D53, E53), Bhajans[title], 0), 13),
      INDEX(Bhajans[], MATCH(IF(D53&lt;&gt;"", D53, E53), Bhajans[title], 0), 14)
    ),
    ""
  )
)
</f>
        <v>6.5 Pancham / A#</v>
      </c>
      <c r="J53" s="25" t="str">
        <f t="array" ref="J53">IF(AND($D53="", $E53=""), "", IFNA(INDEX(Bhajans[], MATCH(IF($D53&lt;&gt;"", $D53, $E53), Bhajans[title], 0), 9), ""))
</f>
        <v>Khamas</v>
      </c>
      <c r="K53" s="26" t="str">
        <f t="array" ref="K53">IF(AND($D53="", $E53=""), "", IFNA(INDEX(Bhajans[], MATCH(IF($D53&lt;&gt;"", $D53, $E53), Bhajans[title], 0), 5), ""))
</f>
        <v>Jaya Lambodhara Paahi Maam
Jagadamba Sutha Raksha Maam [ Jaya Lambodhara ... ]
Sharanagatha Raksha Maam
Hey Karuna Nidhey Paahi Maam
Sri Gananatha Samraksha Maam
Nija Bhakthi Mudam Dehi Maam</v>
      </c>
      <c r="L53" s="26" t="str">
        <f t="array" ref="L53">IF(AND($D53="", $E53=""), "", IFNA(INDEX(Bhajans[], MATCH(IF($D53&lt;&gt;"", $D53, $E53), Bhajans[title], 0), 4), ""))
</f>
        <v>Protect me O Lord Ganesha, the one with a big belly and the son of Universal Mother Amba. Protect me, for I have surrendered to You. O the ocean of Mercy, give me true devotion to Thee, O Lord of Shiva's forces who looks after my welfare.</v>
      </c>
    </row>
    <row r="54" ht="22.5" hidden="1" customHeight="1">
      <c r="A54" s="5">
        <v>45756.0</v>
      </c>
      <c r="B54" s="20" t="s">
        <v>6</v>
      </c>
      <c r="C54" s="28" t="str">
        <f t="array" ref="C54">IFNA(XLOOKUP(E54,GP_Bhajan_List[GP Bhajan List], GP_Bhajan_List[Singer]),"")</f>
        <v/>
      </c>
      <c r="D54" s="20" t="s">
        <v>766</v>
      </c>
      <c r="E54" s="22"/>
      <c r="F54" s="23"/>
      <c r="G54" s="24" t="s">
        <v>144</v>
      </c>
      <c r="H54" s="25" t="str">
        <f t="array" ref="H54">IFNA(INDEX(Pitches[],MATCH($G54,Pitches[Pitches],0),2),"")</f>
        <v>D#</v>
      </c>
      <c r="I54" s="23" t="str">
        <f t="array" ref="I54">IF(
  AND(D54="", E54=""), 
  "", 
  IFNA(
    IF(
      INDEX(Singers[], MATCH(IF(D54&lt;&gt;"", B54, C54), Singers[Singers], 0), 2, 0) = "Gents",
      INDEX(Bhajans[], MATCH(IF(D54&lt;&gt;"", D54, E54), Bhajans[title], 0), 13),
      INDEX(Bhajans[], MATCH(IF(D54&lt;&gt;"", D54, E54), Bhajans[title], 0), 14)
    ),
    ""
  )
)
</f>
        <v>5.5 Pancham / G#</v>
      </c>
      <c r="J54" s="25" t="str">
        <f t="array" ref="J54">IF(AND($D54="", $E54=""), "", IFNA(INDEX(Bhajans[], MATCH(IF($D54&lt;&gt;"", $D54, $E54), Bhajans[title], 0), 9), ""))
</f>
        <v>Kalyani / Yaman</v>
      </c>
      <c r="K54" s="26" t="str">
        <f t="array" ref="K54">IF(AND($D54="", $E54=""), "", IFNA(INDEX(Bhajans[], MATCH(IF($D54&lt;&gt;"", $D54, $E54), Bhajans[title], 0), 5), ""))
</f>
        <v>Guru Devaya Namo Namo
Hey Parameshwara Namo Namo [ Guru Devaya ... ]
Omkaraya Namo Namo
Parthi Pureeshwara Namo Namo
Jagadeeshwaraya Namo Namo
Prashanthi Eshwara Namo Namo</v>
      </c>
      <c r="L54" s="26" t="str">
        <f t="array" ref="L54">IF(AND($D54="", $E54=""), "", IFNA(INDEX(Bhajans[], MATCH(IF($D54&lt;&gt;"", $D54, $E54), Bhajans[title], 0), 4), ""))
</f>
        <v>Salutations to the Supreme Noble Teacher, Lord Sai, the Supreme Lord, the Lord whose form is Om, the Lord of Prashanthi Nilayam at Puttaparthi and the Lord of the Universe.</v>
      </c>
    </row>
    <row r="55" ht="22.5" hidden="1" customHeight="1">
      <c r="A55" s="5">
        <v>45756.0</v>
      </c>
      <c r="B55" s="20" t="s">
        <v>13</v>
      </c>
      <c r="C55" s="28" t="str">
        <f t="array" ref="C55">IFNA(XLOOKUP(E55,GP_Bhajan_List[GP Bhajan List], GP_Bhajan_List[Singer]),"")</f>
        <v/>
      </c>
      <c r="D55" s="20" t="s">
        <v>778</v>
      </c>
      <c r="E55" s="22"/>
      <c r="F55" s="23"/>
      <c r="G55" s="24" t="s">
        <v>120</v>
      </c>
      <c r="H55" s="25" t="str">
        <f t="array" ref="H55">IFNA(INDEX(Pitches[],MATCH($G55,Pitches[Pitches],0),2),"")</f>
        <v>D</v>
      </c>
      <c r="I55" s="23" t="str">
        <f t="array" ref="I55">IF(
  AND(D55="", E55=""), 
  "", 
  IFNA(
    IF(
      INDEX(Singers[], MATCH(IF(D55&lt;&gt;"", B55, C55), Singers[Singers], 0), 2, 0) = "Gents",
      INDEX(Bhajans[], MATCH(IF(D55&lt;&gt;"", D55, E55), Bhajans[title], 0), 13),
      INDEX(Bhajans[], MATCH(IF(D55&lt;&gt;"", D55, E55), Bhajans[title], 0), 14)
    ),
    ""
  )
)
</f>
        <v>5 Pancham / G</v>
      </c>
      <c r="J55" s="25" t="str">
        <f t="array" ref="J55">IF(AND($D55="", $E55=""), "", IFNA(INDEX(Bhajans[], MATCH(IF($D55&lt;&gt;"", $D55, $E55), Bhajans[title], 0), 9), ""))
</f>
        <v>Shankarabharanam / Bilawal</v>
      </c>
      <c r="K55" s="26" t="str">
        <f t="array" ref="K55">IF(AND($D55="", $E55=""), "", IFNA(INDEX(Bhajans[], MATCH(IF($D55&lt;&gt;"", $D55, $E55), Bhajans[title], 0), 5), ""))
</f>
        <v>Hara Shiva Shankara Bholey Nath Shirdi Pureeshwara Sai Nath
Shiva Shiva Shankara Bholey Nath Parthi Pureeshwara Sai Nath
Phani Bhooshana Shiva Gowri Nath
Parama Sumangala Sai Nath
Girija Ramana Paramananda Samadhipriya Ganga Nath
Hara Shiva Shankara Bholey Nath Shirdi Pureeshwara Sai Nath
Shiva Shiva Shankara Bholey Nath Parthi Pureeshwara Sai Nath
Ahi Bhooshana Shiva Gowri Nath
Parama Sumangala Sai Nath
Girija Ramana Paramananda Samadhipriya Ganga Nath</v>
      </c>
      <c r="L55" s="26" t="str">
        <f t="array" ref="L55">IF(AND($D55="", $E55=""), "", IFNA(INDEX(Bhajans[], MATCH(IF($D55&lt;&gt;"", $D55, $E55), Bhajans[title], 0), 4), ""))
</f>
        <v>Chant the name of Lord Shiva who is none other than Lord Sai of Parthi. The Lord of Gowri is adorned with a cobra, is always blissful and is the delight of Girija (Parvathi). He bears the river Ganges, bestows auspiciousness and rejoices in the bliss of meditation.</v>
      </c>
    </row>
    <row r="56" ht="22.5" hidden="1" customHeight="1">
      <c r="A56" s="5">
        <v>45756.0</v>
      </c>
      <c r="B56" s="20" t="s">
        <v>2</v>
      </c>
      <c r="C56" s="28" t="str">
        <f t="array" ref="C56">IFNA(XLOOKUP(E56,GP_Bhajan_List[GP Bhajan List], GP_Bhajan_List[Singer]),"")</f>
        <v/>
      </c>
      <c r="D56" s="20" t="s">
        <v>791</v>
      </c>
      <c r="E56" s="22"/>
      <c r="F56" s="23"/>
      <c r="G56" s="24" t="s">
        <v>569</v>
      </c>
      <c r="H56" s="25" t="str">
        <f t="array" ref="H56">IFNA(INDEX(Pitches[],MATCH($G56,Pitches[Pitches],0),2),"")</f>
        <v>D#</v>
      </c>
      <c r="I56" s="23" t="str">
        <f t="array" ref="I56">IF(
  AND(D56="", E56=""), 
  "", 
  IFNA(
    IF(
      INDEX(Singers[], MATCH(IF(D56&lt;&gt;"", B56, C56), Singers[Singers], 0), 2, 0) = "Gents",
      INDEX(Bhajans[], MATCH(IF(D56&lt;&gt;"", D56, E56), Bhajans[title], 0), 13),
      INDEX(Bhajans[], MATCH(IF(D56&lt;&gt;"", D56, E56), Bhajans[title], 0), 14)
    ),
    ""
  )
)
</f>
        <v>2 Madhyam / G</v>
      </c>
      <c r="J56" s="25" t="str">
        <f t="array" ref="J56">IF(AND($D56="", $E56=""), "", IFNA(INDEX(Bhajans[], MATCH(IF($D56&lt;&gt;"", $D56, $E56), Bhajans[title], 0), 9), ""))
</f>
        <v>Pahadi</v>
      </c>
      <c r="K56" s="26" t="str">
        <f t="array" ref="K56">IF(AND($D56="", $E56=""), "", IFNA(INDEX(Bhajans[], MATCH(IF($D56&lt;&gt;"", $D56, $E56), Bhajans[title], 0), 5), ""))
</f>
        <v>Manuva Bolo Radhey Radhey Radhey Radhey Shyam Naam
Ram Ram Ram Bolo Ram Sita Ram Naam [ Manuva Bolo ... ]
Ranga Ranga Ranga Bolo Panduranga Baba Naam
Parthi Vasa Sai Deva Panduranga Baba Naam
Tukaram Namdeva Bhaktha Sakha Baba Naam
Panduranga Panduranga Panduranga Baba Naam</v>
      </c>
      <c r="L56" s="26" t="str">
        <f t="array" ref="L56">IF(AND($D56="", $E56=""), "", IFNA(INDEX(Bhajans[], MATCH(IF($D56&lt;&gt;"", $D56, $E56), Bhajans[title], 0), 4), ""))
</f>
        <v>Meditate on the various names of the Lord such as Shyam (Krishna), Ram and Panduranga, who is none other than our Sai, Lord of Parthi. The very same Lord was the friend of Saints like Tukaram and Namdev.</v>
      </c>
    </row>
    <row r="57" ht="22.5" hidden="1" customHeight="1">
      <c r="A57" s="5">
        <v>45757.0</v>
      </c>
      <c r="B57" s="20" t="s">
        <v>16</v>
      </c>
      <c r="C57" s="28" t="str">
        <f t="array" ref="C57">IFNA(XLOOKUP(E57,GP_Bhajan_List[GP Bhajan List], GP_Bhajan_List[Singer]),"")</f>
        <v/>
      </c>
      <c r="D57" s="20" t="s">
        <v>804</v>
      </c>
      <c r="E57" s="22"/>
      <c r="F57" s="23"/>
      <c r="G57" s="24" t="s">
        <v>89</v>
      </c>
      <c r="H57" s="25" t="str">
        <f t="array" ref="H57">IFNA(INDEX(Pitches[],MATCH($G57,Pitches[Pitches],0),2),"")</f>
        <v>E</v>
      </c>
      <c r="I57" s="23" t="str">
        <f t="array" ref="I57">IF(
  AND(D57="", E57=""), 
  "", 
  IFNA(
    IF(
      INDEX(Singers[], MATCH(IF(D57&lt;&gt;"", B57, C57), Singers[Singers], 0), 2, 0) = "Gents",
      INDEX(Bhajans[], MATCH(IF(D57&lt;&gt;"", D57, E57), Bhajans[title], 0), 13),
      INDEX(Bhajans[], MATCH(IF(D57&lt;&gt;"", D57, E57), Bhajans[title], 0), 14)
    ),
    ""
  )
)
</f>
        <v>4.5 Pancham / F#</v>
      </c>
      <c r="J57" s="25" t="str">
        <f t="array" ref="J57">IF(AND($D57="", $E57=""), "", IFNA(INDEX(Bhajans[], MATCH(IF($D57&lt;&gt;"", $D57, $E57), Bhajans[title], 0), 9), ""))
</f>
        <v>Maand</v>
      </c>
      <c r="K57" s="26" t="str">
        <f t="array" ref="K57">IF(AND($D57="", $E57=""), "", IFNA(INDEX(Bhajans[], MATCH(IF($D57&lt;&gt;"", $D57, $E57), Bhajans[title], 0), 5), ""))
</f>
        <v>Bhavani Nandana Bala Gajanana
Pranava Swaroopa Paahi
Hey Parthi Pureeshwara Sai</v>
      </c>
      <c r="L57" s="26" t="str">
        <f t="array" ref="L57">IF(AND($D57="", $E57=""), "", IFNA(INDEX(Bhajans[], MATCH(IF($D57&lt;&gt;"", $D57, $E57), Bhajans[title], 0), 4), ""))
</f>
        <v>O young Lord Ganesh, the elephant-headed son of Mother Bhavani (Parvathi), please protect us, O Lord, the embodiment of the primordial sound Om (Pranava). You are verily Lord Sai of Parthi.</v>
      </c>
    </row>
    <row r="58" ht="22.5" hidden="1" customHeight="1">
      <c r="A58" s="5">
        <v>45757.0</v>
      </c>
      <c r="B58" s="20" t="s">
        <v>2</v>
      </c>
      <c r="C58" s="28" t="str">
        <f t="array" ref="C58">IFNA(XLOOKUP(E58,GP_Bhajan_List[GP Bhajan List], GP_Bhajan_List[Singer]),"")</f>
        <v/>
      </c>
      <c r="D58" s="20" t="s">
        <v>816</v>
      </c>
      <c r="E58" s="22"/>
      <c r="F58" s="23"/>
      <c r="G58" s="24" t="s">
        <v>155</v>
      </c>
      <c r="H58" s="25" t="str">
        <f t="array" ref="H58">IFNA(INDEX(Pitches[],MATCH($G58,Pitches[Pitches],0),2),"")</f>
        <v>C#</v>
      </c>
      <c r="I58" s="23" t="str">
        <f t="array" ref="I58">IF(
  AND(D58="", E58=""), 
  "", 
  IFNA(
    IF(
      INDEX(Singers[], MATCH(IF(D58&lt;&gt;"", B58, C58), Singers[Singers], 0), 2, 0) = "Gents",
      INDEX(Bhajans[], MATCH(IF(D58&lt;&gt;"", D58, E58), Bhajans[title], 0), 13),
      INDEX(Bhajans[], MATCH(IF(D58&lt;&gt;"", D58, E58), Bhajans[title], 0), 14)
    ),
    ""
  )
)
</f>
        <v>4.5 Pancham / F#</v>
      </c>
      <c r="J58" s="25" t="str">
        <f t="array" ref="J58">IF(AND($D58="", $E58=""), "", IFNA(INDEX(Bhajans[], MATCH(IF($D58&lt;&gt;"", $D58, $E58), Bhajans[title], 0), 9), ""))
</f>
        <v>Miyan ki Malhar</v>
      </c>
      <c r="K58" s="26" t="str">
        <f t="array" ref="K58">IF(AND($D58="", $E58=""), "", IFNA(INDEX(Bhajans[], MATCH(IF($D58&lt;&gt;"", $D58, $E58), Bhajans[title], 0), 5), ""))
</f>
        <v>Shiva Hara Hey Hara Shiva Hey
Samba Sadashiva Shiva Hara Hey
Hara Hara Hara Hara Mahadeva
Parvathi Ramana Sadashiva
Namami Shankara Tava Charanam
Bhajami Shankara Tava Charanam</v>
      </c>
      <c r="L58" s="26" t="str">
        <f t="array" ref="L58">IF(AND($D58="", $E58=""), "", IFNA(INDEX(Bhajans[], MATCH(IF($D58&lt;&gt;"", $D58, $E58), Bhajans[title], 0), 4), ""))
</f>
        <v>We offer our obeisance at the feet of Lord Shiva who is worshipped as Sadashiva, Mahadeva and as the consort of Mother Parvathi.</v>
      </c>
    </row>
    <row r="59" ht="22.5" hidden="1" customHeight="1">
      <c r="A59" s="5">
        <v>45757.0</v>
      </c>
      <c r="B59" s="20" t="s">
        <v>0</v>
      </c>
      <c r="C59" s="28" t="str">
        <f t="array" ref="C59">IFNA(XLOOKUP(E59,GP_Bhajan_List[GP Bhajan List], GP_Bhajan_List[Singer]),"")</f>
        <v/>
      </c>
      <c r="D59" s="20" t="s">
        <v>826</v>
      </c>
      <c r="E59" s="22"/>
      <c r="F59" s="23"/>
      <c r="G59" s="24" t="s">
        <v>227</v>
      </c>
      <c r="H59" s="25" t="str">
        <f t="array" ref="H59">IFNA(INDEX(Pitches[],MATCH($G59,Pitches[Pitches],0),2),"")</f>
        <v>A#</v>
      </c>
      <c r="I59" s="23" t="str">
        <f t="array" ref="I59">IF(
  AND(D59="", E59=""), 
  "", 
  IFNA(
    IF(
      INDEX(Singers[], MATCH(IF(D59&lt;&gt;"", B59, C59), Singers[Singers], 0), 2, 0) = "Gents",
      INDEX(Bhajans[], MATCH(IF(D59&lt;&gt;"", D59, E59), Bhajans[title], 0), 13),
      INDEX(Bhajans[], MATCH(IF(D59&lt;&gt;"", D59, E59), Bhajans[title], 0), 14)
    ),
    ""
  )
)
</f>
        <v>3 Pancham / E</v>
      </c>
      <c r="J59" s="25" t="str">
        <f t="array" ref="J59">IF(AND($D59="", $E59=""), "", IFNA(INDEX(Bhajans[], MATCH(IF($D59&lt;&gt;"", $D59, $E59), Bhajans[title], 0), 9), ""))
</f>
        <v>Shankarabharanam / Bilawal</v>
      </c>
      <c r="K59" s="26" t="str">
        <f t="array" ref="K59">IF(AND($D59="", $E59=""), "", IFNA(INDEX(Bhajans[], MATCH(IF($D59&lt;&gt;"", $D59, $E59), Bhajans[title], 0), 5), ""))
</f>
        <v>Shiva Shiva Shambho Mahesha Girisha
Hara Hara Sai Mahadeva [ Shiva Shiva ... ]
Nandi Vahana Naga Bhooshana
Phaala Lochana Tripura Samhari
Parama Purusha Shiva Ganga Dhari
Chandrakaladhara Parvathi Ramana</v>
      </c>
      <c r="L59" s="26" t="str">
        <f t="array" ref="L59">IF(AND($D59="", $E59=""), "", IFNA(INDEX(Bhajans[], MATCH(IF($D59&lt;&gt;"", $D59, $E59), Bhajans[title], 0), 4), ""))
</f>
        <v>Salutations to Lord Sai who is none other than Lord Shiva, the consort of Parvathi. Salutations to the one who resides on Mount Kailasa, who moves around on Nandi, the celestial Bull, who wears the serpent as an ornament around His neck, has a third eye on the forehead, holds the sacred river Ganga and crescent moon on His head and who slayed the demon Tripura.</v>
      </c>
    </row>
    <row r="60" ht="22.5" hidden="1" customHeight="1">
      <c r="A60" s="5">
        <v>45758.0</v>
      </c>
      <c r="B60" s="20" t="s">
        <v>2</v>
      </c>
      <c r="C60" s="28" t="str">
        <f t="array" ref="C60">IFNA(XLOOKUP(E60,GP_Bhajan_List[GP Bhajan List], GP_Bhajan_List[Singer]),"")</f>
        <v/>
      </c>
      <c r="D60" s="20" t="s">
        <v>841</v>
      </c>
      <c r="E60" s="22"/>
      <c r="F60" s="23"/>
      <c r="G60" s="24" t="s">
        <v>155</v>
      </c>
      <c r="H60" s="25" t="str">
        <f t="array" ref="H60">IFNA(INDEX(Pitches[],MATCH($G60,Pitches[Pitches],0),2),"")</f>
        <v>C#</v>
      </c>
      <c r="I60" s="23" t="str">
        <f t="array" ref="I60">IF(
  AND(D60="", E60=""), 
  "", 
  IFNA(
    IF(
      INDEX(Singers[], MATCH(IF(D60&lt;&gt;"", B60, C60), Singers[Singers], 0), 2, 0) = "Gents",
      INDEX(Bhajans[], MATCH(IF(D60&lt;&gt;"", D60, E60), Bhajans[title], 0), 13),
      INDEX(Bhajans[], MATCH(IF(D60&lt;&gt;"", D60, E60), Bhajans[title], 0), 14)
    ),
    ""
  )
)
</f>
        <v/>
      </c>
      <c r="J60" s="25" t="str">
        <f t="array" ref="J60">IF(AND($D60="", $E60=""), "", IFNA(INDEX(Bhajans[], MATCH(IF($D60&lt;&gt;"", $D60, $E60), Bhajans[title], 0), 9), ""))
</f>
        <v/>
      </c>
      <c r="K60" s="26" t="str">
        <f t="array" ref="K60">IF(AND($D60="", $E60=""), "", IFNA(INDEX(Bhajans[], MATCH(IF($D60&lt;&gt;"", $D60, $E60), Bhajans[title], 0), 5), ""))
</f>
        <v/>
      </c>
      <c r="L60" s="26" t="str">
        <f t="array" ref="L60">IF(AND($D60="", $E60=""), "", IFNA(INDEX(Bhajans[], MATCH(IF($D60&lt;&gt;"", $D60, $E60), Bhajans[title], 0), 4), ""))
</f>
        <v/>
      </c>
    </row>
    <row r="61" ht="22.5" hidden="1" customHeight="1">
      <c r="A61" s="5">
        <v>45758.0</v>
      </c>
      <c r="B61" s="20" t="s">
        <v>4</v>
      </c>
      <c r="C61" s="28" t="str">
        <f t="array" ref="C61">IFNA(XLOOKUP(E61,GP_Bhajan_List[GP Bhajan List], GP_Bhajan_List[Singer]),"")</f>
        <v/>
      </c>
      <c r="D61" s="20" t="s">
        <v>859</v>
      </c>
      <c r="E61" s="22"/>
      <c r="F61" s="23"/>
      <c r="G61" s="24" t="s">
        <v>88</v>
      </c>
      <c r="H61" s="25" t="str">
        <f t="array" ref="H61">IFNA(INDEX(Pitches[],MATCH($G61,Pitches[Pitches],0),2),"")</f>
        <v>A</v>
      </c>
      <c r="I61" s="23" t="str">
        <f t="array" ref="I61">IF(
  AND(D61="", E61=""), 
  "", 
  IFNA(
    IF(
      INDEX(Singers[], MATCH(IF(D61&lt;&gt;"", B61, C61), Singers[Singers], 0), 2, 0) = "Gents",
      INDEX(Bhajans[], MATCH(IF(D61&lt;&gt;"", D61, E61), Bhajans[title], 0), 13),
      INDEX(Bhajans[], MATCH(IF(D61&lt;&gt;"", D61, E61), Bhajans[title], 0), 14)
    ),
    ""
  )
)
</f>
        <v>1 Pancham / C</v>
      </c>
      <c r="J61" s="25" t="str">
        <f t="array" ref="J61">IF(AND($D61="", $E61=""), "", IFNA(INDEX(Bhajans[], MATCH(IF($D61&lt;&gt;"", $D61, $E61), Bhajans[title], 0), 9), ""))
</f>
        <v>Maru Bihag</v>
      </c>
      <c r="K61" s="26" t="str">
        <f t="array" ref="K61">IF(AND($D61="", $E61=""), "", IFNA(INDEX(Bhajans[], MATCH(IF($D61&lt;&gt;"", $D61, $E61), Bhajans[title], 0), 5), ""))
</f>
        <v>Kamala Nayana Prabhu Kamala Pathey
Kamalasana Prabhu Kamala Kantha [ Kamala Nayana ... ]
Kamalanabha Prabhu Kamala Ramana
Kamaleshwara Prabhu Kamala Natha</v>
      </c>
      <c r="L61" s="26" t="str">
        <f t="array" ref="L61">IF(AND($D61="", $E61=""), "", IFNA(INDEX(Bhajans[], MATCH(IF($D61&lt;&gt;"", $D61, $E61), Bhajans[title], 0), 4), ""))
</f>
        <v>Our salutations to the lotus-eyed Lord who is the consort of Kamala (Goddess Lakshmi). The Lord who is the enchanter of Kamala, seated on the lotus from whose navel arises the lotus of creation, is Lord Narayana, the Lord of Kamala (Goddess Kamala).</v>
      </c>
    </row>
    <row r="62" ht="22.5" hidden="1" customHeight="1">
      <c r="A62" s="5">
        <v>45758.0</v>
      </c>
      <c r="B62" s="20" t="s">
        <v>1</v>
      </c>
      <c r="C62" s="28" t="str">
        <f t="array" ref="C62">IFNA(XLOOKUP(E62,GP_Bhajan_List[GP Bhajan List], GP_Bhajan_List[Singer]),"")</f>
        <v/>
      </c>
      <c r="D62" s="20" t="s">
        <v>871</v>
      </c>
      <c r="E62" s="22"/>
      <c r="F62" s="23"/>
      <c r="G62" s="24" t="s">
        <v>52</v>
      </c>
      <c r="H62" s="25" t="str">
        <f t="array" ref="H62">IFNA(INDEX(Pitches[],MATCH($G62,Pitches[Pitches],0),2),"")</f>
        <v>G#</v>
      </c>
      <c r="I62" s="23" t="str">
        <f t="array" ref="I62">IF(
  AND(D62="", E62=""), 
  "", 
  IFNA(
    IF(
      INDEX(Singers[], MATCH(IF(D62&lt;&gt;"", B62, C62), Singers[Singers], 0), 2, 0) = "Gents",
      INDEX(Bhajans[], MATCH(IF(D62&lt;&gt;"", D62, E62), Bhajans[title], 0), 13),
      INDEX(Bhajans[], MATCH(IF(D62&lt;&gt;"", D62, E62), Bhajans[title], 0), 14)
    ),
    ""
  )
)
</f>
        <v>2 Pancham / D</v>
      </c>
      <c r="J62" s="25" t="str">
        <f t="array" ref="J62">IF(AND($D62="", $E62=""), "", IFNA(INDEX(Bhajans[], MATCH(IF($D62&lt;&gt;"", $D62, $E62), Bhajans[title], 0), 9), ""))
</f>
        <v>Miyan ki Malhar</v>
      </c>
      <c r="K62" s="26" t="str">
        <f t="array" ref="K62">IF(AND($D62="", $E62=""), "", IFNA(INDEX(Bhajans[], MATCH(IF($D62&lt;&gt;"", $D62, $E62), Bhajans[title], 0), 5), ""))
</f>
        <v>Chandra Vadana Kamala Nayana
Narayana Hari Narayana
Anantha Shayana Deena Sharanya [ Narayana Sai ... ]</v>
      </c>
      <c r="L62" s="26" t="str">
        <f t="array" ref="L62">IF(AND($D62="", $E62=""), "", IFNA(INDEX(Bhajans[], MATCH(IF($D62&lt;&gt;"", $D62, $E62), Bhajans[title], 0), 4), ""))
</f>
        <v>Glory to Lord Narayana who has a face pleasing like the moon and whose eyes are like lotus. He is reclining eternally on the Celestial Serpent Sesha and is the refuge to the weak and meek.</v>
      </c>
    </row>
    <row r="63" ht="22.5" hidden="1" customHeight="1">
      <c r="A63" s="5">
        <v>45758.0</v>
      </c>
      <c r="B63" s="20" t="s">
        <v>0</v>
      </c>
      <c r="C63" s="28" t="str">
        <f t="array" ref="C63">IFNA(XLOOKUP(E63,GP_Bhajan_List[GP Bhajan List], GP_Bhajan_List[Singer]),"")</f>
        <v/>
      </c>
      <c r="D63" s="20" t="s">
        <v>880</v>
      </c>
      <c r="E63" s="22"/>
      <c r="F63" s="23"/>
      <c r="G63" s="24" t="s">
        <v>190</v>
      </c>
      <c r="H63" s="25" t="str">
        <f t="array" ref="H63">IFNA(INDEX(Pitches[],MATCH($G63,Pitches[Pitches],0),2),"")</f>
        <v>G#</v>
      </c>
      <c r="I63" s="23" t="str">
        <f t="array" ref="I63">IF(
  AND(D63="", E63=""), 
  "", 
  IFNA(
    IF(
      INDEX(Singers[], MATCH(IF(D63&lt;&gt;"", B63, C63), Singers[Singers], 0), 2, 0) = "Gents",
      INDEX(Bhajans[], MATCH(IF(D63&lt;&gt;"", D63, E63), Bhajans[title], 0), 13),
      INDEX(Bhajans[], MATCH(IF(D63&lt;&gt;"", D63, E63), Bhajans[title], 0), 14)
    ),
    ""
  )
)
</f>
        <v>5 Madhyam / C</v>
      </c>
      <c r="J63" s="25" t="str">
        <f t="array" ref="J63">IF(AND($D63="", $E63=""), "", IFNA(INDEX(Bhajans[], MATCH(IF($D63&lt;&gt;"", $D63, $E63), Bhajans[title], 0), 9), ""))
</f>
        <v>Mishra Shankarabharanam / Bilawal</v>
      </c>
      <c r="K63" s="26" t="str">
        <f t="array" ref="K63">IF(AND($D63="", $E63=""), "", IFNA(INDEX(Bhajans[], MATCH(IF($D63&lt;&gt;"", $D63, $E63), Bhajans[title], 0), 5), ""))
</f>
        <v>Sri Ranga Sri Ranga Ranga Ranga Sri Ranga (2)
Kaveri Thata Vasa Kasturi Ranga
Karunya Lavanya Karunanta Ranga
Jaya Panduranga Jaya Sai Ranga (2)</v>
      </c>
      <c r="L63" s="26" t="str">
        <f t="array" ref="L63">IF(AND($D63="", $E63=""), "", IFNA(INDEX(Bhajans[], MATCH(IF($D63&lt;&gt;"", $D63, $E63), Bhajans[title], 0), 4), ""))
</f>
        <v>Chant the name of Lord Sriranga (Narayana) who resides on the banks of river Kaveri and who adorns the fragrant musk. He is compassionate and His beauty is enchanting. Victory to You, O Lord Panduranga who is none other than Sai.</v>
      </c>
    </row>
    <row r="64" ht="22.5" hidden="1" customHeight="1">
      <c r="A64" s="5">
        <v>45776.0</v>
      </c>
      <c r="B64" s="20" t="s">
        <v>15</v>
      </c>
      <c r="C64" s="28" t="str">
        <f t="array" ref="C64">IFNA(XLOOKUP(E64,GP_Bhajan_List[GP Bhajan List], GP_Bhajan_List[Singer]),"")</f>
        <v/>
      </c>
      <c r="D64" s="20" t="s">
        <v>897</v>
      </c>
      <c r="E64" s="22"/>
      <c r="F64" s="23"/>
      <c r="G64" s="24" t="s">
        <v>52</v>
      </c>
      <c r="H64" s="25" t="str">
        <f t="array" ref="H64">IFNA(INDEX(Pitches[],MATCH($G64,Pitches[Pitches],0),2),"")</f>
        <v>G#</v>
      </c>
      <c r="I64" s="23" t="str">
        <f t="array" ref="I64">IF(
  AND(D64="", E64=""), 
  "", 
  IFNA(
    IF(
      INDEX(Singers[], MATCH(IF(D64&lt;&gt;"", B64, C64), Singers[Singers], 0), 2, 0) = "Gents",
      INDEX(Bhajans[], MATCH(IF(D64&lt;&gt;"", D64, E64), Bhajans[title], 0), 13),
      INDEX(Bhajans[], MATCH(IF(D64&lt;&gt;"", D64, E64), Bhajans[title], 0), 14)
    ),
    ""
  )
)
</f>
        <v>1 Pancham / C</v>
      </c>
      <c r="J64" s="25" t="str">
        <f t="array" ref="J64">IF(AND($D64="", $E64=""), "", IFNA(INDEX(Bhajans[], MATCH(IF($D64&lt;&gt;"", $D64, $E64), Bhajans[title], 0), 9), ""))
</f>
        <v>Yaman Kalyan</v>
      </c>
      <c r="K64" s="26" t="str">
        <f t="array" ref="K64">IF(AND($D64="", $E64=""), "", IFNA(INDEX(Bhajans[], MATCH(IF($D64&lt;&gt;"", $D64, $E64), Bhajans[title], 0), 5), ""))
</f>
        <v>Lambodhara Hey Vighneshwara
Shambhu Kumara Siddeshwara [ Lambodhara ... ]
Ambika Tanaya Omkareshwara
Heramba Sai Shirdeeshwara (Partheeshwara)</v>
      </c>
      <c r="L64" s="26" t="str">
        <f t="array" ref="L64">IF(AND($D64="", $E64=""), "", IFNA(INDEX(Bhajans[], MATCH(IF($D64&lt;&gt;"", $D64, $E64), Bhajans[title], 0), 4), ""))
</f>
        <v>Sing the glory of Lord Ganesha who removes obstacles, the son of Shambho (Shiva) and Ambika (Parvathi) and who has a big stomach. He is the Lord of Yogis, the embodiment of Om, and is also known as Heramba. He is none other than Sai, the Lord of Shirdi and Parthi.</v>
      </c>
    </row>
    <row r="65" ht="22.5" hidden="1" customHeight="1">
      <c r="A65" s="5">
        <v>45776.0</v>
      </c>
      <c r="B65" s="20" t="s">
        <v>1</v>
      </c>
      <c r="C65" s="28" t="str">
        <f t="array" ref="C65">IFNA(XLOOKUP(E65,GP_Bhajan_List[GP Bhajan List], GP_Bhajan_List[Singer]),"")</f>
        <v/>
      </c>
      <c r="D65" s="20" t="s">
        <v>911</v>
      </c>
      <c r="E65" s="22"/>
      <c r="F65" s="23"/>
      <c r="G65" s="24" t="s">
        <v>52</v>
      </c>
      <c r="H65" s="25" t="str">
        <f t="array" ref="H65">IFNA(INDEX(Pitches[],MATCH($G65,Pitches[Pitches],0),2),"")</f>
        <v>G#</v>
      </c>
      <c r="I65" s="23" t="str">
        <f t="array" ref="I65">IF(
  AND(D65="", E65=""), 
  "", 
  IFNA(
    IF(
      INDEX(Singers[], MATCH(IF(D65&lt;&gt;"", B65, C65), Singers[Singers], 0), 2, 0) = "Gents",
      INDEX(Bhajans[], MATCH(IF(D65&lt;&gt;"", D65, E65), Bhajans[title], 0), 13),
      INDEX(Bhajans[], MATCH(IF(D65&lt;&gt;"", D65, E65), Bhajans[title], 0), 14)
    ),
    ""
  )
)
</f>
        <v>1 Pancham / C</v>
      </c>
      <c r="J65" s="25" t="str">
        <f t="array" ref="J65">IF(AND($D65="", $E65=""), "", IFNA(INDEX(Bhajans[], MATCH(IF($D65&lt;&gt;"", $D65, $E65), Bhajans[title], 0), 9), ""))
</f>
        <v>Natabhairavi</v>
      </c>
      <c r="K65" s="26" t="str">
        <f t="array" ref="K65">IF(AND($D65="", $E65=""), "", IFNA(INDEX(Bhajans[], MATCH(IF($D65&lt;&gt;"", $D65, $E65), Bhajans[title], 0), 5), ""))
</f>
        <v>Bolo Bolo Sab Mil Bolo Om Namah Shivaya
Om Namah Shivaya Om Namah Shivaya [ Bolo Bolo ... ]
Joota Jata Mey Gangadhari
Trishoola Dhari Damaru Bajaavey
Dama Dama Dama Dama Damaru Bajaa
Goonj Utao Om Namah Shivaya
Om Namah Shivaya (3)
Call Upon The Lord Of All, Call Upon Sai Baba
Call Upon Sai Baba Call Upon Sai Baba [ Call Upon The Lord ... ]
Sai Is The Avatar Of Kaliyuga
Come To Our Rescue, We Are Lost Without You
Time And Time Again We Sing Your Name Oh Sai Ram
You Are Our Refuge, Free Us From Bondage
Oh, The Love Of Baba (4)
Umi yori Fukai Ai no Kamisama
Ai no Kamisama, Ai no Kamisama [ Umi yori ... ]
Watashi wa Anata to Funatabishimasu
Kirameku Unabara Hazumi ni Notte
Hare no Hi, Ame no Hi, Ooarashi no Hi
Genki Ippai Osoba ni Imasu
Ai no Kamisama (3)</v>
      </c>
      <c r="L65" s="26" t="str">
        <f t="array" ref="L65">IF(AND($D65="", $E65=""), "", IFNA(INDEX(Bhajans[], MATCH(IF($D65&lt;&gt;"", $D65, $E65), Bhajans[title], 0), 4), ""))
</f>
        <v>Let us all chant together, "Om Namah Shivaya" and bow down to Lord Shiva, the bestower of all prosperity. He holds the Holy Ganges in His matted locks of hair. He holds the Trishoola (the trident) and plays on the Damaru (kettle-drum). Let us all play the Damaru in a rhythmic fashion. Let the chanting "Om Namah Shivaya" resonate.</v>
      </c>
    </row>
    <row r="66" ht="22.5" hidden="1" customHeight="1">
      <c r="A66" s="5">
        <v>45776.0</v>
      </c>
      <c r="B66" s="20" t="s">
        <v>2</v>
      </c>
      <c r="C66" s="28" t="str">
        <f t="array" ref="C66">IFNA(XLOOKUP(E66,GP_Bhajan_List[GP Bhajan List], GP_Bhajan_List[Singer]),"")</f>
        <v/>
      </c>
      <c r="D66" s="20" t="s">
        <v>922</v>
      </c>
      <c r="E66" s="10"/>
      <c r="G66" s="24" t="s">
        <v>120</v>
      </c>
      <c r="H66" s="25" t="str">
        <f t="array" ref="H66">IFNA(INDEX(Pitches[],MATCH($G66,Pitches[Pitches],0),2),"")</f>
        <v>D</v>
      </c>
      <c r="I66" s="23" t="str">
        <f t="array" ref="I66">IF(
  AND(D66="", E66=""), 
  "", 
  IFNA(
    IF(
      INDEX(Singers[], MATCH(IF(D66&lt;&gt;"", B66, C66), Singers[Singers], 0), 2, 0) = "Gents",
      INDEX(Bhajans[], MATCH(IF(D66&lt;&gt;"", D66, E66), Bhajans[title], 0), 13),
      INDEX(Bhajans[], MATCH(IF(D66&lt;&gt;"", D66, E66), Bhajans[title], 0), 14)
    ),
    ""
  )
)
</f>
        <v>4 Pancham / F</v>
      </c>
      <c r="J66" s="25" t="str">
        <f t="array" ref="J66">IF(AND($D66="", $E66=""), "", IFNA(INDEX(Bhajans[], MATCH(IF($D66&lt;&gt;"", $D66, $E66), Bhajans[title], 0), 9), ""))
</f>
        <v>Pilu</v>
      </c>
      <c r="K66" s="26" t="str">
        <f t="array" ref="K66">IF(AND($D66="", $E66=""), "", IFNA(INDEX(Bhajans[], MATCH(IF($D66&lt;&gt;"", $D66, $E66), Bhajans[title], 0), 5), ""))
</f>
        <v>Bhajan Karo Manuva Govinda Harey
Govinda Murari Gopala Murari [ Bhajan Karo ... ]
Mathura Natha Hey Giridhari
Radha Madhava Hey Giridhari (2)</v>
      </c>
      <c r="L66" s="26" t="str">
        <f t="array" ref="L66">IF(AND($D66="", $E66=""), "", IFNA(INDEX(Bhajans[], MATCH(IF($D66&lt;&gt;"", $D66, $E66), Bhajans[title], 0), 4), ""))
</f>
        <v>O mind, worship Lord Krishna, known by many names - Govinda, Murari, Gopala, the Lord of Mathura, Giridhari, the Lord of Radha.</v>
      </c>
    </row>
    <row r="67" ht="22.5" hidden="1" customHeight="1">
      <c r="A67" s="5">
        <v>45777.0</v>
      </c>
      <c r="B67" s="20" t="s">
        <v>2</v>
      </c>
      <c r="C67" s="28" t="str">
        <f t="array" ref="C67">IFNA(XLOOKUP(E67,GP_Bhajan_List[GP Bhajan List], GP_Bhajan_List[Singer]),"")</f>
        <v/>
      </c>
      <c r="D67" s="20" t="s">
        <v>939</v>
      </c>
      <c r="E67" s="49"/>
      <c r="F67" s="50" t="s">
        <v>940</v>
      </c>
      <c r="G67" s="24" t="s">
        <v>155</v>
      </c>
      <c r="H67" s="25" t="str">
        <f t="array" ref="H67">IFNA(INDEX(Pitches[],MATCH($G67,Pitches[Pitches],0),2),"")</f>
        <v>C#</v>
      </c>
      <c r="I67" s="23" t="str">
        <f t="array" ref="I67">IF(
  AND(D67="", E67=""), 
  "", 
  IFNA(
    IF(
      INDEX(Singers[], MATCH(IF(D67&lt;&gt;"", B67, C67), Singers[Singers], 0), 2, 0) = "Gents",
      INDEX(Bhajans[], MATCH(IF(D67&lt;&gt;"", D67, E67), Bhajans[title], 0), 13),
      INDEX(Bhajans[], MATCH(IF(D67&lt;&gt;"", D67, E67), Bhajans[title], 0), 14)
    ),
    ""
  )
)
</f>
        <v>3 Pancham / E</v>
      </c>
      <c r="J67" s="25" t="str">
        <f t="array" ref="J67">IF(AND($D67="", $E67=""), "", IFNA(INDEX(Bhajans[], MATCH(IF($D67&lt;&gt;"", $D67, $E67), Bhajans[title], 0), 9), ""))
</f>
        <v>Shankarabharanam / Bilawal</v>
      </c>
      <c r="K67" s="26" t="str">
        <f t="array" ref="K67">IF(AND($D67="", $E67=""), "", IFNA(INDEX(Bhajans[], MATCH(IF($D67&lt;&gt;"", $D67, $E67), Bhajans[title], 0), 5), ""))
</f>
        <v>Gajavadana Gananatha Natha
Gowri Vara Tanaya Gunaalaya [ Gajavadana ... ]
Vidya Dayaka Buddhi Pradayaka
Siddhi Vinayaka Hey Shubha Dayaka</v>
      </c>
      <c r="L67" s="26" t="str">
        <f t="array" ref="L67">IF(AND($D67="", $E67=""), "", IFNA(INDEX(Bhajans[], MATCH(IF($D67&lt;&gt;"", $D67, $E67), Bhajans[title], 0), 4), ""))
</f>
        <v>O Ganesha, the elephant-faced Lord, You are the Lord of the Divine Forces. O beloved son of Mother Gowri (Parvathi), You are full of virtues. O bestower of knowledge, intelligence, wisdom and power, You are the conferrer of all auspiciousness.</v>
      </c>
    </row>
    <row r="68" ht="22.5" hidden="1" customHeight="1">
      <c r="A68" s="5">
        <v>45777.0</v>
      </c>
      <c r="B68" s="20" t="s">
        <v>4</v>
      </c>
      <c r="C68" s="28" t="str">
        <f t="array" ref="C68">IFNA(XLOOKUP(E68,GP_Bhajan_List[GP Bhajan List], GP_Bhajan_List[Singer]),"")</f>
        <v/>
      </c>
      <c r="D68" s="20" t="s">
        <v>953</v>
      </c>
      <c r="E68" s="22"/>
      <c r="F68" s="23"/>
      <c r="G68" s="24" t="s">
        <v>101</v>
      </c>
      <c r="H68" s="25" t="str">
        <f t="array" ref="H68">IFNA(INDEX(Pitches[],MATCH($G68,Pitches[Pitches],0),2),"")</f>
        <v>F#</v>
      </c>
      <c r="I68" s="23" t="str">
        <f t="array" ref="I68">IF(
  AND(D68="", E68=""), 
  "", 
  IFNA(
    IF(
      INDEX(Singers[], MATCH(IF(D68&lt;&gt;"", B68, C68), Singers[Singers], 0), 2, 0) = "Gents",
      INDEX(Bhajans[], MATCH(IF(D68&lt;&gt;"", D68, E68), Bhajans[title], 0), 13),
      INDEX(Bhajans[], MATCH(IF(D68&lt;&gt;"", D68, E68), Bhajans[title], 0), 14)
    ),
    ""
  )
)
</f>
        <v/>
      </c>
      <c r="J68" s="25" t="str">
        <f t="array" ref="J68">IF(AND($D68="", $E68=""), "", IFNA(INDEX(Bhajans[], MATCH(IF($D68&lt;&gt;"", $D68, $E68), Bhajans[title], 0), 9), ""))
</f>
        <v/>
      </c>
      <c r="K68" s="26" t="str">
        <f t="array" ref="K68">IF(AND($D68="", $E68=""), "", IFNA(INDEX(Bhajans[], MATCH(IF($D68&lt;&gt;"", $D68, $E68), Bhajans[title], 0), 5), ""))
</f>
        <v/>
      </c>
      <c r="L68" s="26" t="str">
        <f t="array" ref="L68">IF(AND($D68="", $E68=""), "", IFNA(INDEX(Bhajans[], MATCH(IF($D68&lt;&gt;"", $D68, $E68), Bhajans[title], 0), 4), ""))
</f>
        <v/>
      </c>
    </row>
    <row r="69" ht="22.5" hidden="1" customHeight="1">
      <c r="A69" s="5">
        <v>45777.0</v>
      </c>
      <c r="B69" s="20" t="s">
        <v>0</v>
      </c>
      <c r="C69" s="28" t="str">
        <f t="array" ref="C69">IFNA(XLOOKUP(E69,GP_Bhajan_List[GP Bhajan List], GP_Bhajan_List[Singer]),"")</f>
        <v/>
      </c>
      <c r="D69" s="20" t="s">
        <v>968</v>
      </c>
      <c r="E69" s="22"/>
      <c r="F69" s="23"/>
      <c r="G69" s="24" t="s">
        <v>120</v>
      </c>
      <c r="H69" s="25" t="str">
        <f t="array" ref="H69">IFNA(INDEX(Pitches[],MATCH($G69,Pitches[Pitches],0),2),"")</f>
        <v>D</v>
      </c>
      <c r="I69" s="23" t="str">
        <f t="array" ref="I69">IF(
  AND(D69="", E69=""), 
  "", 
  IFNA(
    IF(
      INDEX(Singers[], MATCH(IF(D69&lt;&gt;"", B69, C69), Singers[Singers], 0), 2, 0) = "Gents",
      INDEX(Bhajans[], MATCH(IF(D69&lt;&gt;"", D69, E69), Bhajans[title], 0), 13),
      INDEX(Bhajans[], MATCH(IF(D69&lt;&gt;"", D69, E69), Bhajans[title], 0), 14)
    ),
    ""
  )
)
</f>
        <v>2 Madhyam / G</v>
      </c>
      <c r="J69" s="25" t="str">
        <f t="array" ref="J69">IF(AND($D69="", $E69=""), "", IFNA(INDEX(Bhajans[], MATCH(IF($D69&lt;&gt;"", $D69, $E69), Bhajans[title], 0), 9), ""))
</f>
        <v>Mishra Rageshri</v>
      </c>
      <c r="K69" s="26" t="str">
        <f t="array" ref="K69">IF(AND($D69="", $E69=""), "", IFNA(INDEX(Bhajans[], MATCH(IF($D69&lt;&gt;"", $D69, $E69), Bhajans[title], 0), 5), ""))
</f>
        <v>Madhuvana Sanchari Shyama Murari
Sri Madhusudhana Muralidhari [ Madhuvana Sanchari ... ]
Madhava Mohana Mayura Mukutadhara
Mathura Natha Prabhu (Sai) Giridhari</v>
      </c>
      <c r="L69" s="26" t="str">
        <f t="array" ref="L69">IF(AND($D69="", $E69=""), "", IFNA(INDEX(Bhajans[], MATCH(IF($D69&lt;&gt;"", $D69, $E69), Bhajans[title], 0), 4), ""))
</f>
        <v>Glory to You, Lord Krishna. You are the slayer of demon Mura and the one who moved about in the forest of demon Madhu to slay him. You have worn the feather of the Peacock on Your head and is the Lord of Mathura who lifted the Govardhana mountain.</v>
      </c>
    </row>
    <row r="70" ht="22.5" hidden="1" customHeight="1">
      <c r="A70" s="5">
        <v>45778.0</v>
      </c>
      <c r="B70" s="20" t="s">
        <v>15</v>
      </c>
      <c r="C70" s="28" t="str">
        <f t="array" ref="C70">IFNA(XLOOKUP(E70,GP_Bhajan_List[GP Bhajan List], GP_Bhajan_List[Singer]),"")</f>
        <v/>
      </c>
      <c r="D70" s="20" t="s">
        <v>978</v>
      </c>
      <c r="E70" s="22"/>
      <c r="F70" s="38"/>
      <c r="G70" s="24" t="s">
        <v>120</v>
      </c>
      <c r="H70" s="25" t="str">
        <f t="array" ref="H70">IFNA(INDEX(Pitches[],MATCH($G70,Pitches[Pitches],0),2),"")</f>
        <v>D</v>
      </c>
      <c r="I70" s="23" t="str">
        <f t="array" ref="I70">IF(
  AND(D70="", E70=""), 
  "", 
  IFNA(
    IF(
      INDEX(Singers[], MATCH(IF(D70&lt;&gt;"", B70, C70), Singers[Singers], 0), 2, 0) = "Gents",
      INDEX(Bhajans[], MATCH(IF(D70&lt;&gt;"", D70, E70), Bhajans[title], 0), 13),
      INDEX(Bhajans[], MATCH(IF(D70&lt;&gt;"", D70, E70), Bhajans[title], 0), 14)
    ),
    ""
  )
)
</f>
        <v>5 Pancham / G</v>
      </c>
      <c r="J70" s="25" t="str">
        <f t="array" ref="J70">IF(AND($D70="", $E70=""), "", IFNA(INDEX(Bhajans[], MATCH(IF($D70&lt;&gt;"", $D70, $E70), Bhajans[title], 0), 9), ""))
</f>
        <v>Nattai</v>
      </c>
      <c r="K70" s="26" t="str">
        <f t="array" ref="K70">IF(AND($D70="", $E70=""), "", IFNA(INDEX(Bhajans[], MATCH(IF($D70&lt;&gt;"", $D70, $E70), Bhajans[title], 0), 5), ""))
</f>
        <v>Gajamukha Gajamukha Gananatha
Suramuni Vanditha Guna Sheela [ Gajamukha ... ]
Suramuni Vanditha Guna Sheela
Gajamukha Gajamukha Gananatha [ Suramuni ... ]</v>
      </c>
      <c r="L70" s="26" t="str">
        <f t="array" ref="L70">IF(AND($D70="", $E70=""), "", IFNA(INDEX(Bhajans[], MATCH(IF($D70&lt;&gt;"", $D70, $E70), Bhajans[title], 0), 4), ""))
</f>
        <v>We chant the glory of Gajamukha, the elephant faced Lord Ganesha, who is the leader of Ganaas (demigods), who is worshipped by the sages and noble people and who is the embodiment of virtues.</v>
      </c>
    </row>
    <row r="71" ht="22.5" hidden="1" customHeight="1">
      <c r="A71" s="5">
        <v>45778.0</v>
      </c>
      <c r="B71" s="20" t="s">
        <v>4</v>
      </c>
      <c r="C71" s="28" t="str">
        <f t="array" ref="C71">IFNA(XLOOKUP(E71,GP_Bhajan_List[GP Bhajan List], GP_Bhajan_List[Singer]),"")</f>
        <v/>
      </c>
      <c r="D71" s="20" t="s">
        <v>995</v>
      </c>
      <c r="E71" s="22"/>
      <c r="F71" s="23"/>
      <c r="G71" s="24" t="s">
        <v>89</v>
      </c>
      <c r="H71" s="25" t="str">
        <f t="array" ref="H71">IFNA(INDEX(Pitches[],MATCH($G71,Pitches[Pitches],0),2),"")</f>
        <v>E</v>
      </c>
      <c r="I71" s="23" t="str">
        <f t="array" ref="I71">IF(
  AND(D71="", E71=""), 
  "", 
  IFNA(
    IF(
      INDEX(Singers[], MATCH(IF(D71&lt;&gt;"", B71, C71), Singers[Singers], 0), 2, 0) = "Gents",
      INDEX(Bhajans[], MATCH(IF(D71&lt;&gt;"", D71, E71), Bhajans[title], 0), 13),
      INDEX(Bhajans[], MATCH(IF(D71&lt;&gt;"", D71, E71), Bhajans[title], 0), 14)
    ),
    ""
  )
)
</f>
        <v/>
      </c>
      <c r="J71" s="25" t="str">
        <f t="array" ref="J71">IF(AND($D71="", $E71=""), "", IFNA(INDEX(Bhajans[], MATCH(IF($D71&lt;&gt;"", $D71, $E71), Bhajans[title], 0), 9), ""))
</f>
        <v/>
      </c>
      <c r="K71" s="26" t="str">
        <f t="array" ref="K71">IF(AND($D71="", $E71=""), "", IFNA(INDEX(Bhajans[], MATCH(IF($D71&lt;&gt;"", $D71, $E71), Bhajans[title], 0), 5), ""))
</f>
        <v/>
      </c>
      <c r="L71" s="26" t="str">
        <f t="array" ref="L71">IF(AND($D71="", $E71=""), "", IFNA(INDEX(Bhajans[], MATCH(IF($D71&lt;&gt;"", $D71, $E71), Bhajans[title], 0), 4), ""))
</f>
        <v/>
      </c>
    </row>
    <row r="72" ht="22.5" hidden="1" customHeight="1">
      <c r="A72" s="5">
        <v>45778.0</v>
      </c>
      <c r="B72" s="20" t="s">
        <v>2</v>
      </c>
      <c r="C72" s="28" t="str">
        <f t="array" ref="C72">IFNA(XLOOKUP(E72,GP_Bhajan_List[GP Bhajan List], GP_Bhajan_List[Singer]),"")</f>
        <v/>
      </c>
      <c r="D72" s="20" t="s">
        <v>1011</v>
      </c>
      <c r="E72" s="22"/>
      <c r="F72" s="23"/>
      <c r="G72" s="24" t="s">
        <v>108</v>
      </c>
      <c r="H72" s="25" t="str">
        <f t="array" ref="H72">IFNA(INDEX(Pitches[],MATCH($G72,Pitches[Pitches],0),2),"")</f>
        <v>B</v>
      </c>
      <c r="I72" s="23" t="str">
        <f t="array" ref="I72">IF(
  AND(D72="", E72=""), 
  "", 
  IFNA(
    IF(
      INDEX(Singers[], MATCH(IF(D72&lt;&gt;"", B72, C72), Singers[Singers], 0), 2, 0) = "Gents",
      INDEX(Bhajans[], MATCH(IF(D72&lt;&gt;"", D72, E72), Bhajans[title], 0), 13),
      INDEX(Bhajans[], MATCH(IF(D72&lt;&gt;"", D72, E72), Bhajans[title], 0), 14)
    ),
    ""
  )
)
</f>
        <v>2 Pancham / D</v>
      </c>
      <c r="J72" s="25" t="str">
        <f t="array" ref="J72">IF(AND($D72="", $E72=""), "", IFNA(INDEX(Bhajans[], MATCH(IF($D72&lt;&gt;"", $D72, $E72), Bhajans[title], 0), 9), ""))
</f>
        <v>Mohanam / Bhoop</v>
      </c>
      <c r="K72" s="26" t="str">
        <f t="array" ref="K72">IF(AND($D72="", $E72=""), "", IFNA(INDEX(Bhajans[], MATCH(IF($D72&lt;&gt;"", $D72, $E72), Bhajans[title], 0), 5), ""))
</f>
        <v>Hara Hara Hara Hara Samba Shiva
Vibhuti Sundara Sai Shiva
Gangadhara Hara Gowri Shiva
Trishoola Dhari Trinetra Shiva
Parthi Puri Paramesha Shiva [ Vibhuti Sundara ... ]</v>
      </c>
      <c r="L72" s="26" t="str">
        <f t="array" ref="L72">IF(AND($D72="", $E72=""), "", IFNA(INDEX(Bhajans[], MATCH(IF($D72&lt;&gt;"", $D72, $E72), Bhajans[title], 0), 4), ""))
</f>
        <v>Chant the name of Shiva the three-eyed destroyer of evil. He bears the Ganges and the trident; chant the name of Sai Shiva of Parthi Who is adorned with holy ash.</v>
      </c>
    </row>
    <row r="73" ht="22.5" hidden="1" customHeight="1">
      <c r="A73" s="5">
        <v>45783.0</v>
      </c>
      <c r="B73" s="20" t="s">
        <v>1</v>
      </c>
      <c r="C73" s="28" t="str">
        <f t="array" ref="C73">IFNA(XLOOKUP(E73,GP_Bhajan_List[GP Bhajan List], GP_Bhajan_List[Singer]),"")</f>
        <v/>
      </c>
      <c r="D73" s="20" t="s">
        <v>451</v>
      </c>
      <c r="E73" s="22"/>
      <c r="F73" s="23"/>
      <c r="G73" s="24" t="s">
        <v>52</v>
      </c>
      <c r="H73" s="25" t="str">
        <f t="array" ref="H73">IFNA(INDEX(Pitches[],MATCH($G73,Pitches[Pitches],0),2),"")</f>
        <v>G#</v>
      </c>
      <c r="I73" s="23" t="str">
        <f t="array" ref="I73">IF(
  AND(D73="", E73=""), 
  "", 
  IFNA(
    IF(
      INDEX(Singers[], MATCH(IF(D73&lt;&gt;"", B73, C73), Singers[Singers], 0), 2, 0) = "Gents",
      INDEX(Bhajans[], MATCH(IF(D73&lt;&gt;"", D73, E73), Bhajans[title], 0), 13),
      INDEX(Bhajans[], MATCH(IF(D73&lt;&gt;"", D73, E73), Bhajans[title], 0), 14)
    ),
    ""
  )
)
</f>
        <v>1.5 Pancham / C#</v>
      </c>
      <c r="J73" s="25" t="str">
        <f t="array" ref="J73">IF(AND($D73="", $E73=""), "", IFNA(INDEX(Bhajans[], MATCH(IF($D73&lt;&gt;"", $D73, $E73), Bhajans[title], 0), 9), ""))
</f>
        <v>Mishra Gowri Manohari / Patdeep</v>
      </c>
      <c r="K73" s="26" t="str">
        <f t="array" ref="K73">IF(AND($D73="", $E73=""), "", IFNA(INDEX(Bhajans[], MATCH(IF($D73&lt;&gt;"", $D73, $E73), Bhajans[title], 0), 5), ""))
</f>
        <v>Adi Poojya Deva Gajanana
Gowrivara Tanaya Shubhanana [ Adi Poojya ... ]
Vighna Vinashaka Siddhi Vinayaka
Jaya Jagavandana Tava Charanam</v>
      </c>
      <c r="L73" s="26" t="str">
        <f t="array" ref="L73">IF(AND($D73="", $E73=""), "", IFNA(INDEX(Bhajans[], MATCH(IF($D73&lt;&gt;"", $D73, $E73), Bhajans[title], 0), 4), ""))
</f>
        <v>At the outset, worship Lord Ganesha, son of Mother Gowri who bestows good fortune. He destroys difficulties and grants success. The entire Universe worships His Feet.</v>
      </c>
    </row>
    <row r="74" ht="22.5" hidden="1" customHeight="1">
      <c r="A74" s="5">
        <v>45783.0</v>
      </c>
      <c r="B74" s="20" t="s">
        <v>10</v>
      </c>
      <c r="C74" s="28" t="str">
        <f t="array" ref="C74">IFNA(XLOOKUP(E74,GP_Bhajan_List[GP Bhajan List], GP_Bhajan_List[Singer]),"")</f>
        <v/>
      </c>
      <c r="D74" s="20" t="s">
        <v>766</v>
      </c>
      <c r="E74" s="22"/>
      <c r="F74" s="23"/>
      <c r="G74" s="24" t="s">
        <v>52</v>
      </c>
      <c r="H74" s="25" t="str">
        <f t="array" ref="H74">IFNA(INDEX(Pitches[],MATCH($G74,Pitches[Pitches],0),2),"")</f>
        <v>G#</v>
      </c>
      <c r="I74" s="23" t="str">
        <f t="array" ref="I74">IF(
  AND(D74="", E74=""), 
  "", 
  IFNA(
    IF(
      INDEX(Singers[], MATCH(IF(D74&lt;&gt;"", B74, C74), Singers[Singers], 0), 2, 0) = "Gents",
      INDEX(Bhajans[], MATCH(IF(D74&lt;&gt;"", D74, E74), Bhajans[title], 0), 13),
      INDEX(Bhajans[], MATCH(IF(D74&lt;&gt;"", D74, E74), Bhajans[title], 0), 14)
    ),
    ""
  )
)
</f>
        <v>1.5 Pancham / C#</v>
      </c>
      <c r="J74" s="25" t="str">
        <f t="array" ref="J74">IF(AND($D74="", $E74=""), "", IFNA(INDEX(Bhajans[], MATCH(IF($D74&lt;&gt;"", $D74, $E74), Bhajans[title], 0), 9), ""))
</f>
        <v>Kalyani / Yaman</v>
      </c>
      <c r="K74" s="26" t="str">
        <f t="array" ref="K74">IF(AND($D74="", $E74=""), "", IFNA(INDEX(Bhajans[], MATCH(IF($D74&lt;&gt;"", $D74, $E74), Bhajans[title], 0), 5), ""))
</f>
        <v>Guru Devaya Namo Namo
Hey Parameshwara Namo Namo [ Guru Devaya ... ]
Omkaraya Namo Namo
Parthi Pureeshwara Namo Namo
Jagadeeshwaraya Namo Namo
Prashanthi Eshwara Namo Namo</v>
      </c>
      <c r="L74" s="26" t="str">
        <f t="array" ref="L74">IF(AND($D74="", $E74=""), "", IFNA(INDEX(Bhajans[], MATCH(IF($D74&lt;&gt;"", $D74, $E74), Bhajans[title], 0), 4), ""))
</f>
        <v>Salutations to the Supreme Noble Teacher, Lord Sai, the Supreme Lord, the Lord whose form is Om, the Lord of Prashanthi Nilayam at Puttaparthi and the Lord of the Universe.</v>
      </c>
    </row>
    <row r="75" ht="22.5" hidden="1" customHeight="1">
      <c r="A75" s="5">
        <v>45783.0</v>
      </c>
      <c r="B75" s="20" t="s">
        <v>0</v>
      </c>
      <c r="C75" s="28" t="str">
        <f t="array" ref="C75">IFNA(XLOOKUP(E75,GP_Bhajan_List[GP Bhajan List], GP_Bhajan_List[Singer]),"")</f>
        <v/>
      </c>
      <c r="D75" s="20" t="s">
        <v>1045</v>
      </c>
      <c r="E75" s="22"/>
      <c r="F75" s="23"/>
      <c r="G75" s="24" t="s">
        <v>41</v>
      </c>
      <c r="H75" s="25" t="str">
        <f t="array" ref="H75">IFNA(INDEX(Pitches[],MATCH($G75,Pitches[Pitches],0),2),"")</f>
        <v>G</v>
      </c>
      <c r="I75" s="23" t="str">
        <f t="array" ref="I75">IF(
  AND(D75="", E75=""), 
  "", 
  IFNA(
    IF(
      INDEX(Singers[], MATCH(IF(D75&lt;&gt;"", B75, C75), Singers[Singers], 0), 2, 0) = "Gents",
      INDEX(Bhajans[], MATCH(IF(D75&lt;&gt;"", D75, E75), Bhajans[title], 0), 13),
      INDEX(Bhajans[], MATCH(IF(D75&lt;&gt;"", D75, E75), Bhajans[title], 0), 14)
    ),
    ""
  )
)
</f>
        <v>1 Pancham / C</v>
      </c>
      <c r="J75" s="25" t="str">
        <f t="array" ref="J75">IF(AND($D75="", $E75=""), "", IFNA(INDEX(Bhajans[], MATCH(IF($D75&lt;&gt;"", $D75, $E75), Bhajans[title], 0), 9), ""))
</f>
        <v>Sindhu Bhairavi / Bhairavi</v>
      </c>
      <c r="K75" s="26" t="str">
        <f t="array" ref="K75">IF(AND($D75="", $E75=""), "", IFNA(INDEX(Bhajans[], MATCH(IF($D75&lt;&gt;"", $D75, $E75), Bhajans[title], 0), 5), ""))
</f>
        <v>Dhanya Ho Eshwaramba
Jag Ko Deejo Lal Baba
Dhanya Ho Dhanya Ho
Kali Yug Mey Avatar Liye
Sakala Charachara Ke Bhagawan
Jagadodhara Sai Narayana
Dhanya Ho Dhanya Ho
Dhanya Ho Eshwaramba (2)</v>
      </c>
      <c r="L75" s="26" t="str">
        <f t="array" ref="L75">IF(AND($D75="", $E75=""), "", IFNA(INDEX(Bhajans[], MATCH(IF($D75&lt;&gt;"", $D75, $E75), Bhajans[title], 0), 4), ""))
</f>
        <v>Glory to Thee, O auspicious Mother Eshwaramba, You have gifted Lord Sai to the world in the present Kali age. Lord Sai is verily Lord Narayana who is omnipresent and has come for the deliverance of mankind.</v>
      </c>
    </row>
    <row r="76" ht="22.5" hidden="1" customHeight="1">
      <c r="A76" s="5">
        <v>45784.0</v>
      </c>
      <c r="B76" s="20" t="s">
        <v>6</v>
      </c>
      <c r="C76" s="28" t="str">
        <f t="array" ref="C76">IFNA(XLOOKUP(E76,GP_Bhajan_List[GP Bhajan List], GP_Bhajan_List[Singer]),"")</f>
        <v/>
      </c>
      <c r="D76" s="20" t="s">
        <v>1055</v>
      </c>
      <c r="E76" s="22"/>
      <c r="F76" s="23"/>
      <c r="G76" s="24" t="s">
        <v>52</v>
      </c>
      <c r="H76" s="25" t="str">
        <f t="array" ref="H76">IFNA(INDEX(Pitches[],MATCH($G76,Pitches[Pitches],0),2),"")</f>
        <v>G#</v>
      </c>
      <c r="I76" s="23" t="str">
        <f t="array" ref="I76">IF(
  AND(D76="", E76=""), 
  "", 
  IFNA(
    IF(
      INDEX(Singers[], MATCH(IF(D76&lt;&gt;"", B76, C76), Singers[Singers], 0), 2, 0) = "Gents",
      INDEX(Bhajans[], MATCH(IF(D76&lt;&gt;"", D76, E76), Bhajans[title], 0), 13),
      INDEX(Bhajans[], MATCH(IF(D76&lt;&gt;"", D76, E76), Bhajans[title], 0), 14)
    ),
    ""
  )
)
</f>
        <v>1 Pancham / C</v>
      </c>
      <c r="J76" s="25" t="str">
        <f t="array" ref="J76">IF(AND($D76="", $E76=""), "", IFNA(INDEX(Bhajans[], MATCH(IF($D76&lt;&gt;"", $D76, $E76), Bhajans[title], 0), 9), ""))
</f>
        <v>Pahadi</v>
      </c>
      <c r="K76" s="26" t="str">
        <f t="array" ref="K76">IF(AND($D76="", $E76=""), "", IFNA(INDEX(Bhajans[], MATCH(IF($D76&lt;&gt;"", $D76, $E76), Bhajans[title], 0), 5), ""))
</f>
        <v>Jai Ganesha Paahi Maam Sri Ganesha Raksha Maam
Jai Ganesh Jai Ganesh Jai Ganesha Raksha Maam
Lambodhara Gowri Sutha Jai Ganesha Paahi Maam
Mangala Kara Sankata Hara Jai Ganesha Raksha Maam [ Jai Ganesh Jai Ganesh ...]</v>
      </c>
      <c r="L76" s="26" t="str">
        <f t="array" ref="L76">IF(AND($D76="", $E76=""), "", IFNA(INDEX(Bhajans[], MATCH(IF($D76&lt;&gt;"", $D76, $E76), Bhajans[title], 0), 4), ""))
</f>
        <v>Save me Lord Ganesh, the one with a big belly and the son of Mother Gowri. Protect me O Lord Ganesh, for You destroy the plighted condition of Your devotees and confer prosperity and auspiciousness.</v>
      </c>
    </row>
    <row r="77" ht="22.5" hidden="1" customHeight="1">
      <c r="A77" s="5">
        <v>45784.0</v>
      </c>
      <c r="B77" s="20" t="s">
        <v>16</v>
      </c>
      <c r="C77" s="28" t="str">
        <f t="array" ref="C77">IFNA(XLOOKUP(E77,GP_Bhajan_List[GP Bhajan List], GP_Bhajan_List[Singer]),"")</f>
        <v/>
      </c>
      <c r="D77" s="20" t="s">
        <v>1063</v>
      </c>
      <c r="E77" s="22"/>
      <c r="F77" s="23"/>
      <c r="G77" s="24" t="s">
        <v>227</v>
      </c>
      <c r="H77" s="25" t="str">
        <f t="array" ref="H77">IFNA(INDEX(Pitches[],MATCH($G77,Pitches[Pitches],0),2),"")</f>
        <v>A#</v>
      </c>
      <c r="I77" s="23" t="str">
        <f t="array" ref="I77">IF(
  AND(D77="", E77=""), 
  "", 
  IFNA(
    IF(
      INDEX(Singers[], MATCH(IF(D77&lt;&gt;"", B77, C77), Singers[Singers], 0), 2, 0) = "Gents",
      INDEX(Bhajans[], MATCH(IF(D77&lt;&gt;"", D77, E77), Bhajans[title], 0), 13),
      INDEX(Bhajans[], MATCH(IF(D77&lt;&gt;"", D77, E77), Bhajans[title], 0), 14)
    ),
    ""
  )
)
</f>
        <v>2.5 Pancham / D#</v>
      </c>
      <c r="J77" s="25" t="str">
        <f t="array" ref="J77">IF(AND($D77="", $E77=""), "", IFNA(INDEX(Bhajans[], MATCH(IF($D77&lt;&gt;"", $D77, $E77), Bhajans[title], 0), 9), ""))
</f>
        <v>Shankarabharanam / Bilawal</v>
      </c>
      <c r="K77" s="26" t="str">
        <f t="array" ref="K77">IF(AND($D77="", $E77=""), "", IFNA(INDEX(Bhajans[], MATCH(IF($D77&lt;&gt;"", $D77, $E77), Bhajans[title], 0), 5), ""))
</f>
        <v>Rama Krishna Vasudeva Narayana Hari Hari
Vishwa Roopa Vasudeva Narayana Hari Hari
Narayana Hari Hari Om Narayana Hari Hari [ Vishwa Roopa ... ]</v>
      </c>
      <c r="L77" s="26" t="str">
        <f t="array" ref="L77">IF(AND($D77="", $E77=""), "", IFNA(INDEX(Bhajans[], MATCH(IF($D77&lt;&gt;"", $D77, $E77), Bhajans[title], 0), 4), ""))
</f>
        <v>Chant the names of Lord Rama, Krishna, Vasudeva, Hari, Narayana, the all-pervading cosmic form of the Lord of Lords, Lord Hari, who is verily Lord Sai.</v>
      </c>
    </row>
    <row r="78" ht="22.5" hidden="1" customHeight="1">
      <c r="A78" s="5">
        <v>45784.0</v>
      </c>
      <c r="B78" s="20" t="s">
        <v>2</v>
      </c>
      <c r="C78" s="28" t="str">
        <f t="array" ref="C78">IFNA(XLOOKUP(E78,GP_Bhajan_List[GP Bhajan List], GP_Bhajan_List[Singer]),"")</f>
        <v/>
      </c>
      <c r="D78" s="20" t="s">
        <v>1075</v>
      </c>
      <c r="E78" s="22"/>
      <c r="F78" s="23"/>
      <c r="G78" s="24" t="s">
        <v>144</v>
      </c>
      <c r="H78" s="25" t="str">
        <f t="array" ref="H78">IFNA(INDEX(Pitches[],MATCH($G78,Pitches[Pitches],0),2),"")</f>
        <v>D#</v>
      </c>
      <c r="I78" s="23" t="str">
        <f t="array" ref="I78">IF(
  AND(D78="", E78=""), 
  "", 
  IFNA(
    IF(
      INDEX(Singers[], MATCH(IF(D78&lt;&gt;"", B78, C78), Singers[Singers], 0), 2, 0) = "Gents",
      INDEX(Bhajans[], MATCH(IF(D78&lt;&gt;"", D78, E78), Bhajans[title], 0), 13),
      INDEX(Bhajans[], MATCH(IF(D78&lt;&gt;"", D78, E78), Bhajans[title], 0), 14)
    ),
    ""
  )
)
</f>
        <v>2 Madhyam / G</v>
      </c>
      <c r="J78" s="25" t="str">
        <f t="array" ref="J78">IF(AND($D78="", $E78=""), "", IFNA(INDEX(Bhajans[], MATCH(IF($D78&lt;&gt;"", $D78, $E78), Bhajans[title], 0), 9), ""))
</f>
        <v>Pahadi</v>
      </c>
      <c r="K78" s="26" t="str">
        <f t="array" ref="K78">IF(AND($D78="", $E78=""), "", IFNA(INDEX(Bhajans[], MATCH(IF($D78&lt;&gt;"", $D78, $E78), Bhajans[title], 0), 5), ""))
</f>
        <v>Jaya Kausalya Nandana Ram Paramananda Ananda Ram
Jaya Shirdeesha Partheesha Ram Jaya Prashanthi Sayeesha Ram [ Jaya Kausalya ... ]
Mangala Pavana Naam Jaya Sundara Vaidehi Ram
Sundara Sayeesha Ram ( Jaya )</v>
      </c>
      <c r="L78" s="26" t="str">
        <f t="array" ref="L78">IF(AND($D78="", $E78=""), "", IFNA(INDEX(Bhajans[], MATCH(IF($D78&lt;&gt;"", $D78, $E78), Bhajans[title], 0), 4), ""))
</f>
        <v>Glory to the son of Kausalya, One of Supreme Bliss, who dwells in Shirdi and Prashanthi Nilayam in Parthi. The Name 'Ram' is supremely Auspicious and He is the beloved of Mother Vaidehi (Sita).</v>
      </c>
    </row>
    <row r="79" ht="22.5" hidden="1" customHeight="1">
      <c r="A79" s="5">
        <v>45785.0</v>
      </c>
      <c r="B79" s="20" t="s">
        <v>0</v>
      </c>
      <c r="C79" s="28" t="str">
        <f t="array" ref="C79">IFNA(XLOOKUP(E79,GP_Bhajan_List[GP Bhajan List], GP_Bhajan_List[Singer]),"")</f>
        <v/>
      </c>
      <c r="D79" s="20" t="s">
        <v>1082</v>
      </c>
      <c r="E79" s="22"/>
      <c r="F79" s="23"/>
      <c r="G79" s="24" t="s">
        <v>52</v>
      </c>
      <c r="H79" s="25" t="str">
        <f t="array" ref="H79">IFNA(INDEX(Pitches[],MATCH($G79,Pitches[Pitches],0),2),"")</f>
        <v>G#</v>
      </c>
      <c r="I79" s="23" t="str">
        <f t="array" ref="I79">IF(
  AND(D79="", E79=""), 
  "", 
  IFNA(
    IF(
      INDEX(Singers[], MATCH(IF(D79&lt;&gt;"", B79, C79), Singers[Singers], 0), 2, 0) = "Gents",
      INDEX(Bhajans[], MATCH(IF(D79&lt;&gt;"", D79, E79), Bhajans[title], 0), 13),
      INDEX(Bhajans[], MATCH(IF(D79&lt;&gt;"", D79, E79), Bhajans[title], 0), 14)
    ),
    ""
  )
)
</f>
        <v>1 Pancham / C</v>
      </c>
      <c r="J79" s="25" t="str">
        <f t="array" ref="J79">IF(AND($D79="", $E79=""), "", IFNA(INDEX(Bhajans[], MATCH(IF($D79&lt;&gt;"", $D79, $E79), Bhajans[title], 0), 9), ""))
</f>
        <v>Shankarabharanam / Bilawal</v>
      </c>
      <c r="K79" s="26" t="str">
        <f t="array" ref="K79">IF(AND($D79="", $E79=""), "", IFNA(INDEX(Bhajans[], MATCH(IF($D79&lt;&gt;"", $D79, $E79), Bhajans[title], 0), 5), ""))
</f>
        <v>Rama Sumira Man Rama Sumira Man
Rama Sumira Man Ram
Janaki Vallabha Dasharatha Nandana
Ramachandra Sri Ram
Bhaja Mana Sita Ram Ram Bhaja Mana Sita Ram
Bhaja Mana Radhey Shyam Shyam Bhaja Mana Radhey Shyam
Bhaja Mana Sai Ram Ram Bhaja Mana Sai Ram</v>
      </c>
      <c r="L79" s="26" t="str">
        <f t="array" ref="L79">IF(AND($D79="", $E79=""), "", IFNA(INDEX(Bhajans[], MATCH(IF($D79&lt;&gt;"", $D79, $E79), Bhajans[title], 0), 4), ""))
</f>
        <v>O mind, chant the name of Lord Rama, the beloved of Sita and the son of King Dasharatha. Worship, O mind, Lord Rama, Lord Krishna and Lord Sai.</v>
      </c>
    </row>
    <row r="80" ht="22.5" hidden="1" customHeight="1">
      <c r="A80" s="5">
        <v>45787.0</v>
      </c>
      <c r="B80" s="20" t="s">
        <v>4</v>
      </c>
      <c r="C80" s="28" t="str">
        <f t="array" ref="C80">IFNA(XLOOKUP(E80,GP_Bhajan_List[GP Bhajan List], GP_Bhajan_List[Singer]),"")</f>
        <v/>
      </c>
      <c r="D80" s="20" t="s">
        <v>1091</v>
      </c>
      <c r="E80" s="22"/>
      <c r="F80" s="23"/>
      <c r="G80" s="24" t="s">
        <v>88</v>
      </c>
      <c r="H80" s="25" t="str">
        <f t="array" ref="H80">IFNA(INDEX(Pitches[],MATCH($G80,Pitches[Pitches],0),2),"")</f>
        <v>A</v>
      </c>
      <c r="I80" s="23" t="str">
        <f t="array" ref="I80">IF(
  AND(D80="", E80=""), 
  "", 
  IFNA(
    IF(
      INDEX(Singers[], MATCH(IF(D80&lt;&gt;"", B80, C80), Singers[Singers], 0), 2, 0) = "Gents",
      INDEX(Bhajans[], MATCH(IF(D80&lt;&gt;"", D80, E80), Bhajans[title], 0), 13),
      INDEX(Bhajans[], MATCH(IF(D80&lt;&gt;"", D80, E80), Bhajans[title], 0), 14)
    ),
    ""
  )
)
</f>
        <v>2 Pancham / D</v>
      </c>
      <c r="J80" s="25" t="str">
        <f t="array" ref="J80">IF(AND($D80="", $E80=""), "", IFNA(INDEX(Bhajans[], MATCH(IF($D80&lt;&gt;"", $D80, $E80), Bhajans[title], 0), 9), ""))
</f>
        <v>Charukeshi</v>
      </c>
      <c r="K80" s="26" t="str">
        <f t="array" ref="K80">IF(AND($D80="", $E80=""), "", IFNA(INDEX(Bhajans[], MATCH(IF($D80&lt;&gt;"", $D80, $E80), Bhajans[title], 0), 5), ""))
</f>
        <v>Lambodhara Gananatha Gajanana
Parvathi Nandana Shubhanana
Pashupathi Tanaya Siddhi Vinayaka
Pranavakaara Shambho Nandana
Parthi Pureesha Paahi Gajanana
Hey Shiva Nandana Shubhanana</v>
      </c>
      <c r="L80" s="26" t="str">
        <f t="array" ref="L80">IF(AND($D80="", $E80=""), "", IFNA(INDEX(Bhajans[], MATCH(IF($D80&lt;&gt;"", $D80, $E80), Bhajans[title], 0), 4), ""))
</f>
        <v>Protect me Lord Ganesha, the Lord of Ganaas, who has an elephant head and is the big bellied son of Mother Parvathi and Lord Shiva. You are the one who embodies the sacred Om and who is verily Sai, the Lord of Parthi.</v>
      </c>
    </row>
    <row r="81" ht="22.5" hidden="1" customHeight="1">
      <c r="A81" s="5">
        <v>45787.0</v>
      </c>
      <c r="B81" s="20" t="s">
        <v>16</v>
      </c>
      <c r="C81" s="28" t="str">
        <f t="array" ref="C81">IFNA(XLOOKUP(E81,GP_Bhajan_List[GP Bhajan List], GP_Bhajan_List[Singer]),"")</f>
        <v/>
      </c>
      <c r="D81" s="20" t="s">
        <v>1101</v>
      </c>
      <c r="E81" s="22"/>
      <c r="F81" s="23"/>
      <c r="G81" s="24" t="s">
        <v>101</v>
      </c>
      <c r="H81" s="25" t="str">
        <f t="array" ref="H81">IFNA(INDEX(Pitches[],MATCH($G81,Pitches[Pitches],0),2),"")</f>
        <v>F#</v>
      </c>
      <c r="I81" s="23" t="str">
        <f t="array" ref="I81">IF(
  AND(D81="", E81=""), 
  "", 
  IFNA(
    IF(
      INDEX(Singers[], MATCH(IF(D81&lt;&gt;"", B81, C81), Singers[Singers], 0), 2, 0) = "Gents",
      INDEX(Bhajans[], MATCH(IF(D81&lt;&gt;"", D81, E81), Bhajans[title], 0), 13),
      INDEX(Bhajans[], MATCH(IF(D81&lt;&gt;"", D81, E81), Bhajans[title], 0), 14)
    ),
    ""
  )
)
</f>
        <v>6 Pancham / A</v>
      </c>
      <c r="J81" s="25" t="str">
        <f t="array" ref="J81">IF(AND($D81="", $E81=""), "", IFNA(INDEX(Bhajans[], MATCH(IF($D81&lt;&gt;"", $D81, $E81), Bhajans[title], 0), 9), ""))
</f>
        <v>Miyan ki Malhar</v>
      </c>
      <c r="K81" s="26" t="str">
        <f t="array" ref="K81">IF(AND($D81="", $E81=""), "", IFNA(INDEX(Bhajans[], MATCH(IF($D81&lt;&gt;"", $D81, $E81), Bhajans[title], 0), 5), ""))
</f>
        <v>Ghana Ghana Neela Vadana Ati Sundara
Megha Shyamala Madhava Murahara [ Ghana Ghana ... ]
Mandasmitha Mukha Radha Manohara
Govinda Gopala Natavara Giridhara [ Megha Shyamala ... ]</v>
      </c>
      <c r="L81" s="26" t="str">
        <f t="array" ref="L81">IF(AND($D81="", $E81=""), "", IFNA(INDEX(Bhajans[], MATCH(IF($D81&lt;&gt;"", $D81, $E81), Bhajans[title], 0), 4), ""))
</f>
        <v>Lord Krishna is described as the one having a dark blue complexion like that of a rain cloud, one who is very sweet in nature and one who killed the demon Mura. He has a gentle smile on His face and is adored by Radha. He is the Supreme Cowherd looking after His cows (mankind), He is the Supreme Dancer and Actor, the one who lifted the mountain Govardhana for protecting the people of Gokula from the wrath of Indra.</v>
      </c>
    </row>
    <row r="82" ht="22.5" hidden="1" customHeight="1">
      <c r="A82" s="5">
        <v>45787.0</v>
      </c>
      <c r="B82" s="20" t="s">
        <v>1</v>
      </c>
      <c r="C82" s="28" t="str">
        <f t="array" ref="C82">IFNA(XLOOKUP(E82,GP_Bhajan_List[GP Bhajan List], GP_Bhajan_List[Singer]),"")</f>
        <v/>
      </c>
      <c r="D82" s="20" t="s">
        <v>1108</v>
      </c>
      <c r="E82" s="22"/>
      <c r="F82" s="23"/>
      <c r="G82" s="24" t="s">
        <v>52</v>
      </c>
      <c r="H82" s="25" t="str">
        <f t="array" ref="H82">IFNA(INDEX(Pitches[],MATCH($G82,Pitches[Pitches],0),2),"")</f>
        <v>G#</v>
      </c>
      <c r="I82" s="23" t="str">
        <f t="array" ref="I82">IF(
  AND(D82="", E82=""), 
  "", 
  IFNA(
    IF(
      INDEX(Singers[], MATCH(IF(D82&lt;&gt;"", B82, C82), Singers[Singers], 0), 2, 0) = "Gents",
      INDEX(Bhajans[], MATCH(IF(D82&lt;&gt;"", D82, E82), Bhajans[title], 0), 13),
      INDEX(Bhajans[], MATCH(IF(D82&lt;&gt;"", D82, E82), Bhajans[title], 0), 14)
    ),
    ""
  )
)
</f>
        <v>1 Pancham / C</v>
      </c>
      <c r="J82" s="25" t="str">
        <f t="array" ref="J82">IF(AND($D82="", $E82=""), "", IFNA(INDEX(Bhajans[], MATCH(IF($D82&lt;&gt;"", $D82, $E82), Bhajans[title], 0), 9), ""))
</f>
        <v>Madhyamavati / Madhmad Sarang</v>
      </c>
      <c r="K82" s="26" t="str">
        <f t="array" ref="K82">IF(AND($D82="", $E82=""), "", IFNA(INDEX(Bhajans[], MATCH(IF($D82&lt;&gt;"", $D82, $E82), Bhajans[title], 0), 5), ""))
</f>
        <v>Sathya Sai Padambujam Bhajorey Manasa Nirantharam
Parama Pavitram Pavana Charanam
Kalimala Dahanam Sri Guru Charanam
Bhava Bhaya Nashana Duritha Nivarana
Parthi Pureeshwara Pankaja Charanam
Bhajorey Manasa Nirantharam
Bhajorey Manasa Nirantharam (2)</v>
      </c>
      <c r="L82" s="26" t="str">
        <f t="array" ref="L82">IF(AND($D82="", $E82=""), "", IFNA(INDEX(Bhajans[], MATCH(IF($D82&lt;&gt;"", $D82, $E82), Bhajans[title], 0), 4), ""))
</f>
        <v>Meditate incessantly upon the most holy and auspicious Lotus Feet of Lord Sathya Sai, the Feet of the Divine Preceptor, which will eradicate the sins of this Kali age, the Feet, which will destroy all the fears of this materialistic world and remove the obstacles.</v>
      </c>
    </row>
    <row r="83" ht="22.5" hidden="1" customHeight="1">
      <c r="A83" s="5">
        <v>45790.0</v>
      </c>
      <c r="B83" s="20" t="s">
        <v>0</v>
      </c>
      <c r="C83" s="28" t="str">
        <f t="array" ref="C83">IFNA(XLOOKUP(E83,GP_Bhajan_List[GP Bhajan List], GP_Bhajan_List[Singer]),"")</f>
        <v/>
      </c>
      <c r="D83" s="20" t="s">
        <v>1118</v>
      </c>
      <c r="E83" s="22"/>
      <c r="F83" s="23"/>
      <c r="G83" s="24" t="s">
        <v>88</v>
      </c>
      <c r="H83" s="25" t="str">
        <f t="array" ref="H83">IFNA(INDEX(Pitches[],MATCH($G83,Pitches[Pitches],0),2),"")</f>
        <v>A</v>
      </c>
      <c r="I83" s="23" t="str">
        <f t="array" ref="I83">IF(
  AND(D83="", E83=""), 
  "", 
  IFNA(
    IF(
      INDEX(Singers[], MATCH(IF(D83&lt;&gt;"", B83, C83), Singers[Singers], 0), 2, 0) = "Gents",
      INDEX(Bhajans[], MATCH(IF(D83&lt;&gt;"", D83, E83), Bhajans[title], 0), 13),
      INDEX(Bhajans[], MATCH(IF(D83&lt;&gt;"", D83, E83), Bhajans[title], 0), 14)
    ),
    ""
  )
)
</f>
        <v>2 Pancham / D</v>
      </c>
      <c r="J83" s="25" t="str">
        <f t="array" ref="J83">IF(AND($D83="", $E83=""), "", IFNA(INDEX(Bhajans[], MATCH(IF($D83&lt;&gt;"", $D83, $E83), Bhajans[title], 0), 9), ""))
</f>
        <v>Yaman Kalyan</v>
      </c>
      <c r="K83" s="26" t="str">
        <f t="array" ref="K83">IF(AND($D83="", $E83=""), "", IFNA(INDEX(Bhajans[], MATCH(IF($D83&lt;&gt;"", $D83, $E83), Bhajans[title], 0), 5), ""))
</f>
        <v>Jaya Ho Jaya Ho Mooshika Vahana
Hey Shiva Nandana Prathama Vandana
Parvathi Tanaya Siddhi Vinayaka
Sharanam Sharanam Vighna Haranam [ Hey Shiva Nandana ]</v>
      </c>
      <c r="L83" s="26" t="str">
        <f t="array" ref="L83">IF(AND($D83="", $E83=""), "", IFNA(INDEX(Bhajans[], MATCH(IF($D83&lt;&gt;"", $D83, $E83), Bhajans[title], 0), 4), ""))
</f>
        <v>Victory to the son of Shiva and Parvathi who moves on a mouse and the one who is offered the first prayers. Let us surrender to the one who removes obstacles and grants us spiritual powers.</v>
      </c>
    </row>
    <row r="84" ht="22.5" hidden="1" customHeight="1">
      <c r="A84" s="5">
        <v>45790.0</v>
      </c>
      <c r="B84" s="20" t="s">
        <v>1</v>
      </c>
      <c r="C84" s="28" t="str">
        <f t="array" ref="C84">IFNA(XLOOKUP(E84,GP_Bhajan_List[GP Bhajan List], GP_Bhajan_List[Singer]),"")</f>
        <v/>
      </c>
      <c r="D84" s="20" t="s">
        <v>1129</v>
      </c>
      <c r="E84" s="22"/>
      <c r="F84" s="23"/>
      <c r="G84" s="24" t="s">
        <v>344</v>
      </c>
      <c r="H84" s="25" t="str">
        <f t="array" ref="H84">IFNA(INDEX(Pitches[],MATCH($G84,Pitches[Pitches],0),2),"")</f>
        <v>C#</v>
      </c>
      <c r="I84" s="23" t="str">
        <f t="array" ref="I84">IF(
  AND(D84="", E84=""), 
  "", 
  IFNA(
    IF(
      INDEX(Singers[], MATCH(IF(D84&lt;&gt;"", B84, C84), Singers[Singers], 0), 2, 0) = "Gents",
      INDEX(Bhajans[], MATCH(IF(D84&lt;&gt;"", D84, E84), Bhajans[title], 0), 13),
      INDEX(Bhajans[], MATCH(IF(D84&lt;&gt;"", D84, E84), Bhajans[title], 0), 14)
    ),
    ""
  )
)
</f>
        <v>1 Madhyam / F</v>
      </c>
      <c r="J84" s="25" t="str">
        <f t="array" ref="J84">IF(AND($D84="", $E84=""), "", IFNA(INDEX(Bhajans[], MATCH(IF($D84&lt;&gt;"", $D84, $E84), Bhajans[title], 0), 9), ""))
</f>
        <v>Chakravakam / Ahir Bhairav</v>
      </c>
      <c r="K84" s="26" t="str">
        <f t="array" ref="K84">IF(AND($D84="", $E84=""), "", IFNA(INDEX(Bhajans[], MATCH(IF($D84&lt;&gt;"", $D84, $E84), Bhajans[title], 0), 5), ""))
</f>
        <v>Hey Chinmayi Sai Janani
Mata Jaganmayi Sai Janani
Shabdha Brahmamayi Sai Janani
Parathparamayi Sai Janani
Shiva Shakthimayi Sai Janani
Nithyanandamayi Sai Janani</v>
      </c>
      <c r="L84" s="26" t="str">
        <f t="array" ref="L84">IF(AND($D84="", $E84=""), "", IFNA(INDEX(Bhajans[], MATCH(IF($D84&lt;&gt;"", $D84, $E84), Bhajans[title], 0), 4), ""))
</f>
        <v>Oh Mother Sai! You are that Pure Consciousness, Mother of the entire universe and the originator of the Primordial sound 'Om' from which this Universe has come into being. Oh Mother! You are superior even to the best, the embodiment of Matter and Energy principle and the ever-blissful.</v>
      </c>
    </row>
    <row r="85" ht="22.5" hidden="1" customHeight="1">
      <c r="A85" s="5">
        <v>45790.0</v>
      </c>
      <c r="B85" s="20" t="s">
        <v>16</v>
      </c>
      <c r="C85" s="28" t="str">
        <f t="array" ref="C85">IFNA(XLOOKUP(E85,GP_Bhajan_List[GP Bhajan List], GP_Bhajan_List[Singer]),"")</f>
        <v/>
      </c>
      <c r="D85" s="20" t="s">
        <v>1138</v>
      </c>
      <c r="E85" s="22"/>
      <c r="F85" s="23"/>
      <c r="G85" s="24" t="s">
        <v>88</v>
      </c>
      <c r="H85" s="25" t="str">
        <f t="array" ref="H85">IFNA(INDEX(Pitches[],MATCH($G85,Pitches[Pitches],0),2),"")</f>
        <v>A</v>
      </c>
      <c r="I85" s="23" t="str">
        <f t="array" ref="I85">IF(
  AND(D85="", E85=""), 
  "", 
  IFNA(
    IF(
      INDEX(Singers[], MATCH(IF(D85&lt;&gt;"", B85, C85), Singers[Singers], 0), 2, 0) = "Gents",
      INDEX(Bhajans[], MATCH(IF(D85&lt;&gt;"", D85, E85), Bhajans[title], 0), 13),
      INDEX(Bhajans[], MATCH(IF(D85&lt;&gt;"", D85, E85), Bhajans[title], 0), 14)
    ),
    ""
  )
)
</f>
        <v>1 Pancham / C</v>
      </c>
      <c r="J85" s="25" t="str">
        <f t="array" ref="J85">IF(AND($D85="", $E85=""), "", IFNA(INDEX(Bhajans[], MATCH(IF($D85&lt;&gt;"", $D85, $E85), Bhajans[title], 0), 9), ""))
</f>
        <v>Shankarabharanam / Bilawal</v>
      </c>
      <c r="K85" s="26" t="str">
        <f t="array" ref="K85">IF(AND($D85="", $E85=""), "", IFNA(INDEX(Bhajans[], MATCH(IF($D85&lt;&gt;"", $D85, $E85), Bhajans[title], 0), 5), ""))
</f>
        <v>Jaya Krishna Kunja Vihari
Jaya Radha Hrudaya Vihari
Jaya Yamuna Teera Vihari
Jaya Gopi Ke Hrudaya Vihari
Jaya Madhava Raasa Vihari
Jaya Sai Parthi Vihari</v>
      </c>
      <c r="L85" s="26" t="str">
        <f t="array" ref="L85">IF(AND($D85="", $E85=""), "", IFNA(INDEX(Bhajans[], MATCH(IF($D85&lt;&gt;"", $D85, $E85), Bhajans[title], 0), 4), ""))
</f>
        <v>Victory to Lord Krishna, the one who moves about through thick shrubs, on the banks of Yamuna river, the one who dwells in the hearts of Radha and the Gopis and with whom He performed the celestial dance. Victory to Lord Sai who dwells in Parthi.</v>
      </c>
    </row>
    <row r="86" ht="22.5" hidden="1" customHeight="1">
      <c r="A86" s="5">
        <v>45791.0</v>
      </c>
      <c r="B86" s="20" t="s">
        <v>2</v>
      </c>
      <c r="C86" s="28" t="str">
        <f t="array" ref="C86">IFNA(XLOOKUP(E86,GP_Bhajan_List[GP Bhajan List], GP_Bhajan_List[Singer]),"")</f>
        <v/>
      </c>
      <c r="D86" s="20" t="s">
        <v>1122</v>
      </c>
      <c r="E86" s="22"/>
      <c r="F86" s="23"/>
      <c r="G86" s="24" t="s">
        <v>190</v>
      </c>
      <c r="H86" s="25" t="str">
        <f t="array" ref="H86">IFNA(INDEX(Pitches[],MATCH($G86,Pitches[Pitches],0),2),"")</f>
        <v>G#</v>
      </c>
      <c r="I86" s="23" t="str">
        <f t="array" ref="I86">IF(
  AND(D86="", E86=""), 
  "", 
  IFNA(
    IF(
      INDEX(Singers[], MATCH(IF(D86&lt;&gt;"", B86, C86), Singers[Singers], 0), 2, 0) = "Gents",
      INDEX(Bhajans[], MATCH(IF(D86&lt;&gt;"", D86, E86), Bhajans[title], 0), 13),
      INDEX(Bhajans[], MATCH(IF(D86&lt;&gt;"", D86, E86), Bhajans[title], 0), 14)
    ),
    ""
  )
)
</f>
        <v>4.5 Madhyam / B</v>
      </c>
      <c r="J86" s="25" t="str">
        <f t="array" ref="J86">IF(AND($D86="", $E86=""), "", IFNA(INDEX(Bhajans[], MATCH(IF($D86&lt;&gt;"", $D86, $E86), Bhajans[title], 0), 9), ""))
</f>
        <v>Jaunpuri</v>
      </c>
      <c r="K86" s="26" t="str">
        <f t="array" ref="K86">IF(AND($D86="", $E86=""), "", IFNA(INDEX(Bhajans[], MATCH(IF($D86&lt;&gt;"", $D86, $E86), Bhajans[title], 0), 5), ""))
</f>
        <v>Amba Bhavani Shiva Shambhu Kumara
Sri Gananatha Shanthakara
Purana Purusha Sathya Sai Natha
Pranava Swaroopa Partheesha</v>
      </c>
      <c r="L86" s="26" t="str">
        <f t="array" ref="L86">IF(AND($D86="", $E86=""), "", IFNA(INDEX(Bhajans[], MATCH(IF($D86&lt;&gt;"", $D86, $E86), Bhajans[title], 0), 4), ""))
</f>
        <v>O Lord Ganesha, beloved son of Shiva and Mother Parvathi, You are the embodiment of peace. O Lord Sathya Sai, You are the one adored in ancient Holy scriptures and You are the very form of the primordial sound Om.</v>
      </c>
    </row>
    <row r="87" ht="22.5" hidden="1" customHeight="1">
      <c r="A87" s="5">
        <v>45791.0</v>
      </c>
      <c r="B87" s="20" t="s">
        <v>18</v>
      </c>
      <c r="C87" s="28" t="str">
        <f t="array" ref="C87">IFNA(XLOOKUP(E87,GP_Bhajan_List[GP Bhajan List], GP_Bhajan_List[Singer]),"")</f>
        <v/>
      </c>
      <c r="D87" s="20" t="s">
        <v>1163</v>
      </c>
      <c r="E87" s="22"/>
      <c r="F87" s="23"/>
      <c r="G87" s="24" t="s">
        <v>88</v>
      </c>
      <c r="H87" s="25" t="str">
        <f t="array" ref="H87">IFNA(INDEX(Pitches[],MATCH($G87,Pitches[Pitches],0),2),"")</f>
        <v>A</v>
      </c>
      <c r="I87" s="23" t="str">
        <f t="array" ref="I87">IF(
  AND(D87="", E87=""), 
  "", 
  IFNA(
    IF(
      INDEX(Singers[], MATCH(IF(D87&lt;&gt;"", B87, C87), Singers[Singers], 0), 2, 0) = "Gents",
      INDEX(Bhajans[], MATCH(IF(D87&lt;&gt;"", D87, E87), Bhajans[title], 0), 13),
      INDEX(Bhajans[], MATCH(IF(D87&lt;&gt;"", D87, E87), Bhajans[title], 0), 14)
    ),
    ""
  )
)
</f>
        <v>2 Pancham / D</v>
      </c>
      <c r="J87" s="25" t="str">
        <f t="array" ref="J87">IF(AND($D87="", $E87=""), "", IFNA(INDEX(Bhajans[], MATCH(IF($D87&lt;&gt;"", $D87, $E87), Bhajans[title], 0), 9), ""))
</f>
        <v>Kalyani / Yaman</v>
      </c>
      <c r="K87" s="26" t="str">
        <f t="array" ref="K87">IF(AND($D87="", $E87=""), "", IFNA(INDEX(Bhajans[], MATCH(IF($D87&lt;&gt;"", $D87, $E87), Bhajans[title], 0), 5), ""))
</f>
        <v>Neelakanta Mahadeva Gowri Vandana
Chandra Chooda Daya Natha Nandi Vahana
Samba Shiva Shooladhari Naga Bhooshana
Phaala Netra Uma Kantha Parama Pavana</v>
      </c>
      <c r="L87" s="26" t="str">
        <f t="array" ref="L87">IF(AND($D87="", $E87=""), "", IFNA(INDEX(Bhajans[], MATCH(IF($D87&lt;&gt;"", $D87, $E87), Bhajans[title], 0), 4), ""))
</f>
        <v>O God of Gods, Mahadeva (Shiva), the blue-throated one, You are worshipped by the Divine Mother Gowri. You are adorned with the moon on Your tresses, You bless the Nandi (the great bull) as Your vehicle. You are full of compassion. You carry the Trident and wear the snake as ornament. With Mother Uma as consort, You are adorned with the third eye and the purest of the Pure. Bless us all at all times.</v>
      </c>
    </row>
    <row r="88" ht="22.5" hidden="1" customHeight="1">
      <c r="A88" s="5">
        <v>45791.0</v>
      </c>
      <c r="B88" s="20" t="s">
        <v>6</v>
      </c>
      <c r="C88" s="28" t="str">
        <f t="array" ref="C88">IFNA(XLOOKUP(E88,GP_Bhajan_List[GP Bhajan List], GP_Bhajan_List[Singer]),"")</f>
        <v/>
      </c>
      <c r="D88" s="20" t="s">
        <v>1178</v>
      </c>
      <c r="E88" s="22"/>
      <c r="F88" s="23"/>
      <c r="G88" s="24" t="s">
        <v>88</v>
      </c>
      <c r="H88" s="25" t="str">
        <f t="array" ref="H88">IFNA(INDEX(Pitches[],MATCH($G88,Pitches[Pitches],0),2),"")</f>
        <v>A</v>
      </c>
      <c r="I88" s="23" t="str">
        <f t="array" ref="I88">IF(
  AND(D88="", E88=""), 
  "", 
  IFNA(
    IF(
      INDEX(Singers[], MATCH(IF(D88&lt;&gt;"", B88, C88), Singers[Singers], 0), 2, 0) = "Gents",
      INDEX(Bhajans[], MATCH(IF(D88&lt;&gt;"", D88, E88), Bhajans[title], 0), 13),
      INDEX(Bhajans[], MATCH(IF(D88&lt;&gt;"", D88, E88), Bhajans[title], 0), 14)
    ),
    ""
  )
)
</f>
        <v>1 Pancham / C</v>
      </c>
      <c r="J88" s="25" t="str">
        <f t="array" ref="J88">IF(AND($D88="", $E88=""), "", IFNA(INDEX(Bhajans[], MATCH(IF($D88&lt;&gt;"", $D88, $E88), Bhajans[title], 0), 9), ""))
</f>
        <v>Harikamboji</v>
      </c>
      <c r="K88" s="26" t="str">
        <f t="array" ref="K88">IF(AND($D88="", $E88=""), "", IFNA(INDEX(Bhajans[], MATCH(IF($D88&lt;&gt;"", $D88, $E88), Bhajans[title], 0), 5), ""))
</f>
        <v>Shiva Shiva Shambho Tandava Priyakara
Bhava Bhava Bhairava Bhavani Shankara [ Shiva Shiva ... ]
Hara Hara Bham Bham Bhola Maheshwara
Dama Dama Damaru Natana Manohara
Sathyam Shivam Sai Sundara</v>
      </c>
      <c r="L88" s="26" t="str">
        <f t="array" ref="L88">IF(AND($D88="", $E88=""), "", IFNA(INDEX(Bhajans[], MATCH(IF($D88&lt;&gt;"", $D88, $E88), Bhajans[title], 0), 4), ""))
</f>
        <v>This song extols the attributes associated with Lord Sai who is none other than Lord Shiva. He is described as the one who loves Cosmic dance (Tandava Priyakara), simple in nature (Bhola) and personification of Truth (Sathyam), Goodness (Shivam) and Beauty (Sundaram).</v>
      </c>
    </row>
    <row r="89" ht="22.5" hidden="1" customHeight="1">
      <c r="A89" s="5">
        <v>45792.0</v>
      </c>
      <c r="B89" s="20" t="s">
        <v>1</v>
      </c>
      <c r="C89" s="28" t="str">
        <f t="array" ref="C89">IFNA(XLOOKUP(E89,GP_Bhajan_List[GP Bhajan List], GP_Bhajan_List[Singer]),"")</f>
        <v/>
      </c>
      <c r="D89" s="20" t="s">
        <v>1188</v>
      </c>
      <c r="E89" s="22"/>
      <c r="F89" s="23"/>
      <c r="G89" s="24" t="s">
        <v>52</v>
      </c>
      <c r="H89" s="25" t="str">
        <f t="array" ref="H89">IFNA(INDEX(Pitches[],MATCH($G89,Pitches[Pitches],0),2),"")</f>
        <v>G#</v>
      </c>
      <c r="I89" s="23" t="str">
        <f t="array" ref="I89">IF(
  AND(D89="", E89=""), 
  "", 
  IFNA(
    IF(
      INDEX(Singers[], MATCH(IF(D89&lt;&gt;"", B89, C89), Singers[Singers], 0), 2, 0) = "Gents",
      INDEX(Bhajans[], MATCH(IF(D89&lt;&gt;"", D89, E89), Bhajans[title], 0), 13),
      INDEX(Bhajans[], MATCH(IF(D89&lt;&gt;"", D89, E89), Bhajans[title], 0), 14)
    ),
    ""
  )
)
</f>
        <v>1 Pancham / C</v>
      </c>
      <c r="J89" s="25" t="str">
        <f t="array" ref="J89">IF(AND($D89="", $E89=""), "", IFNA(INDEX(Bhajans[], MATCH(IF($D89&lt;&gt;"", $D89, $E89), Bhajans[title], 0), 9), ""))
</f>
        <v>Miyan ki Malhar</v>
      </c>
      <c r="K89" s="26" t="str">
        <f t="array" ref="K89">IF(AND($D89="", $E89=""), "", IFNA(INDEX(Bhajans[], MATCH(IF($D89&lt;&gt;"", $D89, $E89), Bhajans[title], 0), 5), ""))
</f>
        <v>Prathama Sharana Gananayaka Om
Vighna Vinashaka Siddhi Vinayaka [ Prathama Sharana ... ]
Vidya Dayaka Buddhi Pradayaka
Mooshika Vahana Sai Gajanana</v>
      </c>
      <c r="L89" s="26" t="str">
        <f t="array" ref="L89">IF(AND($D89="", $E89=""), "", IFNA(INDEX(Bhajans[], MATCH(IF($D89&lt;&gt;"", $D89, $E89), Bhajans[title], 0), 4), ""))
</f>
        <v>Let us pay our foremost obeisance and surrender to the Lord of the divine forces, Lord Vinayaka. He destroys obstacles and assures success. He who rides a mouse as a vehicle, grants knowledge and pure intellect, Lord Sai is His embodiment.</v>
      </c>
    </row>
    <row r="90" ht="22.5" hidden="1" customHeight="1">
      <c r="A90" s="5">
        <v>45792.0</v>
      </c>
      <c r="B90" s="20" t="s">
        <v>4</v>
      </c>
      <c r="C90" s="28" t="str">
        <f t="array" ref="C90">IFNA(XLOOKUP(E90,GP_Bhajan_List[GP Bhajan List], GP_Bhajan_List[Singer]),"")</f>
        <v/>
      </c>
      <c r="D90" s="20" t="s">
        <v>1199</v>
      </c>
      <c r="E90" s="22"/>
      <c r="F90" s="23"/>
      <c r="G90" s="24" t="s">
        <v>89</v>
      </c>
      <c r="H90" s="25" t="str">
        <f t="array" ref="H90">IFNA(INDEX(Pitches[],MATCH($G90,Pitches[Pitches],0),2),"")</f>
        <v>E</v>
      </c>
      <c r="I90" s="23" t="str">
        <f t="array" ref="I90">IF(
  AND(D90="", E90=""), 
  "", 
  IFNA(
    IF(
      INDEX(Singers[], MATCH(IF(D90&lt;&gt;"", B90, C90), Singers[Singers], 0), 2, 0) = "Gents",
      INDEX(Bhajans[], MATCH(IF(D90&lt;&gt;"", D90, E90), Bhajans[title], 0), 13),
      INDEX(Bhajans[], MATCH(IF(D90&lt;&gt;"", D90, E90), Bhajans[title], 0), 14)
    ),
    ""
  )
)
</f>
        <v>6 Pancham / A</v>
      </c>
      <c r="J90" s="25" t="str">
        <f t="array" ref="J90">IF(AND($D90="", $E90=""), "", IFNA(INDEX(Bhajans[], MATCH(IF($D90&lt;&gt;"", $D90, $E90), Bhajans[title], 0), 9), ""))
</f>
        <v>Abheri / Bhimpalas</v>
      </c>
      <c r="K90" s="26" t="str">
        <f t="array" ref="K90">IF(AND($D90="", $E90=""), "", IFNA(INDEX(Bhajans[], MATCH(IF($D90&lt;&gt;"", $D90, $E90), Bhajans[title], 0), 5), ""))
</f>
        <v>Sai Mera Tum Ho Sahara
Shirdi Avatara Sai Parthi Puri Bhagawan
Deenon Ke Tum Prana Sakha Prabhu
Merey Sai Ram
Merey Sai Ram Baba Parthipuri Bhagawan</v>
      </c>
      <c r="L90" s="26" t="str">
        <f t="array" ref="L90">IF(AND($D90="", $E90=""), "", IFNA(INDEX(Bhajans[], MATCH(IF($D90&lt;&gt;"", $D90, $E90), Bhajans[title], 0), 4), ""))
</f>
        <v>My Sai is the support and sustenance of my life; Glory to You, O Lord of Parthi, the re-incarnation of Shirdi Sai. Glory to You O Sai, who is the life-mate of the poor and the downtrodden. You are our very own O dearest Sai, the Lord of Parthi.</v>
      </c>
    </row>
    <row r="91" ht="22.5" hidden="1" customHeight="1">
      <c r="A91" s="5">
        <v>45792.0</v>
      </c>
      <c r="B91" s="20" t="s">
        <v>15</v>
      </c>
      <c r="C91" s="28" t="str">
        <f t="array" ref="C91">IFNA(XLOOKUP(E91,GP_Bhajan_List[GP Bhajan List], GP_Bhajan_List[Singer]),"")</f>
        <v/>
      </c>
      <c r="D91" s="20" t="s">
        <v>1213</v>
      </c>
      <c r="E91" s="22"/>
      <c r="F91" s="23"/>
      <c r="G91" s="24" t="s">
        <v>228</v>
      </c>
      <c r="H91" s="25" t="str">
        <f t="array" ref="H91">IFNA(INDEX(Pitches[],MATCH($G91,Pitches[Pitches],0),2),"")</f>
        <v>F</v>
      </c>
      <c r="I91" s="23" t="str">
        <f t="array" ref="I91">IF(
  AND(D91="", E91=""), 
  "", 
  IFNA(
    IF(
      INDEX(Singers[], MATCH(IF(D91&lt;&gt;"", B91, C91), Singers[Singers], 0), 2, 0) = "Gents",
      INDEX(Bhajans[], MATCH(IF(D91&lt;&gt;"", D91, E91), Bhajans[title], 0), 13),
      INDEX(Bhajans[], MATCH(IF(D91&lt;&gt;"", D91, E91), Bhajans[title], 0), 14)
    ),
    ""
  )
)
</f>
        <v>6 Pancham / A</v>
      </c>
      <c r="J91" s="25" t="str">
        <f t="array" ref="J91">IF(AND($D91="", $E91=""), "", IFNA(INDEX(Bhajans[], MATCH(IF($D91&lt;&gt;"", $D91, $E91), Bhajans[title], 0), 9), ""))
</f>
        <v>Shuddha Sarang</v>
      </c>
      <c r="K91" s="26" t="str">
        <f t="array" ref="K91">IF(AND($D91="", $E91=""), "", IFNA(INDEX(Bhajans[], MATCH(IF($D91&lt;&gt;"", $D91, $E91), Bhajans[title], 0), 5), ""))
</f>
        <v>Ayodhya Vihari Sri Rama Rama Rama
Dwaraka Vihari Sri Krishna Krishna Krishna
Saptagiri Vihari Govinda Govinda
Nija Bhaktha Hrudaya Vihari Sri Sai Natha Deva</v>
      </c>
      <c r="L91" s="26" t="str">
        <f t="array" ref="L91">IF(AND($D91="", $E91=""), "", IFNA(INDEX(Bhajans[], MATCH(IF($D91&lt;&gt;"", $D91, $E91), Bhajans[title], 0), 4), ""))
</f>
        <v>Sing the glory of Rama who is the resident of Ayodhya, Krishna the resident of Dwaraka and Govinda the God of seven hills. O Lord Sai, You revel in the hearts of devotees.</v>
      </c>
    </row>
    <row r="92" ht="22.5" hidden="1" customHeight="1">
      <c r="A92" s="5">
        <v>45795.0</v>
      </c>
      <c r="B92" s="20" t="s">
        <v>1</v>
      </c>
      <c r="C92" s="28" t="str">
        <f t="array" ref="C92">IFNA(XLOOKUP(E92,GP_Bhajan_List[GP Bhajan List], GP_Bhajan_List[Singer]),"")</f>
        <v/>
      </c>
      <c r="D92" s="20" t="s">
        <v>1229</v>
      </c>
      <c r="E92" s="22"/>
      <c r="F92" s="23"/>
      <c r="G92" s="24" t="s">
        <v>52</v>
      </c>
      <c r="H92" s="25" t="str">
        <f t="array" ref="H92">IFNA(INDEX(Pitches[],MATCH($G92,Pitches[Pitches],0),2),"")</f>
        <v>G#</v>
      </c>
      <c r="I92" s="23" t="str">
        <f t="array" ref="I92">IF(
  AND(D92="", E92=""), 
  "", 
  IFNA(
    IF(
      INDEX(Singers[], MATCH(IF(D92&lt;&gt;"", B92, C92), Singers[Singers], 0), 2, 0) = "Gents",
      INDEX(Bhajans[], MATCH(IF(D92&lt;&gt;"", D92, E92), Bhajans[title], 0), 13),
      INDEX(Bhajans[], MATCH(IF(D92&lt;&gt;"", D92, E92), Bhajans[title], 0), 14)
    ),
    ""
  )
)
</f>
        <v>1.5 Pancham / C#</v>
      </c>
      <c r="J92" s="25" t="str">
        <f t="array" ref="J92">IF(AND($D92="", $E92=""), "", IFNA(INDEX(Bhajans[], MATCH(IF($D92&lt;&gt;"", $D92, $E92), Bhajans[title], 0), 9), ""))
</f>
        <v>Natabhairavi</v>
      </c>
      <c r="K92" s="26" t="str">
        <f t="array" ref="K92">IF(AND($D92="", $E92=""), "", IFNA(INDEX(Bhajans[], MATCH(IF($D92&lt;&gt;"", $D92, $E92), Bhajans[title], 0), 5), ""))
</f>
        <v>Mangala Dayaka Hey Gananatha
Pranava Swaroopa Vighna Vinasha
Hey Shiva Nandana Paahi Dayala
Parthi Pureeshwara Jagat Paripala [ Pranava Swaroopa ... ]</v>
      </c>
      <c r="L92" s="26" t="str">
        <f t="array" ref="L92">IF(AND($D92="", $E92=""), "", IFNA(INDEX(Bhajans[], MATCH(IF($D92&lt;&gt;"", $D92, $E92), Bhajans[title], 0), 4), ""))
</f>
        <v>Glory to Lord Ganesha, the bestower of auspiciousness, Lord of the Ganaas, the very embodiment of Pranava (Omkar) and destroyer of obstacles. O the merciful, loving son of Lord Shiva, You are none other than the Lord of Parthi, Sai, the protector of the Universe.</v>
      </c>
    </row>
    <row r="93" ht="22.5" hidden="1" customHeight="1">
      <c r="A93" s="5">
        <v>45795.0</v>
      </c>
      <c r="B93" s="20" t="s">
        <v>6</v>
      </c>
      <c r="C93" s="28" t="str">
        <f t="array" ref="C93">IFNA(XLOOKUP(E93,GP_Bhajan_List[GP Bhajan List], GP_Bhajan_List[Singer]),"")</f>
        <v/>
      </c>
      <c r="D93" s="20" t="s">
        <v>1243</v>
      </c>
      <c r="E93" s="22"/>
      <c r="F93" s="23"/>
      <c r="G93" s="24" t="s">
        <v>88</v>
      </c>
      <c r="H93" s="25" t="str">
        <f t="array" ref="H93">IFNA(INDEX(Pitches[],MATCH($G93,Pitches[Pitches],0),2),"")</f>
        <v>A</v>
      </c>
      <c r="I93" s="23" t="str">
        <f t="array" ref="I93">IF(
  AND(D93="", E93=""), 
  "", 
  IFNA(
    IF(
      INDEX(Singers[], MATCH(IF(D93&lt;&gt;"", B93, C93), Singers[Singers], 0), 2, 0) = "Gents",
      INDEX(Bhajans[], MATCH(IF(D93&lt;&gt;"", D93, E93), Bhajans[title], 0), 13),
      INDEX(Bhajans[], MATCH(IF(D93&lt;&gt;"", D93, E93), Bhajans[title], 0), 14)
    ),
    ""
  )
)
</f>
        <v>2 Pancham / D</v>
      </c>
      <c r="J93" s="25" t="str">
        <f t="array" ref="J93">IF(AND($D93="", $E93=""), "", IFNA(INDEX(Bhajans[], MATCH(IF($D93&lt;&gt;"", $D93, $E93), Bhajans[title], 0), 9), ""))
</f>
        <v>Shankarabharanam / Bilawal</v>
      </c>
      <c r="K93" s="26" t="str">
        <f t="array" ref="K93">IF(AND($D93="", $E93=""), "", IFNA(INDEX(Bhajans[], MATCH(IF($D93&lt;&gt;"", $D93, $E93), Bhajans[title], 0), 5), ""))
</f>
        <v>Man Ek Baar Hari Bol
Hari Hari Bol Hari Bol [ Man Ek Baar ... ]
Hari Pitha Hari Mata
Hari Guru Gnana Daata
Chidananda Roopa Hari Patitha Pavana Man Ek Baar Hari Bol</v>
      </c>
      <c r="L93" s="26" t="str">
        <f t="array" ref="L93">IF(AND($D93="", $E93=""), "", IFNA(INDEX(Bhajans[], MATCH(IF($D93&lt;&gt;"", $D93, $E93), Bhajans[title], 0), 4), ""))
</f>
        <v>O Mind, chant the name of Lord Hari at least once. He is the Mother, Father, Preceptor and the one who bestows wisdom and who is the very embodiment of Awareness and Bliss and who is the redeemer of the downtrodden.</v>
      </c>
    </row>
    <row r="94" ht="22.5" hidden="1" customHeight="1">
      <c r="A94" s="5">
        <v>45796.0</v>
      </c>
      <c r="B94" s="20" t="s">
        <v>4</v>
      </c>
      <c r="C94" s="28" t="str">
        <f t="array" ref="C94">IFNA(XLOOKUP(E94,GP_Bhajan_List[GP Bhajan List], GP_Bhajan_List[Singer]),"")</f>
        <v/>
      </c>
      <c r="D94" s="20" t="s">
        <v>1254</v>
      </c>
      <c r="E94" s="22"/>
      <c r="F94" s="23"/>
      <c r="G94" s="24" t="s">
        <v>144</v>
      </c>
      <c r="H94" s="25" t="str">
        <f t="array" ref="H94">IFNA(INDEX(Pitches[],MATCH($G94,Pitches[Pitches],0),2),"")</f>
        <v>D#</v>
      </c>
      <c r="I94" s="23" t="str">
        <f t="array" ref="I94">IF(
  AND(D94="", E94=""), 
  "", 
  IFNA(
    IF(
      INDEX(Singers[], MATCH(IF(D94&lt;&gt;"", B94, C94), Singers[Singers], 0), 2, 0) = "Gents",
      INDEX(Bhajans[], MATCH(IF(D94&lt;&gt;"", D94, E94), Bhajans[title], 0), 13),
      INDEX(Bhajans[], MATCH(IF(D94&lt;&gt;"", D94, E94), Bhajans[title], 0), 14)
    ),
    ""
  )
)
</f>
        <v>5 Pancham / G</v>
      </c>
      <c r="J94" s="25" t="str">
        <f t="array" ref="J94">IF(AND($D94="", $E94=""), "", IFNA(INDEX(Bhajans[], MATCH(IF($D94&lt;&gt;"", $D94, $E94), Bhajans[title], 0), 9), ""))
</f>
        <v>Abheri / Bhimpalas</v>
      </c>
      <c r="K94" s="26" t="str">
        <f t="array" ref="K94">IF(AND($D94="", $E94=""), "", IFNA(INDEX(Bhajans[], MATCH(IF($D94&lt;&gt;"", $D94, $E94), Bhajans[title], 0), 5), ""))
</f>
        <v>Sakshath Parabrahma Sai Guru Vandana Sathya Sai
Guru Pada Ranjana Guru Paramesha
Guru Brahma Guru Vishnu Mahesha
Sadguru Sai Parthi Pureesha
Charana Namostuthey Sai Mahesha</v>
      </c>
      <c r="L94" s="26" t="str">
        <f t="array" ref="L94">IF(AND($D94="", $E94=""), "", IFNA(INDEX(Bhajans[], MATCH(IF($D94&lt;&gt;"", $D94, $E94), Bhajans[title], 0), 4), ""))
</f>
        <v>Our salutations at Your divine Lotus feet, Oh Lord Sai. You are our divine preceptor, the Supreme God, and the unified form of the Trinity (Brahma, Vishnu and Shiva).</v>
      </c>
    </row>
    <row r="95" ht="22.5" hidden="1" customHeight="1">
      <c r="A95" s="5">
        <v>45796.0</v>
      </c>
      <c r="B95" s="20" t="s">
        <v>13</v>
      </c>
      <c r="C95" s="28" t="str">
        <f t="array" ref="C95">IFNA(XLOOKUP(E95,GP_Bhajan_List[GP Bhajan List], GP_Bhajan_List[Singer]),"")</f>
        <v/>
      </c>
      <c r="D95" s="20" t="s">
        <v>1268</v>
      </c>
      <c r="E95" s="22"/>
      <c r="F95" s="23"/>
      <c r="G95" s="24" t="s">
        <v>88</v>
      </c>
      <c r="H95" s="25" t="str">
        <f t="array" ref="H95">IFNA(INDEX(Pitches[],MATCH($G95,Pitches[Pitches],0),2),"")</f>
        <v>A</v>
      </c>
      <c r="I95" s="23" t="str">
        <f t="array" ref="I95">IF(
  AND(D95="", E95=""), 
  "", 
  IFNA(
    IF(
      INDEX(Singers[], MATCH(IF(D95&lt;&gt;"", B95, C95), Singers[Singers], 0), 2, 0) = "Gents",
      INDEX(Bhajans[], MATCH(IF(D95&lt;&gt;"", D95, E95), Bhajans[title], 0), 13),
      INDEX(Bhajans[], MATCH(IF(D95&lt;&gt;"", D95, E95), Bhajans[title], 0), 14)
    ),
    ""
  )
)
</f>
        <v>2 Pancham / D</v>
      </c>
      <c r="J95" s="25" t="str">
        <f t="array" ref="J95">IF(AND($D95="", $E95=""), "", IFNA(INDEX(Bhajans[], MATCH(IF($D95&lt;&gt;"", $D95, $E95), Bhajans[title], 0), 9), ""))
</f>
        <v>Shankarabharanam / Bilawal</v>
      </c>
      <c r="K95" s="26" t="str">
        <f t="array" ref="K95">IF(AND($D95="", $E95=""), "", IFNA(INDEX(Bhajans[], MATCH(IF($D95&lt;&gt;"", $D95, $E95), Bhajans[title], 0), 5), ""))
</f>
        <v>Shambho Mahadeva Shiva Shambho Mahadeva
Hara Haraya Bhava Bhavaya Shiva Shivaya Namah Om
Om Namah Shivaya Om Om Namah Shivaya Om</v>
      </c>
      <c r="L95" s="26" t="str">
        <f t="array" ref="L95">IF(AND($D95="", $E95=""), "", IFNA(INDEX(Bhajans[], MATCH(IF($D95&lt;&gt;"", $D95, $E95), Bhajans[title], 0), 4), ""))
</f>
        <v>Sing the glory of Lord Shiva who is also called Shambho and Mahadeva. He is the one who destroys the fear of the materialistic world.</v>
      </c>
    </row>
    <row r="96" ht="22.5" hidden="1" customHeight="1">
      <c r="A96" s="5">
        <v>45796.0</v>
      </c>
      <c r="B96" s="20" t="s">
        <v>16</v>
      </c>
      <c r="C96" s="28" t="str">
        <f t="array" ref="C96">IFNA(XLOOKUP(E96,GP_Bhajan_List[GP Bhajan List], GP_Bhajan_List[Singer]),"")</f>
        <v/>
      </c>
      <c r="D96" s="20" t="s">
        <v>1281</v>
      </c>
      <c r="E96" s="22"/>
      <c r="F96" s="23"/>
      <c r="G96" s="24" t="s">
        <v>190</v>
      </c>
      <c r="H96" s="25" t="str">
        <f t="array" ref="H96">IFNA(INDEX(Pitches[],MATCH($G96,Pitches[Pitches],0),2),"")</f>
        <v>G#</v>
      </c>
      <c r="I96" s="23" t="str">
        <f t="array" ref="I96">IF(
  AND(D96="", E96=""), 
  "", 
  IFNA(
    IF(
      INDEX(Singers[], MATCH(IF(D96&lt;&gt;"", B96, C96), Singers[Singers], 0), 2, 0) = "Gents",
      INDEX(Bhajans[], MATCH(IF(D96&lt;&gt;"", D96, E96), Bhajans[title], 0), 13),
      INDEX(Bhajans[], MATCH(IF(D96&lt;&gt;"", D96, E96), Bhajans[title], 0), 14)
    ),
    ""
  )
)
</f>
        <v>5.5 Madhyam / C#</v>
      </c>
      <c r="J96" s="25" t="str">
        <f t="array" ref="J96">IF(AND($D96="", $E96=""), "", IFNA(INDEX(Bhajans[], MATCH(IF($D96&lt;&gt;"", $D96, $E96), Bhajans[title], 0), 9), ""))
</f>
        <v>Hindolam / Malkauns</v>
      </c>
      <c r="K96" s="26" t="str">
        <f t="array" ref="K96">IF(AND($D96="", $E96=""), "", IFNA(INDEX(Bhajans[], MATCH(IF($D96&lt;&gt;"", $D96, $E96), Bhajans[title], 0), 5), ""))
</f>
        <v>Jaya Jagadeesha Harey Prabhuvara
Hara Hara Shambho Jagadeka Vibho [ Jai Jagadeesha ... ]
Chandrashekara Kailasadhipathey
Bhaava Gochara Bhavani Shankara</v>
      </c>
      <c r="L96" s="26" t="str">
        <f t="array" ref="L96">IF(AND($D96="", $E96=""), "", IFNA(INDEX(Bhajans[], MATCH(IF($D96&lt;&gt;"", $D96, $E96), Bhajans[title], 0), 4), ""))
</f>
        <v>Sing the glory of the Sovereign Lord of the Universe, Shiva, the benevolent one. Lord Shankara bears the crescent moon on His head, is the Lord of Mount Kailasa, imperceptible to the senses and the consort of Mother Bhavani (Parvathi).</v>
      </c>
    </row>
    <row r="97" ht="22.5" hidden="1" customHeight="1">
      <c r="A97" s="5">
        <v>45798.0</v>
      </c>
      <c r="B97" s="20" t="s">
        <v>6</v>
      </c>
      <c r="C97" s="28" t="str">
        <f t="array" ref="C97">IFNA(XLOOKUP(E97,GP_Bhajan_List[GP Bhajan List], GP_Bhajan_List[Singer]),"")</f>
        <v/>
      </c>
      <c r="D97" s="20" t="s">
        <v>1291</v>
      </c>
      <c r="E97" s="22"/>
      <c r="F97" s="23"/>
      <c r="G97" s="24" t="s">
        <v>210</v>
      </c>
      <c r="H97" s="25" t="str">
        <f t="array" ref="H97">IFNA(INDEX(Pitches[],MATCH($G97,Pitches[Pitches],0),2),"")</f>
        <v>G</v>
      </c>
      <c r="I97" s="23" t="str">
        <f t="array" ref="I97">IF(
  AND(D97="", E97=""), 
  "", 
  IFNA(
    IF(
      INDEX(Singers[], MATCH(IF(D97&lt;&gt;"", B97, C97), Singers[Singers], 0), 2, 0) = "Gents",
      INDEX(Bhajans[], MATCH(IF(D97&lt;&gt;"", D97, E97), Bhajans[title], 0), 13),
      INDEX(Bhajans[], MATCH(IF(D97&lt;&gt;"", D97, E97), Bhajans[title], 0), 14)
    ),
    ""
  )
)
</f>
        <v>5 Madhyam / C</v>
      </c>
      <c r="J97" s="25" t="str">
        <f t="array" ref="J97">IF(AND($D97="", $E97=""), "", IFNA(INDEX(Bhajans[], MATCH(IF($D97&lt;&gt;"", $D97, $E97), Bhajans[title], 0), 9), ""))
</f>
        <v>Pahadi</v>
      </c>
      <c r="K97" s="26" t="str">
        <f t="array" ref="K97">IF(AND($D97="", $E97=""), "", IFNA(INDEX(Bhajans[], MATCH(IF($D97&lt;&gt;"", $D97, $E97), Bhajans[title], 0), 5), ""))
</f>
        <v>Shirdi Sai Parthi Baba
Deena Janon Ke Sai Bhaktha Janon Ke Baba
Kali Yuga Avatara Merey Jeevan Aadhara
Sri Guru Sai Ram Sadguru Sai Ram</v>
      </c>
      <c r="L97" s="26" t="str">
        <f t="array" ref="L97">IF(AND($D97="", $E97=""), "", IFNA(INDEX(Bhajans[], MATCH(IF($D97&lt;&gt;"", $D97, $E97), Bhajans[title], 0), 4), ""))
</f>
        <v>Glory to Lord Shirdi Sai who is now in the form of Parthi Baba, the protector of His devotees as well as the weak and the downtrodden, He has incarnated in this Kali age to sustain and protect all beings. We offer our salutations to You, O Lord Sai, You are our divine Preceptor.</v>
      </c>
    </row>
    <row r="98" ht="22.5" hidden="1" customHeight="1">
      <c r="A98" s="5">
        <v>45798.0</v>
      </c>
      <c r="B98" s="20" t="s">
        <v>13</v>
      </c>
      <c r="C98" s="28" t="str">
        <f t="array" ref="C98">IFNA(XLOOKUP(E98,GP_Bhajan_List[GP Bhajan List], GP_Bhajan_List[Singer]),"")</f>
        <v/>
      </c>
      <c r="D98" s="20" t="s">
        <v>1301</v>
      </c>
      <c r="E98" s="22"/>
      <c r="F98" s="23"/>
      <c r="G98" s="24" t="s">
        <v>344</v>
      </c>
      <c r="H98" s="25" t="str">
        <f t="array" ref="H98">IFNA(INDEX(Pitches[],MATCH($G98,Pitches[Pitches],0),2),"")</f>
        <v>C#</v>
      </c>
      <c r="I98" s="23" t="str">
        <f t="array" ref="I98">IF(
  AND(D98="", E98=""), 
  "", 
  IFNA(
    IF(
      INDEX(Singers[], MATCH(IF(D98&lt;&gt;"", B98, C98), Singers[Singers], 0), 2, 0) = "Gents",
      INDEX(Bhajans[], MATCH(IF(D98&lt;&gt;"", D98, E98), Bhajans[title], 0), 13),
      INDEX(Bhajans[], MATCH(IF(D98&lt;&gt;"", D98, E98), Bhajans[title], 0), 14)
    ),
    ""
  )
)
</f>
        <v>1.5 Madhyam / F#</v>
      </c>
      <c r="J98" s="25" t="str">
        <f t="array" ref="J98">IF(AND($D98="", $E98=""), "", IFNA(INDEX(Bhajans[], MATCH(IF($D98&lt;&gt;"", $D98, $E98), Bhajans[title], 0), 9), ""))
</f>
        <v>Natabhairavi</v>
      </c>
      <c r="K98" s="26" t="str">
        <f t="array" ref="K98">IF(AND($D98="", $E98=""), "", IFNA(INDEX(Bhajans[], MATCH(IF($D98&lt;&gt;"", $D98, $E98), Bhajans[title], 0), 5), ""))
</f>
        <v>Sai Hai Jeevan Jeevan Sathya Sai
Sai Mera Jeevan Sahara [ Sai Hai ... ]
Terey Bina Sai Sab Hai Andhera
Paar Karo Merey Jeevan Naiya
Charan Lagalo Mujhey Sai Kanhaiya</v>
      </c>
      <c r="L98" s="26" t="str">
        <f t="array" ref="L98">IF(AND($D98="", $E98=""), "", IFNA(INDEX(Bhajans[], MATCH(IF($D98&lt;&gt;"", $D98, $E98), Bhajans[title], 0), 4), ""))
</f>
        <v>O Lord Sathya Sai, You are my life. You are the constant companion and the support in my life. Without Thee there is darkness (ignorance) in my life. Kindly help me to cross the ocean of life and death. O Lord Sai Krishna, accept me at Your Lotus Feet.</v>
      </c>
    </row>
    <row r="99" ht="22.5" hidden="1" customHeight="1">
      <c r="A99" s="5">
        <v>45798.0</v>
      </c>
      <c r="B99" s="20" t="s">
        <v>15</v>
      </c>
      <c r="C99" s="28" t="str">
        <f t="array" ref="C99">IFNA(XLOOKUP(E99,GP_Bhajan_List[GP Bhajan List], GP_Bhajan_List[Singer]),"")</f>
        <v/>
      </c>
      <c r="D99" s="20" t="s">
        <v>826</v>
      </c>
      <c r="E99" s="22"/>
      <c r="F99" s="23"/>
      <c r="G99" s="24" t="s">
        <v>101</v>
      </c>
      <c r="H99" s="25" t="str">
        <f t="array" ref="H99">IFNA(INDEX(Pitches[],MATCH($G99,Pitches[Pitches],0),2),"")</f>
        <v>F#</v>
      </c>
      <c r="I99" s="23" t="str">
        <f t="array" ref="I99">IF(
  AND(D99="", E99=""), 
  "", 
  IFNA(
    IF(
      INDEX(Singers[], MATCH(IF(D99&lt;&gt;"", B99, C99), Singers[Singers], 0), 2, 0) = "Gents",
      INDEX(Bhajans[], MATCH(IF(D99&lt;&gt;"", D99, E99), Bhajans[title], 0), 13),
      INDEX(Bhajans[], MATCH(IF(D99&lt;&gt;"", D99, E99), Bhajans[title], 0), 14)
    ),
    ""
  )
)
</f>
        <v>7 Pancham / B</v>
      </c>
      <c r="J99" s="25" t="str">
        <f t="array" ref="J99">IF(AND($D99="", $E99=""), "", IFNA(INDEX(Bhajans[], MATCH(IF($D99&lt;&gt;"", $D99, $E99), Bhajans[title], 0), 9), ""))
</f>
        <v>Shankarabharanam / Bilawal</v>
      </c>
      <c r="K99" s="26" t="str">
        <f t="array" ref="K99">IF(AND($D99="", $E99=""), "", IFNA(INDEX(Bhajans[], MATCH(IF($D99&lt;&gt;"", $D99, $E99), Bhajans[title], 0), 5), ""))
</f>
        <v>Shiva Shiva Shambho Mahesha Girisha
Hara Hara Sai Mahadeva [ Shiva Shiva ... ]
Nandi Vahana Naga Bhooshana
Phaala Lochana Tripura Samhari
Parama Purusha Shiva Ganga Dhari
Chandrakaladhara Parvathi Ramana</v>
      </c>
      <c r="L99" s="26" t="str">
        <f t="array" ref="L99">IF(AND($D99="", $E99=""), "", IFNA(INDEX(Bhajans[], MATCH(IF($D99&lt;&gt;"", $D99, $E99), Bhajans[title], 0), 4), ""))
</f>
        <v>Salutations to Lord Sai who is none other than Lord Shiva, the consort of Parvathi. Salutations to the one who resides on Mount Kailasa, who moves around on Nandi, the celestial Bull, who wears the serpent as an ornament around His neck, has a third eye on the forehead, holds the sacred river Ganga and crescent moon on His head and who slayed the demon Tripura.</v>
      </c>
    </row>
    <row r="100" ht="22.5" hidden="1" customHeight="1">
      <c r="A100" s="5">
        <v>45800.0</v>
      </c>
      <c r="B100" s="20" t="s">
        <v>1</v>
      </c>
      <c r="C100" s="28" t="str">
        <f t="array" ref="C100">IFNA(XLOOKUP(E100,GP_Bhajan_List[GP Bhajan List], GP_Bhajan_List[Singer]),"")</f>
        <v/>
      </c>
      <c r="D100" s="20" t="s">
        <v>1326</v>
      </c>
      <c r="E100" s="22"/>
      <c r="F100" s="23"/>
      <c r="G100" s="24" t="s">
        <v>52</v>
      </c>
      <c r="H100" s="25" t="str">
        <f t="array" ref="H100">IFNA(INDEX(Pitches[],MATCH($G100,Pitches[Pitches],0),2),"")</f>
        <v>G#</v>
      </c>
      <c r="I100" s="23" t="str">
        <f t="array" ref="I100">IF(
  AND(D100="", E100=""), 
  "", 
  IFNA(
    IF(
      INDEX(Singers[], MATCH(IF(D100&lt;&gt;"", B100, C100), Singers[Singers], 0), 2, 0) = "Gents",
      INDEX(Bhajans[], MATCH(IF(D100&lt;&gt;"", D100, E100), Bhajans[title], 0), 13),
      INDEX(Bhajans[], MATCH(IF(D100&lt;&gt;"", D100, E100), Bhajans[title], 0), 14)
    ),
    ""
  )
)
</f>
        <v>1 Pancham / C</v>
      </c>
      <c r="J100" s="25" t="str">
        <f t="array" ref="J100">IF(AND($D100="", $E100=""), "", IFNA(INDEX(Bhajans[], MATCH(IF($D100&lt;&gt;"", $D100, $E100), Bhajans[title], 0), 9), ""))
</f>
        <v>Hamsavinodini</v>
      </c>
      <c r="K100" s="26" t="str">
        <f t="array" ref="K100">IF(AND($D100="", $E100=""), "", IFNA(INDEX(Bhajans[], MATCH(IF($D100&lt;&gt;"", $D100, $E100), Bhajans[title], 0), 5), ""))
</f>
        <v>Jagadeeshwari Jaya Mata Bhavani
Karunya Lavanya Akhilandeshwari [ Jagadeeshwari Jaya ... ]
Hey Shiva Shankari Triloka Palini
Sharanagatha Paripalini Mata</v>
      </c>
      <c r="L100" s="26" t="str">
        <f t="array" ref="L100">IF(AND($D100="", $E100=""), "", IFNA(INDEX(Bhajans[], MATCH(IF($D100&lt;&gt;"", $D100, $E100), Bhajans[title], 0), 4), ""))
</f>
        <v>Mother Bhavani is the Goddess of the entire universe. She sustains the three worlds, compassionate and beautiful. She is the consort of Lord Shiva and takes complete care of all who surrender to Her.</v>
      </c>
    </row>
    <row r="101" ht="22.5" hidden="1" customHeight="1">
      <c r="A101" s="5">
        <v>45800.0</v>
      </c>
      <c r="B101" s="20" t="s">
        <v>2</v>
      </c>
      <c r="C101" s="28" t="str">
        <f t="array" ref="C101">IFNA(XLOOKUP(E101,GP_Bhajan_List[GP Bhajan List], GP_Bhajan_List[Singer]),"")</f>
        <v/>
      </c>
      <c r="D101" s="20" t="s">
        <v>1339</v>
      </c>
      <c r="E101" s="22"/>
      <c r="F101" s="23"/>
      <c r="G101" s="24" t="s">
        <v>144</v>
      </c>
      <c r="H101" s="25" t="str">
        <f t="array" ref="H101">IFNA(INDEX(Pitches[],MATCH($G101,Pitches[Pitches],0),2),"")</f>
        <v>D#</v>
      </c>
      <c r="I101" s="23" t="str">
        <f t="array" ref="I101">IF(
  AND(D101="", E101=""), 
  "", 
  IFNA(
    IF(
      INDEX(Singers[], MATCH(IF(D101&lt;&gt;"", B101, C101), Singers[Singers], 0), 2, 0) = "Gents",
      INDEX(Bhajans[], MATCH(IF(D101&lt;&gt;"", D101, E101), Bhajans[title], 0), 13),
      INDEX(Bhajans[], MATCH(IF(D101&lt;&gt;"", D101, E101), Bhajans[title], 0), 14)
    ),
    ""
  )
)
</f>
        <v>4.5 Pancham / F#</v>
      </c>
      <c r="J101" s="25" t="str">
        <f t="array" ref="J101">IF(AND($D101="", $E101=""), "", IFNA(INDEX(Bhajans[], MATCH(IF($D101&lt;&gt;"", $D101, $E101), Bhajans[title], 0), 9), ""))
</f>
        <v>Natabhairavi</v>
      </c>
      <c r="K101" s="26" t="str">
        <f t="array" ref="K101">IF(AND($D101="", $E101=""), "", IFNA(INDEX(Bhajans[], MATCH(IF($D101&lt;&gt;"", $D101, $E101), Bhajans[title], 0), 5), ""))
</f>
        <v>Shirdi Ke Sai Parthi Ke Baba
Tum Ho Hamarey Pyaarey Sai Baba [ Shirdi Ke ... ]
Premamaya Sai Prema Pradatha
Eshwaramba Nandana Jagat Paripala
Paapa Vinashaka Parama Krupala</v>
      </c>
      <c r="L101" s="26" t="str">
        <f t="array" ref="L101">IF(AND($D101="", $E101=""), "", IFNA(INDEX(Bhajans[], MATCH(IF($D101&lt;&gt;"", $D101, $E101), Bhajans[title], 0), 4), ""))
</f>
        <v>O Lord Sai, Shirdi and Parthi are Your abodes. You are our loving Sai Baba. You are embodiment of Love and the bestower of Love. O the compassionate Son of Mother Eshwaramba, You are the sustainer of this entire Universe. O Lord, please annihilate our sins.</v>
      </c>
    </row>
    <row r="102" ht="22.5" hidden="1" customHeight="1">
      <c r="A102" s="5">
        <v>45800.0</v>
      </c>
      <c r="B102" s="20" t="s">
        <v>16</v>
      </c>
      <c r="C102" s="28" t="str">
        <f t="array" ref="C102">IFNA(XLOOKUP(E102,GP_Bhajan_List[GP Bhajan List], GP_Bhajan_List[Singer]),"")</f>
        <v/>
      </c>
      <c r="D102" s="20" t="s">
        <v>1351</v>
      </c>
      <c r="E102" s="22"/>
      <c r="F102" s="23"/>
      <c r="G102" s="24" t="s">
        <v>89</v>
      </c>
      <c r="H102" s="25" t="str">
        <f t="array" ref="H102">IFNA(INDEX(Pitches[],MATCH($G102,Pitches[Pitches],0),2),"")</f>
        <v>E</v>
      </c>
      <c r="I102" s="23" t="str">
        <f t="array" ref="I102">IF(
  AND(D102="", E102=""), 
  "", 
  IFNA(
    IF(
      INDEX(Singers[], MATCH(IF(D102&lt;&gt;"", B102, C102), Singers[Singers], 0), 2, 0) = "Gents",
      INDEX(Bhajans[], MATCH(IF(D102&lt;&gt;"", D102, E102), Bhajans[title], 0), 13),
      INDEX(Bhajans[], MATCH(IF(D102&lt;&gt;"", D102, E102), Bhajans[title], 0), 14)
    ),
    ""
  )
)
</f>
        <v>1 Pancham / C</v>
      </c>
      <c r="J102" s="25" t="str">
        <f t="array" ref="J102">IF(AND($D102="", $E102=""), "", IFNA(INDEX(Bhajans[], MATCH(IF($D102&lt;&gt;"", $D102, $E102), Bhajans[title], 0), 9), ""))
</f>
        <v>Kanada</v>
      </c>
      <c r="K102" s="26" t="str">
        <f t="array" ref="K102">IF(AND($D102="", $E102=""), "", IFNA(INDEX(Bhajans[], MATCH(IF($D102&lt;&gt;"", $D102, $E102), Bhajans[title], 0), 5), ""))
</f>
        <v>Madura Puri Nilayey Meenakshi
Kamakoti Nilayey Kamakshi [ Madura Puri ... ]
Kashi Puradheeshwari Vishweshwari
Parthi Puradheeshwari Sayeeshwari</v>
      </c>
      <c r="L102" s="26" t="str">
        <f t="array" ref="L102">IF(AND($D102="", $E102=""), "", IFNA(INDEX(Bhajans[], MATCH(IF($D102&lt;&gt;"", $D102, $E102), Bhajans[title], 0), 4), ""))
</f>
        <v>Goddess Meenakshi has Her Abode in Madurai while Kamakshi has Her Abode in Kancheepuram, Vishweshwari has Her Abode in Kashi and Sayeeshwari has Her Abode in Parthi.</v>
      </c>
    </row>
    <row r="103" ht="22.5" hidden="1" customHeight="1">
      <c r="A103" s="5">
        <v>45800.0</v>
      </c>
      <c r="B103" s="20" t="s">
        <v>4</v>
      </c>
      <c r="C103" s="28" t="str">
        <f t="array" ref="C103">IFNA(XLOOKUP(E103,GP_Bhajan_List[GP Bhajan List], GP_Bhajan_List[Singer]),"")</f>
        <v/>
      </c>
      <c r="D103" s="22"/>
      <c r="E103" s="22"/>
      <c r="F103" s="23"/>
      <c r="G103" s="24"/>
      <c r="H103" s="25" t="str">
        <f t="array" ref="H103">IFNA(INDEX(Pitches[],MATCH($G103,Pitches[Pitches],0),2),"")</f>
        <v/>
      </c>
      <c r="I103" s="23" t="str">
        <f t="array" ref="I103">IF(
  AND(D103="", E103=""), 
  "", 
  IFNA(
    IF(
      INDEX(Singers[], MATCH(IF(D103&lt;&gt;"", B103, C103), Singers[Singers], 0), 2, 0) = "Gents",
      INDEX(Bhajans[], MATCH(IF(D103&lt;&gt;"", D103, E103), Bhajans[title], 0), 13),
      INDEX(Bhajans[], MATCH(IF(D103&lt;&gt;"", D103, E103), Bhajans[title], 0), 14)
    ),
    ""
  )
)
</f>
        <v/>
      </c>
      <c r="J103" s="25" t="str">
        <f t="array" ref="J103">IF(AND($D103="", $E103=""), "", IFNA(INDEX(Bhajans[], MATCH(IF($D103&lt;&gt;"", $D103, $E103), Bhajans[title], 0), 9), ""))
</f>
        <v/>
      </c>
      <c r="K103" s="26" t="str">
        <f t="array" ref="K103">IF(AND($D103="", $E103=""), "", IFNA(INDEX(Bhajans[], MATCH(IF($D103&lt;&gt;"", $D103, $E103), Bhajans[title], 0), 5), ""))
</f>
        <v/>
      </c>
      <c r="L103" s="26" t="str">
        <f t="array" ref="L103">IF(AND($D103="", $E103=""), "", IFNA(INDEX(Bhajans[], MATCH(IF($D103&lt;&gt;"", $D103, $E103), Bhajans[title], 0), 4), ""))
</f>
        <v/>
      </c>
    </row>
    <row r="104" ht="22.5" hidden="1" customHeight="1">
      <c r="A104" s="5">
        <v>45802.0</v>
      </c>
      <c r="B104" s="22"/>
      <c r="C104" s="28" t="str">
        <f t="array" ref="C104">IFNA(XLOOKUP(E104,GP_Bhajan_List[GP Bhajan List], GP_Bhajan_List[Singer]),"")</f>
        <v/>
      </c>
      <c r="D104" s="22"/>
      <c r="E104" s="22"/>
      <c r="F104" s="23"/>
      <c r="G104" s="24"/>
      <c r="H104" s="25" t="str">
        <f t="array" ref="H104">IFNA(INDEX(Pitches[],MATCH($G104,Pitches[Pitches],0),2),"")</f>
        <v/>
      </c>
      <c r="I104" s="23" t="str">
        <f t="array" ref="I104">IF(
  AND(D104="", E104=""), 
  "", 
  IFNA(
    IF(
      INDEX(Singers[], MATCH(IF(D104&lt;&gt;"", B104, C104), Singers[Singers], 0), 2, 0) = "Gents",
      INDEX(Bhajans[], MATCH(IF(D104&lt;&gt;"", D104, E104), Bhajans[title], 0), 13),
      INDEX(Bhajans[], MATCH(IF(D104&lt;&gt;"", D104, E104), Bhajans[title], 0), 14)
    ),
    ""
  )
)
</f>
        <v/>
      </c>
      <c r="J104" s="25" t="str">
        <f t="array" ref="J104">IF(AND($D104="", $E104=""), "", IFNA(INDEX(Bhajans[], MATCH(IF($D104&lt;&gt;"", $D104, $E104), Bhajans[title], 0), 9), ""))
</f>
        <v/>
      </c>
      <c r="K104" s="26" t="str">
        <f t="array" ref="K104">IF(AND($D104="", $E104=""), "", IFNA(INDEX(Bhajans[], MATCH(IF($D104&lt;&gt;"", $D104, $E104), Bhajans[title], 0), 5), ""))
</f>
        <v/>
      </c>
      <c r="L104" s="26" t="str">
        <f t="array" ref="L104">IF(AND($D104="", $E104=""), "", IFNA(INDEX(Bhajans[], MATCH(IF($D104&lt;&gt;"", $D104, $E104), Bhajans[title], 0), 4), ""))
</f>
        <v/>
      </c>
    </row>
    <row r="105" ht="22.5" hidden="1" customHeight="1">
      <c r="A105" s="5">
        <v>45802.0</v>
      </c>
      <c r="B105" s="22"/>
      <c r="C105" s="28" t="str">
        <f t="array" ref="C105">IFNA(XLOOKUP(E105,GP_Bhajan_List[GP Bhajan List], GP_Bhajan_List[Singer]),"")</f>
        <v/>
      </c>
      <c r="D105" s="22"/>
      <c r="E105" s="22"/>
      <c r="F105" s="23"/>
      <c r="G105" s="24"/>
      <c r="H105" s="25" t="str">
        <f t="array" ref="H105">IFNA(INDEX(Pitches[],MATCH($G105,Pitches[Pitches],0),2),"")</f>
        <v/>
      </c>
      <c r="I105" s="23" t="str">
        <f t="array" ref="I105">IF(
  AND(D105="", E105=""), 
  "", 
  IFNA(
    IF(
      INDEX(Singers[], MATCH(IF(D105&lt;&gt;"", B105, C105), Singers[Singers], 0), 2, 0) = "Gents",
      INDEX(Bhajans[], MATCH(IF(D105&lt;&gt;"", D105, E105), Bhajans[title], 0), 13),
      INDEX(Bhajans[], MATCH(IF(D105&lt;&gt;"", D105, E105), Bhajans[title], 0), 14)
    ),
    ""
  )
)
</f>
        <v/>
      </c>
      <c r="J105" s="25" t="str">
        <f t="array" ref="J105">IF(AND($D105="", $E105=""), "", IFNA(INDEX(Bhajans[], MATCH(IF($D105&lt;&gt;"", $D105, $E105), Bhajans[title], 0), 9), ""))
</f>
        <v/>
      </c>
      <c r="K105" s="26" t="str">
        <f t="array" ref="K105">IF(AND($D105="", $E105=""), "", IFNA(INDEX(Bhajans[], MATCH(IF($D105&lt;&gt;"", $D105, $E105), Bhajans[title], 0), 5), ""))
</f>
        <v/>
      </c>
      <c r="L105" s="26" t="str">
        <f t="array" ref="L105">IF(AND($D105="", $E105=""), "", IFNA(INDEX(Bhajans[], MATCH(IF($D105&lt;&gt;"", $D105, $E105), Bhajans[title], 0), 4), ""))
</f>
        <v/>
      </c>
    </row>
    <row r="106" ht="22.5" hidden="1" customHeight="1">
      <c r="A106" s="5">
        <v>45802.0</v>
      </c>
      <c r="B106" s="22"/>
      <c r="C106" s="28" t="str">
        <f t="array" ref="C106">IFNA(XLOOKUP(E106,GP_Bhajan_List[GP Bhajan List], GP_Bhajan_List[Singer]),"")</f>
        <v/>
      </c>
      <c r="D106" s="22"/>
      <c r="E106" s="22"/>
      <c r="F106" s="23"/>
      <c r="G106" s="24"/>
      <c r="H106" s="25" t="str">
        <f t="array" ref="H106">IFNA(INDEX(Pitches[],MATCH($G106,Pitches[Pitches],0),2),"")</f>
        <v/>
      </c>
      <c r="I106" s="23" t="str">
        <f t="array" ref="I106">IF(
  AND(D106="", E106=""), 
  "", 
  IFNA(
    IF(
      INDEX(Singers[], MATCH(IF(D106&lt;&gt;"", B106, C106), Singers[Singers], 0), 2, 0) = "Gents",
      INDEX(Bhajans[], MATCH(IF(D106&lt;&gt;"", D106, E106), Bhajans[title], 0), 13),
      INDEX(Bhajans[], MATCH(IF(D106&lt;&gt;"", D106, E106), Bhajans[title], 0), 14)
    ),
    ""
  )
)
</f>
        <v/>
      </c>
      <c r="J106" s="25" t="str">
        <f t="array" ref="J106">IF(AND($D106="", $E106=""), "", IFNA(INDEX(Bhajans[], MATCH(IF($D106&lt;&gt;"", $D106, $E106), Bhajans[title], 0), 9), ""))
</f>
        <v/>
      </c>
      <c r="K106" s="26" t="str">
        <f t="array" ref="K106">IF(AND($D106="", $E106=""), "", IFNA(INDEX(Bhajans[], MATCH(IF($D106&lt;&gt;"", $D106, $E106), Bhajans[title], 0), 5), ""))
</f>
        <v/>
      </c>
      <c r="L106" s="26" t="str">
        <f t="array" ref="L106">IF(AND($D106="", $E106=""), "", IFNA(INDEX(Bhajans[], MATCH(IF($D106&lt;&gt;"", $D106, $E106), Bhajans[title], 0), 4), ""))
</f>
        <v/>
      </c>
    </row>
    <row r="107" ht="22.5" hidden="1" customHeight="1">
      <c r="A107" s="5">
        <v>45802.0</v>
      </c>
      <c r="B107" s="22"/>
      <c r="C107" s="28" t="str">
        <f t="array" ref="C107">IFNA(XLOOKUP(E107,GP_Bhajan_List[GP Bhajan List], GP_Bhajan_List[Singer]),"")</f>
        <v/>
      </c>
      <c r="D107" s="22"/>
      <c r="E107" s="22"/>
      <c r="F107" s="23"/>
      <c r="G107" s="24"/>
      <c r="H107" s="25" t="str">
        <f t="array" ref="H107">IFNA(INDEX(Pitches[],MATCH($G107,Pitches[Pitches],0),2),"")</f>
        <v/>
      </c>
      <c r="I107" s="23" t="str">
        <f t="array" ref="I107">IF(
  AND(D107="", E107=""), 
  "", 
  IFNA(
    IF(
      INDEX(Singers[], MATCH(IF(D107&lt;&gt;"", B107, C107), Singers[Singers], 0), 2, 0) = "Gents",
      INDEX(Bhajans[], MATCH(IF(D107&lt;&gt;"", D107, E107), Bhajans[title], 0), 13),
      INDEX(Bhajans[], MATCH(IF(D107&lt;&gt;"", D107, E107), Bhajans[title], 0), 14)
    ),
    ""
  )
)
</f>
        <v/>
      </c>
      <c r="J107" s="25" t="str">
        <f t="array" ref="J107">IF(AND($D107="", $E107=""), "", IFNA(INDEX(Bhajans[], MATCH(IF($D107&lt;&gt;"", $D107, $E107), Bhajans[title], 0), 9), ""))
</f>
        <v/>
      </c>
      <c r="K107" s="26" t="str">
        <f t="array" ref="K107">IF(AND($D107="", $E107=""), "", IFNA(INDEX(Bhajans[], MATCH(IF($D107&lt;&gt;"", $D107, $E107), Bhajans[title], 0), 5), ""))
</f>
        <v/>
      </c>
      <c r="L107" s="26" t="str">
        <f t="array" ref="L107">IF(AND($D107="", $E107=""), "", IFNA(INDEX(Bhajans[], MATCH(IF($D107&lt;&gt;"", $D107, $E107), Bhajans[title], 0), 4), ""))
</f>
        <v/>
      </c>
    </row>
    <row r="108" ht="22.5" hidden="1" customHeight="1">
      <c r="A108" s="5">
        <v>45804.0</v>
      </c>
      <c r="B108" s="20" t="s">
        <v>0</v>
      </c>
      <c r="C108" s="28" t="str">
        <f t="array" ref="C108">IFNA(XLOOKUP(E108,GP_Bhajan_List[GP Bhajan List], GP_Bhajan_List[Singer]),"")</f>
        <v/>
      </c>
      <c r="D108" s="20" t="s">
        <v>1436</v>
      </c>
      <c r="E108" s="22"/>
      <c r="F108" s="23"/>
      <c r="G108" s="24" t="s">
        <v>88</v>
      </c>
      <c r="H108" s="25" t="str">
        <f t="array" ref="H108">IFNA(INDEX(Pitches[],MATCH($G108,Pitches[Pitches],0),2),"")</f>
        <v>A</v>
      </c>
      <c r="I108" s="23" t="str">
        <f t="array" ref="I108">IF(
  AND(D108="", E108=""), 
  "", 
  IFNA(
    IF(
      INDEX(Singers[], MATCH(IF(D108&lt;&gt;"", B108, C108), Singers[Singers], 0), 2, 0) = "Gents",
      INDEX(Bhajans[], MATCH(IF(D108&lt;&gt;"", D108, E108), Bhajans[title], 0), 13),
      INDEX(Bhajans[], MATCH(IF(D108&lt;&gt;"", D108, E108), Bhajans[title], 0), 14)
    ),
    ""
  )
)
</f>
        <v>2 Pancham / D</v>
      </c>
      <c r="J108" s="25" t="str">
        <f t="array" ref="J108">IF(AND($D108="", $E108=""), "", IFNA(INDEX(Bhajans[], MATCH(IF($D108&lt;&gt;"", $D108, $E108), Bhajans[title], 0), 9), ""))
</f>
        <v>Shuddha Saveri / Durga</v>
      </c>
      <c r="K108" s="26" t="str">
        <f t="array" ref="K108">IF(AND($D108="", $E108=""), "", IFNA(INDEX(Bhajans[], MATCH(IF($D108&lt;&gt;"", $D108, $E108), Bhajans[title], 0), 5), ""))
</f>
        <v>Lambodhara Hey Vinayaka
Vighna Harana Girija Nandana
Shambhu Kumara Kalusha Vidhura
Siddhi Sadana Hey Gananatha
Pranavakaara Pashupathi Tanaya [ Vighna Harana ... ]</v>
      </c>
      <c r="L108" s="26" t="str">
        <f t="array" ref="L108">IF(AND($D108="", $E108=""), "", IFNA(INDEX(Bhajans[], MATCH(IF($D108&lt;&gt;"", $D108, $E108), Bhajans[title], 0), 4), ""))
</f>
        <v>Glory be to the Lord of the Ganas, Lord Ganesha, the remover of obstacles, son of Mother Parvathi and Lord Shiva, one who removes our impurities and bestows us with power and wisdom, the very embodiment of the Pranava (Om).</v>
      </c>
    </row>
    <row r="109" ht="22.5" hidden="1" customHeight="1">
      <c r="A109" s="5">
        <v>45804.0</v>
      </c>
      <c r="B109" s="20" t="s">
        <v>10</v>
      </c>
      <c r="C109" s="28" t="str">
        <f t="array" ref="C109">IFNA(XLOOKUP(E109,GP_Bhajan_List[GP Bhajan List], GP_Bhajan_List[Singer]),"")</f>
        <v/>
      </c>
      <c r="D109" s="20" t="s">
        <v>1451</v>
      </c>
      <c r="E109" s="22"/>
      <c r="F109" s="23"/>
      <c r="G109" s="24" t="s">
        <v>88</v>
      </c>
      <c r="H109" s="25" t="str">
        <f t="array" ref="H109">IFNA(INDEX(Pitches[],MATCH($G109,Pitches[Pitches],0),2),"")</f>
        <v>A</v>
      </c>
      <c r="I109" s="23" t="str">
        <f t="array" ref="I109">IF(
  AND(D109="", E109=""), 
  "", 
  IFNA(
    IF(
      INDEX(Singers[], MATCH(IF(D109&lt;&gt;"", B109, C109), Singers[Singers], 0), 2, 0) = "Gents",
      INDEX(Bhajans[], MATCH(IF(D109&lt;&gt;"", D109, E109), Bhajans[title], 0), 13),
      INDEX(Bhajans[], MATCH(IF(D109&lt;&gt;"", D109, E109), Bhajans[title], 0), 14)
    ),
    ""
  )
)
</f>
        <v>2.5 Pancham / D#</v>
      </c>
      <c r="J109" s="25" t="str">
        <f t="array" ref="J109">IF(AND($D109="", $E109=""), "", IFNA(INDEX(Bhajans[], MATCH(IF($D109&lt;&gt;"", $D109, $E109), Bhajans[title], 0), 9), ""))
</f>
        <v>Maand</v>
      </c>
      <c r="K109" s="26" t="str">
        <f t="array" ref="K109">IF(AND($D109="", $E109=""), "", IFNA(INDEX(Bhajans[], MATCH(IF($D109&lt;&gt;"", $D109, $E109), Bhajans[title], 0), 5), ""))
</f>
        <v>Raghupathey Sri Rama Chandra Raghava Daya Nidhey (2)
Pashupathey Sri Parvatheesha Shankara Sadashiva (2)
Madhava Sri Radhikesha Govinda Harey Krishna (2)</v>
      </c>
      <c r="L109" s="26" t="str">
        <f t="array" ref="L109">IF(AND($D109="", $E109=""), "", IFNA(INDEX(Bhajans[], MATCH(IF($D109&lt;&gt;"", $D109, $E109), Bhajans[title], 0), 4), ""))
</f>
        <v>O Rama, Lord of the Raghus, who is still and shining as the moon, You are the Ocean of Mercy. O Lord Shiva, the beloved of Mother Parvathi, You are ever unchanging and the Source of Goodness. Oh Krishna, the Splendorous Lord of Radha, You are the protector of our souls and the remover of sorrows. Oh Lord Sai, You are Lord Rama, Lord Shiva and Lord Krishna.</v>
      </c>
    </row>
    <row r="110" ht="22.5" hidden="1" customHeight="1">
      <c r="A110" s="5">
        <v>45804.0</v>
      </c>
      <c r="B110" s="20" t="s">
        <v>6</v>
      </c>
      <c r="C110" s="28" t="str">
        <f t="array" ref="C110">IFNA(XLOOKUP(E110,GP_Bhajan_List[GP Bhajan List], GP_Bhajan_List[Singer]),"")</f>
        <v/>
      </c>
      <c r="D110" s="20" t="s">
        <v>1463</v>
      </c>
      <c r="E110" s="22"/>
      <c r="F110" s="23"/>
      <c r="G110" s="24" t="s">
        <v>88</v>
      </c>
      <c r="H110" s="25" t="str">
        <f t="array" ref="H110">IFNA(INDEX(Pitches[],MATCH($G110,Pitches[Pitches],0),2),"")</f>
        <v>A</v>
      </c>
      <c r="I110" s="23" t="str">
        <f t="array" ref="I110">IF(
  AND(D110="", E110=""), 
  "", 
  IFNA(
    IF(
      INDEX(Singers[], MATCH(IF(D110&lt;&gt;"", B110, C110), Singers[Singers], 0), 2, 0) = "Gents",
      INDEX(Bhajans[], MATCH(IF(D110&lt;&gt;"", D110, E110), Bhajans[title], 0), 13),
      INDEX(Bhajans[], MATCH(IF(D110&lt;&gt;"", D110, E110), Bhajans[title], 0), 14)
    ),
    ""
  )
)
</f>
        <v>1 Pancham / C</v>
      </c>
      <c r="J110" s="25" t="str">
        <f t="array" ref="J110">IF(AND($D110="", $E110=""), "", IFNA(INDEX(Bhajans[], MATCH(IF($D110&lt;&gt;"", $D110, $E110), Bhajans[title], 0), 9), ""))
</f>
        <v>Pilu</v>
      </c>
      <c r="K110" s="26" t="str">
        <f t="array" ref="K110">IF(AND($D110="", $E110=""), "", IFNA(INDEX(Bhajans[], MATCH(IF($D110&lt;&gt;"", $D110, $E110), Bhajans[title], 0), 5), ""))
</f>
        <v>Danava Bhanjana Rama Sai Shyamala Komala Ram
Hey Rama Rama Jaya Rama Sai Rama Rama Ram [ Danava Bhanjana ... ]
Dasharatha Nandana Rama Sai Daya Sagara Ram
Deenon Ke Prabhu Rama Sai Rama Rama Ram</v>
      </c>
      <c r="L110" s="26" t="str">
        <f t="array" ref="L110">IF(AND($D110="", $E110=""), "", IFNA(INDEX(Bhajans[], MATCH(IF($D110&lt;&gt;"", $D110, $E110), Bhajans[title], 0), 4), ""))
</f>
        <v>O charming and sweet Lord Rama, You annihilated the demons (Danavas). Victory to You, Lord Rama, son of Dasharatha. You are an ocean of compassion, the refuge to the destitute. O Rama, You are verily our Lord Sai Rama.</v>
      </c>
    </row>
    <row r="111" ht="22.5" hidden="1" customHeight="1">
      <c r="A111" s="5">
        <v>45804.0</v>
      </c>
      <c r="B111" s="20" t="s">
        <v>0</v>
      </c>
      <c r="C111" s="28" t="str">
        <f t="array" ref="C111">IFNA(XLOOKUP(E111,GP_Bhajan_List[GP Bhajan List], GP_Bhajan_List[Singer]),"")</f>
        <v/>
      </c>
      <c r="D111" s="22"/>
      <c r="E111" s="22"/>
      <c r="F111" s="23"/>
      <c r="G111" s="24"/>
      <c r="H111" s="25" t="str">
        <f t="array" ref="H111">IFNA(INDEX(Pitches[],MATCH($G111,Pitches[Pitches],0),2),"")</f>
        <v/>
      </c>
      <c r="I111" s="23" t="str">
        <f t="array" ref="I111">IF(
  AND(D111="", E111=""), 
  "", 
  IFNA(
    IF(
      INDEX(Singers[], MATCH(IF(D111&lt;&gt;"", B111, C111), Singers[Singers], 0), 2, 0) = "Gents",
      INDEX(Bhajans[], MATCH(IF(D111&lt;&gt;"", D111, E111), Bhajans[title], 0), 13),
      INDEX(Bhajans[], MATCH(IF(D111&lt;&gt;"", D111, E111), Bhajans[title], 0), 14)
    ),
    ""
  )
)
</f>
        <v/>
      </c>
      <c r="J111" s="25" t="str">
        <f t="array" ref="J111">IF(AND($D111="", $E111=""), "", IFNA(INDEX(Bhajans[], MATCH(IF($D111&lt;&gt;"", $D111, $E111), Bhajans[title], 0), 9), ""))
</f>
        <v/>
      </c>
      <c r="K111" s="26" t="str">
        <f t="array" ref="K111">IF(AND($D111="", $E111=""), "", IFNA(INDEX(Bhajans[], MATCH(IF($D111&lt;&gt;"", $D111, $E111), Bhajans[title], 0), 5), ""))
</f>
        <v/>
      </c>
      <c r="L111" s="26" t="str">
        <f t="array" ref="L111">IF(AND($D111="", $E111=""), "", IFNA(INDEX(Bhajans[], MATCH(IF($D111&lt;&gt;"", $D111, $E111), Bhajans[title], 0), 4), ""))
</f>
        <v/>
      </c>
    </row>
    <row r="112" ht="22.5" hidden="1" customHeight="1">
      <c r="A112" s="5">
        <v>45805.0</v>
      </c>
      <c r="B112" s="20" t="s">
        <v>4</v>
      </c>
      <c r="C112" s="28" t="str">
        <f t="array" ref="C112">IFNA(XLOOKUP(E112,GP_Bhajan_List[GP Bhajan List], GP_Bhajan_List[Singer]),"")</f>
        <v/>
      </c>
      <c r="D112" s="20" t="s">
        <v>1478</v>
      </c>
      <c r="E112" s="22"/>
      <c r="F112" s="23"/>
      <c r="G112" s="24" t="s">
        <v>120</v>
      </c>
      <c r="H112" s="25" t="str">
        <f t="array" ref="H112">IFNA(INDEX(Pitches[],MATCH($G112,Pitches[Pitches],0),2),"")</f>
        <v>D</v>
      </c>
      <c r="I112" s="23" t="str">
        <f t="array" ref="I112">IF(
  AND(D112="", E112=""), 
  "", 
  IFNA(
    IF(
      INDEX(Singers[], MATCH(IF(D112&lt;&gt;"", B112, C112), Singers[Singers], 0), 2, 0) = "Gents",
      INDEX(Bhajans[], MATCH(IF(D112&lt;&gt;"", D112, E112), Bhajans[title], 0), 13),
      INDEX(Bhajans[], MATCH(IF(D112&lt;&gt;"", D112, E112), Bhajans[title], 0), 14)
    ),
    ""
  )
)
</f>
        <v>5.5 Pancham / G#</v>
      </c>
      <c r="J112" s="25" t="str">
        <f t="array" ref="J112">IF(AND($D112="", $E112=""), "", IFNA(INDEX(Bhajans[], MATCH(IF($D112&lt;&gt;"", $D112, $E112), Bhajans[title], 0), 9), ""))
</f>
        <v>Janasammohini</v>
      </c>
      <c r="K112" s="26" t="str">
        <f t="array" ref="K112">IF(AND($D112="", $E112=""), "", IFNA(INDEX(Bhajans[], MATCH(IF($D112&lt;&gt;"", $D112, $E112), Bhajans[title], 0), 5), ""))
</f>
        <v>Vighna Vinashaka Gananatha
Gajanana Hey Gajavadana
Gananatha Gananatha
Pranava Swaroopa Gananatha
Parthi Pureeshwara Gananatha [ Gajanana Hey ... ]</v>
      </c>
      <c r="L112" s="26" t="str">
        <f t="array" ref="L112">IF(AND($D112="", $E112=""), "", IFNA(INDEX(Bhajans[], MATCH(IF($D112&lt;&gt;"", $D112, $E112), Bhajans[title], 0), 4), ""))
</f>
        <v>The elephant faced Lord Ganesha is the leader of ganaas (the attendants of Lord Shiva) and the destroyer of all obstacles. He is the embodiment of primordial sound "Om". He is verily Lord Sai who resides in Parthi.</v>
      </c>
    </row>
    <row r="113" ht="22.5" hidden="1" customHeight="1">
      <c r="A113" s="5">
        <v>45805.0</v>
      </c>
      <c r="B113" s="20" t="s">
        <v>2</v>
      </c>
      <c r="C113" s="28" t="str">
        <f t="array" ref="C113">IFNA(XLOOKUP(E113,GP_Bhajan_List[GP Bhajan List], GP_Bhajan_List[Singer]),"")</f>
        <v/>
      </c>
      <c r="D113" s="20" t="s">
        <v>1485</v>
      </c>
      <c r="E113" s="22"/>
      <c r="F113" s="23"/>
      <c r="G113" s="24" t="s">
        <v>52</v>
      </c>
      <c r="H113" s="25" t="str">
        <f t="array" ref="H113">IFNA(INDEX(Pitches[],MATCH($G113,Pitches[Pitches],0),2),"")</f>
        <v>G#</v>
      </c>
      <c r="I113" s="23" t="str">
        <f t="array" ref="I113">IF(
  AND(D113="", E113=""), 
  "", 
  IFNA(
    IF(
      INDEX(Singers[], MATCH(IF(D113&lt;&gt;"", B113, C113), Singers[Singers], 0), 2, 0) = "Gents",
      INDEX(Bhajans[], MATCH(IF(D113&lt;&gt;"", D113, E113), Bhajans[title], 0), 13),
      INDEX(Bhajans[], MATCH(IF(D113&lt;&gt;"", D113, E113), Bhajans[title], 0), 14)
    ),
    ""
  )
)
</f>
        <v>6.5 Pancham / A#</v>
      </c>
      <c r="J113" s="25" t="str">
        <f t="array" ref="J113">IF(AND($D113="", $E113=""), "", IFNA(INDEX(Bhajans[], MATCH(IF($D113&lt;&gt;"", $D113, $E113), Bhajans[title], 0), 9), ""))
</f>
        <v>Shankarabharanam / Bilawal</v>
      </c>
      <c r="K113" s="26" t="str">
        <f t="array" ref="K113">IF(AND($D113="", $E113=""), "", IFNA(INDEX(Bhajans[], MATCH(IF($D113&lt;&gt;"", $D113, $E113), Bhajans[title], 0), 5), ""))
</f>
        <v>Buddha Mahavir Yesu Sai
Vahey Guru Vahey Guru Bol Manuva
Allah Yesu Sadguru Sai
Geeta Veda Quran Ho Sai
Tan Mey Sai Man Mey Sai
Rom Rom Mey Sai Sai [ Vahey Guru ... ]</v>
      </c>
      <c r="L113" s="26" t="str">
        <f t="array" ref="L113">IF(AND($D113="", $E113=""), "", IFNA(INDEX(Bhajans[], MATCH(IF($D113&lt;&gt;"", $D113, $E113), Bhajans[title], 0), 4), ""))
</f>
        <v>O mind, chant the name of Vahey Guru, Buddha, Mahavir, Jesus and the Divine Preceptor Sai, who are the essence of scriptures Bagawad Gita, Quran and Bible. O Sai, You are the indweller of the body and mind and every atom of body is filled by You.</v>
      </c>
    </row>
    <row r="114" ht="22.5" hidden="1" customHeight="1">
      <c r="A114" s="5">
        <v>45805.0</v>
      </c>
      <c r="B114" s="20" t="s">
        <v>15</v>
      </c>
      <c r="C114" s="28" t="str">
        <f t="array" ref="C114">IFNA(XLOOKUP(E114,GP_Bhajan_List[GP Bhajan List], GP_Bhajan_List[Singer]),"")</f>
        <v/>
      </c>
      <c r="D114" s="20" t="s">
        <v>1497</v>
      </c>
      <c r="E114" s="22"/>
      <c r="F114" s="23"/>
      <c r="G114" s="24" t="s">
        <v>52</v>
      </c>
      <c r="H114" s="25" t="str">
        <f t="array" ref="H114">IFNA(INDEX(Pitches[],MATCH($G114,Pitches[Pitches],0),2),"")</f>
        <v>G#</v>
      </c>
      <c r="I114" s="23" t="str">
        <f t="array" ref="I114">IF(
  AND(D114="", E114=""), 
  "", 
  IFNA(
    IF(
      INDEX(Singers[], MATCH(IF(D114&lt;&gt;"", B114, C114), Singers[Singers], 0), 2, 0) = "Gents",
      INDEX(Bhajans[], MATCH(IF(D114&lt;&gt;"", D114, E114), Bhajans[title], 0), 13),
      INDEX(Bhajans[], MATCH(IF(D114&lt;&gt;"", D114, E114), Bhajans[title], 0), 14)
    ),
    ""
  )
)
</f>
        <v>1 Pancham / C</v>
      </c>
      <c r="J114" s="25" t="str">
        <f t="array" ref="J114">IF(AND($D114="", $E114=""), "", IFNA(INDEX(Bhajans[], MATCH(IF($D114&lt;&gt;"", $D114, $E114), Bhajans[title], 0), 9), ""))
</f>
        <v>~ Miyan ki Malhar</v>
      </c>
      <c r="K114" s="26" t="str">
        <f t="array" ref="K114">IF(AND($D114="", $E114=""), "", IFNA(INDEX(Bhajans[], MATCH(IF($D114&lt;&gt;"", $D114, $E114), Bhajans[title], 0), 5), ""))
</f>
        <v>Shiva Shiva Shiva Shiva Shivaya Namah Om
Om Namah Shivaya Shivaya Namah Om [ Shiva Shiva ... ]
Hara Hara Hara Hara Haraya Namah Om
Om Namah Shivaya Shivaya Namah Om</v>
      </c>
      <c r="L114" s="26" t="str">
        <f t="array" ref="L114">IF(AND($D114="", $E114=""), "", IFNA(INDEX(Bhajans[], MATCH(IF($D114&lt;&gt;"", $D114, $E114), Bhajans[title], 0), 4), ""))
</f>
        <v>Prostrations to You, O Lord Shiva, the destroyer of sins and evils. Let us chant "Om Namah Shivaya"</v>
      </c>
    </row>
    <row r="115" ht="22.5" hidden="1" customHeight="1">
      <c r="A115" s="5">
        <v>45805.0</v>
      </c>
      <c r="B115" s="20" t="s">
        <v>1</v>
      </c>
      <c r="C115" s="28" t="str">
        <f t="array" ref="C115">IFNA(XLOOKUP(E115,GP_Bhajan_List[GP Bhajan List], GP_Bhajan_List[Singer]),"")</f>
        <v/>
      </c>
      <c r="D115" s="22"/>
      <c r="E115" s="22"/>
      <c r="F115" s="23"/>
      <c r="G115" s="24"/>
      <c r="H115" s="25" t="str">
        <f t="array" ref="H115">IFNA(INDEX(Pitches[],MATCH($G115,Pitches[Pitches],0),2),"")</f>
        <v/>
      </c>
      <c r="I115" s="23" t="str">
        <f t="array" ref="I115">IF(
  AND(D115="", E115=""), 
  "", 
  IFNA(
    IF(
      INDEX(Singers[], MATCH(IF(D115&lt;&gt;"", B115, C115), Singers[Singers], 0), 2, 0) = "Gents",
      INDEX(Bhajans[], MATCH(IF(D115&lt;&gt;"", D115, E115), Bhajans[title], 0), 13),
      INDEX(Bhajans[], MATCH(IF(D115&lt;&gt;"", D115, E115), Bhajans[title], 0), 14)
    ),
    ""
  )
)
</f>
        <v/>
      </c>
      <c r="J115" s="25" t="str">
        <f t="array" ref="J115">IF(AND($D115="", $E115=""), "", IFNA(INDEX(Bhajans[], MATCH(IF($D115&lt;&gt;"", $D115, $E115), Bhajans[title], 0), 9), ""))
</f>
        <v/>
      </c>
      <c r="K115" s="26" t="str">
        <f t="array" ref="K115">IF(AND($D115="", $E115=""), "", IFNA(INDEX(Bhajans[], MATCH(IF($D115&lt;&gt;"", $D115, $E115), Bhajans[title], 0), 5), ""))
</f>
        <v/>
      </c>
      <c r="L115" s="26" t="str">
        <f t="array" ref="L115">IF(AND($D115="", $E115=""), "", IFNA(INDEX(Bhajans[], MATCH(IF($D115&lt;&gt;"", $D115, $E115), Bhajans[title], 0), 4), ""))
</f>
        <v/>
      </c>
    </row>
    <row r="116" ht="22.5" hidden="1" customHeight="1">
      <c r="A116" s="5">
        <v>45806.0</v>
      </c>
      <c r="B116" s="20" t="s">
        <v>16</v>
      </c>
      <c r="C116" s="28" t="str">
        <f t="array" ref="C116">IFNA(XLOOKUP(E116,GP_Bhajan_List[GP Bhajan List], GP_Bhajan_List[Singer]),"")</f>
        <v/>
      </c>
      <c r="D116" s="20" t="s">
        <v>100</v>
      </c>
      <c r="E116" s="22"/>
      <c r="F116" s="23"/>
      <c r="G116" s="24" t="s">
        <v>228</v>
      </c>
      <c r="H116" s="25" t="str">
        <f t="array" ref="H116">IFNA(INDEX(Pitches[],MATCH($G116,Pitches[Pitches],0),2),"")</f>
        <v>F</v>
      </c>
      <c r="I116" s="23" t="str">
        <f t="array" ref="I116">IF(
  AND(D116="", E116=""), 
  "", 
  IFNA(
    IF(
      INDEX(Singers[], MATCH(IF(D116&lt;&gt;"", B116, C116), Singers[Singers], 0), 2, 0) = "Gents",
      INDEX(Bhajans[], MATCH(IF(D116&lt;&gt;"", D116, E116), Bhajans[title], 0), 13),
      INDEX(Bhajans[], MATCH(IF(D116&lt;&gt;"", D116, E116), Bhajans[title], 0), 14)
    ),
    ""
  )
)
</f>
        <v>6.5 Pancham / A#</v>
      </c>
      <c r="J116" s="25" t="str">
        <f t="array" ref="J116">IF(AND($D116="", $E116=""), "", IFNA(INDEX(Bhajans[], MATCH(IF($D116&lt;&gt;"", $D116, $E116), Bhajans[title], 0), 9), ""))
</f>
        <v>Hamir Kalyani / Kedar</v>
      </c>
      <c r="K116" s="26" t="str">
        <f t="array" ref="K116">IF(AND($D116="", $E116=""), "", IFNA(INDEX(Bhajans[], MATCH(IF($D116&lt;&gt;"", $D116, $E116), Bhajans[title], 0), 5), ""))
</f>
        <v>Gajanana Gajanana
Prathama Poojana Ganaraya [ Gajanana ... ]
Prathama Prarthana Sri Ganaraya
Lambodhara Ganaraya</v>
      </c>
      <c r="L116" s="26" t="str">
        <f t="array" ref="L116">IF(AND($D116="", $E116=""), "", IFNA(INDEX(Bhajans[], MATCH(IF($D116&lt;&gt;"", $D116, $E116), Bhajans[title], 0), 4), ""))
</f>
        <v>O Lord Ganesha, the elephant-faced one, You are the one whom all worship and pray. You are the one to whom the first prostrations should be offered. O Ganaraya, the controller of all the Ganaas (the Demigods), we offer You our first obeisance. O mighty one, You are the King of the Divine Forces.</v>
      </c>
    </row>
    <row r="117" ht="22.5" hidden="1" customHeight="1">
      <c r="A117" s="5">
        <v>45806.0</v>
      </c>
      <c r="B117" s="20" t="s">
        <v>18</v>
      </c>
      <c r="C117" s="28" t="str">
        <f t="array" ref="C117">IFNA(XLOOKUP(E117,GP_Bhajan_List[GP Bhajan List], GP_Bhajan_List[Singer]),"")</f>
        <v/>
      </c>
      <c r="D117" s="20" t="s">
        <v>1527</v>
      </c>
      <c r="E117" s="22"/>
      <c r="F117" s="23"/>
      <c r="G117" s="24" t="s">
        <v>101</v>
      </c>
      <c r="H117" s="25" t="str">
        <f t="array" ref="H117">IFNA(INDEX(Pitches[],MATCH($G117,Pitches[Pitches],0),2),"")</f>
        <v>F#</v>
      </c>
      <c r="I117" s="23" t="str">
        <f t="array" ref="I117">IF(
  AND(D117="", E117=""), 
  "", 
  IFNA(
    IF(
      INDEX(Singers[], MATCH(IF(D117&lt;&gt;"", B117, C117), Singers[Singers], 0), 2, 0) = "Gents",
      INDEX(Bhajans[], MATCH(IF(D117&lt;&gt;"", D117, E117), Bhajans[title], 0), 13),
      INDEX(Bhajans[], MATCH(IF(D117&lt;&gt;"", D117, E117), Bhajans[title], 0), 14)
    ),
    ""
  )
)
</f>
        <v>6.5 Pancham / A#</v>
      </c>
      <c r="J117" s="25" t="str">
        <f t="array" ref="J117">IF(AND($D117="", $E117=""), "", IFNA(INDEX(Bhajans[], MATCH(IF($D117&lt;&gt;"", $D117, $E117), Bhajans[title], 0), 9), ""))
</f>
        <v>Shankarabharanam / Bilawal</v>
      </c>
      <c r="K117" s="26" t="str">
        <f t="array" ref="K117">IF(AND($D117="", $E117=""), "", IFNA(INDEX(Bhajans[], MATCH(IF($D117&lt;&gt;"", $D117, $E117), Bhajans[title], 0), 5), ""))
</f>
        <v>Punya Naam Pavitra Naam Rama Naam Sai Ram
Harey Krishna Harey Ram Madhura (Amrutha) Naam Sai Ram [ Punya Naam ... ]
Karuna Sindhu Sita Ram Deena Bandhu Radhey Shyam [ Harey Krishna ... ]</v>
      </c>
      <c r="L117" s="26" t="str">
        <f t="array" ref="L117">IF(AND($D117="", $E117=""), "", IFNA(INDEX(Bhajans[], MATCH(IF($D117&lt;&gt;"", $D117, $E117), Bhajans[title], 0), 4), ""))
</f>
        <v>Recite the pure and holy name of Lord Sai Rama. Glory to the names of the Lord Rama, Krishna and Sai Ram that are sweet and nectarine. Chant the name of Lord Krishna, the protector of the dejected and miserable. Chant the name of Lord Rama, the ocean of mercy. The names confer auspiciousness.</v>
      </c>
    </row>
    <row r="118" ht="22.5" hidden="1" customHeight="1">
      <c r="A118" s="5">
        <v>45806.0</v>
      </c>
      <c r="B118" s="20" t="s">
        <v>4</v>
      </c>
      <c r="C118" s="28" t="str">
        <f t="array" ref="C118">IFNA(XLOOKUP(E118,GP_Bhajan_List[GP Bhajan List], GP_Bhajan_List[Singer]),"")</f>
        <v/>
      </c>
      <c r="D118" s="20" t="s">
        <v>1537</v>
      </c>
      <c r="E118" s="22"/>
      <c r="F118" s="23"/>
      <c r="G118" s="24" t="s">
        <v>89</v>
      </c>
      <c r="H118" s="25" t="str">
        <f t="array" ref="H118">IFNA(INDEX(Pitches[],MATCH($G118,Pitches[Pitches],0),2),"")</f>
        <v>E</v>
      </c>
      <c r="I118" s="23" t="str">
        <f t="array" ref="I118">IF(
  AND(D118="", E118=""), 
  "", 
  IFNA(
    IF(
      INDEX(Singers[], MATCH(IF(D118&lt;&gt;"", B118, C118), Singers[Singers], 0), 2, 0) = "Gents",
      INDEX(Bhajans[], MATCH(IF(D118&lt;&gt;"", D118, E118), Bhajans[title], 0), 13),
      INDEX(Bhajans[], MATCH(IF(D118&lt;&gt;"", D118, E118), Bhajans[title], 0), 14)
    ),
    ""
  )
)
</f>
        <v>6 Pancham / A</v>
      </c>
      <c r="J118" s="25" t="str">
        <f t="array" ref="J118">IF(AND($D118="", $E118=""), "", IFNA(INDEX(Bhajans[], MATCH(IF($D118&lt;&gt;"", $D118, $E118), Bhajans[title], 0), 9), ""))
</f>
        <v>Kalyani / Yaman</v>
      </c>
      <c r="K118" s="26" t="str">
        <f t="array" ref="K118">IF(AND($D118="", $E118=""), "", IFNA(INDEX(Bhajans[], MATCH(IF($D118&lt;&gt;"", $D118, $E118), Bhajans[title], 0), 5), ""))
</f>
        <v>Koti Pranam Shata Koti Pranam
Hey Deena Natha Sai Ram (3)
Tum Ho Bhakthon Ke Yuga Avatar
Tum Ho Ananda Nanda Ke Lal
Parthi Puri Ke Sai Gopal [ Hey Deena Natha ... ]</v>
      </c>
      <c r="L118" s="26" t="str">
        <f t="array" ref="L118">IF(AND($D118="", $E118=""), "", IFNA(INDEX(Bhajans[], MATCH(IF($D118&lt;&gt;"", $D118, $E118), Bhajans[title], 0), 4), ""))
</f>
        <v>Many repeated salutations to You Lord Sai, the refuge of the forlorn. You were born as the son of Nanda and presently the incarnation of our age, Sai Gopala residing at Parthi.</v>
      </c>
    </row>
    <row r="119" ht="22.5" hidden="1" customHeight="1">
      <c r="A119" s="5">
        <v>45806.0</v>
      </c>
      <c r="B119" s="20" t="s">
        <v>0</v>
      </c>
      <c r="C119" s="28" t="str">
        <f t="array" ref="C119">IFNA(XLOOKUP(E119,GP_Bhajan_List[GP Bhajan List], GP_Bhajan_List[Singer]),"")</f>
        <v/>
      </c>
      <c r="D119" s="20" t="s">
        <v>1547</v>
      </c>
      <c r="E119" s="22"/>
      <c r="F119" s="23"/>
      <c r="G119" s="24" t="s">
        <v>120</v>
      </c>
      <c r="H119" s="25" t="str">
        <f t="array" ref="H119">IFNA(INDEX(Pitches[],MATCH($G119,Pitches[Pitches],0),2),"")</f>
        <v>D</v>
      </c>
      <c r="I119" s="23" t="str">
        <f t="array" ref="I119">IF(
  AND(D119="", E119=""), 
  "", 
  IFNA(
    IF(
      INDEX(Singers[], MATCH(IF(D119&lt;&gt;"", B119, C119), Singers[Singers], 0), 2, 0) = "Gents",
      INDEX(Bhajans[], MATCH(IF(D119&lt;&gt;"", D119, E119), Bhajans[title], 0), 13),
      INDEX(Bhajans[], MATCH(IF(D119&lt;&gt;"", D119, E119), Bhajans[title], 0), 14)
    ),
    ""
  )
)
</f>
        <v>5.5 Pancham / G#</v>
      </c>
      <c r="J119" s="25" t="str">
        <f t="array" ref="J119">IF(AND($D119="", $E119=""), "", IFNA(INDEX(Bhajans[], MATCH(IF($D119&lt;&gt;"", $D119, $E119), Bhajans[title], 0), 9), ""))
</f>
        <v>~ Shankarabharanam / Bilawal</v>
      </c>
      <c r="K119" s="26" t="str">
        <f t="array" ref="K119">IF(AND($D119="", $E119=""), "", IFNA(INDEX(Bhajans[], MATCH(IF($D119&lt;&gt;"", $D119, $E119), Bhajans[title], 0), 5), ""))
</f>
        <v>Hari Hari Om Shiva Shankara Om
Narayana Hari Om (2)
Keshava Hey Shiva Madhava Hey
Narayana Hari Om (2)
Paramatma Antaryami
Narayana Hari Om (3)</v>
      </c>
      <c r="L119" s="26" t="str">
        <f t="array" ref="L119">IF(AND($D119="", $E119=""), "", IFNA(INDEX(Bhajans[], MATCH(IF($D119&lt;&gt;"", $D119, $E119), Bhajans[title], 0), 4), ""))
</f>
        <v>Meditate on the primordial sound Om and chant the divine names of the Lord - Hari, Shiva, Shankara, Narayana, Keshava and Madhava. Lord Narayana is the indweller, the Supreme Consciousness.</v>
      </c>
    </row>
    <row r="120" ht="22.5" hidden="1" customHeight="1">
      <c r="A120" s="5">
        <v>45807.0</v>
      </c>
      <c r="B120" s="20" t="s">
        <v>13</v>
      </c>
      <c r="C120" s="28" t="str">
        <f t="array" ref="C120">IFNA(XLOOKUP(E120,GP_Bhajan_List[GP Bhajan List], GP_Bhajan_List[Singer]),"")</f>
        <v/>
      </c>
      <c r="D120" s="20" t="s">
        <v>1558</v>
      </c>
      <c r="E120" s="22"/>
      <c r="F120" s="23"/>
      <c r="G120" s="24" t="s">
        <v>120</v>
      </c>
      <c r="H120" s="25" t="str">
        <f t="array" ref="H120">IFNA(INDEX(Pitches[],MATCH($G120,Pitches[Pitches],0),2),"")</f>
        <v>D</v>
      </c>
      <c r="I120" s="23" t="str">
        <f t="array" ref="I120">IF(
  AND(D120="", E120=""), 
  "", 
  IFNA(
    IF(
      INDEX(Singers[], MATCH(IF(D120&lt;&gt;"", B120, C120), Singers[Singers], 0), 2, 0) = "Gents",
      INDEX(Bhajans[], MATCH(IF(D120&lt;&gt;"", D120, E120), Bhajans[title], 0), 13),
      INDEX(Bhajans[], MATCH(IF(D120&lt;&gt;"", D120, E120), Bhajans[title], 0), 14)
    ),
    ""
  )
)
</f>
        <v>5 Pancham / G</v>
      </c>
      <c r="J120" s="25" t="str">
        <f t="array" ref="J120">IF(AND($D120="", $E120=""), "", IFNA(INDEX(Bhajans[], MATCH(IF($D120&lt;&gt;"", $D120, $E120), Bhajans[title], 0), 9), ""))
</f>
        <v>Shankarabharanam / Bilawal</v>
      </c>
      <c r="K120" s="26" t="str">
        <f t="array" ref="K120">IF(AND($D120="", $E120=""), "", IFNA(INDEX(Bhajans[], MATCH(IF($D120&lt;&gt;"", $D120, $E120), Bhajans[title], 0), 5), ""))
</f>
        <v>Gowri Ganesh Uma Ganesh
Parvathi Nandana Sri Ganesh
Sharanam Ganesh Sharanam Ganesh
Shiva Nandana Ganapathi Ganesh
Dancing Ganesh, Playful Ganesh,
Dance with me, Play with me, be my Ganesh,
Be my Ganesh, be my Ganesh,
Teach me how to dance with my fears, Ganesh
Kanarazu Yukute wo Hagemashi Mimamoru Ganapathi
Miashi wo Agameyo (Minna Agameyo)
Chikara ni Michita Ganapathi</v>
      </c>
      <c r="L120" s="26" t="str">
        <f t="array" ref="L120">IF(AND($D120="", $E120=""), "", IFNA(INDEX(Bhajans[], MATCH(IF($D120&lt;&gt;"", $D120, $E120), Bhajans[title], 0), 4), ""))
</f>
        <v>Chant the name of Lord Ganesh, the beloved son of Mother Gowri. I surrender to Thee, O Lord of all Demigods, beloved child of Lord Shiva and Goddess Parvathi.</v>
      </c>
    </row>
    <row r="121" ht="22.5" hidden="1" customHeight="1">
      <c r="A121" s="5">
        <v>45807.0</v>
      </c>
      <c r="B121" s="20" t="s">
        <v>0</v>
      </c>
      <c r="C121" s="28" t="str">
        <f t="array" ref="C121">IFNA(XLOOKUP(E121,GP_Bhajan_List[GP Bhajan List], GP_Bhajan_List[Singer]),"")</f>
        <v/>
      </c>
      <c r="D121" s="20" t="s">
        <v>1570</v>
      </c>
      <c r="E121" s="22"/>
      <c r="F121" s="23"/>
      <c r="G121" s="24" t="s">
        <v>344</v>
      </c>
      <c r="H121" s="25" t="str">
        <f t="array" ref="H121">IFNA(INDEX(Pitches[],MATCH($G121,Pitches[Pitches],0),2),"")</f>
        <v>C#</v>
      </c>
      <c r="I121" s="23" t="str">
        <f t="array" ref="I121">IF(
  AND(D121="", E121=""), 
  "", 
  IFNA(
    IF(
      INDEX(Singers[], MATCH(IF(D121&lt;&gt;"", B121, C121), Singers[Singers], 0), 2, 0) = "Gents",
      INDEX(Bhajans[], MATCH(IF(D121&lt;&gt;"", D121, E121), Bhajans[title], 0), 13),
      INDEX(Bhajans[], MATCH(IF(D121&lt;&gt;"", D121, E121), Bhajans[title], 0), 14)
    ),
    ""
  )
)
</f>
        <v>1 Madhyam / F</v>
      </c>
      <c r="J121" s="25" t="str">
        <f t="array" ref="J121">IF(AND($D121="", $E121=""), "", IFNA(INDEX(Bhajans[], MATCH(IF($D121&lt;&gt;"", $D121, $E121), Bhajans[title], 0), 9), ""))
</f>
        <v>Chandrakauns</v>
      </c>
      <c r="K121" s="26" t="str">
        <f t="array" ref="K121">IF(AND($D121="", $E121=""), "", IFNA(INDEX(Bhajans[], MATCH(IF($D121&lt;&gt;"", $D121, $E121), Bhajans[title], 0), 5), ""))
</f>
        <v>Naada Brahmamayi Sayeeshwari
Bhagawathi Mata Krupa Sagari [ Naada ... ]
Varahi Vaishnavi Vageshwari
Matangi Mahamaye Mookambikey
Parameshwari Hari Sodari
Bhava Bhaya Haarini Sathya Sayeeshwari</v>
      </c>
      <c r="L121" s="26" t="str">
        <f t="array" ref="L121">IF(AND($D121="", $E121=""), "", IFNA(INDEX(Bhajans[], MATCH(IF($D121&lt;&gt;"", $D121, $E121), Bhajans[title], 0), 4), ""))
</f>
        <v>O Mother Sai, the abode of divine music, You are the Ocean of compassion. You are adored by various names, Varahi (a form of Shakthi), Vaishnavi (the sister of Vishnu). You are the bestower of speech who is worshipped as Meenakshi, Mahamayi and Mookambike in various forms in temples. O Supreme Mother, the sister of Vishnu, You are the one who removes the fear of worldly existence. O Mother Sathya Sai, You are verily Mother Parvathi.</v>
      </c>
    </row>
    <row r="122" ht="22.5" hidden="1" customHeight="1">
      <c r="A122" s="5">
        <v>45808.0</v>
      </c>
      <c r="B122" s="20" t="s">
        <v>2</v>
      </c>
      <c r="C122" s="28" t="str">
        <f t="array" ref="C122">IFNA(XLOOKUP(E122,GP_Bhajan_List[GP Bhajan List], GP_Bhajan_List[Singer]),"")</f>
        <v/>
      </c>
      <c r="D122" s="20" t="s">
        <v>1583</v>
      </c>
      <c r="E122" s="22"/>
      <c r="F122" s="23"/>
      <c r="G122" s="24" t="s">
        <v>344</v>
      </c>
      <c r="H122" s="25" t="str">
        <f t="array" ref="H122">IFNA(INDEX(Pitches[],MATCH($G122,Pitches[Pitches],0),2),"")</f>
        <v>C#</v>
      </c>
      <c r="I122" s="23" t="str">
        <f t="array" ref="I122">IF(
  AND(D122="", E122=""), 
  "", 
  IFNA(
    IF(
      INDEX(Singers[], MATCH(IF(D122&lt;&gt;"", B122, C122), Singers[Singers], 0), 2, 0) = "Gents",
      INDEX(Bhajans[], MATCH(IF(D122&lt;&gt;"", D122, E122), Bhajans[title], 0), 13),
      INDEX(Bhajans[], MATCH(IF(D122&lt;&gt;"", D122, E122), Bhajans[title], 0), 14)
    ),
    ""
  )
)
</f>
        <v>1 Madhyam / F</v>
      </c>
      <c r="J122" s="25" t="str">
        <f t="array" ref="J122">IF(AND($D122="", $E122=""), "", IFNA(INDEX(Bhajans[], MATCH(IF($D122&lt;&gt;"", $D122, $E122), Bhajans[title], 0), 9), ""))
</f>
        <v>Gavati</v>
      </c>
      <c r="K122" s="26" t="str">
        <f t="array" ref="K122">IF(AND($D122="", $E122=""), "", IFNA(INDEX(Bhajans[], MATCH(IF($D122&lt;&gt;"", $D122, $E122), Bhajans[title], 0), 5), ""))
</f>
        <v>Tum Ho Vighna Vinasha Ganesha (3)
Parvathi Nandana Paahi Gajanana
Pranava Swaroopa Parthi Pureesha
Paahi Ganesha Vighna Vinasha</v>
      </c>
      <c r="L122" s="26" t="str">
        <f t="array" ref="L122">IF(AND($D122="", $E122=""), "", IFNA(INDEX(Bhajans[], MATCH(IF($D122&lt;&gt;"", $D122, $E122), Bhajans[title], 0), 4), ""))
</f>
        <v>Protect me Oh Lord Ganesha, the destroyer of all obstacles, the son of Parvathi, the embodiment of primordial sound "OM" and the Lord of Parthi.</v>
      </c>
    </row>
    <row r="123" ht="22.5" hidden="1" customHeight="1">
      <c r="A123" s="5">
        <v>45808.0</v>
      </c>
      <c r="B123" s="20" t="s">
        <v>15</v>
      </c>
      <c r="C123" s="28" t="str">
        <f t="array" ref="C123">IFNA(XLOOKUP(E123,GP_Bhajan_List[GP Bhajan List], GP_Bhajan_List[Singer]),"")</f>
        <v/>
      </c>
      <c r="D123" s="20" t="s">
        <v>1162</v>
      </c>
      <c r="E123" s="22"/>
      <c r="F123" s="23"/>
      <c r="G123" s="24" t="s">
        <v>52</v>
      </c>
      <c r="H123" s="25" t="str">
        <f t="array" ref="H123">IFNA(INDEX(Pitches[],MATCH($G123,Pitches[Pitches],0),2),"")</f>
        <v>G#</v>
      </c>
      <c r="I123" s="23" t="str">
        <f t="array" ref="I123">IF(
  AND(D123="", E123=""), 
  "", 
  IFNA(
    IF(
      INDEX(Singers[], MATCH(IF(D123&lt;&gt;"", B123, C123), Singers[Singers], 0), 2, 0) = "Gents",
      INDEX(Bhajans[], MATCH(IF(D123&lt;&gt;"", D123, E123), Bhajans[title], 0), 13),
      INDEX(Bhajans[], MATCH(IF(D123&lt;&gt;"", D123, E123), Bhajans[title], 0), 14)
    ),
    ""
  )
)
</f>
        <v>7 Pancham / B</v>
      </c>
      <c r="J123" s="25" t="str">
        <f t="array" ref="J123">IF(AND($D123="", $E123=""), "", IFNA(INDEX(Bhajans[], MATCH(IF($D123&lt;&gt;"", $D123, $E123), Bhajans[title], 0), 9), ""))
</f>
        <v>Natakurinji</v>
      </c>
      <c r="K123" s="26" t="str">
        <f t="array" ref="K123">IF(AND($D123="", $E123=""), "", IFNA(INDEX(Bhajans[], MATCH(IF($D123&lt;&gt;"", $D123, $E123), Bhajans[title], 0), 5), ""))
</f>
        <v>Amba Shankari Parameshwari Shashi Shekari Amba
Sarveshwari Jagadeeshwari Maheshwari Amba
Sundari Guna Manjari Shiva Shankari Amba
Kadambari Shwetambari Hari Sodari Amba</v>
      </c>
      <c r="L123" s="26" t="str">
        <f t="array" ref="L123">IF(AND($D123="", $E123=""), "", IFNA(INDEX(Bhajans[], MATCH(IF($D123&lt;&gt;"", $D123, $E123), Bhajans[title], 0), 4), ""))
</f>
        <v>Glory to Mother Shankari (Parvathi), the consort of Shiva who is adorned with the beautiful Crescent Moon. O Mother, You are the Goddess who is the Protector of the Universe, the most beautiful one with abundant good qualities. You are the sibling of Lord Hari. We offer our salutations to You.</v>
      </c>
    </row>
    <row r="124" ht="22.5" hidden="1" customHeight="1">
      <c r="A124" s="5">
        <v>45808.0</v>
      </c>
      <c r="B124" s="20" t="s">
        <v>1</v>
      </c>
      <c r="C124" s="28" t="str">
        <f t="array" ref="C124">IFNA(XLOOKUP(E124,GP_Bhajan_List[GP Bhajan List], GP_Bhajan_List[Singer]),"")</f>
        <v/>
      </c>
      <c r="D124" s="20" t="s">
        <v>286</v>
      </c>
      <c r="E124" s="22"/>
      <c r="F124" s="23"/>
      <c r="G124" s="24" t="s">
        <v>89</v>
      </c>
      <c r="H124" s="25" t="str">
        <f t="array" ref="H124">IFNA(INDEX(Pitches[],MATCH($G124,Pitches[Pitches],0),2),"")</f>
        <v>E</v>
      </c>
      <c r="I124" s="23" t="str">
        <f t="array" ref="I124">IF(
  AND(D124="", E124=""), 
  "", 
  IFNA(
    IF(
      INDEX(Singers[], MATCH(IF(D124&lt;&gt;"", B124, C124), Singers[Singers], 0), 2, 0) = "Gents",
      INDEX(Bhajans[], MATCH(IF(D124&lt;&gt;"", D124, E124), Bhajans[title], 0), 13),
      INDEX(Bhajans[], MATCH(IF(D124&lt;&gt;"", D124, E124), Bhajans[title], 0), 14)
    ),
    ""
  )
)
</f>
        <v>6 Pancham / A</v>
      </c>
      <c r="J124" s="25" t="str">
        <f t="array" ref="J124">IF(AND($D124="", $E124=""), "", IFNA(INDEX(Bhajans[], MATCH(IF($D124&lt;&gt;"", $D124, $E124), Bhajans[title], 0), 9), ""))
</f>
        <v>Darbari</v>
      </c>
      <c r="K124" s="26" t="str">
        <f t="array" ref="K124">IF(AND($D124="", $E124=""), "", IFNA(INDEX(Bhajans[], MATCH(IF($D124&lt;&gt;"", $D124, $E124), Bhajans[title], 0), 5), ""))
</f>
        <v>Aao Pyaarey Nayana Hamarey Sai Hamarey Aao
Tum Bin Koi Nahin Rakhwaley
Tum Bin Kaun Saharey (Baba)
Tum Bin Kaun Saharey Aao Sai Pyaarey
Sai Hamarey Aao (3)
Aa Subete no Inochi no Kami, Sai Watashi no Ai
Tada Hitasura ni Anata wo Omou
Anata wa Watashi no Subete (O Baba)
Anata wa Watashi no Ai (O Baba)
Anata to Hitotsu ni Naru, Sai Watashi no Ai</v>
      </c>
      <c r="L124" s="26" t="str">
        <f t="array" ref="L124">IF(AND($D124="", $E124=""), "", IFNA(INDEX(Bhajans[], MATCH(IF($D124&lt;&gt;"", $D124, $E124), Bhajans[title], 0), 4), ""))
</f>
        <v>Welcome, O Beloved Lord Sai, You are our protector. Without You, there is no one to protect and support us.</v>
      </c>
    </row>
    <row r="125" ht="22.5" hidden="1" customHeight="1">
      <c r="A125" s="5">
        <v>45811.0</v>
      </c>
      <c r="B125" s="20" t="s">
        <v>1</v>
      </c>
      <c r="C125" s="28" t="str">
        <f t="array" ref="C125">IFNA(XLOOKUP(E125,GP_Bhajan_List[GP Bhajan List], GP_Bhajan_List[Singer]),"")</f>
        <v/>
      </c>
      <c r="D125" s="20" t="s">
        <v>1613</v>
      </c>
      <c r="E125" s="22"/>
      <c r="F125" s="23"/>
      <c r="G125" s="24" t="s">
        <v>155</v>
      </c>
      <c r="H125" s="25" t="str">
        <f t="array" ref="H125">IFNA(INDEX(Pitches[],MATCH($G125,Pitches[Pitches],0),2),"")</f>
        <v>C#</v>
      </c>
      <c r="I125" s="23" t="str">
        <f t="array" ref="I125">IF(
  AND(D125="", E125=""), 
  "", 
  IFNA(
    IF(
      INDEX(Singers[], MATCH(IF(D125&lt;&gt;"", B125, C125), Singers[Singers], 0), 2, 0) = "Gents",
      INDEX(Bhajans[], MATCH(IF(D125&lt;&gt;"", D125, E125), Bhajans[title], 0), 13),
      INDEX(Bhajans[], MATCH(IF(D125&lt;&gt;"", D125, E125), Bhajans[title], 0), 14)
    ),
    ""
  )
)
</f>
        <v>2.5 Pancham / D#</v>
      </c>
      <c r="J125" s="25" t="str">
        <f t="array" ref="J125">IF(AND($D125="", $E125=""), "", IFNA(INDEX(Bhajans[], MATCH(IF($D125&lt;&gt;"", $D125, $E125), Bhajans[title], 0), 9), ""))
</f>
        <v>Yaman Kalyan</v>
      </c>
      <c r="K125" s="26" t="str">
        <f t="array" ref="K125">IF(AND($D125="", $E125=""), "", IFNA(INDEX(Bhajans[], MATCH(IF($D125&lt;&gt;"", $D125, $E125), Bhajans[title], 0), 5), ""))
</f>
        <v>Vighneshwara Gananatha Gajanana
Parvathi Nandana Shubhanana
Mangala Murthy Sri Ganaraya
Jaya Ganaraya Sri Ganaraya (2)
Ashta (Siddhi) Vinayaka Shubhanana</v>
      </c>
      <c r="L125" s="26" t="str">
        <f t="array" ref="L125">IF(AND($D125="", $E125=""), "", IFNA(INDEX(Bhajans[], MATCH(IF($D125&lt;&gt;"", $D125, $E125), Bhajans[title], 0), 4), ""))
</f>
        <v>Victory to Lord Vighneshwara (Lord Ganesha) the son of Parvathi,, having a pleasant and auspicious face, who bestows eight types of blessings. He is also known as Siddhi Vinayaka, the one who fulfills our prayers.</v>
      </c>
    </row>
    <row r="126" ht="22.5" hidden="1" customHeight="1">
      <c r="A126" s="5">
        <v>45811.0</v>
      </c>
      <c r="B126" s="20" t="s">
        <v>4</v>
      </c>
      <c r="C126" s="28" t="str">
        <f t="array" ref="C126">IFNA(XLOOKUP(E126,GP_Bhajan_List[GP Bhajan List], GP_Bhajan_List[Singer]),"")</f>
        <v/>
      </c>
      <c r="D126" s="20" t="s">
        <v>1624</v>
      </c>
      <c r="E126" s="22"/>
      <c r="F126" s="23"/>
      <c r="G126" s="24" t="s">
        <v>88</v>
      </c>
      <c r="H126" s="25" t="str">
        <f t="array" ref="H126">IFNA(INDEX(Pitches[],MATCH($G126,Pitches[Pitches],0),2),"")</f>
        <v>A</v>
      </c>
      <c r="I126" s="23" t="str">
        <f t="array" ref="I126">IF(
  AND(D126="", E126=""), 
  "", 
  IFNA(
    IF(
      INDEX(Singers[], MATCH(IF(D126&lt;&gt;"", B126, C126), Singers[Singers], 0), 2, 0) = "Gents",
      INDEX(Bhajans[], MATCH(IF(D126&lt;&gt;"", D126, E126), Bhajans[title], 0), 13),
      INDEX(Bhajans[], MATCH(IF(D126&lt;&gt;"", D126, E126), Bhajans[title], 0), 14)
    ),
    ""
  )
)
</f>
        <v>5 Madhyam / C</v>
      </c>
      <c r="J126" s="25" t="str">
        <f t="array" ref="J126">IF(AND($D126="", $E126=""), "", IFNA(INDEX(Bhajans[], MATCH(IF($D126&lt;&gt;"", $D126, $E126), Bhajans[title], 0), 9), ""))
</f>
        <v>Keeravani</v>
      </c>
      <c r="K126" s="26" t="str">
        <f t="array" ref="K126">IF(AND($D126="", $E126=""), "", IFNA(INDEX(Bhajans[], MATCH(IF($D126&lt;&gt;"", $D126, $E126), Bhajans[title], 0), 5), ""))
</f>
        <v>Hey Sai Ranga Hey Panduranga
Karunanta Ranga Hrudayanta Ranga [ Hey Sai ... ]
Sri Ranga Ranga Jaya Ranga Ranga
Ananda Ranga Sadananda Ranga [ Karunanta Ranga ... ]</v>
      </c>
      <c r="L126" s="26" t="str">
        <f t="array" ref="L126">IF(AND($D126="", $E126=""), "", IFNA(INDEX(Bhajans[], MATCH(IF($D126&lt;&gt;"", $D126, $E126), Bhajans[title], 0), 4), ""))
</f>
        <v>O Lord Sai Ranga, You are infinitely merciful. Reciting Your name creates waves of sublime feelings and emotions in the heart. Glory to Lord Sai Ranga, who is all bliss and who is ever in bliss.</v>
      </c>
    </row>
    <row r="127" ht="22.5" hidden="1" customHeight="1">
      <c r="A127" s="5">
        <v>45811.0</v>
      </c>
      <c r="B127" s="20" t="s">
        <v>2</v>
      </c>
      <c r="C127" s="28" t="str">
        <f t="array" ref="C127">IFNA(XLOOKUP(E127,GP_Bhajan_List[GP Bhajan List], GP_Bhajan_List[Singer]),"")</f>
        <v/>
      </c>
      <c r="D127" s="20" t="s">
        <v>1636</v>
      </c>
      <c r="E127" s="22"/>
      <c r="F127" s="23"/>
      <c r="G127" s="24" t="s">
        <v>144</v>
      </c>
      <c r="H127" s="25" t="str">
        <f t="array" ref="H127">IFNA(INDEX(Pitches[],MATCH($G127,Pitches[Pitches],0),2),"")</f>
        <v>D#</v>
      </c>
      <c r="I127" s="23" t="str">
        <f t="array" ref="I127">IF(
  AND(D127="", E127=""), 
  "", 
  IFNA(
    IF(
      INDEX(Singers[], MATCH(IF(D127&lt;&gt;"", B127, C127), Singers[Singers], 0), 2, 0) = "Gents",
      INDEX(Bhajans[], MATCH(IF(D127&lt;&gt;"", D127, E127), Bhajans[title], 0), 13),
      INDEX(Bhajans[], MATCH(IF(D127&lt;&gt;"", D127, E127), Bhajans[title], 0), 14)
    ),
    ""
  )
)
</f>
        <v>5 Pancham / G</v>
      </c>
      <c r="J127" s="25" t="str">
        <f t="array" ref="J127">IF(AND($D127="", $E127=""), "", IFNA(INDEX(Bhajans[], MATCH(IF($D127&lt;&gt;"", $D127, $E127), Bhajans[title], 0), 9), ""))
</f>
        <v>Charukeshi</v>
      </c>
      <c r="K127" s="26" t="str">
        <f t="array" ref="K127">IF(AND($D127="", $E127=""), "", IFNA(INDEX(Bhajans[], MATCH(IF($D127&lt;&gt;"", $D127, $E127), Bhajans[title], 0), 5), ""))
</f>
        <v>Sada Nirantara Hari Guna Gao
Prema Bhakthi Se Bhajan Sunao [ Sada Nirantara ... ]
Sai Nath Ke Charanon Mey Aao
Man Mandir Mey Deep Jalao
Jeevan Naiya Paar Lagao</v>
      </c>
      <c r="L127" s="26" t="str">
        <f t="array" ref="L127">IF(AND($D127="", $E127=""), "", IFNA(INDEX(Bhajans[], MATCH(IF($D127&lt;&gt;"", $D127, $E127), Bhajans[title], 0), 4), ""))
</f>
        <v>Always sing the glory of our Lord; Let them resound with love and devotion; Come to the lotus feet of our Lord Sai; In your heart's temple, light the lamp of love; He will take you across the ocean of life.</v>
      </c>
    </row>
    <row r="128" ht="22.5" hidden="1" customHeight="1">
      <c r="A128" s="5">
        <v>45812.0</v>
      </c>
      <c r="B128" s="20" t="s">
        <v>6</v>
      </c>
      <c r="C128" s="28" t="str">
        <f t="array" ref="C128">IFNA(XLOOKUP(E128,GP_Bhajan_List[GP Bhajan List], GP_Bhajan_List[Singer]),"")</f>
        <v/>
      </c>
      <c r="D128" s="20" t="s">
        <v>1650</v>
      </c>
      <c r="E128" s="22"/>
      <c r="F128" s="23"/>
      <c r="G128" s="24" t="s">
        <v>108</v>
      </c>
      <c r="H128" s="25" t="str">
        <f t="array" ref="H128">IFNA(INDEX(Pitches[],MATCH($G128,Pitches[Pitches],0),2),"")</f>
        <v>B</v>
      </c>
      <c r="I128" s="23" t="str">
        <f t="array" ref="I128">IF(
  AND(D128="", E128=""), 
  "", 
  IFNA(
    IF(
      INDEX(Singers[], MATCH(IF(D128&lt;&gt;"", B128, C128), Singers[Singers], 0), 2, 0) = "Gents",
      INDEX(Bhajans[], MATCH(IF(D128&lt;&gt;"", D128, E128), Bhajans[title], 0), 13),
      INDEX(Bhajans[], MATCH(IF(D128&lt;&gt;"", D128, E128), Bhajans[title], 0), 14)
    ),
    ""
  )
)
</f>
        <v>3 Pancham / E</v>
      </c>
      <c r="J128" s="25" t="str">
        <f t="array" ref="J128">IF(AND($D128="", $E128=""), "", IFNA(INDEX(Bhajans[], MATCH(IF($D128&lt;&gt;"", $D128, $E128), Bhajans[title], 0), 9), ""))
</f>
        <v>Shankarabharanam / Bilawal</v>
      </c>
      <c r="K128" s="26" t="str">
        <f t="array" ref="K128">IF(AND($D128="", $E128=""), "", IFNA(INDEX(Bhajans[], MATCH(IF($D128&lt;&gt;"", $D128, $E128), Bhajans[title], 0), 5), ""))
</f>
        <v>Shuklambara Dharam Ganapathi Mantram
Nithyam Nithyam Bhajo Bhajo
Vighna Vinashaka Vishwam Vyapaka
Veera Ganapathi Bhajo Bhajo
Shuklambara Dhara Ganapathi Mantram
Nithyam Nithyam Japo Japo
Vighna Vinashaka Vidya Dayaka
Veera Ganapathi Bhajo Bhajo</v>
      </c>
      <c r="L128" s="26" t="str">
        <f t="array" ref="L128">IF(AND($D128="", $E128=""), "", IFNA(INDEX(Bhajans[], MATCH(IF($D128&lt;&gt;"", $D128, $E128), Bhajans[title], 0), 4), ""))
</f>
        <v>Chant daily the Mantra of Lord Ganapathi (Ganesha), the one who wears a white cloth, the remover of all obstacles, the bestower of knowledge and the one who is very courageous.</v>
      </c>
    </row>
    <row r="129" ht="22.5" hidden="1" customHeight="1">
      <c r="A129" s="5">
        <v>45812.0</v>
      </c>
      <c r="B129" s="20" t="s">
        <v>13</v>
      </c>
      <c r="C129" s="28" t="str">
        <f t="array" ref="C129">IFNA(XLOOKUP(E129,GP_Bhajan_List[GP Bhajan List], GP_Bhajan_List[Singer]),"")</f>
        <v/>
      </c>
      <c r="D129" s="20" t="s">
        <v>1664</v>
      </c>
      <c r="E129" s="22"/>
      <c r="F129" s="23"/>
      <c r="G129" s="24" t="s">
        <v>152</v>
      </c>
      <c r="H129" s="25" t="str">
        <f t="array" ref="H129">IFNA(INDEX(Pitches[],MATCH($G129,Pitches[Pitches],0),2),"")</f>
        <v>D</v>
      </c>
      <c r="I129" s="23" t="str">
        <f t="array" ref="I129">IF(
  AND(D129="", E129=""), 
  "", 
  IFNA(
    IF(
      INDEX(Singers[], MATCH(IF(D129&lt;&gt;"", B129, C129), Singers[Singers], 0), 2, 0) = "Gents",
      INDEX(Bhajans[], MATCH(IF(D129&lt;&gt;"", D129, E129), Bhajans[title], 0), 13),
      INDEX(Bhajans[], MATCH(IF(D129&lt;&gt;"", D129, E129), Bhajans[title], 0), 14)
    ),
    ""
  )
)
</f>
        <v>2 Madhyam / G</v>
      </c>
      <c r="J129" s="25" t="str">
        <f t="array" ref="J129">IF(AND($D129="", $E129=""), "", IFNA(INDEX(Bhajans[], MATCH(IF($D129&lt;&gt;"", $D129, $E129), Bhajans[title], 0), 9), ""))
</f>
        <v>Chakravakam / Ahir Bhairav</v>
      </c>
      <c r="K129" s="26" t="str">
        <f t="array" ref="K129">IF(AND($D129="", $E129=""), "", IFNA(INDEX(Bhajans[], MATCH(IF($D129&lt;&gt;"", $D129, $E129), Bhajans[title], 0), 5), ""))
</f>
        <v>Deena Dukhiyon Se Prem Karo Mera Sai Prasanna Hoga
Sai Mera Main Tera Yeh Prem Ki Beheti Dhaara
Yeh Prem Ki Beheti Dhaara
Mera Sai Prasanna Hoga</v>
      </c>
      <c r="L129" s="26" t="str">
        <f t="array" ref="L129">IF(AND($D129="", $E129=""), "", IFNA(INDEX(Bhajans[], MATCH(IF($D129&lt;&gt;"", $D129, $E129), Bhajans[title], 0), 4), ""))
</f>
        <v>My Lord Sai will be very happy, if you love and serve those afflicted with misery and pain. The flow of love binds us to Sai and binds Sai to us. This is the Stream of Love that flows amongst us.</v>
      </c>
    </row>
    <row r="130" ht="22.5" hidden="1" customHeight="1">
      <c r="A130" s="5">
        <v>45812.0</v>
      </c>
      <c r="B130" s="20" t="s">
        <v>18</v>
      </c>
      <c r="C130" s="28" t="str">
        <f t="array" ref="C130">IFNA(XLOOKUP(E130,GP_Bhajan_List[GP Bhajan List], GP_Bhajan_List[Singer]),"")</f>
        <v/>
      </c>
      <c r="D130" s="20" t="s">
        <v>1674</v>
      </c>
      <c r="E130" s="22"/>
      <c r="F130" s="23"/>
      <c r="G130" s="24" t="s">
        <v>88</v>
      </c>
      <c r="H130" s="25" t="str">
        <f t="array" ref="H130">IFNA(INDEX(Pitches[],MATCH($G130,Pitches[Pitches],0),2),"")</f>
        <v>A</v>
      </c>
      <c r="I130" s="23" t="str">
        <f t="array" ref="I130">IF(
  AND(D130="", E130=""), 
  "", 
  IFNA(
    IF(
      INDEX(Singers[], MATCH(IF(D130&lt;&gt;"", B130, C130), Singers[Singers], 0), 2, 0) = "Gents",
      INDEX(Bhajans[], MATCH(IF(D130&lt;&gt;"", D130, E130), Bhajans[title], 0), 13),
      INDEX(Bhajans[], MATCH(IF(D130&lt;&gt;"", D130, E130), Bhajans[title], 0), 14)
    ),
    ""
  )
)
</f>
        <v>2 Pancham / D</v>
      </c>
      <c r="J130" s="25" t="str">
        <f t="array" ref="J130">IF(AND($D130="", $E130=""), "", IFNA(INDEX(Bhajans[], MATCH(IF($D130&lt;&gt;"", $D130, $E130), Bhajans[title], 0), 9), ""))
</f>
        <v>Shankarabharanam / Bilawal</v>
      </c>
      <c r="K130" s="26" t="str">
        <f t="array" ref="K130">IF(AND($D130="", $E130=""), "", IFNA(INDEX(Bhajans[], MATCH(IF($D130&lt;&gt;"", $D130, $E130), Bhajans[title], 0), 5), ""))
</f>
        <v>Purandara Ranga Harey Vittala
Pandari Ranga Harey Vittala [ Purandara Ranga ... ]
Narahari Ranga Harey Vittala
Murahara Ranga Harey Vittala</v>
      </c>
      <c r="L130" s="26" t="str">
        <f t="array" ref="L130">IF(AND($D130="", $E130=""), "", IFNA(INDEX(Bhajans[], MATCH(IF($D130&lt;&gt;"", $D130, $E130), Bhajans[title], 0), 4), ""))
</f>
        <v>Chant the name of Purandara Ranga, the Indweller. Glory to Lord Vittala, the Lord of Pandharpur, Murahara Ranga, the glorious one who slayed the demon Mura. Chant the name of Lord Hari, who has taken human form.</v>
      </c>
    </row>
    <row r="131" ht="22.5" hidden="1" customHeight="1">
      <c r="A131" s="5">
        <v>45813.0</v>
      </c>
      <c r="B131" s="20" t="s">
        <v>2</v>
      </c>
      <c r="C131" s="28" t="str">
        <f t="array" ref="C131">IFNA(XLOOKUP(E131,GP_Bhajan_List[GP Bhajan List], GP_Bhajan_List[Singer]),"")</f>
        <v/>
      </c>
      <c r="D131" s="20" t="s">
        <v>1686</v>
      </c>
      <c r="E131" s="22"/>
      <c r="F131" s="23"/>
      <c r="G131" s="24" t="s">
        <v>88</v>
      </c>
      <c r="H131" s="25" t="str">
        <f t="array" ref="H131">IFNA(INDEX(Pitches[],MATCH($G131,Pitches[Pitches],0),2),"")</f>
        <v>A</v>
      </c>
      <c r="I131" s="23" t="str">
        <f t="array" ref="I131">IF(
  AND(D131="", E131=""), 
  "", 
  IFNA(
    IF(
      INDEX(Singers[], MATCH(IF(D131&lt;&gt;"", B131, C131), Singers[Singers], 0), 2, 0) = "Gents",
      INDEX(Bhajans[], MATCH(IF(D131&lt;&gt;"", D131, E131), Bhajans[title], 0), 13),
      INDEX(Bhajans[], MATCH(IF(D131&lt;&gt;"", D131, E131), Bhajans[title], 0), 14)
    ),
    ""
  )
)
</f>
        <v>1 Pancham / C</v>
      </c>
      <c r="J131" s="25" t="str">
        <f t="array" ref="J131">IF(AND($D131="", $E131=""), "", IFNA(INDEX(Bhajans[], MATCH(IF($D131&lt;&gt;"", $D131, $E131), Bhajans[title], 0), 9), ""))
</f>
        <v>Miyan ki Malhar</v>
      </c>
      <c r="K131" s="26" t="str">
        <f t="array" ref="K131">IF(AND($D131="", $E131=""), "", IFNA(INDEX(Bhajans[], MATCH(IF($D131&lt;&gt;"", $D131, $E131), Bhajans[title], 0), 5), ""))
</f>
        <v>Jaya Sri Ganesha Vighna Nasha Gajanana
Vidya Buddhi Sarva Siddhi Suranjana [ Jaya Sri ... ]
Jaya Heramba Sri Jagadamba Nandana
Eka Dantha Dayavantha Shubhanana
Mangala Dayaka Sri Vinayaka Vandana</v>
      </c>
      <c r="L131" s="26" t="str">
        <f t="array" ref="L131">IF(AND($D131="", $E131=""), "", IFNA(INDEX(Bhajans[], MATCH(IF($D131&lt;&gt;"", $D131, $E131), Bhajans[title], 0), 4), ""))
</f>
        <v>Glory to the Lord of Ganaas, Ganesha, the destroyer of obstacles, who has the head of an elephant, who confers scholarship, intelligence and power. Glory to the son of Universal Mother (Parvathi). Glory to the one who is single tusked, compassionate and who bestows auspiciousness. I bow to Thee who is the highest.</v>
      </c>
    </row>
    <row r="132" ht="22.5" hidden="1" customHeight="1">
      <c r="A132" s="5">
        <v>45813.0</v>
      </c>
      <c r="B132" s="20" t="s">
        <v>15</v>
      </c>
      <c r="C132" s="28" t="str">
        <f t="array" ref="C132">IFNA(XLOOKUP(E132,GP_Bhajan_List[GP Bhajan List], GP_Bhajan_List[Singer]),"")</f>
        <v/>
      </c>
      <c r="D132" s="20" t="s">
        <v>260</v>
      </c>
      <c r="E132" s="22"/>
      <c r="F132" s="23"/>
      <c r="G132" s="24" t="s">
        <v>88</v>
      </c>
      <c r="H132" s="25" t="str">
        <f t="array" ref="H132">IFNA(INDEX(Pitches[],MATCH($G132,Pitches[Pitches],0),2),"")</f>
        <v>A</v>
      </c>
      <c r="I132" s="23" t="str">
        <f t="array" ref="I132">IF(
  AND(D132="", E132=""), 
  "", 
  IFNA(
    IF(
      INDEX(Singers[], MATCH(IF(D132&lt;&gt;"", B132, C132), Singers[Singers], 0), 2, 0) = "Gents",
      INDEX(Bhajans[], MATCH(IF(D132&lt;&gt;"", D132, E132), Bhajans[title], 0), 13),
      INDEX(Bhajans[], MATCH(IF(D132&lt;&gt;"", D132, E132), Bhajans[title], 0), 14)
    ),
    ""
  )
)
</f>
        <v>6 Madhyam / D</v>
      </c>
      <c r="J132" s="25" t="str">
        <f t="array" ref="J132">IF(AND($D132="", $E132=""), "", IFNA(INDEX(Bhajans[], MATCH(IF($D132&lt;&gt;"", $D132, $E132), Bhajans[title], 0), 9), ""))
</f>
        <v>Yaman Kalyan</v>
      </c>
      <c r="K132" s="26" t="str">
        <f t="array" ref="K132">IF(AND($D132="", $E132=""), "", IFNA(INDEX(Bhajans[], MATCH(IF($D132&lt;&gt;"", $D132, $E132), Bhajans[title], 0), 5), ""))
</f>
        <v>Aao Gopala Giridhari
Aao Aao Antaryami
Aao Aao Ananda Sai [ Aao Gopala ... ]
Aao Aao Hrudaya Nivasi
Aao Aao (Pra) Shanthi Nivasi</v>
      </c>
      <c r="L132" s="26" t="str">
        <f t="array" ref="L132">IF(AND($D132="", $E132=""), "", IFNA(INDEX(Bhajans[], MATCH(IF($D132&lt;&gt;"", $D132, $E132), Bhajans[title], 0), 4), ""))
</f>
        <v>Welcome Lord Gopala (Krishna), the one who lifted the Govardhana hill, the indweller of our hearts. Welcome, O blissful Lord Sai, Lord of Prasanthi, You are verily Lord Krishna.</v>
      </c>
    </row>
    <row r="133" ht="22.5" hidden="1" customHeight="1">
      <c r="A133" s="5">
        <v>45813.0</v>
      </c>
      <c r="B133" s="20" t="s">
        <v>16</v>
      </c>
      <c r="C133" s="28" t="str">
        <f t="array" ref="C133">IFNA(XLOOKUP(E133,GP_Bhajan_List[GP Bhajan List], GP_Bhajan_List[Singer]),"")</f>
        <v/>
      </c>
      <c r="D133" s="20" t="s">
        <v>1708</v>
      </c>
      <c r="E133" s="22"/>
      <c r="F133" s="23"/>
      <c r="G133" s="24" t="s">
        <v>41</v>
      </c>
      <c r="H133" s="25" t="str">
        <f t="array" ref="H133">IFNA(INDEX(Pitches[],MATCH($G133,Pitches[Pitches],0),2),"")</f>
        <v>G</v>
      </c>
      <c r="I133" s="23" t="str">
        <f t="array" ref="I133">IF(
  AND(D133="", E133=""), 
  "", 
  IFNA(
    IF(
      INDEX(Singers[], MATCH(IF(D133&lt;&gt;"", B133, C133), Singers[Singers], 0), 2, 0) = "Gents",
      INDEX(Bhajans[], MATCH(IF(D133&lt;&gt;"", D133, E133), Bhajans[title], 0), 13),
      INDEX(Bhajans[], MATCH(IF(D133&lt;&gt;"", D133, E133), Bhajans[title], 0), 14)
    ),
    ""
  )
)
</f>
        <v>6 Pancham / A</v>
      </c>
      <c r="J133" s="25" t="str">
        <f t="array" ref="J133">IF(AND($D133="", $E133=""), "", IFNA(INDEX(Bhajans[], MATCH(IF($D133&lt;&gt;"", $D133, $E133), Bhajans[title], 0), 9), ""))
</f>
        <v>Kalyani / Yaman</v>
      </c>
      <c r="K133" s="26" t="str">
        <f t="array" ref="K133">IF(AND($D133="", $E133=""), "", IFNA(INDEX(Bhajans[], MATCH(IF($D133&lt;&gt;"", $D133, $E133), Bhajans[title], 0), 5), ""))
</f>
        <v>Govinda Madhava Gopala Keshava
Jaya Nanda Mukunda Nanda Govinda Radhey Gopala [ Govinda Madhava ... ]
Giridhari Giridhari Jaya Radhey Gopala
Ghana Shyama Shyama Shyama Jaya Jaya Radhey (Sai) Gopala [ Jaya Nanda ... ]</v>
      </c>
      <c r="L133" s="26" t="str">
        <f t="array" ref="L133">IF(AND($D133="", $E133=""), "", IFNA(INDEX(Bhajans[], MATCH(IF($D133&lt;&gt;"", $D133, $E133), Bhajans[title], 0), 4), ""))
</f>
        <v>Chant the divine names of Govinda and Madhava (names of Lord Krishna) who protects cowherds and who slayed the demon Keshi. Victory to the beloved of Nanda and the one who confers liberation to the devotees. O Lord You are adored as the beloved of Radha, as Giridhari, (the one who lifted the Govardhana mountain), the dark-hued one who has now incarnated as Lord Sai of Parthi.</v>
      </c>
    </row>
    <row r="134" ht="22.5" hidden="1" customHeight="1">
      <c r="A134" s="5">
        <v>45814.0</v>
      </c>
      <c r="B134" s="20" t="s">
        <v>4</v>
      </c>
      <c r="C134" s="28" t="str">
        <f t="array" ref="C134">IFNA(XLOOKUP(E134,GP_Bhajan_List[GP Bhajan List], GP_Bhajan_List[Singer]),"")</f>
        <v/>
      </c>
      <c r="D134" s="20" t="s">
        <v>755</v>
      </c>
      <c r="E134" s="22"/>
      <c r="F134" s="23"/>
      <c r="G134" s="24" t="s">
        <v>228</v>
      </c>
      <c r="H134" s="25" t="str">
        <f t="array" ref="H134">IFNA(INDEX(Pitches[],MATCH($G134,Pitches[Pitches],0),2),"")</f>
        <v>F</v>
      </c>
      <c r="I134" s="23" t="str">
        <f t="array" ref="I134">IF(
  AND(D134="", E134=""), 
  "", 
  IFNA(
    IF(
      INDEX(Singers[], MATCH(IF(D134&lt;&gt;"", B134, C134), Singers[Singers], 0), 2, 0) = "Gents",
      INDEX(Bhajans[], MATCH(IF(D134&lt;&gt;"", D134, E134), Bhajans[title], 0), 13),
      INDEX(Bhajans[], MATCH(IF(D134&lt;&gt;"", D134, E134), Bhajans[title], 0), 14)
    ),
    ""
  )
)
</f>
        <v>6.5 Pancham / A#</v>
      </c>
      <c r="J134" s="25" t="str">
        <f t="array" ref="J134">IF(AND($D134="", $E134=""), "", IFNA(INDEX(Bhajans[], MATCH(IF($D134&lt;&gt;"", $D134, $E134), Bhajans[title], 0), 9), ""))
</f>
        <v>Khamas</v>
      </c>
      <c r="K134" s="26" t="str">
        <f t="array" ref="K134">IF(AND($D134="", $E134=""), "", IFNA(INDEX(Bhajans[], MATCH(IF($D134&lt;&gt;"", $D134, $E134), Bhajans[title], 0), 5), ""))
</f>
        <v>Jaya Lambodhara Paahi Maam
Jagadamba Sutha Raksha Maam [ Jaya Lambodhara ... ]
Sharanagatha Raksha Maam
Hey Karuna Nidhey Paahi Maam
Sri Gananatha Samraksha Maam
Nija Bhakthi Mudam Dehi Maam</v>
      </c>
      <c r="L134" s="26" t="str">
        <f t="array" ref="L134">IF(AND($D134="", $E134=""), "", IFNA(INDEX(Bhajans[], MATCH(IF($D134&lt;&gt;"", $D134, $E134), Bhajans[title], 0), 4), ""))
</f>
        <v>Protect me O Lord Ganesha, the one with a big belly and the son of Universal Mother Amba. Protect me, for I have surrendered to You. O the ocean of Mercy, give me true devotion to Thee, O Lord of Shiva's forces who looks after my welfare.</v>
      </c>
    </row>
    <row r="135" ht="22.5" hidden="1" customHeight="1">
      <c r="A135" s="5">
        <v>45814.0</v>
      </c>
      <c r="B135" s="20" t="s">
        <v>0</v>
      </c>
      <c r="C135" s="28" t="str">
        <f t="array" ref="C135">IFNA(XLOOKUP(E135,GP_Bhajan_List[GP Bhajan List], GP_Bhajan_List[Singer]),"")</f>
        <v/>
      </c>
      <c r="D135" s="20" t="s">
        <v>1731</v>
      </c>
      <c r="E135" s="22"/>
      <c r="F135" s="23"/>
      <c r="G135" s="24" t="s">
        <v>52</v>
      </c>
      <c r="H135" s="25" t="str">
        <f t="array" ref="H135">IFNA(INDEX(Pitches[],MATCH($G135,Pitches[Pitches],0),2),"")</f>
        <v>G#</v>
      </c>
      <c r="I135" s="23" t="str">
        <f t="array" ref="I135">IF(
  AND(D135="", E135=""), 
  "", 
  IFNA(
    IF(
      INDEX(Singers[], MATCH(IF(D135&lt;&gt;"", B135, C135), Singers[Singers], 0), 2, 0) = "Gents",
      INDEX(Bhajans[], MATCH(IF(D135&lt;&gt;"", D135, E135), Bhajans[title], 0), 13),
      INDEX(Bhajans[], MATCH(IF(D135&lt;&gt;"", D135, E135), Bhajans[title], 0), 14)
    ),
    ""
  )
)
</f>
        <v>1 Pancham / C</v>
      </c>
      <c r="J135" s="25" t="str">
        <f t="array" ref="J135">IF(AND($D135="", $E135=""), "", IFNA(INDEX(Bhajans[], MATCH(IF($D135&lt;&gt;"", $D135, $E135), Bhajans[title], 0), 9), ""))
</f>
        <v>Brindavan Sarang</v>
      </c>
      <c r="K135" s="26" t="str">
        <f t="array" ref="K135">IF(AND($D135="", $E135=""), "", IFNA(INDEX(Bhajans[], MATCH(IF($D135&lt;&gt;"", $D135, $E135), Bhajans[title], 0), 5), ""))
</f>
        <v>Deena Natha Sai Guru Natha
Prema Swaroopa Shanthi Pradatha [ Deena Natha ... ]
Jaya Jaya Guru Deva Satchidananda
Shashi Vadana Alankruta Kesha
Sundara Sai Ananda Dayi
Daya Sagara Karunakara Sai Guru Deva</v>
      </c>
      <c r="L135" s="26" t="str">
        <f t="array" ref="L135">IF(AND($D135="", $E135=""), "", IFNA(INDEX(Bhajans[], MATCH(IF($D135&lt;&gt;"", $D135, $E135), Bhajans[title], 0), 4), ""))
</f>
        <v>O Divine Preceptor Sai, the Lord of the destitute, You are the embodiment of love. You grant peace to the devotees. Victory unto You, O Lord, the embodiment of truth, awareness and bliss, who has a face like the moon, decorated with a crown of hair. O Sai, You are the ocean of compassion and kindness.</v>
      </c>
    </row>
    <row r="136" ht="22.5" hidden="1" customHeight="1">
      <c r="A136" s="5">
        <v>45814.0</v>
      </c>
      <c r="B136" s="20" t="s">
        <v>13</v>
      </c>
      <c r="C136" s="28" t="str">
        <f t="array" ref="C136">IFNA(XLOOKUP(E136,GP_Bhajan_List[GP Bhajan List], GP_Bhajan_List[Singer]),"")</f>
        <v/>
      </c>
      <c r="D136" s="20" t="s">
        <v>1741</v>
      </c>
      <c r="E136" s="22"/>
      <c r="F136" s="23"/>
      <c r="G136" s="24" t="s">
        <v>41</v>
      </c>
      <c r="H136" s="25" t="str">
        <f t="array" ref="H136">IFNA(INDEX(Pitches[],MATCH($G136,Pitches[Pitches],0),2),"")</f>
        <v>G</v>
      </c>
      <c r="I136" s="23" t="str">
        <f t="array" ref="I136">IF(
  AND(D136="", E136=""), 
  "", 
  IFNA(
    IF(
      INDEX(Singers[], MATCH(IF(D136&lt;&gt;"", B136, C136), Singers[Singers], 0), 2, 0) = "Gents",
      INDEX(Bhajans[], MATCH(IF(D136&lt;&gt;"", D136, E136), Bhajans[title], 0), 13),
      INDEX(Bhajans[], MATCH(IF(D136&lt;&gt;"", D136, E136), Bhajans[title], 0), 14)
    ),
    ""
  )
)
</f>
        <v>1 Pancham / C</v>
      </c>
      <c r="J136" s="25" t="str">
        <f t="array" ref="J136">IF(AND($D136="", $E136=""), "", IFNA(INDEX(Bhajans[], MATCH(IF($D136&lt;&gt;"", $D136, $E136), Bhajans[title], 0), 9), ""))
</f>
        <v>Desh</v>
      </c>
      <c r="K136" s="26" t="str">
        <f t="array" ref="K136">IF(AND($D136="", $E136=""), "", IFNA(INDEX(Bhajans[], MATCH(IF($D136&lt;&gt;"", $D136, $E136), Bhajans[title], 0), 5), ""))
</f>
        <v>Jagatpathey Hari Sai Gopala
Jagadodhara Sai Nandalala
Mathuradhipathey Krishna Gopala
Madhura Madhura Hey Gaana Vilola
Jagadodhara Sai Nandalala
Sai Nandalala Jai Jai Gopala (3)</v>
      </c>
      <c r="L136" s="26" t="str">
        <f t="array" ref="L136">IF(AND($D136="", $E136=""), "", IFNA(INDEX(Bhajans[], MATCH(IF($D136&lt;&gt;"", $D136, $E136), Bhajans[title], 0), 4), ""))
</f>
        <v>Glory to Lord Gopala (Krishna), the Lord and sustainer of the Universe. Victory to Lord Krishna, the King of Mathura, the patron of sweet music and the son of Nanda. Victory to Lord Sai who is verily Lord Krishna.</v>
      </c>
    </row>
    <row r="137" ht="22.5" hidden="1" customHeight="1">
      <c r="A137" s="5">
        <v>45814.0</v>
      </c>
      <c r="B137" s="20" t="s">
        <v>2</v>
      </c>
      <c r="C137" s="28" t="str">
        <f t="array" ref="C137">IFNA(XLOOKUP(E137,GP_Bhajan_List[GP Bhajan List], GP_Bhajan_List[Singer]),"")</f>
        <v/>
      </c>
      <c r="D137" s="20" t="s">
        <v>1755</v>
      </c>
      <c r="E137" s="22"/>
      <c r="F137" s="23"/>
      <c r="G137" s="24" t="s">
        <v>108</v>
      </c>
      <c r="H137" s="25" t="str">
        <f t="array" ref="H137">IFNA(INDEX(Pitches[],MATCH($G137,Pitches[Pitches],0),2),"")</f>
        <v>B</v>
      </c>
      <c r="I137" s="23" t="str">
        <f t="array" ref="I137">IF(
  AND(D137="", E137=""), 
  "", 
  IFNA(
    IF(
      INDEX(Singers[], MATCH(IF(D137&lt;&gt;"", B137, C137), Singers[Singers], 0), 2, 0) = "Gents",
      INDEX(Bhajans[], MATCH(IF(D137&lt;&gt;"", D137, E137), Bhajans[title], 0), 13),
      INDEX(Bhajans[], MATCH(IF(D137&lt;&gt;"", D137, E137), Bhajans[title], 0), 14)
    ),
    ""
  )
)
</f>
        <v>2 Pancham / D</v>
      </c>
      <c r="J137" s="25" t="str">
        <f t="array" ref="J137">IF(AND($D137="", $E137=""), "", IFNA(INDEX(Bhajans[], MATCH(IF($D137&lt;&gt;"", $D137, $E137), Bhajans[title], 0), 9), ""))
</f>
        <v>~ Maand</v>
      </c>
      <c r="K137" s="26" t="str">
        <f t="array" ref="K137">IF(AND($D137="", $E137=""), "", IFNA(INDEX(Bhajans[], MATCH(IF($D137&lt;&gt;"", $D137, $E137), Bhajans[title], 0), 5), ""))
</f>
        <v>Hari Hari Hari Hari Hari Hari Bolo
Hari Hari Ke Gun Gao
Govinda Govinda Govinda Bolo
Govinda Ke Gun Gao
Sai Ram Bolo Sai Shyam Bolo
Sai Ram Gun Gao
Govinda Govinda Govinda Bolo [ Govinda Ke ... ]</v>
      </c>
      <c r="L137" s="26" t="str">
        <f t="array" ref="L137">IF(AND($D137="", $E137=""), "", IFNA(INDEX(Bhajans[], MATCH(IF($D137&lt;&gt;"", $D137, $E137), Bhajans[title], 0), 4), ""))
</f>
        <v>Sing the Holy Name and divine attributes of Lord Hari, Govinda who has incarnated as Lord Rama, Krishna and Sai.</v>
      </c>
    </row>
    <row r="138" ht="22.5" hidden="1" customHeight="1">
      <c r="A138" s="5">
        <v>45815.0</v>
      </c>
      <c r="B138" s="20" t="s">
        <v>1</v>
      </c>
      <c r="C138" s="28" t="str">
        <f t="array" ref="C138">IFNA(XLOOKUP(E138,GP_Bhajan_List[GP Bhajan List], GP_Bhajan_List[Singer]),"")</f>
        <v/>
      </c>
      <c r="D138" s="20" t="s">
        <v>1763</v>
      </c>
      <c r="E138" s="22"/>
      <c r="F138" s="23"/>
      <c r="G138" s="24" t="s">
        <v>344</v>
      </c>
      <c r="H138" s="25" t="str">
        <f t="array" ref="H138">IFNA(INDEX(Pitches[],MATCH($G138,Pitches[Pitches],0),2),"")</f>
        <v>C#</v>
      </c>
      <c r="I138" s="23" t="str">
        <f t="array" ref="I138">IF(
  AND(D138="", E138=""), 
  "", 
  IFNA(
    IF(
      INDEX(Singers[], MATCH(IF(D138&lt;&gt;"", B138, C138), Singers[Singers], 0), 2, 0) = "Gents",
      INDEX(Bhajans[], MATCH(IF(D138&lt;&gt;"", D138, E138), Bhajans[title], 0), 13),
      INDEX(Bhajans[], MATCH(IF(D138&lt;&gt;"", D138, E138), Bhajans[title], 0), 14)
    ),
    ""
  )
)
</f>
        <v>1 Madhyam / F</v>
      </c>
      <c r="J138" s="25" t="str">
        <f t="array" ref="J138">IF(AND($D138="", $E138=""), "", IFNA(INDEX(Bhajans[], MATCH(IF($D138&lt;&gt;"", $D138, $E138), Bhajans[title], 0), 9), ""))
</f>
        <v>Hindolam / Malkauns</v>
      </c>
      <c r="K138" s="26" t="str">
        <f t="array" ref="K138">IF(AND($D138="", $E138=""), "", IFNA(INDEX(Bhajans[], MATCH(IF($D138&lt;&gt;"", $D138, $E138), Bhajans[title], 0), 5), ""))
</f>
        <v>Jaya Jaya Jaya Hey Gajanana
Gajanana Hey Gajavadana [ Jaya Jaya Jaya Hey ... ]
Parvathi Nandana Gajanana
Pashupathi Tanaya Gajanana
Adi Poojya Deva Gajanana</v>
      </c>
      <c r="L138" s="26" t="str">
        <f t="array" ref="L138">IF(AND($D138="", $E138=""), "", IFNA(INDEX(Bhajans[], MATCH(IF($D138&lt;&gt;"", $D138, $E138), Bhajans[title], 0), 4), ""))
</f>
        <v>Glory to the elephant-faced Lord Ganesha, the son of Mother Parvathi and Lord Shiva, and the one who is offered the foremost prayers.</v>
      </c>
    </row>
    <row r="139" ht="22.5" hidden="1" customHeight="1">
      <c r="A139" s="5">
        <v>45815.0</v>
      </c>
      <c r="B139" s="20" t="s">
        <v>16</v>
      </c>
      <c r="C139" s="28" t="str">
        <f t="array" ref="C139">IFNA(XLOOKUP(E139,GP_Bhajan_List[GP Bhajan List], GP_Bhajan_List[Singer]),"")</f>
        <v/>
      </c>
      <c r="D139" s="20" t="s">
        <v>79</v>
      </c>
      <c r="E139" s="22"/>
      <c r="F139" s="23"/>
      <c r="G139" s="24" t="s">
        <v>52</v>
      </c>
      <c r="H139" s="25" t="str">
        <f t="array" ref="H139">IFNA(INDEX(Pitches[],MATCH($G139,Pitches[Pitches],0),2),"")</f>
        <v>G#</v>
      </c>
      <c r="I139" s="23" t="str">
        <f t="array" ref="I139">IF(
  AND(D139="", E139=""), 
  "", 
  IFNA(
    IF(
      INDEX(Singers[], MATCH(IF(D139&lt;&gt;"", B139, C139), Singers[Singers], 0), 2, 0) = "Gents",
      INDEX(Bhajans[], MATCH(IF(D139&lt;&gt;"", D139, E139), Bhajans[title], 0), 13),
      INDEX(Bhajans[], MATCH(IF(D139&lt;&gt;"", D139, E139), Bhajans[title], 0), 14)
    ),
    ""
  )
)
</f>
        <v>1 Pancham / C</v>
      </c>
      <c r="J139" s="25" t="str">
        <f t="array" ref="J139">IF(AND($D139="", $E139=""), "", IFNA(INDEX(Bhajans[], MATCH(IF($D139&lt;&gt;"", $D139, $E139), Bhajans[title], 0), 9), ""))
</f>
        <v>Maand</v>
      </c>
      <c r="K139" s="26" t="str">
        <f t="array" ref="K139">IF(AND($D139="", $E139=""), "", IFNA(INDEX(Bhajans[], MATCH(IF($D139&lt;&gt;"", $D139, $E139), Bhajans[title], 0), 5), ""))
</f>
        <v>Gopala Radha Lola
Murali Lola Nandalala [ Gopala ... ]
Keshava Madhava Janardhana
Vanamala Brindavana Bala [ Murali Lola ... ]
Gopala, Hijo De Nanda
Dulce Es Tu Flauta Hazla Cantar
Keshava, Libranos De La Maldad
Santo Eres Senor De Brindavan
Toca Tu Flauta, Hazme Sonar</v>
      </c>
      <c r="L139" s="26" t="str">
        <f t="array" ref="L139">IF(AND($D139="", $E139=""), "", IFNA(INDEX(Bhajans[], MATCH(IF($D139&lt;&gt;"", $D139, $E139), Bhajans[title], 0), 4), ""))
</f>
        <v>Chant the name of Gopala, who gives joy to Radha, who is the son of Nanda. He is the one who played the flute, who is also known as Keshava, Madhava and Janardhana. He is the sweet child of Brindavan who wears the garland made of jungle flowers.</v>
      </c>
    </row>
    <row r="140" ht="22.5" hidden="1" customHeight="1">
      <c r="A140" s="5">
        <v>45815.0</v>
      </c>
      <c r="B140" s="20" t="s">
        <v>2</v>
      </c>
      <c r="C140" s="28" t="str">
        <f t="array" ref="C140">IFNA(XLOOKUP(E140,GP_Bhajan_List[GP Bhajan List], GP_Bhajan_List[Singer]),"")</f>
        <v/>
      </c>
      <c r="D140" s="20" t="s">
        <v>324</v>
      </c>
      <c r="E140" s="22"/>
      <c r="F140" s="23"/>
      <c r="G140" s="24" t="s">
        <v>88</v>
      </c>
      <c r="H140" s="25" t="str">
        <f t="array" ref="H140">IFNA(INDEX(Pitches[],MATCH($G140,Pitches[Pitches],0),2),"")</f>
        <v>A</v>
      </c>
      <c r="I140" s="23" t="str">
        <f t="array" ref="I140">IF(
  AND(D140="", E140=""), 
  "", 
  IFNA(
    IF(
      INDEX(Singers[], MATCH(IF(D140&lt;&gt;"", B140, C140), Singers[Singers], 0), 2, 0) = "Gents",
      INDEX(Bhajans[], MATCH(IF(D140&lt;&gt;"", D140, E140), Bhajans[title], 0), 13),
      INDEX(Bhajans[], MATCH(IF(D140&lt;&gt;"", D140, E140), Bhajans[title], 0), 14)
    ),
    ""
  )
)
</f>
        <v>5 Madhyam / C</v>
      </c>
      <c r="J140" s="25" t="str">
        <f t="array" ref="J140">IF(AND($D140="", $E140=""), "", IFNA(INDEX(Bhajans[], MATCH(IF($D140&lt;&gt;"", $D140, $E140), Bhajans[title], 0), 9), ""))
</f>
        <v>Maand</v>
      </c>
      <c r="K140" s="26" t="str">
        <f t="array" ref="K140">IF(AND($D140="", $E140=""), "", IFNA(INDEX(Bhajans[], MATCH(IF($D140&lt;&gt;"", $D140, $E140), Bhajans[title], 0), 5), ""))
</f>
        <v>Hari Anandamaya Jaya Narayana ( Sai )
Vasudeva Nandana Radha Jeevana
Paramananda Madhava
Narayana Hari ( Sai ) Narayana (3)</v>
      </c>
      <c r="L140" s="26" t="str">
        <f t="array" ref="L140">IF(AND($D140="", $E140=""), "", IFNA(INDEX(Bhajans[], MATCH(IF($D140&lt;&gt;"", $D140, $E140), Bhajans[title], 0), 4), ""))
</f>
        <v>Praise be to Lord Narayana who is Supreme Bliss personified, who incarnated as Lord Krishna, the son of Vasudeva and who is the very life of Radha.</v>
      </c>
    </row>
    <row r="141" ht="22.5" hidden="1" customHeight="1">
      <c r="A141" s="5">
        <v>45816.0</v>
      </c>
      <c r="B141" s="20" t="s">
        <v>6</v>
      </c>
      <c r="C141" s="28" t="str">
        <f t="array" ref="C141">IFNA(XLOOKUP(E141,GP_Bhajan_List[GP Bhajan List], GP_Bhajan_List[Singer]),"")</f>
        <v/>
      </c>
      <c r="D141" s="20" t="s">
        <v>246</v>
      </c>
      <c r="E141" s="22"/>
      <c r="F141" s="23"/>
      <c r="G141" s="24" t="s">
        <v>52</v>
      </c>
      <c r="H141" s="25" t="str">
        <f t="array" ref="H141">IFNA(INDEX(Pitches[],MATCH($G141,Pitches[Pitches],0),2),"")</f>
        <v>G#</v>
      </c>
      <c r="I141" s="23" t="str">
        <f t="array" ref="I141">IF(
  AND(D141="", E141=""), 
  "", 
  IFNA(
    IF(
      INDEX(Singers[], MATCH(IF(D141&lt;&gt;"", B141, C141), Singers[Singers], 0), 2, 0) = "Gents",
      INDEX(Bhajans[], MATCH(IF(D141&lt;&gt;"", D141, E141), Bhajans[title], 0), 13),
      INDEX(Bhajans[], MATCH(IF(D141&lt;&gt;"", D141, E141), Bhajans[title], 0), 14)
    ),
    ""
  )
)
</f>
        <v>5.5 Madhyam / C#</v>
      </c>
      <c r="J141" s="25" t="str">
        <f t="array" ref="J141">IF(AND($D141="", $E141=""), "", IFNA(INDEX(Bhajans[], MATCH(IF($D141&lt;&gt;"", $D141, $E141), Bhajans[title], 0), 9), ""))
</f>
        <v>Pahadi</v>
      </c>
      <c r="K141" s="26" t="str">
        <f t="array" ref="K141">IF(AND($D141="", $E141=""), "", IFNA(INDEX(Bhajans[], MATCH(IF($D141&lt;&gt;"", $D141, $E141), Bhajans[title], 0), 5), ""))
</f>
        <v>Ambika Tanaya Gajanana
Gajavadana Gananatha Gajanana
Paahi Ganesha Vinayaka
Tribhuvana Palaka Mangala Dayaka
Vidya Buddhi Siddhi Pradayaka
Paahi Ganesha Vinayaka (2)
Ambika Tanaya Vinayaka
Gajavadana Gananatha Vinayaka
(Sathya) Sai Ganesha Vinayaka
Tribhuvana Palaka Mangala Dayaka
Vidya Buddhi Siddhi Pradayaka
(Sathya) Sai Ganesha Vinayaka</v>
      </c>
      <c r="L141" s="26" t="str">
        <f t="array" ref="L141">IF(AND($D141="", $E141=""), "", IFNA(INDEX(Bhajans[], MATCH(IF($D141&lt;&gt;"", $D141, $E141), Bhajans[title], 0), 4), ""))
</f>
        <v>O loving son of Mother Parvathi, the elephant-headed Lord Ganesha, kindly protect us. You are the sustainer of the three worlds, the one who confers auspiciousness, knowledge, wisdom and success.</v>
      </c>
    </row>
    <row r="142" ht="22.5" hidden="1" customHeight="1">
      <c r="A142" s="5">
        <v>45816.0</v>
      </c>
      <c r="B142" s="20" t="s">
        <v>1</v>
      </c>
      <c r="C142" s="28" t="str">
        <f t="array" ref="C142">IFNA(XLOOKUP(E142,GP_Bhajan_List[GP Bhajan List], GP_Bhajan_List[Singer]),"")</f>
        <v/>
      </c>
      <c r="D142" s="20" t="s">
        <v>1800</v>
      </c>
      <c r="E142" s="22"/>
      <c r="F142" s="23"/>
      <c r="G142" s="24" t="s">
        <v>155</v>
      </c>
      <c r="H142" s="25" t="str">
        <f t="array" ref="H142">IFNA(INDEX(Pitches[],MATCH($G142,Pitches[Pitches],0),2),"")</f>
        <v>C#</v>
      </c>
      <c r="I142" s="23" t="str">
        <f t="array" ref="I142">IF(
  AND(D142="", E142=""), 
  "", 
  IFNA(
    IF(
      INDEX(Singers[], MATCH(IF(D142&lt;&gt;"", B142, C142), Singers[Singers], 0), 2, 0) = "Gents",
      INDEX(Bhajans[], MATCH(IF(D142&lt;&gt;"", D142, E142), Bhajans[title], 0), 13),
      INDEX(Bhajans[], MATCH(IF(D142&lt;&gt;"", D142, E142), Bhajans[title], 0), 14)
    ),
    ""
  )
)
</f>
        <v>4 Pancham / F</v>
      </c>
      <c r="J142" s="25" t="str">
        <f t="array" ref="J142">IF(AND($D142="", $E142=""), "", IFNA(INDEX(Bhajans[], MATCH(IF($D142&lt;&gt;"", $D142, $E142), Bhajans[title], 0), 9), ""))
</f>
        <v>~ Gowri Manohari / Patdeep</v>
      </c>
      <c r="K142" s="26" t="str">
        <f t="array" ref="K142">IF(AND($D142="", $E142=""), "", IFNA(INDEX(Bhajans[], MATCH(IF($D142&lt;&gt;"", $D142, $E142), Bhajans[title], 0), 5), ""))
</f>
        <v>Pannaga Shayana Kali Avatara
Narayana Hari Om
Parama Niranjana Neeraja Nayana
Sayeeshwaraya Hari Om
Buddhi Pradayaka Paapa Vinashaka
Sathya Sanathana Tum Ho
Deena Natha Hey Prabhu Parameshwara
Karuna Sagara Tum Ho</v>
      </c>
      <c r="L142" s="26" t="str">
        <f t="array" ref="L142">IF(AND($D142="", $E142=""), "", IFNA(INDEX(Bhajans[], MATCH(IF($D142&lt;&gt;"", $D142, $E142), Bhajans[title], 0), 4), ""))
</f>
        <v>Salutations to Lord Narayana who rests on the multi-headed cobra. O Lord Sai, You are the incarnation of the Kali Age. You are the supremely pure, lotus-eyed one. You are the granter of liberating wisdom, the destroyer of sins. You are the eternal reality and the savior of the dejected and destitute. You are the ocean of mercy.</v>
      </c>
    </row>
    <row r="143" ht="22.5" hidden="1" customHeight="1">
      <c r="A143" s="5">
        <v>45816.0</v>
      </c>
      <c r="B143" s="20" t="s">
        <v>18</v>
      </c>
      <c r="C143" s="28" t="str">
        <f t="array" ref="C143">IFNA(XLOOKUP(E143,GP_Bhajan_List[GP Bhajan List], GP_Bhajan_List[Singer]),"")</f>
        <v/>
      </c>
      <c r="D143" s="20" t="s">
        <v>1807</v>
      </c>
      <c r="E143" s="22"/>
      <c r="F143" s="23"/>
      <c r="G143" s="24" t="s">
        <v>101</v>
      </c>
      <c r="H143" s="25" t="str">
        <f t="array" ref="H143">IFNA(INDEX(Pitches[],MATCH($G143,Pitches[Pitches],0),2),"")</f>
        <v>F#</v>
      </c>
      <c r="I143" s="23" t="str">
        <f t="array" ref="I143">IF(
  AND(D143="", E143=""), 
  "", 
  IFNA(
    IF(
      INDEX(Singers[], MATCH(IF(D143&lt;&gt;"", B143, C143), Singers[Singers], 0), 2, 0) = "Gents",
      INDEX(Bhajans[], MATCH(IF(D143&lt;&gt;"", D143, E143), Bhajans[title], 0), 13),
      INDEX(Bhajans[], MATCH(IF(D143&lt;&gt;"", D143, E143), Bhajans[title], 0), 14)
    ),
    ""
  )
)
</f>
        <v>7 Pancham / B</v>
      </c>
      <c r="J143" s="25" t="str">
        <f t="array" ref="J143">IF(AND($D143="", $E143=""), "", IFNA(INDEX(Bhajans[], MATCH(IF($D143&lt;&gt;"", $D143, $E143), Bhajans[title], 0), 9), ""))
</f>
        <v>Kanada</v>
      </c>
      <c r="K143" s="26" t="str">
        <f t="array" ref="K143">IF(AND($D143="", $E143=""), "", IFNA(INDEX(Bhajans[], MATCH(IF($D143&lt;&gt;"", $D143, $E143), Bhajans[title], 0), 5), ""))
</f>
        <v>Hey Govinda Hey Ananda Nanda Gopala
Mohana Muralidhara Shyama Gopala [ Hey Govinda ... ]
Mandara Giridhari Harey Natavara Lala
Madhava Keshava Madana Gopala</v>
      </c>
      <c r="L143" s="26" t="str">
        <f t="array" ref="L143">IF(AND($D143="", $E143=""), "", IFNA(INDEX(Bhajans[], MATCH(IF($D143&lt;&gt;"", $D143, $E143), Bhajans[title], 0), 4), ""))
</f>
        <v>Glory to the Lord Gopala (Krishna), son of Nanda. He is ever blissful, having an enchanting form. Glory be to the one who holds the Flute in His hands, absolute pretender, who lifted the Mandara mountain in order to save the Yadavas from the wrath of the Rain God.</v>
      </c>
    </row>
    <row r="144" ht="22.5" hidden="1" customHeight="1">
      <c r="A144" s="5">
        <v>45816.0</v>
      </c>
      <c r="B144" s="20" t="s">
        <v>0</v>
      </c>
      <c r="C144" s="28" t="str">
        <f t="array" ref="C144">IFNA(XLOOKUP(E144,GP_Bhajan_List[GP Bhajan List], GP_Bhajan_List[Singer]),"")</f>
        <v/>
      </c>
      <c r="D144" s="20" t="s">
        <v>1818</v>
      </c>
      <c r="E144" s="22"/>
      <c r="F144" s="23"/>
      <c r="G144" s="24" t="s">
        <v>88</v>
      </c>
      <c r="H144" s="25" t="str">
        <f t="array" ref="H144">IFNA(INDEX(Pitches[],MATCH($G144,Pitches[Pitches],0),2),"")</f>
        <v>A</v>
      </c>
      <c r="I144" s="23" t="str">
        <f t="array" ref="I144">IF(
  AND(D144="", E144=""), 
  "", 
  IFNA(
    IF(
      INDEX(Singers[], MATCH(IF(D144&lt;&gt;"", B144, C144), Singers[Singers], 0), 2, 0) = "Gents",
      INDEX(Bhajans[], MATCH(IF(D144&lt;&gt;"", D144, E144), Bhajans[title], 0), 13),
      INDEX(Bhajans[], MATCH(IF(D144&lt;&gt;"", D144, E144), Bhajans[title], 0), 14)
    ),
    ""
  )
)
</f>
        <v>1 Pancham / C</v>
      </c>
      <c r="J144" s="25" t="str">
        <f t="array" ref="J144">IF(AND($D144="", $E144=""), "", IFNA(INDEX(Bhajans[], MATCH(IF($D144&lt;&gt;"", $D144, $E144), Bhajans[title], 0), 9), ""))
</f>
        <v>Abheri / Bhimpalas</v>
      </c>
      <c r="K144" s="26" t="str">
        <f t="array" ref="K144">IF(AND($D144="", $E144=""), "", IFNA(INDEX(Bhajans[], MATCH(IF($D144&lt;&gt;"", $D144, $E144), Bhajans[title], 0), 5), ""))
</f>
        <v>Shankara Shankara
Sai Shankara
Naada Shareera Vedodhara
Kali Yuga Avatara Sai
Hara Shiva Shankara Sai Shiva Shiva Shankara Sai
Chandrashekara Sai Parthi Shankara Sai</v>
      </c>
      <c r="L144" s="26" t="str">
        <f t="array" ref="L144">IF(AND($D144="", $E144=""), "", IFNA(INDEX(Bhajans[], MATCH(IF($D144&lt;&gt;"", $D144, $E144), Bhajans[title], 0), 4), ""))
</f>
        <v>Glory to Lord Sai Shankara who is the embodiment of Music and the Vedas and who has taken the form of Sai in this age of Kali. O Lord Sai, we hail victory to You and offer our salutations to You.</v>
      </c>
    </row>
    <row r="145" ht="22.5" hidden="1" customHeight="1">
      <c r="A145" s="5">
        <v>45818.0</v>
      </c>
      <c r="B145" s="20" t="s">
        <v>1</v>
      </c>
      <c r="C145" s="28" t="str">
        <f t="array" ref="C145">IFNA(XLOOKUP(E145,GP_Bhajan_List[GP Bhajan List], GP_Bhajan_List[Singer]),"")</f>
        <v/>
      </c>
      <c r="D145" s="20" t="s">
        <v>707</v>
      </c>
      <c r="E145" s="22"/>
      <c r="F145" s="23"/>
      <c r="G145" s="24"/>
      <c r="H145" s="25" t="str">
        <f t="array" ref="H145">IFNA(INDEX(Pitches[],MATCH($G145,Pitches[Pitches],0),2),"")</f>
        <v/>
      </c>
      <c r="I145" s="23" t="str">
        <f t="array" ref="I145">IF(
  AND(D145="", E145=""), 
  "", 
  IFNA(
    IF(
      INDEX(Singers[], MATCH(IF(D145&lt;&gt;"", B145, C145), Singers[Singers], 0), 2, 0) = "Gents",
      INDEX(Bhajans[], MATCH(IF(D145&lt;&gt;"", D145, E145), Bhajans[title], 0), 13),
      INDEX(Bhajans[], MATCH(IF(D145&lt;&gt;"", D145, E145), Bhajans[title], 0), 14)
    ),
    ""
  )
)
</f>
        <v>7 Madhyam / E</v>
      </c>
      <c r="J145" s="25" t="str">
        <f t="array" ref="J145">IF(AND($D145="", $E145=""), "", IFNA(INDEX(Bhajans[], MATCH(IF($D145&lt;&gt;"", $D145, $E145), Bhajans[title], 0), 9), ""))
</f>
        <v>Chakravakam / Ahir Bhairav</v>
      </c>
      <c r="K145" s="26" t="str">
        <f t="array" ref="K145">IF(AND($D145="", $E145=""), "", IFNA(INDEX(Bhajans[], MATCH(IF($D145&lt;&gt;"", $D145, $E145), Bhajans[title], 0), 5), ""))
</f>
        <v>Akhila Jagat Ke Daata Sai
Shirdi Nivasi Bhagawan
Darshan Do Bhagawan (Sai)
Kalimala Bhanjana Parama Dayaghana
Karuna Nidhey Shirdi Vasa (Parthi Vasa)
Deena Janavana Parthi Mahesha
Shirdi Nivasi Bhagawan [ Darshan Do ... ]</v>
      </c>
      <c r="L145" s="26" t="str">
        <f t="array" ref="L145">IF(AND($D145="", $E145=""), "", IFNA(INDEX(Bhajans[], MATCH(IF($D145&lt;&gt;"", $D145, $E145), Bhajans[title], 0), 4), ""))
</f>
        <v>O Lord Sai, the dweller of Shirdi, grace us with Your divine presence. You are the supreme reserve of compassion and kindness. Annihilate our acquired impurities. O Lord of Parthi, You are the refuge of the forlorn.</v>
      </c>
    </row>
    <row r="146" ht="22.5" hidden="1" customHeight="1">
      <c r="A146" s="5">
        <v>45818.0</v>
      </c>
      <c r="B146" s="20" t="s">
        <v>0</v>
      </c>
      <c r="C146" s="28" t="str">
        <f t="array" ref="C146">IFNA(XLOOKUP(E146,GP_Bhajan_List[GP Bhajan List], GP_Bhajan_List[Singer]),"")</f>
        <v/>
      </c>
      <c r="D146" s="20" t="s">
        <v>1840</v>
      </c>
      <c r="E146" s="22"/>
      <c r="F146" s="23"/>
      <c r="G146" s="24" t="s">
        <v>41</v>
      </c>
      <c r="H146" s="25" t="str">
        <f t="array" ref="H146">IFNA(INDEX(Pitches[],MATCH($G146,Pitches[Pitches],0),2),"")</f>
        <v>G</v>
      </c>
      <c r="I146" s="23" t="str">
        <f t="array" ref="I146">IF(
  AND(D146="", E146=""), 
  "", 
  IFNA(
    IF(
      INDEX(Singers[], MATCH(IF(D146&lt;&gt;"", B146, C146), Singers[Singers], 0), 2, 0) = "Gents",
      INDEX(Bhajans[], MATCH(IF(D146&lt;&gt;"", D146, E146), Bhajans[title], 0), 13),
      INDEX(Bhajans[], MATCH(IF(D146&lt;&gt;"", D146, E146), Bhajans[title], 0), 14)
    ),
    ""
  )
)
</f>
        <v>1 Pancham / C</v>
      </c>
      <c r="J146" s="25" t="str">
        <f t="array" ref="J146">IF(AND($D146="", $E146=""), "", IFNA(INDEX(Bhajans[], MATCH(IF($D146&lt;&gt;"", $D146, $E146), Bhajans[title], 0), 9), ""))
</f>
        <v>Bihag</v>
      </c>
      <c r="K146" s="26" t="str">
        <f t="array" ref="K146">IF(AND($D146="", $E146=""), "", IFNA(INDEX(Bhajans[], MATCH(IF($D146&lt;&gt;"", $D146, $E146), Bhajans[title], 0), 5), ""))
</f>
        <v>Shiva Shiva Shankara Hara Parameshwara
Bala Gangadhara Sai
Shiva Shiva Shankara Parthi Pureeshwara
Nata Shiva Shankara Sai [ Bala Gangadhara ... ]</v>
      </c>
      <c r="L146" s="26" t="str">
        <f t="array" ref="L146">IF(AND($D146="", $E146=""), "", IFNA(INDEX(Bhajans[], MATCH(IF($D146&lt;&gt;"", $D146, $E146), Bhajans[title], 0), 4), ""))
</f>
        <v>Worship Shiva who is also known as Hara, Shankara, Gangadhara, Parameshwara and Nata Shiva Shankara (the one who performs Cosmic dance). He is also Lord of Parthi.</v>
      </c>
    </row>
    <row r="147" ht="22.5" hidden="1" customHeight="1">
      <c r="A147" s="5">
        <v>45818.0</v>
      </c>
      <c r="B147" s="20" t="s">
        <v>1</v>
      </c>
      <c r="C147" s="28" t="str">
        <f t="array" ref="C147">IFNA(XLOOKUP(E147,GP_Bhajan_List[GP Bhajan List], GP_Bhajan_List[Singer]),"")</f>
        <v/>
      </c>
      <c r="D147" s="20" t="s">
        <v>1851</v>
      </c>
      <c r="E147" s="22"/>
      <c r="F147" s="23"/>
      <c r="G147" s="24"/>
      <c r="H147" s="25" t="str">
        <f t="array" ref="H147">IFNA(INDEX(Pitches[],MATCH($G147,Pitches[Pitches],0),2),"")</f>
        <v/>
      </c>
      <c r="I147" s="23" t="str">
        <f t="array" ref="I147">IF(
  AND(D147="", E147=""), 
  "", 
  IFNA(
    IF(
      INDEX(Singers[], MATCH(IF(D147&lt;&gt;"", B147, C147), Singers[Singers], 0), 2, 0) = "Gents",
      INDEX(Bhajans[], MATCH(IF(D147&lt;&gt;"", D147, E147), Bhajans[title], 0), 13),
      INDEX(Bhajans[], MATCH(IF(D147&lt;&gt;"", D147, E147), Bhajans[title], 0), 14)
    ),
    ""
  )
)
</f>
        <v>2 Madhyam / G</v>
      </c>
      <c r="J147" s="25" t="str">
        <f t="array" ref="J147">IF(AND($D147="", $E147=""), "", IFNA(INDEX(Bhajans[], MATCH(IF($D147&lt;&gt;"", $D147, $E147), Bhajans[title], 0), 9), ""))
</f>
        <v>Bageshri</v>
      </c>
      <c r="K147" s="26" t="str">
        <f t="array" ref="K147">IF(AND($D147="", $E147=""), "", IFNA(INDEX(Bhajans[], MATCH(IF($D147&lt;&gt;"", $D147, $E147), Bhajans[title], 0), 5), ""))
</f>
        <v>Parama Dayalu Sai Ram (Hey)
Bhagawan Bhagawan [ (Hey) Parama Dayalu ... ]
Treta Yug Mey Dasharatha Nandana
Dwapara Yug Mey Murali Mohana
Kali Yuga Mey Sai Narayana
Ek Prabhu Anek Naam</v>
      </c>
      <c r="L147" s="26" t="str">
        <f t="array" ref="L147">IF(AND($D147="", $E147=""), "", IFNA(INDEX(Bhajans[], MATCH(IF($D147&lt;&gt;"", $D147, $E147), Bhajans[title], 0), 4), ""))
</f>
        <v>O Lord Sai, You are the most merciful Lord who incarnated as Rama, son of King Dasharatha in the Treta Age. In the age of Dwapara, You incarnated as the charming and enchanting Flutist, Krishna and in this present age of Kali, as Lord Sai Narayana. You are the One Lord assuming many names and forms.</v>
      </c>
    </row>
    <row r="148" ht="22.5" hidden="1" customHeight="1">
      <c r="A148" s="5">
        <v>45818.0</v>
      </c>
      <c r="B148" s="20" t="s">
        <v>0</v>
      </c>
      <c r="C148" s="28" t="str">
        <f t="array" ref="C148">IFNA(XLOOKUP(E148,GP_Bhajan_List[GP Bhajan List], GP_Bhajan_List[Singer]),"")</f>
        <v/>
      </c>
      <c r="D148" s="20" t="s">
        <v>1860</v>
      </c>
      <c r="E148" s="22"/>
      <c r="F148" s="23"/>
      <c r="G148" s="24" t="s">
        <v>52</v>
      </c>
      <c r="H148" s="25" t="str">
        <f t="array" ref="H148">IFNA(INDEX(Pitches[],MATCH($G148,Pitches[Pitches],0),2),"")</f>
        <v>G#</v>
      </c>
      <c r="I148" s="23" t="str">
        <f t="array" ref="I148">IF(
  AND(D148="", E148=""), 
  "", 
  IFNA(
    IF(
      INDEX(Singers[], MATCH(IF(D148&lt;&gt;"", B148, C148), Singers[Singers], 0), 2, 0) = "Gents",
      INDEX(Bhajans[], MATCH(IF(D148&lt;&gt;"", D148, E148), Bhajans[title], 0), 13),
      INDEX(Bhajans[], MATCH(IF(D148&lt;&gt;"", D148, E148), Bhajans[title], 0), 14)
    ),
    ""
  )
)
</f>
        <v>2 Pancham / D</v>
      </c>
      <c r="J148" s="25" t="str">
        <f t="array" ref="J148">IF(AND($D148="", $E148=""), "", IFNA(INDEX(Bhajans[], MATCH(IF($D148&lt;&gt;"", $D148, $E148), Bhajans[title], 0), 9), ""))
</f>
        <v>Abheri / Bhimpalas</v>
      </c>
      <c r="K148" s="26" t="str">
        <f t="array" ref="K148">IF(AND($D148="", $E148=""), "", IFNA(INDEX(Bhajans[], MATCH(IF($D148&lt;&gt;"", $D148, $E148), Bhajans[title], 0), 5), ""))
</f>
        <v>Hey Shyama Sundara Hey Sai Sundara
Parthi Pureeshwara Hey Sai Sundara [ Hey Shyam ... ]
Neela Megha Sundara Neeraja Lochana
Brahmanda Nayaka Hey Sai Sundara</v>
      </c>
      <c r="L148" s="26" t="str">
        <f t="array" ref="L148">IF(AND($D148="", $E148=""), "", IFNA(INDEX(Bhajans[], MATCH(IF($D148&lt;&gt;"", $D148, $E148), Bhajans[title], 0), 4), ""))
</f>
        <v>Glory to the Lord Sai who has charming looks and is the Lord of Parthi. He has the complexion of dark blue clouds, lotus eyed and the Lord of the Entire Universe.</v>
      </c>
    </row>
    <row r="149" ht="22.5" hidden="1" customHeight="1">
      <c r="A149" s="5">
        <v>45818.0</v>
      </c>
      <c r="B149" s="20" t="s">
        <v>1</v>
      </c>
      <c r="C149" s="28" t="str">
        <f t="array" ref="C149">IFNA(XLOOKUP(E149,GP_Bhajan_List[GP Bhajan List], GP_Bhajan_List[Singer]),"")</f>
        <v/>
      </c>
      <c r="D149" s="20" t="s">
        <v>1866</v>
      </c>
      <c r="E149" s="22"/>
      <c r="F149" s="23"/>
      <c r="G149" s="24"/>
      <c r="H149" s="25" t="str">
        <f t="array" ref="H149">IFNA(INDEX(Pitches[],MATCH($G149,Pitches[Pitches],0),2),"")</f>
        <v/>
      </c>
      <c r="I149" s="23" t="str">
        <f t="array" ref="I149">IF(
  AND(D149="", E149=""), 
  "", 
  IFNA(
    IF(
      INDEX(Singers[], MATCH(IF(D149&lt;&gt;"", B149, C149), Singers[Singers], 0), 2, 0) = "Gents",
      INDEX(Bhajans[], MATCH(IF(D149&lt;&gt;"", D149, E149), Bhajans[title], 0), 13),
      INDEX(Bhajans[], MATCH(IF(D149&lt;&gt;"", D149, E149), Bhajans[title], 0), 14)
    ),
    ""
  )
)
</f>
        <v>2 Pancham / D</v>
      </c>
      <c r="J149" s="25" t="str">
        <f t="array" ref="J149">IF(AND($D149="", $E149=""), "", IFNA(INDEX(Bhajans[], MATCH(IF($D149&lt;&gt;"", $D149, $E149), Bhajans[title], 0), 9), ""))
</f>
        <v>Chakravakam / Ahir Bhairav</v>
      </c>
      <c r="K149" s="26" t="str">
        <f t="array" ref="K149">IF(AND($D149="", $E149=""), "", IFNA(INDEX(Bhajans[], MATCH(IF($D149&lt;&gt;"", $D149, $E149), Bhajans[title], 0), 5), ""))
</f>
        <v>Sai Om Sai Om Sai Om
Tan Man Pran Mey Sai Om [ Sai Om ... ]
Shayan Sapan Mey Sai Om
Gagan Pavan Mey Sai Om [ Shayan ... ]
Nayan Nayan Mey Sai Om
Janam Maran Mey Sai Om</v>
      </c>
      <c r="L149" s="26" t="str">
        <f t="array" ref="L149">IF(AND($D149="", $E149=""), "", IFNA(INDEX(Bhajans[], MATCH(IF($D149&lt;&gt;"", $D149, $E149), Bhajans[title], 0), 4), ""))
</f>
        <v>The entire Universe is permeated with the sound of 'Sai Om' the primordial sound. 'Sai Om' is everywhere, it is in the body, in the conscience, in sleep, in dream, in the sky, ether and wind. Whatever and wherever, the eyes perceive, it is nothing but 'Sai Om'. It is from emergence to dissolution.</v>
      </c>
    </row>
    <row r="150" ht="22.5" hidden="1" customHeight="1">
      <c r="A150" s="5">
        <v>45818.0</v>
      </c>
      <c r="B150" s="20" t="s">
        <v>0</v>
      </c>
      <c r="C150" s="28" t="str">
        <f t="array" ref="C150">IFNA(XLOOKUP(E150,GP_Bhajan_List[GP Bhajan List], GP_Bhajan_List[Singer]),"")</f>
        <v/>
      </c>
      <c r="D150" s="20" t="s">
        <v>1878</v>
      </c>
      <c r="E150" s="22"/>
      <c r="F150" s="23"/>
      <c r="G150" s="24" t="s">
        <v>52</v>
      </c>
      <c r="H150" s="25" t="str">
        <f t="array" ref="H150">IFNA(INDEX(Pitches[],MATCH($G150,Pitches[Pitches],0),2),"")</f>
        <v>G#</v>
      </c>
      <c r="I150" s="23" t="str">
        <f t="array" ref="I150">IF(
  AND(D150="", E150=""), 
  "", 
  IFNA(
    IF(
      INDEX(Singers[], MATCH(IF(D150&lt;&gt;"", B150, C150), Singers[Singers], 0), 2, 0) = "Gents",
      INDEX(Bhajans[], MATCH(IF(D150&lt;&gt;"", D150, E150), Bhajans[title], 0), 13),
      INDEX(Bhajans[], MATCH(IF(D150&lt;&gt;"", D150, E150), Bhajans[title], 0), 14)
    ),
    ""
  )
)
</f>
        <v>1.5 Pancham / C#</v>
      </c>
      <c r="J150" s="25" t="str">
        <f t="array" ref="J150">IF(AND($D150="", $E150=""), "", IFNA(INDEX(Bhajans[], MATCH(IF($D150&lt;&gt;"", $D150, $E150), Bhajans[title], 0), 9), ""))
</f>
        <v>Shankarabharanam / Bilawal</v>
      </c>
      <c r="K150" s="26" t="str">
        <f t="array" ref="K150">IF(AND($D150="", $E150=""), "", IFNA(INDEX(Bhajans[], MATCH(IF($D150&lt;&gt;"", $D150, $E150), Bhajans[title], 0), 5), ""))
</f>
        <v>Prema Swaroopini Janani Ma
Charana Namostuthey Sai Ma [ Prema Swaroopini ... ]
Jagadambe Krupakari Sai Ma
Karunamayi Janani Sai Ma
Tribhuvana Palini Sai Ma [ Charana Namostuthey ... ]</v>
      </c>
      <c r="L150" s="26" t="str">
        <f t="array" ref="L150">IF(AND($D150="", $E150=""), "", IFNA(INDEX(Bhajans[], MATCH(IF($D150&lt;&gt;"", $D150, $E150), Bhajans[title], 0), 4), ""))
</f>
        <v>You are embodiment of Divine Love, O Sai, Mother of the Universe. Humble salutations at Your Holy Feet. Please have compassion for me, O Divine Mother of the three worlds.</v>
      </c>
    </row>
    <row r="151" ht="22.5" hidden="1" customHeight="1">
      <c r="A151" s="5">
        <v>45818.0</v>
      </c>
      <c r="B151" s="20" t="s">
        <v>1</v>
      </c>
      <c r="C151" s="28" t="str">
        <f t="array" ref="C151">IFNA(XLOOKUP(E151,GP_Bhajan_List[GP Bhajan List], GP_Bhajan_List[Singer]),"")</f>
        <v/>
      </c>
      <c r="D151" s="20" t="s">
        <v>1886</v>
      </c>
      <c r="E151" s="22"/>
      <c r="F151" s="23"/>
      <c r="G151" s="24"/>
      <c r="H151" s="25" t="str">
        <f t="array" ref="H151">IFNA(INDEX(Pitches[],MATCH($G151,Pitches[Pitches],0),2),"")</f>
        <v/>
      </c>
      <c r="I151" s="23" t="str">
        <f t="array" ref="I151">IF(
  AND(D151="", E151=""), 
  "", 
  IFNA(
    IF(
      INDEX(Singers[], MATCH(IF(D151&lt;&gt;"", B151, C151), Singers[Singers], 0), 2, 0) = "Gents",
      INDEX(Bhajans[], MATCH(IF(D151&lt;&gt;"", D151, E151), Bhajans[title], 0), 13),
      INDEX(Bhajans[], MATCH(IF(D151&lt;&gt;"", D151, E151), Bhajans[title], 0), 14)
    ),
    ""
  )
)
</f>
        <v>1 Pancham / C</v>
      </c>
      <c r="J151" s="25" t="str">
        <f t="array" ref="J151">IF(AND($D151="", $E151=""), "", IFNA(INDEX(Bhajans[], MATCH(IF($D151&lt;&gt;"", $D151, $E151), Bhajans[title], 0), 9), ""))
</f>
        <v>~ Madhyamavati / Madhmad Sarang</v>
      </c>
      <c r="K151" s="26" t="str">
        <f t="array" ref="K151">IF(AND($D151="", $E151=""), "", IFNA(INDEX(Bhajans[], MATCH(IF($D151&lt;&gt;"", $D151, $E151), Bhajans[title], 0), 5), ""))
</f>
        <v>Hey Brahma Hey Vishnu
Dayamaya Hey Maheshwara
Sathya Sai Parameshwara [ Hey Brahma ... ]
Maha Shakthi Shiva Sai Shankara
Poorna Teja Sai Avatara</v>
      </c>
      <c r="L151" s="26" t="str">
        <f t="array" ref="L151">IF(AND($D151="", $E151=""), "", IFNA(INDEX(Bhajans[], MATCH(IF($D151&lt;&gt;"", $D151, $E151), Bhajans[title], 0), 4), ""))
</f>
        <v>Glory to Lord Sathya Sai who is the Creator, Sustainer and Destroyer and the Supreme Sovereign Lord who is full of compassion. Lord Sathya Sai is the Total Incarnation of the Supreme Energy.</v>
      </c>
    </row>
    <row r="152" ht="22.5" hidden="1" customHeight="1">
      <c r="A152" s="5">
        <v>45818.0</v>
      </c>
      <c r="B152" s="20" t="s">
        <v>0</v>
      </c>
      <c r="C152" s="28" t="str">
        <f t="array" ref="C152">IFNA(XLOOKUP(E152,GP_Bhajan_List[GP Bhajan List], GP_Bhajan_List[Singer]),"")</f>
        <v/>
      </c>
      <c r="D152" s="20" t="s">
        <v>1894</v>
      </c>
      <c r="E152" s="22"/>
      <c r="F152" s="23"/>
      <c r="G152" s="24" t="s">
        <v>52</v>
      </c>
      <c r="H152" s="25" t="str">
        <f t="array" ref="H152">IFNA(INDEX(Pitches[],MATCH($G152,Pitches[Pitches],0),2),"")</f>
        <v>G#</v>
      </c>
      <c r="I152" s="23" t="str">
        <f t="array" ref="I152">IF(
  AND(D152="", E152=""), 
  "", 
  IFNA(
    IF(
      INDEX(Singers[], MATCH(IF(D152&lt;&gt;"", B152, C152), Singers[Singers], 0), 2, 0) = "Gents",
      INDEX(Bhajans[], MATCH(IF(D152&lt;&gt;"", D152, E152), Bhajans[title], 0), 13),
      INDEX(Bhajans[], MATCH(IF(D152&lt;&gt;"", D152, E152), Bhajans[title], 0), 14)
    ),
    ""
  )
)
</f>
        <v>1 Pancham / C</v>
      </c>
      <c r="J152" s="25" t="str">
        <f t="array" ref="J152">IF(AND($D152="", $E152=""), "", IFNA(INDEX(Bhajans[], MATCH(IF($D152&lt;&gt;"", $D152, $E152), Bhajans[title], 0), 9), ""))
</f>
        <v>Janasammohini</v>
      </c>
      <c r="K152" s="26" t="str">
        <f t="array" ref="K152">IF(AND($D152="", $E152=""), "", IFNA(INDEX(Bhajans[], MATCH(IF($D152&lt;&gt;"", $D152, $E152), Bhajans[title], 0), 5), ""))
</f>
        <v>Gowri Nathaya Vishwanathaya
Sai Nathaya Namah Shivaya
Gunatheethaya Gunadharaya [ Sai Nathaya ... ]
Kaala Kaalaya Kaalatheethaya
Kaala Roopaya Namah Shivaya
Prema Roopaya Parthi Vasaya [ Sai Nathaya ... ]
Om Namah Shivaya Sai Shivaya (4)</v>
      </c>
      <c r="L152" s="26" t="str">
        <f t="array" ref="L152">IF(AND($D152="", $E152=""), "", IFNA(INDEX(Bhajans[], MATCH(IF($D152&lt;&gt;"", $D152, $E152), Bhajans[title], 0), 4), ""))
</f>
        <v>Obeisance to Lord Shiva, who is the consort of Gowri and the Lord of the universe. You are Sai Natha who embodies all attributes yet attributeless. You are the embodiment of time, beyond time and the Lord of time. You are the resident of Parthi whose form is Love.</v>
      </c>
    </row>
    <row r="153" ht="22.5" hidden="1" customHeight="1">
      <c r="A153" s="5">
        <v>45818.0</v>
      </c>
      <c r="B153" s="20" t="s">
        <v>1</v>
      </c>
      <c r="C153" s="28" t="str">
        <f t="array" ref="C153">IFNA(XLOOKUP(E153,GP_Bhajan_List[GP Bhajan List], GP_Bhajan_List[Singer]),"")</f>
        <v/>
      </c>
      <c r="D153" s="20" t="s">
        <v>1339</v>
      </c>
      <c r="E153" s="22"/>
      <c r="F153" s="23"/>
      <c r="G153" s="24"/>
      <c r="H153" s="25" t="str">
        <f t="array" ref="H153">IFNA(INDEX(Pitches[],MATCH($G153,Pitches[Pitches],0),2),"")</f>
        <v/>
      </c>
      <c r="I153" s="23" t="str">
        <f t="array" ref="I153">IF(
  AND(D153="", E153=""), 
  "", 
  IFNA(
    IF(
      INDEX(Singers[], MATCH(IF(D153&lt;&gt;"", B153, C153), Singers[Singers], 0), 2, 0) = "Gents",
      INDEX(Bhajans[], MATCH(IF(D153&lt;&gt;"", D153, E153), Bhajans[title], 0), 13),
      INDEX(Bhajans[], MATCH(IF(D153&lt;&gt;"", D153, E153), Bhajans[title], 0), 14)
    ),
    ""
  )
)
</f>
        <v>4.5 Pancham / F#</v>
      </c>
      <c r="J153" s="25" t="str">
        <f t="array" ref="J153">IF(AND($D153="", $E153=""), "", IFNA(INDEX(Bhajans[], MATCH(IF($D153&lt;&gt;"", $D153, $E153), Bhajans[title], 0), 9), ""))
</f>
        <v>Natabhairavi</v>
      </c>
      <c r="K153" s="26" t="str">
        <f t="array" ref="K153">IF(AND($D153="", $E153=""), "", IFNA(INDEX(Bhajans[], MATCH(IF($D153&lt;&gt;"", $D153, $E153), Bhajans[title], 0), 5), ""))
</f>
        <v>Shirdi Ke Sai Parthi Ke Baba
Tum Ho Hamarey Pyaarey Sai Baba [ Shirdi Ke ... ]
Premamaya Sai Prema Pradatha
Eshwaramba Nandana Jagat Paripala
Paapa Vinashaka Parama Krupala</v>
      </c>
      <c r="L153" s="26" t="str">
        <f t="array" ref="L153">IF(AND($D153="", $E153=""), "", IFNA(INDEX(Bhajans[], MATCH(IF($D153&lt;&gt;"", $D153, $E153), Bhajans[title], 0), 4), ""))
</f>
        <v>O Lord Sai, Shirdi and Parthi are Your abodes. You are our loving Sai Baba. You are embodiment of Love and the bestower of Love. O the compassionate Son of Mother Eshwaramba, You are the sustainer of this entire Universe. O Lord, please annihilate our sins.</v>
      </c>
    </row>
    <row r="154" ht="22.5" hidden="1" customHeight="1">
      <c r="A154" s="5">
        <v>45818.0</v>
      </c>
      <c r="B154" s="20" t="s">
        <v>0</v>
      </c>
      <c r="C154" s="28" t="str">
        <f t="array" ref="C154">IFNA(XLOOKUP(E154,GP_Bhajan_List[GP Bhajan List], GP_Bhajan_List[Singer]),"")</f>
        <v/>
      </c>
      <c r="D154" s="20" t="s">
        <v>1912</v>
      </c>
      <c r="E154" s="22"/>
      <c r="F154" s="23"/>
      <c r="G154" s="24" t="s">
        <v>52</v>
      </c>
      <c r="H154" s="25" t="str">
        <f t="array" ref="H154">IFNA(INDEX(Pitches[],MATCH($G154,Pitches[Pitches],0),2),"")</f>
        <v>G#</v>
      </c>
      <c r="I154" s="23" t="str">
        <f t="array" ref="I154">IF(
  AND(D154="", E154=""), 
  "", 
  IFNA(
    IF(
      INDEX(Singers[], MATCH(IF(D154&lt;&gt;"", B154, C154), Singers[Singers], 0), 2, 0) = "Gents",
      INDEX(Bhajans[], MATCH(IF(D154&lt;&gt;"", D154, E154), Bhajans[title], 0), 13),
      INDEX(Bhajans[], MATCH(IF(D154&lt;&gt;"", D154, E154), Bhajans[title], 0), 14)
    ),
    ""
  )
)
</f>
        <v>1.5 Pancham / C#</v>
      </c>
      <c r="J154" s="25" t="str">
        <f t="array" ref="J154">IF(AND($D154="", $E154=""), "", IFNA(INDEX(Bhajans[], MATCH(IF($D154&lt;&gt;"", $D154, $E154), Bhajans[title], 0), 9), ""))
</f>
        <v>Abheri / Bhimpalas</v>
      </c>
      <c r="K154" s="26" t="str">
        <f t="array" ref="K154">IF(AND($D154="", $E154=""), "", IFNA(INDEX(Bhajans[], MATCH(IF($D154&lt;&gt;"", $D154, $E154), Bhajans[title], 0), 5), ""))
</f>
        <v>Govinda Krishna Vittala Venu Gopala Krishna Vittala
Panduranga Vittala Jaya Pandari Natha Vittala
Govinda Vittala Gopala Vittala
Panduranga Vittala Pandari Natha Vittala
Vittala Vittala Panduranga (4)
So great is Krishna’s divine Force, truly, Sai Krishna is our Cosmic Source
Possible is everything, we just have to reach Krishna Sai Christ Lord
Knowing Sai Christ lives within, together Peace achieved
Possible is everything, but all we must do, is to pray
In the heart, in the heart, Pray keeps going (4)</v>
      </c>
      <c r="L154" s="26" t="str">
        <f t="array" ref="L154">IF(AND($D154="", $E154=""), "", IFNA(INDEX(Bhajans[], MATCH(IF($D154&lt;&gt;"", $D154, $E154), Bhajans[title], 0), 4), ""))
</f>
        <v>Chant the names of Lord Govinda, Lord Krishna who plays the flute, Lord Vittala and Panduranga, the Lord of Pandharpur.</v>
      </c>
    </row>
    <row r="155" ht="22.5" hidden="1" customHeight="1">
      <c r="A155" s="5">
        <v>45818.0</v>
      </c>
      <c r="B155" s="20" t="s">
        <v>1</v>
      </c>
      <c r="C155" s="28" t="str">
        <f t="array" ref="C155">IFNA(XLOOKUP(E155,GP_Bhajan_List[GP Bhajan List], GP_Bhajan_List[Singer]),"")</f>
        <v/>
      </c>
      <c r="D155" s="20" t="s">
        <v>1925</v>
      </c>
      <c r="E155" s="22"/>
      <c r="F155" s="23"/>
      <c r="G155" s="24"/>
      <c r="H155" s="25" t="str">
        <f t="array" ref="H155">IFNA(INDEX(Pitches[],MATCH($G155,Pitches[Pitches],0),2),"")</f>
        <v/>
      </c>
      <c r="I155" s="23" t="str">
        <f t="array" ref="I155">IF(
  AND(D155="", E155=""), 
  "", 
  IFNA(
    IF(
      INDEX(Singers[], MATCH(IF(D155&lt;&gt;"", B155, C155), Singers[Singers], 0), 2, 0) = "Gents",
      INDEX(Bhajans[], MATCH(IF(D155&lt;&gt;"", D155, E155), Bhajans[title], 0), 13),
      INDEX(Bhajans[], MATCH(IF(D155&lt;&gt;"", D155, E155), Bhajans[title], 0), 14)
    ),
    ""
  )
)
</f>
        <v>2 Pancham / D</v>
      </c>
      <c r="J155" s="25" t="str">
        <f t="array" ref="J155">IF(AND($D155="", $E155=""), "", IFNA(INDEX(Bhajans[], MATCH(IF($D155&lt;&gt;"", $D155, $E155), Bhajans[title], 0), 9), ""))
</f>
        <v>Khamaj</v>
      </c>
      <c r="K155" s="26" t="str">
        <f t="array" ref="K155">IF(AND($D155="", $E155=""), "", IFNA(INDEX(Bhajans[], MATCH(IF($D155&lt;&gt;"", $D155, $E155), Bhajans[title], 0), 5), ""))
</f>
        <v>Ram Naam Bolo Sai Naam Bolo Sai Shyam Ghana Shyam Jai Bolo
Ram Naam Bolo Sai Naam Bolo
Sai Shyam Ghana Shyam</v>
      </c>
      <c r="L155" s="26" t="str">
        <f t="array" ref="L155">IF(AND($D155="", $E155=""), "", IFNA(INDEX(Bhajans[], MATCH(IF($D155&lt;&gt;"", $D155, $E155), Bhajans[title], 0), 4), ""))
</f>
        <v>Chant the names of Lord Rama, Lord Krishna and Lord Sai.</v>
      </c>
    </row>
    <row r="156" ht="22.5" hidden="1" customHeight="1">
      <c r="A156" s="5">
        <v>45818.0</v>
      </c>
      <c r="B156" s="20" t="s">
        <v>0</v>
      </c>
      <c r="C156" s="28" t="str">
        <f t="array" ref="C156">IFNA(XLOOKUP(E156,GP_Bhajan_List[GP Bhajan List], GP_Bhajan_List[Singer]),"")</f>
        <v/>
      </c>
      <c r="D156" s="22"/>
      <c r="E156" s="22"/>
      <c r="F156" s="23"/>
      <c r="G156" s="24"/>
      <c r="H156" s="25" t="str">
        <f t="array" ref="H156">IFNA(INDEX(Pitches[],MATCH($G156,Pitches[Pitches],0),2),"")</f>
        <v/>
      </c>
      <c r="I156" s="23" t="str">
        <f t="array" ref="I156">IF(
  AND(D156="", E156=""), 
  "", 
  IFNA(
    IF(
      INDEX(Singers[], MATCH(IF(D156&lt;&gt;"", B156, C156), Singers[Singers], 0), 2, 0) = "Gents",
      INDEX(Bhajans[], MATCH(IF(D156&lt;&gt;"", D156, E156), Bhajans[title], 0), 13),
      INDEX(Bhajans[], MATCH(IF(D156&lt;&gt;"", D156, E156), Bhajans[title], 0), 14)
    ),
    ""
  )
)
</f>
        <v/>
      </c>
      <c r="J156" s="25" t="str">
        <f t="array" ref="J156">IF(AND($D156="", $E156=""), "", IFNA(INDEX(Bhajans[], MATCH(IF($D156&lt;&gt;"", $D156, $E156), Bhajans[title], 0), 9), ""))
</f>
        <v/>
      </c>
      <c r="K156" s="26" t="str">
        <f t="array" ref="K156">IF(AND($D156="", $E156=""), "", IFNA(INDEX(Bhajans[], MATCH(IF($D156&lt;&gt;"", $D156, $E156), Bhajans[title], 0), 5), ""))
</f>
        <v/>
      </c>
      <c r="L156" s="26" t="str">
        <f t="array" ref="L156">IF(AND($D156="", $E156=""), "", IFNA(INDEX(Bhajans[], MATCH(IF($D156&lt;&gt;"", $D156, $E156), Bhajans[title], 0), 4), ""))
</f>
        <v/>
      </c>
    </row>
    <row r="157" ht="22.5" hidden="1" customHeight="1">
      <c r="A157" s="5">
        <v>45819.0</v>
      </c>
      <c r="B157" s="20" t="s">
        <v>1</v>
      </c>
      <c r="C157" s="28" t="str">
        <f t="array" ref="C157">IFNA(XLOOKUP(E157,GP_Bhajan_List[GP Bhajan List], GP_Bhajan_List[Singer]),"")</f>
        <v/>
      </c>
      <c r="D157" s="20" t="s">
        <v>1957</v>
      </c>
      <c r="E157" s="22"/>
      <c r="F157" s="23"/>
      <c r="G157" s="24" t="s">
        <v>52</v>
      </c>
      <c r="H157" s="25" t="str">
        <f t="array" ref="H157">IFNA(INDEX(Pitches[],MATCH($G157,Pitches[Pitches],0),2),"")</f>
        <v>G#</v>
      </c>
      <c r="I157" s="23" t="str">
        <f t="array" ref="I157">IF(
  AND(D157="", E157=""), 
  "", 
  IFNA(
    IF(
      INDEX(Singers[], MATCH(IF(D157&lt;&gt;"", B157, C157), Singers[Singers], 0), 2, 0) = "Gents",
      INDEX(Bhajans[], MATCH(IF(D157&lt;&gt;"", D157, E157), Bhajans[title], 0), 13),
      INDEX(Bhajans[], MATCH(IF(D157&lt;&gt;"", D157, E157), Bhajans[title], 0), 14)
    ),
    ""
  )
)
</f>
        <v>1 Pancham / C</v>
      </c>
      <c r="J157" s="25" t="str">
        <f t="array" ref="J157">IF(AND($D157="", $E157=""), "", IFNA(INDEX(Bhajans[], MATCH(IF($D157&lt;&gt;"", $D157, $E157), Bhajans[title], 0), 9), ""))
</f>
        <v>Abheri / Bhimpalas</v>
      </c>
      <c r="K157" s="26" t="str">
        <f t="array" ref="K157">IF(AND($D157="", $E157=""), "", IFNA(INDEX(Bhajans[], MATCH(IF($D157&lt;&gt;"", $D157, $E157), Bhajans[title], 0), 5), ""))
</f>
        <v>Parvathi Tanaya Siddhi Vinayaka
Mangala Dayaka Deva
Jai Ganesh Jai Ganesh Jai Ganesh
Sindhura Vadana Prathama Vandana
Alaka Niranjana Mooshika Vahana
Pashankusha Dhara Shambho Nandana [ Mangala Dayaka ... ]</v>
      </c>
      <c r="L157" s="26" t="str">
        <f t="array" ref="L157">IF(AND($D157="", $E157=""), "", IFNA(INDEX(Bhajans[], MATCH(IF($D157&lt;&gt;"", $D157, $E157), Bhajans[title], 0), 4), ""))
</f>
        <v>Victory to the auspicious conferring Lord Ganesha, the son of Mother Parvathi. He is the elephant-faced one to whom the foremost prayers are offered. He is the attributeless and blemishless one who has the Mouse (represents the darkness of ignorance) as His vehicle. He holds the noose and the hook and is the son of Lord Shiva.</v>
      </c>
    </row>
    <row r="158" ht="22.5" hidden="1" customHeight="1">
      <c r="A158" s="5">
        <v>45819.0</v>
      </c>
      <c r="B158" s="20" t="s">
        <v>16</v>
      </c>
      <c r="C158" s="28" t="str">
        <f t="array" ref="C158">IFNA(XLOOKUP(E158,GP_Bhajan_List[GP Bhajan List], GP_Bhajan_List[Singer]),"")</f>
        <v/>
      </c>
      <c r="D158" s="20" t="s">
        <v>1971</v>
      </c>
      <c r="E158" s="22"/>
      <c r="F158" s="23"/>
      <c r="G158" s="24" t="s">
        <v>108</v>
      </c>
      <c r="H158" s="25" t="str">
        <f t="array" ref="H158">IFNA(INDEX(Pitches[],MATCH($G158,Pitches[Pitches],0),2),"")</f>
        <v>B</v>
      </c>
      <c r="I158" s="23" t="str">
        <f t="array" ref="I158">IF(
  AND(D158="", E158=""), 
  "", 
  IFNA(
    IF(
      INDEX(Singers[], MATCH(IF(D158&lt;&gt;"", B158, C158), Singers[Singers], 0), 2, 0) = "Gents",
      INDEX(Bhajans[], MATCH(IF(D158&lt;&gt;"", D158, E158), Bhajans[title], 0), 13),
      INDEX(Bhajans[], MATCH(IF(D158&lt;&gt;"", D158, E158), Bhajans[title], 0), 14)
    ),
    ""
  )
)
</f>
        <v>3 Pancham / E</v>
      </c>
      <c r="J158" s="25" t="str">
        <f t="array" ref="J158">IF(AND($D158="", $E158=""), "", IFNA(INDEX(Bhajans[], MATCH(IF($D158&lt;&gt;"", $D158, $E158), Bhajans[title], 0), 9), ""))
</f>
        <v>Kalyani / Yaman</v>
      </c>
      <c r="K158" s="26" t="str">
        <f t="array" ref="K158">IF(AND($D158="", $E158=""), "", IFNA(INDEX(Bhajans[], MATCH(IF($D158&lt;&gt;"", $D158, $E158), Bhajans[title], 0), 5), ""))
</f>
        <v>Krishna Krishna Mukunda Janardhana
Krishna Govinda Narayana Hari
Achyuthananda Govinda Madhava (2)
Satchidananda Narayana Hari</v>
      </c>
      <c r="L158" s="26" t="str">
        <f t="array" ref="L158">IF(AND($D158="", $E158=""), "", IFNA(INDEX(Bhajans[], MATCH(IF($D158&lt;&gt;"", $D158, $E158), Bhajans[title], 0), 4), ""))
</f>
        <v>Chant the different names of the imperishable Lord Krishna - Mukunda, Janardhana, Govinda, Narayana and Hari who is verily Truth, Awareness and Bliss.</v>
      </c>
    </row>
    <row r="159" ht="22.5" hidden="1" customHeight="1">
      <c r="A159" s="5">
        <v>45819.0</v>
      </c>
      <c r="B159" s="20" t="s">
        <v>6</v>
      </c>
      <c r="C159" s="28" t="str">
        <f t="array" ref="C159">IFNA(XLOOKUP(E159,GP_Bhajan_List[GP Bhajan List], GP_Bhajan_List[Singer]),"")</f>
        <v/>
      </c>
      <c r="D159" s="20" t="s">
        <v>1983</v>
      </c>
      <c r="E159" s="22"/>
      <c r="F159" s="23"/>
      <c r="G159" s="24" t="s">
        <v>89</v>
      </c>
      <c r="H159" s="25" t="str">
        <f t="array" ref="H159">IFNA(INDEX(Pitches[],MATCH($G159,Pitches[Pitches],0),2),"")</f>
        <v>E</v>
      </c>
      <c r="I159" s="23" t="str">
        <f t="array" ref="I159">IF(
  AND(D159="", E159=""), 
  "", 
  IFNA(
    IF(
      INDEX(Singers[], MATCH(IF(D159&lt;&gt;"", B159, C159), Singers[Singers], 0), 2, 0) = "Gents",
      INDEX(Bhajans[], MATCH(IF(D159&lt;&gt;"", D159, E159), Bhajans[title], 0), 13),
      INDEX(Bhajans[], MATCH(IF(D159&lt;&gt;"", D159, E159), Bhajans[title], 0), 14)
    ),
    ""
  )
)
</f>
        <v>6 Pancham / A</v>
      </c>
      <c r="J159" s="25" t="str">
        <f t="array" ref="J159">IF(AND($D159="", $E159=""), "", IFNA(INDEX(Bhajans[], MATCH(IF($D159&lt;&gt;"", $D159, $E159), Bhajans[title], 0), 9), ""))
</f>
        <v>Harmonic Minor</v>
      </c>
      <c r="K159" s="26" t="str">
        <f t="array" ref="K159">IF(AND($D159="", $E159=""), "", IFNA(INDEX(Bhajans[], MATCH(IF($D159&lt;&gt;"", $D159, $E159), Bhajans[title], 0), 5), ""))
</f>
        <v>Sai Rama Your Eyes I Am Caught In Your Eyes Sai Rama
My Wants And Desires They Have Met Their Demise I Am Lost In Your Eyes Sai Rama
Sai Rama Your Gaze I Am Dancing Away Sai Rama
In A World Of Disguise And Maya I Am Soaring The Skies In Your Ananda
Gently Falling Back In Your Arms I'm Entranced By Your Eyes Sai Rama
I Am Lost In Your Eyes Sai Rama</v>
      </c>
      <c r="L159" s="26" t="str">
        <f t="array" ref="L159">IF(AND($D159="", $E159=""), "", IFNA(INDEX(Bhajans[], MATCH(IF($D159&lt;&gt;"", $D159, $E159), Bhajans[title], 0), 4), ""))
</f>
        <v>Not available</v>
      </c>
    </row>
    <row r="160" ht="22.5" hidden="1" customHeight="1">
      <c r="A160" s="5">
        <v>45819.0</v>
      </c>
      <c r="B160" s="20" t="s">
        <v>0</v>
      </c>
      <c r="C160" s="28" t="str">
        <f t="array" ref="C160">IFNA(XLOOKUP(E160,GP_Bhajan_List[GP Bhajan List], GP_Bhajan_List[Singer]),"")</f>
        <v/>
      </c>
      <c r="D160" s="20" t="s">
        <v>1547</v>
      </c>
      <c r="E160" s="22"/>
      <c r="F160" s="23"/>
      <c r="G160" s="24" t="s">
        <v>120</v>
      </c>
      <c r="H160" s="25" t="str">
        <f t="array" ref="H160">IFNA(INDEX(Pitches[],MATCH($G160,Pitches[Pitches],0),2),"")</f>
        <v>D</v>
      </c>
      <c r="I160" s="23" t="str">
        <f t="array" ref="I160">IF(
  AND(D160="", E160=""), 
  "", 
  IFNA(
    IF(
      INDEX(Singers[], MATCH(IF(D160&lt;&gt;"", B160, C160), Singers[Singers], 0), 2, 0) = "Gents",
      INDEX(Bhajans[], MATCH(IF(D160&lt;&gt;"", D160, E160), Bhajans[title], 0), 13),
      INDEX(Bhajans[], MATCH(IF(D160&lt;&gt;"", D160, E160), Bhajans[title], 0), 14)
    ),
    ""
  )
)
</f>
        <v>5.5 Pancham / G#</v>
      </c>
      <c r="J160" s="25" t="str">
        <f t="array" ref="J160">IF(AND($D160="", $E160=""), "", IFNA(INDEX(Bhajans[], MATCH(IF($D160&lt;&gt;"", $D160, $E160), Bhajans[title], 0), 9), ""))
</f>
        <v>~ Shankarabharanam / Bilawal</v>
      </c>
      <c r="K160" s="26" t="str">
        <f t="array" ref="K160">IF(AND($D160="", $E160=""), "", IFNA(INDEX(Bhajans[], MATCH(IF($D160&lt;&gt;"", $D160, $E160), Bhajans[title], 0), 5), ""))
</f>
        <v>Hari Hari Om Shiva Shankara Om
Narayana Hari Om (2)
Keshava Hey Shiva Madhava Hey
Narayana Hari Om (2)
Paramatma Antaryami
Narayana Hari Om (3)</v>
      </c>
      <c r="L160" s="26" t="str">
        <f t="array" ref="L160">IF(AND($D160="", $E160=""), "", IFNA(INDEX(Bhajans[], MATCH(IF($D160&lt;&gt;"", $D160, $E160), Bhajans[title], 0), 4), ""))
</f>
        <v>Meditate on the primordial sound Om and chant the divine names of the Lord - Hari, Shiva, Shankara, Narayana, Keshava and Madhava. Lord Narayana is the indweller, the Supreme Consciousness.</v>
      </c>
    </row>
    <row r="161" ht="22.5" hidden="1" customHeight="1">
      <c r="A161" s="5">
        <v>45820.0</v>
      </c>
      <c r="B161" s="20" t="s">
        <v>4</v>
      </c>
      <c r="C161" s="28" t="str">
        <f t="array" ref="C161">IFNA(XLOOKUP(E161,GP_Bhajan_List[GP Bhajan List], GP_Bhajan_List[Singer]),"")</f>
        <v/>
      </c>
      <c r="D161" s="20" t="s">
        <v>2004</v>
      </c>
      <c r="E161" s="22"/>
      <c r="F161" s="23"/>
      <c r="G161" s="24" t="s">
        <v>120</v>
      </c>
      <c r="H161" s="25" t="str">
        <f t="array" ref="H161">IFNA(INDEX(Pitches[],MATCH($G161,Pitches[Pitches],0),2),"")</f>
        <v>D</v>
      </c>
      <c r="I161" s="23" t="str">
        <f t="array" ref="I161">IF(
  AND(D161="", E161=""), 
  "", 
  IFNA(
    IF(
      INDEX(Singers[], MATCH(IF(D161&lt;&gt;"", B161, C161), Singers[Singers], 0), 2, 0) = "Gents",
      INDEX(Bhajans[], MATCH(IF(D161&lt;&gt;"", D161, E161), Bhajans[title], 0), 13),
      INDEX(Bhajans[], MATCH(IF(D161&lt;&gt;"", D161, E161), Bhajans[title], 0), 14)
    ),
    ""
  )
)
</f>
        <v>5 Pancham / G</v>
      </c>
      <c r="J161" s="25" t="str">
        <f t="array" ref="J161">IF(AND($D161="", $E161=""), "", IFNA(INDEX(Bhajans[], MATCH(IF($D161&lt;&gt;"", $D161, $E161), Bhajans[title], 0), 9), ""))
</f>
        <v>Hamsadhwani</v>
      </c>
      <c r="K161" s="26" t="str">
        <f t="array" ref="K161">IF(AND($D161="", $E161=""), "", IFNA(INDEX(Bhajans[], MATCH(IF($D161&lt;&gt;"", $D161, $E161), Bhajans[title], 0), 5), ""))
</f>
        <v>Vinayaka Vinayaka
Vighna Vinashaka Vinayaka
Gowri Nandana Hey Shiva Nandana
Parvathi Nandana Gajanana
Mooshika Vahana Gajanana
Modaka Hasta Gajanana
Vinayaka Vinayaka
Yuku Te wo Kiyomeru Vinayaka
Eichi no Hikari Parthi Gajanana
Shinri he Michibiku Gajanana
Seigi wo Mamoru Gajanana
Om no Keshin Gajanana</v>
      </c>
      <c r="L161" s="26" t="str">
        <f t="array" ref="L161">IF(AND($D161="", $E161=""), "", IFNA(INDEX(Bhajans[], MATCH(IF($D161&lt;&gt;"", $D161, $E161), Bhajans[title], 0), 4), ""))
</f>
        <v>Salutations to Lord Vinayaka (Lord Ganesha), the destroyer of obstacles, the elephant-faced son of Parvathi and Shiva, the one who rides on the mouse and the one who has Modaka (a type of sweet) in His hand.</v>
      </c>
    </row>
    <row r="162" ht="22.5" hidden="1" customHeight="1">
      <c r="A162" s="5">
        <v>45820.0</v>
      </c>
      <c r="B162" s="20" t="s">
        <v>13</v>
      </c>
      <c r="C162" s="28" t="str">
        <f t="array" ref="C162">IFNA(XLOOKUP(E162,GP_Bhajan_List[GP Bhajan List], GP_Bhajan_List[Singer]),"")</f>
        <v/>
      </c>
      <c r="D162" s="20" t="s">
        <v>2016</v>
      </c>
      <c r="E162" s="22"/>
      <c r="F162" s="23"/>
      <c r="G162" s="24" t="s">
        <v>155</v>
      </c>
      <c r="H162" s="25" t="str">
        <f t="array" ref="H162">IFNA(INDEX(Pitches[],MATCH($G162,Pitches[Pitches],0),2),"")</f>
        <v>C#</v>
      </c>
      <c r="I162" s="23" t="str">
        <f t="array" ref="I162">IF(
  AND(D162="", E162=""), 
  "", 
  IFNA(
    IF(
      INDEX(Singers[], MATCH(IF(D162&lt;&gt;"", B162, C162), Singers[Singers], 0), 2, 0) = "Gents",
      INDEX(Bhajans[], MATCH(IF(D162&lt;&gt;"", D162, E162), Bhajans[title], 0), 13),
      INDEX(Bhajans[], MATCH(IF(D162&lt;&gt;"", D162, E162), Bhajans[title], 0), 14)
    ),
    ""
  )
)
</f>
        <v>5 Pancham / G</v>
      </c>
      <c r="J162" s="25" t="str">
        <f t="array" ref="J162">IF(AND($D162="", $E162=""), "", IFNA(INDEX(Bhajans[], MATCH(IF($D162&lt;&gt;"", $D162, $E162), Bhajans[title], 0), 9), ""))
</f>
        <v>Shankarabharanam / Bilawal</v>
      </c>
      <c r="K162" s="26" t="str">
        <f t="array" ref="K162">IF(AND($D162="", $E162=""), "", IFNA(INDEX(Bhajans[], MATCH(IF($D162&lt;&gt;"", $D162, $E162), Bhajans[title], 0), 5), ""))
</f>
        <v>Bhaja Mana Govinda Gopala
Govinda Gopala Gopala [ Bhaja Mana Govinda ... ]
Govinda Bolo Hari Gopala Bolo (2)
Govinda Gopala Gopala
Sai Rama Sai Krishna, Sai Baba
Warera no Subete wo Sasagemasu [ Sai Rama... ]
Kurayami Terasu Hikari Sai
Minna de Utaou Ai no Uta
Sai Rama Sai Krishna, Sai Baba</v>
      </c>
      <c r="L162" s="26" t="str">
        <f t="array" ref="L162">IF(AND($D162="", $E162=""), "", IFNA(INDEX(Bhajans[], MATCH(IF($D162&lt;&gt;"", $D162, $E162), Bhajans[title], 0), 4), ""))
</f>
        <v>O Mind, worship and chant the name of Govinda and Gopala (names of Lord Krishna).</v>
      </c>
    </row>
    <row r="163" ht="22.5" hidden="1" customHeight="1">
      <c r="A163" s="5">
        <v>45820.0</v>
      </c>
      <c r="B163" s="20" t="s">
        <v>2</v>
      </c>
      <c r="C163" s="28" t="str">
        <f t="array" ref="C163">IFNA(XLOOKUP(E163,GP_Bhajan_List[GP Bhajan List], GP_Bhajan_List[Singer]),"")</f>
        <v/>
      </c>
      <c r="D163" s="20" t="s">
        <v>284</v>
      </c>
      <c r="E163" s="22"/>
      <c r="F163" s="23"/>
      <c r="G163" s="24" t="s">
        <v>108</v>
      </c>
      <c r="H163" s="25" t="str">
        <f t="array" ref="H163">IFNA(INDEX(Pitches[],MATCH($G163,Pitches[Pitches],0),2),"")</f>
        <v>B</v>
      </c>
      <c r="I163" s="23" t="str">
        <f t="array" ref="I163">IF(
  AND(D163="", E163=""), 
  "", 
  IFNA(
    IF(
      INDEX(Singers[], MATCH(IF(D163&lt;&gt;"", B163, C163), Singers[Singers], 0), 2, 0) = "Gents",
      INDEX(Bhajans[], MATCH(IF(D163&lt;&gt;"", D163, E163), Bhajans[title], 0), 13),
      INDEX(Bhajans[], MATCH(IF(D163&lt;&gt;"", D163, E163), Bhajans[title], 0), 14)
    ),
    ""
  )
)
</f>
        <v>2 Pancham / D</v>
      </c>
      <c r="J163" s="25" t="str">
        <f t="array" ref="J163">IF(AND($D163="", $E163=""), "", IFNA(INDEX(Bhajans[], MATCH(IF($D163&lt;&gt;"", $D163, $E163), Bhajans[title], 0), 9), ""))
</f>
        <v>Sindhu Bhairavi / Bhairavi</v>
      </c>
      <c r="K163" s="26" t="str">
        <f t="array" ref="K163">IF(AND($D163="", $E163=""), "", IFNA(INDEX(Bhajans[], MATCH(IF($D163&lt;&gt;"", $D163, $E163), Bhajans[title], 0), 5), ""))
</f>
        <v>Jaya Panduranga Prabho Vittala
Jagadodhara Hari Vittala
Panduranga Vittala Pandari Natha Vittala
Sri Ramani Hrudayanta Ranga
Mangala Kara Karunanta Ranga
Aashritha Deena Janavana Ranga
Jagadodhara Hari Vittala [ Panduranga Vittala ... ]
Panduranga Vittala Pandari Natha Vittala (4)
Ranga Vittala Pandu Ranga Vittala
Sri Ramani Hrudayanta Ranga
Mangala Kara Karunanta Ranga
Ashritha Deena Janavana Ranga
Jagadodhara Hari Vittala
[Ranga Vittala Panduranga Vittala]</v>
      </c>
      <c r="L163" s="26" t="str">
        <f t="array" ref="L163">IF(AND($D163="", $E163=""), "", IFNA(INDEX(Bhajans[], MATCH(IF($D163&lt;&gt;"", $D163, $E163), Bhajans[title], 0), 4), ""))
</f>
        <v>Victory to Lord Panduranga Vittala, the Lord of Pandharpur, the liberator of the world. Lord Ranga dwells in the heart of His consort, Mother Lakshmi. He is auspiousness personified and is the most compassionate one. He bestows benevolence and compassion on the destitute. Chant the name of Panduranga Vittala.</v>
      </c>
    </row>
    <row r="164" ht="22.5" hidden="1" customHeight="1">
      <c r="A164" s="5">
        <v>45820.0</v>
      </c>
      <c r="B164" s="20" t="s">
        <v>1</v>
      </c>
      <c r="C164" s="28" t="str">
        <f t="array" ref="C164">IFNA(XLOOKUP(E164,GP_Bhajan_List[GP Bhajan List], GP_Bhajan_List[Singer]),"")</f>
        <v/>
      </c>
      <c r="D164" s="20" t="s">
        <v>2037</v>
      </c>
      <c r="E164" s="22"/>
      <c r="F164" s="23"/>
      <c r="G164" s="24" t="s">
        <v>88</v>
      </c>
      <c r="H164" s="25" t="str">
        <f t="array" ref="H164">IFNA(INDEX(Pitches[],MATCH($G164,Pitches[Pitches],0),2),"")</f>
        <v>A</v>
      </c>
      <c r="I164" s="23" t="str">
        <f t="array" ref="I164">IF(
  AND(D164="", E164=""), 
  "", 
  IFNA(
    IF(
      INDEX(Singers[], MATCH(IF(D164&lt;&gt;"", B164, C164), Singers[Singers], 0), 2, 0) = "Gents",
      INDEX(Bhajans[], MATCH(IF(D164&lt;&gt;"", D164, E164), Bhajans[title], 0), 13),
      INDEX(Bhajans[], MATCH(IF(D164&lt;&gt;"", D164, E164), Bhajans[title], 0), 14)
    ),
    ""
  )
)
</f>
        <v>2 Pancham / D</v>
      </c>
      <c r="J164" s="25" t="str">
        <f t="array" ref="J164">IF(AND($D164="", $E164=""), "", IFNA(INDEX(Bhajans[], MATCH(IF($D164&lt;&gt;"", $D164, $E164), Bhajans[title], 0), 9), ""))
</f>
        <v>~ Shankarabharanam / Bilawal</v>
      </c>
      <c r="K164" s="26" t="str">
        <f t="array" ref="K164">IF(AND($D164="", $E164=""), "", IFNA(INDEX(Bhajans[], MATCH(IF($D164&lt;&gt;"", $D164, $E164), Bhajans[title], 0), 5), ""))
</f>
        <v>Bhajorey Bhai Sai Ram
Shirdi (Parthi) Pureesha Sai Ram [ Bhajorey Bhai ... ]
Dwarakamayi Sai Ram
Sada Sukha Dayi Sai Ram
Shirdi (Parthi) Pureesha Sai Ram</v>
      </c>
      <c r="L164" s="26" t="str">
        <f t="array" ref="L164">IF(AND($D164="", $E164=""), "", IFNA(INDEX(Bhajans[], MATCH(IF($D164&lt;&gt;"", $D164, $E164), Bhajans[title], 0), 4), ""))
</f>
        <v>Worship Lord Sai, the Lord of Puttaparthi and Shirdi where He lived in Dwarakamayi. He is always granting happiness to all.</v>
      </c>
    </row>
    <row r="165" ht="22.5" hidden="1" customHeight="1">
      <c r="A165" s="5">
        <v>45821.0</v>
      </c>
      <c r="B165" s="20" t="s">
        <v>15</v>
      </c>
      <c r="C165" s="28" t="str">
        <f t="array" ref="C165">IFNA(XLOOKUP(E165,GP_Bhajan_List[GP Bhajan List], GP_Bhajan_List[Singer]),"")</f>
        <v/>
      </c>
      <c r="D165" s="20" t="s">
        <v>897</v>
      </c>
      <c r="E165" s="22"/>
      <c r="F165" s="23"/>
      <c r="G165" s="24" t="s">
        <v>52</v>
      </c>
      <c r="H165" s="25" t="str">
        <f t="array" ref="H165">IFNA(INDEX(Pitches[],MATCH($G165,Pitches[Pitches],0),2),"")</f>
        <v>G#</v>
      </c>
      <c r="I165" s="23" t="str">
        <f t="array" ref="I165">IF(
  AND(D165="", E165=""), 
  "", 
  IFNA(
    IF(
      INDEX(Singers[], MATCH(IF(D165&lt;&gt;"", B165, C165), Singers[Singers], 0), 2, 0) = "Gents",
      INDEX(Bhajans[], MATCH(IF(D165&lt;&gt;"", D165, E165), Bhajans[title], 0), 13),
      INDEX(Bhajans[], MATCH(IF(D165&lt;&gt;"", D165, E165), Bhajans[title], 0), 14)
    ),
    ""
  )
)
</f>
        <v>1 Pancham / C</v>
      </c>
      <c r="J165" s="25" t="str">
        <f t="array" ref="J165">IF(AND($D165="", $E165=""), "", IFNA(INDEX(Bhajans[], MATCH(IF($D165&lt;&gt;"", $D165, $E165), Bhajans[title], 0), 9), ""))
</f>
        <v>Yaman Kalyan</v>
      </c>
      <c r="K165" s="26" t="str">
        <f t="array" ref="K165">IF(AND($D165="", $E165=""), "", IFNA(INDEX(Bhajans[], MATCH(IF($D165&lt;&gt;"", $D165, $E165), Bhajans[title], 0), 5), ""))
</f>
        <v>Lambodhara Hey Vighneshwara
Shambhu Kumara Siddeshwara [ Lambodhara ... ]
Ambika Tanaya Omkareshwara
Heramba Sai Shirdeeshwara (Partheeshwara)</v>
      </c>
      <c r="L165" s="26" t="str">
        <f t="array" ref="L165">IF(AND($D165="", $E165=""), "", IFNA(INDEX(Bhajans[], MATCH(IF($D165&lt;&gt;"", $D165, $E165), Bhajans[title], 0), 4), ""))
</f>
        <v>Sing the glory of Lord Ganesha who removes obstacles, the son of Shambho (Shiva) and Ambika (Parvathi) and who has a big stomach. He is the Lord of Yogis, the embodiment of Om, and is also known as Heramba. He is none other than Sai, the Lord of Shirdi and Parthi.</v>
      </c>
    </row>
    <row r="166" ht="22.5" hidden="1" customHeight="1">
      <c r="A166" s="5">
        <v>45821.0</v>
      </c>
      <c r="B166" s="20" t="s">
        <v>2</v>
      </c>
      <c r="C166" s="28" t="str">
        <f t="array" ref="C166">IFNA(XLOOKUP(E166,GP_Bhajan_List[GP Bhajan List], GP_Bhajan_List[Singer]),"")</f>
        <v/>
      </c>
      <c r="D166" s="20" t="s">
        <v>2065</v>
      </c>
      <c r="E166" s="22"/>
      <c r="F166" s="23"/>
      <c r="G166" s="24" t="s">
        <v>88</v>
      </c>
      <c r="H166" s="25" t="str">
        <f t="array" ref="H166">IFNA(INDEX(Pitches[],MATCH($G166,Pitches[Pitches],0),2),"")</f>
        <v>A</v>
      </c>
      <c r="I166" s="23" t="str">
        <f t="array" ref="I166">IF(
  AND(D166="", E166=""), 
  "", 
  IFNA(
    IF(
      INDEX(Singers[], MATCH(IF(D166&lt;&gt;"", B166, C166), Singers[Singers], 0), 2, 0) = "Gents",
      INDEX(Bhajans[], MATCH(IF(D166&lt;&gt;"", D166, E166), Bhajans[title], 0), 13),
      INDEX(Bhajans[], MATCH(IF(D166&lt;&gt;"", D166, E166), Bhajans[title], 0), 14)
    ),
    ""
  )
)
</f>
        <v>1 Pancham / C</v>
      </c>
      <c r="J166" s="25" t="str">
        <f t="array" ref="J166">IF(AND($D166="", $E166=""), "", IFNA(INDEX(Bhajans[], MATCH(IF($D166&lt;&gt;"", $D166, $E166), Bhajans[title], 0), 9), ""))
</f>
        <v>Valaji / Kalavati</v>
      </c>
      <c r="K166" s="26" t="str">
        <f t="array" ref="K166">IF(AND($D166="", $E166=""), "", IFNA(INDEX(Bhajans[], MATCH(IF($D166&lt;&gt;"", $D166, $E166), Bhajans[title], 0), 5), ""))
</f>
        <v>Devi Sai Ma Devi Saraswathi Ma
Durga Bhavani Ma Kaali Kapalini Ma
Jagadodharini Ma
Sai Daya Karo Ma (Sathya)</v>
      </c>
      <c r="L166" s="26" t="str">
        <f t="array" ref="L166">IF(AND($D166="", $E166=""), "", IFNA(INDEX(Bhajans[], MATCH(IF($D166&lt;&gt;"", $D166, $E166), Bhajans[title], 0), 4), ""))
</f>
        <v>Worship Mother Sai, Mother Saraswathi (Goddess of knowledge and wisdom), Mother Durga Bhavani (Destroyer of the cycle of birth and death) and Mother Kaali (Destroyer of demonic qualities and the One holding a skull as a symbol). O Uplifter of the entire universe, please be compassionate towards us.</v>
      </c>
    </row>
    <row r="167" ht="22.5" hidden="1" customHeight="1">
      <c r="A167" s="5">
        <v>45821.0</v>
      </c>
      <c r="B167" s="20" t="s">
        <v>0</v>
      </c>
      <c r="C167" s="28" t="str">
        <f t="array" ref="C167">IFNA(XLOOKUP(E167,GP_Bhajan_List[GP Bhajan List], GP_Bhajan_List[Singer]),"")</f>
        <v/>
      </c>
      <c r="D167" s="20" t="s">
        <v>2078</v>
      </c>
      <c r="E167" s="22"/>
      <c r="F167" s="23"/>
      <c r="G167" s="24" t="s">
        <v>52</v>
      </c>
      <c r="H167" s="25" t="str">
        <f t="array" ref="H167">IFNA(INDEX(Pitches[],MATCH($G167,Pitches[Pitches],0),2),"")</f>
        <v>G#</v>
      </c>
      <c r="I167" s="23" t="str">
        <f t="array" ref="I167">IF(
  AND(D167="", E167=""), 
  "", 
  IFNA(
    IF(
      INDEX(Singers[], MATCH(IF(D167&lt;&gt;"", B167, C167), Singers[Singers], 0), 2, 0) = "Gents",
      INDEX(Bhajans[], MATCH(IF(D167&lt;&gt;"", D167, E167), Bhajans[title], 0), 13),
      INDEX(Bhajans[], MATCH(IF(D167&lt;&gt;"", D167, E167), Bhajans[title], 0), 14)
    ),
    ""
  )
)
</f>
        <v>1 Pancham / C</v>
      </c>
      <c r="J167" s="25" t="str">
        <f t="array" ref="J167">IF(AND($D167="", $E167=""), "", IFNA(INDEX(Bhajans[], MATCH(IF($D167&lt;&gt;"", $D167, $E167), Bhajans[title], 0), 9), ""))
</f>
        <v>Shankara</v>
      </c>
      <c r="K167" s="26" t="str">
        <f t="array" ref="K167">IF(AND($D167="", $E167=""), "", IFNA(INDEX(Bhajans[], MATCH(IF($D167&lt;&gt;"", $D167, $E167), Bhajans[title], 0), 5), ""))
</f>
        <v>Jagadodharini Mata Durga Jagadodharini Ma
Jago Jago Ma Jago Jago Ma Jago Jago Ma Janani
Hey Gowri Devi Rana Chandi Devi
Hey Shiva Ramana Jago Ma (2)
Jago Jagadodharini Ma</v>
      </c>
      <c r="L167" s="26" t="str">
        <f t="array" ref="L167">IF(AND($D167="", $E167=""), "", IFNA(INDEX(Bhajans[], MATCH(IF($D167&lt;&gt;"", $D167, $E167), Bhajans[title], 0), 4), ""))
</f>
        <v>Oh Universal Mother Durga! Awaken us from the slumber of ignorance. You are Mother Gowri and the valiant Chandi devi. Awaken us to the inherent Atmic reality, the charmer of Lord Shiva.</v>
      </c>
    </row>
    <row r="168" ht="22.5" hidden="1" customHeight="1">
      <c r="A168" s="5">
        <v>45821.0</v>
      </c>
      <c r="B168" s="20" t="s">
        <v>2</v>
      </c>
      <c r="C168" s="28" t="str">
        <f t="array" ref="C168">IFNA(XLOOKUP(E168,GP_Bhajan_List[GP Bhajan List], GP_Bhajan_List[Singer]),"")</f>
        <v/>
      </c>
      <c r="D168" s="22"/>
      <c r="E168" s="22"/>
      <c r="F168" s="23"/>
      <c r="G168" s="24"/>
      <c r="H168" s="25" t="str">
        <f t="array" ref="H168">IFNA(INDEX(Pitches[],MATCH($G168,Pitches[Pitches],0),2),"")</f>
        <v/>
      </c>
      <c r="I168" s="23" t="str">
        <f t="array" ref="I168">IF(
  AND(D168="", E168=""), 
  "", 
  IFNA(
    IF(
      INDEX(Singers[], MATCH(IF(D168&lt;&gt;"", B168, C168), Singers[Singers], 0), 2, 0) = "Gents",
      INDEX(Bhajans[], MATCH(IF(D168&lt;&gt;"", D168, E168), Bhajans[title], 0), 13),
      INDEX(Bhajans[], MATCH(IF(D168&lt;&gt;"", D168, E168), Bhajans[title], 0), 14)
    ),
    ""
  )
)
</f>
        <v/>
      </c>
      <c r="J168" s="25" t="str">
        <f t="array" ref="J168">IF(AND($D168="", $E168=""), "", IFNA(INDEX(Bhajans[], MATCH(IF($D168&lt;&gt;"", $D168, $E168), Bhajans[title], 0), 9), ""))
</f>
        <v/>
      </c>
      <c r="K168" s="26" t="str">
        <f t="array" ref="K168">IF(AND($D168="", $E168=""), "", IFNA(INDEX(Bhajans[], MATCH(IF($D168&lt;&gt;"", $D168, $E168), Bhajans[title], 0), 5), ""))
</f>
        <v/>
      </c>
      <c r="L168" s="26" t="str">
        <f t="array" ref="L168">IF(AND($D168="", $E168=""), "", IFNA(INDEX(Bhajans[], MATCH(IF($D168&lt;&gt;"", $D168, $E168), Bhajans[title], 0), 4), ""))
</f>
        <v/>
      </c>
    </row>
    <row r="169" ht="22.5" hidden="1" customHeight="1">
      <c r="A169" s="5">
        <v>45839.0</v>
      </c>
      <c r="B169" s="20" t="s">
        <v>0</v>
      </c>
      <c r="C169" s="28" t="str">
        <f t="array" ref="C169">IFNA(XLOOKUP(E169,GP_Bhajan_List[GP Bhajan List], GP_Bhajan_List[Singer]),"")</f>
        <v/>
      </c>
      <c r="D169" s="22"/>
      <c r="E169" s="20" t="s">
        <v>1478</v>
      </c>
      <c r="F169" s="23"/>
      <c r="G169" s="24" t="s">
        <v>52</v>
      </c>
      <c r="H169" s="25" t="str">
        <f t="array" ref="H169">IFNA(INDEX(Pitches[],MATCH($G169,Pitches[Pitches],0),2),"")</f>
        <v>G#</v>
      </c>
      <c r="I169" s="23" t="str">
        <f t="array" ref="I169">IF(
  AND(D169="", E169=""), 
  "", 
  IFNA(
    IF(
      INDEX(Singers[], MATCH(IF(D169&lt;&gt;"", B169, C169), Singers[Singers], 0), 2, 0) = "Gents",
      INDEX(Bhajans[], MATCH(IF(D169&lt;&gt;"", D169, E169), Bhajans[title], 0), 13),
      INDEX(Bhajans[], MATCH(IF(D169&lt;&gt;"", D169, E169), Bhajans[title], 0), 14)
    ),
    ""
  )
)
</f>
        <v/>
      </c>
      <c r="J169" s="25" t="str">
        <f t="array" ref="J169">IF(AND($D169="", $E169=""), "", IFNA(INDEX(Bhajans[], MATCH(IF($D169&lt;&gt;"", $D169, $E169), Bhajans[title], 0), 9), ""))
</f>
        <v>Janasammohini</v>
      </c>
      <c r="K169" s="26" t="str">
        <f t="array" ref="K169">IF(AND($D169="", $E169=""), "", IFNA(INDEX(Bhajans[], MATCH(IF($D169&lt;&gt;"", $D169, $E169), Bhajans[title], 0), 5), ""))
</f>
        <v>Vighna Vinashaka Gananatha
Gajanana Hey Gajavadana
Gananatha Gananatha
Pranava Swaroopa Gananatha
Parthi Pureeshwara Gananatha [ Gajanana Hey ... ]</v>
      </c>
      <c r="L169" s="26" t="str">
        <f t="array" ref="L169">IF(AND($D169="", $E169=""), "", IFNA(INDEX(Bhajans[], MATCH(IF($D169&lt;&gt;"", $D169, $E169), Bhajans[title], 0), 4), ""))
</f>
        <v>The elephant faced Lord Ganesha is the leader of ganaas (the attendants of Lord Shiva) and the destroyer of all obstacles. He is the embodiment of primordial sound "Om". He is verily Lord Sai who resides in Parthi.</v>
      </c>
    </row>
    <row r="170" ht="22.5" hidden="1" customHeight="1">
      <c r="A170" s="5">
        <v>45839.0</v>
      </c>
      <c r="B170" s="20" t="s">
        <v>10</v>
      </c>
      <c r="C170" s="28" t="str">
        <f t="array" ref="C170">IFNA(XLOOKUP(E170,GP_Bhajan_List[GP Bhajan List], GP_Bhajan_List[Singer]),"")</f>
        <v/>
      </c>
      <c r="D170" s="22"/>
      <c r="E170" s="20" t="s">
        <v>766</v>
      </c>
      <c r="F170" s="23"/>
      <c r="G170" s="24" t="s">
        <v>88</v>
      </c>
      <c r="H170" s="25" t="str">
        <f t="array" ref="H170">IFNA(INDEX(Pitches[],MATCH($G170,Pitches[Pitches],0),2),"")</f>
        <v>A</v>
      </c>
      <c r="I170" s="23" t="str">
        <f t="array" ref="I170">IF(
  AND(D170="", E170=""), 
  "", 
  IFNA(
    IF(
      INDEX(Singers[], MATCH(IF(D170&lt;&gt;"", B170, C170), Singers[Singers], 0), 2, 0) = "Gents",
      INDEX(Bhajans[], MATCH(IF(D170&lt;&gt;"", D170, E170), Bhajans[title], 0), 13),
      INDEX(Bhajans[], MATCH(IF(D170&lt;&gt;"", D170, E170), Bhajans[title], 0), 14)
    ),
    ""
  )
)
</f>
        <v/>
      </c>
      <c r="J170" s="25" t="str">
        <f t="array" ref="J170">IF(AND($D170="", $E170=""), "", IFNA(INDEX(Bhajans[], MATCH(IF($D170&lt;&gt;"", $D170, $E170), Bhajans[title], 0), 9), ""))
</f>
        <v>Kalyani / Yaman</v>
      </c>
      <c r="K170" s="26" t="str">
        <f t="array" ref="K170">IF(AND($D170="", $E170=""), "", IFNA(INDEX(Bhajans[], MATCH(IF($D170&lt;&gt;"", $D170, $E170), Bhajans[title], 0), 5), ""))
</f>
        <v>Guru Devaya Namo Namo
Hey Parameshwara Namo Namo [ Guru Devaya ... ]
Omkaraya Namo Namo
Parthi Pureeshwara Namo Namo
Jagadeeshwaraya Namo Namo
Prashanthi Eshwara Namo Namo</v>
      </c>
      <c r="L170" s="26" t="str">
        <f t="array" ref="L170">IF(AND($D170="", $E170=""), "", IFNA(INDEX(Bhajans[], MATCH(IF($D170&lt;&gt;"", $D170, $E170), Bhajans[title], 0), 4), ""))
</f>
        <v>Salutations to the Supreme Noble Teacher, Lord Sai, the Supreme Lord, the Lord whose form is Om, the Lord of Prashanthi Nilayam at Puttaparthi and the Lord of the Universe.</v>
      </c>
    </row>
    <row r="171" ht="22.5" hidden="1" customHeight="1">
      <c r="A171" s="5">
        <v>45839.0</v>
      </c>
      <c r="B171" s="20" t="s">
        <v>1</v>
      </c>
      <c r="C171" s="28" t="str">
        <f t="array" ref="C171">IFNA(XLOOKUP(E171,GP_Bhajan_List[GP Bhajan List], GP_Bhajan_List[Singer]),"")</f>
        <v/>
      </c>
      <c r="D171" s="22"/>
      <c r="E171" s="20" t="s">
        <v>1631</v>
      </c>
      <c r="F171" s="23"/>
      <c r="G171" s="24" t="s">
        <v>108</v>
      </c>
      <c r="H171" s="25" t="str">
        <f t="array" ref="H171">IFNA(INDEX(Pitches[],MATCH($G171,Pitches[Pitches],0),2),"")</f>
        <v>B</v>
      </c>
      <c r="I171" s="23" t="str">
        <f t="array" ref="I171">IF(
  AND(D171="", E171=""), 
  "", 
  IFNA(
    IF(
      INDEX(Singers[], MATCH(IF(D171&lt;&gt;"", B171, C171), Singers[Singers], 0), 2, 0) = "Gents",
      INDEX(Bhajans[], MATCH(IF(D171&lt;&gt;"", D171, E171), Bhajans[title], 0), 13),
      INDEX(Bhajans[], MATCH(IF(D171&lt;&gt;"", D171, E171), Bhajans[title], 0), 14)
    ),
    ""
  )
)
</f>
        <v/>
      </c>
      <c r="J171" s="25" t="str">
        <f t="array" ref="J171">IF(AND($D171="", $E171=""), "", IFNA(INDEX(Bhajans[], MATCH(IF($D171&lt;&gt;"", $D171, $E171), Bhajans[title], 0), 9), ""))
</f>
        <v>Kalyani / Yaman</v>
      </c>
      <c r="K171" s="26" t="str">
        <f t="array" ref="K171">IF(AND($D171="", $E171=""), "", IFNA(INDEX(Bhajans[], MATCH(IF($D171&lt;&gt;"", $D171, $E171), Bhajans[title], 0), 5), ""))
</f>
        <v>Antar Jyothi Jalao Sai
Brahma Sanathani Daya Karo
Daya Karo Hey Poorna Jyothirmayi
Shiva Shakthimayi Krupa Karo
Deena Dayamayi Patitha Pavani
Sai Jagat Janani Raksha (Krupa) Karo</v>
      </c>
      <c r="L171" s="26" t="str">
        <f t="array" ref="L171">IF(AND($D171="", $E171=""), "", IFNA(INDEX(Bhajans[], MATCH(IF($D171&lt;&gt;"", $D171, $E171), Bhajans[title], 0), 4), ""))
</f>
        <v>Oh Mother Sai! You have neither beginning nor end. Kindly illumine our soul and shower your mercy. Oh Effulgent Mother of the Universe! You are the form of Shiva and Shakthi and merciful to the deprived. Kindly protect us.</v>
      </c>
      <c r="AH171" s="2" t="str">
        <f t="array" ref="AH171">XLOOKUP(E172,GP_Bhajan_List[GP Bhajan List],GP_Bhajan_List[Singer])</f>
        <v>#N/A</v>
      </c>
    </row>
    <row r="172" ht="22.5" hidden="1" customHeight="1">
      <c r="A172" s="5">
        <v>45840.0</v>
      </c>
      <c r="B172" s="20" t="s">
        <v>4</v>
      </c>
      <c r="C172" s="28" t="str">
        <f t="array" ref="C172">IFNA(XLOOKUP(E172,GP_Bhajan_List[GP Bhajan List], GP_Bhajan_List[Singer]),"")</f>
        <v/>
      </c>
      <c r="D172" s="10"/>
      <c r="E172" s="20" t="s">
        <v>2131</v>
      </c>
      <c r="F172" s="23"/>
      <c r="G172" s="24" t="s">
        <v>120</v>
      </c>
      <c r="H172" s="25" t="str">
        <f t="array" ref="H172">IFNA(INDEX(Pitches[],MATCH($G172,Pitches[Pitches],0),2),"")</f>
        <v>D</v>
      </c>
      <c r="I172" s="23" t="str">
        <f t="array" ref="I172">IF(
  AND(D172="", E172=""), 
  "", 
  IFNA(
    IF(
      INDEX(Singers[], MATCH(IF(D172&lt;&gt;"", B172, C172), Singers[Singers], 0), 2, 0) = "Gents",
      INDEX(Bhajans[], MATCH(IF(D172&lt;&gt;"", D172, E172), Bhajans[title], 0), 13),
      INDEX(Bhajans[], MATCH(IF(D172&lt;&gt;"", D172, E172), Bhajans[title], 0), 14)
    ),
    ""
  )
)
</f>
        <v/>
      </c>
      <c r="J172" s="25" t="str">
        <f t="array" ref="J172">IF(AND($D172="", $E172=""), "", IFNA(INDEX(Bhajans[], MATCH(IF($D172&lt;&gt;"", $D172, $E172), Bhajans[title], 0), 9), ""))
</f>
        <v>Sindhu Bhairavi / Bhairavi</v>
      </c>
      <c r="K172" s="26" t="str">
        <f t="array" ref="K172">IF(AND($D172="", $E172=""), "", IFNA(INDEX(Bhajans[], MATCH(IF($D172&lt;&gt;"", $D172, $E172), Bhajans[title], 0), 5), ""))
</f>
        <v>Gananatha Gananatha
Mooshika Vahana Jaya Gananatha
Sharanam Sharanam Gananatha [ Gananatha ... ]
Siddhi Vinayaka Gananatha
Buddhi Pradayaka Gananatha
Jagadodhara Jaya Gananatha [ Sharanam ... ]</v>
      </c>
      <c r="L172" s="26" t="str">
        <f t="array" ref="L172">IF(AND($D172="", $E172=""), "", IFNA(INDEX(Bhajans[], MATCH(IF($D172&lt;&gt;"", $D172, $E172), Bhajans[title], 0), 4), ""))
</f>
        <v>Oh Lord of the Lords, Ganesha, victory to Thee whose vehicle is a mouse. You are the bestower of all powers, success and intellectual prowess. Oh Lord, the sustainer of the entire creation, we surrender at Your Lotus Feet.</v>
      </c>
    </row>
    <row r="173" ht="22.5" hidden="1" customHeight="1">
      <c r="A173" s="5">
        <v>45840.0</v>
      </c>
      <c r="B173" s="20" t="s">
        <v>18</v>
      </c>
      <c r="C173" s="28" t="str">
        <f t="array" ref="C173">IFNA(XLOOKUP(E173,GP_Bhajan_List[GP Bhajan List], GP_Bhajan_List[Singer]),"")</f>
        <v/>
      </c>
      <c r="D173" s="10"/>
      <c r="E173" s="20" t="s">
        <v>2140</v>
      </c>
      <c r="F173" s="23"/>
      <c r="G173" s="24" t="s">
        <v>227</v>
      </c>
      <c r="H173" s="25" t="str">
        <f t="array" ref="H173">IFNA(INDEX(Pitches[],MATCH($G173,Pitches[Pitches],0),2),"")</f>
        <v>A#</v>
      </c>
      <c r="I173" s="23" t="str">
        <f t="array" ref="I173">IF(
  AND(D173="", E173=""), 
  "", 
  IFNA(
    IF(
      INDEX(Singers[], MATCH(IF(D173&lt;&gt;"", B173, C173), Singers[Singers], 0), 2, 0) = "Gents",
      INDEX(Bhajans[], MATCH(IF(D173&lt;&gt;"", D173, E173), Bhajans[title], 0), 13),
      INDEX(Bhajans[], MATCH(IF(D173&lt;&gt;"", D173, E173), Bhajans[title], 0), 14)
    ),
    ""
  )
)
</f>
        <v/>
      </c>
      <c r="J173" s="25" t="str">
        <f t="array" ref="J173">IF(AND($D173="", $E173=""), "", IFNA(INDEX(Bhajans[], MATCH(IF($D173&lt;&gt;"", $D173, $E173), Bhajans[title], 0), 9), ""))
</f>
        <v>Shankarabharanam / Bilawal</v>
      </c>
      <c r="K173" s="26" t="str">
        <f t="array" ref="K173">IF(AND($D173="", $E173=""), "", IFNA(INDEX(Bhajans[], MATCH(IF($D173&lt;&gt;"", $D173, $E173), Bhajans[title], 0), 5), ""))
</f>
        <v>Jaya Guru Omkara Jaya Jaya Sadguru Omkara Om
Brahma Vishnu Sadashiva
Hara Hara Hara Hara Mahadeva
Shiva Shiva Shiva Shiva Sadashiva
Watashi wo Michibiku Guru Sai, Idaina Kami Sai Baba
Uchuu no Subete no Chikara no Kami yo
Anata to Tomo ni Arita mou</v>
      </c>
      <c r="L173" s="26" t="str">
        <f t="array" ref="L173">IF(AND($D173="", $E173=""), "", IFNA(INDEX(Bhajans[], MATCH(IF($D173&lt;&gt;"", $D173, $E173), Bhajans[title], 0), 4), ""))
</f>
        <v>Venerable salutations to our Preceptor Lord Sai, who is the form of the primordial sound Om, the creator Brahma, protector Vishnu and destroyer Shiva. Salutations to Sai who is the embodiment of Mahadeva and Sadashiva (names of Lord Shiva).</v>
      </c>
    </row>
    <row r="174" ht="22.5" hidden="1" customHeight="1">
      <c r="A174" s="5">
        <v>45840.0</v>
      </c>
      <c r="B174" s="20" t="s">
        <v>16</v>
      </c>
      <c r="C174" s="28" t="str">
        <f t="array" ref="C174">IFNA(XLOOKUP(E174,GP_Bhajan_List[GP Bhajan List], GP_Bhajan_List[Singer]),"")</f>
        <v/>
      </c>
      <c r="D174" s="10"/>
      <c r="E174" s="20" t="s">
        <v>2151</v>
      </c>
      <c r="F174" s="23"/>
      <c r="G174" s="24" t="s">
        <v>108</v>
      </c>
      <c r="H174" s="25" t="str">
        <f t="array" ref="H174">IFNA(INDEX(Pitches[],MATCH($G174,Pitches[Pitches],0),2),"")</f>
        <v>B</v>
      </c>
      <c r="I174" s="23" t="str">
        <f t="array" ref="I174">IF(
  AND(D174="", E174=""), 
  "", 
  IFNA(
    IF(
      INDEX(Singers[], MATCH(IF(D174&lt;&gt;"", B174, C174), Singers[Singers], 0), 2, 0) = "Gents",
      INDEX(Bhajans[], MATCH(IF(D174&lt;&gt;"", D174, E174), Bhajans[title], 0), 13),
      INDEX(Bhajans[], MATCH(IF(D174&lt;&gt;"", D174, E174), Bhajans[title], 0), 14)
    ),
    ""
  )
)
</f>
        <v/>
      </c>
      <c r="J174" s="25" t="str">
        <f t="array" ref="J174">IF(AND($D174="", $E174=""), "", IFNA(INDEX(Bhajans[], MATCH(IF($D174&lt;&gt;"", $D174, $E174), Bhajans[title], 0), 9), ""))
</f>
        <v>Pilu</v>
      </c>
      <c r="K174" s="26" t="str">
        <f t="array" ref="K174">IF(AND($D174="", $E174=""), "", IFNA(INDEX(Bhajans[], MATCH(IF($D174&lt;&gt;"", $D174, $E174), Bhajans[title], 0), 5), ""))
</f>
        <v>Datta Guru Datta Guru Dattatreya Guru
Sai Natha Deena Natha Brahma Roopa Guru [ Datta Guru ... ]
Alakh Niranjan Bhava Bhaya Bhanjana Dattatreya Guru
Dattatreya Guru
Sai Nath Guru</v>
      </c>
      <c r="L174" s="26" t="str">
        <f t="array" ref="L174">IF(AND($D174="", $E174=""), "", IFNA(INDEX(Bhajans[], MATCH(IF($D174&lt;&gt;"", $D174, $E174), Bhajans[title], 0), 4), ""))
</f>
        <v>Chant the Holy names of the Noble Teacher Dattatreya and Lord Sai. Reciting the ever pure and spotless names of the Noble Teacher Lord Dattatreya and Lord Sainath, destroys the fear of the bondage of birth and death.</v>
      </c>
    </row>
    <row r="175" ht="22.5" hidden="1" customHeight="1">
      <c r="A175" s="5">
        <v>45841.0</v>
      </c>
      <c r="B175" s="22"/>
      <c r="C175" s="28" t="str">
        <f t="array" ref="C175">IFNA(XLOOKUP(E175,GP_Bhajan_List[GP Bhajan List], GP_Bhajan_List[Singer]),"")</f>
        <v/>
      </c>
      <c r="D175" s="10"/>
      <c r="E175" s="20" t="s">
        <v>1583</v>
      </c>
      <c r="F175" s="23"/>
      <c r="G175" s="24" t="s">
        <v>344</v>
      </c>
      <c r="H175" s="25" t="str">
        <f t="array" ref="H175">IFNA(INDEX(Pitches[],MATCH($G175,Pitches[Pitches],0),2),"")</f>
        <v>C#</v>
      </c>
      <c r="I175" s="23" t="str">
        <f t="array" ref="I175">IF(
  AND(D175="", E175=""), 
  "", 
  IFNA(
    IF(
      INDEX(Singers[], MATCH(IF(D175&lt;&gt;"", B175, C175), Singers[Singers], 0), 2, 0) = "Gents",
      INDEX(Bhajans[], MATCH(IF(D175&lt;&gt;"", D175, E175), Bhajans[title], 0), 13),
      INDEX(Bhajans[], MATCH(IF(D175&lt;&gt;"", D175, E175), Bhajans[title], 0), 14)
    ),
    ""
  )
)
</f>
        <v/>
      </c>
      <c r="J175" s="25" t="str">
        <f t="array" ref="J175">IF(AND($D175="", $E175=""), "", IFNA(INDEX(Bhajans[], MATCH(IF($D175&lt;&gt;"", $D175, $E175), Bhajans[title], 0), 9), ""))
</f>
        <v>Gavati</v>
      </c>
      <c r="K175" s="26" t="str">
        <f t="array" ref="K175">IF(AND($D175="", $E175=""), "", IFNA(INDEX(Bhajans[], MATCH(IF($D175&lt;&gt;"", $D175, $E175), Bhajans[title], 0), 5), ""))
</f>
        <v>Tum Ho Vighna Vinasha Ganesha (3)
Parvathi Nandana Paahi Gajanana
Pranava Swaroopa Parthi Pureesha
Paahi Ganesha Vighna Vinasha</v>
      </c>
      <c r="L175" s="26" t="str">
        <f t="array" ref="L175">IF(AND($D175="", $E175=""), "", IFNA(INDEX(Bhajans[], MATCH(IF($D175&lt;&gt;"", $D175, $E175), Bhajans[title], 0), 4), ""))
</f>
        <v>Protect me Oh Lord Ganesha, the destroyer of all obstacles, the son of Parvathi, the embodiment of primordial sound "OM" and the Lord of Parthi.</v>
      </c>
    </row>
    <row r="176" ht="22.5" hidden="1" customHeight="1">
      <c r="A176" s="5">
        <v>45841.0</v>
      </c>
      <c r="B176" s="22"/>
      <c r="C176" s="28" t="str">
        <f t="array" ref="C176">IFNA(XLOOKUP(E176,GP_Bhajan_List[GP Bhajan List], GP_Bhajan_List[Singer]),"")</f>
        <v/>
      </c>
      <c r="D176" s="10"/>
      <c r="E176" s="20" t="s">
        <v>2172</v>
      </c>
      <c r="F176" s="23"/>
      <c r="G176" s="24" t="s">
        <v>89</v>
      </c>
      <c r="H176" s="25" t="str">
        <f t="array" ref="H176">IFNA(INDEX(Pitches[],MATCH($G176,Pitches[Pitches],0),2),"")</f>
        <v>E</v>
      </c>
      <c r="I176" s="23" t="str">
        <f t="array" ref="I176">IF(
  AND(D176="", E176=""), 
  "", 
  IFNA(
    IF(
      INDEX(Singers[], MATCH(IF(D176&lt;&gt;"", B176, C176), Singers[Singers], 0), 2, 0) = "Gents",
      INDEX(Bhajans[], MATCH(IF(D176&lt;&gt;"", D176, E176), Bhajans[title], 0), 13),
      INDEX(Bhajans[], MATCH(IF(D176&lt;&gt;"", D176, E176), Bhajans[title], 0), 14)
    ),
    ""
  )
)
</f>
        <v/>
      </c>
      <c r="J176" s="25" t="str">
        <f t="array" ref="J176">IF(AND($D176="", $E176=""), "", IFNA(INDEX(Bhajans[], MATCH(IF($D176&lt;&gt;"", $D176, $E176), Bhajans[title], 0), 9), ""))
</f>
        <v>Hamir Kalyani / Kedar</v>
      </c>
      <c r="K176" s="26" t="str">
        <f t="array" ref="K176">IF(AND($D176="", $E176=""), "", IFNA(INDEX(Bhajans[], MATCH(IF($D176&lt;&gt;"", $D176, $E176), Bhajans[title], 0), 5), ""))
</f>
        <v>Bhajorey Manuva Sadguru Deva
Parama Krupalu Sai Mahadeva [ Bhajorey Manuva ... ]
Nis Din Dhyan Karoon Mein Tera
Janam Janam Ka Mitey Andhera
Parabrahma Parameshwara Roopa (Deva) [ Parama Krupalu ... ]
Best of all, make our minds focus on Guru Sai
Our Supreme Great Teacher, Sai Guru Divine [ Best of all ... ]
Nights and days, pray to be immersed in God's Love
Just so that we may be more divine each lifetime
O Lord Brahma and Lord Shiva returned as Sai
O Lord Brahma and Lord Shiva became Lord Sai [ Our Supreme ... ]</v>
      </c>
      <c r="L176" s="26" t="str">
        <f t="array" ref="L176">IF(AND($D176="", $E176=""), "", IFNA(INDEX(Bhajans[], MATCH(IF($D176&lt;&gt;"", $D176, $E176), Bhajans[title], 0), 4), ""))
</f>
        <v>O Mind, chant and worship Lord Sai who is the supreme God and preceptor. O Lord, from the day I started meditating on You, the ignorance accumulated from several births is vanished. You are the Supreme God.</v>
      </c>
    </row>
    <row r="177" ht="22.5" hidden="1" customHeight="1">
      <c r="A177" s="5">
        <v>45841.0</v>
      </c>
      <c r="B177" s="22"/>
      <c r="C177" s="28" t="str">
        <f t="array" ref="C177">IFNA(XLOOKUP(E177,GP_Bhajan_List[GP Bhajan List], GP_Bhajan_List[Singer]),"")</f>
        <v/>
      </c>
      <c r="D177" s="10"/>
      <c r="E177" s="20" t="s">
        <v>1254</v>
      </c>
      <c r="F177" s="23"/>
      <c r="G177" s="24" t="s">
        <v>120</v>
      </c>
      <c r="H177" s="25" t="str">
        <f t="array" ref="H177">IFNA(INDEX(Pitches[],MATCH($G177,Pitches[Pitches],0),2),"")</f>
        <v>D</v>
      </c>
      <c r="I177" s="23" t="str">
        <f t="array" ref="I177">IF(
  AND(D177="", E177=""), 
  "", 
  IFNA(
    IF(
      INDEX(Singers[], MATCH(IF(D177&lt;&gt;"", B177, C177), Singers[Singers], 0), 2, 0) = "Gents",
      INDEX(Bhajans[], MATCH(IF(D177&lt;&gt;"", D177, E177), Bhajans[title], 0), 13),
      INDEX(Bhajans[], MATCH(IF(D177&lt;&gt;"", D177, E177), Bhajans[title], 0), 14)
    ),
    ""
  )
)
</f>
        <v/>
      </c>
      <c r="J177" s="25" t="str">
        <f t="array" ref="J177">IF(AND($D177="", $E177=""), "", IFNA(INDEX(Bhajans[], MATCH(IF($D177&lt;&gt;"", $D177, $E177), Bhajans[title], 0), 9), ""))
</f>
        <v>Abheri / Bhimpalas</v>
      </c>
      <c r="K177" s="26" t="str">
        <f t="array" ref="K177">IF(AND($D177="", $E177=""), "", IFNA(INDEX(Bhajans[], MATCH(IF($D177&lt;&gt;"", $D177, $E177), Bhajans[title], 0), 5), ""))
</f>
        <v>Sakshath Parabrahma Sai Guru Vandana Sathya Sai
Guru Pada Ranjana Guru Paramesha
Guru Brahma Guru Vishnu Mahesha
Sadguru Sai Parthi Pureesha
Charana Namostuthey Sai Mahesha</v>
      </c>
      <c r="L177" s="26" t="str">
        <f t="array" ref="L177">IF(AND($D177="", $E177=""), "", IFNA(INDEX(Bhajans[], MATCH(IF($D177&lt;&gt;"", $D177, $E177), Bhajans[title], 0), 4), ""))
</f>
        <v>Our salutations at Your divine Lotus feet, Oh Lord Sai. You are our divine preceptor, the Supreme God, and the unified form of the Trinity (Brahma, Vishnu and Shiva).</v>
      </c>
    </row>
    <row r="178" ht="22.5" hidden="1" customHeight="1">
      <c r="A178" s="5">
        <v>45841.0</v>
      </c>
      <c r="B178" s="22"/>
      <c r="C178" s="28" t="str">
        <f t="array" ref="C178">IFNA(XLOOKUP(E178,GP_Bhajan_List[GP Bhajan List], GP_Bhajan_List[Singer]),"")</f>
        <v/>
      </c>
      <c r="D178" s="10"/>
      <c r="E178" s="22"/>
      <c r="F178" s="23"/>
      <c r="G178" s="24"/>
      <c r="H178" s="25" t="str">
        <f t="array" ref="H178">IFNA(INDEX(Pitches[],MATCH($G178,Pitches[Pitches],0),2),"")</f>
        <v/>
      </c>
      <c r="I178" s="23" t="str">
        <f t="array" ref="I178">IF(
  AND(D178="", E178=""), 
  "", 
  IFNA(
    IF(
      INDEX(Singers[], MATCH(IF(D178&lt;&gt;"", B178, C178), Singers[Singers], 0), 2, 0) = "Gents",
      INDEX(Bhajans[], MATCH(IF(D178&lt;&gt;"", D178, E178), Bhajans[title], 0), 13),
      INDEX(Bhajans[], MATCH(IF(D178&lt;&gt;"", D178, E178), Bhajans[title], 0), 14)
    ),
    ""
  )
)
</f>
        <v/>
      </c>
      <c r="J178" s="25" t="str">
        <f t="array" ref="J178">IF(AND($D178="", $E178=""), "", IFNA(INDEX(Bhajans[], MATCH(IF($D178&lt;&gt;"", $D178, $E178), Bhajans[title], 0), 9), ""))
</f>
        <v/>
      </c>
      <c r="K178" s="26" t="str">
        <f t="array" ref="K178">IF(AND($D178="", $E178=""), "", IFNA(INDEX(Bhajans[], MATCH(IF($D178&lt;&gt;"", $D178, $E178), Bhajans[title], 0), 5), ""))
</f>
        <v/>
      </c>
      <c r="L178" s="26" t="str">
        <f t="array" ref="L178">IF(AND($D178="", $E178=""), "", IFNA(INDEX(Bhajans[], MATCH(IF($D178&lt;&gt;"", $D178, $E178), Bhajans[title], 0), 4), ""))
</f>
        <v/>
      </c>
    </row>
    <row r="179" ht="22.5" hidden="1" customHeight="1">
      <c r="A179" s="5">
        <v>45842.0</v>
      </c>
      <c r="B179" s="22"/>
      <c r="C179" s="28" t="str">
        <f t="array" ref="C179">IFNA(XLOOKUP(E179,GP_Bhajan_List[GP Bhajan List], GP_Bhajan_List[Singer]),"")</f>
        <v/>
      </c>
      <c r="D179" s="10"/>
      <c r="E179" s="20" t="s">
        <v>2200</v>
      </c>
      <c r="F179" s="23"/>
      <c r="G179" s="24" t="s">
        <v>185</v>
      </c>
      <c r="H179" s="25" t="str">
        <f t="array" ref="H179">IFNA(INDEX(Pitches[],MATCH($G179,Pitches[Pitches],0),2),"")</f>
        <v>C</v>
      </c>
      <c r="I179" s="23" t="str">
        <f t="array" ref="I179">IF(
  AND(D179="", E179=""), 
  "", 
  IFNA(
    IF(
      INDEX(Singers[], MATCH(IF(D179&lt;&gt;"", B179, C179), Singers[Singers], 0), 2, 0) = "Gents",
      INDEX(Bhajans[], MATCH(IF(D179&lt;&gt;"", D179, E179), Bhajans[title], 0), 13),
      INDEX(Bhajans[], MATCH(IF(D179&lt;&gt;"", D179, E179), Bhajans[title], 0), 14)
    ),
    ""
  )
)
</f>
        <v/>
      </c>
      <c r="J179" s="25" t="str">
        <f t="array" ref="J179">IF(AND($D179="", $E179=""), "", IFNA(INDEX(Bhajans[], MATCH(IF($D179&lt;&gt;"", $D179, $E179), Bhajans[title], 0), 9), ""))
</f>
        <v>Pahadi</v>
      </c>
      <c r="K179" s="26" t="str">
        <f t="array" ref="K179">IF(AND($D179="", $E179=""), "", IFNA(INDEX(Bhajans[], MATCH(IF($D179&lt;&gt;"", $D179, $E179), Bhajans[title], 0), 5), ""))
</f>
        <v>Sharanam Sharanam Paahi Gajananam
Vighna Vinashaka Gananatham
Buddhi Pradayaka Paahi Gajananam
Asura Nikhandana Paahi Gajananam
Paahi Gajananam Paahi Gajananam [ Vighna Vinashaka ... ]</v>
      </c>
      <c r="L179" s="26" t="str">
        <f t="array" ref="L179">IF(AND($D179="", $E179=""), "", IFNA(INDEX(Bhajans[], MATCH(IF($D179&lt;&gt;"", $D179, $E179), Bhajans[title], 0), 4), ""))
</f>
        <v>Surrender to Lord Gajanana, who removes and destroys all obstacles in our path to salvation, the one who bestows wisdom, the one who destroys all the demonic qualities within us.</v>
      </c>
    </row>
    <row r="180" ht="22.5" hidden="1" customHeight="1">
      <c r="A180" s="5">
        <v>45842.0</v>
      </c>
      <c r="B180" s="22"/>
      <c r="C180" s="28" t="str">
        <f t="array" ref="C180">IFNA(XLOOKUP(E180,GP_Bhajan_List[GP Bhajan List], GP_Bhajan_List[Singer]),"")</f>
        <v/>
      </c>
      <c r="D180" s="10"/>
      <c r="E180" s="20" t="s">
        <v>2211</v>
      </c>
      <c r="F180" s="23"/>
      <c r="G180" s="24" t="s">
        <v>344</v>
      </c>
      <c r="H180" s="25" t="str">
        <f t="array" ref="H180">IFNA(INDEX(Pitches[],MATCH($G180,Pitches[Pitches],0),2),"")</f>
        <v>C#</v>
      </c>
      <c r="I180" s="23" t="str">
        <f t="array" ref="I180">IF(
  AND(D180="", E180=""), 
  "", 
  IFNA(
    IF(
      INDEX(Singers[], MATCH(IF(D180&lt;&gt;"", B180, C180), Singers[Singers], 0), 2, 0) = "Gents",
      INDEX(Bhajans[], MATCH(IF(D180&lt;&gt;"", D180, E180), Bhajans[title], 0), 13),
      INDEX(Bhajans[], MATCH(IF(D180&lt;&gt;"", D180, E180), Bhajans[title], 0), 14)
    ),
    ""
  )
)
</f>
        <v/>
      </c>
      <c r="J180" s="25" t="str">
        <f t="array" ref="J180">IF(AND($D180="", $E180=""), "", IFNA(INDEX(Bhajans[], MATCH(IF($D180&lt;&gt;"", $D180, $E180), Bhajans[title], 0), 9), ""))
</f>
        <v>Vakulabharanam / Basant Mukhari</v>
      </c>
      <c r="K180" s="26" t="str">
        <f t="array" ref="K180">IF(AND($D180="", $E180=""), "", IFNA(INDEX(Bhajans[], MATCH(IF($D180&lt;&gt;"", $D180, $E180), Bhajans[title], 0), 5), ""))
</f>
        <v>Sanathana Sarathey Sayeesha
Sarvottama Guna Nidhey Paramesha
Ram Sai Ram Sai Ram Ram
Suramuni Vanditha Sadhu Jana Poshita
Sarva Janashraya Sayeesha
Sadguru Deva Satchidananda
Sashtanga Sharanam Mama Guru (Sai) Deva [ Ram Sai Ram ... ]</v>
      </c>
      <c r="L180" s="26" t="str">
        <f t="array" ref="L180">IF(AND($D180="", $E180=""), "", IFNA(INDEX(Bhajans[], MATCH(IF($D180&lt;&gt;"", $D180, $E180), Bhajans[title], 0), 4), ""))
</f>
        <v>Salutations at Your divine lotus feet Oh Lord Sai, You are the upholder of the "Eternal Laws" (Sanathana Dharma), the one who is the embodiment of all virtues, the one who is worshipped by sages and noble ones and the one whom the entire humanity worships.</v>
      </c>
    </row>
    <row r="181" ht="22.5" hidden="1" customHeight="1">
      <c r="A181" s="5">
        <v>45842.0</v>
      </c>
      <c r="B181" s="22"/>
      <c r="C181" s="28" t="str">
        <f t="array" ref="C181">IFNA(XLOOKUP(E181,GP_Bhajan_List[GP Bhajan List], GP_Bhajan_List[Singer]),"")</f>
        <v/>
      </c>
      <c r="D181" s="10"/>
      <c r="E181" s="20" t="s">
        <v>2221</v>
      </c>
      <c r="F181" s="23"/>
      <c r="G181" s="24" t="s">
        <v>41</v>
      </c>
      <c r="H181" s="25" t="str">
        <f t="array" ref="H181">IFNA(INDEX(Pitches[],MATCH($G181,Pitches[Pitches],0),2),"")</f>
        <v>G</v>
      </c>
      <c r="I181" s="23" t="str">
        <f t="array" ref="I181">IF(
  AND(D181="", E181=""), 
  "", 
  IFNA(
    IF(
      INDEX(Singers[], MATCH(IF(D181&lt;&gt;"", B181, C181), Singers[Singers], 0), 2, 0) = "Gents",
      INDEX(Bhajans[], MATCH(IF(D181&lt;&gt;"", D181, E181), Bhajans[title], 0), 13),
      INDEX(Bhajans[], MATCH(IF(D181&lt;&gt;"", D181, E181), Bhajans[title], 0), 14)
    ),
    ""
  )
)
</f>
        <v/>
      </c>
      <c r="J181" s="25" t="str">
        <f t="array" ref="J181">IF(AND($D181="", $E181=""), "", IFNA(INDEX(Bhajans[], MATCH(IF($D181&lt;&gt;"", $D181, $E181), Bhajans[title], 0), 9), ""))
</f>
        <v>Hamsadhwani</v>
      </c>
      <c r="K181" s="26" t="str">
        <f t="array" ref="K181">IF(AND($D181="", $E181=""), "", IFNA(INDEX(Bhajans[], MATCH(IF($D181&lt;&gt;"", $D181, $E181), Bhajans[title], 0), 5), ""))
</f>
        <v>Sai Natha Deena Natha Brahma Roopa Sadguru
Nirakara Hey Akara Sathya Sai Sadguru [ Sai Natha ... ]
Omkara Sadguru Nirvikara Sadguru
Nirvikara Sadguru Omkara Sadguru [ Sai Natha ... ]
Mata Pitha Sadguru Sakala Tum Hi Sadguru
Sakala Tum Hi Sadguru Sakala Tum Hi Sadguru</v>
      </c>
      <c r="L181" s="26" t="str">
        <f t="array" ref="L181">IF(AND($D181="", $E181=""), "", IFNA(INDEX(Bhajans[], MATCH(IF($D181&lt;&gt;"", $D181, $E181), Bhajans[title], 0), 4), ""))
</f>
        <v>Salutations to You, O Lord Sai, the Supreme Guru, who is the protector of the weak and the downtrodden, who is the very embodiment of Brahman. You are the Formless One that has taken the Form of Lord Sai. Glory to You O Lord, the unperturbed one, who is present in the primordial sound "Om". Glory to You, O Divine Preceptor Sai, You are our mother, father and our everything.</v>
      </c>
    </row>
    <row r="182" ht="22.5" hidden="1" customHeight="1">
      <c r="A182" s="5">
        <v>45842.0</v>
      </c>
      <c r="B182" s="22"/>
      <c r="C182" s="28" t="str">
        <f t="array" ref="C182">IFNA(XLOOKUP(E182,GP_Bhajan_List[GP Bhajan List], GP_Bhajan_List[Singer]),"")</f>
        <v/>
      </c>
      <c r="D182" s="10"/>
      <c r="E182" s="22"/>
      <c r="F182" s="23"/>
      <c r="G182" s="24"/>
      <c r="H182" s="25" t="str">
        <f t="array" ref="H182">IFNA(INDEX(Pitches[],MATCH($G182,Pitches[Pitches],0),2),"")</f>
        <v/>
      </c>
      <c r="I182" s="23" t="str">
        <f t="array" ref="I182">IF(
  AND(D182="", E182=""), 
  "", 
  IFNA(
    IF(
      INDEX(Singers[], MATCH(IF(D182&lt;&gt;"", B182, C182), Singers[Singers], 0), 2, 0) = "Gents",
      INDEX(Bhajans[], MATCH(IF(D182&lt;&gt;"", D182, E182), Bhajans[title], 0), 13),
      INDEX(Bhajans[], MATCH(IF(D182&lt;&gt;"", D182, E182), Bhajans[title], 0), 14)
    ),
    ""
  )
)
</f>
        <v/>
      </c>
      <c r="J182" s="25" t="str">
        <f t="array" ref="J182">IF(AND($D182="", $E182=""), "", IFNA(INDEX(Bhajans[], MATCH(IF($D182&lt;&gt;"", $D182, $E182), Bhajans[title], 0), 9), ""))
</f>
        <v/>
      </c>
      <c r="K182" s="26" t="str">
        <f t="array" ref="K182">IF(AND($D182="", $E182=""), "", IFNA(INDEX(Bhajans[], MATCH(IF($D182&lt;&gt;"", $D182, $E182), Bhajans[title], 0), 5), ""))
</f>
        <v/>
      </c>
      <c r="L182" s="26" t="str">
        <f t="array" ref="L182">IF(AND($D182="", $E182=""), "", IFNA(INDEX(Bhajans[], MATCH(IF($D182&lt;&gt;"", $D182, $E182), Bhajans[title], 0), 4), ""))
</f>
        <v/>
      </c>
    </row>
    <row r="183" ht="22.5" hidden="1" customHeight="1">
      <c r="A183" s="5">
        <v>45843.0</v>
      </c>
      <c r="B183" s="22"/>
      <c r="C183" s="28" t="str">
        <f t="array" ref="C183">IFNA(XLOOKUP(E183,GP_Bhajan_List[GP Bhajan List], GP_Bhajan_List[Singer]),"")</f>
        <v/>
      </c>
      <c r="D183" s="10"/>
      <c r="E183" s="20" t="s">
        <v>2237</v>
      </c>
      <c r="F183" s="23"/>
      <c r="G183" s="24" t="s">
        <v>41</v>
      </c>
      <c r="H183" s="25" t="str">
        <f t="array" ref="H183">IFNA(INDEX(Pitches[],MATCH($G183,Pitches[Pitches],0),2),"")</f>
        <v>G</v>
      </c>
      <c r="I183" s="23" t="str">
        <f t="array" ref="I183">IF(
  AND(D183="", E183=""), 
  "", 
  IFNA(
    IF(
      INDEX(Singers[], MATCH(IF(D183&lt;&gt;"", B183, C183), Singers[Singers], 0), 2, 0) = "Gents",
      INDEX(Bhajans[], MATCH(IF(D183&lt;&gt;"", D183, E183), Bhajans[title], 0), 13),
      INDEX(Bhajans[], MATCH(IF(D183&lt;&gt;"", D183, E183), Bhajans[title], 0), 14)
    ),
    ""
  )
)
</f>
        <v/>
      </c>
      <c r="J183" s="25" t="str">
        <f t="array" ref="J183">IF(AND($D183="", $E183=""), "", IFNA(INDEX(Bhajans[], MATCH(IF($D183&lt;&gt;"", $D183, $E183), Bhajans[title], 0), 9), ""))
</f>
        <v>Hamsadhwani</v>
      </c>
      <c r="K183" s="26" t="str">
        <f t="array" ref="K183">IF(AND($D183="", $E183=""), "", IFNA(INDEX(Bhajans[], MATCH(IF($D183&lt;&gt;"", $D183, $E183), Bhajans[title], 0), 5), ""))
</f>
        <v>Maha Ganapathey Namostuthey
Matanga Vadana Namostuthey [ Maha Ganapathey ... ]
Adi Poojita Gananatha
Ananda Dayaka Gananatha
Prathama Vandana Pranavakara
Vighneshwara Vinayaka</v>
      </c>
      <c r="L183" s="26" t="str">
        <f t="array" ref="L183">IF(AND($D183="", $E183=""), "", IFNA(INDEX(Bhajans[], MATCH(IF($D183&lt;&gt;"", $D183, $E183), Bhajans[title], 0), 4), ""))
</f>
        <v>Pranaams to the elephant-faced Lord of the Ganaas, who receives the first prayer, who is the giver of bliss, the embodiment of Pranava Om and destroyer of obstacles in the path of spiritual practices.</v>
      </c>
    </row>
    <row r="184" ht="22.5" hidden="1" customHeight="1">
      <c r="A184" s="5">
        <v>45843.0</v>
      </c>
      <c r="B184" s="22"/>
      <c r="C184" s="28" t="str">
        <f t="array" ref="C184">IFNA(XLOOKUP(E184,GP_Bhajan_List[GP Bhajan List], GP_Bhajan_List[Singer]),"")</f>
        <v/>
      </c>
      <c r="D184" s="10"/>
      <c r="E184" s="20" t="s">
        <v>2250</v>
      </c>
      <c r="F184" s="23"/>
      <c r="G184" s="24" t="s">
        <v>144</v>
      </c>
      <c r="H184" s="25" t="str">
        <f t="array" ref="H184">IFNA(INDEX(Pitches[],MATCH($G184,Pitches[Pitches],0),2),"")</f>
        <v>D#</v>
      </c>
      <c r="I184" s="23" t="str">
        <f t="array" ref="I184">IF(
  AND(D184="", E184=""), 
  "", 
  IFNA(
    IF(
      INDEX(Singers[], MATCH(IF(D184&lt;&gt;"", B184, C184), Singers[Singers], 0), 2, 0) = "Gents",
      INDEX(Bhajans[], MATCH(IF(D184&lt;&gt;"", D184, E184), Bhajans[title], 0), 13),
      INDEX(Bhajans[], MATCH(IF(D184&lt;&gt;"", D184, E184), Bhajans[title], 0), 14)
    ),
    ""
  )
)
</f>
        <v/>
      </c>
      <c r="J184" s="25" t="str">
        <f t="array" ref="J184">IF(AND($D184="", $E184=""), "", IFNA(INDEX(Bhajans[], MATCH(IF($D184&lt;&gt;"", $D184, $E184), Bhajans[title], 0), 9), ""))
</f>
        <v>~ Karaharapriya / Kafi</v>
      </c>
      <c r="K184" s="26" t="str">
        <f t="array" ref="K184">IF(AND($D184="", $E184=""), "", IFNA(INDEX(Bhajans[], MATCH(IF($D184&lt;&gt;"", $D184, $E184), Bhajans[title], 0), 5), ""))
</f>
        <v>Guruvara Naam Pavana Naam
Sadguru Naam Guru Nanak Naam
Guruvara Naam Pavana Naam
Sadguru Sai Baba Naam
Jai Guru Sadguru Nanak Naam Jai Bolo Sai Baba Naam</v>
      </c>
      <c r="L184" s="26" t="str">
        <f t="array" ref="L184">IF(AND($D184="", $E184=""), "", IFNA(INDEX(Bhajans[], MATCH(IF($D184&lt;&gt;"", $D184, $E184), Bhajans[title], 0), 4), ""))
</f>
        <v>Sing the names of the Guru - Guru Nanak and Sai Baba; these names purify one's heart.</v>
      </c>
    </row>
    <row r="185" ht="22.5" hidden="1" customHeight="1">
      <c r="A185" s="5">
        <v>45843.0</v>
      </c>
      <c r="B185" s="22"/>
      <c r="C185" s="28" t="str">
        <f t="array" ref="C185">IFNA(XLOOKUP(E185,GP_Bhajan_List[GP Bhajan List], GP_Bhajan_List[Singer]),"")</f>
        <v/>
      </c>
      <c r="D185" s="10"/>
      <c r="E185" s="20" t="s">
        <v>2256</v>
      </c>
      <c r="F185" s="23"/>
      <c r="G185" s="24" t="s">
        <v>108</v>
      </c>
      <c r="H185" s="25" t="str">
        <f t="array" ref="H185">IFNA(INDEX(Pitches[],MATCH($G185,Pitches[Pitches],0),2),"")</f>
        <v>B</v>
      </c>
      <c r="I185" s="23" t="str">
        <f t="array" ref="I185">IF(
  AND(D185="", E185=""), 
  "", 
  IFNA(
    IF(
      INDEX(Singers[], MATCH(IF(D185&lt;&gt;"", B185, C185), Singers[Singers], 0), 2, 0) = "Gents",
      INDEX(Bhajans[], MATCH(IF(D185&lt;&gt;"", D185, E185), Bhajans[title], 0), 13),
      INDEX(Bhajans[], MATCH(IF(D185&lt;&gt;"", D185, E185), Bhajans[title], 0), 14)
    ),
    ""
  )
)
</f>
        <v/>
      </c>
      <c r="J185" s="25" t="str">
        <f t="array" ref="J185">IF(AND($D185="", $E185=""), "", IFNA(INDEX(Bhajans[], MATCH(IF($D185&lt;&gt;"", $D185, $E185), Bhajans[title], 0), 9), ""))
</f>
        <v>Miyan ki Malhar</v>
      </c>
      <c r="K185" s="26" t="str">
        <f t="array" ref="K185">IF(AND($D185="", $E185=""), "", IFNA(INDEX(Bhajans[], MATCH(IF($D185&lt;&gt;"", $D185, $E185), Bhajans[title], 0), 5), ""))
</f>
        <v>Guru Mahima Gao (3)
Sadguru Sai Anantha Guru
Brahmananda Ananda Guru
Sarva Dharma Sathya Sai Guru
Sai Guru Sathya Sai Guru [ Sarva Dharma ... ]
Guru Ke Vani Gao</v>
      </c>
      <c r="L185" s="26" t="str">
        <f t="array" ref="L185">IF(AND($D185="", $E185=""), "", IFNA(INDEX(Bhajans[], MATCH(IF($D185&lt;&gt;"", $D185, $E185), Bhajans[title], 0), 4), ""))
</f>
        <v>Sing about the greatness of the eternal, universal and ever-blissful teacher, Sathya Sai who loves all the religions. He is the truth, knowledge and bliss.</v>
      </c>
    </row>
    <row r="186" ht="22.5" hidden="1" customHeight="1">
      <c r="A186" s="5">
        <v>45843.0</v>
      </c>
      <c r="B186" s="22"/>
      <c r="C186" s="28" t="str">
        <f t="array" ref="C186">IFNA(XLOOKUP(E186,GP_Bhajan_List[GP Bhajan List], GP_Bhajan_List[Singer]),"")</f>
        <v/>
      </c>
      <c r="D186" s="10"/>
      <c r="E186" s="22"/>
      <c r="F186" s="23"/>
      <c r="G186" s="24"/>
      <c r="H186" s="25" t="str">
        <f t="array" ref="H186">IFNA(INDEX(Pitches[],MATCH($G186,Pitches[Pitches],0),2),"")</f>
        <v/>
      </c>
      <c r="I186" s="23" t="str">
        <f t="array" ref="I186">IF(
  AND(D186="", E186=""), 
  "", 
  IFNA(
    IF(
      INDEX(Singers[], MATCH(IF(D186&lt;&gt;"", B186, C186), Singers[Singers], 0), 2, 0) = "Gents",
      INDEX(Bhajans[], MATCH(IF(D186&lt;&gt;"", D186, E186), Bhajans[title], 0), 13),
      INDEX(Bhajans[], MATCH(IF(D186&lt;&gt;"", D186, E186), Bhajans[title], 0), 14)
    ),
    ""
  )
)
</f>
        <v/>
      </c>
      <c r="J186" s="25" t="str">
        <f t="array" ref="J186">IF(AND($D186="", $E186=""), "", IFNA(INDEX(Bhajans[], MATCH(IF($D186&lt;&gt;"", $D186, $E186), Bhajans[title], 0), 9), ""))
</f>
        <v/>
      </c>
      <c r="K186" s="26" t="str">
        <f t="array" ref="K186">IF(AND($D186="", $E186=""), "", IFNA(INDEX(Bhajans[], MATCH(IF($D186&lt;&gt;"", $D186, $E186), Bhajans[title], 0), 5), ""))
</f>
        <v/>
      </c>
      <c r="L186" s="26" t="str">
        <f t="array" ref="L186">IF(AND($D186="", $E186=""), "", IFNA(INDEX(Bhajans[], MATCH(IF($D186&lt;&gt;"", $D186, $E186), Bhajans[title], 0), 4), ""))
</f>
        <v/>
      </c>
    </row>
    <row r="187" ht="22.5" hidden="1" customHeight="1">
      <c r="A187" s="5">
        <v>45844.0</v>
      </c>
      <c r="B187" s="22"/>
      <c r="C187" s="28" t="str">
        <f t="array" ref="C187">IFNA(XLOOKUP(E187,GP_Bhajan_List[GP Bhajan List], GP_Bhajan_List[Singer]),"")</f>
        <v/>
      </c>
      <c r="D187" s="10"/>
      <c r="E187" s="20" t="s">
        <v>378</v>
      </c>
      <c r="F187" s="23"/>
      <c r="G187" s="24" t="s">
        <v>52</v>
      </c>
      <c r="H187" s="25" t="str">
        <f t="array" ref="H187">IFNA(INDEX(Pitches[],MATCH($G187,Pitches[Pitches],0),2),"")</f>
        <v>G#</v>
      </c>
      <c r="I187" s="23" t="str">
        <f t="array" ref="I187">IF(
  AND(D187="", E187=""), 
  "", 
  IFNA(
    IF(
      INDEX(Singers[], MATCH(IF(D187&lt;&gt;"", B187, C187), Singers[Singers], 0), 2, 0) = "Gents",
      INDEX(Bhajans[], MATCH(IF(D187&lt;&gt;"", D187, E187), Bhajans[title], 0), 13),
      INDEX(Bhajans[], MATCH(IF(D187&lt;&gt;"", D187, E187), Bhajans[title], 0), 14)
    ),
    ""
  )
)
</f>
        <v/>
      </c>
      <c r="J187" s="25" t="str">
        <f t="array" ref="J187">IF(AND($D187="", $E187=""), "", IFNA(INDEX(Bhajans[], MATCH(IF($D187&lt;&gt;"", $D187, $E187), Bhajans[title], 0), 9), ""))
</f>
        <v>Harikamboji</v>
      </c>
      <c r="K187" s="26" t="str">
        <f t="array" ref="K187">IF(AND($D187="", $E187=""), "", IFNA(INDEX(Bhajans[], MATCH(IF($D187&lt;&gt;"", $D187, $E187), Bhajans[title], 0), 5), ""))
</f>
        <v>Gajavadana Gananatha
Gowri Tanaya Dayamaya [ Gajavadana ... ]
Bhuvanaadhara Pranava Swaroopa
Palaya Palaya Parthi Pureesha</v>
      </c>
      <c r="L187" s="26" t="str">
        <f t="array" ref="L187">IF(AND($D187="", $E187=""), "", IFNA(INDEX(Bhajans[], MATCH(IF($D187&lt;&gt;"", $D187, $E187), Bhajans[title], 0), 4), ""))
</f>
        <v>O Lord Ganesha, the elephant-faced Lord, the son of Mother Parvathi, You are extremely compassionate. You are the one whose is the very form of the Pranava (Om) and who is the basis of the entire creation. Protect us, O Sai, the Lord of Parthi, You are verily Lord Ganesha.</v>
      </c>
    </row>
    <row r="188" ht="22.5" hidden="1" customHeight="1">
      <c r="A188" s="5">
        <v>45844.0</v>
      </c>
      <c r="B188" s="22"/>
      <c r="C188" s="28" t="str">
        <f t="array" ref="C188">IFNA(XLOOKUP(E188,GP_Bhajan_List[GP Bhajan List], GP_Bhajan_List[Singer]),"")</f>
        <v/>
      </c>
      <c r="D188" s="10"/>
      <c r="E188" s="20" t="s">
        <v>2288</v>
      </c>
      <c r="F188" s="23"/>
      <c r="G188" s="24" t="s">
        <v>52</v>
      </c>
      <c r="H188" s="25" t="str">
        <f t="array" ref="H188">IFNA(INDEX(Pitches[],MATCH($G188,Pitches[Pitches],0),2),"")</f>
        <v>G#</v>
      </c>
      <c r="I188" s="23" t="str">
        <f t="array" ref="I188">IF(
  AND(D188="", E188=""), 
  "", 
  IFNA(
    IF(
      INDEX(Singers[], MATCH(IF(D188&lt;&gt;"", B188, C188), Singers[Singers], 0), 2, 0) = "Gents",
      INDEX(Bhajans[], MATCH(IF(D188&lt;&gt;"", D188, E188), Bhajans[title], 0), 13),
      INDEX(Bhajans[], MATCH(IF(D188&lt;&gt;"", D188, E188), Bhajans[title], 0), 14)
    ),
    ""
  )
)
</f>
        <v/>
      </c>
      <c r="J188" s="25" t="str">
        <f t="array" ref="J188">IF(AND($D188="", $E188=""), "", IFNA(INDEX(Bhajans[], MATCH(IF($D188&lt;&gt;"", $D188, $E188), Bhajans[title], 0), 9), ""))
</f>
        <v>Kalyani / Yaman</v>
      </c>
      <c r="K188" s="26" t="str">
        <f t="array" ref="K188">IF(AND($D188="", $E188=""), "", IFNA(INDEX(Bhajans[], MATCH(IF($D188&lt;&gt;"", $D188, $E188), Bhajans[title], 0), 5), ""))
</f>
        <v>Panduranga Vittaley Hari Narayana Hari Narayana Govinda (3)
Bhajo ( Sai ) Narayana Govinda (2)</v>
      </c>
      <c r="L188" s="26" t="str">
        <f t="array" ref="L188">IF(AND($D188="", $E188=""), "", IFNA(INDEX(Bhajans[], MATCH(IF($D188&lt;&gt;"", $D188, $E188), Bhajans[title], 0), 4), ""))
</f>
        <v>Sing the glory of Panduranga Vittala, the incarnation of Lord Narayana, the protector and indweller of all beings.</v>
      </c>
    </row>
    <row r="189" ht="22.5" hidden="1" customHeight="1">
      <c r="A189" s="5">
        <v>45844.0</v>
      </c>
      <c r="B189" s="22"/>
      <c r="C189" s="28" t="str">
        <f t="array" ref="C189">IFNA(XLOOKUP(E189,GP_Bhajan_List[GP Bhajan List], GP_Bhajan_List[Singer]),"")</f>
        <v/>
      </c>
      <c r="D189" s="10"/>
      <c r="E189" s="20" t="s">
        <v>2299</v>
      </c>
      <c r="F189" s="23"/>
      <c r="G189" s="24" t="s">
        <v>88</v>
      </c>
      <c r="H189" s="25" t="str">
        <f t="array" ref="H189">IFNA(INDEX(Pitches[],MATCH($G189,Pitches[Pitches],0),2),"")</f>
        <v>A</v>
      </c>
      <c r="I189" s="23" t="str">
        <f t="array" ref="I189">IF(
  AND(D189="", E189=""), 
  "", 
  IFNA(
    IF(
      INDEX(Singers[], MATCH(IF(D189&lt;&gt;"", B189, C189), Singers[Singers], 0), 2, 0) = "Gents",
      INDEX(Bhajans[], MATCH(IF(D189&lt;&gt;"", D189, E189), Bhajans[title], 0), 13),
      INDEX(Bhajans[], MATCH(IF(D189&lt;&gt;"", D189, E189), Bhajans[title], 0), 14)
    ),
    ""
  )
)
</f>
        <v/>
      </c>
      <c r="J189" s="25" t="str">
        <f t="array" ref="J189">IF(AND($D189="", $E189=""), "", IFNA(INDEX(Bhajans[], MATCH(IF($D189&lt;&gt;"", $D189, $E189), Bhajans[title], 0), 9), ""))
</f>
        <v>Yaman Kalyan</v>
      </c>
      <c r="K189" s="26" t="str">
        <f t="array" ref="K189">IF(AND($D189="", $E189=""), "", IFNA(INDEX(Bhajans[], MATCH(IF($D189&lt;&gt;"", $D189, $E189), Bhajans[title], 0), 5), ""))
</f>
        <v>Rama Krishna Govinda Narayana
Rajeeva Nayana Narayana
Ranga Vittala Hari Narayana
Narayana Narayana [ Ranga Vittala ]
Ramaneeya Roopa Narayana (2)</v>
      </c>
      <c r="L189" s="26" t="str">
        <f t="array" ref="L189">IF(AND($D189="", $E189=""), "", IFNA(INDEX(Bhajans[], MATCH(IF($D189&lt;&gt;"", $D189, $E189), Bhajans[title], 0), 4), ""))
</f>
        <v>Sing of Lord Narayana the Lotus eyed and the charming One, who has incarnated as Rama, Krishna, Govinda and Panduranga Vittala.</v>
      </c>
    </row>
    <row r="190" ht="22.5" hidden="1" customHeight="1">
      <c r="A190" s="5">
        <v>45844.0</v>
      </c>
      <c r="B190" s="22"/>
      <c r="C190" s="28" t="str">
        <f t="array" ref="C190">IFNA(XLOOKUP(E190,GP_Bhajan_List[GP Bhajan List], GP_Bhajan_List[Singer]),"")</f>
        <v/>
      </c>
      <c r="D190" s="10"/>
      <c r="E190" s="20" t="s">
        <v>2308</v>
      </c>
      <c r="F190" s="23"/>
      <c r="G190" s="24" t="s">
        <v>120</v>
      </c>
      <c r="H190" s="25" t="str">
        <f t="array" ref="H190">IFNA(INDEX(Pitches[],MATCH($G190,Pitches[Pitches],0),2),"")</f>
        <v>D</v>
      </c>
      <c r="I190" s="23" t="str">
        <f t="array" ref="I190">IF(
  AND(D190="", E190=""), 
  "", 
  IFNA(
    IF(
      INDEX(Singers[], MATCH(IF(D190&lt;&gt;"", B190, C190), Singers[Singers], 0), 2, 0) = "Gents",
      INDEX(Bhajans[], MATCH(IF(D190&lt;&gt;"", D190, E190), Bhajans[title], 0), 13),
      INDEX(Bhajans[], MATCH(IF(D190&lt;&gt;"", D190, E190), Bhajans[title], 0), 14)
    ),
    ""
  )
)
</f>
        <v/>
      </c>
      <c r="J190" s="25" t="str">
        <f t="array" ref="J190">IF(AND($D190="", $E190=""), "", IFNA(INDEX(Bhajans[], MATCH(IF($D190&lt;&gt;"", $D190, $E190), Bhajans[title], 0), 9), ""))
</f>
        <v>Keeravani</v>
      </c>
      <c r="K190" s="26" t="str">
        <f t="array" ref="K190">IF(AND($D190="", $E190=""), "", IFNA(INDEX(Bhajans[], MATCH(IF($D190&lt;&gt;"", $D190, $E190), Bhajans[title], 0), 5), ""))
</f>
        <v>Pandari Nivasa Hey Panduranga
Hey Parthi Vasa Sri Sai Deva [ Pandari Nivasa ... ]
Deena Rakshaka Anatha Rakshaka ( Sai )
Bhaktha Vatsala Hey Sayeeshwara (2)</v>
      </c>
      <c r="L190" s="26" t="str">
        <f t="array" ref="L190">IF(AND($D190="", $E190=""), "", IFNA(INDEX(Bhajans[], MATCH(IF($D190&lt;&gt;"", $D190, $E190), Bhajans[title], 0), 4), ""))
</f>
        <v>Sing the glory of the Lord of Pandharpur, Panduranga. He is the resident of Parthi, Lord Sai, who is the protector of the weak, the orphaned and the under privileged. He is the Lord who always takes care of His devotees.</v>
      </c>
    </row>
    <row r="191" ht="22.5" hidden="1" customHeight="1">
      <c r="A191" s="5">
        <v>45844.0</v>
      </c>
      <c r="B191" s="22"/>
      <c r="C191" s="28" t="str">
        <f t="array" ref="C191">IFNA(XLOOKUP(E191,GP_Bhajan_List[GP Bhajan List], GP_Bhajan_List[Singer]),"")</f>
        <v/>
      </c>
      <c r="D191" s="10"/>
      <c r="E191" s="20" t="s">
        <v>2316</v>
      </c>
      <c r="F191" s="23"/>
      <c r="G191" s="24" t="s">
        <v>41</v>
      </c>
      <c r="H191" s="25" t="str">
        <f t="array" ref="H191">IFNA(INDEX(Pitches[],MATCH($G191,Pitches[Pitches],0),2),"")</f>
        <v>G</v>
      </c>
      <c r="I191" s="23" t="str">
        <f t="array" ref="I191">IF(
  AND(D191="", E191=""), 
  "", 
  IFNA(
    IF(
      INDEX(Singers[], MATCH(IF(D191&lt;&gt;"", B191, C191), Singers[Singers], 0), 2, 0) = "Gents",
      INDEX(Bhajans[], MATCH(IF(D191&lt;&gt;"", D191, E191), Bhajans[title], 0), 13),
      INDEX(Bhajans[], MATCH(IF(D191&lt;&gt;"", D191, E191), Bhajans[title], 0), 14)
    ),
    ""
  )
)
</f>
        <v/>
      </c>
      <c r="J191" s="25" t="str">
        <f t="array" ref="J191">IF(AND($D191="", $E191=""), "", IFNA(INDEX(Bhajans[], MATCH(IF($D191&lt;&gt;"", $D191, $E191), Bhajans[title], 0), 9), ""))
</f>
        <v>Abheri / Bhimpalas</v>
      </c>
      <c r="K191" s="26" t="str">
        <f t="array" ref="K191">IF(AND($D191="", $E191=""), "", IFNA(INDEX(Bhajans[], MATCH(IF($D191&lt;&gt;"", $D191, $E191), Bhajans[title], 0), 5), ""))
</f>
        <v>Deena Bandhu Vittala Jai Karuna Sindho Vittala Jai
Vittala Vittala Vittala Jai Vittala Vittala Vittala Jai
Pandari Natha Vittala Jai Panduranga Vittala Jai
Parthi Pureesha Vittala Jai Prashanthi Nilaya Vittala Jai [ Vittala Vittala ... ]</v>
      </c>
      <c r="L191" s="26" t="str">
        <f t="array" ref="L191">IF(AND($D191="", $E191=""), "", IFNA(INDEX(Bhajans[], MATCH(IF($D191&lt;&gt;"", $D191, $E191), Bhajans[title], 0), 4), ""))
</f>
        <v>Victory to Lord Panduranga Vittala of Pandharpur, who is the refuge of the downtrodden and the reservoir of compassion. He is none other than our Sai who resides at Prashanthi Nilayam in Puttaparthi.</v>
      </c>
    </row>
    <row r="192" ht="22.5" hidden="1" customHeight="1">
      <c r="A192" s="5">
        <v>45844.0</v>
      </c>
      <c r="B192" s="22"/>
      <c r="C192" s="28" t="str">
        <f t="array" ref="C192">IFNA(XLOOKUP(E192,GP_Bhajan_List[GP Bhajan List], GP_Bhajan_List[Singer]),"")</f>
        <v/>
      </c>
      <c r="D192" s="10"/>
      <c r="E192" s="20" t="s">
        <v>791</v>
      </c>
      <c r="F192" s="23"/>
      <c r="G192" s="24" t="s">
        <v>41</v>
      </c>
      <c r="H192" s="25" t="str">
        <f t="array" ref="H192">IFNA(INDEX(Pitches[],MATCH($G192,Pitches[Pitches],0),2),"")</f>
        <v>G</v>
      </c>
      <c r="I192" s="23" t="str">
        <f t="array" ref="I192">IF(
  AND(D192="", E192=""), 
  "", 
  IFNA(
    IF(
      INDEX(Singers[], MATCH(IF(D192&lt;&gt;"", B192, C192), Singers[Singers], 0), 2, 0) = "Gents",
      INDEX(Bhajans[], MATCH(IF(D192&lt;&gt;"", D192, E192), Bhajans[title], 0), 13),
      INDEX(Bhajans[], MATCH(IF(D192&lt;&gt;"", D192, E192), Bhajans[title], 0), 14)
    ),
    ""
  )
)
</f>
        <v/>
      </c>
      <c r="J192" s="25" t="str">
        <f t="array" ref="J192">IF(AND($D192="", $E192=""), "", IFNA(INDEX(Bhajans[], MATCH(IF($D192&lt;&gt;"", $D192, $E192), Bhajans[title], 0), 9), ""))
</f>
        <v>Pahadi</v>
      </c>
      <c r="K192" s="26" t="str">
        <f t="array" ref="K192">IF(AND($D192="", $E192=""), "", IFNA(INDEX(Bhajans[], MATCH(IF($D192&lt;&gt;"", $D192, $E192), Bhajans[title], 0), 5), ""))
</f>
        <v>Manuva Bolo Radhey Radhey Radhey Radhey Shyam Naam
Ram Ram Ram Bolo Ram Sita Ram Naam [ Manuva Bolo ... ]
Ranga Ranga Ranga Bolo Panduranga Baba Naam
Parthi Vasa Sai Deva Panduranga Baba Naam
Tukaram Namdeva Bhaktha Sakha Baba Naam
Panduranga Panduranga Panduranga Baba Naam</v>
      </c>
      <c r="L192" s="26" t="str">
        <f t="array" ref="L192">IF(AND($D192="", $E192=""), "", IFNA(INDEX(Bhajans[], MATCH(IF($D192&lt;&gt;"", $D192, $E192), Bhajans[title], 0), 4), ""))
</f>
        <v>Meditate on the various names of the Lord such as Shyam (Krishna), Ram and Panduranga, who is none other than our Sai, Lord of Parthi. The very same Lord was the friend of Saints like Tukaram and Namdev.</v>
      </c>
    </row>
    <row r="193" ht="22.5" hidden="1" customHeight="1">
      <c r="A193" s="5">
        <v>45844.0</v>
      </c>
      <c r="B193" s="22"/>
      <c r="C193" s="28" t="str">
        <f t="array" ref="C193">IFNA(XLOOKUP(E193,GP_Bhajan_List[GP Bhajan List], GP_Bhajan_List[Singer]),"")</f>
        <v/>
      </c>
      <c r="D193" s="10"/>
      <c r="E193" s="20" t="s">
        <v>2335</v>
      </c>
      <c r="F193" s="23"/>
      <c r="G193" s="24" t="s">
        <v>52</v>
      </c>
      <c r="H193" s="25" t="str">
        <f t="array" ref="H193">IFNA(INDEX(Pitches[],MATCH($G193,Pitches[Pitches],0),2),"")</f>
        <v>G#</v>
      </c>
      <c r="I193" s="23" t="str">
        <f t="array" ref="I193">IF(
  AND(D193="", E193=""), 
  "", 
  IFNA(
    IF(
      INDEX(Singers[], MATCH(IF(D193&lt;&gt;"", B193, C193), Singers[Singers], 0), 2, 0) = "Gents",
      INDEX(Bhajans[], MATCH(IF(D193&lt;&gt;"", D193, E193), Bhajans[title], 0), 13),
      INDEX(Bhajans[], MATCH(IF(D193&lt;&gt;"", D193, E193), Bhajans[title], 0), 14)
    ),
    ""
  )
)
</f>
        <v/>
      </c>
      <c r="J193" s="25" t="str">
        <f t="array" ref="J193">IF(AND($D193="", $E193=""), "", IFNA(INDEX(Bhajans[], MATCH(IF($D193&lt;&gt;"", $D193, $E193), Bhajans[title], 0), 9), ""))
</f>
        <v>Shankarabharanam / Bilawal</v>
      </c>
      <c r="K193" s="26" t="str">
        <f t="array" ref="K193">IF(AND($D193="", $E193=""), "", IFNA(INDEX(Bhajans[], MATCH(IF($D193&lt;&gt;"", $D193, $E193), Bhajans[title], 0), 5), ""))
</f>
        <v>Jai Jai Vittala Panduranga Vittala
Pundarika Varada Panduranga Vittala
Jai Jai Vittala Panduranga Vittala [ Pundarika ... ]</v>
      </c>
      <c r="L193" s="26" t="str">
        <f t="array" ref="L193">IF(AND($D193="", $E193=""), "", IFNA(INDEX(Bhajans[], MATCH(IF($D193&lt;&gt;"", $D193, $E193), Bhajans[title], 0), 4), ""))
</f>
        <v>Sing the praises of Lord Vittala, standing on a brick. Victory to Lord Panduranga Vittala who blessed His devotee Pundarika.</v>
      </c>
    </row>
    <row r="194" ht="22.5" hidden="1" customHeight="1">
      <c r="A194" s="5">
        <v>45844.0</v>
      </c>
      <c r="B194" s="22"/>
      <c r="C194" s="28" t="str">
        <f t="array" ref="C194">IFNA(XLOOKUP(E194,GP_Bhajan_List[GP Bhajan List], GP_Bhajan_List[Singer]),"")</f>
        <v/>
      </c>
      <c r="D194" s="10"/>
      <c r="E194" s="20" t="s">
        <v>2346</v>
      </c>
      <c r="F194" s="23"/>
      <c r="G194" s="24" t="s">
        <v>101</v>
      </c>
      <c r="H194" s="25" t="str">
        <f t="array" ref="H194">IFNA(INDEX(Pitches[],MATCH($G194,Pitches[Pitches],0),2),"")</f>
        <v>F#</v>
      </c>
      <c r="I194" s="23" t="str">
        <f t="array" ref="I194">IF(
  AND(D194="", E194=""), 
  "", 
  IFNA(
    IF(
      INDEX(Singers[], MATCH(IF(D194&lt;&gt;"", B194, C194), Singers[Singers], 0), 2, 0) = "Gents",
      INDEX(Bhajans[], MATCH(IF(D194&lt;&gt;"", D194, E194), Bhajans[title], 0), 13),
      INDEX(Bhajans[], MATCH(IF(D194&lt;&gt;"", D194, E194), Bhajans[title], 0), 14)
    ),
    ""
  )
)
</f>
        <v/>
      </c>
      <c r="J194" s="25" t="str">
        <f t="array" ref="J194">IF(AND($D194="", $E194=""), "", IFNA(INDEX(Bhajans[], MATCH(IF($D194&lt;&gt;"", $D194, $E194), Bhajans[title], 0), 9), ""))
</f>
        <v>Shankarabharanam / Bilawal</v>
      </c>
      <c r="K194" s="26" t="str">
        <f t="array" ref="K194">IF(AND($D194="", $E194=""), "", IFNA(INDEX(Bhajans[], MATCH(IF($D194&lt;&gt;"", $D194, $E194), Bhajans[title], 0), 5), ""))
</f>
        <v>Vittala Vittala Hari Vittala
Vittala Vittala Naama Bhajo Hari Vittala
Panduranga Vittala Vittala Vittala Naam
Vittala Vittala Naama Bhajo Hari Vittala
Vittala Vittala Hari (Sai) Vittala
Vittala Vittala Sai Vittala
Vittala Vittala Utaou Kami no Mina
Panduranga Vittaley Vittala Vittala Sai
Vittala Vittala Utaou Kami no Mina
Vittala Vittala Sai Vittala</v>
      </c>
      <c r="L194" s="26" t="str">
        <f t="array" ref="L194">IF(AND($D194="", $E194=""), "", IFNA(INDEX(Bhajans[], MATCH(IF($D194&lt;&gt;"", $D194, $E194), Bhajans[title], 0), 4), ""))
</f>
        <v>Chant the name and sing the glory of Lord Panduranga Vittala and Lord Sai who is verily Lord Vittala.</v>
      </c>
    </row>
    <row r="195" ht="22.5" hidden="1" customHeight="1">
      <c r="A195" s="5">
        <v>45844.0</v>
      </c>
      <c r="B195" s="22"/>
      <c r="C195" s="28" t="str">
        <f t="array" ref="C195">IFNA(XLOOKUP(E195,GP_Bhajan_List[GP Bhajan List], GP_Bhajan_List[Singer]),"")</f>
        <v/>
      </c>
      <c r="D195" s="10"/>
      <c r="E195" s="20" t="s">
        <v>2357</v>
      </c>
      <c r="F195" s="23"/>
      <c r="G195" s="24" t="s">
        <v>41</v>
      </c>
      <c r="H195" s="25" t="str">
        <f t="array" ref="H195">IFNA(INDEX(Pitches[],MATCH($G195,Pitches[Pitches],0),2),"")</f>
        <v>G</v>
      </c>
      <c r="I195" s="23" t="str">
        <f t="array" ref="I195">IF(
  AND(D195="", E195=""), 
  "", 
  IFNA(
    IF(
      INDEX(Singers[], MATCH(IF(D195&lt;&gt;"", B195, C195), Singers[Singers], 0), 2, 0) = "Gents",
      INDEX(Bhajans[], MATCH(IF(D195&lt;&gt;"", D195, E195), Bhajans[title], 0), 13),
      INDEX(Bhajans[], MATCH(IF(D195&lt;&gt;"", D195, E195), Bhajans[title], 0), 14)
    ),
    ""
  )
)
</f>
        <v/>
      </c>
      <c r="J195" s="25" t="str">
        <f t="array" ref="J195">IF(AND($D195="", $E195=""), "", IFNA(INDEX(Bhajans[], MATCH(IF($D195&lt;&gt;"", $D195, $E195), Bhajans[title], 0), 9), ""))
</f>
        <v>Desh</v>
      </c>
      <c r="K195" s="26" t="str">
        <f t="array" ref="K195">IF(AND($D195="", $E195=""), "", IFNA(INDEX(Bhajans[], MATCH(IF($D195&lt;&gt;"", $D195, $E195), Bhajans[title], 0), 5), ""))
</f>
        <v>Vittala Narayana
Narayana Sai Narayana [ Vittala ... ]
Madhusudhana Narayana
Hey Shesha Shayana Narayana
Narayana (Hari) Sai Narayana (2)
Vittala Vittala Parthi Ranga Vittala
Vittala Vittala Sai Ranga Vittala</v>
      </c>
      <c r="L195" s="26" t="str">
        <f t="array" ref="L195">IF(AND($D195="", $E195=""), "", IFNA(INDEX(Bhajans[], MATCH(IF($D195&lt;&gt;"", $D195, $E195), Bhajans[title], 0), 4), ""))
</f>
        <v>Sing the glory of Lord Vittala who is verily Lord Narayana reclining on Adi Sesha (the celestial Snake). He is also Madhusudhana (Krishna) and Lord Sai who resides in Parthi.</v>
      </c>
    </row>
    <row r="196" ht="22.5" hidden="1" customHeight="1">
      <c r="A196" s="5">
        <v>45844.0</v>
      </c>
      <c r="B196" s="22"/>
      <c r="C196" s="38" t="s">
        <v>2368</v>
      </c>
      <c r="D196" s="10"/>
      <c r="E196" s="20" t="s">
        <v>187</v>
      </c>
      <c r="F196" s="23"/>
      <c r="G196" s="24" t="s">
        <v>88</v>
      </c>
      <c r="H196" s="25" t="str">
        <f t="array" ref="H196">IFNA(INDEX(Pitches[],MATCH($G196,Pitches[Pitches],0),2),"")</f>
        <v>A</v>
      </c>
      <c r="I196" s="23" t="str">
        <f t="array" ref="I196">IF(
  AND(D196="", E196=""), 
  "", 
  IFNA(
    IF(
      INDEX(Singers[], MATCH(IF(D196&lt;&gt;"", B196, C196), Singers[Singers], 0), 2, 0) = "Gents",
      INDEX(Bhajans[], MATCH(IF(D196&lt;&gt;"", D196, E196), Bhajans[title], 0), 13),
      INDEX(Bhajans[], MATCH(IF(D196&lt;&gt;"", D196, E196), Bhajans[title], 0), 14)
    ),
    ""
  )
)
</f>
        <v/>
      </c>
      <c r="J196" s="25" t="str">
        <f t="array" ref="J196">IF(AND($D196="", $E196=""), "", IFNA(INDEX(Bhajans[], MATCH(IF($D196&lt;&gt;"", $D196, $E196), Bhajans[title], 0), 9), ""))
</f>
        <v>Kuntalavarali</v>
      </c>
      <c r="K196" s="26" t="str">
        <f t="array" ref="K196">IF(AND($D196="", $E196=""), "", IFNA(INDEX(Bhajans[], MATCH(IF($D196&lt;&gt;"", $D196, $E196), Bhajans[title], 0), 5), ""))
</f>
        <v>Matanga Vadana Maam Palaya
Mouleeshwara Shiva Gowri Nandana (2)
Mangala Dayaka Siddhi Vinayaka</v>
      </c>
      <c r="L196" s="26" t="str">
        <f t="array" ref="L196">IF(AND($D196="", $E196=""), "", IFNA(INDEX(Bhajans[], MATCH(IF($D196&lt;&gt;"", $D196, $E196), Bhajans[title], 0), 4), ""))
</f>
        <v>O elephant-faced Lord Ganesha, protect me. O beloved son of Lord Shiva and Gowri, You are the one who bestows auspiciousness and success in our endeavors.</v>
      </c>
    </row>
    <row r="197" ht="22.5" hidden="1" customHeight="1">
      <c r="A197" s="5">
        <v>45844.0</v>
      </c>
      <c r="B197" s="22"/>
      <c r="D197" s="10"/>
      <c r="E197" s="22"/>
      <c r="F197" s="23"/>
      <c r="G197" s="24"/>
      <c r="H197" s="25" t="str">
        <f t="array" ref="H197">IFNA(INDEX(Pitches[],MATCH($G197,Pitches[Pitches],0),2),"")</f>
        <v/>
      </c>
      <c r="I197" s="23" t="str">
        <f t="array" ref="I197">IF(
  AND(D197="", E197=""), 
  "", 
  IFNA(
    IF(
      INDEX(Singers[], MATCH(IF(D197&lt;&gt;"", B197, C197), Singers[Singers], 0), 2, 0) = "Gents",
      INDEX(Bhajans[], MATCH(IF(D197&lt;&gt;"", D197, E197), Bhajans[title], 0), 13),
      INDEX(Bhajans[], MATCH(IF(D197&lt;&gt;"", D197, E197), Bhajans[title], 0), 14)
    ),
    ""
  )
)
</f>
        <v/>
      </c>
      <c r="J197" s="25" t="str">
        <f t="array" ref="J197">IF(AND($D197="", $E197=""), "", IFNA(INDEX(Bhajans[], MATCH(IF($D197&lt;&gt;"", $D197, $E197), Bhajans[title], 0), 9), ""))
</f>
        <v/>
      </c>
      <c r="K197" s="26" t="str">
        <f t="array" ref="K197">IF(AND($D197="", $E197=""), "", IFNA(INDEX(Bhajans[], MATCH(IF($D197&lt;&gt;"", $D197, $E197), Bhajans[title], 0), 5), ""))
</f>
        <v/>
      </c>
      <c r="L197" s="26" t="str">
        <f t="array" ref="L197">IF(AND($D197="", $E197=""), "", IFNA(INDEX(Bhajans[], MATCH(IF($D197&lt;&gt;"", $D197, $E197), Bhajans[title], 0), 4), ""))
</f>
        <v/>
      </c>
    </row>
    <row r="198" ht="22.5" hidden="1" customHeight="1">
      <c r="A198" s="5">
        <v>45844.0</v>
      </c>
      <c r="B198" s="22"/>
      <c r="C198" s="28" t="str">
        <f t="array" ref="C198">IFNA(XLOOKUP(E198,GP_Bhajan_List[GP Bhajan List], GP_Bhajan_List[Singer]),"")</f>
        <v/>
      </c>
      <c r="D198" s="10"/>
      <c r="E198" s="20" t="s">
        <v>1886</v>
      </c>
      <c r="F198" s="23"/>
      <c r="G198" s="24" t="s">
        <v>52</v>
      </c>
      <c r="H198" s="25" t="str">
        <f t="array" ref="H198">IFNA(INDEX(Pitches[],MATCH($G198,Pitches[Pitches],0),2),"")</f>
        <v>G#</v>
      </c>
      <c r="I198" s="23" t="str">
        <f t="array" ref="I198">IF(
  AND(D198="", E198=""), 
  "", 
  IFNA(
    IF(
      INDEX(Singers[], MATCH(IF(D198&lt;&gt;"", B198, C198), Singers[Singers], 0), 2, 0) = "Gents",
      INDEX(Bhajans[], MATCH(IF(D198&lt;&gt;"", D198, E198), Bhajans[title], 0), 13),
      INDEX(Bhajans[], MATCH(IF(D198&lt;&gt;"", D198, E198), Bhajans[title], 0), 14)
    ),
    ""
  )
)
</f>
        <v/>
      </c>
      <c r="J198" s="25" t="str">
        <f t="array" ref="J198">IF(AND($D198="", $E198=""), "", IFNA(INDEX(Bhajans[], MATCH(IF($D198&lt;&gt;"", $D198, $E198), Bhajans[title], 0), 9), ""))
</f>
        <v>~ Madhyamavati / Madhmad Sarang</v>
      </c>
      <c r="K198" s="26" t="str">
        <f t="array" ref="K198">IF(AND($D198="", $E198=""), "", IFNA(INDEX(Bhajans[], MATCH(IF($D198&lt;&gt;"", $D198, $E198), Bhajans[title], 0), 5), ""))
</f>
        <v>Hey Brahma Hey Vishnu
Dayamaya Hey Maheshwara
Sathya Sai Parameshwara [ Hey Brahma ... ]
Maha Shakthi Shiva Sai Shankara
Poorna Teja Sai Avatara</v>
      </c>
      <c r="L198" s="26" t="str">
        <f t="array" ref="L198">IF(AND($D198="", $E198=""), "", IFNA(INDEX(Bhajans[], MATCH(IF($D198&lt;&gt;"", $D198, $E198), Bhajans[title], 0), 4), ""))
</f>
        <v>Glory to Lord Sathya Sai who is the Creator, Sustainer and Destroyer and the Supreme Sovereign Lord who is full of compassion. Lord Sathya Sai is the Total Incarnation of the Supreme Energy.</v>
      </c>
    </row>
    <row r="199" ht="22.5" hidden="1" customHeight="1">
      <c r="A199" s="5">
        <v>45844.0</v>
      </c>
      <c r="B199" s="22"/>
      <c r="C199" s="38" t="s">
        <v>2</v>
      </c>
      <c r="D199" s="10"/>
      <c r="E199" s="20" t="s">
        <v>2396</v>
      </c>
      <c r="F199" s="23"/>
      <c r="G199" s="24" t="s">
        <v>88</v>
      </c>
      <c r="H199" s="25" t="str">
        <f t="array" ref="H199">IFNA(INDEX(Pitches[],MATCH($G199,Pitches[Pitches],0),2),"")</f>
        <v>A</v>
      </c>
      <c r="I199" s="23" t="str">
        <f t="array" ref="I199">IF(
  AND(D199="", E199=""), 
  "", 
  IFNA(
    IF(
      INDEX(Singers[], MATCH(IF(D199&lt;&gt;"", B199, C199), Singers[Singers], 0), 2, 0) = "Gents",
      INDEX(Bhajans[], MATCH(IF(D199&lt;&gt;"", D199, E199), Bhajans[title], 0), 13),
      INDEX(Bhajans[], MATCH(IF(D199&lt;&gt;"", D199, E199), Bhajans[title], 0), 14)
    ),
    ""
  )
)
</f>
        <v>1.5 Pancham / C#</v>
      </c>
      <c r="J199" s="25" t="str">
        <f t="array" ref="J199">IF(AND($D199="", $E199=""), "", IFNA(INDEX(Bhajans[], MATCH(IF($D199&lt;&gt;"", $D199, $E199), Bhajans[title], 0), 9), ""))
</f>
        <v>Mishra Abheri / Bhimpalas</v>
      </c>
      <c r="K199" s="26" t="str">
        <f t="array" ref="K199">IF(AND($D199="", $E199=""), "", IFNA(INDEX(Bhajans[], MATCH(IF($D199&lt;&gt;"", $D199, $E199), Bhajans[title], 0), 5), ""))
</f>
        <v>Jaya Sai Guru Deva Sai Guru Deva
Guru Seva Bina Nirvana Nahin Jaya Sai Guru Deva [ Jaya Sai ... ]
Tum Hi Ho Mata Pitha Tum Hi Ho Sai Guru Deva
Sathya Swaroopa Raaha Dikhao Sai Guru Deva [ Guru Seva ... ]
Jaya Sai Guru Deva Sai Guru Deva
Kokoro wo Komete Otsukae Shimasu Sai Guru Deva [ Jaya Sai... ]
Anata wa Haha, Anata wa Chichi Sai Guru Deva
Sathya Swaroopa Omamori Kudasai Sai Guru Deva [ Kokoro... ]</v>
      </c>
      <c r="L199" s="26" t="str">
        <f t="array" ref="L199">IF(AND($D199="", $E199=""), "", IFNA(INDEX(Bhajans[], MATCH(IF($D199&lt;&gt;"", $D199, $E199), Bhajans[title], 0), 4), ""))
</f>
        <v>There is no salvation without Your Service, O Preceptor Sai. Grace me with Your advice. You are the embodiment of Truth, my Mother, Father and Preceptor.</v>
      </c>
    </row>
    <row r="200" ht="22.5" hidden="1" customHeight="1">
      <c r="A200" s="5">
        <v>45845.0</v>
      </c>
      <c r="B200" s="22"/>
      <c r="C200" s="38" t="s">
        <v>2405</v>
      </c>
      <c r="D200" s="10"/>
      <c r="E200" s="20" t="s">
        <v>2406</v>
      </c>
      <c r="F200" s="23"/>
      <c r="G200" s="24" t="s">
        <v>52</v>
      </c>
      <c r="H200" s="25" t="str">
        <f t="array" ref="H200">IFNA(INDEX(Pitches[],MATCH($G200,Pitches[Pitches],0),2),"")</f>
        <v>G#</v>
      </c>
      <c r="I200" s="23" t="str">
        <f t="array" ref="I200">IF(
  AND(D200="", E200=""), 
  "", 
  IFNA(
    IF(
      INDEX(Singers[], MATCH(IF(D200&lt;&gt;"", B200, C200), Singers[Singers], 0), 2, 0) = "Gents",
      INDEX(Bhajans[], MATCH(IF(D200&lt;&gt;"", D200, E200), Bhajans[title], 0), 13),
      INDEX(Bhajans[], MATCH(IF(D200&lt;&gt;"", D200, E200), Bhajans[title], 0), 14)
    ),
    ""
  )
)
</f>
        <v/>
      </c>
      <c r="J200" s="25" t="str">
        <f t="array" ref="J200">IF(AND($D200="", $E200=""), "", IFNA(INDEX(Bhajans[], MATCH(IF($D200&lt;&gt;"", $D200, $E200), Bhajans[title], 0), 9), ""))
</f>
        <v>Valaji / Kalavati</v>
      </c>
      <c r="K200" s="26" t="str">
        <f t="array" ref="K200">IF(AND($D200="", $E200=""), "", IFNA(INDEX(Bhajans[], MATCH(IF($D200&lt;&gt;"", $D200, $E200), Bhajans[title], 0), 5), ""))
</f>
        <v>Sri Ganesha Vinayaka
Vighna Vinashaka Vinayaka
Mangala Dayaka Vinayaka
Bhava Bhaya Nasha Vinayaka
Parthi Pureeshwara Vinayaka</v>
      </c>
      <c r="L200" s="26" t="str">
        <f t="array" ref="L200">IF(AND($D200="", $E200=""), "", IFNA(INDEX(Bhajans[], MATCH(IF($D200&lt;&gt;"", $D200, $E200), Bhajans[title], 0), 4), ""))
</f>
        <v>Oh Lord Ganesha, remover of the fear of the materialistic world, you remove obstacles and grant auspiciousness, Oh Lord Vinayaka of Parthi.</v>
      </c>
    </row>
    <row r="201" ht="22.5" hidden="1" customHeight="1">
      <c r="A201" s="5">
        <v>45845.0</v>
      </c>
      <c r="B201" s="22"/>
      <c r="C201" s="28" t="str">
        <f t="array" ref="C201">IFNA(XLOOKUP(E201,GP_Bhajan_List[GP Bhajan List], GP_Bhajan_List[Singer]),"")</f>
        <v/>
      </c>
      <c r="D201" s="10"/>
      <c r="E201" s="20" t="s">
        <v>2420</v>
      </c>
      <c r="F201" s="23"/>
      <c r="G201" s="24" t="s">
        <v>52</v>
      </c>
      <c r="H201" s="25" t="str">
        <f t="array" ref="H201">IFNA(INDEX(Pitches[],MATCH($G201,Pitches[Pitches],0),2),"")</f>
        <v>G#</v>
      </c>
      <c r="I201" s="23" t="str">
        <f t="array" ref="I201">IF(
  AND(D201="", E201=""), 
  "", 
  IFNA(
    IF(
      INDEX(Singers[], MATCH(IF(D201&lt;&gt;"", B201, C201), Singers[Singers], 0), 2, 0) = "Gents",
      INDEX(Bhajans[], MATCH(IF(D201&lt;&gt;"", D201, E201), Bhajans[title], 0), 13),
      INDEX(Bhajans[], MATCH(IF(D201&lt;&gt;"", D201, E201), Bhajans[title], 0), 14)
    ),
    ""
  )
)
</f>
        <v/>
      </c>
      <c r="J201" s="25" t="str">
        <f t="array" ref="J201">IF(AND($D201="", $E201=""), "", IFNA(INDEX(Bhajans[], MATCH(IF($D201&lt;&gt;"", $D201, $E201), Bhajans[title], 0), 9), ""))
</f>
        <v>Darbari</v>
      </c>
      <c r="K201" s="26" t="str">
        <f t="array" ref="K201">IF(AND($D201="", $E201=""), "", IFNA(INDEX(Bhajans[], MATCH(IF($D201&lt;&gt;"", $D201, $E201), Bhajans[title], 0), 5), ""))
</f>
        <v>O Baba Sai Baba
Deenon Ke Dukha Harthey Baba [ O Baba ... ]
Ram Hi Baba Krishna Hi Baba
Nara Dehi Narayan Baba (2)
Oh Baba Sai Baba
Free us from our sorrows Baba [ Oh Baba ... ]
You are Rama, You are Krishna
Sathya, Dharma, Shanthi, Prema, You teach us all (2)</v>
      </c>
      <c r="L201" s="26" t="str">
        <f t="array" ref="L201">IF(AND($D201="", $E201=""), "", IFNA(INDEX(Bhajans[], MATCH(IF($D201&lt;&gt;"", $D201, $E201), Bhajans[title], 0), 4), ""))
</f>
        <v>O Lord Sai Baba, please remove the miseries of the meek. You are none other than Lord Rama, Krishna and Narayana who has incarnated as Lord Sai Baba.</v>
      </c>
    </row>
    <row r="202" ht="22.5" hidden="1" customHeight="1">
      <c r="A202" s="5">
        <v>45845.0</v>
      </c>
      <c r="B202" s="22"/>
      <c r="C202" s="28" t="str">
        <f t="array" ref="C202">IFNA(XLOOKUP(E202,GP_Bhajan_List[GP Bhajan List], GP_Bhajan_List[Singer]),"")</f>
        <v/>
      </c>
      <c r="D202" s="10"/>
      <c r="E202" s="20" t="s">
        <v>2429</v>
      </c>
      <c r="F202" s="23"/>
      <c r="G202" s="24" t="s">
        <v>101</v>
      </c>
      <c r="H202" s="25" t="str">
        <f t="array" ref="H202">IFNA(INDEX(Pitches[],MATCH($G202,Pitches[Pitches],0),2),"")</f>
        <v>F#</v>
      </c>
      <c r="I202" s="23" t="str">
        <f t="array" ref="I202">IF(
  AND(D202="", E202=""), 
  "", 
  IFNA(
    IF(
      INDEX(Singers[], MATCH(IF(D202&lt;&gt;"", B202, C202), Singers[Singers], 0), 2, 0) = "Gents",
      INDEX(Bhajans[], MATCH(IF(D202&lt;&gt;"", D202, E202), Bhajans[title], 0), 13),
      INDEX(Bhajans[], MATCH(IF(D202&lt;&gt;"", D202, E202), Bhajans[title], 0), 14)
    ),
    ""
  )
)
</f>
        <v/>
      </c>
      <c r="J202" s="25" t="str">
        <f t="array" ref="J202">IF(AND($D202="", $E202=""), "", IFNA(INDEX(Bhajans[], MATCH(IF($D202&lt;&gt;"", $D202, $E202), Bhajans[title], 0), 9), ""))
</f>
        <v>~ Yaman Kalyan</v>
      </c>
      <c r="K202" s="26" t="str">
        <f t="array" ref="K202">IF(AND($D202="", $E202=""), "", IFNA(INDEX(Bhajans[], MATCH(IF($D202&lt;&gt;"", $D202, $E202), Bhajans[title], 0), 5), ""))
</f>
        <v>Sai Ram Ghana Shyam Bhagawan Tumhara Naam
Tum Bina Koi Nahin Rakhwaley
Tum Bina Koi Nahin Apad Saharey
Tum Bina Prema Koi Nahin Denewaale
Tum Ho Merey Atma Ram Baba
Bhagawan ( Sai Ram ) Tumhara Naam</v>
      </c>
      <c r="L202" s="26" t="str">
        <f t="array" ref="L202">IF(AND($D202="", $E202=""), "", IFNA(INDEX(Bhajans[], MATCH(IF($D202&lt;&gt;"", $D202, $E202), Bhajans[title], 0), 4), ""))
</f>
        <v>O Lord Sai, You are verily Lord Rama and Krishna. We do not have any one other than You to protect us, to save us from all adversities and to give us unconditional love. O Lord Sai, You are the in-dweller of our hearts.</v>
      </c>
    </row>
    <row r="203" ht="22.5" hidden="1" customHeight="1">
      <c r="A203" s="5">
        <v>45845.0</v>
      </c>
      <c r="B203" s="22"/>
      <c r="C203" s="38" t="s">
        <v>1</v>
      </c>
      <c r="D203" s="10"/>
      <c r="E203" s="22"/>
      <c r="F203" s="23"/>
      <c r="G203" s="24"/>
      <c r="H203" s="25" t="str">
        <f t="array" ref="H203">IFNA(INDEX(Pitches[],MATCH($G203,Pitches[Pitches],0),2),"")</f>
        <v/>
      </c>
      <c r="I203" s="23" t="str">
        <f t="array" ref="I203">IF(
  AND(D203="", E203=""), 
  "", 
  IFNA(
    IF(
      INDEX(Singers[], MATCH(IF(D203&lt;&gt;"", B203, C203), Singers[Singers], 0), 2, 0) = "Gents",
      INDEX(Bhajans[], MATCH(IF(D203&lt;&gt;"", D203, E203), Bhajans[title], 0), 13),
      INDEX(Bhajans[], MATCH(IF(D203&lt;&gt;"", D203, E203), Bhajans[title], 0), 14)
    ),
    ""
  )
)
</f>
        <v/>
      </c>
      <c r="J203" s="25" t="str">
        <f t="array" ref="J203">IF(AND($D203="", $E203=""), "", IFNA(INDEX(Bhajans[], MATCH(IF($D203&lt;&gt;"", $D203, $E203), Bhajans[title], 0), 9), ""))
</f>
        <v/>
      </c>
      <c r="K203" s="26" t="str">
        <f t="array" ref="K203">IF(AND($D203="", $E203=""), "", IFNA(INDEX(Bhajans[], MATCH(IF($D203&lt;&gt;"", $D203, $E203), Bhajans[title], 0), 5), ""))
</f>
        <v/>
      </c>
      <c r="L203" s="26" t="str">
        <f t="array" ref="L203">IF(AND($D203="", $E203=""), "", IFNA(INDEX(Bhajans[], MATCH(IF($D203&lt;&gt;"", $D203, $E203), Bhajans[title], 0), 4), ""))
</f>
        <v/>
      </c>
    </row>
    <row r="204" ht="22.5" hidden="1" customHeight="1">
      <c r="A204" s="5">
        <v>45846.0</v>
      </c>
      <c r="B204" s="22"/>
      <c r="C204" s="38" t="s">
        <v>2</v>
      </c>
      <c r="D204" s="10"/>
      <c r="E204" s="20" t="s">
        <v>1229</v>
      </c>
      <c r="F204" s="23"/>
      <c r="G204" s="24" t="s">
        <v>88</v>
      </c>
      <c r="H204" s="25" t="str">
        <f t="array" ref="H204">IFNA(INDEX(Pitches[],MATCH($G204,Pitches[Pitches],0),2),"")</f>
        <v>A</v>
      </c>
      <c r="I204" s="23" t="str">
        <f t="array" ref="I204">IF(
  AND(D204="", E204=""), 
  "", 
  IFNA(
    IF(
      INDEX(Singers[], MATCH(IF(D204&lt;&gt;"", B204, C204), Singers[Singers], 0), 2, 0) = "Gents",
      INDEX(Bhajans[], MATCH(IF(D204&lt;&gt;"", D204, E204), Bhajans[title], 0), 13),
      INDEX(Bhajans[], MATCH(IF(D204&lt;&gt;"", D204, E204), Bhajans[title], 0), 14)
    ),
    ""
  )
)
</f>
        <v>1.5 Pancham / C#</v>
      </c>
      <c r="J204" s="25" t="str">
        <f t="array" ref="J204">IF(AND($D204="", $E204=""), "", IFNA(INDEX(Bhajans[], MATCH(IF($D204&lt;&gt;"", $D204, $E204), Bhajans[title], 0), 9), ""))
</f>
        <v>Natabhairavi</v>
      </c>
      <c r="K204" s="26" t="str">
        <f t="array" ref="K204">IF(AND($D204="", $E204=""), "", IFNA(INDEX(Bhajans[], MATCH(IF($D204&lt;&gt;"", $D204, $E204), Bhajans[title], 0), 5), ""))
</f>
        <v>Mangala Dayaka Hey Gananatha
Pranava Swaroopa Vighna Vinasha
Hey Shiva Nandana Paahi Dayala
Parthi Pureeshwara Jagat Paripala [ Pranava Swaroopa ... ]</v>
      </c>
      <c r="L204" s="26" t="str">
        <f t="array" ref="L204">IF(AND($D204="", $E204=""), "", IFNA(INDEX(Bhajans[], MATCH(IF($D204&lt;&gt;"", $D204, $E204), Bhajans[title], 0), 4), ""))
</f>
        <v>Glory to Lord Ganesha, the bestower of auspiciousness, Lord of the Ganaas, the very embodiment of Pranava (Omkar) and destroyer of obstacles. O the merciful, loving son of Lord Shiva, You are none other than the Lord of Parthi, Sai, the protector of the Universe.</v>
      </c>
    </row>
    <row r="205" ht="22.5" hidden="1" customHeight="1">
      <c r="A205" s="5">
        <v>45846.0</v>
      </c>
      <c r="B205" s="22"/>
      <c r="C205" s="38" t="s">
        <v>15</v>
      </c>
      <c r="D205" s="10"/>
      <c r="E205" s="20" t="s">
        <v>2461</v>
      </c>
      <c r="F205" s="23"/>
      <c r="G205" s="24" t="s">
        <v>89</v>
      </c>
      <c r="H205" s="25" t="str">
        <f t="array" ref="H205">IFNA(INDEX(Pitches[],MATCH($G205,Pitches[Pitches],0),2),"")</f>
        <v>E</v>
      </c>
      <c r="I205" s="23" t="str">
        <f t="array" ref="I205">IF(
  AND(D205="", E205=""), 
  "", 
  IFNA(
    IF(
      INDEX(Singers[], MATCH(IF(D205&lt;&gt;"", B205, C205), Singers[Singers], 0), 2, 0) = "Gents",
      INDEX(Bhajans[], MATCH(IF(D205&lt;&gt;"", D205, E205), Bhajans[title], 0), 13),
      INDEX(Bhajans[], MATCH(IF(D205&lt;&gt;"", D205, E205), Bhajans[title], 0), 14)
    ),
    ""
  )
)
</f>
        <v>5 Pancham / G</v>
      </c>
      <c r="J205" s="25" t="str">
        <f t="array" ref="J205">IF(AND($D205="", $E205=""), "", IFNA(INDEX(Bhajans[], MATCH(IF($D205&lt;&gt;"", $D205, $E205), Bhajans[title], 0), 9), ""))
</f>
        <v>Shankarabharanam / Bilawal</v>
      </c>
      <c r="K205" s="26" t="str">
        <f t="array" ref="K205">IF(AND($D205="", $E205=""), "", IFNA(INDEX(Bhajans[], MATCH(IF($D205&lt;&gt;"", $D205, $E205), Bhajans[title], 0), 5), ""))
</f>
        <v>Hari Om Namo Shiva Shakthi Namo
Sadguru Sri Sathya Sai Namo
Hari Om Namo Sita Rama Namo
Jaya Sadguru Sri Sathya Sai Namo
Hari Om Namo Radhey Shyam Namo
Jaya Sadguru Sri Sathya Sai Namo</v>
      </c>
      <c r="L205" s="26" t="str">
        <f t="array" ref="L205">IF(AND($D205="", $E205=""), "", IFNA(INDEX(Bhajans[], MATCH(IF($D205&lt;&gt;"", $D205, $E205), Bhajans[title], 0), 4), ""))
</f>
        <v>Let us offer our salutations to our sacred preceptor Sathya Sai who is none other than the incarnation of Shiva and Energy Principle Shakthi, Sita Rama as well as Radhey Shyam.</v>
      </c>
    </row>
    <row r="206" ht="22.5" hidden="1" customHeight="1">
      <c r="A206" s="5">
        <v>45846.0</v>
      </c>
      <c r="B206" s="22"/>
      <c r="C206" s="28" t="str">
        <f t="array" ref="C206">IFNA(XLOOKUP(E206,GP_Bhajan_List[GP Bhajan List], GP_Bhajan_List[Singer]),"")</f>
        <v>Shravya</v>
      </c>
      <c r="D206" s="10"/>
      <c r="E206" s="20" t="s">
        <v>1894</v>
      </c>
      <c r="F206" s="23"/>
      <c r="G206" s="24" t="s">
        <v>41</v>
      </c>
      <c r="H206" s="25" t="str">
        <f t="array" ref="H206">IFNA(INDEX(Pitches[],MATCH($G206,Pitches[Pitches],0),2),"")</f>
        <v>G</v>
      </c>
      <c r="I206" s="23" t="str">
        <f t="array" ref="I206">IF(
  AND(D206="", E206=""), 
  "", 
  IFNA(
    IF(
      INDEX(Singers[], MATCH(IF(D206&lt;&gt;"", B206, C206), Singers[Singers], 0), 2, 0) = "Gents",
      INDEX(Bhajans[], MATCH(IF(D206&lt;&gt;"", D206, E206), Bhajans[title], 0), 13),
      INDEX(Bhajans[], MATCH(IF(D206&lt;&gt;"", D206, E206), Bhajans[title], 0), 14)
    ),
    ""
  )
)
</f>
        <v>5 Pancham / G</v>
      </c>
      <c r="J206" s="25" t="str">
        <f t="array" ref="J206">IF(AND($D206="", $E206=""), "", IFNA(INDEX(Bhajans[], MATCH(IF($D206&lt;&gt;"", $D206, $E206), Bhajans[title], 0), 9), ""))
</f>
        <v>Janasammohini</v>
      </c>
      <c r="K206" s="26" t="str">
        <f t="array" ref="K206">IF(AND($D206="", $E206=""), "", IFNA(INDEX(Bhajans[], MATCH(IF($D206&lt;&gt;"", $D206, $E206), Bhajans[title], 0), 5), ""))
</f>
        <v>Gowri Nathaya Vishwanathaya
Sai Nathaya Namah Shivaya
Gunatheethaya Gunadharaya [ Sai Nathaya ... ]
Kaala Kaalaya Kaalatheethaya
Kaala Roopaya Namah Shivaya
Prema Roopaya Parthi Vasaya [ Sai Nathaya ... ]
Om Namah Shivaya Sai Shivaya (4)</v>
      </c>
      <c r="L206" s="26" t="str">
        <f t="array" ref="L206">IF(AND($D206="", $E206=""), "", IFNA(INDEX(Bhajans[], MATCH(IF($D206&lt;&gt;"", $D206, $E206), Bhajans[title], 0), 4), ""))
</f>
        <v>Obeisance to Lord Shiva, who is the consort of Gowri and the Lord of the universe. You are Sai Natha who embodies all attributes yet attributeless. You are the embodiment of time, beyond time and the Lord of time. You are the resident of Parthi whose form is Love.</v>
      </c>
    </row>
    <row r="207" ht="22.5" hidden="1" customHeight="1">
      <c r="A207" s="5">
        <v>45846.0</v>
      </c>
      <c r="B207" s="22"/>
      <c r="C207" s="38" t="s">
        <v>0</v>
      </c>
      <c r="D207" s="10"/>
      <c r="E207" s="22"/>
      <c r="F207" s="23"/>
      <c r="G207" s="24"/>
      <c r="H207" s="25" t="str">
        <f t="array" ref="H207">IFNA(INDEX(Pitches[],MATCH($G207,Pitches[Pitches],0),2),"")</f>
        <v/>
      </c>
      <c r="I207" s="23" t="str">
        <f t="array" ref="I207">IF(
  AND(D207="", E207=""), 
  "", 
  IFNA(
    IF(
      INDEX(Singers[], MATCH(IF(D207&lt;&gt;"", B207, C207), Singers[Singers], 0), 2, 0) = "Gents",
      INDEX(Bhajans[], MATCH(IF(D207&lt;&gt;"", D207, E207), Bhajans[title], 0), 13),
      INDEX(Bhajans[], MATCH(IF(D207&lt;&gt;"", D207, E207), Bhajans[title], 0), 14)
    ),
    ""
  )
)
</f>
        <v/>
      </c>
      <c r="J207" s="25" t="str">
        <f t="array" ref="J207">IF(AND($D207="", $E207=""), "", IFNA(INDEX(Bhajans[], MATCH(IF($D207&lt;&gt;"", $D207, $E207), Bhajans[title], 0), 9), ""))
</f>
        <v/>
      </c>
      <c r="K207" s="26" t="str">
        <f t="array" ref="K207">IF(AND($D207="", $E207=""), "", IFNA(INDEX(Bhajans[], MATCH(IF($D207&lt;&gt;"", $D207, $E207), Bhajans[title], 0), 5), ""))
</f>
        <v/>
      </c>
      <c r="L207" s="26" t="str">
        <f t="array" ref="L207">IF(AND($D207="", $E207=""), "", IFNA(INDEX(Bhajans[], MATCH(IF($D207&lt;&gt;"", $D207, $E207), Bhajans[title], 0), 4), ""))
</f>
        <v/>
      </c>
    </row>
    <row r="208" ht="22.5" hidden="1" customHeight="1">
      <c r="A208" s="5">
        <v>45847.0</v>
      </c>
      <c r="B208" s="22"/>
      <c r="C208" s="38" t="s">
        <v>4</v>
      </c>
      <c r="D208" s="10"/>
      <c r="E208" s="20" t="s">
        <v>40</v>
      </c>
      <c r="F208" s="23"/>
      <c r="G208" s="24" t="s">
        <v>120</v>
      </c>
      <c r="H208" s="25" t="str">
        <f t="array" ref="H208">IFNA(INDEX(Pitches[],MATCH($G208,Pitches[Pitches],0),2),"")</f>
        <v>D</v>
      </c>
      <c r="I208" s="23" t="str">
        <f t="array" ref="I208">IF(
  AND(D208="", E208=""), 
  "", 
  IFNA(
    IF(
      INDEX(Singers[], MATCH(IF(D208&lt;&gt;"", B208, C208), Singers[Singers], 0), 2, 0) = "Gents",
      INDEX(Bhajans[], MATCH(IF(D208&lt;&gt;"", D208, E208), Bhajans[title], 0), 13),
      INDEX(Bhajans[], MATCH(IF(D208&lt;&gt;"", D208, E208), Bhajans[title], 0), 14)
    ),
    ""
  )
)
</f>
        <v>5 Pancham / G</v>
      </c>
      <c r="J208" s="25" t="str">
        <f t="array" ref="J208">IF(AND($D208="", $E208=""), "", IFNA(INDEX(Bhajans[], MATCH(IF($D208&lt;&gt;"", $D208, $E208), Bhajans[title], 0), 9), ""))
</f>
        <v>Darbari</v>
      </c>
      <c r="K208" s="26" t="str">
        <f t="array" ref="K208">IF(AND($D208="", $E208=""), "", IFNA(INDEX(Bhajans[], MATCH(IF($D208&lt;&gt;"", $D208, $E208), Bhajans[title], 0), 5), ""))
</f>
        <v>Gananatha Sai Gajanana
Partheeshwara Dukha Bhanjana [ Gananatha ... ]
Kailasa Pathey Shiva Nandana Deena Natha Harey Hey Niranjana
Siddhi Pradatha Shubhanana Jagadeeshwara Shanthi Niketana
Jagadeeshwara Shanthi Niketana</v>
      </c>
      <c r="L208" s="26" t="str">
        <f t="array" ref="L208">IF(AND($D208="", $E208=""), "", IFNA(INDEX(Bhajans[], MATCH(IF($D208&lt;&gt;"", $D208, $E208), Bhajans[title], 0), 4), ""))
</f>
        <v>O Lord Ganesha, the Lord of all Ganaas (Demigods), O Lord of Parthi, You relieve us of all anxieties and sadness. O the Son of Shiva (the Lord of Kailasa), who is the embodiment of purity and the Lord of the destitute, O bestower of all the siddhis and prowess, the one whose face radiates goodness, O sustainer of the whole world and the abode of all peace, glory be to Thee.</v>
      </c>
    </row>
    <row r="209" ht="22.5" hidden="1" customHeight="1">
      <c r="A209" s="5">
        <v>45847.0</v>
      </c>
      <c r="B209" s="22"/>
      <c r="C209" s="38" t="s">
        <v>16</v>
      </c>
      <c r="D209" s="10"/>
      <c r="E209" s="20" t="s">
        <v>2507</v>
      </c>
      <c r="F209" s="23"/>
      <c r="G209" s="24" t="s">
        <v>190</v>
      </c>
      <c r="H209" s="25" t="str">
        <f t="array" ref="H209">IFNA(INDEX(Pitches[],MATCH($G209,Pitches[Pitches],0),2),"")</f>
        <v>G#</v>
      </c>
      <c r="I209" s="23" t="str">
        <f t="array" ref="I209">IF(
  AND(D209="", E209=""), 
  "", 
  IFNA(
    IF(
      INDEX(Singers[], MATCH(IF(D209&lt;&gt;"", B209, C209), Singers[Singers], 0), 2, 0) = "Gents",
      INDEX(Bhajans[], MATCH(IF(D209&lt;&gt;"", D209, E209), Bhajans[title], 0), 13),
      INDEX(Bhajans[], MATCH(IF(D209&lt;&gt;"", D209, E209), Bhajans[title], 0), 14)
    ),
    ""
  )
)
</f>
        <v>6 Madhyam / D</v>
      </c>
      <c r="J209" s="25" t="str">
        <f t="array" ref="J209">IF(AND($D209="", $E209=""), "", IFNA(INDEX(Bhajans[], MATCH(IF($D209&lt;&gt;"", $D209, $E209), Bhajans[title], 0), 9), ""))
</f>
        <v>Pahadi</v>
      </c>
      <c r="K209" s="26" t="str">
        <f t="array" ref="K209">IF(AND($D209="", $E209=""), "", IFNA(INDEX(Bhajans[], MATCH(IF($D209&lt;&gt;"", $D209, $E209), Bhajans[title], 0), 5), ""))
</f>
        <v>Sai Naamamey Brahmanandamu Sai Charanamey Divyanandamu
Sathya Sai Roopamey Nayananandamu
Leela Vinodamey Sai Sankalpamu
Premanandamey Sai Sowmya Roopamu (2)</v>
      </c>
      <c r="L209" s="26" t="str">
        <f t="array" ref="L209">IF(AND($D209="", $E209=""), "", IFNA(INDEX(Bhajans[], MATCH(IF($D209&lt;&gt;"", $D209, $E209), Bhajans[title], 0), 4), ""))
</f>
        <v>Glory to Lord Sai - The chanting of that name confers on all of us supreme Joy, the Lotus Feet confer divine bliss, the vision of the very form of Sri Sathya Sai is blissful to the eyes that see Him He is determined to provide us joy with his miraculous love His subtle and graceful form bestows on us eternal Love and Joy.</v>
      </c>
    </row>
    <row r="210" ht="22.5" hidden="1" customHeight="1">
      <c r="A210" s="5">
        <v>45847.0</v>
      </c>
      <c r="B210" s="22"/>
      <c r="C210" s="38" t="s">
        <v>0</v>
      </c>
      <c r="D210" s="10"/>
      <c r="E210" s="20" t="s">
        <v>1731</v>
      </c>
      <c r="F210" s="23"/>
      <c r="G210" s="24" t="s">
        <v>52</v>
      </c>
      <c r="H210" s="25" t="str">
        <f t="array" ref="H210">IFNA(INDEX(Pitches[],MATCH($G210,Pitches[Pitches],0),2),"")</f>
        <v>G#</v>
      </c>
      <c r="I210" s="23" t="str">
        <f t="array" ref="I210">IF(
  AND(D210="", E210=""), 
  "", 
  IFNA(
    IF(
      INDEX(Singers[], MATCH(IF(D210&lt;&gt;"", B210, C210), Singers[Singers], 0), 2, 0) = "Gents",
      INDEX(Bhajans[], MATCH(IF(D210&lt;&gt;"", D210, E210), Bhajans[title], 0), 13),
      INDEX(Bhajans[], MATCH(IF(D210&lt;&gt;"", D210, E210), Bhajans[title], 0), 14)
    ),
    ""
  )
)
</f>
        <v>1 Pancham / C</v>
      </c>
      <c r="J210" s="25" t="str">
        <f t="array" ref="J210">IF(AND($D210="", $E210=""), "", IFNA(INDEX(Bhajans[], MATCH(IF($D210&lt;&gt;"", $D210, $E210), Bhajans[title], 0), 9), ""))
</f>
        <v>Brindavan Sarang</v>
      </c>
      <c r="K210" s="26" t="str">
        <f t="array" ref="K210">IF(AND($D210="", $E210=""), "", IFNA(INDEX(Bhajans[], MATCH(IF($D210&lt;&gt;"", $D210, $E210), Bhajans[title], 0), 5), ""))
</f>
        <v>Deena Natha Sai Guru Natha
Prema Swaroopa Shanthi Pradatha [ Deena Natha ... ]
Jaya Jaya Guru Deva Satchidananda
Shashi Vadana Alankruta Kesha
Sundara Sai Ananda Dayi
Daya Sagara Karunakara Sai Guru Deva</v>
      </c>
      <c r="L210" s="26" t="str">
        <f t="array" ref="L210">IF(AND($D210="", $E210=""), "", IFNA(INDEX(Bhajans[], MATCH(IF($D210&lt;&gt;"", $D210, $E210), Bhajans[title], 0), 4), ""))
</f>
        <v>O Divine Preceptor Sai, the Lord of the destitute, You are the embodiment of love. You grant peace to the devotees. Victory unto You, O Lord, the embodiment of truth, awareness and bliss, who has a face like the moon, decorated with a crown of hair. O Sai, You are the ocean of compassion and kindness.</v>
      </c>
    </row>
    <row r="211" ht="36.0" hidden="1" customHeight="1">
      <c r="A211" s="5">
        <v>45847.0</v>
      </c>
      <c r="B211" s="22"/>
      <c r="C211" s="38" t="s">
        <v>4</v>
      </c>
      <c r="D211" s="10"/>
      <c r="E211" s="22"/>
      <c r="F211" s="23"/>
      <c r="G211" s="24"/>
      <c r="H211" s="25" t="str">
        <f t="array" ref="H211">IFNA(INDEX(Pitches[],MATCH($G211,Pitches[Pitches],0),2),"")</f>
        <v/>
      </c>
      <c r="I211" s="23" t="str">
        <f t="array" ref="I211">IF(
  AND(D211="", E211=""), 
  "", 
  IFNA(
    IF(
      INDEX(Singers[], MATCH(IF(D211&lt;&gt;"", B211, C211), Singers[Singers], 0), 2, 0) = "Gents",
      INDEX(Bhajans[], MATCH(IF(D211&lt;&gt;"", D211, E211), Bhajans[title], 0), 13),
      INDEX(Bhajans[], MATCH(IF(D211&lt;&gt;"", D211, E211), Bhajans[title], 0), 14)
    ),
    ""
  )
)
</f>
        <v/>
      </c>
      <c r="J211" s="25" t="str">
        <f t="array" ref="J211">IF(AND($D211="", $E211=""), "", IFNA(INDEX(Bhajans[], MATCH(IF($D211&lt;&gt;"", $D211, $E211), Bhajans[title], 0), 9), ""))
</f>
        <v/>
      </c>
      <c r="K211" s="26" t="str">
        <f t="array" ref="K211">IF(AND($D211="", $E211=""), "", IFNA(INDEX(Bhajans[], MATCH(IF($D211&lt;&gt;"", $D211, $E211), Bhajans[title], 0), 5), ""))
</f>
        <v/>
      </c>
      <c r="L211" s="26" t="str">
        <f t="array" ref="L211">IF(AND($D211="", $E211=""), "", IFNA(INDEX(Bhajans[], MATCH(IF($D211&lt;&gt;"", $D211, $E211), Bhajans[title], 0), 4), ""))
</f>
        <v/>
      </c>
    </row>
    <row r="212" ht="40.5" hidden="1" customHeight="1">
      <c r="A212" s="5">
        <v>45848.0</v>
      </c>
      <c r="B212" s="22"/>
      <c r="C212" s="38" t="s">
        <v>6</v>
      </c>
      <c r="D212" s="10"/>
      <c r="E212" s="20" t="s">
        <v>2530</v>
      </c>
      <c r="F212" s="23"/>
      <c r="G212" s="24" t="s">
        <v>228</v>
      </c>
      <c r="H212" s="25" t="str">
        <f t="array" ref="H212">IFNA(INDEX(Pitches[],MATCH($G212,Pitches[Pitches],0),2),"")</f>
        <v>F</v>
      </c>
      <c r="I212" s="23" t="str">
        <f t="array" ref="I212">IF(
  AND(D212="", E212=""), 
  "", 
  IFNA(
    IF(
      INDEX(Singers[], MATCH(IF(D212&lt;&gt;"", B212, C212), Singers[Singers], 0), 2, 0) = "Gents",
      INDEX(Bhajans[], MATCH(IF(D212&lt;&gt;"", D212, E212), Bhajans[title], 0), 13),
      INDEX(Bhajans[], MATCH(IF(D212&lt;&gt;"", D212, E212), Bhajans[title], 0), 14)
    ),
    ""
  )
)
</f>
        <v>6 Pancham / A</v>
      </c>
      <c r="J212" s="25" t="str">
        <f t="array" ref="J212">IF(AND($D212="", $E212=""), "", IFNA(INDEX(Bhajans[], MATCH(IF($D212&lt;&gt;"", $D212, $E212), Bhajans[title], 0), 9), ""))
</f>
        <v>Yaman Kalyan</v>
      </c>
      <c r="K212" s="26" t="str">
        <f t="array" ref="K212">IF(AND($D212="", $E212=""), "", IFNA(INDEX(Bhajans[], MATCH(IF($D212&lt;&gt;"", $D212, $E212), Bhajans[title], 0), 5), ""))
</f>
        <v>Gajanana Hey Shubhanana
Parama Niranjana Gajavadana
Vakratunda Dhara Vighna Vinasha
Pranava Swaroopa Parthi Pureesha
Siddhi Vinayaka Paahi Gajanana [ Parama Niranjana ... ]</v>
      </c>
      <c r="L212" s="26" t="str">
        <f t="array" ref="L212">IF(AND($D212="", $E212=""), "", IFNA(INDEX(Bhajans[], MATCH(IF($D212&lt;&gt;"", $D212, $E212), Bhajans[title], 0), 4), ""))
</f>
        <v>Oh elephant-faced Lord Gajanana, You confer auspiciousness, You are supremely pure, Oh the one with a curved trunk, the destroyer of all the obstacles, grant us victory. Oh Lord, Your form is that of the primordial Om (Pranava) and You are none other than the Lord of Parthi. Oh the all powerful one, protect us Your devotees.</v>
      </c>
    </row>
    <row r="213" ht="48.75" hidden="1" customHeight="1">
      <c r="A213" s="5">
        <v>45848.0</v>
      </c>
      <c r="B213" s="22"/>
      <c r="C213" s="38" t="s">
        <v>4</v>
      </c>
      <c r="D213" s="61" t="s">
        <v>2540</v>
      </c>
      <c r="E213" s="20" t="s">
        <v>1804</v>
      </c>
      <c r="F213" s="23"/>
      <c r="G213" s="24" t="s">
        <v>144</v>
      </c>
      <c r="H213" s="25" t="str">
        <f t="array" ref="H213">IFNA(INDEX(Pitches[],MATCH($G213,Pitches[Pitches],0),2),"")</f>
        <v>D#</v>
      </c>
      <c r="I213" s="23" t="str">
        <f t="array" ref="I213">IF(
  AND(D213="", E213=""), 
  "", 
  IFNA(
    IF(
      INDEX(Singers[], MATCH(IF(D213&lt;&gt;"", B213, C213), Singers[Singers], 0), 2, 0) = "Gents",
      INDEX(Bhajans[], MATCH(IF(D213&lt;&gt;"", D213, E213), Bhajans[title], 0), 13),
      INDEX(Bhajans[], MATCH(IF(D213&lt;&gt;"", D213, E213), Bhajans[title], 0), 14)
    ),
    ""
  )
)
</f>
        <v/>
      </c>
      <c r="J213" s="25" t="str">
        <f t="array" ref="J213">IF(AND($D213="", $E213=""), "", IFNA(INDEX(Bhajans[], MATCH(IF($D213&lt;&gt;"", $D213, $E213), Bhajans[title], 0), 9), ""))
</f>
        <v/>
      </c>
      <c r="K213" s="26" t="str">
        <f t="array" ref="K213">IF(AND($D213="", $E213=""), "", IFNA(INDEX(Bhajans[], MATCH(IF($D213&lt;&gt;"", $D213, $E213), Bhajans[title], 0), 5), ""))
</f>
        <v/>
      </c>
      <c r="L213" s="26" t="str">
        <f t="array" ref="L213">IF(AND($D213="", $E213=""), "", IFNA(INDEX(Bhajans[], MATCH(IF($D213&lt;&gt;"", $D213, $E213), Bhajans[title], 0), 4), ""))
</f>
        <v/>
      </c>
    </row>
    <row r="214" ht="54.0" hidden="1" customHeight="1">
      <c r="A214" s="5">
        <v>45848.0</v>
      </c>
      <c r="B214" s="22"/>
      <c r="C214" s="38" t="s">
        <v>2</v>
      </c>
      <c r="D214" s="22"/>
      <c r="E214" s="20" t="s">
        <v>1485</v>
      </c>
      <c r="F214" s="23"/>
      <c r="G214" s="24" t="s">
        <v>41</v>
      </c>
      <c r="H214" s="25" t="str">
        <f t="array" ref="H214">IFNA(INDEX(Pitches[],MATCH($G214,Pitches[Pitches],0),2),"")</f>
        <v>G</v>
      </c>
      <c r="I214" s="23" t="str">
        <f t="array" ref="I214">IF(
  AND(D214="", E214=""), 
  "", 
  IFNA(
    IF(
      INDEX(Singers[], MATCH(IF(D214&lt;&gt;"", B214, C214), Singers[Singers], 0), 2, 0) = "Gents",
      INDEX(Bhajans[], MATCH(IF(D214&lt;&gt;"", D214, E214), Bhajans[title], 0), 13),
      INDEX(Bhajans[], MATCH(IF(D214&lt;&gt;"", D214, E214), Bhajans[title], 0), 14)
    ),
    ""
  )
)
</f>
        <v>6.5 Pancham / A#</v>
      </c>
      <c r="J214" s="25" t="str">
        <f t="array" ref="J214">IF(AND($D214="", $E214=""), "", IFNA(INDEX(Bhajans[], MATCH(IF($D214&lt;&gt;"", $D214, $E214), Bhajans[title], 0), 9), ""))
</f>
        <v>Shankarabharanam / Bilawal</v>
      </c>
      <c r="K214" s="26" t="str">
        <f t="array" ref="K214">IF(AND($D214="", $E214=""), "", IFNA(INDEX(Bhajans[], MATCH(IF($D214&lt;&gt;"", $D214, $E214), Bhajans[title], 0), 5), ""))
</f>
        <v>Buddha Mahavir Yesu Sai
Vahey Guru Vahey Guru Bol Manuva
Allah Yesu Sadguru Sai
Geeta Veda Quran Ho Sai
Tan Mey Sai Man Mey Sai
Rom Rom Mey Sai Sai [ Vahey Guru ... ]</v>
      </c>
      <c r="L214" s="26" t="str">
        <f t="array" ref="L214">IF(AND($D214="", $E214=""), "", IFNA(INDEX(Bhajans[], MATCH(IF($D214&lt;&gt;"", $D214, $E214), Bhajans[title], 0), 4), ""))
</f>
        <v>O mind, chant the name of Vahey Guru, Buddha, Mahavir, Jesus and the Divine Preceptor Sai, who are the essence of scriptures Bagawad Gita, Quran and Bible. O Sai, You are the indweller of the body and mind and every atom of body is filled by You.</v>
      </c>
    </row>
    <row r="215" ht="26.25" hidden="1" customHeight="1">
      <c r="A215" s="5">
        <v>45848.0</v>
      </c>
      <c r="B215" s="22"/>
      <c r="C215" s="38" t="s">
        <v>16</v>
      </c>
      <c r="D215" s="22"/>
      <c r="E215" s="20" t="s">
        <v>2561</v>
      </c>
      <c r="F215" s="23"/>
      <c r="G215" s="24" t="s">
        <v>89</v>
      </c>
      <c r="H215" s="25" t="str">
        <f t="array" ref="H215">IFNA(INDEX(Pitches[],MATCH($G215,Pitches[Pitches],0),2),"")</f>
        <v>E</v>
      </c>
      <c r="I215" s="23" t="str">
        <f t="array" ref="I215">IF(
  AND(D215="", E215=""), 
  "", 
  IFNA(
    IF(
      INDEX(Singers[], MATCH(IF(D215&lt;&gt;"", B215, C215), Singers[Singers], 0), 2, 0) = "Gents",
      INDEX(Bhajans[], MATCH(IF(D215&lt;&gt;"", D215, E215), Bhajans[title], 0), 13),
      INDEX(Bhajans[], MATCH(IF(D215&lt;&gt;"", D215, E215), Bhajans[title], 0), 14)
    ),
    ""
  )
)
</f>
        <v>5 Pancham / G</v>
      </c>
      <c r="J215" s="25" t="str">
        <f t="array" ref="J215">IF(AND($D215="", $E215=""), "", IFNA(INDEX(Bhajans[], MATCH(IF($D215&lt;&gt;"", $D215, $E215), Bhajans[title], 0), 9), ""))
</f>
        <v>Natabhairavi</v>
      </c>
      <c r="K215" s="26" t="str">
        <f t="array" ref="K215">IF(AND($D215="", $E215=""), "", IFNA(INDEX(Bhajans[], MATCH(IF($D215&lt;&gt;"", $D215, $E215), Bhajans[title], 0), 5), ""))
</f>
        <v>Jaya Guru Jaya Guru Sai Ram
Jagat Guru Sathya Sai Ram [ Jaya Guru ... ]
Brahma Vishnu Shiva Sai Ram
Parabrahma Roopa Sai Ram
Mata Pitha Guru Sai Ram [ Jagat Guru ... ]</v>
      </c>
      <c r="L215" s="26" t="str">
        <f t="array" ref="L215">IF(AND($D215="", $E215=""), "", IFNA(INDEX(Bhajans[], MATCH(IF($D215&lt;&gt;"", $D215, $E215), Bhajans[title], 0), 4), ""))
</f>
        <v>Prostrations to Lord Sathya Sai Rama, the Divine Preceptor of the Universe. He is the Mother, Father, Preceptor as well as Creator (Brahma), Sustainer (Vishnu), Destroyer (Shiva) and is the very embodiment of the Supreme One.</v>
      </c>
    </row>
    <row r="216" ht="29.25" hidden="1" customHeight="1">
      <c r="A216" s="5">
        <v>45848.0</v>
      </c>
      <c r="B216" s="22"/>
      <c r="C216" s="38" t="s">
        <v>13</v>
      </c>
      <c r="D216" s="22"/>
      <c r="E216" s="20" t="s">
        <v>2574</v>
      </c>
      <c r="F216" s="23"/>
      <c r="G216" s="24" t="s">
        <v>144</v>
      </c>
      <c r="H216" s="25" t="str">
        <f t="array" ref="H216">IFNA(INDEX(Pitches[],MATCH($G216,Pitches[Pitches],0),2),"")</f>
        <v>D#</v>
      </c>
      <c r="I216" s="23" t="str">
        <f t="array" ref="I216">IF(
  AND(D216="", E216=""), 
  "", 
  IFNA(
    IF(
      INDEX(Singers[], MATCH(IF(D216&lt;&gt;"", B216, C216), Singers[Singers], 0), 2, 0) = "Gents",
      INDEX(Bhajans[], MATCH(IF(D216&lt;&gt;"", D216, E216), Bhajans[title], 0), 13),
      INDEX(Bhajans[], MATCH(IF(D216&lt;&gt;"", D216, E216), Bhajans[title], 0), 14)
    ),
    ""
  )
)
</f>
        <v>5 Pancham / G</v>
      </c>
      <c r="J216" s="25" t="str">
        <f t="array" ref="J216">IF(AND($D216="", $E216=""), "", IFNA(INDEX(Bhajans[], MATCH(IF($D216&lt;&gt;"", $D216, $E216), Bhajans[title], 0), 9), ""))
</f>
        <v>Yaman Kalyan</v>
      </c>
      <c r="K216" s="26" t="str">
        <f t="array" ref="K216">IF(AND($D216="", $E216=""), "", IFNA(INDEX(Bhajans[], MATCH(IF($D216&lt;&gt;"", $D216, $E216), Bhajans[title], 0), 5), ""))
</f>
        <v>Manasa Bhajorey Guru Charanam
Dusthara Bhava Sagara Taranam
Guru Maharaj Guru Jai Jai
Sai Natha Sadguru Jai Jai
Om Namah Shivaya Om Namah Shivaya Om Namah Shivaya Shivaya Namah Om
Arunachala Shiva Arunachala Shiva Arunachala Shiva Aruna Shivom
Omkaram Baba Omkaram Baba Omkaram Baba Om Namo Baba
Manasa Bhajorey Guru Charanam
Dusthara Bhava Sagara Taranam
Guru Maharaj Guru Jai Jai
Sai Natha Sadguru Jai Jai
Om Namah Shivaya Om Namah Shivaya Om Namah Shivaya Shivaya Namah Om
Arunachala Shiva Arunachala Shiva Arunachala Shiva Aruna Shivom
Omkaram Bhava Omkaram Bhava Omkaram Bhava Om Namo Baba
Worshipping in your mind at the Guru's Feet
Gives you the blessing to make your life complete
Banisher of darkness, praise to You
Sathya Sai, our Lord ever true
Praise to Shiva, Praise to Shiva, Praise to Shiva
Sai Shiva, praise to You
Lord of Protection, Lord of Protection, Lord of
Protection, Lord Sai, praise to You
You are Om, Baba, You are Om, Baba, You are
Om, Baba, You are the Form of Om
Worship in your mind the Feet of the Guru
For crossing the ocean of life is hard to do
Remover of all darkness, praise to Thee
Shiva Sai, Lord of Light, Shiva Sai
Praise to You, Shiva, Praise to You, Shiva,
Praise to You, Shiva
You light the pathway Home
Lord of the Mountain, Shiva,
Lord of the Mountain, Shiva,
Lord of the Mountain, Shiva,
You light the pathway Home
You are Om, Baba, You are Om, Baba,
You are Om, Baba, You are the Form of Om
Vol overgave kniel ik aan uw voeten neer
In mijn levensboot ben ik dan veilig Heer
Ere zij U God, koning van mijn hart
(Sathya) Sai Baba, alle glorie in aan U
Om ik buig voor Shiva, Om ik buig voor Shiva, Om ik buig voor Shivaya Shiva ik buig voor U
U doet mijn hart verwarmen, U doet mijn hart verwarmen, U doet mijn hart verwarmen, Heer Shiva dit komt door U
Baba ik zing uw Naam, Baba ik zing uw Naam, Baba ik zing uw Naam, ik zing uw Naam en buig voor U
Guru no Miashi wo Agamemasho
Eichi no Hikari ni Terasarete
Toutoki Guru Sai Baba
Ooi Naru Kami, Ooi Naru Kami, Ooi Naru Kami, Sai Baba
Kagiri Naki Ai no, Kagiri Naki Ai no, Kagiri Naki Ai no, Sai Baba
Michibiki Tamae, Michibiki Tamae, Michibiki Tamae, Sai Baba</v>
      </c>
      <c r="L216" s="26" t="str">
        <f t="array" ref="L216">IF(AND($D216="", $E216=""), "", IFNA(INDEX(Bhajans[], MATCH(IF($D216&lt;&gt;"", $D216, $E216), Bhajans[title], 0), 4), ""))
</f>
        <v>O mind, adhere to the feet of the Guru by singing His glory and take refuge under His feet, which enables us to cross the unconquerable ocean of life. Glory be to the venerable Guru Sainath. Chant repeatedly 'Om Nama Shivaya', 'Arunachala Shiva'. Prostrations to Baba who is the embodiment of Om.</v>
      </c>
    </row>
    <row r="217" ht="22.5" hidden="1" customHeight="1">
      <c r="A217" s="5">
        <v>45848.0</v>
      </c>
      <c r="B217" s="22"/>
      <c r="C217" s="38" t="s">
        <v>10</v>
      </c>
      <c r="D217" s="22"/>
      <c r="E217" s="20" t="s">
        <v>2583</v>
      </c>
      <c r="F217" s="23"/>
      <c r="G217" s="24" t="s">
        <v>120</v>
      </c>
      <c r="H217" s="25" t="str">
        <f t="array" ref="H217">IFNA(INDEX(Pitches[],MATCH($G217,Pitches[Pitches],0),2),"")</f>
        <v>D</v>
      </c>
      <c r="I217" s="23" t="str">
        <f t="array" ref="I217">IF(
  AND(D217="", E217=""), 
  "", 
  IFNA(
    IF(
      INDEX(Singers[], MATCH(IF(D217&lt;&gt;"", B217, C217), Singers[Singers], 0), 2, 0) = "Gents",
      INDEX(Bhajans[], MATCH(IF(D217&lt;&gt;"", D217, E217), Bhajans[title], 0), 13),
      INDEX(Bhajans[], MATCH(IF(D217&lt;&gt;"", D217, E217), Bhajans[title], 0), 14)
    ),
    ""
  )
)
</f>
        <v>4 Pancham / F</v>
      </c>
      <c r="J217" s="25" t="str">
        <f t="array" ref="J217">IF(AND($D217="", $E217=""), "", IFNA(INDEX(Bhajans[], MATCH(IF($D217&lt;&gt;"", $D217, $E217), Bhajans[title], 0), 9), ""))
</f>
        <v>~ Major (Harikamboji)</v>
      </c>
      <c r="K217" s="26" t="str">
        <f t="array" ref="K217">IF(AND($D217="", $E217=""), "", IFNA(INDEX(Bhajans[], MATCH(IF($D217&lt;&gt;"", $D217, $E217), Bhajans[title], 0), 5), ""))
</f>
        <v>Guru Baba Guru Baba
Anata no Miashi ni Chikaimasu
Sai Baba Waga Kami yo
Sathya Baba Ai no Kami [ Anata no ... ]
Sunaona Kokoro de Inorimasu
Anata no Ai wo Tsutaetai
Watashi no Kokoro ni Ari Tamou
Guru Baba Guru Baba
Charana Namostuthey Guru Baba
Vidya Dayaka Guru Baba
(Pra)Shantha Swaroopa Guru Baba
Guruvara Guruvara Guru Baba</v>
      </c>
      <c r="L217" s="26" t="str">
        <f t="array" ref="L217">IF(AND($D217="", $E217=""), "", IFNA(INDEX(Bhajans[], MATCH(IF($D217&lt;&gt;"", $D217, $E217), Bhajans[title], 0), 4), ""))
</f>
        <v>Divine Preceptor Baba, I devote myself to Your divine feet, O God of Love. I obediently pray to You from the bottom of my heart.</v>
      </c>
    </row>
    <row r="218" ht="22.5" hidden="1" customHeight="1">
      <c r="A218" s="5">
        <v>45848.0</v>
      </c>
      <c r="B218" s="22"/>
      <c r="D218" s="22"/>
      <c r="E218" s="22"/>
      <c r="F218" s="23"/>
      <c r="G218" s="24"/>
      <c r="H218" s="25" t="str">
        <f t="array" ref="H218">IFNA(INDEX(Pitches[],MATCH($G218,Pitches[Pitches],0),2),"")</f>
        <v/>
      </c>
      <c r="I218" s="23" t="str">
        <f t="array" ref="I218">IF(
  AND(D218="", E218=""), 
  "", 
  IFNA(
    IF(
      INDEX(Singers[], MATCH(IF(D218&lt;&gt;"", B218, C218), Singers[Singers], 0), 2, 0) = "Gents",
      INDEX(Bhajans[], MATCH(IF(D218&lt;&gt;"", D218, E218), Bhajans[title], 0), 13),
      INDEX(Bhajans[], MATCH(IF(D218&lt;&gt;"", D218, E218), Bhajans[title], 0), 14)
    ),
    ""
  )
)
</f>
        <v/>
      </c>
      <c r="J218" s="25" t="str">
        <f t="array" ref="J218">IF(AND($D218="", $E218=""), "", IFNA(INDEX(Bhajans[], MATCH(IF($D218&lt;&gt;"", $D218, $E218), Bhajans[title], 0), 9), ""))
</f>
        <v/>
      </c>
      <c r="K218" s="26" t="str">
        <f t="array" ref="K218">IF(AND($D218="", $E218=""), "", IFNA(INDEX(Bhajans[], MATCH(IF($D218&lt;&gt;"", $D218, $E218), Bhajans[title], 0), 5), ""))
</f>
        <v/>
      </c>
      <c r="L218" s="26" t="str">
        <f t="array" ref="L218">IF(AND($D218="", $E218=""), "", IFNA(INDEX(Bhajans[], MATCH(IF($D218&lt;&gt;"", $D218, $E218), Bhajans[title], 0), 4), ""))
</f>
        <v/>
      </c>
    </row>
    <row r="219" ht="22.5" hidden="1" customHeight="1">
      <c r="A219" s="5">
        <v>45848.0</v>
      </c>
      <c r="B219" s="22"/>
      <c r="D219" s="22"/>
      <c r="E219" s="22"/>
      <c r="F219" s="23"/>
      <c r="G219" s="24"/>
      <c r="H219" s="25" t="str">
        <f t="array" ref="H219">IFNA(INDEX(Pitches[],MATCH($G219,Pitches[Pitches],0),2),"")</f>
        <v/>
      </c>
      <c r="I219" s="23" t="str">
        <f t="array" ref="I219">IF(
  AND(D219="", E219=""), 
  "", 
  IFNA(
    IF(
      INDEX(Singers[], MATCH(IF(D219&lt;&gt;"", B219, C219), Singers[Singers], 0), 2, 0) = "Gents",
      INDEX(Bhajans[], MATCH(IF(D219&lt;&gt;"", D219, E219), Bhajans[title], 0), 13),
      INDEX(Bhajans[], MATCH(IF(D219&lt;&gt;"", D219, E219), Bhajans[title], 0), 14)
    ),
    ""
  )
)
</f>
        <v/>
      </c>
      <c r="J219" s="25" t="str">
        <f t="array" ref="J219">IF(AND($D219="", $E219=""), "", IFNA(INDEX(Bhajans[], MATCH(IF($D219&lt;&gt;"", $D219, $E219), Bhajans[title], 0), 9), ""))
</f>
        <v/>
      </c>
      <c r="K219" s="26" t="str">
        <f t="array" ref="K219">IF(AND($D219="", $E219=""), "", IFNA(INDEX(Bhajans[], MATCH(IF($D219&lt;&gt;"", $D219, $E219), Bhajans[title], 0), 5), ""))
</f>
        <v/>
      </c>
      <c r="L219" s="26" t="str">
        <f t="array" ref="L219">IF(AND($D219="", $E219=""), "", IFNA(INDEX(Bhajans[], MATCH(IF($D219&lt;&gt;"", $D219, $E219), Bhajans[title], 0), 4), ""))
</f>
        <v/>
      </c>
    </row>
    <row r="220" ht="22.5" hidden="1" customHeight="1">
      <c r="A220" s="5">
        <v>45848.0</v>
      </c>
      <c r="B220" s="22"/>
      <c r="C220" s="28" t="str">
        <f t="array" ref="C220">IFNA(XLOOKUP(E220,GP_Bhajan_List[GP Bhajan List], GP_Bhajan_List[Singer]),"")</f>
        <v/>
      </c>
      <c r="D220" s="22"/>
      <c r="E220" s="22"/>
      <c r="F220" s="23"/>
      <c r="G220" s="24"/>
      <c r="H220" s="25" t="str">
        <f t="array" ref="H220">IFNA(INDEX(Pitches[],MATCH($G220,Pitches[Pitches],0),2),"")</f>
        <v/>
      </c>
      <c r="I220" s="23" t="str">
        <f t="array" ref="I220">IF(
  AND(D220="", E220=""), 
  "", 
  IFNA(
    IF(
      INDEX(Singers[], MATCH(IF(D220&lt;&gt;"", B220, C220), Singers[Singers], 0), 2, 0) = "Gents",
      INDEX(Bhajans[], MATCH(IF(D220&lt;&gt;"", D220, E220), Bhajans[title], 0), 13),
      INDEX(Bhajans[], MATCH(IF(D220&lt;&gt;"", D220, E220), Bhajans[title], 0), 14)
    ),
    ""
  )
)
</f>
        <v/>
      </c>
      <c r="J220" s="25" t="str">
        <f t="array" ref="J220">IF(AND($D220="", $E220=""), "", IFNA(INDEX(Bhajans[], MATCH(IF($D220&lt;&gt;"", $D220, $E220), Bhajans[title], 0), 9), ""))
</f>
        <v/>
      </c>
      <c r="K220" s="26" t="str">
        <f t="array" ref="K220">IF(AND($D220="", $E220=""), "", IFNA(INDEX(Bhajans[], MATCH(IF($D220&lt;&gt;"", $D220, $E220), Bhajans[title], 0), 5), ""))
</f>
        <v/>
      </c>
      <c r="L220" s="26" t="str">
        <f t="array" ref="L220">IF(AND($D220="", $E220=""), "", IFNA(INDEX(Bhajans[], MATCH(IF($D220&lt;&gt;"", $D220, $E220), Bhajans[title], 0), 4), ""))
</f>
        <v/>
      </c>
    </row>
    <row r="221" ht="22.5" hidden="1" customHeight="1">
      <c r="A221" s="5">
        <v>45848.0</v>
      </c>
      <c r="B221" s="22"/>
      <c r="C221" s="28" t="str">
        <f t="array" ref="C221">IFNA(XLOOKUP(E221,GP_Bhajan_List[GP Bhajan List], GP_Bhajan_List[Singer]),"")</f>
        <v/>
      </c>
      <c r="D221" s="22"/>
      <c r="E221" s="22"/>
      <c r="F221" s="23"/>
      <c r="G221" s="24"/>
      <c r="H221" s="25" t="str">
        <f t="array" ref="H221">IFNA(INDEX(Pitches[],MATCH($G221,Pitches[Pitches],0),2),"")</f>
        <v/>
      </c>
      <c r="I221" s="23" t="str">
        <f t="array" ref="I221">IF(
  AND(D221="", E221=""), 
  "", 
  IFNA(
    IF(
      INDEX(Singers[], MATCH(IF(D221&lt;&gt;"", B221, C221), Singers[Singers], 0), 2, 0) = "Gents",
      INDEX(Bhajans[], MATCH(IF(D221&lt;&gt;"", D221, E221), Bhajans[title], 0), 13),
      INDEX(Bhajans[], MATCH(IF(D221&lt;&gt;"", D221, E221), Bhajans[title], 0), 14)
    ),
    ""
  )
)
</f>
        <v/>
      </c>
      <c r="J221" s="25" t="str">
        <f t="array" ref="J221">IF(AND($D221="", $E221=""), "", IFNA(INDEX(Bhajans[], MATCH(IF($D221&lt;&gt;"", $D221, $E221), Bhajans[title], 0), 9), ""))
</f>
        <v/>
      </c>
      <c r="K221" s="26" t="str">
        <f t="array" ref="K221">IF(AND($D221="", $E221=""), "", IFNA(INDEX(Bhajans[], MATCH(IF($D221&lt;&gt;"", $D221, $E221), Bhajans[title], 0), 5), ""))
</f>
        <v/>
      </c>
      <c r="L221" s="26" t="str">
        <f t="array" ref="L221">IF(AND($D221="", $E221=""), "", IFNA(INDEX(Bhajans[], MATCH(IF($D221&lt;&gt;"", $D221, $E221), Bhajans[title], 0), 4), ""))
</f>
        <v/>
      </c>
    </row>
    <row r="222" ht="22.5" hidden="1" customHeight="1">
      <c r="A222" s="5">
        <v>45848.0</v>
      </c>
      <c r="B222" s="22"/>
      <c r="C222" s="28" t="str">
        <f t="array" ref="C222">IFNA(XLOOKUP(E222,GP_Bhajan_List[GP Bhajan List], GP_Bhajan_List[Singer]),"")</f>
        <v/>
      </c>
      <c r="D222" s="22"/>
      <c r="E222" s="22"/>
      <c r="F222" s="23"/>
      <c r="G222" s="24"/>
      <c r="H222" s="25" t="str">
        <f t="array" ref="H222">IFNA(INDEX(Pitches[],MATCH($G222,Pitches[Pitches],0),2),"")</f>
        <v/>
      </c>
      <c r="I222" s="23" t="str">
        <f t="array" ref="I222">IF(
  AND(D222="", E222=""), 
  "", 
  IFNA(
    IF(
      INDEX(Singers[], MATCH(IF(D222&lt;&gt;"", B222, C222), Singers[Singers], 0), 2, 0) = "Gents",
      INDEX(Bhajans[], MATCH(IF(D222&lt;&gt;"", D222, E222), Bhajans[title], 0), 13),
      INDEX(Bhajans[], MATCH(IF(D222&lt;&gt;"", D222, E222), Bhajans[title], 0), 14)
    ),
    ""
  )
)
</f>
        <v/>
      </c>
      <c r="J222" s="25" t="str">
        <f t="array" ref="J222">IF(AND($D222="", $E222=""), "", IFNA(INDEX(Bhajans[], MATCH(IF($D222&lt;&gt;"", $D222, $E222), Bhajans[title], 0), 9), ""))
</f>
        <v/>
      </c>
      <c r="K222" s="26" t="str">
        <f t="array" ref="K222">IF(AND($D222="", $E222=""), "", IFNA(INDEX(Bhajans[], MATCH(IF($D222&lt;&gt;"", $D222, $E222), Bhajans[title], 0), 5), ""))
</f>
        <v/>
      </c>
      <c r="L222" s="26" t="str">
        <f t="array" ref="L222">IF(AND($D222="", $E222=""), "", IFNA(INDEX(Bhajans[], MATCH(IF($D222&lt;&gt;"", $D222, $E222), Bhajans[title], 0), 4), ""))
</f>
        <v/>
      </c>
    </row>
    <row r="223" ht="22.5" hidden="1" customHeight="1">
      <c r="A223" s="5">
        <v>45848.0</v>
      </c>
      <c r="B223" s="22"/>
      <c r="C223" s="28" t="str">
        <f t="array" ref="C223">IFNA(XLOOKUP(E223,GP_Bhajan_List[GP Bhajan List], GP_Bhajan_List[Singer]),"")</f>
        <v/>
      </c>
      <c r="D223" s="22"/>
      <c r="E223" s="22"/>
      <c r="F223" s="23"/>
      <c r="G223" s="24"/>
      <c r="H223" s="25" t="str">
        <f t="array" ref="H223">IFNA(INDEX(Pitches[],MATCH($G223,Pitches[Pitches],0),2),"")</f>
        <v/>
      </c>
      <c r="I223" s="23" t="str">
        <f t="array" ref="I223">IF(
  AND(D223="", E223=""), 
  "", 
  IFNA(
    IF(
      INDEX(Singers[], MATCH(IF(D223&lt;&gt;"", B223, C223), Singers[Singers], 0), 2, 0) = "Gents",
      INDEX(Bhajans[], MATCH(IF(D223&lt;&gt;"", D223, E223), Bhajans[title], 0), 13),
      INDEX(Bhajans[], MATCH(IF(D223&lt;&gt;"", D223, E223), Bhajans[title], 0), 14)
    ),
    ""
  )
)
</f>
        <v/>
      </c>
      <c r="J223" s="25" t="str">
        <f t="array" ref="J223">IF(AND($D223="", $E223=""), "", IFNA(INDEX(Bhajans[], MATCH(IF($D223&lt;&gt;"", $D223, $E223), Bhajans[title], 0), 9), ""))
</f>
        <v/>
      </c>
      <c r="K223" s="26" t="str">
        <f t="array" ref="K223">IF(AND($D223="", $E223=""), "", IFNA(INDEX(Bhajans[], MATCH(IF($D223&lt;&gt;"", $D223, $E223), Bhajans[title], 0), 5), ""))
</f>
        <v/>
      </c>
      <c r="L223" s="26" t="str">
        <f t="array" ref="L223">IF(AND($D223="", $E223=""), "", IFNA(INDEX(Bhajans[], MATCH(IF($D223&lt;&gt;"", $D223, $E223), Bhajans[title], 0), 4), ""))
</f>
        <v/>
      </c>
    </row>
    <row r="224" ht="22.5" hidden="1" customHeight="1">
      <c r="A224" s="5">
        <v>45848.0</v>
      </c>
      <c r="B224" s="22"/>
      <c r="C224" s="28" t="str">
        <f t="array" ref="C224">IFNA(XLOOKUP(E224,GP_Bhajan_List[GP Bhajan List], GP_Bhajan_List[Singer]),"")</f>
        <v/>
      </c>
      <c r="D224" s="22"/>
      <c r="E224" s="22"/>
      <c r="F224" s="23"/>
      <c r="G224" s="24"/>
      <c r="H224" s="25" t="str">
        <f t="array" ref="H224">IFNA(INDEX(Pitches[],MATCH($G224,Pitches[Pitches],0),2),"")</f>
        <v/>
      </c>
      <c r="I224" s="23" t="str">
        <f t="array" ref="I224">IF(
  AND(D224="", E224=""), 
  "", 
  IFNA(
    IF(
      INDEX(Singers[], MATCH(IF(D224&lt;&gt;"", B224, C224), Singers[Singers], 0), 2, 0) = "Gents",
      INDEX(Bhajans[], MATCH(IF(D224&lt;&gt;"", D224, E224), Bhajans[title], 0), 13),
      INDEX(Bhajans[], MATCH(IF(D224&lt;&gt;"", D224, E224), Bhajans[title], 0), 14)
    ),
    ""
  )
)
</f>
        <v/>
      </c>
      <c r="J224" s="25" t="str">
        <f t="array" ref="J224">IF(AND($D224="", $E224=""), "", IFNA(INDEX(Bhajans[], MATCH(IF($D224&lt;&gt;"", $D224, $E224), Bhajans[title], 0), 9), ""))
</f>
        <v/>
      </c>
      <c r="K224" s="26" t="str">
        <f t="array" ref="K224">IF(AND($D224="", $E224=""), "", IFNA(INDEX(Bhajans[], MATCH(IF($D224&lt;&gt;"", $D224, $E224), Bhajans[title], 0), 5), ""))
</f>
        <v/>
      </c>
      <c r="L224" s="26" t="str">
        <f t="array" ref="L224">IF(AND($D224="", $E224=""), "", IFNA(INDEX(Bhajans[], MATCH(IF($D224&lt;&gt;"", $D224, $E224), Bhajans[title], 0), 4), ""))
</f>
        <v/>
      </c>
    </row>
    <row r="225" ht="22.5" hidden="1" customHeight="1">
      <c r="A225" s="5">
        <v>45848.0</v>
      </c>
      <c r="B225" s="22"/>
      <c r="C225" s="28" t="str">
        <f t="array" ref="C225">IFNA(XLOOKUP(E225,GP_Bhajan_List[GP Bhajan List], GP_Bhajan_List[Singer]),"")</f>
        <v/>
      </c>
      <c r="D225" s="22"/>
      <c r="E225" s="22"/>
      <c r="F225" s="23"/>
      <c r="G225" s="24"/>
      <c r="H225" s="25" t="str">
        <f t="array" ref="H225">IFNA(INDEX(Pitches[],MATCH($G225,Pitches[Pitches],0),2),"")</f>
        <v/>
      </c>
      <c r="I225" s="23" t="str">
        <f t="array" ref="I225">IF(
  AND(D225="", E225=""), 
  "", 
  IFNA(
    IF(
      INDEX(Singers[], MATCH(IF(D225&lt;&gt;"", B225, C225), Singers[Singers], 0), 2, 0) = "Gents",
      INDEX(Bhajans[], MATCH(IF(D225&lt;&gt;"", D225, E225), Bhajans[title], 0), 13),
      INDEX(Bhajans[], MATCH(IF(D225&lt;&gt;"", D225, E225), Bhajans[title], 0), 14)
    ),
    ""
  )
)
</f>
        <v/>
      </c>
      <c r="J225" s="25" t="str">
        <f t="array" ref="J225">IF(AND($D225="", $E225=""), "", IFNA(INDEX(Bhajans[], MATCH(IF($D225&lt;&gt;"", $D225, $E225), Bhajans[title], 0), 9), ""))
</f>
        <v/>
      </c>
      <c r="K225" s="26" t="str">
        <f t="array" ref="K225">IF(AND($D225="", $E225=""), "", IFNA(INDEX(Bhajans[], MATCH(IF($D225&lt;&gt;"", $D225, $E225), Bhajans[title], 0), 5), ""))
</f>
        <v/>
      </c>
      <c r="L225" s="26" t="str">
        <f t="array" ref="L225">IF(AND($D225="", $E225=""), "", IFNA(INDEX(Bhajans[], MATCH(IF($D225&lt;&gt;"", $D225, $E225), Bhajans[title], 0), 4), ""))
</f>
        <v/>
      </c>
    </row>
    <row r="226" ht="22.5" hidden="1" customHeight="1">
      <c r="A226" s="62">
        <v>45849.0</v>
      </c>
      <c r="B226" s="20" t="s">
        <v>0</v>
      </c>
      <c r="C226" s="28" t="str">
        <f t="array" ref="C226">IFNA(XLOOKUP(E226,GP_Bhajan_List[GP Bhajan List], GP_Bhajan_List[Singer]),"")</f>
        <v/>
      </c>
      <c r="D226" s="20" t="s">
        <v>138</v>
      </c>
      <c r="E226" s="22"/>
      <c r="F226" s="23"/>
      <c r="G226" s="24" t="s">
        <v>227</v>
      </c>
      <c r="H226" s="25" t="str">
        <f t="array" ref="H226">IFNA(INDEX(Pitches[],MATCH($G226,Pitches[Pitches],0),2),"")</f>
        <v>A#</v>
      </c>
      <c r="I226" s="23" t="str">
        <f t="array" ref="I226">IF(
  AND(D226="", E226=""), 
  "", 
  IFNA(
    IF(
      INDEX(Singers[], MATCH(IF(D226&lt;&gt;"", B226, C226), Singers[Singers], 0), 2, 0) = "Gents",
      INDEX(Bhajans[], MATCH(IF(D226&lt;&gt;"", D226, E226), Bhajans[title], 0), 13),
      INDEX(Bhajans[], MATCH(IF(D226&lt;&gt;"", D226, E226), Bhajans[title], 0), 14)
    ),
    ""
  )
)
</f>
        <v>3 Pancham / E</v>
      </c>
      <c r="J226" s="25" t="str">
        <f t="array" ref="J226">IF(AND($D226="", $E226=""), "", IFNA(INDEX(Bhajans[], MATCH(IF($D226&lt;&gt;"", $D226, $E226), Bhajans[title], 0), 9), ""))
</f>
        <v>Mayamalavagowla / Bhairav</v>
      </c>
      <c r="K226" s="26" t="str">
        <f t="array" ref="K226">IF(AND($D226="", $E226=""), "", IFNA(INDEX(Bhajans[], MATCH(IF($D226&lt;&gt;"", $D226, $E226), Bhajans[title], 0), 5), ""))
</f>
        <v>Vighneshwaram Bhajorey Manasa Vighna Haram Bhajorey (2)
(Bhajorey) Vighneshwaram Bhajorey Manasa Vighna Haram Bhajorey</v>
      </c>
      <c r="L226" s="26" t="str">
        <f t="array" ref="L226">IF(AND($D226="", $E226=""), "", IFNA(INDEX(Bhajans[], MATCH(IF($D226&lt;&gt;"", $D226, $E226), Bhajans[title], 0), 4), ""))
</f>
        <v>Oh Mind! Sing the praises of Lord Vighneshwara (Lord Ganesha) who removes all obstacles and destroys them.</v>
      </c>
    </row>
    <row r="227" ht="22.5" hidden="1" customHeight="1">
      <c r="A227" s="62">
        <v>45849.0</v>
      </c>
      <c r="B227" s="20" t="s">
        <v>4</v>
      </c>
      <c r="C227" s="28" t="str">
        <f t="array" ref="C227">IFNA(XLOOKUP(E227,GP_Bhajan_List[GP Bhajan List], GP_Bhajan_List[Singer]),"")</f>
        <v/>
      </c>
      <c r="D227" s="20" t="s">
        <v>1878</v>
      </c>
      <c r="E227" s="22"/>
      <c r="F227" s="23"/>
      <c r="G227" s="24" t="s">
        <v>89</v>
      </c>
      <c r="H227" s="25" t="str">
        <f t="array" ref="H227">IFNA(INDEX(Pitches[],MATCH($G227,Pitches[Pitches],0),2),"")</f>
        <v>E</v>
      </c>
      <c r="I227" s="23" t="str">
        <f t="array" ref="I227">IF(
  AND(D227="", E227=""), 
  "", 
  IFNA(
    IF(
      INDEX(Singers[], MATCH(IF(D227&lt;&gt;"", B227, C227), Singers[Singers], 0), 2, 0) = "Gents",
      INDEX(Bhajans[], MATCH(IF(D227&lt;&gt;"", D227, E227), Bhajans[title], 0), 13),
      INDEX(Bhajans[], MATCH(IF(D227&lt;&gt;"", D227, E227), Bhajans[title], 0), 14)
    ),
    ""
  )
)
</f>
        <v>5.5 Pancham / G#</v>
      </c>
      <c r="J227" s="25" t="str">
        <f t="array" ref="J227">IF(AND($D227="", $E227=""), "", IFNA(INDEX(Bhajans[], MATCH(IF($D227&lt;&gt;"", $D227, $E227), Bhajans[title], 0), 9), ""))
</f>
        <v>Shankarabharanam / Bilawal</v>
      </c>
      <c r="K227" s="26" t="str">
        <f t="array" ref="K227">IF(AND($D227="", $E227=""), "", IFNA(INDEX(Bhajans[], MATCH(IF($D227&lt;&gt;"", $D227, $E227), Bhajans[title], 0), 5), ""))
</f>
        <v>Prema Swaroopini Janani Ma
Charana Namostuthey Sai Ma [ Prema Swaroopini ... ]
Jagadambe Krupakari Sai Ma
Karunamayi Janani Sai Ma
Tribhuvana Palini Sai Ma [ Charana Namostuthey ... ]</v>
      </c>
      <c r="L227" s="26" t="str">
        <f t="array" ref="L227">IF(AND($D227="", $E227=""), "", IFNA(INDEX(Bhajans[], MATCH(IF($D227&lt;&gt;"", $D227, $E227), Bhajans[title], 0), 4), ""))
</f>
        <v>You are embodiment of Divine Love, O Sai, Mother of the Universe. Humble salutations at Your Holy Feet. Please have compassion for me, O Divine Mother of the three worlds.</v>
      </c>
    </row>
    <row r="228" ht="22.5" hidden="1" customHeight="1">
      <c r="A228" s="62">
        <v>45849.0</v>
      </c>
      <c r="B228" s="20" t="s">
        <v>2</v>
      </c>
      <c r="C228" s="28" t="str">
        <f t="array" ref="C228">IFNA(XLOOKUP(E228,GP_Bhajan_List[GP Bhajan List], GP_Bhajan_List[Singer]),"")</f>
        <v/>
      </c>
      <c r="D228" s="20" t="s">
        <v>2705</v>
      </c>
      <c r="E228" s="22"/>
      <c r="F228" s="23"/>
      <c r="G228" s="24" t="s">
        <v>155</v>
      </c>
      <c r="H228" s="25" t="str">
        <f t="array" ref="H228">IFNA(INDEX(Pitches[],MATCH($G228,Pitches[Pitches],0),2),"")</f>
        <v>C#</v>
      </c>
      <c r="I228" s="23" t="str">
        <f t="array" ref="I228">IF(
  AND(D228="", E228=""), 
  "", 
  IFNA(
    IF(
      INDEX(Singers[], MATCH(IF(D228&lt;&gt;"", B228, C228), Singers[Singers], 0), 2, 0) = "Gents",
      INDEX(Bhajans[], MATCH(IF(D228&lt;&gt;"", D228, E228), Bhajans[title], 0), 13),
      INDEX(Bhajans[], MATCH(IF(D228&lt;&gt;"", D228, E228), Bhajans[title], 0), 14)
    ),
    ""
  )
)
</f>
        <v>4 Pancham / F</v>
      </c>
      <c r="J228" s="25" t="str">
        <f t="array" ref="J228">IF(AND($D228="", $E228=""), "", IFNA(INDEX(Bhajans[], MATCH(IF($D228&lt;&gt;"", $D228, $E228), Bhajans[title], 0), 9), ""))
</f>
        <v>Yaman Kalyan</v>
      </c>
      <c r="K228" s="26" t="str">
        <f t="array" ref="K228">IF(AND($D228="", $E228=""), "", IFNA(INDEX(Bhajans[], MATCH(IF($D228&lt;&gt;"", $D228, $E228), Bhajans[title], 0), 5), ""))
</f>
        <v>Durga Bhavani Ma Jaya Jaya Sai Ma
Kaali Kapalini Ma Jaya Jaya Sai Ma [ Durga Bhavani ... ]
Parama Shivani Ma Jaya Jaya Sai Ma
Jagadodharini Ma Jaya Jaya Sai Ma</v>
      </c>
      <c r="L228" s="26" t="str">
        <f t="array" ref="L228">IF(AND($D228="", $E228=""), "", IFNA(INDEX(Bhajans[], MATCH(IF($D228&lt;&gt;"", $D228, $E228), Bhajans[title], 0), 4), ""))
</f>
        <v>Victory to Mother Sai who is verily Mother Durga (Parvathi). Victory to the Divine Mother hailed as Bhavani, Kaali. Victory to Mother Sai, who is the embodiment of Supreme Power and who has come to save and deliver mankind.</v>
      </c>
    </row>
    <row r="229" ht="22.5" hidden="1" customHeight="1">
      <c r="A229" s="62">
        <v>45849.0</v>
      </c>
      <c r="B229" s="22"/>
      <c r="C229" s="28" t="str">
        <f t="array" ref="C229">IFNA(XLOOKUP(E229,GP_Bhajan_List[GP Bhajan List], GP_Bhajan_List[Singer]),"")</f>
        <v/>
      </c>
      <c r="D229" s="22"/>
      <c r="E229" s="22"/>
      <c r="F229" s="23"/>
      <c r="G229" s="24"/>
      <c r="H229" s="25" t="str">
        <f t="array" ref="H229">IFNA(INDEX(Pitches[],MATCH($G229,Pitches[Pitches],0),2),"")</f>
        <v/>
      </c>
      <c r="I229" s="23" t="str">
        <f t="array" ref="I229">IF(
  AND(D229="", E229=""), 
  "", 
  IFNA(
    IF(
      INDEX(Singers[], MATCH(IF(D229&lt;&gt;"", B229, C229), Singers[Singers], 0), 2, 0) = "Gents",
      INDEX(Bhajans[], MATCH(IF(D229&lt;&gt;"", D229, E229), Bhajans[title], 0), 13),
      INDEX(Bhajans[], MATCH(IF(D229&lt;&gt;"", D229, E229), Bhajans[title], 0), 14)
    ),
    ""
  )
)
</f>
        <v/>
      </c>
      <c r="J229" s="25" t="str">
        <f t="array" ref="J229">IF(AND($D229="", $E229=""), "", IFNA(INDEX(Bhajans[], MATCH(IF($D229&lt;&gt;"", $D229, $E229), Bhajans[title], 0), 9), ""))
</f>
        <v/>
      </c>
      <c r="K229" s="26" t="str">
        <f t="array" ref="K229">IF(AND($D229="", $E229=""), "", IFNA(INDEX(Bhajans[], MATCH(IF($D229&lt;&gt;"", $D229, $E229), Bhajans[title], 0), 5), ""))
</f>
        <v/>
      </c>
      <c r="L229" s="26" t="str">
        <f t="array" ref="L229">IF(AND($D229="", $E229=""), "", IFNA(INDEX(Bhajans[], MATCH(IF($D229&lt;&gt;"", $D229, $E229), Bhajans[title], 0), 4), ""))
</f>
        <v/>
      </c>
    </row>
    <row r="230" ht="22.5" hidden="1" customHeight="1">
      <c r="A230" s="62">
        <v>45850.0</v>
      </c>
      <c r="B230" s="20" t="s">
        <v>16</v>
      </c>
      <c r="C230" s="28" t="str">
        <f t="array" ref="C230">IFNA(XLOOKUP(E230,GP_Bhajan_List[GP Bhajan List], GP_Bhajan_List[Singer]),"")</f>
        <v/>
      </c>
      <c r="D230" s="20" t="s">
        <v>897</v>
      </c>
      <c r="E230" s="22"/>
      <c r="F230" s="23"/>
      <c r="G230" s="24" t="s">
        <v>88</v>
      </c>
      <c r="H230" s="25" t="str">
        <f t="array" ref="H230">IFNA(INDEX(Pitches[],MATCH($G230,Pitches[Pitches],0),2),"")</f>
        <v>A</v>
      </c>
      <c r="I230" s="23" t="str">
        <f t="array" ref="I230">IF(
  AND(D230="", E230=""), 
  "", 
  IFNA(
    IF(
      INDEX(Singers[], MATCH(IF(D230&lt;&gt;"", B230, C230), Singers[Singers], 0), 2, 0) = "Gents",
      INDEX(Bhajans[], MATCH(IF(D230&lt;&gt;"", D230, E230), Bhajans[title], 0), 13),
      INDEX(Bhajans[], MATCH(IF(D230&lt;&gt;"", D230, E230), Bhajans[title], 0), 14)
    ),
    ""
  )
)
</f>
        <v>1 Pancham / C</v>
      </c>
      <c r="J230" s="25" t="str">
        <f t="array" ref="J230">IF(AND($D230="", $E230=""), "", IFNA(INDEX(Bhajans[], MATCH(IF($D230&lt;&gt;"", $D230, $E230), Bhajans[title], 0), 9), ""))
</f>
        <v>Yaman Kalyan</v>
      </c>
      <c r="K230" s="26" t="str">
        <f t="array" ref="K230">IF(AND($D230="", $E230=""), "", IFNA(INDEX(Bhajans[], MATCH(IF($D230&lt;&gt;"", $D230, $E230), Bhajans[title], 0), 5), ""))
</f>
        <v>Lambodhara Hey Vighneshwara
Shambhu Kumara Siddeshwara [ Lambodhara ... ]
Ambika Tanaya Omkareshwara
Heramba Sai Shirdeeshwara (Partheeshwara)</v>
      </c>
      <c r="L230" s="26" t="str">
        <f t="array" ref="L230">IF(AND($D230="", $E230=""), "", IFNA(INDEX(Bhajans[], MATCH(IF($D230&lt;&gt;"", $D230, $E230), Bhajans[title], 0), 4), ""))
</f>
        <v>Sing the glory of Lord Ganesha who removes obstacles, the son of Shambho (Shiva) and Ambika (Parvathi) and who has a big stomach. He is the Lord of Yogis, the embodiment of Om, and is also known as Heramba. He is none other than Sai, the Lord of Shirdi and Parthi.</v>
      </c>
    </row>
    <row r="231" ht="22.5" hidden="1" customHeight="1">
      <c r="A231" s="62">
        <v>45850.0</v>
      </c>
      <c r="B231" s="20" t="s">
        <v>1</v>
      </c>
      <c r="C231" s="28" t="str">
        <f t="array" ref="C231">IFNA(XLOOKUP(E231,GP_Bhajan_List[GP Bhajan List], GP_Bhajan_List[Singer]),"")</f>
        <v/>
      </c>
      <c r="D231" s="20" t="s">
        <v>2738</v>
      </c>
      <c r="E231" s="22"/>
      <c r="F231" s="23"/>
      <c r="G231" s="24" t="s">
        <v>52</v>
      </c>
      <c r="H231" s="25" t="str">
        <f t="array" ref="H231">IFNA(INDEX(Pitches[],MATCH($G231,Pitches[Pitches],0),2),"")</f>
        <v>G#</v>
      </c>
      <c r="I231" s="23" t="str">
        <f t="array" ref="I231">IF(
  AND(D231="", E231=""), 
  "", 
  IFNA(
    IF(
      INDEX(Singers[], MATCH(IF(D231&lt;&gt;"", B231, C231), Singers[Singers], 0), 2, 0) = "Gents",
      INDEX(Bhajans[], MATCH(IF(D231&lt;&gt;"", D231, E231), Bhajans[title], 0), 13),
      INDEX(Bhajans[], MATCH(IF(D231&lt;&gt;"", D231, E231), Bhajans[title], 0), 14)
    ),
    ""
  )
)
</f>
        <v>2 Pancham / D</v>
      </c>
      <c r="J231" s="25" t="str">
        <f t="array" ref="J231">IF(AND($D231="", $E231=""), "", IFNA(INDEX(Bhajans[], MATCH(IF($D231&lt;&gt;"", $D231, $E231), Bhajans[title], 0), 9), ""))
</f>
        <v>Kanada</v>
      </c>
      <c r="K231" s="26" t="str">
        <f t="array" ref="K231">IF(AND($D231="", $E231=""), "", IFNA(INDEX(Bhajans[], MATCH(IF($D231&lt;&gt;"", $D231, $E231), Bhajans[title], 0), 5), ""))
</f>
        <v>Prem Se Gao Pavana Naam
Rama Rama Raghu Nandana Rama [ Prem Se ... ]
Jaya Jaya Rama Jaya Raghu Rama
Jaya Sai Rama Jaya Sathya Naama</v>
      </c>
      <c r="L231" s="26" t="str">
        <f t="array" ref="L231">IF(AND($D231="", $E231=""), "", IFNA(INDEX(Bhajans[], MATCH(IF($D231&lt;&gt;"", $D231, $E231), Bhajans[title], 0), 4), ""))
</f>
        <v>With love and devotion, sing the purifying and uplifting name of Lord Rama of the Raghu Dynasty. Victory to Lord Rama. Victory to Lord Sathya Sai Baba.</v>
      </c>
    </row>
    <row r="232" ht="22.5" hidden="1" customHeight="1">
      <c r="A232" s="62">
        <v>45850.0</v>
      </c>
      <c r="B232" s="20" t="s">
        <v>10</v>
      </c>
      <c r="C232" s="28" t="str">
        <f t="array" ref="C232">IFNA(XLOOKUP(E232,GP_Bhajan_List[GP Bhajan List], GP_Bhajan_List[Singer]),"")</f>
        <v/>
      </c>
      <c r="D232" s="20" t="s">
        <v>2750</v>
      </c>
      <c r="E232" s="22"/>
      <c r="F232" s="23"/>
      <c r="G232" s="24" t="s">
        <v>88</v>
      </c>
      <c r="H232" s="25" t="str">
        <f t="array" ref="H232">IFNA(INDEX(Pitches[],MATCH($G232,Pitches[Pitches],0),2),"")</f>
        <v>A</v>
      </c>
      <c r="I232" s="23" t="str">
        <f t="array" ref="I232">IF(
  AND(D232="", E232=""), 
  "", 
  IFNA(
    IF(
      INDEX(Singers[], MATCH(IF(D232&lt;&gt;"", B232, C232), Singers[Singers], 0), 2, 0) = "Gents",
      INDEX(Bhajans[], MATCH(IF(D232&lt;&gt;"", D232, E232), Bhajans[title], 0), 13),
      INDEX(Bhajans[], MATCH(IF(D232&lt;&gt;"", D232, E232), Bhajans[title], 0), 14)
    ),
    ""
  )
)
</f>
        <v>2 Pancham / D</v>
      </c>
      <c r="J232" s="25" t="str">
        <f t="array" ref="J232">IF(AND($D232="", $E232=""), "", IFNA(INDEX(Bhajans[], MATCH(IF($D232&lt;&gt;"", $D232, $E232), Bhajans[title], 0), 9), ""))
</f>
        <v>Chakravakam / Ahir Bhairav</v>
      </c>
      <c r="K232" s="26" t="str">
        <f t="array" ref="K232">IF(AND($D232="", $E232=""), "", IFNA(INDEX(Bhajans[], MATCH(IF($D232&lt;&gt;"", $D232, $E232), Bhajans[title], 0), 5), ""))
</f>
        <v>Krishna Bhajo Krishna Bhajo Murali Govinda Bhajo
Radhey Govinda Bhajo Radhey Gopala Bhajo [ Krishna Bhajo ... ]
Giridhari Shyama Bhajo Radhey Govinda Bhajo
Madhuvana Sanchari Shyama Gopala Bhajo (2)</v>
      </c>
      <c r="L232" s="26" t="str">
        <f t="array" ref="L232">IF(AND($D232="", $E232=""), "", IFNA(INDEX(Bhajans[], MATCH(IF($D232&lt;&gt;"", $D232, $E232), Bhajans[title], 0), 4), ""))
</f>
        <v>Chant the name of Lord Krishna, the one holding the flute, the consort of Radha, the dark-complexioned one who held aloft the Govardhan mountain and the one who moved about in the forest inhabited by demon Madhu.</v>
      </c>
    </row>
    <row r="233" ht="22.5" hidden="1" customHeight="1">
      <c r="A233" s="62">
        <v>45850.0</v>
      </c>
      <c r="B233" s="20" t="s">
        <v>0</v>
      </c>
      <c r="C233" s="28" t="str">
        <f t="array" ref="C233">IFNA(XLOOKUP(E233,GP_Bhajan_List[GP Bhajan List], GP_Bhajan_List[Singer]),"")</f>
        <v/>
      </c>
      <c r="D233" s="20" t="s">
        <v>1912</v>
      </c>
      <c r="E233" s="22"/>
      <c r="F233" s="23"/>
      <c r="G233" s="24" t="s">
        <v>88</v>
      </c>
      <c r="H233" s="25" t="str">
        <f t="array" ref="H233">IFNA(INDEX(Pitches[],MATCH($G233,Pitches[Pitches],0),2),"")</f>
        <v>A</v>
      </c>
      <c r="I233" s="23" t="str">
        <f t="array" ref="I233">IF(
  AND(D233="", E233=""), 
  "", 
  IFNA(
    IF(
      INDEX(Singers[], MATCH(IF(D233&lt;&gt;"", B233, C233), Singers[Singers], 0), 2, 0) = "Gents",
      INDEX(Bhajans[], MATCH(IF(D233&lt;&gt;"", D233, E233), Bhajans[title], 0), 13),
      INDEX(Bhajans[], MATCH(IF(D233&lt;&gt;"", D233, E233), Bhajans[title], 0), 14)
    ),
    ""
  )
)
</f>
        <v>1.5 Pancham / C#</v>
      </c>
      <c r="J233" s="25" t="str">
        <f t="array" ref="J233">IF(AND($D233="", $E233=""), "", IFNA(INDEX(Bhajans[], MATCH(IF($D233&lt;&gt;"", $D233, $E233), Bhajans[title], 0), 9), ""))
</f>
        <v>Abheri / Bhimpalas</v>
      </c>
      <c r="K233" s="26" t="str">
        <f t="array" ref="K233">IF(AND($D233="", $E233=""), "", IFNA(INDEX(Bhajans[], MATCH(IF($D233&lt;&gt;"", $D233, $E233), Bhajans[title], 0), 5), ""))
</f>
        <v>Govinda Krishna Vittala Venu Gopala Krishna Vittala
Panduranga Vittala Jaya Pandari Natha Vittala
Govinda Vittala Gopala Vittala
Panduranga Vittala Pandari Natha Vittala
Vittala Vittala Panduranga (4)
So great is Krishna’s divine Force, truly, Sai Krishna is our Cosmic Source
Possible is everything, we just have to reach Krishna Sai Christ Lord
Knowing Sai Christ lives within, together Peace achieved
Possible is everything, but all we must do, is to pray
In the heart, in the heart, Pray keeps going (4)</v>
      </c>
      <c r="L233" s="26" t="str">
        <f t="array" ref="L233">IF(AND($D233="", $E233=""), "", IFNA(INDEX(Bhajans[], MATCH(IF($D233&lt;&gt;"", $D233, $E233), Bhajans[title], 0), 4), ""))
</f>
        <v>Chant the names of Lord Govinda, Lord Krishna who plays the flute, Lord Vittala and Panduranga, the Lord of Pandharpur.</v>
      </c>
    </row>
    <row r="234" ht="22.5" hidden="1" customHeight="1">
      <c r="A234" s="62">
        <v>45851.0</v>
      </c>
      <c r="B234" s="20" t="s">
        <v>1</v>
      </c>
      <c r="C234" s="28" t="str">
        <f t="array" ref="C234">IFNA(XLOOKUP(E234,GP_Bhajan_List[GP Bhajan List], GP_Bhajan_List[Singer]),"")</f>
        <v/>
      </c>
      <c r="D234" s="20" t="s">
        <v>2771</v>
      </c>
      <c r="E234" s="22"/>
      <c r="F234" s="23"/>
      <c r="G234" s="24" t="s">
        <v>52</v>
      </c>
      <c r="H234" s="25" t="str">
        <f t="array" ref="H234">IFNA(INDEX(Pitches[],MATCH($G234,Pitches[Pitches],0),2),"")</f>
        <v>G#</v>
      </c>
      <c r="I234" s="23" t="str">
        <f t="array" ref="I234">IF(
  AND(D234="", E234=""), 
  "", 
  IFNA(
    IF(
      INDEX(Singers[], MATCH(IF(D234&lt;&gt;"", B234, C234), Singers[Singers], 0), 2, 0) = "Gents",
      INDEX(Bhajans[], MATCH(IF(D234&lt;&gt;"", D234, E234), Bhajans[title], 0), 13),
      INDEX(Bhajans[], MATCH(IF(D234&lt;&gt;"", D234, E234), Bhajans[title], 0), 14)
    ),
    ""
  )
)
</f>
        <v>1 Pancham / C</v>
      </c>
      <c r="J234" s="25" t="str">
        <f t="array" ref="J234">IF(AND($D234="", $E234=""), "", IFNA(INDEX(Bhajans[], MATCH(IF($D234&lt;&gt;"", $D234, $E234), Bhajans[title], 0), 9), ""))
</f>
        <v>Darbari</v>
      </c>
      <c r="K234" s="26" t="str">
        <f t="array" ref="K234">IF(AND($D234="", $E234=""), "", IFNA(INDEX(Bhajans[], MATCH(IF($D234&lt;&gt;"", $D234, $E234), Bhajans[title], 0), 5), ""))
</f>
        <v>Lambodhara Jaya Gajanana
Parvathi Nandana Parama Daya Ghana [ Lambodhara ... ]
Bandha Vimochana Bhava Bhaya Bhanjana
Pranava Swaroopa Hey Shiva Nandana
Paahi Prabho Maam Paahi Gajanana</v>
      </c>
      <c r="L234" s="26" t="str">
        <f t="array" ref="L234">IF(AND($D234="", $E234=""), "", IFNA(INDEX(Bhajans[], MATCH(IF($D234&lt;&gt;"", $D234, $E234), Bhajans[title], 0), 4), ""))
</f>
        <v>Victory to the elephant-headed and the big-bellied Lord Ganesha, the beloved son of Mother Parvathi. O Lord, You are the most compassionate one who removes the bondage and fear of birth and death. You are the very embodiment of the sacred Om. Please protect us, O Lord Ganesha.</v>
      </c>
    </row>
    <row r="235" ht="22.5" hidden="1" customHeight="1">
      <c r="A235" s="62">
        <v>45851.0</v>
      </c>
      <c r="B235" s="20" t="s">
        <v>13</v>
      </c>
      <c r="C235" s="28" t="str">
        <f t="array" ref="C235">IFNA(XLOOKUP(E235,GP_Bhajan_List[GP Bhajan List], GP_Bhajan_List[Singer]),"")</f>
        <v/>
      </c>
      <c r="D235" s="20" t="s">
        <v>2783</v>
      </c>
      <c r="E235" s="22"/>
      <c r="F235" s="23"/>
      <c r="G235" s="24" t="s">
        <v>155</v>
      </c>
      <c r="H235" s="25" t="str">
        <f t="array" ref="H235">IFNA(INDEX(Pitches[],MATCH($G235,Pitches[Pitches],0),2),"")</f>
        <v>C#</v>
      </c>
      <c r="I235" s="23" t="str">
        <f t="array" ref="I235">IF(
  AND(D235="", E235=""), 
  "", 
  IFNA(
    IF(
      INDEX(Singers[], MATCH(IF(D235&lt;&gt;"", B235, C235), Singers[Singers], 0), 2, 0) = "Gents",
      INDEX(Bhajans[], MATCH(IF(D235&lt;&gt;"", D235, E235), Bhajans[title], 0), 13),
      INDEX(Bhajans[], MATCH(IF(D235&lt;&gt;"", D235, E235), Bhajans[title], 0), 14)
    ),
    ""
  )
)
</f>
        <v>4.5 Pancham / F#</v>
      </c>
      <c r="J235" s="25" t="str">
        <f t="array" ref="J235">IF(AND($D235="", $E235=""), "", IFNA(INDEX(Bhajans[], MATCH(IF($D235&lt;&gt;"", $D235, $E235), Bhajans[title], 0), 9), ""))
</f>
        <v>Yadukula Kamboji</v>
      </c>
      <c r="K235" s="26" t="str">
        <f t="array" ref="K235">IF(AND($D235="", $E235=""), "", IFNA(INDEX(Bhajans[], MATCH(IF($D235&lt;&gt;"", $D235, $E235), Bhajans[title], 0), 5), ""))
</f>
        <v>Govinda Gopala Hey Nandalala
Radhey Gopala Gopi Gopala
Meera Ke Natha Prabhu Murali Gopala
Govardhanodhara Gopala Bala [ Radhey Gopala ... ]</v>
      </c>
      <c r="L235" s="26" t="str">
        <f t="array" ref="L235">IF(AND($D235="", $E235=""), "", IFNA(INDEX(Bhajans[], MATCH(IF($D235&lt;&gt;"", $D235, $E235), Bhajans[title], 0), 4), ""))
</f>
        <v>Glory to Lord Krishna also known as Govinda, Gopala, and the one who is the son of Nanda. Glory to the Lord of Radha, Meera and the Gopis. Glory to the one who plays the flute and the one who lifted the Govardhana mountain.</v>
      </c>
    </row>
    <row r="236" ht="22.5" hidden="1" customHeight="1">
      <c r="A236" s="62">
        <v>45851.0</v>
      </c>
      <c r="B236" s="20" t="s">
        <v>2</v>
      </c>
      <c r="C236" s="28" t="str">
        <f t="array" ref="C236">IFNA(XLOOKUP(E236,GP_Bhajan_List[GP Bhajan List], GP_Bhajan_List[Singer]),"")</f>
        <v/>
      </c>
      <c r="D236" s="20" t="s">
        <v>2678</v>
      </c>
      <c r="E236" s="22"/>
      <c r="F236" s="23"/>
      <c r="G236" s="24" t="s">
        <v>52</v>
      </c>
      <c r="H236" s="25" t="str">
        <f t="array" ref="H236">IFNA(INDEX(Pitches[],MATCH($G236,Pitches[Pitches],0),2),"")</f>
        <v>G#</v>
      </c>
      <c r="I236" s="23" t="str">
        <f t="array" ref="I236">IF(
  AND(D236="", E236=""), 
  "", 
  IFNA(
    IF(
      INDEX(Singers[], MATCH(IF(D236&lt;&gt;"", B236, C236), Singers[Singers], 0), 2, 0) = "Gents",
      INDEX(Bhajans[], MATCH(IF(D236&lt;&gt;"", D236, E236), Bhajans[title], 0), 13),
      INDEX(Bhajans[], MATCH(IF(D236&lt;&gt;"", D236, E236), Bhajans[title], 0), 14)
    ),
    ""
  )
)
</f>
        <v>1 Pancham / C</v>
      </c>
      <c r="J236" s="25" t="str">
        <f t="array" ref="J236">IF(AND($D236="", $E236=""), "", IFNA(INDEX(Bhajans[], MATCH(IF($D236&lt;&gt;"", $D236, $E236), Bhajans[title], 0), 9), ""))
</f>
        <v>Jaunpuri</v>
      </c>
      <c r="K236" s="26" t="str">
        <f t="array" ref="K236">IF(AND($D236="", $E236=""), "", IFNA(INDEX(Bhajans[], MATCH(IF($D236&lt;&gt;"", $D236, $E236), Bhajans[title], 0), 5), ""))
</f>
        <v>Bhajo Madhura Hari Naam Nirantara Bhajo Madhura Hari Naam
Sarala Bhaav Se Sai Bhajo
Madhura Bhaav Se Baba Bhajo
Hari Hi Sukh Hai Hari Hi Shanthi
Hari Prashanthi Nivasi Ram</v>
      </c>
      <c r="L236" s="26" t="str">
        <f t="array" ref="L236">IF(AND($D236="", $E236=""), "", IFNA(INDEX(Bhajans[], MATCH(IF($D236&lt;&gt;"", $D236, $E236), Bhajans[title], 0), 4), ""))
</f>
        <v>Worship and recite forever the enchanting and sweet name of Lord Hari. There is no happiness and peace without chanting the sweet name of the Lord Sai, the resident of Prashanthi Nilayam, the abode of everlasting peace.</v>
      </c>
    </row>
    <row r="237" ht="22.5" hidden="1" customHeight="1">
      <c r="A237" s="62">
        <v>45851.0</v>
      </c>
      <c r="B237" s="20" t="s">
        <v>1</v>
      </c>
      <c r="C237" s="28" t="str">
        <f t="array" ref="C237">IFNA(XLOOKUP(E237,GP_Bhajan_List[GP Bhajan List], GP_Bhajan_List[Singer]),"")</f>
        <v/>
      </c>
      <c r="D237" s="20" t="s">
        <v>2803</v>
      </c>
      <c r="E237" s="22"/>
      <c r="F237" s="23"/>
      <c r="G237" s="24" t="s">
        <v>41</v>
      </c>
      <c r="H237" s="25" t="str">
        <f t="array" ref="H237">IFNA(INDEX(Pitches[],MATCH($G237,Pitches[Pitches],0),2),"")</f>
        <v>G</v>
      </c>
      <c r="I237" s="23" t="str">
        <f t="array" ref="I237">IF(
  AND(D237="", E237=""), 
  "", 
  IFNA(
    IF(
      INDEX(Singers[], MATCH(IF(D237&lt;&gt;"", B237, C237), Singers[Singers], 0), 2, 0) = "Gents",
      INDEX(Bhajans[], MATCH(IF(D237&lt;&gt;"", D237, E237), Bhajans[title], 0), 13),
      INDEX(Bhajans[], MATCH(IF(D237&lt;&gt;"", D237, E237), Bhajans[title], 0), 14)
    ),
    ""
  )
)
</f>
        <v>7 Pancham / B</v>
      </c>
      <c r="J237" s="25" t="str">
        <f t="array" ref="J237">IF(AND($D237="", $E237=""), "", IFNA(INDEX(Bhajans[], MATCH(IF($D237&lt;&gt;"", $D237, $E237), Bhajans[title], 0), 9), ""))
</f>
        <v>Tilang</v>
      </c>
      <c r="K237" s="26" t="str">
        <f t="array" ref="K237">IF(AND($D237="", $E237=""), "", IFNA(INDEX(Bhajans[], MATCH(IF($D237&lt;&gt;"", $D237, $E237), Bhajans[title], 0), 5), ""))
</f>
        <v>Deena Natha Shankara
Karuna Sagara Shankara
Parthi Pureeshwara Shankara
Bhola Natha Kailasa Vasa
Parthi Pureeshwara Hey Paramesha
Sayeeshwara Deva</v>
      </c>
      <c r="L237" s="26" t="str">
        <f t="array" ref="L237">IF(AND($D237="", $E237=""), "", IFNA(INDEX(Bhajans[], MATCH(IF($D237&lt;&gt;"", $D237, $E237), Bhajans[title], 0), 4), ""))
</f>
        <v>Salutations to You O Lord Shankara (Shiva), the bestower of happiness. You are the Lord of the destitute. You are none other than Lord Sai who resides in Parthi. O Lord, You are an ocean of compassion who is easy-to-please and whose abode is Mount Kailasa. O Lord of Parthi, You are the greatest Lord.</v>
      </c>
    </row>
    <row r="238" ht="22.5" hidden="1" customHeight="1">
      <c r="A238" s="62">
        <v>45853.0</v>
      </c>
      <c r="B238" s="22"/>
      <c r="C238" s="28" t="str">
        <f t="array" ref="C238">IFNA(XLOOKUP(E238,GP_Bhajan_List[GP Bhajan List], GP_Bhajan_List[Singer]),"")</f>
        <v/>
      </c>
      <c r="D238" s="22"/>
      <c r="E238" s="22"/>
      <c r="F238" s="23"/>
      <c r="G238" s="24"/>
      <c r="H238" s="25" t="str">
        <f t="array" ref="H238">IFNA(INDEX(Pitches[],MATCH($G238,Pitches[Pitches],0),2),"")</f>
        <v/>
      </c>
      <c r="I238" s="23" t="str">
        <f t="array" ref="I238">IF(
  AND(D238="", E238=""), 
  "", 
  IFNA(
    IF(
      INDEX(Singers[], MATCH(IF(D238&lt;&gt;"", B238, C238), Singers[Singers], 0), 2, 0) = "Gents",
      INDEX(Bhajans[], MATCH(IF(D238&lt;&gt;"", D238, E238), Bhajans[title], 0), 13),
      INDEX(Bhajans[], MATCH(IF(D238&lt;&gt;"", D238, E238), Bhajans[title], 0), 14)
    ),
    ""
  )
)
</f>
        <v/>
      </c>
      <c r="J238" s="25" t="str">
        <f t="array" ref="J238">IF(AND($D238="", $E238=""), "", IFNA(INDEX(Bhajans[], MATCH(IF($D238&lt;&gt;"", $D238, $E238), Bhajans[title], 0), 9), ""))
</f>
        <v/>
      </c>
      <c r="K238" s="26" t="str">
        <f t="array" ref="K238">IF(AND($D238="", $E238=""), "", IFNA(INDEX(Bhajans[], MATCH(IF($D238&lt;&gt;"", $D238, $E238), Bhajans[title], 0), 5), ""))
</f>
        <v/>
      </c>
      <c r="L238" s="26" t="str">
        <f t="array" ref="L238">IF(AND($D238="", $E238=""), "", IFNA(INDEX(Bhajans[], MATCH(IF($D238&lt;&gt;"", $D238, $E238), Bhajans[title], 0), 4), ""))
</f>
        <v/>
      </c>
    </row>
    <row r="239" ht="22.5" hidden="1" customHeight="1">
      <c r="A239" s="62">
        <v>45853.0</v>
      </c>
      <c r="B239" s="22"/>
      <c r="C239" s="28" t="str">
        <f t="array" ref="C239">IFNA(XLOOKUP(E239,GP_Bhajan_List[GP Bhajan List], GP_Bhajan_List[Singer]),"")</f>
        <v/>
      </c>
      <c r="D239" s="22"/>
      <c r="E239" s="22"/>
      <c r="F239" s="23"/>
      <c r="G239" s="24"/>
      <c r="H239" s="25" t="str">
        <f t="array" ref="H239">IFNA(INDEX(Pitches[],MATCH($G239,Pitches[Pitches],0),2),"")</f>
        <v/>
      </c>
      <c r="I239" s="23" t="str">
        <f t="array" ref="I239">IF(
  AND(D239="", E239=""), 
  "", 
  IFNA(
    IF(
      INDEX(Singers[], MATCH(IF(D239&lt;&gt;"", B239, C239), Singers[Singers], 0), 2, 0) = "Gents",
      INDEX(Bhajans[], MATCH(IF(D239&lt;&gt;"", D239, E239), Bhajans[title], 0), 13),
      INDEX(Bhajans[], MATCH(IF(D239&lt;&gt;"", D239, E239), Bhajans[title], 0), 14)
    ),
    ""
  )
)
</f>
        <v/>
      </c>
      <c r="J239" s="25" t="str">
        <f t="array" ref="J239">IF(AND($D239="", $E239=""), "", IFNA(INDEX(Bhajans[], MATCH(IF($D239&lt;&gt;"", $D239, $E239), Bhajans[title], 0), 9), ""))
</f>
        <v/>
      </c>
      <c r="K239" s="26" t="str">
        <f t="array" ref="K239">IF(AND($D239="", $E239=""), "", IFNA(INDEX(Bhajans[], MATCH(IF($D239&lt;&gt;"", $D239, $E239), Bhajans[title], 0), 5), ""))
</f>
        <v/>
      </c>
      <c r="L239" s="26" t="str">
        <f t="array" ref="L239">IF(AND($D239="", $E239=""), "", IFNA(INDEX(Bhajans[], MATCH(IF($D239&lt;&gt;"", $D239, $E239), Bhajans[title], 0), 4), ""))
</f>
        <v/>
      </c>
    </row>
    <row r="240" ht="22.5" hidden="1" customHeight="1">
      <c r="A240" s="62">
        <v>45853.0</v>
      </c>
      <c r="B240" s="22"/>
      <c r="C240" s="28" t="str">
        <f t="array" ref="C240">IFNA(XLOOKUP(E240,GP_Bhajan_List[GP Bhajan List], GP_Bhajan_List[Singer]),"")</f>
        <v/>
      </c>
      <c r="D240" s="22"/>
      <c r="E240" s="22"/>
      <c r="F240" s="23"/>
      <c r="G240" s="24"/>
      <c r="H240" s="25" t="str">
        <f t="array" ref="H240">IFNA(INDEX(Pitches[],MATCH($G240,Pitches[Pitches],0),2),"")</f>
        <v/>
      </c>
      <c r="I240" s="23" t="str">
        <f t="array" ref="I240">IF(
  AND(D240="", E240=""), 
  "", 
  IFNA(
    IF(
      INDEX(Singers[], MATCH(IF(D240&lt;&gt;"", B240, C240), Singers[Singers], 0), 2, 0) = "Gents",
      INDEX(Bhajans[], MATCH(IF(D240&lt;&gt;"", D240, E240), Bhajans[title], 0), 13),
      INDEX(Bhajans[], MATCH(IF(D240&lt;&gt;"", D240, E240), Bhajans[title], 0), 14)
    ),
    ""
  )
)
</f>
        <v/>
      </c>
      <c r="J240" s="25" t="str">
        <f t="array" ref="J240">IF(AND($D240="", $E240=""), "", IFNA(INDEX(Bhajans[], MATCH(IF($D240&lt;&gt;"", $D240, $E240), Bhajans[title], 0), 9), ""))
</f>
        <v/>
      </c>
      <c r="K240" s="26" t="str">
        <f t="array" ref="K240">IF(AND($D240="", $E240=""), "", IFNA(INDEX(Bhajans[], MATCH(IF($D240&lt;&gt;"", $D240, $E240), Bhajans[title], 0), 5), ""))
</f>
        <v/>
      </c>
      <c r="L240" s="26" t="str">
        <f t="array" ref="L240">IF(AND($D240="", $E240=""), "", IFNA(INDEX(Bhajans[], MATCH(IF($D240&lt;&gt;"", $D240, $E240), Bhajans[title], 0), 4), ""))
</f>
        <v/>
      </c>
    </row>
    <row r="241" ht="22.5" hidden="1" customHeight="1">
      <c r="A241" s="62">
        <v>45853.0</v>
      </c>
      <c r="B241" s="22"/>
      <c r="C241" s="28" t="str">
        <f t="array" ref="C241">IFNA(XLOOKUP(E241,GP_Bhajan_List[GP Bhajan List], GP_Bhajan_List[Singer]),"")</f>
        <v/>
      </c>
      <c r="D241" s="22"/>
      <c r="E241" s="22"/>
      <c r="F241" s="23"/>
      <c r="G241" s="24"/>
      <c r="H241" s="25" t="str">
        <f t="array" ref="H241">IFNA(INDEX(Pitches[],MATCH($G241,Pitches[Pitches],0),2),"")</f>
        <v/>
      </c>
      <c r="I241" s="23" t="str">
        <f t="array" ref="I241">IF(
  AND(D241="", E241=""), 
  "", 
  IFNA(
    IF(
      INDEX(Singers[], MATCH(IF(D241&lt;&gt;"", B241, C241), Singers[Singers], 0), 2, 0) = "Gents",
      INDEX(Bhajans[], MATCH(IF(D241&lt;&gt;"", D241, E241), Bhajans[title], 0), 13),
      INDEX(Bhajans[], MATCH(IF(D241&lt;&gt;"", D241, E241), Bhajans[title], 0), 14)
    ),
    ""
  )
)
</f>
        <v/>
      </c>
      <c r="J241" s="25" t="str">
        <f t="array" ref="J241">IF(AND($D241="", $E241=""), "", IFNA(INDEX(Bhajans[], MATCH(IF($D241&lt;&gt;"", $D241, $E241), Bhajans[title], 0), 9), ""))
</f>
        <v/>
      </c>
      <c r="K241" s="26" t="str">
        <f t="array" ref="K241">IF(AND($D241="", $E241=""), "", IFNA(INDEX(Bhajans[], MATCH(IF($D241&lt;&gt;"", $D241, $E241), Bhajans[title], 0), 5), ""))
</f>
        <v/>
      </c>
      <c r="L241" s="26" t="str">
        <f t="array" ref="L241">IF(AND($D241="", $E241=""), "", IFNA(INDEX(Bhajans[], MATCH(IF($D241&lt;&gt;"", $D241, $E241), Bhajans[title], 0), 4), ""))
</f>
        <v/>
      </c>
    </row>
    <row r="242" ht="22.5" hidden="1" customHeight="1">
      <c r="A242" s="62">
        <v>45854.0</v>
      </c>
      <c r="B242" s="22"/>
      <c r="C242" s="28" t="str">
        <f t="array" ref="C242">IFNA(XLOOKUP(E242,GP_Bhajan_List[GP Bhajan List], GP_Bhajan_List[Singer]),"")</f>
        <v/>
      </c>
      <c r="D242" s="22"/>
      <c r="E242" s="22"/>
      <c r="F242" s="23"/>
      <c r="G242" s="24"/>
      <c r="H242" s="25" t="str">
        <f t="array" ref="H242">IFNA(INDEX(Pitches[],MATCH($G242,Pitches[Pitches],0),2),"")</f>
        <v/>
      </c>
      <c r="I242" s="23" t="str">
        <f t="array" ref="I242">IF(
  AND(D242="", E242=""), 
  "", 
  IFNA(
    IF(
      INDEX(Singers[], MATCH(IF(D242&lt;&gt;"", B242, C242), Singers[Singers], 0), 2, 0) = "Gents",
      INDEX(Bhajans[], MATCH(IF(D242&lt;&gt;"", D242, E242), Bhajans[title], 0), 13),
      INDEX(Bhajans[], MATCH(IF(D242&lt;&gt;"", D242, E242), Bhajans[title], 0), 14)
    ),
    ""
  )
)
</f>
        <v/>
      </c>
      <c r="J242" s="25" t="str">
        <f t="array" ref="J242">IF(AND($D242="", $E242=""), "", IFNA(INDEX(Bhajans[], MATCH(IF($D242&lt;&gt;"", $D242, $E242), Bhajans[title], 0), 9), ""))
</f>
        <v/>
      </c>
      <c r="K242" s="26" t="str">
        <f t="array" ref="K242">IF(AND($D242="", $E242=""), "", IFNA(INDEX(Bhajans[], MATCH(IF($D242&lt;&gt;"", $D242, $E242), Bhajans[title], 0), 5), ""))
</f>
        <v/>
      </c>
      <c r="L242" s="26" t="str">
        <f t="array" ref="L242">IF(AND($D242="", $E242=""), "", IFNA(INDEX(Bhajans[], MATCH(IF($D242&lt;&gt;"", $D242, $E242), Bhajans[title], 0), 4), ""))
</f>
        <v/>
      </c>
    </row>
    <row r="243" ht="22.5" hidden="1" customHeight="1">
      <c r="A243" s="62">
        <v>45854.0</v>
      </c>
      <c r="B243" s="22"/>
      <c r="C243" s="28" t="str">
        <f t="array" ref="C243">IFNA(XLOOKUP(E243,GP_Bhajan_List[GP Bhajan List], GP_Bhajan_List[Singer]),"")</f>
        <v/>
      </c>
      <c r="D243" s="22"/>
      <c r="E243" s="22"/>
      <c r="F243" s="23"/>
      <c r="G243" s="24"/>
      <c r="H243" s="25" t="str">
        <f t="array" ref="H243">IFNA(INDEX(Pitches[],MATCH($G243,Pitches[Pitches],0),2),"")</f>
        <v/>
      </c>
      <c r="I243" s="23" t="str">
        <f t="array" ref="I243">IF(
  AND(D243="", E243=""), 
  "", 
  IFNA(
    IF(
      INDEX(Singers[], MATCH(IF(D243&lt;&gt;"", B243, C243), Singers[Singers], 0), 2, 0) = "Gents",
      INDEX(Bhajans[], MATCH(IF(D243&lt;&gt;"", D243, E243), Bhajans[title], 0), 13),
      INDEX(Bhajans[], MATCH(IF(D243&lt;&gt;"", D243, E243), Bhajans[title], 0), 14)
    ),
    ""
  )
)
</f>
        <v/>
      </c>
      <c r="J243" s="25" t="str">
        <f t="array" ref="J243">IF(AND($D243="", $E243=""), "", IFNA(INDEX(Bhajans[], MATCH(IF($D243&lt;&gt;"", $D243, $E243), Bhajans[title], 0), 9), ""))
</f>
        <v/>
      </c>
      <c r="K243" s="26" t="str">
        <f t="array" ref="K243">IF(AND($D243="", $E243=""), "", IFNA(INDEX(Bhajans[], MATCH(IF($D243&lt;&gt;"", $D243, $E243), Bhajans[title], 0), 5), ""))
</f>
        <v/>
      </c>
      <c r="L243" s="26" t="str">
        <f t="array" ref="L243">IF(AND($D243="", $E243=""), "", IFNA(INDEX(Bhajans[], MATCH(IF($D243&lt;&gt;"", $D243, $E243), Bhajans[title], 0), 4), ""))
</f>
        <v/>
      </c>
    </row>
    <row r="244" ht="22.5" hidden="1" customHeight="1">
      <c r="A244" s="62">
        <v>45854.0</v>
      </c>
      <c r="B244" s="22"/>
      <c r="C244" s="28" t="str">
        <f t="array" ref="C244">IFNA(XLOOKUP(E244,GP_Bhajan_List[GP Bhajan List], GP_Bhajan_List[Singer]),"")</f>
        <v/>
      </c>
      <c r="D244" s="22"/>
      <c r="E244" s="22"/>
      <c r="F244" s="23"/>
      <c r="G244" s="24"/>
      <c r="H244" s="25" t="str">
        <f t="array" ref="H244">IFNA(INDEX(Pitches[],MATCH($G244,Pitches[Pitches],0),2),"")</f>
        <v/>
      </c>
      <c r="I244" s="23" t="str">
        <f t="array" ref="I244">IF(
  AND(D244="", E244=""), 
  "", 
  IFNA(
    IF(
      INDEX(Singers[], MATCH(IF(D244&lt;&gt;"", B244, C244), Singers[Singers], 0), 2, 0) = "Gents",
      INDEX(Bhajans[], MATCH(IF(D244&lt;&gt;"", D244, E244), Bhajans[title], 0), 13),
      INDEX(Bhajans[], MATCH(IF(D244&lt;&gt;"", D244, E244), Bhajans[title], 0), 14)
    ),
    ""
  )
)
</f>
        <v/>
      </c>
      <c r="J244" s="25" t="str">
        <f t="array" ref="J244">IF(AND($D244="", $E244=""), "", IFNA(INDEX(Bhajans[], MATCH(IF($D244&lt;&gt;"", $D244, $E244), Bhajans[title], 0), 9), ""))
</f>
        <v/>
      </c>
      <c r="K244" s="26" t="str">
        <f t="array" ref="K244">IF(AND($D244="", $E244=""), "", IFNA(INDEX(Bhajans[], MATCH(IF($D244&lt;&gt;"", $D244, $E244), Bhajans[title], 0), 5), ""))
</f>
        <v/>
      </c>
      <c r="L244" s="26" t="str">
        <f t="array" ref="L244">IF(AND($D244="", $E244=""), "", IFNA(INDEX(Bhajans[], MATCH(IF($D244&lt;&gt;"", $D244, $E244), Bhajans[title], 0), 4), ""))
</f>
        <v/>
      </c>
    </row>
    <row r="245" ht="22.5" hidden="1" customHeight="1">
      <c r="A245" s="62">
        <v>45854.0</v>
      </c>
      <c r="B245" s="20" t="s">
        <v>1</v>
      </c>
      <c r="C245" s="28" t="str">
        <f t="array" ref="C245">IFNA(XLOOKUP(E245,GP_Bhajan_List[GP Bhajan List], GP_Bhajan_List[Singer]),"")</f>
        <v/>
      </c>
      <c r="D245" s="22"/>
      <c r="E245" s="22"/>
      <c r="F245" s="23"/>
      <c r="G245" s="24"/>
      <c r="H245" s="25" t="str">
        <f t="array" ref="H245">IFNA(INDEX(Pitches[],MATCH($G245,Pitches[Pitches],0),2),"")</f>
        <v/>
      </c>
      <c r="I245" s="23" t="str">
        <f t="array" ref="I245">IF(
  AND(D245="", E245=""), 
  "", 
  IFNA(
    IF(
      INDEX(Singers[], MATCH(IF(D245&lt;&gt;"", B245, C245), Singers[Singers], 0), 2, 0) = "Gents",
      INDEX(Bhajans[], MATCH(IF(D245&lt;&gt;"", D245, E245), Bhajans[title], 0), 13),
      INDEX(Bhajans[], MATCH(IF(D245&lt;&gt;"", D245, E245), Bhajans[title], 0), 14)
    ),
    ""
  )
)
</f>
        <v/>
      </c>
      <c r="J245" s="25" t="str">
        <f t="array" ref="J245">IF(AND($D245="", $E245=""), "", IFNA(INDEX(Bhajans[], MATCH(IF($D245&lt;&gt;"", $D245, $E245), Bhajans[title], 0), 9), ""))
</f>
        <v/>
      </c>
      <c r="K245" s="26" t="str">
        <f t="array" ref="K245">IF(AND($D245="", $E245=""), "", IFNA(INDEX(Bhajans[], MATCH(IF($D245&lt;&gt;"", $D245, $E245), Bhajans[title], 0), 5), ""))
</f>
        <v/>
      </c>
      <c r="L245" s="26" t="str">
        <f t="array" ref="L245">IF(AND($D245="", $E245=""), "", IFNA(INDEX(Bhajans[], MATCH(IF($D245&lt;&gt;"", $D245, $E245), Bhajans[title], 0), 4), ""))
</f>
        <v/>
      </c>
    </row>
    <row r="246" ht="22.5" hidden="1" customHeight="1">
      <c r="A246" s="62">
        <v>45855.0</v>
      </c>
      <c r="B246" s="20" t="s">
        <v>13</v>
      </c>
      <c r="C246" s="28" t="str">
        <f t="array" ref="C246">IFNA(XLOOKUP(E246,GP_Bhajan_List[GP Bhajan List], GP_Bhajan_List[Singer]),"")</f>
        <v/>
      </c>
      <c r="D246" s="22"/>
      <c r="E246" s="22"/>
      <c r="F246" s="23"/>
      <c r="G246" s="24"/>
      <c r="H246" s="25" t="str">
        <f t="array" ref="H246">IFNA(INDEX(Pitches[],MATCH($G246,Pitches[Pitches],0),2),"")</f>
        <v/>
      </c>
      <c r="I246" s="23" t="str">
        <f t="array" ref="I246">IF(
  AND(D246="", E246=""), 
  "", 
  IFNA(
    IF(
      INDEX(Singers[], MATCH(IF(D246&lt;&gt;"", B246, C246), Singers[Singers], 0), 2, 0) = "Gents",
      INDEX(Bhajans[], MATCH(IF(D246&lt;&gt;"", D246, E246), Bhajans[title], 0), 13),
      INDEX(Bhajans[], MATCH(IF(D246&lt;&gt;"", D246, E246), Bhajans[title], 0), 14)
    ),
    ""
  )
)
</f>
        <v/>
      </c>
      <c r="J246" s="25" t="str">
        <f t="array" ref="J246">IF(AND($D246="", $E246=""), "", IFNA(INDEX(Bhajans[], MATCH(IF($D246&lt;&gt;"", $D246, $E246), Bhajans[title], 0), 9), ""))
</f>
        <v/>
      </c>
      <c r="K246" s="26" t="str">
        <f t="array" ref="K246">IF(AND($D246="", $E246=""), "", IFNA(INDEX(Bhajans[], MATCH(IF($D246&lt;&gt;"", $D246, $E246), Bhajans[title], 0), 5), ""))
</f>
        <v/>
      </c>
      <c r="L246" s="26" t="str">
        <f t="array" ref="L246">IF(AND($D246="", $E246=""), "", IFNA(INDEX(Bhajans[], MATCH(IF($D246&lt;&gt;"", $D246, $E246), Bhajans[title], 0), 4), ""))
</f>
        <v/>
      </c>
    </row>
    <row r="247" ht="22.5" hidden="1" customHeight="1">
      <c r="A247" s="62">
        <v>45855.0</v>
      </c>
      <c r="B247" s="20" t="s">
        <v>2</v>
      </c>
      <c r="C247" s="28" t="str">
        <f t="array" ref="C247">IFNA(XLOOKUP(E247,GP_Bhajan_List[GP Bhajan List], GP_Bhajan_List[Singer]),"")</f>
        <v/>
      </c>
      <c r="D247" s="22"/>
      <c r="E247" s="22"/>
      <c r="F247" s="23"/>
      <c r="G247" s="24"/>
      <c r="H247" s="25" t="str">
        <f t="array" ref="H247">IFNA(INDEX(Pitches[],MATCH($G247,Pitches[Pitches],0),2),"")</f>
        <v/>
      </c>
      <c r="I247" s="23" t="str">
        <f t="array" ref="I247">IF(
  AND(D247="", E247=""), 
  "", 
  IFNA(
    IF(
      INDEX(Singers[], MATCH(IF(D247&lt;&gt;"", B247, C247), Singers[Singers], 0), 2, 0) = "Gents",
      INDEX(Bhajans[], MATCH(IF(D247&lt;&gt;"", D247, E247), Bhajans[title], 0), 13),
      INDEX(Bhajans[], MATCH(IF(D247&lt;&gt;"", D247, E247), Bhajans[title], 0), 14)
    ),
    ""
  )
)
</f>
        <v/>
      </c>
      <c r="J247" s="25" t="str">
        <f t="array" ref="J247">IF(AND($D247="", $E247=""), "", IFNA(INDEX(Bhajans[], MATCH(IF($D247&lt;&gt;"", $D247, $E247), Bhajans[title], 0), 9), ""))
</f>
        <v/>
      </c>
      <c r="K247" s="26" t="str">
        <f t="array" ref="K247">IF(AND($D247="", $E247=""), "", IFNA(INDEX(Bhajans[], MATCH(IF($D247&lt;&gt;"", $D247, $E247), Bhajans[title], 0), 5), ""))
</f>
        <v/>
      </c>
      <c r="L247" s="26" t="str">
        <f t="array" ref="L247">IF(AND($D247="", $E247=""), "", IFNA(INDEX(Bhajans[], MATCH(IF($D247&lt;&gt;"", $D247, $E247), Bhajans[title], 0), 4), ""))
</f>
        <v/>
      </c>
    </row>
    <row r="248" ht="22.5" hidden="1" customHeight="1">
      <c r="A248" s="62">
        <v>45855.0</v>
      </c>
      <c r="B248" s="20" t="s">
        <v>1</v>
      </c>
      <c r="C248" s="28" t="str">
        <f t="array" ref="C248">IFNA(XLOOKUP(E248,GP_Bhajan_List[GP Bhajan List], GP_Bhajan_List[Singer]),"")</f>
        <v/>
      </c>
      <c r="D248" s="22"/>
      <c r="E248" s="22"/>
      <c r="F248" s="23"/>
      <c r="G248" s="24"/>
      <c r="H248" s="25" t="str">
        <f t="array" ref="H248">IFNA(INDEX(Pitches[],MATCH($G248,Pitches[Pitches],0),2),"")</f>
        <v/>
      </c>
      <c r="I248" s="23" t="str">
        <f t="array" ref="I248">IF(
  AND(D248="", E248=""), 
  "", 
  IFNA(
    IF(
      INDEX(Singers[], MATCH(IF(D248&lt;&gt;"", B248, C248), Singers[Singers], 0), 2, 0) = "Gents",
      INDEX(Bhajans[], MATCH(IF(D248&lt;&gt;"", D248, E248), Bhajans[title], 0), 13),
      INDEX(Bhajans[], MATCH(IF(D248&lt;&gt;"", D248, E248), Bhajans[title], 0), 14)
    ),
    ""
  )
)
</f>
        <v/>
      </c>
      <c r="J248" s="25" t="str">
        <f t="array" ref="J248">IF(AND($D248="", $E248=""), "", IFNA(INDEX(Bhajans[], MATCH(IF($D248&lt;&gt;"", $D248, $E248), Bhajans[title], 0), 9), ""))
</f>
        <v/>
      </c>
      <c r="K248" s="26" t="str">
        <f t="array" ref="K248">IF(AND($D248="", $E248=""), "", IFNA(INDEX(Bhajans[], MATCH(IF($D248&lt;&gt;"", $D248, $E248), Bhajans[title], 0), 5), ""))
</f>
        <v/>
      </c>
      <c r="L248" s="26" t="str">
        <f t="array" ref="L248">IF(AND($D248="", $E248=""), "", IFNA(INDEX(Bhajans[], MATCH(IF($D248&lt;&gt;"", $D248, $E248), Bhajans[title], 0), 4), ""))
</f>
        <v/>
      </c>
    </row>
    <row r="249" ht="22.5" hidden="1" customHeight="1">
      <c r="A249" s="62">
        <v>45855.0</v>
      </c>
      <c r="B249" s="22"/>
      <c r="C249" s="28" t="str">
        <f t="array" ref="C249">IFNA(XLOOKUP(E249,GP_Bhajan_List[GP Bhajan List], GP_Bhajan_List[Singer]),"")</f>
        <v/>
      </c>
      <c r="D249" s="22"/>
      <c r="E249" s="22"/>
      <c r="F249" s="23"/>
      <c r="G249" s="24"/>
      <c r="H249" s="25" t="str">
        <f t="array" ref="H249">IFNA(INDEX(Pitches[],MATCH($G249,Pitches[Pitches],0),2),"")</f>
        <v/>
      </c>
      <c r="I249" s="23" t="str">
        <f t="array" ref="I249">IF(
  AND(D249="", E249=""), 
  "", 
  IFNA(
    IF(
      INDEX(Singers[], MATCH(IF(D249&lt;&gt;"", B249, C249), Singers[Singers], 0), 2, 0) = "Gents",
      INDEX(Bhajans[], MATCH(IF(D249&lt;&gt;"", D249, E249), Bhajans[title], 0), 13),
      INDEX(Bhajans[], MATCH(IF(D249&lt;&gt;"", D249, E249), Bhajans[title], 0), 14)
    ),
    ""
  )
)
</f>
        <v/>
      </c>
      <c r="J249" s="25" t="str">
        <f t="array" ref="J249">IF(AND($D249="", $E249=""), "", IFNA(INDEX(Bhajans[], MATCH(IF($D249&lt;&gt;"", $D249, $E249), Bhajans[title], 0), 9), ""))
</f>
        <v/>
      </c>
      <c r="K249" s="26" t="str">
        <f t="array" ref="K249">IF(AND($D249="", $E249=""), "", IFNA(INDEX(Bhajans[], MATCH(IF($D249&lt;&gt;"", $D249, $E249), Bhajans[title], 0), 5), ""))
</f>
        <v/>
      </c>
      <c r="L249" s="26" t="str">
        <f t="array" ref="L249">IF(AND($D249="", $E249=""), "", IFNA(INDEX(Bhajans[], MATCH(IF($D249&lt;&gt;"", $D249, $E249), Bhajans[title], 0), 4), ""))
</f>
        <v/>
      </c>
    </row>
    <row r="250" ht="22.5" hidden="1" customHeight="1">
      <c r="A250" s="62">
        <v>45856.0</v>
      </c>
      <c r="B250" s="22"/>
      <c r="C250" s="28" t="str">
        <f t="array" ref="C250">IFNA(XLOOKUP(E250,GP_Bhajan_List[GP Bhajan List], GP_Bhajan_List[Singer]),"")</f>
        <v/>
      </c>
      <c r="D250" s="22"/>
      <c r="E250" s="22"/>
      <c r="F250" s="23"/>
      <c r="G250" s="24"/>
      <c r="H250" s="25" t="str">
        <f t="array" ref="H250">IFNA(INDEX(Pitches[],MATCH($G250,Pitches[Pitches],0),2),"")</f>
        <v/>
      </c>
      <c r="I250" s="23" t="str">
        <f t="array" ref="I250">IF(
  AND(D250="", E250=""), 
  "", 
  IFNA(
    IF(
      INDEX(Singers[], MATCH(IF(D250&lt;&gt;"", B250, C250), Singers[Singers], 0), 2, 0) = "Gents",
      INDEX(Bhajans[], MATCH(IF(D250&lt;&gt;"", D250, E250), Bhajans[title], 0), 13),
      INDEX(Bhajans[], MATCH(IF(D250&lt;&gt;"", D250, E250), Bhajans[title], 0), 14)
    ),
    ""
  )
)
</f>
        <v/>
      </c>
      <c r="J250" s="25" t="str">
        <f t="array" ref="J250">IF(AND($D250="", $E250=""), "", IFNA(INDEX(Bhajans[], MATCH(IF($D250&lt;&gt;"", $D250, $E250), Bhajans[title], 0), 9), ""))
</f>
        <v/>
      </c>
      <c r="K250" s="26" t="str">
        <f t="array" ref="K250">IF(AND($D250="", $E250=""), "", IFNA(INDEX(Bhajans[], MATCH(IF($D250&lt;&gt;"", $D250, $E250), Bhajans[title], 0), 5), ""))
</f>
        <v/>
      </c>
      <c r="L250" s="26" t="str">
        <f t="array" ref="L250">IF(AND($D250="", $E250=""), "", IFNA(INDEX(Bhajans[], MATCH(IF($D250&lt;&gt;"", $D250, $E250), Bhajans[title], 0), 4), ""))
</f>
        <v/>
      </c>
    </row>
    <row r="251" ht="22.5" hidden="1" customHeight="1">
      <c r="A251" s="62">
        <v>45856.0</v>
      </c>
      <c r="B251" s="22"/>
      <c r="C251" s="28" t="str">
        <f t="array" ref="C251">IFNA(XLOOKUP(E251,GP_Bhajan_List[GP Bhajan List], GP_Bhajan_List[Singer]),"")</f>
        <v/>
      </c>
      <c r="D251" s="22"/>
      <c r="E251" s="22"/>
      <c r="F251" s="23"/>
      <c r="G251" s="24"/>
      <c r="H251" s="25" t="str">
        <f t="array" ref="H251">IFNA(INDEX(Pitches[],MATCH($G251,Pitches[Pitches],0),2),"")</f>
        <v/>
      </c>
      <c r="I251" s="23" t="str">
        <f t="array" ref="I251">IF(
  AND(D251="", E251=""), 
  "", 
  IFNA(
    IF(
      INDEX(Singers[], MATCH(IF(D251&lt;&gt;"", B251, C251), Singers[Singers], 0), 2, 0) = "Gents",
      INDEX(Bhajans[], MATCH(IF(D251&lt;&gt;"", D251, E251), Bhajans[title], 0), 13),
      INDEX(Bhajans[], MATCH(IF(D251&lt;&gt;"", D251, E251), Bhajans[title], 0), 14)
    ),
    ""
  )
)
</f>
        <v/>
      </c>
      <c r="J251" s="25" t="str">
        <f t="array" ref="J251">IF(AND($D251="", $E251=""), "", IFNA(INDEX(Bhajans[], MATCH(IF($D251&lt;&gt;"", $D251, $E251), Bhajans[title], 0), 9), ""))
</f>
        <v/>
      </c>
      <c r="K251" s="26" t="str">
        <f t="array" ref="K251">IF(AND($D251="", $E251=""), "", IFNA(INDEX(Bhajans[], MATCH(IF($D251&lt;&gt;"", $D251, $E251), Bhajans[title], 0), 5), ""))
</f>
        <v/>
      </c>
      <c r="L251" s="26" t="str">
        <f t="array" ref="L251">IF(AND($D251="", $E251=""), "", IFNA(INDEX(Bhajans[], MATCH(IF($D251&lt;&gt;"", $D251, $E251), Bhajans[title], 0), 4), ""))
</f>
        <v/>
      </c>
    </row>
    <row r="252" ht="22.5" hidden="1" customHeight="1">
      <c r="A252" s="62">
        <v>45856.0</v>
      </c>
      <c r="B252" s="22"/>
      <c r="C252" s="28" t="str">
        <f t="array" ref="C252">IFNA(XLOOKUP(E252,GP_Bhajan_List[GP Bhajan List], GP_Bhajan_List[Singer]),"")</f>
        <v/>
      </c>
      <c r="D252" s="22"/>
      <c r="E252" s="22"/>
      <c r="F252" s="23"/>
      <c r="G252" s="24"/>
      <c r="H252" s="25" t="str">
        <f t="array" ref="H252">IFNA(INDEX(Pitches[],MATCH($G252,Pitches[Pitches],0),2),"")</f>
        <v/>
      </c>
      <c r="I252" s="23" t="str">
        <f t="array" ref="I252">IF(
  AND(D252="", E252=""), 
  "", 
  IFNA(
    IF(
      INDEX(Singers[], MATCH(IF(D252&lt;&gt;"", B252, C252), Singers[Singers], 0), 2, 0) = "Gents",
      INDEX(Bhajans[], MATCH(IF(D252&lt;&gt;"", D252, E252), Bhajans[title], 0), 13),
      INDEX(Bhajans[], MATCH(IF(D252&lt;&gt;"", D252, E252), Bhajans[title], 0), 14)
    ),
    ""
  )
)
</f>
        <v/>
      </c>
      <c r="J252" s="25" t="str">
        <f t="array" ref="J252">IF(AND($D252="", $E252=""), "", IFNA(INDEX(Bhajans[], MATCH(IF($D252&lt;&gt;"", $D252, $E252), Bhajans[title], 0), 9), ""))
</f>
        <v/>
      </c>
      <c r="K252" s="26" t="str">
        <f t="array" ref="K252">IF(AND($D252="", $E252=""), "", IFNA(INDEX(Bhajans[], MATCH(IF($D252&lt;&gt;"", $D252, $E252), Bhajans[title], 0), 5), ""))
</f>
        <v/>
      </c>
      <c r="L252" s="26" t="str">
        <f t="array" ref="L252">IF(AND($D252="", $E252=""), "", IFNA(INDEX(Bhajans[], MATCH(IF($D252&lt;&gt;"", $D252, $E252), Bhajans[title], 0), 4), ""))
</f>
        <v/>
      </c>
    </row>
    <row r="253" ht="22.5" hidden="1" customHeight="1">
      <c r="A253" s="62">
        <v>45856.0</v>
      </c>
      <c r="B253" s="22"/>
      <c r="C253" s="28" t="str">
        <f t="array" ref="C253">IFNA(XLOOKUP(E253,GP_Bhajan_List[GP Bhajan List], GP_Bhajan_List[Singer]),"")</f>
        <v/>
      </c>
      <c r="D253" s="22"/>
      <c r="E253" s="22"/>
      <c r="F253" s="23"/>
      <c r="G253" s="24"/>
      <c r="H253" s="25" t="str">
        <f t="array" ref="H253">IFNA(INDEX(Pitches[],MATCH($G253,Pitches[Pitches],0),2),"")</f>
        <v/>
      </c>
      <c r="I253" s="23" t="str">
        <f t="array" ref="I253">IF(
  AND(D253="", E253=""), 
  "", 
  IFNA(
    IF(
      INDEX(Singers[], MATCH(IF(D253&lt;&gt;"", B253, C253), Singers[Singers], 0), 2, 0) = "Gents",
      INDEX(Bhajans[], MATCH(IF(D253&lt;&gt;"", D253, E253), Bhajans[title], 0), 13),
      INDEX(Bhajans[], MATCH(IF(D253&lt;&gt;"", D253, E253), Bhajans[title], 0), 14)
    ),
    ""
  )
)
</f>
        <v/>
      </c>
      <c r="J253" s="25" t="str">
        <f t="array" ref="J253">IF(AND($D253="", $E253=""), "", IFNA(INDEX(Bhajans[], MATCH(IF($D253&lt;&gt;"", $D253, $E253), Bhajans[title], 0), 9), ""))
</f>
        <v/>
      </c>
      <c r="K253" s="26" t="str">
        <f t="array" ref="K253">IF(AND($D253="", $E253=""), "", IFNA(INDEX(Bhajans[], MATCH(IF($D253&lt;&gt;"", $D253, $E253), Bhajans[title], 0), 5), ""))
</f>
        <v/>
      </c>
      <c r="L253" s="26" t="str">
        <f t="array" ref="L253">IF(AND($D253="", $E253=""), "", IFNA(INDEX(Bhajans[], MATCH(IF($D253&lt;&gt;"", $D253, $E253), Bhajans[title], 0), 4), ""))
</f>
        <v/>
      </c>
    </row>
    <row r="254" ht="22.5" hidden="1" customHeight="1">
      <c r="A254" s="62">
        <v>45857.0</v>
      </c>
      <c r="B254" s="22"/>
      <c r="C254" s="28" t="str">
        <f t="array" ref="C254">IFNA(XLOOKUP(E254,GP_Bhajan_List[GP Bhajan List], GP_Bhajan_List[Singer]),"")</f>
        <v/>
      </c>
      <c r="D254" s="22"/>
      <c r="E254" s="22"/>
      <c r="F254" s="23"/>
      <c r="G254" s="24"/>
      <c r="H254" s="25" t="str">
        <f t="array" ref="H254">IFNA(INDEX(Pitches[],MATCH($G254,Pitches[Pitches],0),2),"")</f>
        <v/>
      </c>
      <c r="I254" s="23" t="str">
        <f t="array" ref="I254">IF(
  AND(D254="", E254=""), 
  "", 
  IFNA(
    IF(
      INDEX(Singers[], MATCH(IF(D254&lt;&gt;"", B254, C254), Singers[Singers], 0), 2, 0) = "Gents",
      INDEX(Bhajans[], MATCH(IF(D254&lt;&gt;"", D254, E254), Bhajans[title], 0), 13),
      INDEX(Bhajans[], MATCH(IF(D254&lt;&gt;"", D254, E254), Bhajans[title], 0), 14)
    ),
    ""
  )
)
</f>
        <v/>
      </c>
      <c r="J254" s="25" t="str">
        <f t="array" ref="J254">IF(AND($D254="", $E254=""), "", IFNA(INDEX(Bhajans[], MATCH(IF($D254&lt;&gt;"", $D254, $E254), Bhajans[title], 0), 9), ""))
</f>
        <v/>
      </c>
      <c r="K254" s="26" t="str">
        <f t="array" ref="K254">IF(AND($D254="", $E254=""), "", IFNA(INDEX(Bhajans[], MATCH(IF($D254&lt;&gt;"", $D254, $E254), Bhajans[title], 0), 5), ""))
</f>
        <v/>
      </c>
      <c r="L254" s="26" t="str">
        <f t="array" ref="L254">IF(AND($D254="", $E254=""), "", IFNA(INDEX(Bhajans[], MATCH(IF($D254&lt;&gt;"", $D254, $E254), Bhajans[title], 0), 4), ""))
</f>
        <v/>
      </c>
    </row>
    <row r="255" ht="22.5" hidden="1" customHeight="1">
      <c r="A255" s="62">
        <v>45857.0</v>
      </c>
      <c r="B255" s="22"/>
      <c r="C255" s="28" t="str">
        <f t="array" ref="C255">IFNA(XLOOKUP(E255,GP_Bhajan_List[GP Bhajan List], GP_Bhajan_List[Singer]),"")</f>
        <v/>
      </c>
      <c r="D255" s="22"/>
      <c r="E255" s="22"/>
      <c r="F255" s="23"/>
      <c r="G255" s="24"/>
      <c r="H255" s="25" t="str">
        <f t="array" ref="H255">IFNA(INDEX(Pitches[],MATCH($G255,Pitches[Pitches],0),2),"")</f>
        <v/>
      </c>
      <c r="I255" s="23" t="str">
        <f t="array" ref="I255">IF(
  AND(D255="", E255=""), 
  "", 
  IFNA(
    IF(
      INDEX(Singers[], MATCH(IF(D255&lt;&gt;"", B255, C255), Singers[Singers], 0), 2, 0) = "Gents",
      INDEX(Bhajans[], MATCH(IF(D255&lt;&gt;"", D255, E255), Bhajans[title], 0), 13),
      INDEX(Bhajans[], MATCH(IF(D255&lt;&gt;"", D255, E255), Bhajans[title], 0), 14)
    ),
    ""
  )
)
</f>
        <v/>
      </c>
      <c r="J255" s="25" t="str">
        <f t="array" ref="J255">IF(AND($D255="", $E255=""), "", IFNA(INDEX(Bhajans[], MATCH(IF($D255&lt;&gt;"", $D255, $E255), Bhajans[title], 0), 9), ""))
</f>
        <v/>
      </c>
      <c r="K255" s="26" t="str">
        <f t="array" ref="K255">IF(AND($D255="", $E255=""), "", IFNA(INDEX(Bhajans[], MATCH(IF($D255&lt;&gt;"", $D255, $E255), Bhajans[title], 0), 5), ""))
</f>
        <v/>
      </c>
      <c r="L255" s="26" t="str">
        <f t="array" ref="L255">IF(AND($D255="", $E255=""), "", IFNA(INDEX(Bhajans[], MATCH(IF($D255&lt;&gt;"", $D255, $E255), Bhajans[title], 0), 4), ""))
</f>
        <v/>
      </c>
    </row>
    <row r="256" ht="22.5" hidden="1" customHeight="1">
      <c r="A256" s="62">
        <v>45857.0</v>
      </c>
      <c r="B256" s="22"/>
      <c r="C256" s="28" t="str">
        <f t="array" ref="C256">IFNA(XLOOKUP(E256,GP_Bhajan_List[GP Bhajan List], GP_Bhajan_List[Singer]),"")</f>
        <v/>
      </c>
      <c r="D256" s="22"/>
      <c r="E256" s="22"/>
      <c r="F256" s="23"/>
      <c r="G256" s="24"/>
      <c r="H256" s="25" t="str">
        <f t="array" ref="H256">IFNA(INDEX(Pitches[],MATCH($G256,Pitches[Pitches],0),2),"")</f>
        <v/>
      </c>
      <c r="I256" s="23" t="str">
        <f t="array" ref="I256">IF(
  AND(D256="", E256=""), 
  "", 
  IFNA(
    IF(
      INDEX(Singers[], MATCH(IF(D256&lt;&gt;"", B256, C256), Singers[Singers], 0), 2, 0) = "Gents",
      INDEX(Bhajans[], MATCH(IF(D256&lt;&gt;"", D256, E256), Bhajans[title], 0), 13),
      INDEX(Bhajans[], MATCH(IF(D256&lt;&gt;"", D256, E256), Bhajans[title], 0), 14)
    ),
    ""
  )
)
</f>
        <v/>
      </c>
      <c r="J256" s="25" t="str">
        <f t="array" ref="J256">IF(AND($D256="", $E256=""), "", IFNA(INDEX(Bhajans[], MATCH(IF($D256&lt;&gt;"", $D256, $E256), Bhajans[title], 0), 9), ""))
</f>
        <v/>
      </c>
      <c r="K256" s="26" t="str">
        <f t="array" ref="K256">IF(AND($D256="", $E256=""), "", IFNA(INDEX(Bhajans[], MATCH(IF($D256&lt;&gt;"", $D256, $E256), Bhajans[title], 0), 5), ""))
</f>
        <v/>
      </c>
      <c r="L256" s="26" t="str">
        <f t="array" ref="L256">IF(AND($D256="", $E256=""), "", IFNA(INDEX(Bhajans[], MATCH(IF($D256&lt;&gt;"", $D256, $E256), Bhajans[title], 0), 4), ""))
</f>
        <v/>
      </c>
    </row>
    <row r="257" ht="22.5" hidden="1" customHeight="1">
      <c r="A257" s="62">
        <v>45857.0</v>
      </c>
      <c r="B257" s="22"/>
      <c r="C257" s="28" t="str">
        <f t="array" ref="C257">IFNA(XLOOKUP(E257,GP_Bhajan_List[GP Bhajan List], GP_Bhajan_List[Singer]),"")</f>
        <v/>
      </c>
      <c r="D257" s="22"/>
      <c r="E257" s="22"/>
      <c r="F257" s="23"/>
      <c r="G257" s="24"/>
      <c r="H257" s="25" t="str">
        <f t="array" ref="H257">IFNA(INDEX(Pitches[],MATCH($G257,Pitches[Pitches],0),2),"")</f>
        <v/>
      </c>
      <c r="I257" s="23" t="str">
        <f t="array" ref="I257">IF(
  AND(D257="", E257=""), 
  "", 
  IFNA(
    IF(
      INDEX(Singers[], MATCH(IF(D257&lt;&gt;"", B257, C257), Singers[Singers], 0), 2, 0) = "Gents",
      INDEX(Bhajans[], MATCH(IF(D257&lt;&gt;"", D257, E257), Bhajans[title], 0), 13),
      INDEX(Bhajans[], MATCH(IF(D257&lt;&gt;"", D257, E257), Bhajans[title], 0), 14)
    ),
    ""
  )
)
</f>
        <v/>
      </c>
      <c r="J257" s="25" t="str">
        <f t="array" ref="J257">IF(AND($D257="", $E257=""), "", IFNA(INDEX(Bhajans[], MATCH(IF($D257&lt;&gt;"", $D257, $E257), Bhajans[title], 0), 9), ""))
</f>
        <v/>
      </c>
      <c r="K257" s="26" t="str">
        <f t="array" ref="K257">IF(AND($D257="", $E257=""), "", IFNA(INDEX(Bhajans[], MATCH(IF($D257&lt;&gt;"", $D257, $E257), Bhajans[title], 0), 5), ""))
</f>
        <v/>
      </c>
      <c r="L257" s="26" t="str">
        <f t="array" ref="L257">IF(AND($D257="", $E257=""), "", IFNA(INDEX(Bhajans[], MATCH(IF($D257&lt;&gt;"", $D257, $E257), Bhajans[title], 0), 4), ""))
</f>
        <v/>
      </c>
    </row>
    <row r="258" ht="22.5" hidden="1" customHeight="1">
      <c r="A258" s="62">
        <v>45858.0</v>
      </c>
      <c r="B258" s="22"/>
      <c r="C258" s="28" t="str">
        <f t="array" ref="C258">IFNA(XLOOKUP(E258,GP_Bhajan_List[GP Bhajan List], GP_Bhajan_List[Singer]),"")</f>
        <v/>
      </c>
      <c r="D258" s="22"/>
      <c r="E258" s="22"/>
      <c r="F258" s="23"/>
      <c r="G258" s="24"/>
      <c r="H258" s="25" t="str">
        <f t="array" ref="H258">IFNA(INDEX(Pitches[],MATCH($G258,Pitches[Pitches],0),2),"")</f>
        <v/>
      </c>
      <c r="I258" s="23" t="str">
        <f t="array" ref="I258">IF(
  AND(D258="", E258=""), 
  "", 
  IFNA(
    IF(
      INDEX(Singers[], MATCH(IF(D258&lt;&gt;"", B258, C258), Singers[Singers], 0), 2, 0) = "Gents",
      INDEX(Bhajans[], MATCH(IF(D258&lt;&gt;"", D258, E258), Bhajans[title], 0), 13),
      INDEX(Bhajans[], MATCH(IF(D258&lt;&gt;"", D258, E258), Bhajans[title], 0), 14)
    ),
    ""
  )
)
</f>
        <v/>
      </c>
      <c r="J258" s="25" t="str">
        <f t="array" ref="J258">IF(AND($D258="", $E258=""), "", IFNA(INDEX(Bhajans[], MATCH(IF($D258&lt;&gt;"", $D258, $E258), Bhajans[title], 0), 9), ""))
</f>
        <v/>
      </c>
      <c r="K258" s="26" t="str">
        <f t="array" ref="K258">IF(AND($D258="", $E258=""), "", IFNA(INDEX(Bhajans[], MATCH(IF($D258&lt;&gt;"", $D258, $E258), Bhajans[title], 0), 5), ""))
</f>
        <v/>
      </c>
      <c r="L258" s="26" t="str">
        <f t="array" ref="L258">IF(AND($D258="", $E258=""), "", IFNA(INDEX(Bhajans[], MATCH(IF($D258&lt;&gt;"", $D258, $E258), Bhajans[title], 0), 4), ""))
</f>
        <v/>
      </c>
    </row>
    <row r="259" ht="22.5" hidden="1" customHeight="1">
      <c r="A259" s="62">
        <v>45858.0</v>
      </c>
      <c r="B259" s="22"/>
      <c r="C259" s="28" t="str">
        <f t="array" ref="C259">IFNA(XLOOKUP(E259,GP_Bhajan_List[GP Bhajan List], GP_Bhajan_List[Singer]),"")</f>
        <v/>
      </c>
      <c r="D259" s="22"/>
      <c r="E259" s="22"/>
      <c r="F259" s="23"/>
      <c r="G259" s="24"/>
      <c r="H259" s="25" t="str">
        <f t="array" ref="H259">IFNA(INDEX(Pitches[],MATCH($G259,Pitches[Pitches],0),2),"")</f>
        <v/>
      </c>
      <c r="I259" s="23" t="str">
        <f t="array" ref="I259">IF(
  AND(D259="", E259=""), 
  "", 
  IFNA(
    IF(
      INDEX(Singers[], MATCH(IF(D259&lt;&gt;"", B259, C259), Singers[Singers], 0), 2, 0) = "Gents",
      INDEX(Bhajans[], MATCH(IF(D259&lt;&gt;"", D259, E259), Bhajans[title], 0), 13),
      INDEX(Bhajans[], MATCH(IF(D259&lt;&gt;"", D259, E259), Bhajans[title], 0), 14)
    ),
    ""
  )
)
</f>
        <v/>
      </c>
      <c r="J259" s="25" t="str">
        <f t="array" ref="J259">IF(AND($D259="", $E259=""), "", IFNA(INDEX(Bhajans[], MATCH(IF($D259&lt;&gt;"", $D259, $E259), Bhajans[title], 0), 9), ""))
</f>
        <v/>
      </c>
      <c r="K259" s="26" t="str">
        <f t="array" ref="K259">IF(AND($D259="", $E259=""), "", IFNA(INDEX(Bhajans[], MATCH(IF($D259&lt;&gt;"", $D259, $E259), Bhajans[title], 0), 5), ""))
</f>
        <v/>
      </c>
      <c r="L259" s="26" t="str">
        <f t="array" ref="L259">IF(AND($D259="", $E259=""), "", IFNA(INDEX(Bhajans[], MATCH(IF($D259&lt;&gt;"", $D259, $E259), Bhajans[title], 0), 4), ""))
</f>
        <v/>
      </c>
    </row>
    <row r="260" ht="22.5" hidden="1" customHeight="1">
      <c r="A260" s="62">
        <v>45858.0</v>
      </c>
      <c r="B260" s="22"/>
      <c r="C260" s="28" t="str">
        <f t="array" ref="C260">IFNA(XLOOKUP(E260,GP_Bhajan_List[GP Bhajan List], GP_Bhajan_List[Singer]),"")</f>
        <v/>
      </c>
      <c r="D260" s="22"/>
      <c r="E260" s="22"/>
      <c r="F260" s="23"/>
      <c r="G260" s="24"/>
      <c r="H260" s="25" t="str">
        <f t="array" ref="H260">IFNA(INDEX(Pitches[],MATCH($G260,Pitches[Pitches],0),2),"")</f>
        <v/>
      </c>
      <c r="I260" s="23" t="str">
        <f t="array" ref="I260">IF(
  AND(D260="", E260=""), 
  "", 
  IFNA(
    IF(
      INDEX(Singers[], MATCH(IF(D260&lt;&gt;"", B260, C260), Singers[Singers], 0), 2, 0) = "Gents",
      INDEX(Bhajans[], MATCH(IF(D260&lt;&gt;"", D260, E260), Bhajans[title], 0), 13),
      INDEX(Bhajans[], MATCH(IF(D260&lt;&gt;"", D260, E260), Bhajans[title], 0), 14)
    ),
    ""
  )
)
</f>
        <v/>
      </c>
      <c r="J260" s="25" t="str">
        <f t="array" ref="J260">IF(AND($D260="", $E260=""), "", IFNA(INDEX(Bhajans[], MATCH(IF($D260&lt;&gt;"", $D260, $E260), Bhajans[title], 0), 9), ""))
</f>
        <v/>
      </c>
      <c r="K260" s="26" t="str">
        <f t="array" ref="K260">IF(AND($D260="", $E260=""), "", IFNA(INDEX(Bhajans[], MATCH(IF($D260&lt;&gt;"", $D260, $E260), Bhajans[title], 0), 5), ""))
</f>
        <v/>
      </c>
      <c r="L260" s="26" t="str">
        <f t="array" ref="L260">IF(AND($D260="", $E260=""), "", IFNA(INDEX(Bhajans[], MATCH(IF($D260&lt;&gt;"", $D260, $E260), Bhajans[title], 0), 4), ""))
</f>
        <v/>
      </c>
    </row>
    <row r="261" ht="22.5" hidden="1" customHeight="1">
      <c r="A261" s="62">
        <v>45858.0</v>
      </c>
      <c r="B261" s="22"/>
      <c r="C261" s="28" t="str">
        <f t="array" ref="C261">IFNA(XLOOKUP(E261,GP_Bhajan_List[GP Bhajan List], GP_Bhajan_List[Singer]),"")</f>
        <v/>
      </c>
      <c r="D261" s="22"/>
      <c r="E261" s="22"/>
      <c r="F261" s="23"/>
      <c r="G261" s="24"/>
      <c r="H261" s="25" t="str">
        <f t="array" ref="H261">IFNA(INDEX(Pitches[],MATCH($G261,Pitches[Pitches],0),2),"")</f>
        <v/>
      </c>
      <c r="I261" s="23" t="str">
        <f t="array" ref="I261">IF(
  AND(D261="", E261=""), 
  "", 
  IFNA(
    IF(
      INDEX(Singers[], MATCH(IF(D261&lt;&gt;"", B261, C261), Singers[Singers], 0), 2, 0) = "Gents",
      INDEX(Bhajans[], MATCH(IF(D261&lt;&gt;"", D261, E261), Bhajans[title], 0), 13),
      INDEX(Bhajans[], MATCH(IF(D261&lt;&gt;"", D261, E261), Bhajans[title], 0), 14)
    ),
    ""
  )
)
</f>
        <v/>
      </c>
      <c r="J261" s="25" t="str">
        <f t="array" ref="J261">IF(AND($D261="", $E261=""), "", IFNA(INDEX(Bhajans[], MATCH(IF($D261&lt;&gt;"", $D261, $E261), Bhajans[title], 0), 9), ""))
</f>
        <v/>
      </c>
      <c r="K261" s="26" t="str">
        <f t="array" ref="K261">IF(AND($D261="", $E261=""), "", IFNA(INDEX(Bhajans[], MATCH(IF($D261&lt;&gt;"", $D261, $E261), Bhajans[title], 0), 5), ""))
</f>
        <v/>
      </c>
      <c r="L261" s="26" t="str">
        <f t="array" ref="L261">IF(AND($D261="", $E261=""), "", IFNA(INDEX(Bhajans[], MATCH(IF($D261&lt;&gt;"", $D261, $E261), Bhajans[title], 0), 4), ""))
</f>
        <v/>
      </c>
    </row>
    <row r="262" ht="22.5" hidden="1" customHeight="1">
      <c r="A262" s="62">
        <v>45860.0</v>
      </c>
      <c r="B262" s="20" t="s">
        <v>1</v>
      </c>
      <c r="C262" s="28" t="str">
        <f t="array" ref="C262">IFNA(XLOOKUP(E262,GP_Bhajan_List[GP Bhajan List], GP_Bhajan_List[Singer]),"")</f>
        <v/>
      </c>
      <c r="D262" s="20" t="s">
        <v>1091</v>
      </c>
      <c r="E262" s="22"/>
      <c r="F262" s="23"/>
      <c r="G262" s="24" t="s">
        <v>144</v>
      </c>
      <c r="H262" s="25" t="str">
        <f t="array" ref="H262">IFNA(INDEX(Pitches[],MATCH($G262,Pitches[Pitches],0),2),"")</f>
        <v>D#</v>
      </c>
      <c r="I262" s="23" t="str">
        <f t="array" ref="I262">IF(
  AND(D262="", E262=""), 
  "", 
  IFNA(
    IF(
      INDEX(Singers[], MATCH(IF(D262&lt;&gt;"", B262, C262), Singers[Singers], 0), 2, 0) = "Gents",
      INDEX(Bhajans[], MATCH(IF(D262&lt;&gt;"", D262, E262), Bhajans[title], 0), 13),
      INDEX(Bhajans[], MATCH(IF(D262&lt;&gt;"", D262, E262), Bhajans[title], 0), 14)
    ),
    ""
  )
)
</f>
        <v>5 Pancham / G</v>
      </c>
      <c r="J262" s="25" t="str">
        <f t="array" ref="J262">IF(AND($D262="", $E262=""), "", IFNA(INDEX(Bhajans[], MATCH(IF($D262&lt;&gt;"", $D262, $E262), Bhajans[title], 0), 9), ""))
</f>
        <v>Charukeshi</v>
      </c>
      <c r="K262" s="26" t="str">
        <f t="array" ref="K262">IF(AND($D262="", $E262=""), "", IFNA(INDEX(Bhajans[], MATCH(IF($D262&lt;&gt;"", $D262, $E262), Bhajans[title], 0), 5), ""))
</f>
        <v>Lambodhara Gananatha Gajanana
Parvathi Nandana Shubhanana
Pashupathi Tanaya Siddhi Vinayaka
Pranavakaara Shambho Nandana
Parthi Pureesha Paahi Gajanana
Hey Shiva Nandana Shubhanana</v>
      </c>
      <c r="L262" s="26" t="str">
        <f t="array" ref="L262">IF(AND($D262="", $E262=""), "", IFNA(INDEX(Bhajans[], MATCH(IF($D262&lt;&gt;"", $D262, $E262), Bhajans[title], 0), 4), ""))
</f>
        <v>Protect me Lord Ganesha, the Lord of Ganaas, who has an elephant head and is the big bellied son of Mother Parvathi and Lord Shiva. You are the one who embodies the sacred Om and who is verily Sai, the Lord of Parthi.</v>
      </c>
    </row>
    <row r="263" ht="22.5" hidden="1" customHeight="1">
      <c r="A263" s="62">
        <v>45860.0</v>
      </c>
      <c r="B263" s="20" t="s">
        <v>0</v>
      </c>
      <c r="C263" s="28" t="str">
        <f t="array" ref="C263">IFNA(XLOOKUP(E263,GP_Bhajan_List[GP Bhajan List], GP_Bhajan_List[Singer]),"")</f>
        <v/>
      </c>
      <c r="D263" s="20" t="s">
        <v>3106</v>
      </c>
      <c r="E263" s="22"/>
      <c r="F263" s="23"/>
      <c r="G263" s="24" t="s">
        <v>52</v>
      </c>
      <c r="H263" s="25" t="str">
        <f t="array" ref="H263">IFNA(INDEX(Pitches[],MATCH($G263,Pitches[Pitches],0),2),"")</f>
        <v>G#</v>
      </c>
      <c r="I263" s="23" t="str">
        <f t="array" ref="I263">IF(
  AND(D263="", E263=""), 
  "", 
  IFNA(
    IF(
      INDEX(Singers[], MATCH(IF(D263&lt;&gt;"", B263, C263), Singers[Singers], 0), 2, 0) = "Gents",
      INDEX(Bhajans[], MATCH(IF(D263&lt;&gt;"", D263, E263), Bhajans[title], 0), 13),
      INDEX(Bhajans[], MATCH(IF(D263&lt;&gt;"", D263, E263), Bhajans[title], 0), 14)
    ),
    ""
  )
)
</f>
        <v>2 Pancham / D</v>
      </c>
      <c r="J263" s="25" t="str">
        <f t="array" ref="J263">IF(AND($D263="", $E263=""), "", IFNA(INDEX(Bhajans[], MATCH(IF($D263&lt;&gt;"", $D263, $E263), Bhajans[title], 0), 9), ""))
</f>
        <v>Keeravani</v>
      </c>
      <c r="K263" s="26" t="str">
        <f t="array" ref="K263">IF(AND($D263="", $E263=""), "", IFNA(INDEX(Bhajans[], MATCH(IF($D263&lt;&gt;"", $D263, $E263), Bhajans[title], 0), 5), ""))
</f>
        <v>Jaya Kailasa Pathey Shiva Shankara
Samba Sadashiva Shambho
Partheeshwara Sai Shiva Shambho
Shaileshwara Karunamaya Shankara
Lingodhbhavakara Shiva Shambho
Trishoola Jatadhara Gangadhari
Haalaahala Dhara Shambho
Samba Sadashiva Shambho [ Partheeshwara Sai ... ]
Partheeshwara Sai Shiva Shambho (2)</v>
      </c>
      <c r="L263" s="26" t="str">
        <f t="array" ref="L263">IF(AND($D263="", $E263=""), "", IFNA(INDEX(Bhajans[], MATCH(IF($D263&lt;&gt;"", $D263, $E263), Bhajans[title], 0), 4), ""))
</f>
        <v>Glory to the Lord of Kailasa Mountains, Lord Shiva, who is Shiva and Shakthi (Parvathi). Glory to Lord Sai, the Lord of Parthi who is the very embodiment of Lord Shiva. Salutations to the Lord of Shaila mountains, who is full of compassion, who has the Trident and who holds Mother Ganges in His matted locks. Salutations to Lord Sai who creates the Lingam (symbol of infinite proportions).</v>
      </c>
    </row>
    <row r="264" ht="22.5" hidden="1" customHeight="1">
      <c r="A264" s="62">
        <v>45860.0</v>
      </c>
      <c r="B264" s="20" t="s">
        <v>2</v>
      </c>
      <c r="C264" s="28" t="str">
        <f t="array" ref="C264">IFNA(XLOOKUP(E264,GP_Bhajan_List[GP Bhajan List], GP_Bhajan_List[Singer]),"")</f>
        <v/>
      </c>
      <c r="D264" s="20" t="s">
        <v>3120</v>
      </c>
      <c r="E264" s="22"/>
      <c r="F264" s="23"/>
      <c r="G264" s="24" t="s">
        <v>227</v>
      </c>
      <c r="H264" s="25" t="str">
        <f t="array" ref="H264">IFNA(INDEX(Pitches[],MATCH($G264,Pitches[Pitches],0),2),"")</f>
        <v>A#</v>
      </c>
      <c r="I264" s="23" t="str">
        <f t="array" ref="I264">IF(
  AND(D264="", E264=""), 
  "", 
  IFNA(
    IF(
      INDEX(Singers[], MATCH(IF(D264&lt;&gt;"", B264, C264), Singers[Singers], 0), 2, 0) = "Gents",
      INDEX(Bhajans[], MATCH(IF(D264&lt;&gt;"", D264, E264), Bhajans[title], 0), 13),
      INDEX(Bhajans[], MATCH(IF(D264&lt;&gt;"", D264, E264), Bhajans[title], 0), 14)
    ),
    ""
  )
)
</f>
        <v>1.5 Pancham / C#</v>
      </c>
      <c r="J264" s="25" t="str">
        <f t="array" ref="J264">IF(AND($D264="", $E264=""), "", IFNA(INDEX(Bhajans[], MATCH(IF($D264&lt;&gt;"", $D264, $E264), Bhajans[title], 0), 9), ""))
</f>
        <v>Sindhu Bhairavi / Bhairavi</v>
      </c>
      <c r="K264" s="26" t="str">
        <f t="array" ref="K264">IF(AND($D264="", $E264=""), "", IFNA(INDEX(Bhajans[], MATCH(IF($D264&lt;&gt;"", $D264, $E264), Bhajans[title], 0), 5), ""))
</f>
        <v>Chandrashekaraya Namah Om
Gangadharaya Namah Om [ Chandrashekaraya ... ]
Om Namah Shivaya Namah Om
Hara Hara Haraya Namah Om
Shiva Shiva Shivaya Namah Om
Sayeeshwaraya Namah Om (Sathya)
In my heart, O Lord, I see Your Face
Dear Lord, I see You every place
O my Lord, by Your Grace
I find Your love in every face
O my Lord, by Your Grace
I feel Your love in every place</v>
      </c>
      <c r="L264" s="26" t="str">
        <f t="array" ref="L264">IF(AND($D264="", $E264=""), "", IFNA(INDEX(Bhajans[], MATCH(IF($D264&lt;&gt;"", $D264, $E264), Bhajans[title], 0), 4), ""))
</f>
        <v>Obeisance to Lord Shiva, who is decorated with the crescent-moon on His head, who makes the Holy Ganges flow through His matted hair. I bow to Lord Shiva, who destroys the illusion and all that is transient. Chant the mantra " Hara Hara Haraya Namah Om, Shiva Shiva Shivaya Namah Om, Sayeeshwarya Namah Om."</v>
      </c>
    </row>
    <row r="265" ht="22.5" hidden="1" customHeight="1">
      <c r="A265" s="62">
        <v>45860.0</v>
      </c>
      <c r="B265" s="20" t="s">
        <v>0</v>
      </c>
      <c r="C265" s="28" t="str">
        <f t="array" ref="C265">IFNA(XLOOKUP(E265,GP_Bhajan_List[GP Bhajan List], GP_Bhajan_List[Singer]),"")</f>
        <v/>
      </c>
      <c r="D265" s="22"/>
      <c r="E265" s="22"/>
      <c r="F265" s="23"/>
      <c r="G265" s="24"/>
      <c r="H265" s="25" t="str">
        <f t="array" ref="H265">IFNA(INDEX(Pitches[],MATCH($G265,Pitches[Pitches],0),2),"")</f>
        <v/>
      </c>
      <c r="I265" s="23" t="str">
        <f t="array" ref="I265">IF(
  AND(D265="", E265=""), 
  "", 
  IFNA(
    IF(
      INDEX(Singers[], MATCH(IF(D265&lt;&gt;"", B265, C265), Singers[Singers], 0), 2, 0) = "Gents",
      INDEX(Bhajans[], MATCH(IF(D265&lt;&gt;"", D265, E265), Bhajans[title], 0), 13),
      INDEX(Bhajans[], MATCH(IF(D265&lt;&gt;"", D265, E265), Bhajans[title], 0), 14)
    ),
    ""
  )
)
</f>
        <v/>
      </c>
      <c r="J265" s="25" t="str">
        <f t="array" ref="J265">IF(AND($D265="", $E265=""), "", IFNA(INDEX(Bhajans[], MATCH(IF($D265&lt;&gt;"", $D265, $E265), Bhajans[title], 0), 9), ""))
</f>
        <v/>
      </c>
      <c r="K265" s="26" t="str">
        <f t="array" ref="K265">IF(AND($D265="", $E265=""), "", IFNA(INDEX(Bhajans[], MATCH(IF($D265&lt;&gt;"", $D265, $E265), Bhajans[title], 0), 5), ""))
</f>
        <v/>
      </c>
      <c r="L265" s="26" t="str">
        <f t="array" ref="L265">IF(AND($D265="", $E265=""), "", IFNA(INDEX(Bhajans[], MATCH(IF($D265&lt;&gt;"", $D265, $E265), Bhajans[title], 0), 4), ""))
</f>
        <v/>
      </c>
    </row>
    <row r="266" ht="22.5" hidden="1" customHeight="1">
      <c r="A266" s="62">
        <v>45861.0</v>
      </c>
      <c r="B266" s="20" t="s">
        <v>0</v>
      </c>
      <c r="C266" s="28" t="str">
        <f t="array" ref="C266">IFNA(XLOOKUP(E266,GP_Bhajan_List[GP Bhajan List], GP_Bhajan_List[Singer]),"")</f>
        <v/>
      </c>
      <c r="D266" s="20" t="s">
        <v>3147</v>
      </c>
      <c r="E266" s="22"/>
      <c r="F266" s="23"/>
      <c r="G266" s="24" t="s">
        <v>155</v>
      </c>
      <c r="H266" s="25" t="str">
        <f t="array" ref="H266">IFNA(INDEX(Pitches[],MATCH($G266,Pitches[Pitches],0),2),"")</f>
        <v>C#</v>
      </c>
      <c r="I266" s="23" t="str">
        <f t="array" ref="I266">IF(
  AND(D266="", E266=""), 
  "", 
  IFNA(
    IF(
      INDEX(Singers[], MATCH(IF(D266&lt;&gt;"", B266, C266), Singers[Singers], 0), 2, 0) = "Gents",
      INDEX(Bhajans[], MATCH(IF(D266&lt;&gt;"", D266, E266), Bhajans[title], 0), 13),
      INDEX(Bhajans[], MATCH(IF(D266&lt;&gt;"", D266, E266), Bhajans[title], 0), 14)
    ),
    ""
  )
)
</f>
        <v>1.5 Madhyam / F#</v>
      </c>
      <c r="J266" s="25" t="str">
        <f t="array" ref="J266">IF(AND($D266="", $E266=""), "", IFNA(INDEX(Bhajans[], MATCH(IF($D266&lt;&gt;"", $D266, $E266), Bhajans[title], 0), 9), ""))
</f>
        <v>Vakulabharanam / Basant Mukhari</v>
      </c>
      <c r="K266" s="26" t="str">
        <f t="array" ref="K266">IF(AND($D266="", $E266=""), "", IFNA(INDEX(Bhajans[], MATCH(IF($D266&lt;&gt;"", $D266, $E266), Bhajans[title], 0), 5), ""))
</f>
        <v>Gajanana Hey Shubhanana
Gowri Manohara Priya Nandana
Pashupathi Tanaya Gajanana
Parama Niranjana Shubhanana (Hey)</v>
      </c>
      <c r="L266" s="26" t="str">
        <f t="array" ref="L266">IF(AND($D266="", $E266=""), "", IFNA(INDEX(Bhajans[], MATCH(IF($D266&lt;&gt;"", $D266, $E266), Bhajans[title], 0), 4), ""))
</f>
        <v>O elephant-faced Lord Ganesha, You are the loving son of Mother Gowri and the beloved son of Lord Shiva, who is the Lord of all creatures. You are the Supreme Lord, pure and free of all blemishes and the bestower of auspiciousness.</v>
      </c>
    </row>
    <row r="267" ht="22.5" hidden="1" customHeight="1">
      <c r="A267" s="62">
        <v>45861.0</v>
      </c>
      <c r="B267" s="20" t="s">
        <v>13</v>
      </c>
      <c r="C267" s="28" t="str">
        <f t="array" ref="C267">IFNA(XLOOKUP(E267,GP_Bhajan_List[GP Bhajan List], GP_Bhajan_List[Singer]),"")</f>
        <v/>
      </c>
      <c r="D267" s="20" t="s">
        <v>3158</v>
      </c>
      <c r="E267" s="22"/>
      <c r="F267" s="23"/>
      <c r="G267" s="24" t="s">
        <v>344</v>
      </c>
      <c r="H267" s="25" t="str">
        <f t="array" ref="H267">IFNA(INDEX(Pitches[],MATCH($G267,Pitches[Pitches],0),2),"")</f>
        <v>C#</v>
      </c>
      <c r="I267" s="23" t="str">
        <f t="array" ref="I267">IF(
  AND(D267="", E267=""), 
  "", 
  IFNA(
    IF(
      INDEX(Singers[], MATCH(IF(D267&lt;&gt;"", B267, C267), Singers[Singers], 0), 2, 0) = "Gents",
      INDEX(Bhajans[], MATCH(IF(D267&lt;&gt;"", D267, E267), Bhajans[title], 0), 13),
      INDEX(Bhajans[], MATCH(IF(D267&lt;&gt;"", D267, E267), Bhajans[title], 0), 14)
    ),
    ""
  )
)
</f>
        <v>1.5 Madhyam / F#</v>
      </c>
      <c r="J267" s="25" t="str">
        <f t="array" ref="J267">IF(AND($D267="", $E267=""), "", IFNA(INDEX(Bhajans[], MATCH(IF($D267&lt;&gt;"", $D267, $E267), Bhajans[title], 0), 9), ""))
</f>
        <v>Bageshri</v>
      </c>
      <c r="K267" s="26" t="str">
        <f t="array" ref="K267">IF(AND($D267="", $E267=""), "", IFNA(INDEX(Bhajans[], MATCH(IF($D267&lt;&gt;"", $D267, $E267), Bhajans[title], 0), 5), ""))
</f>
        <v>Om Namah Shivaya Namo Narayana (4)</v>
      </c>
      <c r="L267" s="26" t="str">
        <f t="array" ref="L267">IF(AND($D267="", $E267=""), "", IFNA(INDEX(Bhajans[], MATCH(IF($D267&lt;&gt;"", $D267, $E267), Bhajans[title], 0), 4), ""))
</f>
        <v>Chant the sacred mantra, Om Nama Shivaya; Chant the sacred name Narayana and bow in reverence and humility.</v>
      </c>
    </row>
    <row r="268" ht="22.5" hidden="1" customHeight="1">
      <c r="A268" s="62">
        <v>45861.0</v>
      </c>
      <c r="B268" s="20" t="s">
        <v>2</v>
      </c>
      <c r="C268" s="28" t="str">
        <f t="array" ref="C268">IFNA(XLOOKUP(E268,GP_Bhajan_List[GP Bhajan List], GP_Bhajan_List[Singer]),"")</f>
        <v/>
      </c>
      <c r="D268" s="20" t="s">
        <v>3169</v>
      </c>
      <c r="E268" s="22"/>
      <c r="F268" s="23"/>
      <c r="G268" s="24" t="s">
        <v>227</v>
      </c>
      <c r="H268" s="25" t="str">
        <f t="array" ref="H268">IFNA(INDEX(Pitches[],MATCH($G268,Pitches[Pitches],0),2),"")</f>
        <v>A#</v>
      </c>
      <c r="I268" s="23" t="str">
        <f t="array" ref="I268">IF(
  AND(D268="", E268=""), 
  "", 
  IFNA(
    IF(
      INDEX(Singers[], MATCH(IF(D268&lt;&gt;"", B268, C268), Singers[Singers], 0), 2, 0) = "Gents",
      INDEX(Bhajans[], MATCH(IF(D268&lt;&gt;"", D268, E268), Bhajans[title], 0), 13),
      INDEX(Bhajans[], MATCH(IF(D268&lt;&gt;"", D268, E268), Bhajans[title], 0), 14)
    ),
    ""
  )
)
</f>
        <v>1 Pancham / C</v>
      </c>
      <c r="J268" s="25" t="str">
        <f t="array" ref="J268">IF(AND($D268="", $E268=""), "", IFNA(INDEX(Bhajans[], MATCH(IF($D268&lt;&gt;"", $D268, $E268), Bhajans[title], 0), 9), ""))
</f>
        <v>Janasammohini</v>
      </c>
      <c r="K268" s="26" t="str">
        <f t="array" ref="K268">IF(AND($D268="", $E268=""), "", IFNA(INDEX(Bhajans[], MATCH(IF($D268&lt;&gt;"", $D268, $E268), Bhajans[title], 0), 5), ""))
</f>
        <v>Giridhara Bala Hey Nandalala
Devaki Nandana Shyama Gopala [ Giridhara ... ]
Keshava Madhava Shyama Gopala
Shyama Gopala Shyama Gopala
Bansidhara Hey Sai Gopala</v>
      </c>
      <c r="L268" s="26" t="str">
        <f t="array" ref="L268">IF(AND($D268="", $E268=""), "", IFNA(INDEX(Bhajans[], MATCH(IF($D268&lt;&gt;"", $D268, $E268), Bhajans[title], 0), 4), ""))
</f>
        <v>Lord Krishna is extolled with different names as the one who lifted the Govardhana mountain, the son of Devaki, the Lord of Radha, the one who danced with the Gopikas, the one with the flute and He is none other than our Lord Sai.</v>
      </c>
    </row>
    <row r="269" ht="22.5" hidden="1" customHeight="1">
      <c r="A269" s="62">
        <v>45861.0</v>
      </c>
      <c r="B269" s="20" t="s">
        <v>0</v>
      </c>
      <c r="C269" s="28" t="str">
        <f t="array" ref="C269">IFNA(XLOOKUP(E269,GP_Bhajan_List[GP Bhajan List], GP_Bhajan_List[Singer]),"")</f>
        <v/>
      </c>
      <c r="D269" s="22"/>
      <c r="E269" s="22"/>
      <c r="F269" s="23"/>
      <c r="G269" s="24"/>
      <c r="H269" s="25" t="str">
        <f t="array" ref="H269">IFNA(INDEX(Pitches[],MATCH($G269,Pitches[Pitches],0),2),"")</f>
        <v/>
      </c>
      <c r="I269" s="23" t="str">
        <f t="array" ref="I269">IF(
  AND(D269="", E269=""), 
  "", 
  IFNA(
    IF(
      INDEX(Singers[], MATCH(IF(D269&lt;&gt;"", B269, C269), Singers[Singers], 0), 2, 0) = "Gents",
      INDEX(Bhajans[], MATCH(IF(D269&lt;&gt;"", D269, E269), Bhajans[title], 0), 13),
      INDEX(Bhajans[], MATCH(IF(D269&lt;&gt;"", D269, E269), Bhajans[title], 0), 14)
    ),
    ""
  )
)
</f>
        <v/>
      </c>
      <c r="J269" s="25" t="str">
        <f t="array" ref="J269">IF(AND($D269="", $E269=""), "", IFNA(INDEX(Bhajans[], MATCH(IF($D269&lt;&gt;"", $D269, $E269), Bhajans[title], 0), 9), ""))
</f>
        <v/>
      </c>
      <c r="K269" s="26" t="str">
        <f t="array" ref="K269">IF(AND($D269="", $E269=""), "", IFNA(INDEX(Bhajans[], MATCH(IF($D269&lt;&gt;"", $D269, $E269), Bhajans[title], 0), 5), ""))
</f>
        <v/>
      </c>
      <c r="L269" s="26" t="str">
        <f t="array" ref="L269">IF(AND($D269="", $E269=""), "", IFNA(INDEX(Bhajans[], MATCH(IF($D269&lt;&gt;"", $D269, $E269), Bhajans[title], 0), 4), ""))
</f>
        <v/>
      </c>
    </row>
    <row r="270" ht="22.5" hidden="1" customHeight="1">
      <c r="A270" s="62">
        <v>45862.0</v>
      </c>
      <c r="B270" s="20" t="s">
        <v>4</v>
      </c>
      <c r="C270" s="28" t="str">
        <f t="array" ref="C270">IFNA(XLOOKUP(E270,GP_Bhajan_List[GP Bhajan List], GP_Bhajan_List[Singer]),"")</f>
        <v/>
      </c>
      <c r="D270" s="20" t="s">
        <v>711</v>
      </c>
      <c r="E270" s="22"/>
      <c r="F270" s="23"/>
      <c r="G270" s="24" t="s">
        <v>52</v>
      </c>
      <c r="H270" s="25" t="str">
        <f t="array" ref="H270">IFNA(INDEX(Pitches[],MATCH($G270,Pitches[Pitches],0),2),"")</f>
        <v>G#</v>
      </c>
      <c r="I270" s="23" t="str">
        <f t="array" ref="I270">IF(
  AND(D270="", E270=""), 
  "", 
  IFNA(
    IF(
      INDEX(Singers[], MATCH(IF(D270&lt;&gt;"", B270, C270), Singers[Singers], 0), 2, 0) = "Gents",
      INDEX(Bhajans[], MATCH(IF(D270&lt;&gt;"", D270, E270), Bhajans[title], 0), 13),
      INDEX(Bhajans[], MATCH(IF(D270&lt;&gt;"", D270, E270), Bhajans[title], 0), 14)
    ),
    ""
  )
)
</f>
        <v>1.5 Pancham / C#</v>
      </c>
      <c r="J270" s="25" t="str">
        <f t="array" ref="J270">IF(AND($D270="", $E270=""), "", IFNA(INDEX(Bhajans[], MATCH(IF($D270&lt;&gt;"", $D270, $E270), Bhajans[title], 0), 9), ""))
</f>
        <v>Shankarabharanam / Bilawal</v>
      </c>
      <c r="K270" s="26" t="str">
        <f t="array" ref="K270">IF(AND($D270="", $E270=""), "", IFNA(INDEX(Bhajans[], MATCH(IF($D270&lt;&gt;"", $D270, $E270), Bhajans[title], 0), 5), ""))
</f>
        <v>Suramuni Vanditha Vinayaka
Ananda Dayaka Vinayaka
Hey Shiva Nandana Shubhanana
Sai Ganesha Vinayaka
Sai Ganesha Sai Ganesha Sai Ganesha Vinayaka (2)</v>
      </c>
      <c r="L270" s="26" t="str">
        <f t="array" ref="L270">IF(AND($D270="", $E270=""), "", IFNA(INDEX(Bhajans[], MATCH(IF($D270&lt;&gt;"", $D270, $E270), Bhajans[title], 0), 4), ""))
</f>
        <v>Salutations to Lord Sai who is none other than Lord Vinayaka (Ganesha), son of Lord Shiva. O Lord, You are worshipped by all gods and sages and You bestow happiness to all.</v>
      </c>
    </row>
    <row r="271" ht="22.5" hidden="1" customHeight="1">
      <c r="A271" s="62">
        <v>45862.0</v>
      </c>
      <c r="B271" s="20" t="s">
        <v>20</v>
      </c>
      <c r="C271" s="28" t="str">
        <f t="array" ref="C271">IFNA(XLOOKUP(E271,GP_Bhajan_List[GP Bhajan List], GP_Bhajan_List[Singer]),"")</f>
        <v/>
      </c>
      <c r="D271" s="20" t="s">
        <v>3203</v>
      </c>
      <c r="E271" s="22"/>
      <c r="F271" s="23"/>
      <c r="G271" s="24" t="s">
        <v>144</v>
      </c>
      <c r="H271" s="25" t="str">
        <f t="array" ref="H271">IFNA(INDEX(Pitches[],MATCH($G271,Pitches[Pitches],0),2),"")</f>
        <v>D#</v>
      </c>
      <c r="I271" s="23" t="str">
        <f t="array" ref="I271">IF(
  AND(D271="", E271=""), 
  "", 
  IFNA(
    IF(
      INDEX(Singers[], MATCH(IF(D271&lt;&gt;"", B271, C271), Singers[Singers], 0), 2, 0) = "Gents",
      INDEX(Bhajans[], MATCH(IF(D271&lt;&gt;"", D271, E271), Bhajans[title], 0), 13),
      INDEX(Bhajans[], MATCH(IF(D271&lt;&gt;"", D271, E271), Bhajans[title], 0), 14)
    ),
    ""
  )
)
</f>
        <v>5.5 Pancham / G#</v>
      </c>
      <c r="J271" s="25" t="str">
        <f t="array" ref="J271">IF(AND($D271="", $E271=""), "", IFNA(INDEX(Bhajans[], MATCH(IF($D271&lt;&gt;"", $D271, $E271), Bhajans[title], 0), 9), ""))
</f>
        <v>Madhyamavati / Madhmad Sarang</v>
      </c>
      <c r="K271" s="26" t="str">
        <f t="array" ref="K271">IF(AND($D271="", $E271=""), "", IFNA(INDEX(Bhajans[], MATCH(IF($D271&lt;&gt;"", $D271, $E271), Bhajans[title], 0), 5), ""))
</f>
        <v>Shambho Mahadeva Mallikarjuna
Mangala Charana Trilochana
Pinaka Paani Parvathi Ramana [ Shambho Mahadeva ... ]
Bhava Bhaya Harana Sanathana
Parthi Pureeshwara Patitha Pavana</v>
      </c>
      <c r="L271" s="26" t="str">
        <f t="array" ref="L271">IF(AND($D271="", $E271=""), "", IFNA(INDEX(Bhajans[], MATCH(IF($D271&lt;&gt;"", $D271, $E271), Bhajans[title], 0), 4), ""))
</f>
        <v>Our salutations at the sacred feet of Lord Shiva, (also known as Shambho, Mahadeva and Mallikarjuna) who wields the Bow (Pinaka), who is the consort of Parvathi, who destroys the fear of materialistic world and who is none other than Lord Sai of Parthi.</v>
      </c>
    </row>
    <row r="272" ht="22.5" hidden="1" customHeight="1">
      <c r="A272" s="62">
        <v>45862.0</v>
      </c>
      <c r="B272" s="20" t="s">
        <v>0</v>
      </c>
      <c r="C272" s="28" t="str">
        <f t="array" ref="C272">IFNA(XLOOKUP(E272,GP_Bhajan_List[GP Bhajan List], GP_Bhajan_List[Singer]),"")</f>
        <v/>
      </c>
      <c r="D272" s="20" t="s">
        <v>3213</v>
      </c>
      <c r="E272" s="22"/>
      <c r="F272" s="23"/>
      <c r="G272" s="24" t="s">
        <v>88</v>
      </c>
      <c r="H272" s="25" t="str">
        <f t="array" ref="H272">IFNA(INDEX(Pitches[],MATCH($G272,Pitches[Pitches],0),2),"")</f>
        <v>A</v>
      </c>
      <c r="I272" s="23" t="str">
        <f t="array" ref="I272">IF(
  AND(D272="", E272=""), 
  "", 
  IFNA(
    IF(
      INDEX(Singers[], MATCH(IF(D272&lt;&gt;"", B272, C272), Singers[Singers], 0), 2, 0) = "Gents",
      INDEX(Bhajans[], MATCH(IF(D272&lt;&gt;"", D272, E272), Bhajans[title], 0), 13),
      INDEX(Bhajans[], MATCH(IF(D272&lt;&gt;"", D272, E272), Bhajans[title], 0), 14)
    ),
    ""
  )
)
</f>
        <v>2 Pancham / D</v>
      </c>
      <c r="J272" s="25" t="str">
        <f t="array" ref="J272">IF(AND($D272="", $E272=""), "", IFNA(INDEX(Bhajans[], MATCH(IF($D272&lt;&gt;"", $D272, $E272), Bhajans[title], 0), 9), ""))
</f>
        <v>Malayamarutham</v>
      </c>
      <c r="K272" s="26" t="str">
        <f t="array" ref="K272">IF(AND($D272="", $E272=""), "", IFNA(INDEX(Bhajans[], MATCH(IF($D272&lt;&gt;"", $D272, $E272), Bhajans[title], 0), 5), ""))
</f>
        <v>Shankara Sadashiva Sabha Pathey Manohara
Chandrashekara Jatadhara Uma Maheshwara [ Shankara ... ]
Shankara Sai Shankara (2)
Eshwara Sayeeshwara (Partheeshwara) [ Chandrashekara ... ]</v>
      </c>
      <c r="L272" s="26" t="str">
        <f t="array" ref="L272">IF(AND($D272="", $E272=""), "", IFNA(INDEX(Bhajans[], MATCH(IF($D272&lt;&gt;"", $D272, $E272), Bhajans[title], 0), 4), ""))
</f>
        <v>Salutations to Lord Shankara (Shiva) the master of stage, the one who holds the crescent moon in His matted hair. We offer our humble salutations to the consort of Goddess Uma (Parvathi). Lord Shiva is none other than Lord Sai of Puttaparthi.</v>
      </c>
    </row>
    <row r="273" ht="22.5" hidden="1" customHeight="1">
      <c r="A273" s="62">
        <v>45862.0</v>
      </c>
      <c r="B273" s="20" t="s">
        <v>0</v>
      </c>
      <c r="C273" s="28" t="str">
        <f t="array" ref="C273">IFNA(XLOOKUP(E273,GP_Bhajan_List[GP Bhajan List], GP_Bhajan_List[Singer]),"")</f>
        <v/>
      </c>
      <c r="D273" s="22"/>
      <c r="E273" s="22"/>
      <c r="F273" s="23"/>
      <c r="G273" s="24"/>
      <c r="H273" s="25" t="str">
        <f t="array" ref="H273">IFNA(INDEX(Pitches[],MATCH($G273,Pitches[Pitches],0),2),"")</f>
        <v/>
      </c>
      <c r="I273" s="23" t="str">
        <f t="array" ref="I273">IF(
  AND(D273="", E273=""), 
  "", 
  IFNA(
    IF(
      INDEX(Singers[], MATCH(IF(D273&lt;&gt;"", B273, C273), Singers[Singers], 0), 2, 0) = "Gents",
      INDEX(Bhajans[], MATCH(IF(D273&lt;&gt;"", D273, E273), Bhajans[title], 0), 13),
      INDEX(Bhajans[], MATCH(IF(D273&lt;&gt;"", D273, E273), Bhajans[title], 0), 14)
    ),
    ""
  )
)
</f>
        <v/>
      </c>
      <c r="J273" s="25" t="str">
        <f t="array" ref="J273">IF(AND($D273="", $E273=""), "", IFNA(INDEX(Bhajans[], MATCH(IF($D273&lt;&gt;"", $D273, $E273), Bhajans[title], 0), 9), ""))
</f>
        <v/>
      </c>
      <c r="K273" s="26" t="str">
        <f t="array" ref="K273">IF(AND($D273="", $E273=""), "", IFNA(INDEX(Bhajans[], MATCH(IF($D273&lt;&gt;"", $D273, $E273), Bhajans[title], 0), 5), ""))
</f>
        <v/>
      </c>
      <c r="L273" s="26" t="str">
        <f t="array" ref="L273">IF(AND($D273="", $E273=""), "", IFNA(INDEX(Bhajans[], MATCH(IF($D273&lt;&gt;"", $D273, $E273), Bhajans[title], 0), 4), ""))
</f>
        <v/>
      </c>
    </row>
    <row r="274" ht="22.5" hidden="1" customHeight="1">
      <c r="A274" s="62">
        <v>45863.0</v>
      </c>
      <c r="B274" s="20" t="s">
        <v>1</v>
      </c>
      <c r="C274" s="28" t="str">
        <f t="array" ref="C274">IFNA(XLOOKUP(E274,GP_Bhajan_List[GP Bhajan List], GP_Bhajan_List[Singer]),"")</f>
        <v/>
      </c>
      <c r="D274" s="20" t="s">
        <v>3237</v>
      </c>
      <c r="E274" s="22"/>
      <c r="F274" s="23"/>
      <c r="G274" s="24" t="s">
        <v>52</v>
      </c>
      <c r="H274" s="25" t="str">
        <f t="array" ref="H274">IFNA(INDEX(Pitches[],MATCH($G274,Pitches[Pitches],0),2),"")</f>
        <v>G#</v>
      </c>
      <c r="I274" s="23" t="str">
        <f t="array" ref="I274">IF(
  AND(D274="", E274=""), 
  "", 
  IFNA(
    IF(
      INDEX(Singers[], MATCH(IF(D274&lt;&gt;"", B274, C274), Singers[Singers], 0), 2, 0) = "Gents",
      INDEX(Bhajans[], MATCH(IF(D274&lt;&gt;"", D274, E274), Bhajans[title], 0), 13),
      INDEX(Bhajans[], MATCH(IF(D274&lt;&gt;"", D274, E274), Bhajans[title], 0), 14)
    ),
    ""
  )
)
</f>
        <v>1 Pancham / C</v>
      </c>
      <c r="J274" s="25" t="str">
        <f t="array" ref="J274">IF(AND($D274="", $E274=""), "", IFNA(INDEX(Bhajans[], MATCH(IF($D274&lt;&gt;"", $D274, $E274), Bhajans[title], 0), 9), ""))
</f>
        <v>Keeravani</v>
      </c>
      <c r="K274" s="26" t="str">
        <f t="array" ref="K274">IF(AND($D274="", $E274=""), "", IFNA(INDEX(Bhajans[], MATCH(IF($D274&lt;&gt;"", $D274, $E274), Bhajans[title], 0), 5), ""))
</f>
        <v>Hey Gananatha Gajanana
Heramba Gajanana [ Hey Gananatha ... ]
Gowri Nandana Gajanana Gajanana Hey Gajanana
Siddhi Vinayaka Gajanana</v>
      </c>
      <c r="L274" s="26" t="str">
        <f t="array" ref="L274">IF(AND($D274="", $E274=""), "", IFNA(INDEX(Bhajans[], MATCH(IF($D274&lt;&gt;"", $D274, $E274), Bhajans[title], 0), 4), ""))
</f>
        <v>Glory to Lord Ganesha, Lord of the Ganaas (Shiva's army) and the dear son of Mother Gowri. Lord Ganesha, also known as Heramba, bestows spiritual powers.</v>
      </c>
    </row>
    <row r="275" ht="22.5" hidden="1" customHeight="1">
      <c r="A275" s="62">
        <v>45863.0</v>
      </c>
      <c r="B275" s="20" t="s">
        <v>18</v>
      </c>
      <c r="C275" s="28" t="str">
        <f t="array" ref="C275">IFNA(XLOOKUP(E275,GP_Bhajan_List[GP Bhajan List], GP_Bhajan_List[Singer]),"")</f>
        <v/>
      </c>
      <c r="D275" s="20" t="s">
        <v>3247</v>
      </c>
      <c r="E275" s="22"/>
      <c r="F275" s="23"/>
      <c r="G275" s="24" t="s">
        <v>88</v>
      </c>
      <c r="H275" s="25" t="str">
        <f t="array" ref="H275">IFNA(INDEX(Pitches[],MATCH($G275,Pitches[Pitches],0),2),"")</f>
        <v>A</v>
      </c>
      <c r="I275" s="23" t="str">
        <f t="array" ref="I275">IF(
  AND(D275="", E275=""), 
  "", 
  IFNA(
    IF(
      INDEX(Singers[], MATCH(IF(D275&lt;&gt;"", B275, C275), Singers[Singers], 0), 2, 0) = "Gents",
      INDEX(Bhajans[], MATCH(IF(D275&lt;&gt;"", D275, E275), Bhajans[title], 0), 13),
      INDEX(Bhajans[], MATCH(IF(D275&lt;&gt;"", D275, E275), Bhajans[title], 0), 14)
    ),
    ""
  )
)
</f>
        <v>2 Pancham / D</v>
      </c>
      <c r="J275" s="25" t="str">
        <f t="array" ref="J275">IF(AND($D275="", $E275=""), "", IFNA(INDEX(Bhajans[], MATCH(IF($D275&lt;&gt;"", $D275, $E275), Bhajans[title], 0), 9), ""))
</f>
        <v>Kalyani / Yaman</v>
      </c>
      <c r="K275" s="26" t="str">
        <f t="array" ref="K275">IF(AND($D275="", $E275=""), "", IFNA(INDEX(Bhajans[], MATCH(IF($D275&lt;&gt;"", $D275, $E275), Bhajans[title], 0), 5), ""))
</f>
        <v>Janani Janani Sathya Sai Shubha Janani
Jagat Karini Paripoorani Sayeeshwari Janani
Sathya Swaroopini Janani
Dharma Samvardhini Janani
Shantha Swaroopini Janani
Prema Pradayini Janani ( Sai )</v>
      </c>
      <c r="L275" s="26" t="str">
        <f t="array" ref="L275">IF(AND($D275="", $E275=""), "", IFNA(INDEX(Bhajans[], MATCH(IF($D275&lt;&gt;"", $D275, $E275), Bhajans[title], 0), 4), ""))
</f>
        <v>Let us sing the glory of Mother Sathya Sai, the one who personifies auspiciousness, the originator of the Universe and who is complete perfection. She is the embodiment of Truth, righteousness and peace and bestows Love.</v>
      </c>
    </row>
    <row r="276" ht="22.5" hidden="1" customHeight="1">
      <c r="A276" s="62">
        <v>45863.0</v>
      </c>
      <c r="B276" s="20" t="s">
        <v>16</v>
      </c>
      <c r="C276" s="28" t="str">
        <f t="array" ref="C276">IFNA(XLOOKUP(E276,GP_Bhajan_List[GP Bhajan List], GP_Bhajan_List[Singer]),"")</f>
        <v/>
      </c>
      <c r="D276" s="20" t="s">
        <v>3259</v>
      </c>
      <c r="E276" s="22"/>
      <c r="F276" s="23"/>
      <c r="G276" s="24" t="s">
        <v>88</v>
      </c>
      <c r="H276" s="25" t="str">
        <f t="array" ref="H276">IFNA(INDEX(Pitches[],MATCH($G276,Pitches[Pitches],0),2),"")</f>
        <v>A</v>
      </c>
      <c r="I276" s="23" t="str">
        <f t="array" ref="I276">IF(
  AND(D276="", E276=""), 
  "", 
  IFNA(
    IF(
      INDEX(Singers[], MATCH(IF(D276&lt;&gt;"", B276, C276), Singers[Singers], 0), 2, 0) = "Gents",
      INDEX(Bhajans[], MATCH(IF(D276&lt;&gt;"", D276, E276), Bhajans[title], 0), 13),
      INDEX(Bhajans[], MATCH(IF(D276&lt;&gt;"", D276, E276), Bhajans[title], 0), 14)
    ),
    ""
  )
)
</f>
        <v>6 Madhyam / D</v>
      </c>
      <c r="J276" s="25" t="str">
        <f t="array" ref="J276">IF(AND($D276="", $E276=""), "", IFNA(INDEX(Bhajans[], MATCH(IF($D276&lt;&gt;"", $D276, $E276), Bhajans[title], 0), 9), ""))
</f>
        <v>~ Shankarabharanam / Bilawal</v>
      </c>
      <c r="K276" s="26" t="str">
        <f t="array" ref="K276">IF(AND($D276="", $E276=""), "", IFNA(INDEX(Bhajans[], MATCH(IF($D276&lt;&gt;"", $D276, $E276), Bhajans[title], 0), 5), ""))
</f>
        <v>Giridhari Murari Govinda
Ghana Shyama Murari Gopala [ Giridhari ... ]
Radhey Krishna Murari Govinda
Sathya Sai Murari Gopala</v>
      </c>
      <c r="L276" s="26" t="str">
        <f t="array" ref="L276">IF(AND($D276="", $E276=""), "", IFNA(INDEX(Bhajans[], MATCH(IF($D276&lt;&gt;"", $D276, $E276), Bhajans[title], 0), 4), ""))
</f>
        <v>Chant the name of Giridhari Govinda who is the destroyer of the demon 'Mura' chant the name of Radha Krishna and Sathya Sai Gopala.</v>
      </c>
    </row>
    <row r="277" ht="22.5" hidden="1" customHeight="1">
      <c r="A277" s="62">
        <v>45863.0</v>
      </c>
      <c r="B277" s="20" t="s">
        <v>0</v>
      </c>
      <c r="C277" s="28" t="str">
        <f t="array" ref="C277">IFNA(XLOOKUP(E277,GP_Bhajan_List[GP Bhajan List], GP_Bhajan_List[Singer]),"")</f>
        <v/>
      </c>
      <c r="D277" s="20" t="s">
        <v>3271</v>
      </c>
      <c r="E277" s="22"/>
      <c r="F277" s="23"/>
      <c r="G277" s="24"/>
      <c r="H277" s="25" t="str">
        <f t="array" ref="H277">IFNA(INDEX(Pitches[],MATCH($G277,Pitches[Pitches],0),2),"")</f>
        <v/>
      </c>
      <c r="I277" s="23" t="str">
        <f t="array" ref="I277">IF(
  AND(D277="", E277=""), 
  "", 
  IFNA(
    IF(
      INDEX(Singers[], MATCH(IF(D277&lt;&gt;"", B277, C277), Singers[Singers], 0), 2, 0) = "Gents",
      INDEX(Bhajans[], MATCH(IF(D277&lt;&gt;"", D277, E277), Bhajans[title], 0), 13),
      INDEX(Bhajans[], MATCH(IF(D277&lt;&gt;"", D277, E277), Bhajans[title], 0), 14)
    ),
    ""
  )
)
</f>
        <v>4.5 Pancham / F#</v>
      </c>
      <c r="J277" s="25" t="str">
        <f t="array" ref="J277">IF(AND($D277="", $E277=""), "", IFNA(INDEX(Bhajans[], MATCH(IF($D277&lt;&gt;"", $D277, $E277), Bhajans[title], 0), 9), ""))
</f>
        <v>Shankarabharanam / Bilawal</v>
      </c>
      <c r="K277" s="26" t="str">
        <f t="array" ref="K277">IF(AND($D277="", $E277=""), "", IFNA(INDEX(Bhajans[], MATCH(IF($D277&lt;&gt;"", $D277, $E277), Bhajans[title], 0), 5), ""))
</f>
        <v>Sathya Swaroopini Ma Sai Prema Swaroopini Ma
Ananda Dayini Hrudaya Viharini Parthi Nivasini Ma (Param)
Vighna Vinashini Bhava Bhaya Harini Kaali Kapalini Ma
Hey Tribhuvana Palini Mangala Karini Moksha Pradayini Ma [ Ananda ... ]
Kami no Ai wa Sai Haha no Ai
Kurushimu Kora wo Sukui Tamou Toutoki Ai
Kono Yo no Hito no Mayoi wo Nozoki Kami no Moto eto
A Michibiki Tamou Ai no Yasashisa Kokoro ni Shimiru
Subete no Mono ni Yadori Tamou Hahanaru Kami yo</v>
      </c>
      <c r="L277" s="26" t="str">
        <f t="array" ref="L277">IF(AND($D277="", $E277=""), "", IFNA(INDEX(Bhajans[], MATCH(IF($D277&lt;&gt;"", $D277, $E277), Bhajans[title], 0), 4), ""))
</f>
        <v>Sing the Glory of Mother Sai - the embodiment of truth and bliss, the one who showers joy, the one who is present in everyone's heart, the one who removes all obstacles, fear and sorrow, the one who protects and sustains all the three worlds and is the embodiment of auspiciousness and the one who leads us to the path of liberation.</v>
      </c>
    </row>
    <row r="278" ht="22.5" hidden="1" customHeight="1">
      <c r="A278" s="62">
        <v>45864.0</v>
      </c>
      <c r="B278" s="20" t="s">
        <v>10</v>
      </c>
      <c r="C278" s="28" t="str">
        <f t="array" ref="C278">IFNA(XLOOKUP(E278,GP_Bhajan_List[GP Bhajan List], GP_Bhajan_List[Singer]),"")</f>
        <v/>
      </c>
      <c r="D278" s="20" t="s">
        <v>3280</v>
      </c>
      <c r="E278" s="22"/>
      <c r="F278" s="23"/>
      <c r="G278" s="24" t="s">
        <v>576</v>
      </c>
      <c r="H278" s="25" t="str">
        <f t="array" ref="H278">IFNA(INDEX(Pitches[],MATCH($G278,Pitches[Pitches],0),2),"")</f>
        <v>E</v>
      </c>
      <c r="I278" s="23" t="str">
        <f t="array" ref="I278">IF(
  AND(D278="", E278=""), 
  "", 
  IFNA(
    IF(
      INDEX(Singers[], MATCH(IF(D278&lt;&gt;"", B278, C278), Singers[Singers], 0), 2, 0) = "Gents",
      INDEX(Bhajans[], MATCH(IF(D278&lt;&gt;"", D278, E278), Bhajans[title], 0), 13),
      INDEX(Bhajans[], MATCH(IF(D278&lt;&gt;"", D278, E278), Bhajans[title], 0), 14)
    ),
    ""
  )
)
</f>
        <v>2 Pancham / D</v>
      </c>
      <c r="J278" s="25" t="str">
        <f t="array" ref="J278">IF(AND($D278="", $E278=""), "", IFNA(INDEX(Bhajans[], MATCH(IF($D278&lt;&gt;"", $D278, $E278), Bhajans[title], 0), 9), ""))
</f>
        <v>Vakulabharanam / Basant Mukhari</v>
      </c>
      <c r="K278" s="26" t="str">
        <f t="array" ref="K278">IF(AND($D278="", $E278=""), "", IFNA(INDEX(Bhajans[], MATCH(IF($D278&lt;&gt;"", $D278, $E278), Bhajans[title], 0), 5), ""))
</f>
        <v>Jaya Rama Janaki Rama
Jaya Rama Sai Rama
Jaya Rama Sri Raghu Rama
Jaya Rama Sai Rama
Jaya Rama Sita Rama
Jaya Rama Sai Rama</v>
      </c>
      <c r="L278" s="26" t="str">
        <f t="array" ref="L278">IF(AND($D278="", $E278=""), "", IFNA(INDEX(Bhajans[], MATCH(IF($D278&lt;&gt;"", $D278, $E278), Bhajans[title], 0), 4), ""))
</f>
        <v>Victory to Lord Rama of Raghu clan, whose consort is Janaki, also known as Sita. Lord Rama has incarnated in this age as Sai Rama.</v>
      </c>
    </row>
    <row r="279" ht="22.5" hidden="1" customHeight="1">
      <c r="A279" s="62">
        <v>45864.0</v>
      </c>
      <c r="B279" s="20" t="s">
        <v>15</v>
      </c>
      <c r="C279" s="28" t="str">
        <f t="array" ref="C279">IFNA(XLOOKUP(E279,GP_Bhajan_List[GP Bhajan List], GP_Bhajan_List[Singer]),"")</f>
        <v/>
      </c>
      <c r="D279" s="22"/>
      <c r="E279" s="22"/>
      <c r="F279" s="23"/>
      <c r="G279" s="24"/>
      <c r="H279" s="25" t="str">
        <f t="array" ref="H279">IFNA(INDEX(Pitches[],MATCH($G279,Pitches[Pitches],0),2),"")</f>
        <v/>
      </c>
      <c r="I279" s="23" t="str">
        <f t="array" ref="I279">IF(
  AND(D279="", E279=""), 
  "", 
  IFNA(
    IF(
      INDEX(Singers[], MATCH(IF(D279&lt;&gt;"", B279, C279), Singers[Singers], 0), 2, 0) = "Gents",
      INDEX(Bhajans[], MATCH(IF(D279&lt;&gt;"", D279, E279), Bhajans[title], 0), 13),
      INDEX(Bhajans[], MATCH(IF(D279&lt;&gt;"", D279, E279), Bhajans[title], 0), 14)
    ),
    ""
  )
)
</f>
        <v/>
      </c>
      <c r="J279" s="25" t="str">
        <f t="array" ref="J279">IF(AND($D279="", $E279=""), "", IFNA(INDEX(Bhajans[], MATCH(IF($D279&lt;&gt;"", $D279, $E279), Bhajans[title], 0), 9), ""))
</f>
        <v/>
      </c>
      <c r="K279" s="26" t="str">
        <f t="array" ref="K279">IF(AND($D279="", $E279=""), "", IFNA(INDEX(Bhajans[], MATCH(IF($D279&lt;&gt;"", $D279, $E279), Bhajans[title], 0), 5), ""))
</f>
        <v/>
      </c>
      <c r="L279" s="26" t="str">
        <f t="array" ref="L279">IF(AND($D279="", $E279=""), "", IFNA(INDEX(Bhajans[], MATCH(IF($D279&lt;&gt;"", $D279, $E279), Bhajans[title], 0), 4), ""))
</f>
        <v/>
      </c>
    </row>
    <row r="280" ht="22.5" hidden="1" customHeight="1">
      <c r="A280" s="62">
        <v>45864.0</v>
      </c>
      <c r="B280" s="20" t="s">
        <v>1</v>
      </c>
      <c r="C280" s="28" t="str">
        <f t="array" ref="C280">IFNA(XLOOKUP(E280,GP_Bhajan_List[GP Bhajan List], GP_Bhajan_List[Singer]),"")</f>
        <v/>
      </c>
      <c r="D280" s="22"/>
      <c r="E280" s="22"/>
      <c r="F280" s="23"/>
      <c r="G280" s="24"/>
      <c r="H280" s="25" t="str">
        <f t="array" ref="H280">IFNA(INDEX(Pitches[],MATCH($G280,Pitches[Pitches],0),2),"")</f>
        <v/>
      </c>
      <c r="I280" s="23" t="str">
        <f t="array" ref="I280">IF(
  AND(D280="", E280=""), 
  "", 
  IFNA(
    IF(
      INDEX(Singers[], MATCH(IF(D280&lt;&gt;"", B280, C280), Singers[Singers], 0), 2, 0) = "Gents",
      INDEX(Bhajans[], MATCH(IF(D280&lt;&gt;"", D280, E280), Bhajans[title], 0), 13),
      INDEX(Bhajans[], MATCH(IF(D280&lt;&gt;"", D280, E280), Bhajans[title], 0), 14)
    ),
    ""
  )
)
</f>
        <v/>
      </c>
      <c r="J280" s="25" t="str">
        <f t="array" ref="J280">IF(AND($D280="", $E280=""), "", IFNA(INDEX(Bhajans[], MATCH(IF($D280&lt;&gt;"", $D280, $E280), Bhajans[title], 0), 9), ""))
</f>
        <v/>
      </c>
      <c r="K280" s="26" t="str">
        <f t="array" ref="K280">IF(AND($D280="", $E280=""), "", IFNA(INDEX(Bhajans[], MATCH(IF($D280&lt;&gt;"", $D280, $E280), Bhajans[title], 0), 5), ""))
</f>
        <v/>
      </c>
      <c r="L280" s="26" t="str">
        <f t="array" ref="L280">IF(AND($D280="", $E280=""), "", IFNA(INDEX(Bhajans[], MATCH(IF($D280&lt;&gt;"", $D280, $E280), Bhajans[title], 0), 4), ""))
</f>
        <v/>
      </c>
    </row>
    <row r="281" ht="22.5" hidden="1" customHeight="1">
      <c r="A281" s="62">
        <v>45864.0</v>
      </c>
      <c r="B281" s="20" t="s">
        <v>0</v>
      </c>
      <c r="C281" s="28" t="str">
        <f t="array" ref="C281">IFNA(XLOOKUP(E281,GP_Bhajan_List[GP Bhajan List], GP_Bhajan_List[Singer]),"")</f>
        <v/>
      </c>
      <c r="D281" s="22"/>
      <c r="E281" s="22"/>
      <c r="F281" s="23"/>
      <c r="G281" s="24"/>
      <c r="H281" s="25" t="str">
        <f t="array" ref="H281">IFNA(INDEX(Pitches[],MATCH($G281,Pitches[Pitches],0),2),"")</f>
        <v/>
      </c>
      <c r="I281" s="23" t="str">
        <f t="array" ref="I281">IF(
  AND(D281="", E281=""), 
  "", 
  IFNA(
    IF(
      INDEX(Singers[], MATCH(IF(D281&lt;&gt;"", B281, C281), Singers[Singers], 0), 2, 0) = "Gents",
      INDEX(Bhajans[], MATCH(IF(D281&lt;&gt;"", D281, E281), Bhajans[title], 0), 13),
      INDEX(Bhajans[], MATCH(IF(D281&lt;&gt;"", D281, E281), Bhajans[title], 0), 14)
    ),
    ""
  )
)
</f>
        <v/>
      </c>
      <c r="J281" s="25" t="str">
        <f t="array" ref="J281">IF(AND($D281="", $E281=""), "", IFNA(INDEX(Bhajans[], MATCH(IF($D281&lt;&gt;"", $D281, $E281), Bhajans[title], 0), 9), ""))
</f>
        <v/>
      </c>
      <c r="K281" s="26" t="str">
        <f t="array" ref="K281">IF(AND($D281="", $E281=""), "", IFNA(INDEX(Bhajans[], MATCH(IF($D281&lt;&gt;"", $D281, $E281), Bhajans[title], 0), 5), ""))
</f>
        <v/>
      </c>
      <c r="L281" s="26" t="str">
        <f t="array" ref="L281">IF(AND($D281="", $E281=""), "", IFNA(INDEX(Bhajans[], MATCH(IF($D281&lt;&gt;"", $D281, $E281), Bhajans[title], 0), 4), ""))
</f>
        <v/>
      </c>
    </row>
    <row r="282" ht="22.5" hidden="1" customHeight="1">
      <c r="A282" s="62">
        <v>45865.0</v>
      </c>
      <c r="B282" s="20" t="s">
        <v>0</v>
      </c>
      <c r="C282" s="28" t="str">
        <f t="array" ref="C282">IFNA(XLOOKUP(E282,GP_Bhajan_List[GP Bhajan List], GP_Bhajan_List[Singer]),"")</f>
        <v/>
      </c>
      <c r="D282" s="22"/>
      <c r="E282" s="22"/>
      <c r="F282" s="23"/>
      <c r="G282" s="24"/>
      <c r="H282" s="25" t="str">
        <f t="array" ref="H282">IFNA(INDEX(Pitches[],MATCH($G282,Pitches[Pitches],0),2),"")</f>
        <v/>
      </c>
      <c r="I282" s="23" t="str">
        <f t="array" ref="I282">IF(
  AND(D282="", E282=""), 
  "", 
  IFNA(
    IF(
      INDEX(Singers[], MATCH(IF(D282&lt;&gt;"", B282, C282), Singers[Singers], 0), 2, 0) = "Gents",
      INDEX(Bhajans[], MATCH(IF(D282&lt;&gt;"", D282, E282), Bhajans[title], 0), 13),
      INDEX(Bhajans[], MATCH(IF(D282&lt;&gt;"", D282, E282), Bhajans[title], 0), 14)
    ),
    ""
  )
)
</f>
        <v/>
      </c>
      <c r="J282" s="25" t="str">
        <f t="array" ref="J282">IF(AND($D282="", $E282=""), "", IFNA(INDEX(Bhajans[], MATCH(IF($D282&lt;&gt;"", $D282, $E282), Bhajans[title], 0), 9), ""))
</f>
        <v/>
      </c>
      <c r="K282" s="26" t="str">
        <f t="array" ref="K282">IF(AND($D282="", $E282=""), "", IFNA(INDEX(Bhajans[], MATCH(IF($D282&lt;&gt;"", $D282, $E282), Bhajans[title], 0), 5), ""))
</f>
        <v/>
      </c>
      <c r="L282" s="26" t="str">
        <f t="array" ref="L282">IF(AND($D282="", $E282=""), "", IFNA(INDEX(Bhajans[], MATCH(IF($D282&lt;&gt;"", $D282, $E282), Bhajans[title], 0), 4), ""))
</f>
        <v/>
      </c>
    </row>
    <row r="283" ht="22.5" hidden="1" customHeight="1">
      <c r="A283" s="62">
        <v>45865.0</v>
      </c>
      <c r="B283" s="20" t="s">
        <v>18</v>
      </c>
      <c r="C283" s="28" t="str">
        <f t="array" ref="C283">IFNA(XLOOKUP(E283,GP_Bhajan_List[GP Bhajan List], GP_Bhajan_List[Singer]),"")</f>
        <v/>
      </c>
      <c r="D283" s="20" t="s">
        <v>3321</v>
      </c>
      <c r="E283" s="22"/>
      <c r="F283" s="23"/>
      <c r="G283" s="24" t="s">
        <v>108</v>
      </c>
      <c r="H283" s="25" t="str">
        <f t="array" ref="H283">IFNA(INDEX(Pitches[],MATCH($G283,Pitches[Pitches],0),2),"")</f>
        <v>B</v>
      </c>
      <c r="I283" s="23" t="str">
        <f t="array" ref="I283">IF(
  AND(D283="", E283=""), 
  "", 
  IFNA(
    IF(
      INDEX(Singers[], MATCH(IF(D283&lt;&gt;"", B283, C283), Singers[Singers], 0), 2, 0) = "Gents",
      INDEX(Bhajans[], MATCH(IF(D283&lt;&gt;"", D283, E283), Bhajans[title], 0), 13),
      INDEX(Bhajans[], MATCH(IF(D283&lt;&gt;"", D283, E283), Bhajans[title], 0), 14)
    ),
    ""
  )
)
</f>
        <v>3 Pancham / E</v>
      </c>
      <c r="J283" s="25" t="str">
        <f t="array" ref="J283">IF(AND($D283="", $E283=""), "", IFNA(INDEX(Bhajans[], MATCH(IF($D283&lt;&gt;"", $D283, $E283), Bhajans[title], 0), 9), ""))
</f>
        <v>Shankarabharanam / Bilawal</v>
      </c>
      <c r="K283" s="26" t="str">
        <f t="array" ref="K283">IF(AND($D283="", $E283=""), "", IFNA(INDEX(Bhajans[], MATCH(IF($D283&lt;&gt;"", $D283, $E283), Bhajans[title], 0), 5), ""))
</f>
        <v>Nandalala Yadu Nandalala
Brindavana Govinda Lala
Radha Lola Nandalala
Radha Madhava Nandalala (Jai)
Kokoro no Naka ni Hi wo Tomosou
Taeru Koto Naki Ai no Hi wo
Kurushimi mo Kanashimi mo
Chikara ni Kaeru Ai no Hi wo</v>
      </c>
      <c r="L283" s="26" t="str">
        <f t="array" ref="L283">IF(AND($D283="", $E283=""), "", IFNA(INDEX(Bhajans[], MATCH(IF($D283&lt;&gt;"", $D283, $E283), Bhajans[title], 0), 4), ""))
</f>
        <v>O Lord Krishna, child of Nanda, You are the darling of the Yadava (cowherd) chieftain. You are the child of Brindavan and the protector of cows. You are the favorite of Radha, the cowherd girl. Victory to You, O Krishna.</v>
      </c>
    </row>
    <row r="284" ht="22.5" hidden="1" customHeight="1">
      <c r="A284" s="62">
        <v>45865.0</v>
      </c>
      <c r="B284" s="20" t="s">
        <v>10</v>
      </c>
      <c r="C284" s="28" t="str">
        <f t="array" ref="C284">IFNA(XLOOKUP(E284,GP_Bhajan_List[GP Bhajan List], GP_Bhajan_List[Singer]),"")</f>
        <v/>
      </c>
      <c r="D284" s="22"/>
      <c r="E284" s="22"/>
      <c r="F284" s="23"/>
      <c r="G284" s="24"/>
      <c r="H284" s="25" t="str">
        <f t="array" ref="H284">IFNA(INDEX(Pitches[],MATCH($G284,Pitches[Pitches],0),2),"")</f>
        <v/>
      </c>
      <c r="I284" s="23" t="str">
        <f t="array" ref="I284">IF(
  AND(D284="", E284=""), 
  "", 
  IFNA(
    IF(
      INDEX(Singers[], MATCH(IF(D284&lt;&gt;"", B284, C284), Singers[Singers], 0), 2, 0) = "Gents",
      INDEX(Bhajans[], MATCH(IF(D284&lt;&gt;"", D284, E284), Bhajans[title], 0), 13),
      INDEX(Bhajans[], MATCH(IF(D284&lt;&gt;"", D284, E284), Bhajans[title], 0), 14)
    ),
    ""
  )
)
</f>
        <v/>
      </c>
      <c r="J284" s="25" t="str">
        <f t="array" ref="J284">IF(AND($D284="", $E284=""), "", IFNA(INDEX(Bhajans[], MATCH(IF($D284&lt;&gt;"", $D284, $E284), Bhajans[title], 0), 9), ""))
</f>
        <v/>
      </c>
      <c r="K284" s="26" t="str">
        <f t="array" ref="K284">IF(AND($D284="", $E284=""), "", IFNA(INDEX(Bhajans[], MATCH(IF($D284&lt;&gt;"", $D284, $E284), Bhajans[title], 0), 5), ""))
</f>
        <v/>
      </c>
      <c r="L284" s="26" t="str">
        <f t="array" ref="L284">IF(AND($D284="", $E284=""), "", IFNA(INDEX(Bhajans[], MATCH(IF($D284&lt;&gt;"", $D284, $E284), Bhajans[title], 0), 4), ""))
</f>
        <v/>
      </c>
    </row>
    <row r="285" ht="22.5" hidden="1" customHeight="1">
      <c r="A285" s="62">
        <v>45865.0</v>
      </c>
      <c r="B285" s="20" t="s">
        <v>1</v>
      </c>
      <c r="C285" s="28" t="str">
        <f t="array" ref="C285">IFNA(XLOOKUP(E285,GP_Bhajan_List[GP Bhajan List], GP_Bhajan_List[Singer]),"")</f>
        <v/>
      </c>
      <c r="D285" s="22"/>
      <c r="E285" s="22"/>
      <c r="F285" s="23"/>
      <c r="G285" s="24"/>
      <c r="H285" s="25" t="str">
        <f t="array" ref="H285">IFNA(INDEX(Pitches[],MATCH($G285,Pitches[Pitches],0),2),"")</f>
        <v/>
      </c>
      <c r="I285" s="23" t="str">
        <f t="array" ref="I285">IF(
  AND(D285="", E285=""), 
  "", 
  IFNA(
    IF(
      INDEX(Singers[], MATCH(IF(D285&lt;&gt;"", B285, C285), Singers[Singers], 0), 2, 0) = "Gents",
      INDEX(Bhajans[], MATCH(IF(D285&lt;&gt;"", D285, E285), Bhajans[title], 0), 13),
      INDEX(Bhajans[], MATCH(IF(D285&lt;&gt;"", D285, E285), Bhajans[title], 0), 14)
    ),
    ""
  )
)
</f>
        <v/>
      </c>
      <c r="J285" s="25" t="str">
        <f t="array" ref="J285">IF(AND($D285="", $E285=""), "", IFNA(INDEX(Bhajans[], MATCH(IF($D285&lt;&gt;"", $D285, $E285), Bhajans[title], 0), 9), ""))
</f>
        <v/>
      </c>
      <c r="K285" s="26" t="str">
        <f t="array" ref="K285">IF(AND($D285="", $E285=""), "", IFNA(INDEX(Bhajans[], MATCH(IF($D285&lt;&gt;"", $D285, $E285), Bhajans[title], 0), 5), ""))
</f>
        <v/>
      </c>
      <c r="L285" s="26" t="str">
        <f t="array" ref="L285">IF(AND($D285="", $E285=""), "", IFNA(INDEX(Bhajans[], MATCH(IF($D285&lt;&gt;"", $D285, $E285), Bhajans[title], 0), 4), ""))
</f>
        <v/>
      </c>
    </row>
    <row r="286" ht="22.5" hidden="1" customHeight="1">
      <c r="A286" s="62">
        <v>45867.0</v>
      </c>
      <c r="B286" s="20" t="s">
        <v>10</v>
      </c>
      <c r="C286" s="28" t="str">
        <f t="array" ref="C286">IFNA(XLOOKUP(E286,GP_Bhajan_List[GP Bhajan List], GP_Bhajan_List[Singer]),"")</f>
        <v/>
      </c>
      <c r="D286" s="20" t="s">
        <v>518</v>
      </c>
      <c r="E286" s="22"/>
      <c r="F286" s="23"/>
      <c r="G286" s="24" t="s">
        <v>155</v>
      </c>
      <c r="H286" s="25" t="str">
        <f t="array" ref="H286">IFNA(INDEX(Pitches[],MATCH($G286,Pitches[Pitches],0),2),"")</f>
        <v>C#</v>
      </c>
      <c r="I286" s="23" t="str">
        <f t="array" ref="I286">IF(
  AND(D286="", E286=""), 
  "", 
  IFNA(
    IF(
      INDEX(Singers[], MATCH(IF(D286&lt;&gt;"", B286, C286), Singers[Singers], 0), 2, 0) = "Gents",
      INDEX(Bhajans[], MATCH(IF(D286&lt;&gt;"", D286, E286), Bhajans[title], 0), 13),
      INDEX(Bhajans[], MATCH(IF(D286&lt;&gt;"", D286, E286), Bhajans[title], 0), 14)
    ),
    ""
  )
)
</f>
        <v>5 Pancham / G</v>
      </c>
      <c r="J286" s="25" t="str">
        <f t="array" ref="J286">IF(AND($D286="", $E286=""), "", IFNA(INDEX(Bhajans[], MATCH(IF($D286&lt;&gt;"", $D286, $E286), Bhajans[title], 0), 9), ""))
</f>
        <v>Yaman Kalyan</v>
      </c>
      <c r="K286" s="26" t="str">
        <f t="array" ref="K286">IF(AND($D286="", $E286=""), "", IFNA(INDEX(Bhajans[], MATCH(IF($D286&lt;&gt;"", $D286, $E286), Bhajans[title], 0), 5), ""))
</f>
        <v>Mangala Charana Gajanana
Gajavadana Shubhanana [ Mangala Charana ... ]
Vidya Dayaka Buddhi Pradayaka
Gowri Tanaya Gajanana</v>
      </c>
      <c r="L286" s="26" t="str">
        <f t="array" ref="L286">IF(AND($D286="", $E286=""), "", IFNA(INDEX(Bhajans[], MATCH(IF($D286&lt;&gt;"", $D286, $E286), Bhajans[title], 0), 4), ""))
</f>
        <v>Salutations to the Lotus Feet of the benevolent and goodness bestowing elephant-faced Lord Ganesha. He is the provider of knowledge and intelligence, the son of Gowri (Parvathi).</v>
      </c>
    </row>
    <row r="287" ht="22.5" hidden="1" customHeight="1">
      <c r="A287" s="62">
        <v>45867.0</v>
      </c>
      <c r="B287" s="20" t="s">
        <v>1</v>
      </c>
      <c r="C287" s="28" t="str">
        <f t="array" ref="C287">IFNA(XLOOKUP(E287,GP_Bhajan_List[GP Bhajan List], GP_Bhajan_List[Singer]),"")</f>
        <v/>
      </c>
      <c r="D287" s="20" t="s">
        <v>3353</v>
      </c>
      <c r="E287" s="22"/>
      <c r="F287" s="23"/>
      <c r="G287" s="24" t="s">
        <v>344</v>
      </c>
      <c r="H287" s="25" t="str">
        <f t="array" ref="H287">IFNA(INDEX(Pitches[],MATCH($G287,Pitches[Pitches],0),2),"")</f>
        <v>C#</v>
      </c>
      <c r="I287" s="23" t="str">
        <f t="array" ref="I287">IF(
  AND(D287="", E287=""), 
  "", 
  IFNA(
    IF(
      INDEX(Singers[], MATCH(IF(D287&lt;&gt;"", B287, C287), Singers[Singers], 0), 2, 0) = "Gents",
      INDEX(Bhajans[], MATCH(IF(D287&lt;&gt;"", D287, E287), Bhajans[title], 0), 13),
      INDEX(Bhajans[], MATCH(IF(D287&lt;&gt;"", D287, E287), Bhajans[title], 0), 14)
    ),
    ""
  )
)
</f>
        <v>1 Madhyam / F</v>
      </c>
      <c r="J287" s="25" t="str">
        <f t="array" ref="J287">IF(AND($D287="", $E287=""), "", IFNA(INDEX(Bhajans[], MATCH(IF($D287&lt;&gt;"", $D287, $E287), Bhajans[title], 0), 9), ""))
</f>
        <v>Chakravakam / Ahir Bhairav</v>
      </c>
      <c r="K287" s="26" t="str">
        <f t="array" ref="K287">IF(AND($D287="", $E287=""), "", IFNA(INDEX(Bhajans[], MATCH(IF($D287&lt;&gt;"", $D287, $E287), Bhajans[title], 0), 5), ""))
</f>
        <v>Jaya Mana Mohana Krishna Murari
Jaya Brindavana Kalimala Haari [ Jaya Mana Mohana ... ]
Jaya Jaya Giridhara Parthi Vihari
Deena Bandhu Karunakar Sharan Tumhari
Jaya Partheeshwara Sai Giridhari</v>
      </c>
      <c r="L287" s="26" t="str">
        <f t="array" ref="L287">IF(AND($D287="", $E287=""), "", IFNA(INDEX(Bhajans[], MATCH(IF($D287&lt;&gt;"", $D287, $E287), Bhajans[title], 0), 4), ""))
</f>
        <v>Victory to the enchanter of our minds, Lord Krishna, the vanquisher of demon Mura. Victory to the one who removes the blemishes of Kali age and the one whose abode was Brindavana. Victory to the one who held aloft the Govardhana mountain to protect devotees from torrential rain. Victory to the resident of Parthi, Lord Sai. O Lord, I surrender to You. You are the most compassionate one who is kith and kin to the downtrodden. Victory to Thee, O Lord of Parthi, You are verily Lord Krishna.</v>
      </c>
    </row>
    <row r="288" ht="22.5" hidden="1" customHeight="1">
      <c r="A288" s="62">
        <v>45867.0</v>
      </c>
      <c r="B288" s="20" t="s">
        <v>16</v>
      </c>
      <c r="C288" s="28" t="str">
        <f t="array" ref="C288">IFNA(XLOOKUP(E288,GP_Bhajan_List[GP Bhajan List], GP_Bhajan_List[Singer]),"")</f>
        <v/>
      </c>
      <c r="D288" s="20" t="s">
        <v>3358</v>
      </c>
      <c r="E288" s="22"/>
      <c r="F288" s="23"/>
      <c r="G288" s="24" t="s">
        <v>227</v>
      </c>
      <c r="H288" s="25" t="str">
        <f t="array" ref="H288">IFNA(INDEX(Pitches[],MATCH($G288,Pitches[Pitches],0),2),"")</f>
        <v>A#</v>
      </c>
      <c r="I288" s="23" t="str">
        <f t="array" ref="I288">IF(
  AND(D288="", E288=""), 
  "", 
  IFNA(
    IF(
      INDEX(Singers[], MATCH(IF(D288&lt;&gt;"", B288, C288), Singers[Singers], 0), 2, 0) = "Gents",
      INDEX(Bhajans[], MATCH(IF(D288&lt;&gt;"", D288, E288), Bhajans[title], 0), 13),
      INDEX(Bhajans[], MATCH(IF(D288&lt;&gt;"", D288, E288), Bhajans[title], 0), 14)
    ),
    ""
  )
)
</f>
        <v>2 Pancham / D</v>
      </c>
      <c r="J288" s="25" t="str">
        <f t="array" ref="J288">IF(AND($D288="", $E288=""), "", IFNA(INDEX(Bhajans[], MATCH(IF($D288&lt;&gt;"", $D288, $E288), Bhajans[title], 0), 9), ""))
</f>
        <v>Shankarabharanam / Bilawal</v>
      </c>
      <c r="K288" s="26" t="str">
        <f t="array" ref="K288">IF(AND($D288="", $E288=""), "", IFNA(INDEX(Bhajans[], MATCH(IF($D288&lt;&gt;"", $D288, $E288), Bhajans[title], 0), 5), ""))
</f>
        <v>Nataraja Namami Shankara
Shiva Raja Shiva Shiva Shankara [ Nataraja Namami ... ]
Shirdi Pureeshwara Shiva Shankara
Parthi Pureeshwara Parameshwara
Hrudayeshwara Sayeeshwara</v>
      </c>
      <c r="L288" s="26" t="str">
        <f t="array" ref="L288">IF(AND($D288="", $E288=""), "", IFNA(INDEX(Bhajans[], MATCH(IF($D288&lt;&gt;"", $D288, $E288), Bhajans[title], 0), 4), ""))
</f>
        <v>We offer our humble salutations to Lord Shankara (Shiva) who is the source of all dance forms. We pray to Shirdi Sai and Sathya Sai, incarnations of Shiva. We pray to Sai who resides in the hearts of the devoted.</v>
      </c>
    </row>
    <row r="289" ht="22.5" hidden="1" customHeight="1">
      <c r="A289" s="62">
        <v>45867.0</v>
      </c>
      <c r="B289" s="20" t="s">
        <v>0</v>
      </c>
      <c r="C289" s="28" t="str">
        <f t="array" ref="C289">IFNA(XLOOKUP(E289,GP_Bhajan_List[GP Bhajan List], GP_Bhajan_List[Singer]),"")</f>
        <v/>
      </c>
      <c r="D289" s="20" t="s">
        <v>1497</v>
      </c>
      <c r="E289" s="22"/>
      <c r="F289" s="23"/>
      <c r="G289" s="24" t="s">
        <v>185</v>
      </c>
      <c r="H289" s="25" t="str">
        <f t="array" ref="H289">IFNA(INDEX(Pitches[],MATCH($G289,Pitches[Pitches],0),2),"")</f>
        <v>C</v>
      </c>
      <c r="I289" s="23" t="str">
        <f t="array" ref="I289">IF(
  AND(D289="", E289=""), 
  "", 
  IFNA(
    IF(
      INDEX(Singers[], MATCH(IF(D289&lt;&gt;"", B289, C289), Singers[Singers], 0), 2, 0) = "Gents",
      INDEX(Bhajans[], MATCH(IF(D289&lt;&gt;"", D289, E289), Bhajans[title], 0), 13),
      INDEX(Bhajans[], MATCH(IF(D289&lt;&gt;"", D289, E289), Bhajans[title], 0), 14)
    ),
    ""
  )
)
</f>
        <v>4 Pancham / F</v>
      </c>
      <c r="J289" s="25" t="str">
        <f t="array" ref="J289">IF(AND($D289="", $E289=""), "", IFNA(INDEX(Bhajans[], MATCH(IF($D289&lt;&gt;"", $D289, $E289), Bhajans[title], 0), 9), ""))
</f>
        <v>~ Miyan ki Malhar</v>
      </c>
      <c r="K289" s="26" t="str">
        <f t="array" ref="K289">IF(AND($D289="", $E289=""), "", IFNA(INDEX(Bhajans[], MATCH(IF($D289&lt;&gt;"", $D289, $E289), Bhajans[title], 0), 5), ""))
</f>
        <v>Shiva Shiva Shiva Shiva Shivaya Namah Om
Om Namah Shivaya Shivaya Namah Om [ Shiva Shiva ... ]
Hara Hara Hara Hara Haraya Namah Om
Om Namah Shivaya Shivaya Namah Om</v>
      </c>
      <c r="L289" s="26" t="str">
        <f t="array" ref="L289">IF(AND($D289="", $E289=""), "", IFNA(INDEX(Bhajans[], MATCH(IF($D289&lt;&gt;"", $D289, $E289), Bhajans[title], 0), 4), ""))
</f>
        <v>Prostrations to You, O Lord Shiva, the destroyer of sins and evils. Let us chant "Om Namah Shivaya"</v>
      </c>
    </row>
    <row r="290" ht="22.5" hidden="1" customHeight="1">
      <c r="A290" s="62">
        <v>45868.0</v>
      </c>
      <c r="B290" s="20" t="s">
        <v>13</v>
      </c>
      <c r="C290" s="28" t="str">
        <f t="array" ref="C290">IFNA(XLOOKUP(E290,GP_Bhajan_List[GP Bhajan List], GP_Bhajan_List[Singer]),"")</f>
        <v/>
      </c>
      <c r="D290" s="20" t="s">
        <v>3375</v>
      </c>
      <c r="E290" s="22"/>
      <c r="F290" s="23"/>
      <c r="G290" s="24" t="s">
        <v>144</v>
      </c>
      <c r="H290" s="25" t="str">
        <f t="array" ref="H290">IFNA(INDEX(Pitches[],MATCH($G290,Pitches[Pitches],0),2),"")</f>
        <v>D#</v>
      </c>
      <c r="I290" s="23" t="str">
        <f t="array" ref="I290">IF(
  AND(D290="", E290=""), 
  "", 
  IFNA(
    IF(
      INDEX(Singers[], MATCH(IF(D290&lt;&gt;"", B290, C290), Singers[Singers], 0), 2, 0) = "Gents",
      INDEX(Bhajans[], MATCH(IF(D290&lt;&gt;"", D290, E290), Bhajans[title], 0), 13),
      INDEX(Bhajans[], MATCH(IF(D290&lt;&gt;"", D290, E290), Bhajans[title], 0), 14)
    ),
    ""
  )
)
</f>
        <v>5 Pancham / G</v>
      </c>
      <c r="J290" s="25" t="str">
        <f t="array" ref="J290">IF(AND($D290="", $E290=""), "", IFNA(INDEX(Bhajans[], MATCH(IF($D290&lt;&gt;"", $D290, $E290), Bhajans[title], 0), 9), ""))
</f>
        <v>Shankarabharanam / Bilawal</v>
      </c>
      <c r="K290" s="26" t="str">
        <f t="array" ref="K290">IF(AND($D290="", $E290=""), "", IFNA(INDEX(Bhajans[], MATCH(IF($D290&lt;&gt;"", $D290, $E290), Bhajans[title], 0), 5), ""))
</f>
        <v>Jai Jai Jai Jai Ganapathi Deva (3)
Mata Parvathi Pitha Mahadeva (2) [ Jai Jai ... ]
Gajanana Gajanana
Gajanana Hey Ganapathi Deva</v>
      </c>
      <c r="L290" s="26" t="str">
        <f t="array" ref="L290">IF(AND($D290="", $E290=""), "", IFNA(INDEX(Bhajans[], MATCH(IF($D290&lt;&gt;"", $D290, $E290), Bhajans[title], 0), 4), ""))
</f>
        <v>Glory to the elephant-faced Lord of Ganaas (Shiva's tribe) whose Mother is Parvathi and Father Mahadeva (Lord Shiva).</v>
      </c>
    </row>
    <row r="291" ht="22.5" hidden="1" customHeight="1">
      <c r="A291" s="62">
        <v>45868.0</v>
      </c>
      <c r="B291" s="20" t="s">
        <v>1</v>
      </c>
      <c r="C291" s="28" t="str">
        <f t="array" ref="C291">IFNA(XLOOKUP(E291,GP_Bhajan_List[GP Bhajan List], GP_Bhajan_List[Singer]),"")</f>
        <v/>
      </c>
      <c r="D291" s="20" t="s">
        <v>3388</v>
      </c>
      <c r="E291" s="22"/>
      <c r="F291" s="23"/>
      <c r="G291" s="24" t="s">
        <v>52</v>
      </c>
      <c r="H291" s="25" t="str">
        <f t="array" ref="H291">IFNA(INDEX(Pitches[],MATCH($G291,Pitches[Pitches],0),2),"")</f>
        <v>G#</v>
      </c>
      <c r="I291" s="23" t="str">
        <f t="array" ref="I291">IF(
  AND(D291="", E291=""), 
  "", 
  IFNA(
    IF(
      INDEX(Singers[], MATCH(IF(D291&lt;&gt;"", B291, C291), Singers[Singers], 0), 2, 0) = "Gents",
      INDEX(Bhajans[], MATCH(IF(D291&lt;&gt;"", D291, E291), Bhajans[title], 0), 13),
      INDEX(Bhajans[], MATCH(IF(D291&lt;&gt;"", D291, E291), Bhajans[title], 0), 14)
    ),
    ""
  )
)
</f>
        <v>1 Pancham / C</v>
      </c>
      <c r="J291" s="25" t="str">
        <f t="array" ref="J291">IF(AND($D291="", $E291=""), "", IFNA(INDEX(Bhajans[], MATCH(IF($D291&lt;&gt;"", $D291, $E291), Bhajans[title], 0), 9), ""))
</f>
        <v>Mohanam / Bhoop</v>
      </c>
      <c r="K291" s="26" t="str">
        <f t="array" ref="K291">IF(AND($D291="", $E291=""), "", IFNA(INDEX(Bhajans[], MATCH(IF($D291&lt;&gt;"", $D291, $E291), Bhajans[title], 0), 5), ""))
</f>
        <v>Jaya Jaya Devi Girija Mata
Jaya Jagadambe Pranava Swaroopini
Ashtabhujankita Akhila Dharini
Jaya Yogeshwara Hrudaya Nivasini</v>
      </c>
      <c r="L291" s="26" t="str">
        <f t="array" ref="L291">IF(AND($D291="", $E291=""), "", IFNA(INDEX(Bhajans[], MATCH(IF($D291&lt;&gt;"", $D291, $E291), Bhajans[title], 0), 4), ""))
</f>
        <v>Praises be to the Universal Mother Girija, the embodiment of the Primordial Sound Om. She is the one who has eight arms and the one who bears the universe. She is the one who resides in the heart of Lord Shiva.</v>
      </c>
    </row>
    <row r="292" ht="22.5" hidden="1" customHeight="1">
      <c r="A292" s="62">
        <v>45868.0</v>
      </c>
      <c r="B292" s="20" t="s">
        <v>18</v>
      </c>
      <c r="C292" s="28" t="str">
        <f t="array" ref="C292">IFNA(XLOOKUP(E292,GP_Bhajan_List[GP Bhajan List], GP_Bhajan_List[Singer]),"")</f>
        <v/>
      </c>
      <c r="D292" s="20" t="s">
        <v>3321</v>
      </c>
      <c r="E292" s="22"/>
      <c r="F292" s="23"/>
      <c r="G292" s="24" t="s">
        <v>88</v>
      </c>
      <c r="H292" s="25" t="str">
        <f t="array" ref="H292">IFNA(INDEX(Pitches[],MATCH($G292,Pitches[Pitches],0),2),"")</f>
        <v>A</v>
      </c>
      <c r="I292" s="23" t="str">
        <f t="array" ref="I292">IF(
  AND(D292="", E292=""), 
  "", 
  IFNA(
    IF(
      INDEX(Singers[], MATCH(IF(D292&lt;&gt;"", B292, C292), Singers[Singers], 0), 2, 0) = "Gents",
      INDEX(Bhajans[], MATCH(IF(D292&lt;&gt;"", D292, E292), Bhajans[title], 0), 13),
      INDEX(Bhajans[], MATCH(IF(D292&lt;&gt;"", D292, E292), Bhajans[title], 0), 14)
    ),
    ""
  )
)
</f>
        <v>3 Pancham / E</v>
      </c>
      <c r="J292" s="25" t="str">
        <f t="array" ref="J292">IF(AND($D292="", $E292=""), "", IFNA(INDEX(Bhajans[], MATCH(IF($D292&lt;&gt;"", $D292, $E292), Bhajans[title], 0), 9), ""))
</f>
        <v>Shankarabharanam / Bilawal</v>
      </c>
      <c r="K292" s="26" t="str">
        <f t="array" ref="K292">IF(AND($D292="", $E292=""), "", IFNA(INDEX(Bhajans[], MATCH(IF($D292&lt;&gt;"", $D292, $E292), Bhajans[title], 0), 5), ""))
</f>
        <v>Nandalala Yadu Nandalala
Brindavana Govinda Lala
Radha Lola Nandalala
Radha Madhava Nandalala (Jai)
Kokoro no Naka ni Hi wo Tomosou
Taeru Koto Naki Ai no Hi wo
Kurushimi mo Kanashimi mo
Chikara ni Kaeru Ai no Hi wo</v>
      </c>
      <c r="L292" s="26" t="str">
        <f t="array" ref="L292">IF(AND($D292="", $E292=""), "", IFNA(INDEX(Bhajans[], MATCH(IF($D292&lt;&gt;"", $D292, $E292), Bhajans[title], 0), 4), ""))
</f>
        <v>O Lord Krishna, child of Nanda, You are the darling of the Yadava (cowherd) chieftain. You are the child of Brindavan and the protector of cows. You are the favorite of Radha, the cowherd girl. Victory to You, O Krishna.</v>
      </c>
    </row>
    <row r="293" ht="22.5" hidden="1" customHeight="1">
      <c r="A293" s="62">
        <v>45868.0</v>
      </c>
      <c r="B293" s="20" t="s">
        <v>0</v>
      </c>
      <c r="C293" s="28" t="str">
        <f t="array" ref="C293">IFNA(XLOOKUP(E293,GP_Bhajan_List[GP Bhajan List], GP_Bhajan_List[Singer]),"")</f>
        <v/>
      </c>
      <c r="D293" s="20" t="s">
        <v>3407</v>
      </c>
      <c r="E293" s="22"/>
      <c r="F293" s="23"/>
      <c r="G293" s="24" t="s">
        <v>52</v>
      </c>
      <c r="H293" s="25" t="str">
        <f t="array" ref="H293">IFNA(INDEX(Pitches[],MATCH($G293,Pitches[Pitches],0),2),"")</f>
        <v>G#</v>
      </c>
      <c r="I293" s="23" t="str">
        <f t="array" ref="I293">IF(
  AND(D293="", E293=""), 
  "", 
  IFNA(
    IF(
      INDEX(Singers[], MATCH(IF(D293&lt;&gt;"", B293, C293), Singers[Singers], 0), 2, 0) = "Gents",
      INDEX(Bhajans[], MATCH(IF(D293&lt;&gt;"", D293, E293), Bhajans[title], 0), 13),
      INDEX(Bhajans[], MATCH(IF(D293&lt;&gt;"", D293, E293), Bhajans[title], 0), 14)
    ),
    ""
  )
)
</f>
        <v>6.5 Pancham / A#</v>
      </c>
      <c r="J293" s="25" t="str">
        <f t="array" ref="J293">IF(AND($D293="", $E293=""), "", IFNA(INDEX(Bhajans[], MATCH(IF($D293&lt;&gt;"", $D293, $E293), Bhajans[title], 0), 9), ""))
</f>
        <v>Madhyamavati / Madhmad Sarang</v>
      </c>
      <c r="K293" s="26" t="str">
        <f t="array" ref="K293">IF(AND($D293="", $E293=""), "", IFNA(INDEX(Bhajans[], MATCH(IF($D293&lt;&gt;"", $D293, $E293), Bhajans[title], 0), 5), ""))
</f>
        <v>Shiva Shiva Shiva Shiva Shivaya Namah Om
Hara Hara Hara Hara Haraya Namah Om [ Shiva Shiva ... ]
Alakh Niranjana Bhava Bhaya Bhanjana
Sayeeshwaraya Namah Om
Pranava Swaroopa Parameshwara
Partheeshwaraya (Sathya Sayeeshwaraya) Namah Om</v>
      </c>
      <c r="L293" s="26" t="str">
        <f t="array" ref="L293">IF(AND($D293="", $E293=""), "", IFNA(INDEX(Bhajans[], MATCH(IF($D293&lt;&gt;"", $D293, $E293), Bhajans[title], 0), 4), ""))
</f>
        <v>Worship Lord Shiva with the mantra "Shivaya Namah Om Haraya Namah Om". Pray to Lord Shiva who is ever pure, who dispels the fear of this materialistic world, who is the personification of the Primordial "Om". He is none other than Lord Sai, Lord of Parthi.</v>
      </c>
    </row>
    <row r="294" ht="22.5" hidden="1" customHeight="1">
      <c r="A294" s="62">
        <v>45869.0</v>
      </c>
      <c r="B294" s="20" t="s">
        <v>4</v>
      </c>
      <c r="C294" s="28" t="str">
        <f t="array" ref="C294">IFNA(XLOOKUP(E294,GP_Bhajan_List[GP Bhajan List], GP_Bhajan_List[Singer]),"")</f>
        <v/>
      </c>
      <c r="D294" s="20" t="s">
        <v>1229</v>
      </c>
      <c r="E294" s="22"/>
      <c r="F294" s="23"/>
      <c r="G294" s="24" t="s">
        <v>144</v>
      </c>
      <c r="H294" s="25" t="str">
        <f t="array" ref="H294">IFNA(INDEX(Pitches[],MATCH($G294,Pitches[Pitches],0),2),"")</f>
        <v>D#</v>
      </c>
      <c r="I294" s="23" t="str">
        <f t="array" ref="I294">IF(
  AND(D294="", E294=""), 
  "", 
  IFNA(
    IF(
      INDEX(Singers[], MATCH(IF(D294&lt;&gt;"", B294, C294), Singers[Singers], 0), 2, 0) = "Gents",
      INDEX(Bhajans[], MATCH(IF(D294&lt;&gt;"", D294, E294), Bhajans[title], 0), 13),
      INDEX(Bhajans[], MATCH(IF(D294&lt;&gt;"", D294, E294), Bhajans[title], 0), 14)
    ),
    ""
  )
)
</f>
        <v>5.5 Pancham / G#</v>
      </c>
      <c r="J294" s="25" t="str">
        <f t="array" ref="J294">IF(AND($D294="", $E294=""), "", IFNA(INDEX(Bhajans[], MATCH(IF($D294&lt;&gt;"", $D294, $E294), Bhajans[title], 0), 9), ""))
</f>
        <v>Natabhairavi</v>
      </c>
      <c r="K294" s="26" t="str">
        <f t="array" ref="K294">IF(AND($D294="", $E294=""), "", IFNA(INDEX(Bhajans[], MATCH(IF($D294&lt;&gt;"", $D294, $E294), Bhajans[title], 0), 5), ""))
</f>
        <v>Mangala Dayaka Hey Gananatha
Pranava Swaroopa Vighna Vinasha
Hey Shiva Nandana Paahi Dayala
Parthi Pureeshwara Jagat Paripala [ Pranava Swaroopa ... ]</v>
      </c>
      <c r="L294" s="26" t="str">
        <f t="array" ref="L294">IF(AND($D294="", $E294=""), "", IFNA(INDEX(Bhajans[], MATCH(IF($D294&lt;&gt;"", $D294, $E294), Bhajans[title], 0), 4), ""))
</f>
        <v>Glory to Lord Ganesha, the bestower of auspiciousness, Lord of the Ganaas, the very embodiment of Pranava (Omkar) and destroyer of obstacles. O the merciful, loving son of Lord Shiva, You are none other than the Lord of Parthi, Sai, the protector of the Universe.</v>
      </c>
    </row>
    <row r="295" ht="22.5" hidden="1" customHeight="1">
      <c r="A295" s="62">
        <v>45869.0</v>
      </c>
      <c r="B295" s="20" t="s">
        <v>15</v>
      </c>
      <c r="C295" s="28" t="str">
        <f t="array" ref="C295">IFNA(XLOOKUP(E295,GP_Bhajan_List[GP Bhajan List], GP_Bhajan_List[Singer]),"")</f>
        <v/>
      </c>
      <c r="D295" s="20" t="s">
        <v>234</v>
      </c>
      <c r="E295" s="22"/>
      <c r="F295" s="23"/>
      <c r="G295" s="24" t="s">
        <v>89</v>
      </c>
      <c r="H295" s="25" t="str">
        <f t="array" ref="H295">IFNA(INDEX(Pitches[],MATCH($G295,Pitches[Pitches],0),2),"")</f>
        <v>E</v>
      </c>
      <c r="I295" s="23" t="str">
        <f t="array" ref="I295">IF(
  AND(D295="", E295=""), 
  "", 
  IFNA(
    IF(
      INDEX(Singers[], MATCH(IF(D295&lt;&gt;"", B295, C295), Singers[Singers], 0), 2, 0) = "Gents",
      INDEX(Bhajans[], MATCH(IF(D295&lt;&gt;"", D295, E295), Bhajans[title], 0), 13),
      INDEX(Bhajans[], MATCH(IF(D295&lt;&gt;"", D295, E295), Bhajans[title], 0), 14)
    ),
    ""
  )
)
</f>
        <v>6 Pancham / A</v>
      </c>
      <c r="J295" s="25" t="str">
        <f t="array" ref="J295">IF(AND($D295="", $E295=""), "", IFNA(INDEX(Bhajans[], MATCH(IF($D295&lt;&gt;"", $D295, $E295), Bhajans[title], 0), 9), ""))
</f>
        <v>Shankarabharanam / Bilawal</v>
      </c>
      <c r="K295" s="26" t="str">
        <f t="array" ref="K295">IF(AND($D295="", $E295=""), "", IFNA(INDEX(Bhajans[], MATCH(IF($D295&lt;&gt;"", $D295, $E295), Bhajans[title], 0), 5), ""))
</f>
        <v>Jai Jai Bhavani Ma Ambe Bhavani Ma
Ambe Bhavani Ma Sai Bhavani Ma [ Jai Jai Bhavani ... ]
Shirdi Nivasi Ma Parthi Nivasi Ma
Hrudaya Nivasi Ma Ambe (Sai) Bhavani Ma
Jai Jai Bhavani Ma Ambe Bhavani Ma
Ambe Bhavani Ma Sai Bhavani Ma [ Jai Jai Bhavani ... ]
Shirdi Bhavani Ma Parthi Nivasi Ma
Hrudaya Nivasi Ma Ambe (Sai) Bhavani Ma</v>
      </c>
      <c r="L295" s="26" t="str">
        <f t="array" ref="L295">IF(AND($D295="", $E295=""), "", IFNA(INDEX(Bhajans[], MATCH(IF($D295&lt;&gt;"", $D295, $E295), Bhajans[title], 0), 4), ""))
</f>
        <v>Victory to Divine Mother Parvathi who is hailed as Ambe and Bhavani and who is the indweller of the heart. She is none other than Lord Sai who dwells in Shirdi and Parthi.</v>
      </c>
    </row>
    <row r="296" ht="22.5" hidden="1" customHeight="1">
      <c r="A296" s="62">
        <v>45869.0</v>
      </c>
      <c r="B296" s="20" t="s">
        <v>2</v>
      </c>
      <c r="C296" s="28" t="str">
        <f t="array" ref="C296">IFNA(XLOOKUP(E296,GP_Bhajan_List[GP Bhajan List], GP_Bhajan_List[Singer]),"")</f>
        <v/>
      </c>
      <c r="D296" s="20" t="s">
        <v>3443</v>
      </c>
      <c r="E296" s="22"/>
      <c r="F296" s="23"/>
      <c r="G296" s="24" t="s">
        <v>144</v>
      </c>
      <c r="H296" s="25" t="str">
        <f t="array" ref="H296">IFNA(INDEX(Pitches[],MATCH($G296,Pitches[Pitches],0),2),"")</f>
        <v>D#</v>
      </c>
      <c r="I296" s="23" t="str">
        <f t="array" ref="I296">IF(
  AND(D296="", E296=""), 
  "", 
  IFNA(
    IF(
      INDEX(Singers[], MATCH(IF(D296&lt;&gt;"", B296, C296), Singers[Singers], 0), 2, 0) = "Gents",
      INDEX(Bhajans[], MATCH(IF(D296&lt;&gt;"", D296, E296), Bhajans[title], 0), 13),
      INDEX(Bhajans[], MATCH(IF(D296&lt;&gt;"", D296, E296), Bhajans[title], 0), 14)
    ),
    ""
  )
)
</f>
        <v>2 Madhyam / G</v>
      </c>
      <c r="J296" s="25" t="str">
        <f t="array" ref="J296">IF(AND($D296="", $E296=""), "", IFNA(INDEX(Bhajans[], MATCH(IF($D296&lt;&gt;"", $D296, $E296), Bhajans[title], 0), 9), ""))
</f>
        <v>Pahadi</v>
      </c>
      <c r="K296" s="26" t="str">
        <f t="array" ref="K296">IF(AND($D296="", $E296=""), "", IFNA(INDEX(Bhajans[], MATCH(IF($D296&lt;&gt;"", $D296, $E296), Bhajans[title], 0), 5), ""))
</f>
        <v>Hey Anatha Nath Sai Tum Ho Antaryami
Tum Ho Merey Bhagawan
Deena Dukha Bhanjana Sahara Do Mujhey
O Merey Sai Bhagawan
Hrudaya Mandir Mey Aao Sai Merey
Deejo Krupa Vardaan [ Tum Ho ... ]</v>
      </c>
      <c r="L296" s="26" t="str">
        <f t="array" ref="L296">IF(AND($D296="", $E296=""), "", IFNA(INDEX(Bhajans[], MATCH(IF($D296&lt;&gt;"", $D296, $E296), Bhajans[title], 0), 4), ""))
</f>
        <v>Oh Sai! You are verily my Lord, for You are the indweller and champion of distraught and helpless. Oh Lord! Take up my cause for You are the one who destroys the sorrows of the forlorn. Enter the temple of my heart and shower Your blessings.</v>
      </c>
    </row>
    <row r="297" ht="22.5" hidden="1" customHeight="1">
      <c r="A297" s="5">
        <v>45869.0</v>
      </c>
      <c r="B297" s="20" t="s">
        <v>0</v>
      </c>
      <c r="C297" s="28" t="str">
        <f t="array" ref="C297">IFNA(XLOOKUP(E297,GP_Bhajan_List[GP Bhajan List], GP_Bhajan_List[Singer]),"")</f>
        <v/>
      </c>
      <c r="D297" s="22"/>
      <c r="E297" s="22"/>
      <c r="F297" s="23"/>
      <c r="G297" s="24"/>
      <c r="H297" s="25" t="str">
        <f t="array" ref="H297">IFNA(INDEX(Pitches[],MATCH($G297,Pitches[Pitches],0),2),"")</f>
        <v/>
      </c>
      <c r="I297" s="23" t="str">
        <f t="array" ref="I297">IF(
  AND(D297="", E297=""), 
  "", 
  IFNA(
    IF(
      INDEX(Singers[], MATCH(IF(D297&lt;&gt;"", B297, C297), Singers[Singers], 0), 2, 0) = "Gents",
      INDEX(Bhajans[], MATCH(IF(D297&lt;&gt;"", D297, E297), Bhajans[title], 0), 13),
      INDEX(Bhajans[], MATCH(IF(D297&lt;&gt;"", D297, E297), Bhajans[title], 0), 14)
    ),
    ""
  )
)
</f>
        <v/>
      </c>
      <c r="J297" s="25" t="str">
        <f t="array" ref="J297">IF(AND($D297="", $E297=""), "", IFNA(INDEX(Bhajans[], MATCH(IF($D297&lt;&gt;"", $D297, $E297), Bhajans[title], 0), 9), ""))
</f>
        <v/>
      </c>
      <c r="K297" s="26" t="str">
        <f t="array" ref="K297">IF(AND($D297="", $E297=""), "", IFNA(INDEX(Bhajans[], MATCH(IF($D297&lt;&gt;"", $D297, $E297), Bhajans[title], 0), 5), ""))
</f>
        <v/>
      </c>
      <c r="L297" s="26" t="str">
        <f t="array" ref="L297">IF(AND($D297="", $E297=""), "", IFNA(INDEX(Bhajans[], MATCH(IF($D297&lt;&gt;"", $D297, $E297), Bhajans[title], 0), 4), ""))
</f>
        <v/>
      </c>
    </row>
    <row r="298" ht="22.5" hidden="1" customHeight="1">
      <c r="A298" s="5">
        <v>45870.0</v>
      </c>
      <c r="B298" s="20" t="s">
        <v>0</v>
      </c>
      <c r="C298" s="28" t="str">
        <f t="array" ref="C298">IFNA(XLOOKUP(E298,GP_Bhajan_List[GP Bhajan List], GP_Bhajan_List[Singer]),"")</f>
        <v/>
      </c>
      <c r="D298" s="20" t="s">
        <v>3464</v>
      </c>
      <c r="E298" s="22"/>
      <c r="F298" s="23"/>
      <c r="G298" s="24" t="s">
        <v>101</v>
      </c>
      <c r="H298" s="25" t="str">
        <f t="array" ref="H298">IFNA(INDEX(Pitches[],MATCH($G298,Pitches[Pitches],0),2),"")</f>
        <v>F#</v>
      </c>
      <c r="I298" s="23" t="str">
        <f t="array" ref="I298">IF(
  AND(D298="", E298=""), 
  "", 
  IFNA(
    IF(
      INDEX(Singers[], MATCH(IF(D298&lt;&gt;"", B298, C298), Singers[Singers], 0), 2, 0) = "Gents",
      INDEX(Bhajans[], MATCH(IF(D298&lt;&gt;"", D298, E298), Bhajans[title], 0), 13),
      INDEX(Bhajans[], MATCH(IF(D298&lt;&gt;"", D298, E298), Bhajans[title], 0), 14)
    ),
    ""
  )
)
</f>
        <v>7 Pancham / B</v>
      </c>
      <c r="J298" s="25" t="str">
        <f t="array" ref="J298">IF(AND($D298="", $E298=""), "", IFNA(INDEX(Bhajans[], MATCH(IF($D298&lt;&gt;"", $D298, $E298), Bhajans[title], 0), 9), ""))
</f>
        <v>Abheri / Bhimpalas</v>
      </c>
      <c r="K298" s="26" t="str">
        <f t="array" ref="K298">IF(AND($D298="", $E298=""), "", IFNA(INDEX(Bhajans[], MATCH(IF($D298&lt;&gt;"", $D298, $E298), Bhajans[title], 0), 5), ""))
</f>
        <v>Vighneshwara Maha Devadi Deva
Vighna Vinashaka Deva
Pranavakaara Jyothi Swaroopa
Jaya Mangala Kara Deva
Jaya Mangala Kara Deva (3)</v>
      </c>
      <c r="L298" s="26" t="str">
        <f t="array" ref="L298">IF(AND($D298="", $E298=""), "", IFNA(INDEX(Bhajans[], MATCH(IF($D298&lt;&gt;"", $D298, $E298), Bhajans[title], 0), 4), ""))
</f>
        <v>Victory to Lord Vighneshwara (Lord Ganesha), the Lord of Lords, the destroyer of obstacles in life, the personification of the primordial sound "Om" and the very embodiment of divine light.</v>
      </c>
    </row>
    <row r="299" ht="22.5" hidden="1" customHeight="1">
      <c r="A299" s="5">
        <v>45870.0</v>
      </c>
      <c r="B299" s="20" t="s">
        <v>4</v>
      </c>
      <c r="C299" s="28" t="str">
        <f t="array" ref="C299">IFNA(XLOOKUP(E299,GP_Bhajan_List[GP Bhajan List], GP_Bhajan_List[Singer]),"")</f>
        <v/>
      </c>
      <c r="D299" s="20" t="s">
        <v>3481</v>
      </c>
      <c r="E299" s="22"/>
      <c r="F299" s="23"/>
      <c r="G299" s="24" t="s">
        <v>144</v>
      </c>
      <c r="H299" s="25" t="str">
        <f t="array" ref="H299">IFNA(INDEX(Pitches[],MATCH($G299,Pitches[Pitches],0),2),"")</f>
        <v>D#</v>
      </c>
      <c r="I299" s="23" t="str">
        <f t="array" ref="I299">IF(
  AND(D299="", E299=""), 
  "", 
  IFNA(
    IF(
      INDEX(Singers[], MATCH(IF(D299&lt;&gt;"", B299, C299), Singers[Singers], 0), 2, 0) = "Gents",
      INDEX(Bhajans[], MATCH(IF(D299&lt;&gt;"", D299, E299), Bhajans[title], 0), 13),
      INDEX(Bhajans[], MATCH(IF(D299&lt;&gt;"", D299, E299), Bhajans[title], 0), 14)
    ),
    ""
  )
)
</f>
        <v>5.5 Pancham / G#</v>
      </c>
      <c r="J299" s="25" t="str">
        <f t="array" ref="J299">IF(AND($D299="", $E299=""), "", IFNA(INDEX(Bhajans[], MATCH(IF($D299&lt;&gt;"", $D299, $E299), Bhajans[title], 0), 9), ""))
</f>
        <v>Kalyana Vasantham</v>
      </c>
      <c r="K299" s="26" t="str">
        <f t="array" ref="K299">IF(AND($D299="", $E299=""), "", IFNA(INDEX(Bhajans[], MATCH(IF($D299&lt;&gt;"", $D299, $E299), Bhajans[title], 0), 5), ""))
</f>
        <v>Partheeshwari Jagat Janani
Jaya Jaya Jaya Hey Sai Janani [ Partheeshwari Jagat ... ]
Veda Kalamayi Devi Bhavani
Naada Vidyamayi Narayani
Karuna Sadani Karunamayi Ma
Sharanam Sharanam Sai Ma [ Jaya Jaya ]</v>
      </c>
      <c r="L299" s="26" t="str">
        <f t="array" ref="L299">IF(AND($D299="", $E299=""), "", IFNA(INDEX(Bhajans[], MATCH(IF($D299&lt;&gt;"", $D299, $E299), Bhajans[title], 0), 4), ""))
</f>
        <v>Divine Mother of Parthi, Sai Ma, the One who sustains the Universe, victory to you! You are the knowledge of the Vedas, You are the Goddess of Music and the Arts, You are full of Grace, verily the embodiment of Grace. We surrender at Your feet, Mother Sai.</v>
      </c>
    </row>
    <row r="300" ht="22.5" hidden="1" customHeight="1">
      <c r="A300" s="5">
        <v>45870.0</v>
      </c>
      <c r="B300" s="20" t="s">
        <v>13</v>
      </c>
      <c r="C300" s="28" t="str">
        <f t="array" ref="C300">IFNA(XLOOKUP(E300,GP_Bhajan_List[GP Bhajan List], GP_Bhajan_List[Singer]),"")</f>
        <v/>
      </c>
      <c r="D300" s="20" t="s">
        <v>3495</v>
      </c>
      <c r="E300" s="22"/>
      <c r="F300" s="23"/>
      <c r="G300" s="24" t="s">
        <v>89</v>
      </c>
      <c r="H300" s="25" t="str">
        <f t="array" ref="H300">IFNA(INDEX(Pitches[],MATCH($G300,Pitches[Pitches],0),2),"")</f>
        <v>E</v>
      </c>
      <c r="I300" s="23" t="str">
        <f t="array" ref="I300">IF(
  AND(D300="", E300=""), 
  "", 
  IFNA(
    IF(
      INDEX(Singers[], MATCH(IF(D300&lt;&gt;"", B300, C300), Singers[Singers], 0), 2, 0) = "Gents",
      INDEX(Bhajans[], MATCH(IF(D300&lt;&gt;"", D300, E300), Bhajans[title], 0), 13),
      INDEX(Bhajans[], MATCH(IF(D300&lt;&gt;"", D300, E300), Bhajans[title], 0), 14)
    ),
    ""
  )
)
</f>
        <v>6 Pancham / A</v>
      </c>
      <c r="J300" s="25" t="str">
        <f t="array" ref="J300">IF(AND($D300="", $E300=""), "", IFNA(INDEX(Bhajans[], MATCH(IF($D300&lt;&gt;"", $D300, $E300), Bhajans[title], 0), 9), ""))
</f>
        <v>Shankarabharanam / Bilawal</v>
      </c>
      <c r="K300" s="26" t="str">
        <f t="array" ref="K300">IF(AND($D300="", $E300=""), "", IFNA(INDEX(Bhajans[], MATCH(IF($D300&lt;&gt;"", $D300, $E300), Bhajans[title], 0), 5), ""))
</f>
        <v>Harey Krishna Harey Ram Sai Ram Sai Ram
Gopal Govinda (Madhava Mukunda) Bolo Jai Sai Ram
Hey Parameshwara Parthi Pureeshwara Daya Karo Hey Sai Ram
Jai Jai Ram Sai Ram Jai Jai Ram
Jai Jai Ram Sai Ram Jai Jai Ram Bolo [ Jai Jai Ram ... ]</v>
      </c>
      <c r="L300" s="26" t="str">
        <f t="array" ref="L300">IF(AND($D300="", $E300=""), "", IFNA(INDEX(Bhajans[], MATCH(IF($D300&lt;&gt;"", $D300, $E300), Bhajans[title], 0), 4), ""))
</f>
        <v>Chant the names of the Lord Krishna, Rama, Gopala, Govinda, Madhava and Mukunda (names of Lord Krishna). Bless us O Sai, the Lord of Parthi. You are the Supreme Lord. Victory to Thee, O Sai Rama.</v>
      </c>
    </row>
    <row r="301" ht="22.5" hidden="1" customHeight="1">
      <c r="A301" s="5">
        <v>45870.0</v>
      </c>
      <c r="B301" s="20" t="s">
        <v>0</v>
      </c>
      <c r="C301" s="28" t="str">
        <f t="array" ref="C301">IFNA(XLOOKUP(E301,GP_Bhajan_List[GP Bhajan List], GP_Bhajan_List[Singer]),"")</f>
        <v/>
      </c>
      <c r="D301" s="22"/>
      <c r="E301" s="22"/>
      <c r="F301" s="23"/>
      <c r="G301" s="24"/>
      <c r="H301" s="25" t="str">
        <f t="array" ref="H301">IFNA(INDEX(Pitches[],MATCH($G301,Pitches[Pitches],0),2),"")</f>
        <v/>
      </c>
      <c r="I301" s="23" t="str">
        <f t="array" ref="I301">IF(
  AND(D301="", E301=""), 
  "", 
  IFNA(
    IF(
      INDEX(Singers[], MATCH(IF(D301&lt;&gt;"", B301, C301), Singers[Singers], 0), 2, 0) = "Gents",
      INDEX(Bhajans[], MATCH(IF(D301&lt;&gt;"", D301, E301), Bhajans[title], 0), 13),
      INDEX(Bhajans[], MATCH(IF(D301&lt;&gt;"", D301, E301), Bhajans[title], 0), 14)
    ),
    ""
  )
)
</f>
        <v/>
      </c>
      <c r="J301" s="25" t="str">
        <f t="array" ref="J301">IF(AND($D301="", $E301=""), "", IFNA(INDEX(Bhajans[], MATCH(IF($D301&lt;&gt;"", $D301, $E301), Bhajans[title], 0), 9), ""))
</f>
        <v/>
      </c>
      <c r="K301" s="26" t="str">
        <f t="array" ref="K301">IF(AND($D301="", $E301=""), "", IFNA(INDEX(Bhajans[], MATCH(IF($D301&lt;&gt;"", $D301, $E301), Bhajans[title], 0), 5), ""))
</f>
        <v/>
      </c>
      <c r="L301" s="26" t="str">
        <f t="array" ref="L301">IF(AND($D301="", $E301=""), "", IFNA(INDEX(Bhajans[], MATCH(IF($D301&lt;&gt;"", $D301, $E301), Bhajans[title], 0), 4), ""))
</f>
        <v/>
      </c>
    </row>
    <row r="302" ht="22.5" hidden="1" customHeight="1">
      <c r="A302" s="5">
        <v>45871.0</v>
      </c>
      <c r="B302" s="20" t="s">
        <v>2</v>
      </c>
      <c r="C302" s="28" t="str">
        <f t="array" ref="C302">IFNA(XLOOKUP(E302,GP_Bhajan_List[GP Bhajan List], GP_Bhajan_List[Singer]),"")</f>
        <v/>
      </c>
      <c r="D302" s="20" t="s">
        <v>421</v>
      </c>
      <c r="E302" s="22"/>
      <c r="F302" s="23"/>
      <c r="G302" s="24" t="s">
        <v>88</v>
      </c>
      <c r="H302" s="25" t="str">
        <f t="array" ref="H302">IFNA(INDEX(Pitches[],MATCH($G302,Pitches[Pitches],0),2),"")</f>
        <v>A</v>
      </c>
      <c r="I302" s="23" t="str">
        <f t="array" ref="I302">IF(
  AND(D302="", E302=""), 
  "", 
  IFNA(
    IF(
      INDEX(Singers[], MATCH(IF(D302&lt;&gt;"", B302, C302), Singers[Singers], 0), 2, 0) = "Gents",
      INDEX(Bhajans[], MATCH(IF(D302&lt;&gt;"", D302, E302), Bhajans[title], 0), 13),
      INDEX(Bhajans[], MATCH(IF(D302&lt;&gt;"", D302, E302), Bhajans[title], 0), 14)
    ),
    ""
  )
)
</f>
        <v>1 Pancham / C</v>
      </c>
      <c r="J302" s="25" t="str">
        <f t="array" ref="J302">IF(AND($D302="", $E302=""), "", IFNA(INDEX(Bhajans[], MATCH(IF($D302&lt;&gt;"", $D302, $E302), Bhajans[title], 0), 9), ""))
</f>
        <v>Gowri Manohari / Patdeep</v>
      </c>
      <c r="K302" s="26" t="str">
        <f t="array" ref="K302">IF(AND($D302="", $E302=""), "", IFNA(INDEX(Bhajans[], MATCH(IF($D302&lt;&gt;"", $D302, $E302), Bhajans[title], 0), 5), ""))
</f>
        <v>Shambhu Kumara Gowri Tanaya
Gajanana Sadaya Jaya Jaya
Varada Ganesha Duritha Vinasha
Pranavakaara Natha Sadaya [ Gajanana Sadaya ... ]</v>
      </c>
      <c r="L302" s="26" t="str">
        <f t="array" ref="L302">IF(AND($D302="", $E302=""), "", IFNA(INDEX(Bhajans[], MATCH(IF($D302&lt;&gt;"", $D302, $E302), Bhajans[title], 0), 4), ""))
</f>
        <v>Salutations to Lord Ganesha, the son of Lord Shiva (Shambhu) and Mother Parvathi (Gowri), the one who grants boons, destroys obstacles and who is personification of the Primordial sound "Om".</v>
      </c>
    </row>
    <row r="303" ht="22.5" hidden="1" customHeight="1">
      <c r="A303" s="5">
        <v>45871.0</v>
      </c>
      <c r="B303" s="20" t="s">
        <v>1</v>
      </c>
      <c r="C303" s="28" t="str">
        <f t="array" ref="C303">IFNA(XLOOKUP(E303,GP_Bhajan_List[GP Bhajan List], GP_Bhajan_List[Singer]),"")</f>
        <v/>
      </c>
      <c r="D303" s="20" t="s">
        <v>3533</v>
      </c>
      <c r="E303" s="22"/>
      <c r="F303" s="23"/>
      <c r="G303" s="24" t="s">
        <v>502</v>
      </c>
      <c r="H303" s="25" t="str">
        <f t="array" ref="H303">IFNA(INDEX(Pitches[],MATCH($G303,Pitches[Pitches],0),2),"")</f>
        <v>F#</v>
      </c>
      <c r="I303" s="23" t="str">
        <f t="array" ref="I303">IF(
  AND(D303="", E303=""), 
  "", 
  IFNA(
    IF(
      INDEX(Singers[], MATCH(IF(D303&lt;&gt;"", B303, C303), Singers[Singers], 0), 2, 0) = "Gents",
      INDEX(Bhajans[], MATCH(IF(D303&lt;&gt;"", D303, E303), Bhajans[title], 0), 13),
      INDEX(Bhajans[], MATCH(IF(D303&lt;&gt;"", D303, E303), Bhajans[title], 0), 14)
    ),
    ""
  )
)
</f>
        <v>4.5 Madhyam / B</v>
      </c>
      <c r="J303" s="25" t="str">
        <f t="array" ref="J303">IF(AND($D303="", $E303=""), "", IFNA(INDEX(Bhajans[], MATCH(IF($D303&lt;&gt;"", $D303, $E303), Bhajans[title], 0), 9), ""))
</f>
        <v>Raga Mishran</v>
      </c>
      <c r="K303" s="26" t="str">
        <f t="array" ref="K303">IF(AND($D303="", $E303=""), "", IFNA(INDEX(Bhajans[], MATCH(IF($D303&lt;&gt;"", $D303, $E303), Bhajans[title], 0), 5), ""))
</f>
        <v>Jagat Janani Shiva Sai Shankari
Mata Maheshwari Parvathi Ma
Abhaya Pradayini Gaana Vinodini
Mata Bhavani Ma (Jaya Ma)
Jaya Ma Jaya Ma
Kaali Kapalini Ma (Jaya Ma)</v>
      </c>
      <c r="L303" s="26" t="str">
        <f t="array" ref="L303">IF(AND($D303="", $E303=""), "", IFNA(INDEX(Bhajans[], MATCH(IF($D303&lt;&gt;"", $D303, $E303), Bhajans[title], 0), 4), ""))
</f>
        <v>Glory be to the Mother of the Universe Shankari, Parvathi, Bhavani, the one who confers freedom from fear, one who is delighted by music and the one wearing a garland of skulls.</v>
      </c>
    </row>
    <row r="304" ht="22.5" hidden="1" customHeight="1">
      <c r="A304" s="5">
        <v>45871.0</v>
      </c>
      <c r="B304" s="20" t="s">
        <v>16</v>
      </c>
      <c r="C304" s="28" t="str">
        <f t="array" ref="C304">IFNA(XLOOKUP(E304,GP_Bhajan_List[GP Bhajan List], GP_Bhajan_List[Singer]),"")</f>
        <v/>
      </c>
      <c r="D304" s="20" t="s">
        <v>1807</v>
      </c>
      <c r="E304" s="22"/>
      <c r="F304" s="23"/>
      <c r="G304" s="24" t="s">
        <v>52</v>
      </c>
      <c r="H304" s="25" t="str">
        <f t="array" ref="H304">IFNA(INDEX(Pitches[],MATCH($G304,Pitches[Pitches],0),2),"")</f>
        <v>G#</v>
      </c>
      <c r="I304" s="23" t="str">
        <f t="array" ref="I304">IF(
  AND(D304="", E304=""), 
  "", 
  IFNA(
    IF(
      INDEX(Singers[], MATCH(IF(D304&lt;&gt;"", B304, C304), Singers[Singers], 0), 2, 0) = "Gents",
      INDEX(Bhajans[], MATCH(IF(D304&lt;&gt;"", D304, E304), Bhajans[title], 0), 13),
      INDEX(Bhajans[], MATCH(IF(D304&lt;&gt;"", D304, E304), Bhajans[title], 0), 14)
    ),
    ""
  )
)
</f>
        <v>7 Pancham / B</v>
      </c>
      <c r="J304" s="25" t="str">
        <f t="array" ref="J304">IF(AND($D304="", $E304=""), "", IFNA(INDEX(Bhajans[], MATCH(IF($D304&lt;&gt;"", $D304, $E304), Bhajans[title], 0), 9), ""))
</f>
        <v>Kanada</v>
      </c>
      <c r="K304" s="26" t="str">
        <f t="array" ref="K304">IF(AND($D304="", $E304=""), "", IFNA(INDEX(Bhajans[], MATCH(IF($D304&lt;&gt;"", $D304, $E304), Bhajans[title], 0), 5), ""))
</f>
        <v>Hey Govinda Hey Ananda Nanda Gopala
Mohana Muralidhara Shyama Gopala [ Hey Govinda ... ]
Mandara Giridhari Harey Natavara Lala
Madhava Keshava Madana Gopala</v>
      </c>
      <c r="L304" s="26" t="str">
        <f t="array" ref="L304">IF(AND($D304="", $E304=""), "", IFNA(INDEX(Bhajans[], MATCH(IF($D304&lt;&gt;"", $D304, $E304), Bhajans[title], 0), 4), ""))
</f>
        <v>Glory to the Lord Gopala (Krishna), son of Nanda. He is ever blissful, having an enchanting form. Glory be to the one who holds the Flute in His hands, absolute pretender, who lifted the Mandara mountain in order to save the Yadavas from the wrath of the Rain God.</v>
      </c>
    </row>
    <row r="305" ht="22.5" hidden="1" customHeight="1">
      <c r="A305" s="5">
        <v>45871.0</v>
      </c>
      <c r="B305" s="20" t="s">
        <v>0</v>
      </c>
      <c r="C305" s="28" t="str">
        <f t="array" ref="C305">IFNA(XLOOKUP(E305,GP_Bhajan_List[GP Bhajan List], GP_Bhajan_List[Singer]),"")</f>
        <v/>
      </c>
      <c r="D305" s="20" t="s">
        <v>1912</v>
      </c>
      <c r="E305" s="22"/>
      <c r="F305" s="23"/>
      <c r="G305" s="24" t="s">
        <v>52</v>
      </c>
      <c r="H305" s="25" t="str">
        <f t="array" ref="H305">IFNA(INDEX(Pitches[],MATCH($G305,Pitches[Pitches],0),2),"")</f>
        <v>G#</v>
      </c>
      <c r="I305" s="23" t="str">
        <f t="array" ref="I305">IF(
  AND(D305="", E305=""), 
  "", 
  IFNA(
    IF(
      INDEX(Singers[], MATCH(IF(D305&lt;&gt;"", B305, C305), Singers[Singers], 0), 2, 0) = "Gents",
      INDEX(Bhajans[], MATCH(IF(D305&lt;&gt;"", D305, E305), Bhajans[title], 0), 13),
      INDEX(Bhajans[], MATCH(IF(D305&lt;&gt;"", D305, E305), Bhajans[title], 0), 14)
    ),
    ""
  )
)
</f>
        <v>1.5 Pancham / C#</v>
      </c>
      <c r="J305" s="25" t="str">
        <f t="array" ref="J305">IF(AND($D305="", $E305=""), "", IFNA(INDEX(Bhajans[], MATCH(IF($D305&lt;&gt;"", $D305, $E305), Bhajans[title], 0), 9), ""))
</f>
        <v>Abheri / Bhimpalas</v>
      </c>
      <c r="K305" s="26" t="str">
        <f t="array" ref="K305">IF(AND($D305="", $E305=""), "", IFNA(INDEX(Bhajans[], MATCH(IF($D305&lt;&gt;"", $D305, $E305), Bhajans[title], 0), 5), ""))
</f>
        <v>Govinda Krishna Vittala Venu Gopala Krishna Vittala
Panduranga Vittala Jaya Pandari Natha Vittala
Govinda Vittala Gopala Vittala
Panduranga Vittala Pandari Natha Vittala
Vittala Vittala Panduranga (4)
So great is Krishna’s divine Force, truly, Sai Krishna is our Cosmic Source
Possible is everything, we just have to reach Krishna Sai Christ Lord
Knowing Sai Christ lives within, together Peace achieved
Possible is everything, but all we must do, is to pray
In the heart, in the heart, Pray keeps going (4)</v>
      </c>
      <c r="L305" s="26" t="str">
        <f t="array" ref="L305">IF(AND($D305="", $E305=""), "", IFNA(INDEX(Bhajans[], MATCH(IF($D305&lt;&gt;"", $D305, $E305), Bhajans[title], 0), 4), ""))
</f>
        <v>Chant the names of Lord Govinda, Lord Krishna who plays the flute, Lord Vittala and Panduranga, the Lord of Pandharpur.</v>
      </c>
    </row>
    <row r="306" ht="22.5" hidden="1" customHeight="1">
      <c r="A306" s="5">
        <v>45872.0</v>
      </c>
      <c r="B306" s="20" t="s">
        <v>0</v>
      </c>
      <c r="C306" s="28" t="str">
        <f t="array" ref="C306">IFNA(XLOOKUP(E306,GP_Bhajan_List[GP Bhajan List], GP_Bhajan_List[Singer]),"")</f>
        <v/>
      </c>
      <c r="D306" s="20" t="s">
        <v>298</v>
      </c>
      <c r="E306" s="22"/>
      <c r="F306" s="23"/>
      <c r="G306" s="24" t="s">
        <v>227</v>
      </c>
      <c r="H306" s="25" t="str">
        <f t="array" ref="H306">IFNA(INDEX(Pitches[],MATCH($G306,Pitches[Pitches],0),2),"")</f>
        <v>A#</v>
      </c>
      <c r="I306" s="23" t="str">
        <f t="array" ref="I306">IF(
  AND(D306="", E306=""), 
  "", 
  IFNA(
    IF(
      INDEX(Singers[], MATCH(IF(D306&lt;&gt;"", B306, C306), Singers[Singers], 0), 2, 0) = "Gents",
      INDEX(Bhajans[], MATCH(IF(D306&lt;&gt;"", D306, E306), Bhajans[title], 0), 13),
      INDEX(Bhajans[], MATCH(IF(D306&lt;&gt;"", D306, E306), Bhajans[title], 0), 14)
    ),
    ""
  )
)
</f>
        <v>2.5 Pancham / D#</v>
      </c>
      <c r="J306" s="25" t="str">
        <f t="array" ref="J306">IF(AND($D306="", $E306=""), "", IFNA(INDEX(Bhajans[], MATCH(IF($D306&lt;&gt;"", $D306, $E306), Bhajans[title], 0), 9), ""))
</f>
        <v>Hamir Kalyani / Kedar</v>
      </c>
      <c r="K306" s="26" t="str">
        <f t="array" ref="K306">IF(AND($D306="", $E306=""), "", IFNA(INDEX(Bhajans[], MATCH(IF($D306&lt;&gt;"", $D306, $E306), Bhajans[title], 0), 5), ""))
</f>
        <v>Lambodhara Jaya Gowri Sutha
Ganadhipa Jaya Gajanana [ Lambodhara ... ]
Phaalachandra Dhara Gaja Karneshwara
Partheeshwara Maam (Sayeeshwara Maam) Paahi Prabho</v>
      </c>
      <c r="L306" s="26" t="str">
        <f t="array" ref="L306">IF(AND($D306="", $E306=""), "", IFNA(INDEX(Bhajans[], MATCH(IF($D306&lt;&gt;"", $D306, $E306), Bhajans[title], 0), 4), ""))
</f>
        <v>Victory to Lord Ganesha, the big-bellied one, the Lord of the Ganas (Shiva's army) and the son of Mother Gowri (Parvathi). Victory to the elephant-faced Lord who adorns the crescent moon on His forehead and who has big ears like that of an elephant. Protect me Lord Sai, the Lord of Parthi. You are none other than Lord Ganesha.</v>
      </c>
    </row>
    <row r="307" ht="22.5" hidden="1" customHeight="1">
      <c r="A307" s="5">
        <v>45872.0</v>
      </c>
      <c r="B307" s="20" t="s">
        <v>1</v>
      </c>
      <c r="C307" s="28" t="str">
        <f t="array" ref="C307">IFNA(XLOOKUP(E307,GP_Bhajan_List[GP Bhajan List], GP_Bhajan_List[Singer]),"")</f>
        <v/>
      </c>
      <c r="D307" s="20" t="s">
        <v>3596</v>
      </c>
      <c r="E307" s="22"/>
      <c r="F307" s="23"/>
      <c r="G307" s="24" t="s">
        <v>344</v>
      </c>
      <c r="H307" s="25" t="str">
        <f t="array" ref="H307">IFNA(INDEX(Pitches[],MATCH($G307,Pitches[Pitches],0),2),"")</f>
        <v>C#</v>
      </c>
      <c r="I307" s="23" t="str">
        <f t="array" ref="I307">IF(
  AND(D307="", E307=""), 
  "", 
  IFNA(
    IF(
      INDEX(Singers[], MATCH(IF(D307&lt;&gt;"", B307, C307), Singers[Singers], 0), 2, 0) = "Gents",
      INDEX(Bhajans[], MATCH(IF(D307&lt;&gt;"", D307, E307), Bhajans[title], 0), 13),
      INDEX(Bhajans[], MATCH(IF(D307&lt;&gt;"", D307, E307), Bhajans[title], 0), 14)
    ),
    ""
  )
)
</f>
        <v>1 Madhyam / F</v>
      </c>
      <c r="J307" s="25" t="str">
        <f t="array" ref="J307">IF(AND($D307="", $E307=""), "", IFNA(INDEX(Bhajans[], MATCH(IF($D307&lt;&gt;"", $D307, $E307), Bhajans[title], 0), 9), ""))
</f>
        <v>Chakravakam / Ahir Bhairav</v>
      </c>
      <c r="K307" s="26" t="str">
        <f t="array" ref="K307">IF(AND($D307="", $E307=""), "", IFNA(INDEX(Bhajans[], MATCH(IF($D307&lt;&gt;"", $D307, $E307), Bhajans[title], 0), 5), ""))
</f>
        <v>Nataraja Hey Tripurari
Jaya Hey Jaya Hey Shambho [ Nataraja Hey ... ]
Nandi Vahana Nagabharana
Phaala Lochana Parama Shiva
Pavana Charana Paahi Mahesha</v>
      </c>
      <c r="L307" s="26" t="str">
        <f t="array" ref="L307">IF(AND($D307="", $E307=""), "", IFNA(INDEX(Bhajans[], MATCH(IF($D307&lt;&gt;"", $D307, $E307), Bhajans[title], 0), 4), ""))
</f>
        <v>Hail Shiva, the destroyer of demon King Tripura. Victory to Lord Shiva who is revered as the master of all dance forms, Nataraja. The celestial snakes adorn Him as garlands. He rides on Nandi, the great bull. We bow at His Lotus Feet seeking solace as He is the Supreme Form with the third eye who grants succor to the whole creation. We bow to Lord Shankara. Protect us O Lord Mahesha.</v>
      </c>
    </row>
    <row r="308" ht="22.5" hidden="1" customHeight="1">
      <c r="A308" s="5">
        <v>45872.0</v>
      </c>
      <c r="B308" s="20" t="s">
        <v>10</v>
      </c>
      <c r="C308" s="28" t="str">
        <f t="array" ref="C308">IFNA(XLOOKUP(E308,GP_Bhajan_List[GP Bhajan List], GP_Bhajan_List[Singer]),"")</f>
        <v/>
      </c>
      <c r="D308" s="20" t="s">
        <v>3280</v>
      </c>
      <c r="E308" s="22"/>
      <c r="F308" s="23"/>
      <c r="G308" s="24" t="s">
        <v>108</v>
      </c>
      <c r="H308" s="25" t="str">
        <f t="array" ref="H308">IFNA(INDEX(Pitches[],MATCH($G308,Pitches[Pitches],0),2),"")</f>
        <v>B</v>
      </c>
      <c r="I308" s="23" t="str">
        <f t="array" ref="I308">IF(
  AND(D308="", E308=""), 
  "", 
  IFNA(
    IF(
      INDEX(Singers[], MATCH(IF(D308&lt;&gt;"", B308, C308), Singers[Singers], 0), 2, 0) = "Gents",
      INDEX(Bhajans[], MATCH(IF(D308&lt;&gt;"", D308, E308), Bhajans[title], 0), 13),
      INDEX(Bhajans[], MATCH(IF(D308&lt;&gt;"", D308, E308), Bhajans[title], 0), 14)
    ),
    ""
  )
)
</f>
        <v>2 Pancham / D</v>
      </c>
      <c r="J308" s="25" t="str">
        <f t="array" ref="J308">IF(AND($D308="", $E308=""), "", IFNA(INDEX(Bhajans[], MATCH(IF($D308&lt;&gt;"", $D308, $E308), Bhajans[title], 0), 9), ""))
</f>
        <v>Vakulabharanam / Basant Mukhari</v>
      </c>
      <c r="K308" s="26" t="str">
        <f t="array" ref="K308">IF(AND($D308="", $E308=""), "", IFNA(INDEX(Bhajans[], MATCH(IF($D308&lt;&gt;"", $D308, $E308), Bhajans[title], 0), 5), ""))
</f>
        <v>Jaya Rama Janaki Rama
Jaya Rama Sai Rama
Jaya Rama Sri Raghu Rama
Jaya Rama Sai Rama
Jaya Rama Sita Rama
Jaya Rama Sai Rama</v>
      </c>
      <c r="L308" s="26" t="str">
        <f t="array" ref="L308">IF(AND($D308="", $E308=""), "", IFNA(INDEX(Bhajans[], MATCH(IF($D308&lt;&gt;"", $D308, $E308), Bhajans[title], 0), 4), ""))
</f>
        <v>Victory to Lord Rama of Raghu clan, whose consort is Janaki, also known as Sita. Lord Rama has incarnated in this age as Sai Rama.</v>
      </c>
    </row>
    <row r="309" ht="22.5" hidden="1" customHeight="1">
      <c r="A309" s="5">
        <v>45872.0</v>
      </c>
      <c r="B309" s="20" t="s">
        <v>0</v>
      </c>
      <c r="C309" s="28" t="str">
        <f t="array" ref="C309">IFNA(XLOOKUP(E309,GP_Bhajan_List[GP Bhajan List], GP_Bhajan_List[Singer]),"")</f>
        <v/>
      </c>
      <c r="D309" s="22"/>
      <c r="E309" s="22"/>
      <c r="F309" s="23"/>
      <c r="G309" s="24"/>
      <c r="H309" s="25" t="str">
        <f t="array" ref="H309">IFNA(INDEX(Pitches[],MATCH($G309,Pitches[Pitches],0),2),"")</f>
        <v/>
      </c>
      <c r="I309" s="23" t="str">
        <f t="array" ref="I309">IF(
  AND(D309="", E309=""), 
  "", 
  IFNA(
    IF(
      INDEX(Singers[], MATCH(IF(D309&lt;&gt;"", B309, C309), Singers[Singers], 0), 2, 0) = "Gents",
      INDEX(Bhajans[], MATCH(IF(D309&lt;&gt;"", D309, E309), Bhajans[title], 0), 13),
      INDEX(Bhajans[], MATCH(IF(D309&lt;&gt;"", D309, E309), Bhajans[title], 0), 14)
    ),
    ""
  )
)
</f>
        <v/>
      </c>
      <c r="J309" s="25" t="str">
        <f t="array" ref="J309">IF(AND($D309="", $E309=""), "", IFNA(INDEX(Bhajans[], MATCH(IF($D309&lt;&gt;"", $D309, $E309), Bhajans[title], 0), 9), ""))
</f>
        <v/>
      </c>
      <c r="K309" s="26" t="str">
        <f t="array" ref="K309">IF(AND($D309="", $E309=""), "", IFNA(INDEX(Bhajans[], MATCH(IF($D309&lt;&gt;"", $D309, $E309), Bhajans[title], 0), 5), ""))
</f>
        <v/>
      </c>
      <c r="L309" s="26" t="str">
        <f t="array" ref="L309">IF(AND($D309="", $E309=""), "", IFNA(INDEX(Bhajans[], MATCH(IF($D309&lt;&gt;"", $D309, $E309), Bhajans[title], 0), 4), ""))
</f>
        <v/>
      </c>
    </row>
    <row r="310" ht="22.5" hidden="1" customHeight="1">
      <c r="A310" s="5">
        <v>45874.0</v>
      </c>
      <c r="B310" s="20" t="s">
        <v>16</v>
      </c>
      <c r="C310" s="28" t="str">
        <f t="array" ref="C310">IFNA(XLOOKUP(E310,GP_Bhajan_List[GP Bhajan List], GP_Bhajan_List[Singer]),"")</f>
        <v/>
      </c>
      <c r="D310" s="20" t="s">
        <v>1558</v>
      </c>
      <c r="E310" s="22"/>
      <c r="F310" s="23"/>
      <c r="G310" s="24" t="s">
        <v>88</v>
      </c>
      <c r="H310" s="25" t="str">
        <f t="array" ref="H310">IFNA(INDEX(Pitches[],MATCH($G310,Pitches[Pitches],0),2),"")</f>
        <v>A</v>
      </c>
      <c r="I310" s="23" t="str">
        <f t="array" ref="I310">IF(
  AND(D310="", E310=""), 
  "", 
  IFNA(
    IF(
      INDEX(Singers[], MATCH(IF(D310&lt;&gt;"", B310, C310), Singers[Singers], 0), 2, 0) = "Gents",
      INDEX(Bhajans[], MATCH(IF(D310&lt;&gt;"", D310, E310), Bhajans[title], 0), 13),
      INDEX(Bhajans[], MATCH(IF(D310&lt;&gt;"", D310, E310), Bhajans[title], 0), 14)
    ),
    ""
  )
)
</f>
        <v>1 Pancham / C</v>
      </c>
      <c r="J310" s="25" t="str">
        <f t="array" ref="J310">IF(AND($D310="", $E310=""), "", IFNA(INDEX(Bhajans[], MATCH(IF($D310&lt;&gt;"", $D310, $E310), Bhajans[title], 0), 9), ""))
</f>
        <v>Shankarabharanam / Bilawal</v>
      </c>
      <c r="K310" s="26" t="str">
        <f t="array" ref="K310">IF(AND($D310="", $E310=""), "", IFNA(INDEX(Bhajans[], MATCH(IF($D310&lt;&gt;"", $D310, $E310), Bhajans[title], 0), 5), ""))
</f>
        <v>Gowri Ganesh Uma Ganesh
Parvathi Nandana Sri Ganesh
Sharanam Ganesh Sharanam Ganesh
Shiva Nandana Ganapathi Ganesh
Dancing Ganesh, Playful Ganesh,
Dance with me, Play with me, be my Ganesh,
Be my Ganesh, be my Ganesh,
Teach me how to dance with my fears, Ganesh
Kanarazu Yukute wo Hagemashi Mimamoru Ganapathi
Miashi wo Agameyo (Minna Agameyo)
Chikara ni Michita Ganapathi</v>
      </c>
      <c r="L310" s="26" t="str">
        <f t="array" ref="L310">IF(AND($D310="", $E310=""), "", IFNA(INDEX(Bhajans[], MATCH(IF($D310&lt;&gt;"", $D310, $E310), Bhajans[title], 0), 4), ""))
</f>
        <v>Chant the name of Lord Ganesh, the beloved son of Mother Gowri. I surrender to Thee, O Lord of all Demigods, beloved child of Lord Shiva and Goddess Parvathi.</v>
      </c>
    </row>
    <row r="311" ht="22.5" hidden="1" customHeight="1">
      <c r="A311" s="5">
        <v>45874.0</v>
      </c>
      <c r="B311" s="20" t="s">
        <v>0</v>
      </c>
      <c r="C311" s="28" t="str">
        <f t="array" ref="C311">IFNA(XLOOKUP(E311,GP_Bhajan_List[GP Bhajan List], GP_Bhajan_List[Singer]),"")</f>
        <v/>
      </c>
      <c r="D311" s="20" t="s">
        <v>3643</v>
      </c>
      <c r="E311" s="22"/>
      <c r="F311" s="23"/>
      <c r="G311" s="24" t="s">
        <v>120</v>
      </c>
      <c r="H311" s="25" t="str">
        <f t="array" ref="H311">IFNA(INDEX(Pitches[],MATCH($G311,Pitches[Pitches],0),2),"")</f>
        <v>D</v>
      </c>
      <c r="I311" s="23" t="str">
        <f t="array" ref="I311">IF(
  AND(D311="", E311=""), 
  "", 
  IFNA(
    IF(
      INDEX(Singers[], MATCH(IF(D311&lt;&gt;"", B311, C311), Singers[Singers], 0), 2, 0) = "Gents",
      INDEX(Bhajans[], MATCH(IF(D311&lt;&gt;"", D311, E311), Bhajans[title], 0), 13),
      INDEX(Bhajans[], MATCH(IF(D311&lt;&gt;"", D311, E311), Bhajans[title], 0), 14)
    ),
    ""
  )
)
</f>
        <v>2 Madhyam / G</v>
      </c>
      <c r="J311" s="25" t="str">
        <f t="array" ref="J311">IF(AND($D311="", $E311=""), "", IFNA(INDEX(Bhajans[], MATCH(IF($D311&lt;&gt;"", $D311, $E311), Bhajans[title], 0), 9), ""))
</f>
        <v>Bageshri</v>
      </c>
      <c r="K311" s="26" t="str">
        <f t="array" ref="K311">IF(AND($D311="", $E311=""), "", IFNA(INDEX(Bhajans[], MATCH(IF($D311&lt;&gt;"", $D311, $E311), Bhajans[title], 0), 5), ""))
</f>
        <v>Radha Madhava Madana Gopala
Nanda Mukunda Natavara Lala [ Radha Madhava ... ]
Mathura Natha Deena Dayala
Sai Govinda Giridhara Bala</v>
      </c>
      <c r="L311" s="26" t="str">
        <f t="array" ref="L311">IF(AND($D311="", $E311=""), "", IFNA(INDEX(Bhajans[], MATCH(IF($D311&lt;&gt;"", $D311, $E311), Bhajans[title], 0), 4), ""))
</f>
        <v>Sing the glory of Lord Krishna - Madhava, Gopala, Govinda, beloved of Radha. He is the beloved son of Nanda who liberates us with His divine dance. He is the Lord of Mathura, so full of compassion for the meek. Sai is none other than the boy who held up the mountain to save his devotees.</v>
      </c>
    </row>
    <row r="312" ht="22.5" hidden="1" customHeight="1">
      <c r="A312" s="5">
        <v>45874.0</v>
      </c>
      <c r="B312" s="20" t="s">
        <v>1</v>
      </c>
      <c r="C312" s="28" t="str">
        <f t="array" ref="C312">IFNA(XLOOKUP(E312,GP_Bhajan_List[GP Bhajan List], GP_Bhajan_List[Singer]),"")</f>
        <v/>
      </c>
      <c r="D312" s="20" t="s">
        <v>3654</v>
      </c>
      <c r="E312" s="22"/>
      <c r="F312" s="23"/>
      <c r="G312" s="24" t="s">
        <v>185</v>
      </c>
      <c r="H312" s="25" t="str">
        <f t="array" ref="H312">IFNA(INDEX(Pitches[],MATCH($G312,Pitches[Pitches],0),2),"")</f>
        <v>C</v>
      </c>
      <c r="I312" s="23" t="str">
        <f t="array" ref="I312">IF(
  AND(D312="", E312=""), 
  "", 
  IFNA(
    IF(
      INDEX(Singers[], MATCH(IF(D312&lt;&gt;"", B312, C312), Singers[Singers], 0), 2, 0) = "Gents",
      INDEX(Bhajans[], MATCH(IF(D312&lt;&gt;"", D312, E312), Bhajans[title], 0), 13),
      INDEX(Bhajans[], MATCH(IF(D312&lt;&gt;"", D312, E312), Bhajans[title], 0), 14)
    ),
    ""
  )
)
</f>
        <v>3 Pancham / E</v>
      </c>
      <c r="J312" s="25" t="str">
        <f t="array" ref="J312">IF(AND($D312="", $E312=""), "", IFNA(INDEX(Bhajans[], MATCH(IF($D312&lt;&gt;"", $D312, $E312), Bhajans[title], 0), 9), ""))
</f>
        <v>Yaman Kalyan</v>
      </c>
      <c r="K312" s="26" t="str">
        <f t="array" ref="K312">IF(AND($D312="", $E312=""), "", IFNA(INDEX(Bhajans[], MATCH(IF($D312&lt;&gt;"", $D312, $E312), Bhajans[title], 0), 5), ""))
</f>
        <v>Krishna Krishna Govinda Narayana
Krishna Rama Govinda Narayana
Sai Rama Govinda Sai Shyama Gopala
Sai Krishna Govinda Narayana (Harey)</v>
      </c>
      <c r="L312" s="26" t="str">
        <f t="array" ref="L312">IF(AND($D312="", $E312=""), "", IFNA(INDEX(Bhajans[], MATCH(IF($D312&lt;&gt;"", $D312, $E312), Bhajans[title], 0), 4), ""))
</f>
        <v>Chant the Name of Krishna, Govinda, Narayana, Sai Rama, Sai Shyama and Sai Krishna to the delight of everyone.</v>
      </c>
    </row>
    <row r="313" ht="22.5" hidden="1" customHeight="1">
      <c r="A313" s="5">
        <v>45874.0</v>
      </c>
      <c r="B313" s="20" t="s">
        <v>0</v>
      </c>
      <c r="C313" s="28" t="str">
        <f t="array" ref="C313">IFNA(XLOOKUP(E313,GP_Bhajan_List[GP Bhajan List], GP_Bhajan_List[Singer]),"")</f>
        <v/>
      </c>
      <c r="D313" s="22"/>
      <c r="E313" s="22"/>
      <c r="F313" s="23"/>
      <c r="G313" s="24"/>
      <c r="H313" s="25" t="str">
        <f t="array" ref="H313">IFNA(INDEX(Pitches[],MATCH($G313,Pitches[Pitches],0),2),"")</f>
        <v/>
      </c>
      <c r="I313" s="23" t="str">
        <f t="array" ref="I313">IF(
  AND(D313="", E313=""), 
  "", 
  IFNA(
    IF(
      INDEX(Singers[], MATCH(IF(D313&lt;&gt;"", B313, C313), Singers[Singers], 0), 2, 0) = "Gents",
      INDEX(Bhajans[], MATCH(IF(D313&lt;&gt;"", D313, E313), Bhajans[title], 0), 13),
      INDEX(Bhajans[], MATCH(IF(D313&lt;&gt;"", D313, E313), Bhajans[title], 0), 14)
    ),
    ""
  )
)
</f>
        <v/>
      </c>
      <c r="J313" s="25" t="str">
        <f t="array" ref="J313">IF(AND($D313="", $E313=""), "", IFNA(INDEX(Bhajans[], MATCH(IF($D313&lt;&gt;"", $D313, $E313), Bhajans[title], 0), 9), ""))
</f>
        <v/>
      </c>
      <c r="K313" s="26" t="str">
        <f t="array" ref="K313">IF(AND($D313="", $E313=""), "", IFNA(INDEX(Bhajans[], MATCH(IF($D313&lt;&gt;"", $D313, $E313), Bhajans[title], 0), 5), ""))
</f>
        <v/>
      </c>
      <c r="L313" s="26" t="str">
        <f t="array" ref="L313">IF(AND($D313="", $E313=""), "", IFNA(INDEX(Bhajans[], MATCH(IF($D313&lt;&gt;"", $D313, $E313), Bhajans[title], 0), 4), ""))
</f>
        <v/>
      </c>
    </row>
    <row r="314" ht="22.5" hidden="1" customHeight="1">
      <c r="A314" s="5">
        <v>45875.0</v>
      </c>
      <c r="B314" s="20" t="s">
        <v>15</v>
      </c>
      <c r="C314" s="28" t="str">
        <f t="array" ref="C314">IFNA(XLOOKUP(E314,GP_Bhajan_List[GP Bhajan List], GP_Bhajan_List[Singer]),"")</f>
        <v/>
      </c>
      <c r="D314" s="20" t="s">
        <v>3682</v>
      </c>
      <c r="E314" s="22"/>
      <c r="F314" s="23"/>
      <c r="G314" s="24" t="s">
        <v>88</v>
      </c>
      <c r="H314" s="25" t="str">
        <f t="array" ref="H314">IFNA(INDEX(Pitches[],MATCH($G314,Pitches[Pitches],0),2),"")</f>
        <v>A</v>
      </c>
      <c r="I314" s="23" t="str">
        <f t="array" ref="I314">IF(
  AND(D314="", E314=""), 
  "", 
  IFNA(
    IF(
      INDEX(Singers[], MATCH(IF(D314&lt;&gt;"", B314, C314), Singers[Singers], 0), 2, 0) = "Gents",
      INDEX(Bhajans[], MATCH(IF(D314&lt;&gt;"", D314, E314), Bhajans[title], 0), 13),
      INDEX(Bhajans[], MATCH(IF(D314&lt;&gt;"", D314, E314), Bhajans[title], 0), 14)
    ),
    ""
  )
)
</f>
        <v>1 Pancham / C</v>
      </c>
      <c r="J314" s="25" t="str">
        <f t="array" ref="J314">IF(AND($D314="", $E314=""), "", IFNA(INDEX(Bhajans[], MATCH(IF($D314&lt;&gt;"", $D314, $E314), Bhajans[title], 0), 9), ""))
</f>
        <v>Shankarabharanam / Bilawal</v>
      </c>
      <c r="K314" s="26" t="str">
        <f t="array" ref="K314">IF(AND($D314="", $E314=""), "", IFNA(INDEX(Bhajans[], MATCH(IF($D314&lt;&gt;"", $D314, $E314), Bhajans[title], 0), 5), ""))
</f>
        <v>Gajavadana Gananatha Gajavadana Vinayaka
Siddhi Vidhata Shiva Tanaya
Buddhi Pradayaka Gajanana
Parvathi Nandana Bhava Bhaya Bhanjana
Yuga Yuga Vanditha Jaya Sri Ganesha
Tateyou Gananatha Warera no Uchi ni Hikaru Kami
Iainaru Kami Shiva no Itoshigo
Eichi o Sazukeru Vinayaka
Parvathi no Miko ni Eikou Are
Warera ni Michi o Shimesu Ganesha yo</v>
      </c>
      <c r="L314" s="26" t="str">
        <f t="array" ref="L314">IF(AND($D314="", $E314=""), "", IFNA(INDEX(Bhajans[], MATCH(IF($D314&lt;&gt;"", $D314, $E314), Bhajans[title], 0), 4), ""))
</f>
        <v>Worship the elephant-faced Ganesha, the Lord of the demigods, the son of Lord Shiva who can bestow powers and intellectual prowess. O Son of Mother Parvathi, You remove the fear of the cycle of birth and death and help cross it. Victory to Lord Ganesha, who is worshipped in all ages (yugas).</v>
      </c>
    </row>
    <row r="315" ht="22.5" hidden="1" customHeight="1">
      <c r="A315" s="5">
        <v>45875.0</v>
      </c>
      <c r="B315" s="20" t="s">
        <v>1</v>
      </c>
      <c r="C315" s="28" t="str">
        <f t="array" ref="C315">IFNA(XLOOKUP(E315,GP_Bhajan_List[GP Bhajan List], GP_Bhajan_List[Singer]),"")</f>
        <v/>
      </c>
      <c r="D315" s="20" t="s">
        <v>3699</v>
      </c>
      <c r="E315" s="22"/>
      <c r="F315" s="23"/>
      <c r="G315" s="24" t="s">
        <v>52</v>
      </c>
      <c r="H315" s="25" t="str">
        <f t="array" ref="H315">IFNA(INDEX(Pitches[],MATCH($G315,Pitches[Pitches],0),2),"")</f>
        <v>G#</v>
      </c>
      <c r="I315" s="23" t="str">
        <f t="array" ref="I315">IF(
  AND(D315="", E315=""), 
  "", 
  IFNA(
    IF(
      INDEX(Singers[], MATCH(IF(D315&lt;&gt;"", B315, C315), Singers[Singers], 0), 2, 0) = "Gents",
      INDEX(Bhajans[], MATCH(IF(D315&lt;&gt;"", D315, E315), Bhajans[title], 0), 13),
      INDEX(Bhajans[], MATCH(IF(D315&lt;&gt;"", D315, E315), Bhajans[title], 0), 14)
    ),
    ""
  )
)
</f>
        <v>1 Pancham / C</v>
      </c>
      <c r="J315" s="25" t="str">
        <f t="array" ref="J315">IF(AND($D315="", $E315=""), "", IFNA(INDEX(Bhajans[], MATCH(IF($D315&lt;&gt;"", $D315, $E315), Bhajans[title], 0), 9), ""))
</f>
        <v>Brindavan Sarang</v>
      </c>
      <c r="K315" s="26" t="str">
        <f t="array" ref="K315">IF(AND($D315="", $E315=""), "", IFNA(INDEX(Bhajans[], MATCH(IF($D315&lt;&gt;"", $D315, $E315), Bhajans[title], 0), 5), ""))
</f>
        <v>Jaya Jagadeesha Jaya Paramesha
Neelakanta Sadashiva
Om Hari Om
Hari Om Sai Om
Devadi Deva Deena Dayala
Chandrashekara Shambho (2) [ Neelakanta Sadashiva ]</v>
      </c>
      <c r="L315" s="26" t="str">
        <f t="array" ref="L315">IF(AND($D315="", $E315=""), "", IFNA(INDEX(Bhajans[], MATCH(IF($D315&lt;&gt;"", $D315, $E315), Bhajans[title], 0), 4), ""))
</f>
        <v>Victory to Lord Shiva who is the Supreme Lord. He is the origin of all that is auspicious and the one who is blue throated. He is the Lord of the Lords, the most compassionate one. Glory to the one who bears the crescent moon on His head.</v>
      </c>
    </row>
    <row r="316" ht="22.5" hidden="1" customHeight="1">
      <c r="A316" s="5">
        <v>45875.0</v>
      </c>
      <c r="B316" s="20" t="s">
        <v>13</v>
      </c>
      <c r="C316" s="28" t="str">
        <f t="array" ref="C316">IFNA(XLOOKUP(E316,GP_Bhajan_List[GP Bhajan List], GP_Bhajan_List[Singer]),"")</f>
        <v/>
      </c>
      <c r="D316" s="20" t="s">
        <v>3713</v>
      </c>
      <c r="E316" s="22"/>
      <c r="F316" s="23"/>
      <c r="G316" s="24" t="s">
        <v>52</v>
      </c>
      <c r="H316" s="25" t="str">
        <f t="array" ref="H316">IFNA(INDEX(Pitches[],MATCH($G316,Pitches[Pitches],0),2),"")</f>
        <v>G#</v>
      </c>
      <c r="I316" s="23" t="str">
        <f t="array" ref="I316">IF(
  AND(D316="", E316=""), 
  "", 
  IFNA(
    IF(
      INDEX(Singers[], MATCH(IF(D316&lt;&gt;"", B316, C316), Singers[Singers], 0), 2, 0) = "Gents",
      INDEX(Bhajans[], MATCH(IF(D316&lt;&gt;"", D316, E316), Bhajans[title], 0), 13),
      INDEX(Bhajans[], MATCH(IF(D316&lt;&gt;"", D316, E316), Bhajans[title], 0), 14)
    ),
    ""
  )
)
</f>
        <v>1 Pancham / C</v>
      </c>
      <c r="J316" s="25" t="str">
        <f t="array" ref="J316">IF(AND($D316="", $E316=""), "", IFNA(INDEX(Bhajans[], MATCH(IF($D316&lt;&gt;"", $D316, $E316), Bhajans[title], 0), 9), ""))
</f>
        <v>Keeravani</v>
      </c>
      <c r="K316" s="26" t="str">
        <f t="array" ref="K316">IF(AND($D316="", $E316=""), "", IFNA(INDEX(Bhajans[], MATCH(IF($D316&lt;&gt;"", $D316, $E316), Bhajans[title], 0), 5), ""))
</f>
        <v>Karuna Sindho Shiva Shambho
Kamala Nayana Sai Shiva Shambho
Kali Yuga Deva Deena Bandho
Kalimala Bhanjana Sai Shambho
Shambho Shiva Shambho (3)</v>
      </c>
      <c r="L316" s="26" t="str">
        <f t="array" ref="L316">IF(AND($D316="", $E316=""), "", IFNA(INDEX(Bhajans[], MATCH(IF($D316&lt;&gt;"", $D316, $E316), Bhajans[title], 0), 4), ""))
</f>
        <v>The eternally Auspicious Shiva with Mother Amba (Parvathi), is the same as Lord Sai, the lotus eyed, embodiment of compassion and is verily the Lord of the Kali age who destroys its evil effects. Chant 'Shiva Shambho' repeatedly.</v>
      </c>
    </row>
    <row r="317" ht="22.5" hidden="1" customHeight="1">
      <c r="A317" s="5">
        <v>45875.0</v>
      </c>
      <c r="B317" s="20" t="s">
        <v>0</v>
      </c>
      <c r="C317" s="28" t="str">
        <f t="array" ref="C317">IFNA(XLOOKUP(E317,GP_Bhajan_List[GP Bhajan List], GP_Bhajan_List[Singer]),"")</f>
        <v/>
      </c>
      <c r="D317" s="22"/>
      <c r="E317" s="22"/>
      <c r="F317" s="23"/>
      <c r="G317" s="24"/>
      <c r="H317" s="25" t="str">
        <f t="array" ref="H317">IFNA(INDEX(Pitches[],MATCH($G317,Pitches[Pitches],0),2),"")</f>
        <v/>
      </c>
      <c r="I317" s="23" t="str">
        <f t="array" ref="I317">IF(
  AND(D317="", E317=""), 
  "", 
  IFNA(
    IF(
      INDEX(Singers[], MATCH(IF(D317&lt;&gt;"", B317, C317), Singers[Singers], 0), 2, 0) = "Gents",
      INDEX(Bhajans[], MATCH(IF(D317&lt;&gt;"", D317, E317), Bhajans[title], 0), 13),
      INDEX(Bhajans[], MATCH(IF(D317&lt;&gt;"", D317, E317), Bhajans[title], 0), 14)
    ),
    ""
  )
)
</f>
        <v/>
      </c>
      <c r="J317" s="25" t="str">
        <f t="array" ref="J317">IF(AND($D317="", $E317=""), "", IFNA(INDEX(Bhajans[], MATCH(IF($D317&lt;&gt;"", $D317, $E317), Bhajans[title], 0), 9), ""))
</f>
        <v/>
      </c>
      <c r="K317" s="26" t="str">
        <f t="array" ref="K317">IF(AND($D317="", $E317=""), "", IFNA(INDEX(Bhajans[], MATCH(IF($D317&lt;&gt;"", $D317, $E317), Bhajans[title], 0), 5), ""))
</f>
        <v/>
      </c>
      <c r="L317" s="26" t="str">
        <f t="array" ref="L317">IF(AND($D317="", $E317=""), "", IFNA(INDEX(Bhajans[], MATCH(IF($D317&lt;&gt;"", $D317, $E317), Bhajans[title], 0), 4), ""))
</f>
        <v/>
      </c>
    </row>
    <row r="318" ht="46.5" hidden="1" customHeight="1">
      <c r="A318" s="5">
        <v>45876.0</v>
      </c>
      <c r="B318" s="20" t="s">
        <v>0</v>
      </c>
      <c r="C318" s="28" t="str">
        <f t="array" ref="C318">IFNA(XLOOKUP(E318,GP_Bhajan_List[GP Bhajan List], GP_Bhajan_List[Singer]),"")</f>
        <v/>
      </c>
      <c r="D318" s="20" t="s">
        <v>3747</v>
      </c>
      <c r="E318" s="22"/>
      <c r="F318" s="23"/>
      <c r="G318" s="24" t="s">
        <v>155</v>
      </c>
      <c r="H318" s="25" t="str">
        <f t="array" ref="H318">IFNA(INDEX(Pitches[],MATCH($G318,Pitches[Pitches],0),2),"")</f>
        <v>C#</v>
      </c>
      <c r="I318" s="23" t="str">
        <f t="array" ref="I318">IF(
  AND(D318="", E318=""), 
  "", 
  IFNA(
    IF(
      INDEX(Singers[], MATCH(IF(D318&lt;&gt;"", B318, C318), Singers[Singers], 0), 2, 0) = "Gents",
      INDEX(Bhajans[], MATCH(IF(D318&lt;&gt;"", D318, E318), Bhajans[title], 0), 13),
      INDEX(Bhajans[], MATCH(IF(D318&lt;&gt;"", D318, E318), Bhajans[title], 0), 14)
    ),
    ""
  )
)
</f>
        <v>4.5 Pancham / F#</v>
      </c>
      <c r="J318" s="25" t="str">
        <f t="array" ref="J318">IF(AND($D318="", $E318=""), "", IFNA(INDEX(Bhajans[], MATCH(IF($D318&lt;&gt;"", $D318, $E318), Bhajans[title], 0), 9), ""))
</f>
        <v>Pahadi</v>
      </c>
      <c r="K318" s="26" t="str">
        <f t="array" ref="K318">IF(AND($D318="", $E318=""), "", IFNA(INDEX(Bhajans[], MATCH(IF($D318&lt;&gt;"", $D318, $E318), Bhajans[title], 0), 5), ""))
</f>
        <v>Parvathi Nandana Gajanana
Pashupathi Nandana Niranjana [ Parvathi Nandana ... ]
Paahi Prabho Maam Paahi Prasanna
Girija Nandana Shubhanana</v>
      </c>
      <c r="L318" s="26" t="str">
        <f t="array" ref="L318">IF(AND($D318="", $E318=""), "", IFNA(INDEX(Bhajans[], MATCH(IF($D318&lt;&gt;"", $D318, $E318), Bhajans[title], 0), 4), ""))
</f>
        <v>O the elephenat-faced Lord Ganesha, the beloved son of Mother Parvathi, O the pleasant-faced Lord of all beings, kindly shower Your grace and protect us. You are the beloved son of Mother Girija who confers auspiciousness.</v>
      </c>
    </row>
    <row r="319" ht="64.5" hidden="1" customHeight="1">
      <c r="A319" s="5">
        <v>45876.0</v>
      </c>
      <c r="B319" s="20" t="s">
        <v>2</v>
      </c>
      <c r="C319" s="28" t="str">
        <f t="array" ref="C319">IFNA(XLOOKUP(E319,GP_Bhajan_List[GP Bhajan List], GP_Bhajan_List[Singer]),"")</f>
        <v/>
      </c>
      <c r="D319" s="20" t="s">
        <v>694</v>
      </c>
      <c r="E319" s="22"/>
      <c r="F319" s="23"/>
      <c r="G319" s="24" t="s">
        <v>185</v>
      </c>
      <c r="H319" s="25" t="str">
        <f t="array" ref="H319">IFNA(INDEX(Pitches[],MATCH($G319,Pitches[Pitches],0),2),"")</f>
        <v>C</v>
      </c>
      <c r="I319" s="23" t="str">
        <f t="array" ref="I319">IF(
  AND(D319="", E319=""), 
  "", 
  IFNA(
    IF(
      INDEX(Singers[], MATCH(IF(D319&lt;&gt;"", B319, C319), Singers[Singers], 0), 2, 0) = "Gents",
      INDEX(Bhajans[], MATCH(IF(D319&lt;&gt;"", D319, E319), Bhajans[title], 0), 13),
      INDEX(Bhajans[], MATCH(IF(D319&lt;&gt;"", D319, E319), Bhajans[title], 0), 14)
    ),
    ""
  )
)
</f>
        <v>2.5 Pancham / D#</v>
      </c>
      <c r="J319" s="25" t="str">
        <f t="array" ref="J319">IF(AND($D319="", $E319=""), "", IFNA(INDEX(Bhajans[], MATCH(IF($D319&lt;&gt;"", $D319, $E319), Bhajans[title], 0), 9), ""))
</f>
        <v>Gavati</v>
      </c>
      <c r="K319" s="26" t="str">
        <f t="array" ref="K319">IF(AND($D319="", $E319=""), "", IFNA(INDEX(Bhajans[], MATCH(IF($D319&lt;&gt;"", $D319, $E319), Bhajans[title], 0), 5), ""))
</f>
        <v>Prem Se Bolo Ek Baar Sai Ram
Bolo Ram Sai Ram [ Prem Se ... ]
Madhura Manohara Ram
Hey Mohan Moorat Ram
Hey Karuna Sindhu Ram
Hey Raghupathi Raghava Ram
Hey Patitha Pavana Ram [ Bolo Ram ... ]</v>
      </c>
      <c r="L319" s="26" t="str">
        <f t="array" ref="L319">IF(AND($D319="", $E319=""), "", IFNA(INDEX(Bhajans[], MATCH(IF($D319&lt;&gt;"", $D319, $E319), Bhajans[title], 0), 4), ""))
</f>
        <v>Chant the Holy name of Lord Sai Ram with love. Chant the name of Lord Rama, of the Raghu dynasty who is charming and pleasing, the ocean of mercy and the saviour of the miserable and fallen.</v>
      </c>
    </row>
    <row r="320" ht="22.5" hidden="1" customHeight="1">
      <c r="A320" s="5">
        <v>45876.0</v>
      </c>
      <c r="B320" s="20" t="s">
        <v>18</v>
      </c>
      <c r="C320" s="28" t="str">
        <f t="array" ref="C320">IFNA(XLOOKUP(E320,GP_Bhajan_List[GP Bhajan List], GP_Bhajan_List[Singer]),"")</f>
        <v/>
      </c>
      <c r="D320" s="20" t="s">
        <v>3776</v>
      </c>
      <c r="E320" s="22"/>
      <c r="F320" s="23"/>
      <c r="G320" s="24" t="s">
        <v>41</v>
      </c>
      <c r="H320" s="25" t="str">
        <f t="array" ref="H320">IFNA(INDEX(Pitches[],MATCH($G320,Pitches[Pitches],0),2),"")</f>
        <v>G</v>
      </c>
      <c r="I320" s="23" t="str">
        <f t="array" ref="I320">IF(
  AND(D320="", E320=""), 
  "", 
  IFNA(
    IF(
      INDEX(Singers[], MATCH(IF(D320&lt;&gt;"", B320, C320), Singers[Singers], 0), 2, 0) = "Gents",
      INDEX(Bhajans[], MATCH(IF(D320&lt;&gt;"", D320, E320), Bhajans[title], 0), 13),
      INDEX(Bhajans[], MATCH(IF(D320&lt;&gt;"", D320, E320), Bhajans[title], 0), 14)
    ),
    ""
  )
)
</f>
        <v>1.5 Pancham / C#</v>
      </c>
      <c r="J320" s="25" t="str">
        <f t="array" ref="J320">IF(AND($D320="", $E320=""), "", IFNA(INDEX(Bhajans[], MATCH(IF($D320&lt;&gt;"", $D320, $E320), Bhajans[title], 0), 9), ""))
</f>
        <v>Shankarabharanam / Bilawal</v>
      </c>
      <c r="K320" s="26" t="str">
        <f t="array" ref="K320">IF(AND($D320="", $E320=""), "", IFNA(INDEX(Bhajans[], MATCH(IF($D320&lt;&gt;"", $D320, $E320), Bhajans[title], 0), 5), ""))
</f>
        <v>Rama Rama Sai Rama
Parthi Pureesha Sai Ram [ Rama Rama ... ]
Madhura Manohara Sundara Naam
Shyamala Komala Nayanabhi Ram
Ravikula Mandana Rajana Ram
Parama Pavana Mangala Dham
Rama Rama Sai Rama
Parthi Pureesha Sai Ram [ Rama Rama ... ]
Madhura Manohara Sundara Naam
Shyamala Komala Nayanabhi Ram
Ravikula Mandana Rajalalaam
Parama Pavana Mangala Dham
Uchi Naru Heian
Prashanthi wa Amaneku Heian [ Uchi Naru ... ]
Inori to Kansha to Ai no Hibi
Ajiwai Yorokobi Miroku no Yo
Hikari Kagayaki Hitotsu ni Naru
Anata wa Subete Ai no Hikari</v>
      </c>
      <c r="L320" s="26" t="str">
        <f t="array" ref="L320">IF(AND($D320="", $E320=""), "", IFNA(INDEX(Bhajans[], MATCH(IF($D320&lt;&gt;"", $D320, $E320), Bhajans[title], 0), 4), ""))
</f>
        <v>Chant the name of Lord Rama and Lord Sai of Puttaparthi. O Lord Rama, nectarine is Thy name. You are exceedingly beautiful and charming with a graceful look. You are the jewel of the Ravi Kula (descendant of the Solar dynasty) and You are the greatest among all kings. Reciting Your name confers auspiciousness.</v>
      </c>
    </row>
    <row r="321" ht="22.5" hidden="1" customHeight="1">
      <c r="A321" s="5">
        <v>45878.0</v>
      </c>
      <c r="B321" s="20" t="s">
        <v>1</v>
      </c>
      <c r="C321" s="38" t="s">
        <v>1</v>
      </c>
      <c r="D321" s="22"/>
      <c r="E321" s="20" t="s">
        <v>2004</v>
      </c>
      <c r="F321" s="23"/>
      <c r="G321" s="24" t="s">
        <v>52</v>
      </c>
      <c r="H321" s="25" t="str">
        <f t="array" ref="H321">IFNA(INDEX(Pitches[],MATCH($G321,Pitches[Pitches],0),2),"")</f>
        <v>G#</v>
      </c>
      <c r="I321" s="23" t="str">
        <f t="array" ref="I321">IF(
  AND(D321="", E321=""), 
  "", 
  IFNA(
    IF(
      INDEX(Singers[], MATCH(IF(D321&lt;&gt;"", B321, C321), Singers[Singers], 0), 2, 0) = "Gents",
      INDEX(Bhajans[], MATCH(IF(D321&lt;&gt;"", D321, E321), Bhajans[title], 0), 13),
      INDEX(Bhajans[], MATCH(IF(D321&lt;&gt;"", D321, E321), Bhajans[title], 0), 14)
    ),
    ""
  )
)
</f>
        <v>1 Pancham / C</v>
      </c>
      <c r="J321" s="25" t="str">
        <f t="array" ref="J321">IF(AND($D321="", $E321=""), "", IFNA(INDEX(Bhajans[], MATCH(IF($D321&lt;&gt;"", $D321, $E321), Bhajans[title], 0), 9), ""))
</f>
        <v>Hamsadhwani</v>
      </c>
      <c r="K321" s="26" t="str">
        <f t="array" ref="K321">IF(AND($D321="", $E321=""), "", IFNA(INDEX(Bhajans[], MATCH(IF($D321&lt;&gt;"", $D321, $E321), Bhajans[title], 0), 5), ""))
</f>
        <v>Vinayaka Vinayaka
Vighna Vinashaka Vinayaka
Gowri Nandana Hey Shiva Nandana
Parvathi Nandana Gajanana
Mooshika Vahana Gajanana
Modaka Hasta Gajanana
Vinayaka Vinayaka
Yuku Te wo Kiyomeru Vinayaka
Eichi no Hikari Parthi Gajanana
Shinri he Michibiku Gajanana
Seigi wo Mamoru Gajanana
Om no Keshin Gajanana</v>
      </c>
      <c r="L321" s="26" t="str">
        <f t="array" ref="L321">IF(AND($D321="", $E321=""), "", IFNA(INDEX(Bhajans[], MATCH(IF($D321&lt;&gt;"", $D321, $E321), Bhajans[title], 0), 4), ""))
</f>
        <v>Salutations to Lord Vinayaka (Lord Ganesha), the destroyer of obstacles, the elephant-faced son of Parvathi and Shiva, the one who rides on the mouse and the one who has Modaka (a type of sweet) in His hand.</v>
      </c>
    </row>
    <row r="322" ht="22.5" hidden="1" customHeight="1">
      <c r="A322" s="5">
        <v>45878.0</v>
      </c>
      <c r="B322" s="20" t="s">
        <v>16</v>
      </c>
      <c r="C322" s="38" t="s">
        <v>16</v>
      </c>
      <c r="D322" s="20" t="s">
        <v>1674</v>
      </c>
      <c r="E322" s="20" t="s">
        <v>1674</v>
      </c>
      <c r="F322" s="23"/>
      <c r="G322" s="24" t="s">
        <v>88</v>
      </c>
      <c r="H322" s="25" t="str">
        <f t="array" ref="H322">IFNA(INDEX(Pitches[],MATCH($G322,Pitches[Pitches],0),2),"")</f>
        <v>A</v>
      </c>
      <c r="I322" s="23" t="str">
        <f t="array" ref="I322">IF(
  AND(D322="", E322=""), 
  "", 
  IFNA(
    IF(
      INDEX(Singers[], MATCH(IF(D322&lt;&gt;"", B322, C322), Singers[Singers], 0), 2, 0) = "Gents",
      INDEX(Bhajans[], MATCH(IF(D322&lt;&gt;"", D322, E322), Bhajans[title], 0), 13),
      INDEX(Bhajans[], MATCH(IF(D322&lt;&gt;"", D322, E322), Bhajans[title], 0), 14)
    ),
    ""
  )
)
</f>
        <v>2 Pancham / D</v>
      </c>
      <c r="J322" s="25" t="str">
        <f t="array" ref="J322">IF(AND($D322="", $E322=""), "", IFNA(INDEX(Bhajans[], MATCH(IF($D322&lt;&gt;"", $D322, $E322), Bhajans[title], 0), 9), ""))
</f>
        <v>Shankarabharanam / Bilawal</v>
      </c>
      <c r="K322" s="26" t="str">
        <f t="array" ref="K322">IF(AND($D322="", $E322=""), "", IFNA(INDEX(Bhajans[], MATCH(IF($D322&lt;&gt;"", $D322, $E322), Bhajans[title], 0), 5), ""))
</f>
        <v>Purandara Ranga Harey Vittala
Pandari Ranga Harey Vittala [ Purandara Ranga ... ]
Narahari Ranga Harey Vittala
Murahara Ranga Harey Vittala</v>
      </c>
      <c r="L322" s="26" t="str">
        <f t="array" ref="L322">IF(AND($D322="", $E322=""), "", IFNA(INDEX(Bhajans[], MATCH(IF($D322&lt;&gt;"", $D322, $E322), Bhajans[title], 0), 4), ""))
</f>
        <v>Chant the name of Purandara Ranga, the Indweller. Glory to Lord Vittala, the Lord of Pandharpur, Murahara Ranga, the glorious one who slayed the demon Mura. Chant the name of Lord Hari, who has taken human form.</v>
      </c>
    </row>
    <row r="323" ht="22.5" hidden="1" customHeight="1">
      <c r="A323" s="5">
        <v>45878.0</v>
      </c>
      <c r="B323" s="22"/>
      <c r="C323" s="38" t="s">
        <v>4</v>
      </c>
      <c r="D323" s="22"/>
      <c r="E323" s="20" t="s">
        <v>3803</v>
      </c>
      <c r="F323" s="23"/>
      <c r="G323" s="24" t="s">
        <v>144</v>
      </c>
      <c r="H323" s="25" t="str">
        <f t="array" ref="H323">IFNA(INDEX(Pitches[],MATCH($G323,Pitches[Pitches],0),2),"")</f>
        <v>D#</v>
      </c>
      <c r="I323" s="23" t="str">
        <f t="array" ref="I323">IF(
  AND(D323="", E323=""), 
  "", 
  IFNA(
    IF(
      INDEX(Singers[], MATCH(IF(D323&lt;&gt;"", B323, C323), Singers[Singers], 0), 2, 0) = "Gents",
      INDEX(Bhajans[], MATCH(IF(D323&lt;&gt;"", D323, E323), Bhajans[title], 0), 13),
      INDEX(Bhajans[], MATCH(IF(D323&lt;&gt;"", D323, E323), Bhajans[title], 0), 14)
    ),
    ""
  )
)
</f>
        <v>5 Pancham / G</v>
      </c>
      <c r="J323" s="25" t="str">
        <f t="array" ref="J323">IF(AND($D323="", $E323=""), "", IFNA(INDEX(Bhajans[], MATCH(IF($D323&lt;&gt;"", $D323, $E323), Bhajans[title], 0), 9), ""))
</f>
        <v>Mohanam / Bhoop</v>
      </c>
      <c r="K323" s="26" t="str">
        <f t="array" ref="K323">IF(AND($D323="", $E323=""), "", IFNA(INDEX(Bhajans[], MATCH(IF($D323&lt;&gt;"", $D323, $E323), Bhajans[title], 0), 5), ""))
</f>
        <v>Ghana Shyama Sundara
Bansidhara Prabhu Krishna Kanhaiya
Tum Hi Merey Ma Baap Bhaiyya [ Ghana Shyama ... ]
Devaki Tanaya Hey Nandalala
Deena Bandhava Dwaraka Natha
Radha Hrudaya Nivasa Harey Krishna
Madhusudhana Muralidhara
Partheeshwara Sathya Sayeeshwara</v>
      </c>
      <c r="L323" s="26" t="str">
        <f t="array" ref="L323">IF(AND($D323="", $E323=""), "", IFNA(INDEX(Bhajans[], MATCH(IF($D323&lt;&gt;"", $D323, $E323), Bhajans[title], 0), 4), ""))
</f>
        <v>O beautiful Lord Krishna holding the flute and of blue color, You only are my mother, father and brother. O son of Devaki and the foster son of Nanda, O relative of the downtrodden and orphans and the Lord of Dwaraka, O Lord Krishna who dwells in the heart of Radha, O slayer of the demon Madhu, You are none other than Sathya Sayeeshwara, the Lord of Parthi.</v>
      </c>
    </row>
    <row r="324" ht="22.5" hidden="1" customHeight="1">
      <c r="A324" s="5">
        <v>45878.0</v>
      </c>
      <c r="B324" s="20" t="s">
        <v>0</v>
      </c>
      <c r="C324" s="38" t="s">
        <v>0</v>
      </c>
      <c r="D324" s="22"/>
      <c r="E324" s="20" t="s">
        <v>3816</v>
      </c>
      <c r="F324" s="23"/>
      <c r="G324" s="24" t="s">
        <v>101</v>
      </c>
      <c r="H324" s="25" t="str">
        <f t="array" ref="H324">IFNA(INDEX(Pitches[],MATCH($G324,Pitches[Pitches],0),2),"")</f>
        <v>F#</v>
      </c>
      <c r="I324" s="23" t="str">
        <f t="array" ref="I324">IF(
  AND(D324="", E324=""), 
  "", 
  IFNA(
    IF(
      INDEX(Singers[], MATCH(IF(D324&lt;&gt;"", B324, C324), Singers[Singers], 0), 2, 0) = "Gents",
      INDEX(Bhajans[], MATCH(IF(D324&lt;&gt;"", D324, E324), Bhajans[title], 0), 13),
      INDEX(Bhajans[], MATCH(IF(D324&lt;&gt;"", D324, E324), Bhajans[title], 0), 14)
    ),
    ""
  )
)
</f>
        <v>7 Pancham / B</v>
      </c>
      <c r="J324" s="25" t="str">
        <f t="array" ref="J324">IF(AND($D324="", $E324=""), "", IFNA(INDEX(Bhajans[], MATCH(IF($D324&lt;&gt;"", $D324, $E324), Bhajans[title], 0), 9), ""))
</f>
        <v>Brindavan Sarang</v>
      </c>
      <c r="K324" s="26" t="str">
        <f t="array" ref="K324">IF(AND($D324="", $E324=""), "", IFNA(INDEX(Bhajans[], MATCH(IF($D324&lt;&gt;"", $D324, $E324), Bhajans[title], 0), 5), ""))
</f>
        <v>Shyama Sundara Madana Mohana Radhey Gopal
Jai Radhey Gopal
Radhey Gopal Bhajo Radhey Gopal
Shankha Chakra Gadadhara Radhey Gopal
Jai Radhey Gopal [ Radhey Gopal ... ]
Shyama Sundara Madana Mohana Radhey Gopal
Jai Radhey Gopal
Radhey Gopal Bhajo Radhey Gopal
Shankha Chakra Gadadhara Radhey Gopal
Jai Radhey Gopal [ Radhey Gopal ... ]
Murali Manohara Radhey Gopal
Jai Radhey Gopal [ Radhey Gopal ... ]</v>
      </c>
      <c r="L324" s="26" t="str">
        <f t="array" ref="L324">IF(AND($D324="", $E324=""), "", IFNA(INDEX(Bhajans[], MATCH(IF($D324&lt;&gt;"", $D324, $E324), Bhajans[title], 0), 4), ""))
</f>
        <v>Chant the various names of Lord Krishna such as, Shyama Sundara, Madana Mohana, Shankha Chakra Gadadhara, Radhey Gopala, Murali Manohara etc.</v>
      </c>
    </row>
    <row r="325" ht="22.5" hidden="1" customHeight="1">
      <c r="A325" s="5">
        <v>45879.0</v>
      </c>
      <c r="B325" s="20" t="s">
        <v>4</v>
      </c>
      <c r="C325" s="38" t="s">
        <v>2</v>
      </c>
      <c r="D325" s="22"/>
      <c r="E325" s="20" t="s">
        <v>1122</v>
      </c>
      <c r="F325" s="23"/>
      <c r="G325" s="24" t="s">
        <v>52</v>
      </c>
      <c r="H325" s="25" t="str">
        <f t="array" ref="H325">IFNA(INDEX(Pitches[],MATCH($G325,Pitches[Pitches],0),2),"")</f>
        <v>G#</v>
      </c>
      <c r="I325" s="23" t="str">
        <f t="array" ref="I325">IF(
  AND(D325="", E325=""), 
  "", 
  IFNA(
    IF(
      INDEX(Singers[], MATCH(IF(D325&lt;&gt;"", B325, C325), Singers[Singers], 0), 2, 0) = "Gents",
      INDEX(Bhajans[], MATCH(IF(D325&lt;&gt;"", D325, E325), Bhajans[title], 0), 13),
      INDEX(Bhajans[], MATCH(IF(D325&lt;&gt;"", D325, E325), Bhajans[title], 0), 14)
    ),
    ""
  )
)
</f>
        <v>4.5 Madhyam / B</v>
      </c>
      <c r="J325" s="25" t="str">
        <f t="array" ref="J325">IF(AND($D325="", $E325=""), "", IFNA(INDEX(Bhajans[], MATCH(IF($D325&lt;&gt;"", $D325, $E325), Bhajans[title], 0), 9), ""))
</f>
        <v>Jaunpuri</v>
      </c>
      <c r="K325" s="26" t="str">
        <f t="array" ref="K325">IF(AND($D325="", $E325=""), "", IFNA(INDEX(Bhajans[], MATCH(IF($D325&lt;&gt;"", $D325, $E325), Bhajans[title], 0), 5), ""))
</f>
        <v>Amba Bhavani Shiva Shambhu Kumara
Sri Gananatha Shanthakara
Purana Purusha Sathya Sai Natha
Pranava Swaroopa Partheesha</v>
      </c>
      <c r="L325" s="26" t="str">
        <f t="array" ref="L325">IF(AND($D325="", $E325=""), "", IFNA(INDEX(Bhajans[], MATCH(IF($D325&lt;&gt;"", $D325, $E325), Bhajans[title], 0), 4), ""))
</f>
        <v>O Lord Ganesha, beloved son of Shiva and Mother Parvathi, You are the embodiment of peace. O Lord Sathya Sai, You are the one adored in ancient Holy scriptures and You are the very form of the primordial sound Om.</v>
      </c>
    </row>
    <row r="326" ht="22.5" hidden="1" customHeight="1">
      <c r="A326" s="5">
        <v>45879.0</v>
      </c>
      <c r="B326" s="20" t="s">
        <v>2</v>
      </c>
      <c r="C326" s="38" t="s">
        <v>15</v>
      </c>
      <c r="D326" s="22"/>
      <c r="E326" s="20" t="s">
        <v>1101</v>
      </c>
      <c r="F326" s="23"/>
      <c r="G326" s="24" t="s">
        <v>89</v>
      </c>
      <c r="H326" s="25" t="str">
        <f t="array" ref="H326">IFNA(INDEX(Pitches[],MATCH($G326,Pitches[Pitches],0),2),"")</f>
        <v>E</v>
      </c>
      <c r="I326" s="23" t="str">
        <f t="array" ref="I326">IF(
  AND(D326="", E326=""), 
  "", 
  IFNA(
    IF(
      INDEX(Singers[], MATCH(IF(D326&lt;&gt;"", B326, C326), Singers[Singers], 0), 2, 0) = "Gents",
      INDEX(Bhajans[], MATCH(IF(D326&lt;&gt;"", D326, E326), Bhajans[title], 0), 13),
      INDEX(Bhajans[], MATCH(IF(D326&lt;&gt;"", D326, E326), Bhajans[title], 0), 14)
    ),
    ""
  )
)
</f>
        <v>6 Pancham / A</v>
      </c>
      <c r="J326" s="25" t="str">
        <f t="array" ref="J326">IF(AND($D326="", $E326=""), "", IFNA(INDEX(Bhajans[], MATCH(IF($D326&lt;&gt;"", $D326, $E326), Bhajans[title], 0), 9), ""))
</f>
        <v>Miyan ki Malhar</v>
      </c>
      <c r="K326" s="26" t="str">
        <f t="array" ref="K326">IF(AND($D326="", $E326=""), "", IFNA(INDEX(Bhajans[], MATCH(IF($D326&lt;&gt;"", $D326, $E326), Bhajans[title], 0), 5), ""))
</f>
        <v>Ghana Ghana Neela Vadana Ati Sundara
Megha Shyamala Madhava Murahara [ Ghana Ghana ... ]
Mandasmitha Mukha Radha Manohara
Govinda Gopala Natavara Giridhara [ Megha Shyamala ... ]</v>
      </c>
      <c r="L326" s="26" t="str">
        <f t="array" ref="L326">IF(AND($D326="", $E326=""), "", IFNA(INDEX(Bhajans[], MATCH(IF($D326&lt;&gt;"", $D326, $E326), Bhajans[title], 0), 4), ""))
</f>
        <v>Lord Krishna is described as the one having a dark blue complexion like that of a rain cloud, one who is very sweet in nature and one who killed the demon Mura. He has a gentle smile on His face and is adored by Radha. He is the Supreme Cowherd looking after His cows (mankind), He is the Supreme Dancer and Actor, the one who lifted the mountain Govardhana for protecting the people of Gokula from the wrath of Indra.</v>
      </c>
    </row>
    <row r="327" ht="22.5" hidden="1" customHeight="1">
      <c r="A327" s="5">
        <v>45879.0</v>
      </c>
      <c r="B327" s="20" t="s">
        <v>16</v>
      </c>
      <c r="C327" s="38" t="s">
        <v>10</v>
      </c>
      <c r="D327" s="20" t="s">
        <v>3845</v>
      </c>
      <c r="E327" s="20" t="s">
        <v>3847</v>
      </c>
      <c r="F327" s="23"/>
      <c r="G327" s="24" t="s">
        <v>228</v>
      </c>
      <c r="H327" s="25"/>
      <c r="I327" s="23" t="str">
        <f t="array" ref="I327">IF(
  AND(D327="", E327=""), 
  "", 
  IFNA(
    IF(
      INDEX(Singers[], MATCH(IF(D327&lt;&gt;"", B327, C327), Singers[Singers], 0), 2, 0) = "Gents",
      INDEX(Bhajans[], MATCH(IF(D327&lt;&gt;"", D327, E327), Bhajans[title], 0), 13),
      INDEX(Bhajans[], MATCH(IF(D327&lt;&gt;"", D327, E327), Bhajans[title], 0), 14)
    ),
    ""
  )
)
</f>
        <v>2 Pancham / D</v>
      </c>
      <c r="J327" s="25" t="str">
        <f t="array" ref="J327">IF(AND($D327="", $E327=""), "", IFNA(INDEX(Bhajans[], MATCH(IF($D327&lt;&gt;"", $D327, $E327), Bhajans[title], 0), 9), ""))
</f>
        <v>Pilu</v>
      </c>
      <c r="K327" s="26" t="str">
        <f t="array" ref="K327">IF(AND($D327="", $E327=""), "", IFNA(INDEX(Bhajans[], MATCH(IF($D327&lt;&gt;"", $D327, $E327), Bhajans[title], 0), 5), ""))
</f>
        <v>Hey Shesha Shayana Narayana
Veda Bharana Narayana
Bhava Bhaya Harana Narayana
Pavana Charana Narayana
Narayana Hari (Sai) Narayana (3)</v>
      </c>
      <c r="L327" s="26" t="str">
        <f t="array" ref="L327">IF(AND($D327="", $E327=""), "", IFNA(INDEX(Bhajans[], MATCH(IF($D327&lt;&gt;"", $D327, $E327), Bhajans[title], 0), 4), ""))
</f>
        <v>Glory to Lord Narayana who reclines on the serpent Adi Sesha and the one who fosters Vedas. Repeat the Holy name of Narayana whose sacred feet dispels the fear of repetitive births.</v>
      </c>
    </row>
    <row r="328" ht="22.5" hidden="1" customHeight="1">
      <c r="A328" s="5">
        <v>45879.0</v>
      </c>
      <c r="B328" s="20" t="s">
        <v>0</v>
      </c>
      <c r="C328" s="38" t="s">
        <v>0</v>
      </c>
      <c r="D328" s="22"/>
      <c r="E328" s="20" t="s">
        <v>3816</v>
      </c>
      <c r="F328" s="23"/>
      <c r="G328" s="24" t="s">
        <v>101</v>
      </c>
      <c r="H328" s="25" t="str">
        <f t="array" ref="H328">IFNA(INDEX(Pitches[],MATCH($G328,Pitches[Pitches],0),2),"")</f>
        <v>F#</v>
      </c>
      <c r="I328" s="23" t="str">
        <f t="array" ref="I328">IF(
  AND(D328="", E328=""), 
  "", 
  IFNA(
    IF(
      INDEX(Singers[], MATCH(IF(D328&lt;&gt;"", B328, C328), Singers[Singers], 0), 2, 0) = "Gents",
      INDEX(Bhajans[], MATCH(IF(D328&lt;&gt;"", D328, E328), Bhajans[title], 0), 13),
      INDEX(Bhajans[], MATCH(IF(D328&lt;&gt;"", D328, E328), Bhajans[title], 0), 14)
    ),
    ""
  )
)
</f>
        <v>7 Pancham / B</v>
      </c>
      <c r="J328" s="25" t="str">
        <f t="array" ref="J328">IF(AND($D328="", $E328=""), "", IFNA(INDEX(Bhajans[], MATCH(IF($D328&lt;&gt;"", $D328, $E328), Bhajans[title], 0), 9), ""))
</f>
        <v>Brindavan Sarang</v>
      </c>
      <c r="K328" s="26" t="str">
        <f t="array" ref="K328">IF(AND($D328="", $E328=""), "", IFNA(INDEX(Bhajans[], MATCH(IF($D328&lt;&gt;"", $D328, $E328), Bhajans[title], 0), 5), ""))
</f>
        <v>Shyama Sundara Madana Mohana Radhey Gopal
Jai Radhey Gopal
Radhey Gopal Bhajo Radhey Gopal
Shankha Chakra Gadadhara Radhey Gopal
Jai Radhey Gopal [ Radhey Gopal ... ]
Shyama Sundara Madana Mohana Radhey Gopal
Jai Radhey Gopal
Radhey Gopal Bhajo Radhey Gopal
Shankha Chakra Gadadhara Radhey Gopal
Jai Radhey Gopal [ Radhey Gopal ... ]
Murali Manohara Radhey Gopal
Jai Radhey Gopal [ Radhey Gopal ... ]</v>
      </c>
      <c r="L328" s="26" t="str">
        <f t="array" ref="L328">IF(AND($D328="", $E328=""), "", IFNA(INDEX(Bhajans[], MATCH(IF($D328&lt;&gt;"", $D328, $E328), Bhajans[title], 0), 4), ""))
</f>
        <v>Chant the various names of Lord Krishna such as, Shyama Sundara, Madana Mohana, Shankha Chakra Gadadhara, Radhey Gopala, Murali Manohara etc.</v>
      </c>
    </row>
    <row r="329" ht="22.5" hidden="1" customHeight="1">
      <c r="A329" s="5">
        <v>45880.0</v>
      </c>
      <c r="B329" s="22"/>
      <c r="C329" s="38" t="s">
        <v>15</v>
      </c>
      <c r="D329" s="22"/>
      <c r="E329" s="20" t="s">
        <v>3869</v>
      </c>
      <c r="F329" s="23"/>
      <c r="G329" s="24" t="s">
        <v>227</v>
      </c>
      <c r="H329" s="25" t="str">
        <f t="array" ref="H329">IFNA(INDEX(Pitches[],MATCH($G329,Pitches[Pitches],0),2),"")</f>
        <v>A#</v>
      </c>
      <c r="I329" s="23" t="str">
        <f t="array" ref="I329">IF(
  AND(D329="", E329=""), 
  "", 
  IFNA(
    IF(
      INDEX(Singers[], MATCH(IF(D329&lt;&gt;"", B329, C329), Singers[Singers], 0), 2, 0) = "Gents",
      INDEX(Bhajans[], MATCH(IF(D329&lt;&gt;"", D329, E329), Bhajans[title], 0), 13),
      INDEX(Bhajans[], MATCH(IF(D329&lt;&gt;"", D329, E329), Bhajans[title], 0), 14)
    ),
    ""
  )
)
</f>
        <v>2 Pancham / D</v>
      </c>
      <c r="J329" s="25" t="str">
        <f t="array" ref="J329">IF(AND($D329="", $E329=""), "", IFNA(INDEX(Bhajans[], MATCH(IF($D329&lt;&gt;"", $D329, $E329), Bhajans[title], 0), 9), ""))
</f>
        <v>Natabhairavi</v>
      </c>
      <c r="K329" s="26" t="str">
        <f t="array" ref="K329">IF(AND($D329="", $E329=""), "", IFNA(INDEX(Bhajans[], MATCH(IF($D329&lt;&gt;"", $D329, $E329), Bhajans[title], 0), 5), ""))
</f>
        <v>Jai Jai Jai Gananayaka Jai Jai Vighna Vinashaka
Jaya Shubha Mangala Dayaka Vidya Buddhi Pradayaka
Gajavadana Gowri Nandana (2)
Gangadhara Shiva Shambho Nandana
Jai Jai Jai Gananayaka, Yukute wo Terasu Kami yo
Tataeyo Eichi no Ganesha wo Shinri e Michibiku Kamiyo
Misakaeare Kami (Sai) no Hikari ni
Eichi to Chikara no Shiva no Mikoyo
Nanzen Nen mo Umare Kawatte, Tabi wo Tsuzuketa Watashi
Ikudo to Naku Chigau Jinsei, Ayumi Tsuzuketa Keredo
Kono Tabi wo Motte Owari ni Shiyou
Kurushii Tabi mo Owari ni Shiyou
Kami no Keshin ga Kurareta kara
Ai no Kamisama Kurareta kara</v>
      </c>
      <c r="L329" s="26" t="str">
        <f t="array" ref="L329">IF(AND($D329="", $E329=""), "", IFNA(INDEX(Bhajans[], MATCH(IF($D329&lt;&gt;"", $D329, $E329), Bhajans[title], 0), 4), ""))
</f>
        <v>Let us sing the glory of Lord Ganesha, the leader of Ganaas (Shiva's army) and the destroyer of all obstacles in the path of spiritual practices. Sing the glory of the bestower of all that is auspicious, intelligence and knowledge. The elephant-headed Lord is the son of Gowri and Shiva who is also known as Gangadhara.</v>
      </c>
    </row>
    <row r="330" ht="22.5" hidden="1" customHeight="1">
      <c r="A330" s="5">
        <v>45880.0</v>
      </c>
      <c r="B330" s="22"/>
      <c r="C330" s="38" t="s">
        <v>0</v>
      </c>
      <c r="D330" s="22"/>
      <c r="E330" s="20" t="s">
        <v>532</v>
      </c>
      <c r="F330" s="23"/>
      <c r="G330" s="24" t="s">
        <v>155</v>
      </c>
      <c r="H330" s="25" t="str">
        <f t="array" ref="H330">IFNA(INDEX(Pitches[],MATCH($G330,Pitches[Pitches],0),2),"")</f>
        <v>C#</v>
      </c>
      <c r="I330" s="23" t="str">
        <f t="array" ref="I330">IF(
  AND(D330="", E330=""), 
  "", 
  IFNA(
    IF(
      INDEX(Singers[], MATCH(IF(D330&lt;&gt;"", B330, C330), Singers[Singers], 0), 2, 0) = "Gents",
      INDEX(Bhajans[], MATCH(IF(D330&lt;&gt;"", D330, E330), Bhajans[title], 0), 13),
      INDEX(Bhajans[], MATCH(IF(D330&lt;&gt;"", D330, E330), Bhajans[title], 0), 14)
    ),
    ""
  )
)
</f>
        <v>4.5 Pancham / F#</v>
      </c>
      <c r="J330" s="25" t="str">
        <f t="array" ref="J330">IF(AND($D330="", $E330=""), "", IFNA(INDEX(Bhajans[], MATCH(IF($D330&lt;&gt;"", $D330, $E330), Bhajans[title], 0), 9), ""))
</f>
        <v>Charukeshi</v>
      </c>
      <c r="K330" s="26" t="str">
        <f t="array" ref="K330">IF(AND($D330="", $E330=""), "", IFNA(INDEX(Bhajans[], MATCH(IF($D330&lt;&gt;"", $D330, $E330), Bhajans[title], 0), 5), ""))
</f>
        <v>Kanha Kanhaiya Bansi Adhariya Brindavana Ghana Raasa Rachaiya
Gokula Nandana Hey Chitha Mohana
Radha Manohara Shyama
Manasa Chora Nanda Kishora
Parthi Vihara Sai Gopala Sai Gopala</v>
      </c>
      <c r="L330" s="26" t="str">
        <f t="array" ref="L330">IF(AND($D330="", $E330=""), "", IFNA(INDEX(Bhajans[], MATCH(IF($D330&lt;&gt;"", $D330, $E330), Bhajans[title], 0), 4), ""))
</f>
        <v>Lord Krishna also known as Kanha and Kanhaiya performed the Raasa Leela dance in Brindavan. With the flute on His lips, He is the boy of Gokula who enchants everybody's mind, the son of Nanda and the delight of Radha. He is the one who stole butter and is none other than Lord Sai of Parthi.</v>
      </c>
    </row>
    <row r="331" ht="22.5" hidden="1" customHeight="1">
      <c r="A331" s="5">
        <v>45880.0</v>
      </c>
      <c r="B331" s="22"/>
      <c r="C331" s="38" t="s">
        <v>3886</v>
      </c>
      <c r="D331" s="22"/>
      <c r="E331" s="20" t="s">
        <v>3888</v>
      </c>
      <c r="F331" s="23"/>
      <c r="G331" s="24" t="s">
        <v>88</v>
      </c>
      <c r="H331" s="25" t="str">
        <f t="array" ref="H331">IFNA(INDEX(Pitches[],MATCH($G331,Pitches[Pitches],0),2),"")</f>
        <v>A</v>
      </c>
      <c r="I331" s="23" t="str">
        <f t="array" ref="I331">IF(
  AND(D331="", E331=""), 
  "", 
  IFNA(
    IF(
      INDEX(Singers[], MATCH(IF(D331&lt;&gt;"", B331, C331), Singers[Singers], 0), 2, 0) = "Gents",
      INDEX(Bhajans[], MATCH(IF(D331&lt;&gt;"", D331, E331), Bhajans[title], 0), 13),
      INDEX(Bhajans[], MATCH(IF(D331&lt;&gt;"", D331, E331), Bhajans[title], 0), 14)
    ),
    ""
  )
)
</f>
        <v/>
      </c>
      <c r="J331" s="25" t="str">
        <f t="array" ref="J331">IF(AND($D331="", $E331=""), "", IFNA(INDEX(Bhajans[], MATCH(IF($D331&lt;&gt;"", $D331, $E331), Bhajans[title], 0), 9), ""))
</f>
        <v>Yaman Kalyan</v>
      </c>
      <c r="K331" s="26" t="str">
        <f t="array" ref="K331">IF(AND($D331="", $E331=""), "", IFNA(INDEX(Bhajans[], MATCH(IF($D331&lt;&gt;"", $D331, $E331), Bhajans[title], 0), 5), ""))
</f>
        <v>Muralidhara Gopala Madhura
Megha Roopa Hari Manasa Chora [ Muralidhara ... ]
Radha Madhava Kunja Vihara
Ananda Ghana Roopa Naama Madhura (3)</v>
      </c>
      <c r="L331" s="26" t="str">
        <f t="array" ref="L331">IF(AND($D331="", $E331=""), "", IFNA(INDEX(Bhajans[], MATCH(IF($D331&lt;&gt;"", $D331, $E331), Bhajans[title], 0), 4), ""))
</f>
        <v>O sweet Lord Gopala (Krishna), with the flute in Your hands and with the complexion of dark clouds, You steal the hearts of devotees. You are the beloved of Radha. With beautiful and sweet name and form You stroll in Brindavan.</v>
      </c>
    </row>
    <row r="332" ht="22.5" hidden="1" customHeight="1">
      <c r="A332" s="5">
        <v>45880.0</v>
      </c>
      <c r="B332" s="22"/>
      <c r="C332" s="38" t="s">
        <v>0</v>
      </c>
      <c r="D332" s="22"/>
      <c r="E332" s="20" t="s">
        <v>3816</v>
      </c>
      <c r="F332" s="23"/>
      <c r="G332" s="24" t="s">
        <v>101</v>
      </c>
      <c r="H332" s="25" t="str">
        <f t="array" ref="H332">IFNA(INDEX(Pitches[],MATCH($G332,Pitches[Pitches],0),2),"")</f>
        <v>F#</v>
      </c>
      <c r="I332" s="23" t="str">
        <f t="array" ref="I332">IF(
  AND(D332="", E332=""), 
  "", 
  IFNA(
    IF(
      INDEX(Singers[], MATCH(IF(D332&lt;&gt;"", B332, C332), Singers[Singers], 0), 2, 0) = "Gents",
      INDEX(Bhajans[], MATCH(IF(D332&lt;&gt;"", D332, E332), Bhajans[title], 0), 13),
      INDEX(Bhajans[], MATCH(IF(D332&lt;&gt;"", D332, E332), Bhajans[title], 0), 14)
    ),
    ""
  )
)
</f>
        <v>7 Pancham / B</v>
      </c>
      <c r="J332" s="25" t="str">
        <f t="array" ref="J332">IF(AND($D332="", $E332=""), "", IFNA(INDEX(Bhajans[], MATCH(IF($D332&lt;&gt;"", $D332, $E332), Bhajans[title], 0), 9), ""))
</f>
        <v>Brindavan Sarang</v>
      </c>
      <c r="K332" s="26" t="str">
        <f t="array" ref="K332">IF(AND($D332="", $E332=""), "", IFNA(INDEX(Bhajans[], MATCH(IF($D332&lt;&gt;"", $D332, $E332), Bhajans[title], 0), 5), ""))
</f>
        <v>Shyama Sundara Madana Mohana Radhey Gopal
Jai Radhey Gopal
Radhey Gopal Bhajo Radhey Gopal
Shankha Chakra Gadadhara Radhey Gopal
Jai Radhey Gopal [ Radhey Gopal ... ]
Shyama Sundara Madana Mohana Radhey Gopal
Jai Radhey Gopal
Radhey Gopal Bhajo Radhey Gopal
Shankha Chakra Gadadhara Radhey Gopal
Jai Radhey Gopal [ Radhey Gopal ... ]
Murali Manohara Radhey Gopal
Jai Radhey Gopal [ Radhey Gopal ... ]</v>
      </c>
      <c r="L332" s="26" t="str">
        <f t="array" ref="L332">IF(AND($D332="", $E332=""), "", IFNA(INDEX(Bhajans[], MATCH(IF($D332&lt;&gt;"", $D332, $E332), Bhajans[title], 0), 4), ""))
</f>
        <v>Chant the various names of Lord Krishna such as, Shyama Sundara, Madana Mohana, Shankha Chakra Gadadhara, Radhey Gopala, Murali Manohara etc.</v>
      </c>
    </row>
    <row r="333" ht="22.5" hidden="1" customHeight="1">
      <c r="A333" s="5">
        <v>45881.0</v>
      </c>
      <c r="B333" s="22"/>
      <c r="C333" s="38" t="s">
        <v>16</v>
      </c>
      <c r="D333" s="22"/>
      <c r="E333" s="20" t="s">
        <v>3906</v>
      </c>
      <c r="F333" s="23"/>
      <c r="G333" s="24" t="s">
        <v>185</v>
      </c>
      <c r="H333" s="25" t="str">
        <f t="array" ref="H333">IFNA(INDEX(Pitches[],MATCH($G333,Pitches[Pitches],0),2),"")</f>
        <v>C</v>
      </c>
      <c r="I333" s="23" t="str">
        <f t="array" ref="I333">IF(
  AND(D333="", E333=""), 
  "", 
  IFNA(
    IF(
      INDEX(Singers[], MATCH(IF(D333&lt;&gt;"", B333, C333), Singers[Singers], 0), 2, 0) = "Gents",
      INDEX(Bhajans[], MATCH(IF(D333&lt;&gt;"", D333, E333), Bhajans[title], 0), 13),
      INDEX(Bhajans[], MATCH(IF(D333&lt;&gt;"", D333, E333), Bhajans[title], 0), 14)
    ),
    ""
  )
)
</f>
        <v>4 Pancham / F</v>
      </c>
      <c r="J333" s="25" t="str">
        <f t="array" ref="J333">IF(AND($D333="", $E333=""), "", IFNA(INDEX(Bhajans[], MATCH(IF($D333&lt;&gt;"", $D333, $E333), Bhajans[title], 0), 9), ""))
</f>
        <v>Hamsadhwani</v>
      </c>
      <c r="K333" s="26" t="str">
        <f t="array" ref="K333">IF(AND($D333="", $E333=""), "", IFNA(INDEX(Bhajans[], MATCH(IF($D333&lt;&gt;"", $D333, $E333), Bhajans[title], 0), 5), ""))
</f>
        <v>Ganesha Charanam Sharanam Ganesha (4)
Sayeesha Charanam Sharanam Sayeesha (4)
Ganesha Shiva's Son Humbly I Implore Thee
Ganesha You're The One To Clear The Path Before Me
Ganesha Shiva's Son Humbly I Implore Thee
Ganesha You're The One To Clear The Path Before Me
Lord Sai Within My Heart Humbly I Adore Thee
Lord Sai I Pray Thou Art Kept In Mind Before Me
Lord Sai Within My Heart Humbly I Adore Thee
Lord Sai I Pray Thou Art Kept In Mind Before Me
Hajime ni Agameyo Ganesha Agameyo (4)
Sai no Renge no Miashi wo Agameyo (4)</v>
      </c>
      <c r="L333" s="26" t="str">
        <f t="array" ref="L333">IF(AND($D333="", $E333=""), "", IFNA(INDEX(Bhajans[], MATCH(IF($D333&lt;&gt;"", $D333, $E333), Bhajans[title], 0), 4), ""))
</f>
        <v>Surrender to the Lotus Feet of Lord Ganesh. Surrender to the Lotus Feet of Lord Sai.</v>
      </c>
    </row>
    <row r="334" ht="22.5" hidden="1" customHeight="1">
      <c r="A334" s="5">
        <v>45881.0</v>
      </c>
      <c r="B334" s="22"/>
      <c r="C334" s="38" t="s">
        <v>2</v>
      </c>
      <c r="D334" s="22"/>
      <c r="E334" s="20" t="s">
        <v>3918</v>
      </c>
      <c r="F334" s="23"/>
      <c r="G334" s="24" t="s">
        <v>144</v>
      </c>
      <c r="H334" s="25" t="str">
        <f t="array" ref="H334">IFNA(INDEX(Pitches[],MATCH($G334,Pitches[Pitches],0),2),"")</f>
        <v>D#</v>
      </c>
      <c r="I334" s="23" t="str">
        <f t="array" ref="I334">IF(
  AND(D334="", E334=""), 
  "", 
  IFNA(
    IF(
      INDEX(Singers[], MATCH(IF(D334&lt;&gt;"", B334, C334), Singers[Singers], 0), 2, 0) = "Gents",
      INDEX(Bhajans[], MATCH(IF(D334&lt;&gt;"", D334, E334), Bhajans[title], 0), 13),
      INDEX(Bhajans[], MATCH(IF(D334&lt;&gt;"", D334, E334), Bhajans[title], 0), 14)
    ),
    ""
  )
)
</f>
        <v>5 Pancham / G</v>
      </c>
      <c r="J334" s="25" t="str">
        <f t="array" ref="J334">IF(AND($D334="", $E334=""), "", IFNA(INDEX(Bhajans[], MATCH(IF($D334&lt;&gt;"", $D334, $E334), Bhajans[title], 0), 9), ""))
</f>
        <v>~ Desh</v>
      </c>
      <c r="K334" s="26" t="str">
        <f t="array" ref="K334">IF(AND($D334="", $E334=""), "", IFNA(INDEX(Bhajans[], MATCH(IF($D334&lt;&gt;"", $D334, $E334), Bhajans[title], 0), 5), ""))
</f>
        <v>Hey Madhava Hey Madhusudhana
Damodara Hey Muralidhara [ Hey Madhava ... ]
Mana Mohana Hey Yadu Nandana
Deenavana Bhava Bhaya Bhanjana</v>
      </c>
      <c r="L334" s="26" t="str">
        <f t="array" ref="L334">IF(AND($D334="", $E334=""), "", IFNA(INDEX(Bhajans[], MATCH(IF($D334&lt;&gt;"", $D334, $E334), Bhajans[title], 0), 4), ""))
</f>
        <v>Glory be to the Lord Madhava, who vanquished demon Madhu and who holds the Flute in His hands. Lord Damodara removes the fear of repetitive births, has an Enchanting Form and the source of succor to the underprivileged.</v>
      </c>
    </row>
    <row r="335" ht="22.5" hidden="1" customHeight="1">
      <c r="A335" s="5">
        <v>45881.0</v>
      </c>
      <c r="B335" s="22"/>
      <c r="C335" s="38" t="s">
        <v>10</v>
      </c>
      <c r="D335" s="22"/>
      <c r="E335" s="20" t="s">
        <v>1138</v>
      </c>
      <c r="F335" s="23"/>
      <c r="G335" s="24" t="s">
        <v>185</v>
      </c>
      <c r="H335" s="25" t="str">
        <f t="array" ref="H335">IFNA(INDEX(Pitches[],MATCH($G335,Pitches[Pitches],0),2),"")</f>
        <v>C</v>
      </c>
      <c r="I335" s="23" t="str">
        <f t="array" ref="I335">IF(
  AND(D335="", E335=""), 
  "", 
  IFNA(
    IF(
      INDEX(Singers[], MATCH(IF(D335&lt;&gt;"", B335, C335), Singers[Singers], 0), 2, 0) = "Gents",
      INDEX(Bhajans[], MATCH(IF(D335&lt;&gt;"", D335, E335), Bhajans[title], 0), 13),
      INDEX(Bhajans[], MATCH(IF(D335&lt;&gt;"", D335, E335), Bhajans[title], 0), 14)
    ),
    ""
  )
)
</f>
        <v>4 Pancham / F</v>
      </c>
      <c r="J335" s="25" t="str">
        <f t="array" ref="J335">IF(AND($D335="", $E335=""), "", IFNA(INDEX(Bhajans[], MATCH(IF($D335&lt;&gt;"", $D335, $E335), Bhajans[title], 0), 9), ""))
</f>
        <v>Shankarabharanam / Bilawal</v>
      </c>
      <c r="K335" s="26" t="str">
        <f t="array" ref="K335">IF(AND($D335="", $E335=""), "", IFNA(INDEX(Bhajans[], MATCH(IF($D335&lt;&gt;"", $D335, $E335), Bhajans[title], 0), 5), ""))
</f>
        <v>Jaya Krishna Kunja Vihari
Jaya Radha Hrudaya Vihari
Jaya Yamuna Teera Vihari
Jaya Gopi Ke Hrudaya Vihari
Jaya Madhava Raasa Vihari
Jaya Sai Parthi Vihari</v>
      </c>
      <c r="L335" s="26" t="str">
        <f t="array" ref="L335">IF(AND($D335="", $E335=""), "", IFNA(INDEX(Bhajans[], MATCH(IF($D335&lt;&gt;"", $D335, $E335), Bhajans[title], 0), 4), ""))
</f>
        <v>Victory to Lord Krishna, the one who moves about through thick shrubs, on the banks of Yamuna river, the one who dwells in the hearts of Radha and the Gopis and with whom He performed the celestial dance. Victory to Lord Sai who dwells in Parthi.</v>
      </c>
    </row>
    <row r="336" ht="22.5" hidden="1" customHeight="1">
      <c r="A336" s="5">
        <v>45881.0</v>
      </c>
      <c r="B336" s="22"/>
      <c r="C336" s="38" t="s">
        <v>1</v>
      </c>
      <c r="D336" s="22"/>
      <c r="E336" s="20" t="s">
        <v>3935</v>
      </c>
      <c r="F336" s="23"/>
      <c r="G336" s="24" t="s">
        <v>144</v>
      </c>
      <c r="H336" s="25" t="str">
        <f t="array" ref="H336">IFNA(INDEX(Pitches[],MATCH($G336,Pitches[Pitches],0),2),"")</f>
        <v>D#</v>
      </c>
      <c r="I336" s="23" t="str">
        <f t="array" ref="I336">IF(
  AND(D336="", E336=""), 
  "", 
  IFNA(
    IF(
      INDEX(Singers[], MATCH(IF(D336&lt;&gt;"", B336, C336), Singers[Singers], 0), 2, 0) = "Gents",
      INDEX(Bhajans[], MATCH(IF(D336&lt;&gt;"", D336, E336), Bhajans[title], 0), 13),
      INDEX(Bhajans[], MATCH(IF(D336&lt;&gt;"", D336, E336), Bhajans[title], 0), 14)
    ),
    ""
  )
)
</f>
        <v>5 Pancham / G</v>
      </c>
      <c r="J336" s="25" t="str">
        <f t="array" ref="J336">IF(AND($D336="", $E336=""), "", IFNA(INDEX(Bhajans[], MATCH(IF($D336&lt;&gt;"", $D336, $E336), Bhajans[title], 0), 9), ""))
</f>
        <v>Pilu</v>
      </c>
      <c r="K336" s="26" t="str">
        <f t="array" ref="K336">IF(AND($D336="", $E336=""), "", IFNA(INDEX(Bhajans[], MATCH(IF($D336&lt;&gt;"", $D336, $E336), Bhajans[title], 0), 5), ""))
</f>
        <v>Ghana Ghana Neela Yadu Nandana
Ghana Shyama Sundara Mana Mohana
Natavara Giridhara Gopalana
Murali Manohara Madhusudhana</v>
      </c>
      <c r="L336" s="26" t="str">
        <f t="array" ref="L336">IF(AND($D336="", $E336=""), "", IFNA(INDEX(Bhajans[], MATCH(IF($D336&lt;&gt;"", $D336, $E336), Bhajans[title], 0), 4), ""))
</f>
        <v>Glory to Lord Krishna of the Yadu dynasty, the beautiful dark blue colored one who enchants the mind, the one who lifted the Govardhana mountain, the supreme dancer who fosters cows, the one holding the flute and the one who slayed the demon Madhu.</v>
      </c>
    </row>
    <row r="337" ht="22.5" hidden="1" customHeight="1">
      <c r="A337" s="5">
        <v>45882.0</v>
      </c>
      <c r="B337" s="22"/>
      <c r="C337" s="38" t="s">
        <v>2</v>
      </c>
      <c r="D337" s="22"/>
      <c r="E337" s="20" t="s">
        <v>1583</v>
      </c>
      <c r="F337" s="23"/>
      <c r="G337" s="24" t="s">
        <v>155</v>
      </c>
      <c r="H337" s="25" t="str">
        <f t="array" ref="H337">IFNA(INDEX(Pitches[],MATCH($G337,Pitches[Pitches],0),2),"")</f>
        <v>C#</v>
      </c>
      <c r="I337" s="23" t="str">
        <f t="array" ref="I337">IF(
  AND(D337="", E337=""), 
  "", 
  IFNA(
    IF(
      INDEX(Singers[], MATCH(IF(D337&lt;&gt;"", B337, C337), Singers[Singers], 0), 2, 0) = "Gents",
      INDEX(Bhajans[], MATCH(IF(D337&lt;&gt;"", D337, E337), Bhajans[title], 0), 13),
      INDEX(Bhajans[], MATCH(IF(D337&lt;&gt;"", D337, E337), Bhajans[title], 0), 14)
    ),
    ""
  )
)
</f>
        <v>1 Madhyam / F</v>
      </c>
      <c r="J337" s="25" t="str">
        <f t="array" ref="J337">IF(AND($D337="", $E337=""), "", IFNA(INDEX(Bhajans[], MATCH(IF($D337&lt;&gt;"", $D337, $E337), Bhajans[title], 0), 9), ""))
</f>
        <v>Gavati</v>
      </c>
      <c r="K337" s="26" t="str">
        <f t="array" ref="K337">IF(AND($D337="", $E337=""), "", IFNA(INDEX(Bhajans[], MATCH(IF($D337&lt;&gt;"", $D337, $E337), Bhajans[title], 0), 5), ""))
</f>
        <v>Tum Ho Vighna Vinasha Ganesha (3)
Parvathi Nandana Paahi Gajanana
Pranava Swaroopa Parthi Pureesha
Paahi Ganesha Vighna Vinasha</v>
      </c>
      <c r="L337" s="26" t="str">
        <f t="array" ref="L337">IF(AND($D337="", $E337=""), "", IFNA(INDEX(Bhajans[], MATCH(IF($D337&lt;&gt;"", $D337, $E337), Bhajans[title], 0), 4), ""))
</f>
        <v>Protect me Oh Lord Ganesha, the destroyer of all obstacles, the son of Parvathi, the embodiment of primordial sound "OM" and the Lord of Parthi.</v>
      </c>
    </row>
    <row r="338" ht="22.5" hidden="1" customHeight="1">
      <c r="A338" s="5">
        <v>45882.0</v>
      </c>
      <c r="B338" s="22"/>
      <c r="C338" s="38" t="s">
        <v>18</v>
      </c>
      <c r="D338" s="22"/>
      <c r="E338" s="20" t="s">
        <v>79</v>
      </c>
      <c r="F338" s="23"/>
      <c r="G338" s="24" t="s">
        <v>89</v>
      </c>
      <c r="H338" s="25" t="str">
        <f t="array" ref="H338">IFNA(INDEX(Pitches[],MATCH($G338,Pitches[Pitches],0),2),"")</f>
        <v>E</v>
      </c>
      <c r="I338" s="23" t="str">
        <f t="array" ref="I338">IF(
  AND(D338="", E338=""), 
  "", 
  IFNA(
    IF(
      INDEX(Singers[], MATCH(IF(D338&lt;&gt;"", B338, C338), Singers[Singers], 0), 2, 0) = "Gents",
      INDEX(Bhajans[], MATCH(IF(D338&lt;&gt;"", D338, E338), Bhajans[title], 0), 13),
      INDEX(Bhajans[], MATCH(IF(D338&lt;&gt;"", D338, E338), Bhajans[title], 0), 14)
    ),
    ""
  )
)
</f>
        <v>1 Pancham / C</v>
      </c>
      <c r="J338" s="25" t="str">
        <f t="array" ref="J338">IF(AND($D338="", $E338=""), "", IFNA(INDEX(Bhajans[], MATCH(IF($D338&lt;&gt;"", $D338, $E338), Bhajans[title], 0), 9), ""))
</f>
        <v>Maand</v>
      </c>
      <c r="K338" s="26" t="str">
        <f t="array" ref="K338">IF(AND($D338="", $E338=""), "", IFNA(INDEX(Bhajans[], MATCH(IF($D338&lt;&gt;"", $D338, $E338), Bhajans[title], 0), 5), ""))
</f>
        <v>Gopala Radha Lola
Murali Lola Nandalala [ Gopala ... ]
Keshava Madhava Janardhana
Vanamala Brindavana Bala [ Murali Lola ... ]
Gopala, Hijo De Nanda
Dulce Es Tu Flauta Hazla Cantar
Keshava, Libranos De La Maldad
Santo Eres Senor De Brindavan
Toca Tu Flauta, Hazme Sonar</v>
      </c>
      <c r="L338" s="26" t="str">
        <f t="array" ref="L338">IF(AND($D338="", $E338=""), "", IFNA(INDEX(Bhajans[], MATCH(IF($D338&lt;&gt;"", $D338, $E338), Bhajans[title], 0), 4), ""))
</f>
        <v>Chant the name of Gopala, who gives joy to Radha, who is the son of Nanda. He is the one who played the flute, who is also known as Keshava, Madhava and Janardhana. He is the sweet child of Brindavan who wears the garland made of jungle flowers.</v>
      </c>
    </row>
    <row r="339" ht="22.5" hidden="1" customHeight="1">
      <c r="A339" s="5">
        <v>45882.0</v>
      </c>
      <c r="B339" s="22"/>
      <c r="C339" s="38" t="s">
        <v>15</v>
      </c>
      <c r="D339" s="22"/>
      <c r="E339" s="20" t="s">
        <v>968</v>
      </c>
      <c r="F339" s="23"/>
      <c r="G339" s="24" t="s">
        <v>88</v>
      </c>
      <c r="H339" s="25" t="str">
        <f t="array" ref="H339">IFNA(INDEX(Pitches[],MATCH($G339,Pitches[Pitches],0),2),"")</f>
        <v>A</v>
      </c>
      <c r="I339" s="23" t="str">
        <f t="array" ref="I339">IF(
  AND(D339="", E339=""), 
  "", 
  IFNA(
    IF(
      INDEX(Singers[], MATCH(IF(D339&lt;&gt;"", B339, C339), Singers[Singers], 0), 2, 0) = "Gents",
      INDEX(Bhajans[], MATCH(IF(D339&lt;&gt;"", D339, E339), Bhajans[title], 0), 13),
      INDEX(Bhajans[], MATCH(IF(D339&lt;&gt;"", D339, E339), Bhajans[title], 0), 14)
    ),
    ""
  )
)
</f>
        <v>6 Madhyam / D</v>
      </c>
      <c r="J339" s="25" t="str">
        <f t="array" ref="J339">IF(AND($D339="", $E339=""), "", IFNA(INDEX(Bhajans[], MATCH(IF($D339&lt;&gt;"", $D339, $E339), Bhajans[title], 0), 9), ""))
</f>
        <v>Mishra Rageshri</v>
      </c>
      <c r="K339" s="26" t="str">
        <f t="array" ref="K339">IF(AND($D339="", $E339=""), "", IFNA(INDEX(Bhajans[], MATCH(IF($D339&lt;&gt;"", $D339, $E339), Bhajans[title], 0), 5), ""))
</f>
        <v>Madhuvana Sanchari Shyama Murari
Sri Madhusudhana Muralidhari [ Madhuvana Sanchari ... ]
Madhava Mohana Mayura Mukutadhara
Mathura Natha Prabhu (Sai) Giridhari</v>
      </c>
      <c r="L339" s="26" t="str">
        <f t="array" ref="L339">IF(AND($D339="", $E339=""), "", IFNA(INDEX(Bhajans[], MATCH(IF($D339&lt;&gt;"", $D339, $E339), Bhajans[title], 0), 4), ""))
</f>
        <v>Glory to You, Lord Krishna. You are the slayer of demon Mura and the one who moved about in the forest of demon Madhu to slay him. You have worn the feather of the Peacock on Your head and is the Lord of Mathura who lifted the Govardhana mountain.</v>
      </c>
    </row>
    <row r="340" ht="22.5" hidden="1" customHeight="1">
      <c r="A340" s="5">
        <v>45882.0</v>
      </c>
      <c r="B340" s="22"/>
      <c r="C340" s="38" t="s">
        <v>0</v>
      </c>
      <c r="D340" s="22"/>
      <c r="E340" s="20" t="s">
        <v>3816</v>
      </c>
      <c r="F340" s="23"/>
      <c r="G340" s="24" t="s">
        <v>101</v>
      </c>
      <c r="H340" s="25" t="str">
        <f t="array" ref="H340">IFNA(INDEX(Pitches[],MATCH($G340,Pitches[Pitches],0),2),"")</f>
        <v>F#</v>
      </c>
      <c r="I340" s="23" t="str">
        <f t="array" ref="I340">IF(
  AND(D340="", E340=""), 
  "", 
  IFNA(
    IF(
      INDEX(Singers[], MATCH(IF(D340&lt;&gt;"", B340, C340), Singers[Singers], 0), 2, 0) = "Gents",
      INDEX(Bhajans[], MATCH(IF(D340&lt;&gt;"", D340, E340), Bhajans[title], 0), 13),
      INDEX(Bhajans[], MATCH(IF(D340&lt;&gt;"", D340, E340), Bhajans[title], 0), 14)
    ),
    ""
  )
)
</f>
        <v>7 Pancham / B</v>
      </c>
      <c r="J340" s="25" t="str">
        <f t="array" ref="J340">IF(AND($D340="", $E340=""), "", IFNA(INDEX(Bhajans[], MATCH(IF($D340&lt;&gt;"", $D340, $E340), Bhajans[title], 0), 9), ""))
</f>
        <v>Brindavan Sarang</v>
      </c>
      <c r="K340" s="26" t="str">
        <f t="array" ref="K340">IF(AND($D340="", $E340=""), "", IFNA(INDEX(Bhajans[], MATCH(IF($D340&lt;&gt;"", $D340, $E340), Bhajans[title], 0), 5), ""))
</f>
        <v>Shyama Sundara Madana Mohana Radhey Gopal
Jai Radhey Gopal
Radhey Gopal Bhajo Radhey Gopal
Shankha Chakra Gadadhara Radhey Gopal
Jai Radhey Gopal [ Radhey Gopal ... ]
Shyama Sundara Madana Mohana Radhey Gopal
Jai Radhey Gopal
Radhey Gopal Bhajo Radhey Gopal
Shankha Chakra Gadadhara Radhey Gopal
Jai Radhey Gopal [ Radhey Gopal ... ]
Murali Manohara Radhey Gopal
Jai Radhey Gopal [ Radhey Gopal ... ]</v>
      </c>
      <c r="L340" s="26" t="str">
        <f t="array" ref="L340">IF(AND($D340="", $E340=""), "", IFNA(INDEX(Bhajans[], MATCH(IF($D340&lt;&gt;"", $D340, $E340), Bhajans[title], 0), 4), ""))
</f>
        <v>Chant the various names of Lord Krishna such as, Shyama Sundara, Madana Mohana, Shankha Chakra Gadadhara, Radhey Gopala, Murali Manohara etc.</v>
      </c>
    </row>
    <row r="341" ht="22.5" hidden="1" customHeight="1">
      <c r="A341" s="5">
        <v>45883.0</v>
      </c>
      <c r="B341" s="22"/>
      <c r="C341" s="38" t="s">
        <v>4</v>
      </c>
      <c r="D341" s="22"/>
      <c r="E341" s="20" t="s">
        <v>2646</v>
      </c>
      <c r="F341" s="23"/>
      <c r="G341" s="24" t="s">
        <v>52</v>
      </c>
      <c r="H341" s="25" t="str">
        <f t="array" ref="H341">IFNA(INDEX(Pitches[],MATCH($G341,Pitches[Pitches],0),2),"")</f>
        <v>G#</v>
      </c>
      <c r="I341" s="23" t="str">
        <f t="array" ref="I341">IF(
  AND(D341="", E341=""), 
  "", 
  IFNA(
    IF(
      INDEX(Singers[], MATCH(IF(D341&lt;&gt;"", B341, C341), Singers[Singers], 0), 2, 0) = "Gents",
      INDEX(Bhajans[], MATCH(IF(D341&lt;&gt;"", D341, E341), Bhajans[title], 0), 13),
      INDEX(Bhajans[], MATCH(IF(D341&lt;&gt;"", D341, E341), Bhajans[title], 0), 14)
    ),
    ""
  )
)
</f>
        <v>7 Pancham / B</v>
      </c>
      <c r="J341" s="25" t="str">
        <f t="array" ref="J341">IF(AND($D341="", $E341=""), "", IFNA(INDEX(Bhajans[], MATCH(IF($D341&lt;&gt;"", $D341, $E341), Bhajans[title], 0), 9), ""))
</f>
        <v>Abheri / Bhimpalas</v>
      </c>
      <c r="K341" s="26" t="str">
        <f t="array" ref="K341">IF(AND($D341="", $E341=""), "", IFNA(INDEX(Bhajans[], MATCH(IF($D341&lt;&gt;"", $D341, $E341), Bhajans[title], 0), 5), ""))
</f>
        <v>Bhajo Gananayaka Gajavadana
Mangala Dayaka Shubha Charana [ Bhajo Gananayaka ... ]
Siddhi Vinayaka Shiva Nandana
Ananda Dayaka Chitha Chandana
Buddhi Pradayaka Jaga Vandana</v>
      </c>
      <c r="L341" s="26" t="str">
        <f t="array" ref="L341">IF(AND($D341="", $E341=""), "", IFNA(INDEX(Bhajans[], MATCH(IF($D341&lt;&gt;"", $D341, $E341), Bhajans[title], 0), 4), ""))
</f>
        <v>Worship the elephant-faced Lord Ganesh, son of Lord Shiva. He confers auspiciousness, liberation, bliss and intelligence.</v>
      </c>
    </row>
    <row r="342" ht="22.5" hidden="1" customHeight="1">
      <c r="A342" s="5">
        <v>45883.0</v>
      </c>
      <c r="B342" s="22"/>
      <c r="C342" s="38" t="s">
        <v>16</v>
      </c>
      <c r="D342" s="22"/>
      <c r="E342" s="20" t="s">
        <v>4005</v>
      </c>
      <c r="F342" s="23"/>
      <c r="G342" s="24" t="s">
        <v>144</v>
      </c>
      <c r="H342" s="25" t="str">
        <f t="array" ref="H342">IFNA(INDEX(Pitches[],MATCH($G342,Pitches[Pitches],0),2),"")</f>
        <v>D#</v>
      </c>
      <c r="I342" s="23" t="str">
        <f t="array" ref="I342">IF(
  AND(D342="", E342=""), 
  "", 
  IFNA(
    IF(
      INDEX(Singers[], MATCH(IF(D342&lt;&gt;"", B342, C342), Singers[Singers], 0), 2, 0) = "Gents",
      INDEX(Bhajans[], MATCH(IF(D342&lt;&gt;"", D342, E342), Bhajans[title], 0), 13),
      INDEX(Bhajans[], MATCH(IF(D342&lt;&gt;"", D342, E342), Bhajans[title], 0), 14)
    ),
    ""
  )
)
</f>
        <v>2 Madhyam / G</v>
      </c>
      <c r="J342" s="25" t="str">
        <f t="array" ref="J342">IF(AND($D342="", $E342=""), "", IFNA(INDEX(Bhajans[], MATCH(IF($D342&lt;&gt;"", $D342, $E342), Bhajans[title], 0), 9), ""))
</f>
        <v>Maand</v>
      </c>
      <c r="K342" s="26" t="str">
        <f t="array" ref="K342">IF(AND($D342="", $E342=""), "", IFNA(INDEX(Bhajans[], MATCH(IF($D342&lt;&gt;"", $D342, $E342), Bhajans[title], 0), 5), ""))
</f>
        <v>Guruvayurpura Sri Hari Krishna Narayana Gopal
Mukunda Madhava Muralidhari Narayana Gopal
Narayana Gopal Sai Narayana Gopal (2)
Govardhana Giridhari Murari Narayana Gopal [ Mukunda Madhava ... ]</v>
      </c>
      <c r="L342" s="26" t="str">
        <f t="array" ref="L342">IF(AND($D342="", $E342=""), "", IFNA(INDEX(Bhajans[], MATCH(IF($D342&lt;&gt;"", $D342, $E342), Bhajans[title], 0), 4), ""))
</f>
        <v>Chant the names of the Lord of Guruvayur, Lord Hari, Krishna, Narayana, Gopal, Madhava, Muralidhara, Mukunda and Sai Narayana. Chant the name of Krishna who lifted the Govardhana mountain.</v>
      </c>
    </row>
    <row r="343" ht="22.5" hidden="1" customHeight="1">
      <c r="A343" s="5">
        <v>45883.0</v>
      </c>
      <c r="B343" s="22"/>
      <c r="C343" s="38" t="s">
        <v>20</v>
      </c>
      <c r="D343" s="22"/>
      <c r="E343" s="20" t="s">
        <v>392</v>
      </c>
      <c r="F343" s="23"/>
      <c r="G343" s="24" t="s">
        <v>185</v>
      </c>
      <c r="H343" s="25" t="str">
        <f t="array" ref="H343">IFNA(INDEX(Pitches[],MATCH($G343,Pitches[Pitches],0),2),"")</f>
        <v>C</v>
      </c>
      <c r="I343" s="23" t="str">
        <f t="array" ref="I343">IF(
  AND(D343="", E343=""), 
  "", 
  IFNA(
    IF(
      INDEX(Singers[], MATCH(IF(D343&lt;&gt;"", B343, C343), Singers[Singers], 0), 2, 0) = "Gents",
      INDEX(Bhajans[], MATCH(IF(D343&lt;&gt;"", D343, E343), Bhajans[title], 0), 13),
      INDEX(Bhajans[], MATCH(IF(D343&lt;&gt;"", D343, E343), Bhajans[title], 0), 14)
    ),
    ""
  )
)
</f>
        <v>4 Pancham / F</v>
      </c>
      <c r="J343" s="25" t="str">
        <f t="array" ref="J343">IF(AND($D343="", $E343=""), "", IFNA(INDEX(Bhajans[], MATCH(IF($D343&lt;&gt;"", $D343, $E343), Bhajans[title], 0), 9), ""))
</f>
        <v>Jaunpuri</v>
      </c>
      <c r="K343" s="26" t="str">
        <f t="array" ref="K343">IF(AND($D343="", $E343=""), "", IFNA(INDEX(Bhajans[], MATCH(IF($D343&lt;&gt;"", $D343, $E343), Bhajans[title], 0), 5), ""))
</f>
        <v>Gopala Gopala Nacho Gopala
Nacho Nacho Sai Nandalala
Rhuma Jhuma Rhuma Jhuma Nacho Gopala
Nacho Nacho Sai Nandalala</v>
      </c>
      <c r="L343" s="26" t="str">
        <f t="array" ref="L343">IF(AND($D343="", $E343=""), "", IFNA(INDEX(Bhajans[], MATCH(IF($D343&lt;&gt;"", $D343, $E343), Bhajans[title], 0), 4), ""))
</f>
        <v>Please dance and give us the enjoyment of seeing you dance - Gopala and son of Nanda. While you dance, let us hear the sound of your anklets "Rhuma Jhuma".</v>
      </c>
    </row>
    <row r="344" ht="22.5" hidden="1" customHeight="1">
      <c r="A344" s="5">
        <v>45883.0</v>
      </c>
      <c r="B344" s="22"/>
      <c r="C344" s="38" t="s">
        <v>1</v>
      </c>
      <c r="D344" s="22"/>
      <c r="E344" s="22"/>
      <c r="F344" s="23"/>
      <c r="G344" s="24"/>
      <c r="H344" s="25" t="str">
        <f t="array" ref="H344">IFNA(INDEX(Pitches[],MATCH($G344,Pitches[Pitches],0),2),"")</f>
        <v/>
      </c>
      <c r="I344" s="23" t="str">
        <f t="array" ref="I344">IF(
  AND(D344="", E344=""), 
  "", 
  IFNA(
    IF(
      INDEX(Singers[], MATCH(IF(D344&lt;&gt;"", B344, C344), Singers[Singers], 0), 2, 0) = "Gents",
      INDEX(Bhajans[], MATCH(IF(D344&lt;&gt;"", D344, E344), Bhajans[title], 0), 13),
      INDEX(Bhajans[], MATCH(IF(D344&lt;&gt;"", D344, E344), Bhajans[title], 0), 14)
    ),
    ""
  )
)
</f>
        <v/>
      </c>
      <c r="J344" s="25" t="str">
        <f t="array" ref="J344">IF(AND($D344="", $E344=""), "", IFNA(INDEX(Bhajans[], MATCH(IF($D344&lt;&gt;"", $D344, $E344), Bhajans[title], 0), 9), ""))
</f>
        <v/>
      </c>
      <c r="K344" s="26" t="str">
        <f t="array" ref="K344">IF(AND($D344="", $E344=""), "", IFNA(INDEX(Bhajans[], MATCH(IF($D344&lt;&gt;"", $D344, $E344), Bhajans[title], 0), 5), ""))
</f>
        <v/>
      </c>
      <c r="L344" s="26" t="str">
        <f t="array" ref="L344">IF(AND($D344="", $E344=""), "", IFNA(INDEX(Bhajans[], MATCH(IF($D344&lt;&gt;"", $D344, $E344), Bhajans[title], 0), 4), ""))
</f>
        <v/>
      </c>
    </row>
    <row r="345" ht="22.5" hidden="1" customHeight="1">
      <c r="A345" s="5">
        <v>45884.0</v>
      </c>
      <c r="B345" s="22"/>
      <c r="C345" s="38" t="s">
        <v>0</v>
      </c>
      <c r="D345" s="22"/>
      <c r="E345" s="20" t="s">
        <v>1118</v>
      </c>
      <c r="F345" s="23"/>
      <c r="G345" s="24" t="s">
        <v>108</v>
      </c>
      <c r="H345" s="25" t="str">
        <f t="array" ref="H345">IFNA(INDEX(Pitches[],MATCH($G345,Pitches[Pitches],0),2),"")</f>
        <v>B</v>
      </c>
      <c r="I345" s="23" t="str">
        <f t="array" ref="I345">IF(
  AND(D345="", E345=""), 
  "", 
  IFNA(
    IF(
      INDEX(Singers[], MATCH(IF(D345&lt;&gt;"", B345, C345), Singers[Singers], 0), 2, 0) = "Gents",
      INDEX(Bhajans[], MATCH(IF(D345&lt;&gt;"", D345, E345), Bhajans[title], 0), 13),
      INDEX(Bhajans[], MATCH(IF(D345&lt;&gt;"", D345, E345), Bhajans[title], 0), 14)
    ),
    ""
  )
)
</f>
        <v>2 Pancham / D</v>
      </c>
      <c r="J345" s="25" t="str">
        <f t="array" ref="J345">IF(AND($D345="", $E345=""), "", IFNA(INDEX(Bhajans[], MATCH(IF($D345&lt;&gt;"", $D345, $E345), Bhajans[title], 0), 9), ""))
</f>
        <v>Yaman Kalyan</v>
      </c>
      <c r="K345" s="26" t="str">
        <f t="array" ref="K345">IF(AND($D345="", $E345=""), "", IFNA(INDEX(Bhajans[], MATCH(IF($D345&lt;&gt;"", $D345, $E345), Bhajans[title], 0), 5), ""))
</f>
        <v>Jaya Ho Jaya Ho Mooshika Vahana
Hey Shiva Nandana Prathama Vandana
Parvathi Tanaya Siddhi Vinayaka
Sharanam Sharanam Vighna Haranam [ Hey Shiva Nandana ]</v>
      </c>
      <c r="L345" s="26" t="str">
        <f t="array" ref="L345">IF(AND($D345="", $E345=""), "", IFNA(INDEX(Bhajans[], MATCH(IF($D345&lt;&gt;"", $D345, $E345), Bhajans[title], 0), 4), ""))
</f>
        <v>Victory to the son of Shiva and Parvathi who moves on a mouse and the one who is offered the first prayers. Let us surrender to the one who removes obstacles and grants us spiritual powers.</v>
      </c>
    </row>
    <row r="346" ht="22.5" hidden="1" customHeight="1">
      <c r="A346" s="5">
        <v>45884.0</v>
      </c>
      <c r="B346" s="22"/>
      <c r="C346" s="38" t="s">
        <v>1</v>
      </c>
      <c r="D346" s="22"/>
      <c r="E346" s="20" t="s">
        <v>4047</v>
      </c>
      <c r="F346" s="23"/>
      <c r="G346" s="24" t="s">
        <v>52</v>
      </c>
      <c r="H346" s="25" t="str">
        <f t="array" ref="H346">IFNA(INDEX(Pitches[],MATCH($G346,Pitches[Pitches],0),2),"")</f>
        <v>G#</v>
      </c>
      <c r="I346" s="23" t="str">
        <f t="array" ref="I346">IF(
  AND(D346="", E346=""), 
  "", 
  IFNA(
    IF(
      INDEX(Singers[], MATCH(IF(D346&lt;&gt;"", B346, C346), Singers[Singers], 0), 2, 0) = "Gents",
      INDEX(Bhajans[], MATCH(IF(D346&lt;&gt;"", D346, E346), Bhajans[title], 0), 13),
      INDEX(Bhajans[], MATCH(IF(D346&lt;&gt;"", D346, E346), Bhajans[title], 0), 14)
    ),
    ""
  )
)
</f>
        <v>1 Pancham / C</v>
      </c>
      <c r="J346" s="25" t="str">
        <f t="array" ref="J346">IF(AND($D346="", $E346=""), "", IFNA(INDEX(Bhajans[], MATCH(IF($D346&lt;&gt;"", $D346, $E346), Bhajans[title], 0), 9), ""))
</f>
        <v>Tilang</v>
      </c>
      <c r="K346" s="26" t="str">
        <f t="array" ref="K346">IF(AND($D346="", $E346=""), "", IFNA(INDEX(Bhajans[], MATCH(IF($D346&lt;&gt;"", $D346, $E346), Bhajans[title], 0), 5), ""))
</f>
        <v>Giridhari Hey Nandalala
Yashoda Ke Bala Tribhuvana Pala
Jagata Uddhara Gokula Bala
Murali Lola Munijana Pala
Parthi Vihara Sai Gopala</v>
      </c>
      <c r="L346" s="26" t="str">
        <f t="array" ref="L346">IF(AND($D346="", $E346=""), "", IFNA(INDEX(Bhajans[], MATCH(IF($D346&lt;&gt;"", $D346, $E346), Bhajans[title], 0), 4), ""))
</f>
        <v>Oh Giridhari, the son of Nanda and Yashoda The protector and sustainer of all the three worlds The liberator of the world and the boy of Gokula The player of flute and the protector of the Saints and Rishis Oh Lord Sai Gopala who wanders in Parthi.</v>
      </c>
    </row>
    <row r="347" ht="22.5" hidden="1" customHeight="1">
      <c r="A347" s="5">
        <v>45884.0</v>
      </c>
      <c r="B347" s="22"/>
      <c r="C347" s="38" t="s">
        <v>2</v>
      </c>
      <c r="D347" s="22"/>
      <c r="E347" s="20" t="s">
        <v>4061</v>
      </c>
      <c r="F347" s="23"/>
      <c r="G347" s="24" t="s">
        <v>185</v>
      </c>
      <c r="H347" s="25" t="str">
        <f t="array" ref="H347">IFNA(INDEX(Pitches[],MATCH($G347,Pitches[Pitches],0),2),"")</f>
        <v>C</v>
      </c>
      <c r="I347" s="23" t="str">
        <f t="array" ref="I347">IF(
  AND(D347="", E347=""), 
  "", 
  IFNA(
    IF(
      INDEX(Singers[], MATCH(IF(D347&lt;&gt;"", B347, C347), Singers[Singers], 0), 2, 0) = "Gents",
      INDEX(Bhajans[], MATCH(IF(D347&lt;&gt;"", D347, E347), Bhajans[title], 0), 13),
      INDEX(Bhajans[], MATCH(IF(D347&lt;&gt;"", D347, E347), Bhajans[title], 0), 14)
    ),
    ""
  )
)
</f>
        <v>3 Pancham / E</v>
      </c>
      <c r="J347" s="25" t="str">
        <f t="array" ref="J347">IF(AND($D347="", $E347=""), "", IFNA(INDEX(Bhajans[], MATCH(IF($D347&lt;&gt;"", $D347, $E347), Bhajans[title], 0), 9), ""))
</f>
        <v>Sindhu Bhairavi / Bhairavi</v>
      </c>
      <c r="K347" s="26" t="str">
        <f t="array" ref="K347">IF(AND($D347="", $E347=""), "", IFNA(INDEX(Bhajans[], MATCH(IF($D347&lt;&gt;"", $D347, $E347), Bhajans[title], 0), 5), ""))
</f>
        <v>Mukunda Murari Murari Gopal
Hey Gopala Sai Hey Sai Nandalal
Prashanthi Nivasi Nivasi Nandalal
Hey Antaratma Jyothi Hey Jyothi Nandalal
Sathyam Shivam Shivam Sundaram
Hey Sundara Roopa Hey Sai Nandalal</v>
      </c>
      <c r="L347" s="26" t="str">
        <f t="array" ref="L347">IF(AND($D347="", $E347=""), "", IFNA(INDEX(Bhajans[], MATCH(IF($D347&lt;&gt;"", $D347, $E347), Bhajans[title], 0), 4), ""))
</f>
        <v>O Lord Krishna, darling son of Nanda, You are the slayer of demon Mura, You are the effulgent light of the Atma, You are Truth, Auspiciousness and Beauty. You are the embodiment of beauty, You are none other than Lord Sai who resides in Prashanthi.</v>
      </c>
    </row>
    <row r="348" ht="22.5" hidden="1" customHeight="1">
      <c r="A348" s="5">
        <v>45884.0</v>
      </c>
      <c r="B348" s="22"/>
      <c r="C348" s="38" t="s">
        <v>1</v>
      </c>
      <c r="D348" s="22"/>
      <c r="E348" s="22"/>
      <c r="F348" s="23"/>
      <c r="G348" s="24"/>
      <c r="H348" s="25" t="str">
        <f t="array" ref="H348">IFNA(INDEX(Pitches[],MATCH($G348,Pitches[Pitches],0),2),"")</f>
        <v/>
      </c>
      <c r="I348" s="23" t="str">
        <f t="array" ref="I348">IF(
  AND(D348="", E348=""), 
  "", 
  IFNA(
    IF(
      INDEX(Singers[], MATCH(IF(D348&lt;&gt;"", B348, C348), Singers[Singers], 0), 2, 0) = "Gents",
      INDEX(Bhajans[], MATCH(IF(D348&lt;&gt;"", D348, E348), Bhajans[title], 0), 13),
      INDEX(Bhajans[], MATCH(IF(D348&lt;&gt;"", D348, E348), Bhajans[title], 0), 14)
    ),
    ""
  )
)
</f>
        <v/>
      </c>
      <c r="J348" s="25" t="str">
        <f t="array" ref="J348">IF(AND($D348="", $E348=""), "", IFNA(INDEX(Bhajans[], MATCH(IF($D348&lt;&gt;"", $D348, $E348), Bhajans[title], 0), 9), ""))
</f>
        <v/>
      </c>
      <c r="K348" s="26" t="str">
        <f t="array" ref="K348">IF(AND($D348="", $E348=""), "", IFNA(INDEX(Bhajans[], MATCH(IF($D348&lt;&gt;"", $D348, $E348), Bhajans[title], 0), 5), ""))
</f>
        <v/>
      </c>
      <c r="L348" s="26" t="str">
        <f t="array" ref="L348">IF(AND($D348="", $E348=""), "", IFNA(INDEX(Bhajans[], MATCH(IF($D348&lt;&gt;"", $D348, $E348), Bhajans[title], 0), 4), ""))
</f>
        <v/>
      </c>
    </row>
    <row r="349" ht="22.5" hidden="1" customHeight="1">
      <c r="A349" s="5">
        <v>45885.0</v>
      </c>
      <c r="B349" s="22"/>
      <c r="C349" s="38" t="s">
        <v>0</v>
      </c>
      <c r="D349" s="22"/>
      <c r="E349" s="20" t="s">
        <v>4072</v>
      </c>
      <c r="F349" s="23"/>
      <c r="G349" s="24" t="s">
        <v>227</v>
      </c>
      <c r="H349" s="25" t="str">
        <f t="array" ref="H349">IFNA(INDEX(Pitches[],MATCH($G349,Pitches[Pitches],0),2),"")</f>
        <v>A#</v>
      </c>
      <c r="I349" s="23" t="str">
        <f t="array" ref="I349">IF(
  AND(D349="", E349=""), 
  "", 
  IFNA(
    IF(
      INDEX(Singers[], MATCH(IF(D349&lt;&gt;"", B349, C349), Singers[Singers], 0), 2, 0) = "Gents",
      INDEX(Bhajans[], MATCH(IF(D349&lt;&gt;"", D349, E349), Bhajans[title], 0), 13),
      INDEX(Bhajans[], MATCH(IF(D349&lt;&gt;"", D349, E349), Bhajans[title], 0), 14)
    ),
    ""
  )
)
</f>
        <v>2 Pancham / D</v>
      </c>
      <c r="J349" s="25" t="str">
        <f t="array" ref="J349">IF(AND($D349="", $E349=""), "", IFNA(INDEX(Bhajans[], MATCH(IF($D349&lt;&gt;"", $D349, $E349), Bhajans[title], 0), 9), ""))
</f>
        <v>Mohanam / Bhoop</v>
      </c>
      <c r="K349" s="26" t="str">
        <f t="array" ref="K349">IF(AND($D349="", $E349=""), "", IFNA(INDEX(Bhajans[], MATCH(IF($D349&lt;&gt;"", $D349, $E349), Bhajans[title], 0), 5), ""))
</f>
        <v>Pashupathi Tanaya Bala Gajanana
Tum Ho Vighna Vinasha Ganesha
Hey Shiva Nandana Bala Gajanana
Vidya Buddhi Pradatha
Mangala Kara Hey Mangala Kara Hey
Sundara Sai Ganesha Ganesha</v>
      </c>
      <c r="L349" s="26" t="str">
        <f t="array" ref="L349">IF(AND($D349="", $E349=""), "", IFNA(INDEX(Bhajans[], MATCH(IF($D349&lt;&gt;"", $D349, $E349), Bhajans[title], 0), 4), ""))
</f>
        <v>Chant the name of the darling son of Lord Shiva (Pashupathi), the elephant-faced Lord Ganesha, the destroyer of obstacles. O Son of Lord Shiva, You are the bestower of wisdom (spiritual and intellectual). Chant the name of the charming Lord Sai Ganesha, who grants auspiciousness.</v>
      </c>
    </row>
    <row r="350" ht="22.5" hidden="1" customHeight="1">
      <c r="A350" s="5">
        <v>45885.0</v>
      </c>
      <c r="B350" s="22"/>
      <c r="C350" s="38" t="s">
        <v>4</v>
      </c>
      <c r="D350" s="22"/>
      <c r="E350" s="20" t="s">
        <v>4080</v>
      </c>
      <c r="F350" s="23"/>
      <c r="G350" s="24" t="s">
        <v>89</v>
      </c>
      <c r="H350" s="25" t="str">
        <f t="array" ref="H350">IFNA(INDEX(Pitches[],MATCH($G350,Pitches[Pitches],0),2),"")</f>
        <v>E</v>
      </c>
      <c r="I350" s="23" t="str">
        <f t="array" ref="I350">IF(
  AND(D350="", E350=""), 
  "", 
  IFNA(
    IF(
      INDEX(Singers[], MATCH(IF(D350&lt;&gt;"", B350, C350), Singers[Singers], 0), 2, 0) = "Gents",
      INDEX(Bhajans[], MATCH(IF(D350&lt;&gt;"", D350, E350), Bhajans[title], 0), 13),
      INDEX(Bhajans[], MATCH(IF(D350&lt;&gt;"", D350, E350), Bhajans[title], 0), 14)
    ),
    ""
  )
)
</f>
        <v>6 Pancham / A</v>
      </c>
      <c r="J350" s="25" t="str">
        <f t="array" ref="J350">IF(AND($D350="", $E350=""), "", IFNA(INDEX(Bhajans[], MATCH(IF($D350&lt;&gt;"", $D350, $E350), Bhajans[title], 0), 9), ""))
</f>
        <v>Khamaj</v>
      </c>
      <c r="K350" s="26" t="str">
        <f t="array" ref="K350">IF(AND($D350="", $E350=""), "", IFNA(INDEX(Bhajans[], MATCH(IF($D350&lt;&gt;"", $D350, $E350), Bhajans[title], 0), 5), ""))
</f>
        <v>Kalyana Krishna Kamaneeya Krishna
Kalinga Narthana Sri Krishna
Govardhana Giridhari Murari Gopi Mana Sanchari
Murari Gopi Mana Sanchari
Brindavan Ke Tulasi Mala
Peetambara Dhari Murari</v>
      </c>
      <c r="L350" s="26" t="str">
        <f t="array" ref="L350">IF(AND($D350="", $E350=""), "", IFNA(INDEX(Bhajans[], MATCH(IF($D350&lt;&gt;"", $D350, $E350), Bhajans[title], 0), 4), ""))
</f>
        <v>We bow to the enchanting form of Krishna born to redeem the world of its negative afflictions, who subdued the poisonous serpent Kalinga by dancing on it. Krishna lifted the Govardhan mountains to protect the devotees from the wrath of Indra, has captured the hearts of Gopis, the slayer of demon Mura. Our Salutations to the One who adorns the Tulasi garland and the Yellow cloth.</v>
      </c>
    </row>
    <row r="351" ht="22.5" hidden="1" customHeight="1">
      <c r="A351" s="5">
        <v>45885.0</v>
      </c>
      <c r="B351" s="22"/>
      <c r="C351" s="38" t="s">
        <v>1</v>
      </c>
      <c r="D351" s="22"/>
      <c r="E351" s="20" t="s">
        <v>2500</v>
      </c>
      <c r="F351" s="23"/>
      <c r="G351" s="24" t="s">
        <v>227</v>
      </c>
      <c r="H351" s="25" t="str">
        <f t="array" ref="H351">IFNA(INDEX(Pitches[],MATCH($G351,Pitches[Pitches],0),2),"")</f>
        <v>A#</v>
      </c>
      <c r="I351" s="23" t="str">
        <f t="array" ref="I351">IF(
  AND(D351="", E351=""), 
  "", 
  IFNA(
    IF(
      INDEX(Singers[], MATCH(IF(D351&lt;&gt;"", B351, C351), Singers[Singers], 0), 2, 0) = "Gents",
      INDEX(Bhajans[], MATCH(IF(D351&lt;&gt;"", D351, E351), Bhajans[title], 0), 13),
      INDEX(Bhajans[], MATCH(IF(D351&lt;&gt;"", D351, E351), Bhajans[title], 0), 14)
    ),
    ""
  )
)
</f>
        <v>1.5 Pancham / C#</v>
      </c>
      <c r="J351" s="25" t="str">
        <f t="array" ref="J351">IF(AND($D351="", $E351=""), "", IFNA(INDEX(Bhajans[], MATCH(IF($D351&lt;&gt;"", $D351, $E351), Bhajans[title], 0), 9), ""))
</f>
        <v>Pilu</v>
      </c>
      <c r="K351" s="26" t="str">
        <f t="array" ref="K351">IF(AND($D351="", $E351=""), "", IFNA(INDEX(Bhajans[], MATCH(IF($D351&lt;&gt;"", $D351, $E351), Bhajans[title], 0), 5), ""))
</f>
        <v>Bhaja Mana Shyama Sundara Giridhari
Mora Mukuta Peetambara Dhari [ Bhaja Mana Shyama ... ]
Meera Ke Prabhu Giridhara Naagara
Giridhara Naagara Giridhara Naagara [ Meera Ke ... ]
Murali Manohara Shyama Murari</v>
      </c>
      <c r="L351" s="26" t="str">
        <f t="array" ref="L351">IF(AND($D351="", $E351=""), "", IFNA(INDEX(Bhajans[], MATCH(IF($D351&lt;&gt;"", $D351, $E351), Bhajans[title], 0), 4), ""))
</f>
        <v>O Mind, chant the name of Lord Krishna, the beautiful, dark-complexioned Lord who lifted the Govardhana mountain with His little finger, who adorns a crown of peacock feathers and is draped in yellow silk. Glory to the one who plays the Divine Flute and to the Lord of Meera.</v>
      </c>
    </row>
    <row r="352" ht="22.5" hidden="1" customHeight="1">
      <c r="A352" s="5">
        <v>45885.0</v>
      </c>
      <c r="B352" s="22"/>
      <c r="C352" s="38" t="s">
        <v>10</v>
      </c>
      <c r="D352" s="22"/>
      <c r="E352" s="20" t="s">
        <v>2750</v>
      </c>
      <c r="F352" s="23"/>
      <c r="G352" s="24" t="s">
        <v>569</v>
      </c>
      <c r="H352" s="25" t="str">
        <f t="array" ref="H352">IFNA(INDEX(Pitches[],MATCH($G352,Pitches[Pitches],0),2),"")</f>
        <v>D#</v>
      </c>
      <c r="I352" s="23" t="str">
        <f t="array" ref="I352">IF(
  AND(D352="", E352=""), 
  "", 
  IFNA(
    IF(
      INDEX(Singers[], MATCH(IF(D352&lt;&gt;"", B352, C352), Singers[Singers], 0), 2, 0) = "Gents",
      INDEX(Bhajans[], MATCH(IF(D352&lt;&gt;"", D352, E352), Bhajans[title], 0), 13),
      INDEX(Bhajans[], MATCH(IF(D352&lt;&gt;"", D352, E352), Bhajans[title], 0), 14)
    ),
    ""
  )
)
</f>
        <v>2 Pancham / D</v>
      </c>
      <c r="J352" s="25" t="str">
        <f t="array" ref="J352">IF(AND($D352="", $E352=""), "", IFNA(INDEX(Bhajans[], MATCH(IF($D352&lt;&gt;"", $D352, $E352), Bhajans[title], 0), 9), ""))
</f>
        <v>Chakravakam / Ahir Bhairav</v>
      </c>
      <c r="K352" s="26" t="str">
        <f t="array" ref="K352">IF(AND($D352="", $E352=""), "", IFNA(INDEX(Bhajans[], MATCH(IF($D352&lt;&gt;"", $D352, $E352), Bhajans[title], 0), 5), ""))
</f>
        <v>Krishna Bhajo Krishna Bhajo Murali Govinda Bhajo
Radhey Govinda Bhajo Radhey Gopala Bhajo [ Krishna Bhajo ... ]
Giridhari Shyama Bhajo Radhey Govinda Bhajo
Madhuvana Sanchari Shyama Gopala Bhajo (2)</v>
      </c>
      <c r="L352" s="26" t="str">
        <f t="array" ref="L352">IF(AND($D352="", $E352=""), "", IFNA(INDEX(Bhajans[], MATCH(IF($D352&lt;&gt;"", $D352, $E352), Bhajans[title], 0), 4), ""))
</f>
        <v>Chant the name of Lord Krishna, the one holding the flute, the consort of Radha, the dark-complexioned one who held aloft the Govardhan mountain and the one who moved about in the forest inhabited by demon Madhu.</v>
      </c>
    </row>
    <row r="353" ht="22.5" hidden="1" customHeight="1">
      <c r="A353" s="5">
        <v>45885.0</v>
      </c>
      <c r="B353" s="22"/>
      <c r="C353" s="38" t="s">
        <v>2</v>
      </c>
      <c r="D353" s="22"/>
      <c r="E353" s="20" t="s">
        <v>4107</v>
      </c>
      <c r="F353" s="23"/>
      <c r="G353" s="63" t="s">
        <v>108</v>
      </c>
      <c r="H353" s="25" t="str">
        <f t="array" ref="H353">IFNA(INDEX(Pitches[],MATCH($G353,Pitches[Pitches],0),2),"")</f>
        <v>B</v>
      </c>
      <c r="I353" s="23" t="str">
        <f t="array" ref="I353">IF(
  AND(D353="", E353=""), 
  "", 
  IFNA(
    IF(
      INDEX(Singers[], MATCH(IF(D353&lt;&gt;"", B353, C353), Singers[Singers], 0), 2, 0) = "Gents",
      INDEX(Bhajans[], MATCH(IF(D353&lt;&gt;"", D353, E353), Bhajans[title], 0), 13),
      INDEX(Bhajans[], MATCH(IF(D353&lt;&gt;"", D353, E353), Bhajans[title], 0), 14)
    ),
    ""
  )
)
</f>
        <v>2.5 Pancham / D#</v>
      </c>
      <c r="J353" s="25" t="str">
        <f t="array" ref="J353">IF(AND($D353="", $E353=""), "", IFNA(INDEX(Bhajans[], MATCH(IF($D353&lt;&gt;"", $D353, $E353), Bhajans[title], 0), 9), ""))
</f>
        <v>Desh</v>
      </c>
      <c r="K353" s="26" t="str">
        <f t="array" ref="K353">IF(AND($D353="", $E353=""), "", IFNA(INDEX(Bhajans[], MATCH(IF($D353&lt;&gt;"", $D353, $E353), Bhajans[title], 0), 5), ""))
</f>
        <v>Sai Kanhaiya Sai Kanhaiya
Paar Karo Merey Jeevan Naiya
Tum Ho Merey Ma Baap Bhaiyya
Hrudaya Nivasi Krishna Kanhaiya
Hrudaya Nivasi Sai Kanhaiya [ Paar Karo ... ]</v>
      </c>
      <c r="L353" s="26" t="str">
        <f t="array" ref="L353">IF(AND($D353="", $E353=""), "", IFNA(INDEX(Bhajans[], MATCH(IF($D353&lt;&gt;"", $D353, $E353), Bhajans[title], 0), 4), ""))
</f>
        <v>Glory to You, O Lord Sai Kanhaiya (Krishna), ferry us across the ocean of Life. You are our mother, father and brother. You are our Sai Kanhaiya who resides in our Inner Conscience.</v>
      </c>
    </row>
    <row r="354" ht="22.5" hidden="1" customHeight="1">
      <c r="A354" s="5">
        <v>45885.0</v>
      </c>
      <c r="B354" s="22"/>
      <c r="C354" s="38" t="s">
        <v>0</v>
      </c>
      <c r="D354" s="22"/>
      <c r="E354" s="20" t="s">
        <v>4119</v>
      </c>
      <c r="F354" s="23"/>
      <c r="G354" s="24" t="s">
        <v>185</v>
      </c>
      <c r="H354" s="25" t="str">
        <f t="array" ref="H354">IFNA(INDEX(Pitches[],MATCH($G354,Pitches[Pitches],0),2),"")</f>
        <v>C</v>
      </c>
      <c r="I354" s="23" t="str">
        <f t="array" ref="I354">IF(
  AND(D354="", E354=""), 
  "", 
  IFNA(
    IF(
      INDEX(Singers[], MATCH(IF(D354&lt;&gt;"", B354, C354), Singers[Singers], 0), 2, 0) = "Gents",
      INDEX(Bhajans[], MATCH(IF(D354&lt;&gt;"", D354, E354), Bhajans[title], 0), 13),
      INDEX(Bhajans[], MATCH(IF(D354&lt;&gt;"", D354, E354), Bhajans[title], 0), 14)
    ),
    ""
  )
)
</f>
        <v>1 Madhyam / F</v>
      </c>
      <c r="J354" s="25" t="str">
        <f t="array" ref="J354">IF(AND($D354="", $E354=""), "", IFNA(INDEX(Bhajans[], MATCH(IF($D354&lt;&gt;"", $D354, $E354), Bhajans[title], 0), 9), ""))
</f>
        <v>Mishra Rageshri</v>
      </c>
      <c r="K354" s="26" t="str">
        <f t="array" ref="K354">IF(AND($D354="", $E354=""), "", IFNA(INDEX(Bhajans[], MATCH(IF($D354&lt;&gt;"", $D354, $E354), Bhajans[title], 0), 5), ""))
</f>
        <v>Govinda Muralidhara Murahara
Govinda Ghana Shyama Harey
Govinda Govinda
Govinda Govardhana Giridhara
Govinda Ghana Shyama (Parandhama) Harey
Govinda Sai Shyama Harey</v>
      </c>
      <c r="L354" s="26" t="str">
        <f t="array" ref="L354">IF(AND($D354="", $E354=""), "", IFNA(INDEX(Bhajans[], MATCH(IF($D354&lt;&gt;"", $D354, $E354), Bhajans[title], 0), 4), ""))
</f>
        <v>Chant the divine names of the Lord Krishna - Govinda, Muralidhara, Murahara, Ghana Shyama and Giridhari. Chant the name of Lord Sai who is verily Lord Krishna.</v>
      </c>
    </row>
    <row r="355" ht="22.5" hidden="1" customHeight="1">
      <c r="A355" s="5">
        <v>45885.0</v>
      </c>
      <c r="B355" s="22"/>
      <c r="C355" s="38" t="s">
        <v>1</v>
      </c>
      <c r="D355" s="22"/>
      <c r="E355" s="20" t="s">
        <v>2206</v>
      </c>
      <c r="F355" s="23"/>
      <c r="G355" s="24" t="s">
        <v>52</v>
      </c>
      <c r="H355" s="25" t="str">
        <f t="array" ref="H355">IFNA(INDEX(Pitches[],MATCH($G355,Pitches[Pitches],0),2),"")</f>
        <v>G#</v>
      </c>
      <c r="I355" s="23" t="str">
        <f t="array" ref="I355">IF(
  AND(D355="", E355=""), 
  "", 
  IFNA(
    IF(
      INDEX(Singers[], MATCH(IF(D355&lt;&gt;"", B355, C355), Singers[Singers], 0), 2, 0) = "Gents",
      INDEX(Bhajans[], MATCH(IF(D355&lt;&gt;"", D355, E355), Bhajans[title], 0), 13),
      INDEX(Bhajans[], MATCH(IF(D355&lt;&gt;"", D355, E355), Bhajans[title], 0), 14)
    ),
    ""
  )
)
</f>
        <v>2 Pancham / D</v>
      </c>
      <c r="J355" s="25" t="str">
        <f t="array" ref="J355">IF(AND($D355="", $E355=""), "", IFNA(INDEX(Bhajans[], MATCH(IF($D355&lt;&gt;"", $D355, $E355), Bhajans[title], 0), 9), ""))
</f>
        <v>Mishra Maand</v>
      </c>
      <c r="K355" s="26" t="str">
        <f t="array" ref="K355">IF(AND($D355="", $E355=""), "", IFNA(INDEX(Bhajans[], MATCH(IF($D355&lt;&gt;"", $D355, $E355), Bhajans[title], 0), 5), ""))
</f>
        <v>Bansi Bajao Man Mandir Mey
Bansidhara Ghana Shyama
Hey Murali Manohara Shyama
Sur Sangeet Sajaanewala
Bansidhara Ghana Shyama
Hey Parthi Pureeshwara Shyama</v>
      </c>
      <c r="L355" s="26" t="str">
        <f t="array" ref="L355">IF(AND($D355="", $E355=""), "", IFNA(INDEX(Bhajans[], MATCH(IF($D355&lt;&gt;"", $D355, $E355), Bhajans[title], 0), 4), ""))
</f>
        <v>O Lord Krishna, play Your flute in the Temple of my mind. Your complexion is that of dark rainclouds. You give music its beauty. You are none other than Lord Sai, the Lord of Puttaparthi.</v>
      </c>
    </row>
    <row r="356" ht="22.5" hidden="1" customHeight="1">
      <c r="A356" s="5">
        <v>45885.0</v>
      </c>
      <c r="B356" s="22"/>
      <c r="C356" s="38" t="s">
        <v>15</v>
      </c>
      <c r="D356" s="22"/>
      <c r="E356" s="20" t="s">
        <v>4135</v>
      </c>
      <c r="F356" s="23"/>
      <c r="G356" s="24" t="s">
        <v>41</v>
      </c>
      <c r="H356" s="25" t="str">
        <f t="array" ref="H356">IFNA(INDEX(Pitches[],MATCH($G356,Pitches[Pitches],0),2),"")</f>
        <v>G</v>
      </c>
      <c r="I356" s="23" t="str">
        <f t="array" ref="I356">IF(
  AND(D356="", E356=""), 
  "", 
  IFNA(
    IF(
      INDEX(Singers[], MATCH(IF(D356&lt;&gt;"", B356, C356), Singers[Singers], 0), 2, 0) = "Gents",
      INDEX(Bhajans[], MATCH(IF(D356&lt;&gt;"", D356, E356), Bhajans[title], 0), 13),
      INDEX(Bhajans[], MATCH(IF(D356&lt;&gt;"", D356, E356), Bhajans[title], 0), 14)
    ),
    ""
  )
)
</f>
        <v>7 Pancham / B</v>
      </c>
      <c r="J356" s="25" t="str">
        <f t="array" ref="J356">IF(AND($D356="", $E356=""), "", IFNA(INDEX(Bhajans[], MATCH(IF($D356&lt;&gt;"", $D356, $E356), Bhajans[title], 0), 9), ""))
</f>
        <v>Bihag</v>
      </c>
      <c r="K356" s="26" t="str">
        <f t="array" ref="K356">IF(AND($D356="", $E356=""), "", IFNA(INDEX(Bhajans[], MATCH(IF($D356&lt;&gt;"", $D356, $E356), Bhajans[title], 0), 5), ""))
</f>
        <v>Naam Bhajo Hari Naam Bhajo
Narayana Sai Narayana [ Naam Bhajo ... ]
Nanda Ananda Mukunda Harey (2)
Brindavana Sai Baba Harey
Baba Harey Sai Baba Harey (3)</v>
      </c>
      <c r="L356" s="26" t="str">
        <f t="array" ref="L356">IF(AND($D356="", $E356=""), "", IFNA(INDEX(Bhajans[], MATCH(IF($D356&lt;&gt;"", $D356, $E356), Bhajans[title], 0), 4), ""))
</f>
        <v>Chant the name of Lord Hari who incarnated as Lord Krishna, the adorable son of Nanda in Brindavan. Lord Sai Baba is none other than Lord Hari.</v>
      </c>
    </row>
    <row r="357" ht="22.5" hidden="1" customHeight="1">
      <c r="A357" s="5">
        <v>45885.0</v>
      </c>
      <c r="B357" s="22"/>
      <c r="C357" s="38" t="s">
        <v>16</v>
      </c>
      <c r="D357" s="22"/>
      <c r="E357" s="20" t="s">
        <v>1741</v>
      </c>
      <c r="F357" s="23"/>
      <c r="G357" s="24" t="s">
        <v>144</v>
      </c>
      <c r="H357" s="25" t="str">
        <f t="array" ref="H357">IFNA(INDEX(Pitches[],MATCH($G357,Pitches[Pitches],0),2),"")</f>
        <v>D#</v>
      </c>
      <c r="I357" s="23" t="str">
        <f t="array" ref="I357">IF(
  AND(D357="", E357=""), 
  "", 
  IFNA(
    IF(
      INDEX(Singers[], MATCH(IF(D357&lt;&gt;"", B357, C357), Singers[Singers], 0), 2, 0) = "Gents",
      INDEX(Bhajans[], MATCH(IF(D357&lt;&gt;"", D357, E357), Bhajans[title], 0), 13),
      INDEX(Bhajans[], MATCH(IF(D357&lt;&gt;"", D357, E357), Bhajans[title], 0), 14)
    ),
    ""
  )
)
</f>
        <v>5 Pancham / G</v>
      </c>
      <c r="J357" s="25" t="str">
        <f t="array" ref="J357">IF(AND($D357="", $E357=""), "", IFNA(INDEX(Bhajans[], MATCH(IF($D357&lt;&gt;"", $D357, $E357), Bhajans[title], 0), 9), ""))
</f>
        <v>Desh</v>
      </c>
      <c r="K357" s="26" t="str">
        <f t="array" ref="K357">IF(AND($D357="", $E357=""), "", IFNA(INDEX(Bhajans[], MATCH(IF($D357&lt;&gt;"", $D357, $E357), Bhajans[title], 0), 5), ""))
</f>
        <v>Jagatpathey Hari Sai Gopala
Jagadodhara Sai Nandalala
Mathuradhipathey Krishna Gopala
Madhura Madhura Hey Gaana Vilola
Jagadodhara Sai Nandalala
Sai Nandalala Jai Jai Gopala (3)</v>
      </c>
      <c r="L357" s="26" t="str">
        <f t="array" ref="L357">IF(AND($D357="", $E357=""), "", IFNA(INDEX(Bhajans[], MATCH(IF($D357&lt;&gt;"", $D357, $E357), Bhajans[title], 0), 4), ""))
</f>
        <v>Glory to Lord Gopala (Krishna), the Lord and sustainer of the Universe. Victory to Lord Krishna, the King of Mathura, the patron of sweet music and the son of Nanda. Victory to Lord Sai who is verily Lord Krishna.</v>
      </c>
    </row>
    <row r="358" ht="22.5" hidden="1" customHeight="1">
      <c r="A358" s="5">
        <v>45885.0</v>
      </c>
      <c r="B358" s="22"/>
      <c r="C358" s="38" t="s">
        <v>10</v>
      </c>
      <c r="D358" s="22"/>
      <c r="E358" s="20" t="s">
        <v>2237</v>
      </c>
      <c r="F358" s="23"/>
      <c r="G358" s="24" t="s">
        <v>52</v>
      </c>
      <c r="H358" s="25" t="str">
        <f t="array" ref="H358">IFNA(INDEX(Pitches[],MATCH($G358,Pitches[Pitches],0),2),"")</f>
        <v>G#</v>
      </c>
      <c r="I358" s="23" t="str">
        <f t="array" ref="I358">IF(
  AND(D358="", E358=""), 
  "", 
  IFNA(
    IF(
      INDEX(Singers[], MATCH(IF(D358&lt;&gt;"", B358, C358), Singers[Singers], 0), 2, 0) = "Gents",
      INDEX(Bhajans[], MATCH(IF(D358&lt;&gt;"", D358, E358), Bhajans[title], 0), 13),
      INDEX(Bhajans[], MATCH(IF(D358&lt;&gt;"", D358, E358), Bhajans[title], 0), 14)
    ),
    ""
  )
)
</f>
        <v>1 Pancham / C</v>
      </c>
      <c r="J358" s="25" t="str">
        <f t="array" ref="J358">IF(AND($D358="", $E358=""), "", IFNA(INDEX(Bhajans[], MATCH(IF($D358&lt;&gt;"", $D358, $E358), Bhajans[title], 0), 9), ""))
</f>
        <v>Hamsadhwani</v>
      </c>
      <c r="K358" s="26" t="str">
        <f t="array" ref="K358">IF(AND($D358="", $E358=""), "", IFNA(INDEX(Bhajans[], MATCH(IF($D358&lt;&gt;"", $D358, $E358), Bhajans[title], 0), 5), ""))
</f>
        <v>Maha Ganapathey Namostuthey
Matanga Vadana Namostuthey [ Maha Ganapathey ... ]
Adi Poojita Gananatha
Ananda Dayaka Gananatha
Prathama Vandana Pranavakara
Vighneshwara Vinayaka</v>
      </c>
      <c r="L358" s="26" t="str">
        <f t="array" ref="L358">IF(AND($D358="", $E358=""), "", IFNA(INDEX(Bhajans[], MATCH(IF($D358&lt;&gt;"", $D358, $E358), Bhajans[title], 0), 4), ""))
</f>
        <v>Pranaams to the elephant-faced Lord of the Ganaas, who receives the first prayer, who is the giver of bliss, the embodiment of Pranava Om and destroyer of obstacles in the path of spiritual practices.</v>
      </c>
    </row>
    <row r="359" ht="22.5" hidden="1" customHeight="1">
      <c r="A359" s="5">
        <v>45885.0</v>
      </c>
      <c r="B359" s="22"/>
      <c r="C359" s="38" t="s">
        <v>0</v>
      </c>
      <c r="D359" s="22"/>
      <c r="E359" s="20" t="s">
        <v>4165</v>
      </c>
      <c r="F359" s="23"/>
      <c r="G359" s="24" t="s">
        <v>185</v>
      </c>
      <c r="H359" s="25" t="str">
        <f t="array" ref="H359">IFNA(INDEX(Pitches[],MATCH($G359,Pitches[Pitches],0),2),"")</f>
        <v>C</v>
      </c>
      <c r="I359" s="23" t="str">
        <f t="array" ref="I359">IF(
  AND(D359="", E359=""), 
  "", 
  IFNA(
    IF(
      INDEX(Singers[], MATCH(IF(D359&lt;&gt;"", B359, C359), Singers[Singers], 0), 2, 0) = "Gents",
      INDEX(Bhajans[], MATCH(IF(D359&lt;&gt;"", D359, E359), Bhajans[title], 0), 13),
      INDEX(Bhajans[], MATCH(IF(D359&lt;&gt;"", D359, E359), Bhajans[title], 0), 14)
    ),
    ""
  )
)
</f>
        <v>2.5 Pancham / D#</v>
      </c>
      <c r="J359" s="25" t="str">
        <f t="array" ref="J359">IF(AND($D359="", $E359=""), "", IFNA(INDEX(Bhajans[], MATCH(IF($D359&lt;&gt;"", $D359, $E359), Bhajans[title], 0), 9), ""))
</f>
        <v>Pahadi</v>
      </c>
      <c r="K359" s="26" t="str">
        <f t="array" ref="K359">IF(AND($D359="", $E359=""), "", IFNA(INDEX(Bhajans[], MATCH(IF($D359&lt;&gt;"", $D359, $E359), Bhajans[title], 0), 5), ""))
</f>
        <v>Radhey Radhey Radhey Radhey Govinda
Radhey Radhey Radhey Radhey Nanda Mukunda
Giridhara Vraja Dhara Radhey Gopal
Murali Manohara Radhey Gopal
Shankha Chakra Dhara Radhey Gopal
Radhey Govinda Bhajo Radhey Gopal</v>
      </c>
      <c r="L359" s="26" t="str">
        <f t="array" ref="L359">IF(AND($D359="", $E359=""), "", IFNA(INDEX(Bhajans[], MATCH(IF($D359&lt;&gt;"", $D359, $E359), Bhajans[title], 0), 4), ""))
</f>
        <v>Chant the names of the Lord of Radha, Lord Govinda, the one who is the son of Nanda, Lord Mukunda, who liberates the soul, Giridhara the holder of the mountain and Lord Gopala, the enchanter with the flute. He is the bearer of the conch, disc and mace (Lord Vishnu). Sing the praise of Radhey Gopal.</v>
      </c>
    </row>
    <row r="360" ht="22.5" hidden="1" customHeight="1">
      <c r="A360" s="5">
        <v>45885.0</v>
      </c>
      <c r="B360" s="22"/>
      <c r="C360" s="38" t="s">
        <v>2</v>
      </c>
      <c r="D360" s="22"/>
      <c r="E360" s="20" t="s">
        <v>4116</v>
      </c>
      <c r="F360" s="23"/>
      <c r="G360" s="24" t="s">
        <v>155</v>
      </c>
      <c r="H360" s="25" t="str">
        <f t="array" ref="H360">IFNA(INDEX(Pitches[],MATCH($G360,Pitches[Pitches],0),2),"")</f>
        <v>C#</v>
      </c>
      <c r="I360" s="23" t="str">
        <f t="array" ref="I360">IF(
  AND(D360="", E360=""), 
  "", 
  IFNA(
    IF(
      INDEX(Singers[], MATCH(IF(D360&lt;&gt;"", B360, C360), Singers[Singers], 0), 2, 0) = "Gents",
      INDEX(Bhajans[], MATCH(IF(D360&lt;&gt;"", D360, E360), Bhajans[title], 0), 13),
      INDEX(Bhajans[], MATCH(IF(D360&lt;&gt;"", D360, E360), Bhajans[title], 0), 14)
    ),
    ""
  )
)
</f>
        <v>3 Pancham / E</v>
      </c>
      <c r="J360" s="25" t="str">
        <f t="array" ref="J360">IF(AND($D360="", $E360=""), "", IFNA(INDEX(Bhajans[], MATCH(IF($D360&lt;&gt;"", $D360, $E360), Bhajans[title], 0), 9), ""))
</f>
        <v>Shankarabharanam / Bilawal</v>
      </c>
      <c r="K360" s="26" t="str">
        <f t="array" ref="K360">IF(AND($D360="", $E360=""), "", IFNA(INDEX(Bhajans[], MATCH(IF($D360&lt;&gt;"", $D360, $E360), Bhajans[title], 0), 5), ""))
</f>
        <v>Deena Dayala Hari Parama Dayala
Radha Ramana Hari Govinda Gopala
Madhura Manohara Krishna Gopala
Radha Ramana Hari Govinda Gopala
Meera Ke Prabhu Giridhara Bala
Brindavana Ghana Madana Gopala</v>
      </c>
      <c r="L360" s="26" t="str">
        <f t="array" ref="L360">IF(AND($D360="", $E360=""), "", IFNA(INDEX(Bhajans[], MATCH(IF($D360&lt;&gt;"", $D360, $E360), Bhajans[title], 0), 4), ""))
</f>
        <v>Chant the many names of the supremely merciful, sweet and beautiful Lord Krishna - Hari, Govinda, Gopala. He is the one who liftted the Govardhana mountain and is the Lord of Meera.</v>
      </c>
    </row>
    <row r="361" ht="22.5" hidden="1" customHeight="1">
      <c r="A361" s="5">
        <v>45885.0</v>
      </c>
      <c r="B361" s="10"/>
      <c r="D361" s="22"/>
      <c r="E361" s="22"/>
      <c r="F361" s="23"/>
      <c r="G361" s="24"/>
      <c r="H361" s="25" t="str">
        <f t="array" ref="H361">IFNA(INDEX(Pitches[],MATCH($G361,Pitches[Pitches],0),2),"")</f>
        <v/>
      </c>
      <c r="I361" s="23" t="str">
        <f t="array" ref="I361">IF(
  AND(D361="", E361=""), 
  "", 
  IFNA(
    IF(
      INDEX(Singers[], MATCH(IF(D361&lt;&gt;"", B361, C361), Singers[Singers], 0), 2, 0) = "Gents",
      INDEX(Bhajans[], MATCH(IF(D361&lt;&gt;"", D361, E361), Bhajans[title], 0), 13),
      INDEX(Bhajans[], MATCH(IF(D361&lt;&gt;"", D361, E361), Bhajans[title], 0), 14)
    ),
    ""
  )
)
</f>
        <v/>
      </c>
      <c r="J361" s="25" t="str">
        <f t="array" ref="J361">IF(AND($D361="", $E361=""), "", IFNA(INDEX(Bhajans[], MATCH(IF($D361&lt;&gt;"", $D361, $E361), Bhajans[title], 0), 9), ""))
</f>
        <v/>
      </c>
      <c r="K361" s="26" t="str">
        <f t="array" ref="K361">IF(AND($D361="", $E361=""), "", IFNA(INDEX(Bhajans[], MATCH(IF($D361&lt;&gt;"", $D361, $E361), Bhajans[title], 0), 5), ""))
</f>
        <v/>
      </c>
      <c r="L361" s="26" t="str">
        <f t="array" ref="L361">IF(AND($D361="", $E361=""), "", IFNA(INDEX(Bhajans[], MATCH(IF($D361&lt;&gt;"", $D361, $E361), Bhajans[title], 0), 4), ""))
</f>
        <v/>
      </c>
    </row>
    <row r="362" ht="22.5" hidden="1" customHeight="1">
      <c r="A362" s="5">
        <v>45886.0</v>
      </c>
      <c r="B362" s="22"/>
      <c r="C362" s="28" t="str">
        <f t="array" ref="C362">IFNA(XLOOKUP(E362,GP_Bhajan_List[GP Bhajan List], GP_Bhajan_List[Singer]),"")</f>
        <v/>
      </c>
      <c r="D362" s="22"/>
      <c r="E362" s="22"/>
      <c r="F362" s="23"/>
      <c r="G362" s="24"/>
      <c r="H362" s="25" t="str">
        <f t="array" ref="H362">IFNA(INDEX(Pitches[],MATCH($G362,Pitches[Pitches],0),2),"")</f>
        <v/>
      </c>
      <c r="I362" s="23" t="str">
        <f t="array" ref="I362">IF(
  AND(D362="", E362=""), 
  "", 
  IFNA(
    IF(
      INDEX(Singers[], MATCH(IF(D362&lt;&gt;"", B362, C362), Singers[Singers], 0), 2, 0) = "Gents",
      INDEX(Bhajans[], MATCH(IF(D362&lt;&gt;"", D362, E362), Bhajans[title], 0), 13),
      INDEX(Bhajans[], MATCH(IF(D362&lt;&gt;"", D362, E362), Bhajans[title], 0), 14)
    ),
    ""
  )
)
</f>
        <v/>
      </c>
      <c r="J362" s="25" t="str">
        <f t="array" ref="J362">IF(AND($D362="", $E362=""), "", IFNA(INDEX(Bhajans[], MATCH(IF($D362&lt;&gt;"", $D362, $E362), Bhajans[title], 0), 9), ""))
</f>
        <v/>
      </c>
      <c r="K362" s="26" t="str">
        <f t="array" ref="K362">IF(AND($D362="", $E362=""), "", IFNA(INDEX(Bhajans[], MATCH(IF($D362&lt;&gt;"", $D362, $E362), Bhajans[title], 0), 5), ""))
</f>
        <v/>
      </c>
      <c r="L362" s="26" t="str">
        <f t="array" ref="L362">IF(AND($D362="", $E362=""), "", IFNA(INDEX(Bhajans[], MATCH(IF($D362&lt;&gt;"", $D362, $E362), Bhajans[title], 0), 4), ""))
</f>
        <v/>
      </c>
    </row>
    <row r="363" ht="22.5" hidden="1" customHeight="1">
      <c r="A363" s="5">
        <v>45886.0</v>
      </c>
      <c r="B363" s="22"/>
      <c r="C363" s="28" t="str">
        <f t="array" ref="C363">IFNA(XLOOKUP(E363,GP_Bhajan_List[GP Bhajan List], GP_Bhajan_List[Singer]),"")</f>
        <v/>
      </c>
      <c r="D363" s="22"/>
      <c r="E363" s="22"/>
      <c r="F363" s="23"/>
      <c r="G363" s="24"/>
      <c r="H363" s="25" t="str">
        <f t="array" ref="H363">IFNA(INDEX(Pitches[],MATCH($G363,Pitches[Pitches],0),2),"")</f>
        <v/>
      </c>
      <c r="I363" s="23" t="str">
        <f t="array" ref="I363">IF(
  AND(D363="", E363=""), 
  "", 
  IFNA(
    IF(
      INDEX(Singers[], MATCH(IF(D363&lt;&gt;"", B363, C363), Singers[Singers], 0), 2, 0) = "Gents",
      INDEX(Bhajans[], MATCH(IF(D363&lt;&gt;"", D363, E363), Bhajans[title], 0), 13),
      INDEX(Bhajans[], MATCH(IF(D363&lt;&gt;"", D363, E363), Bhajans[title], 0), 14)
    ),
    ""
  )
)
</f>
        <v/>
      </c>
      <c r="J363" s="25" t="str">
        <f t="array" ref="J363">IF(AND($D363="", $E363=""), "", IFNA(INDEX(Bhajans[], MATCH(IF($D363&lt;&gt;"", $D363, $E363), Bhajans[title], 0), 9), ""))
</f>
        <v/>
      </c>
      <c r="K363" s="26" t="str">
        <f t="array" ref="K363">IF(AND($D363="", $E363=""), "", IFNA(INDEX(Bhajans[], MATCH(IF($D363&lt;&gt;"", $D363, $E363), Bhajans[title], 0), 5), ""))
</f>
        <v/>
      </c>
      <c r="L363" s="26" t="str">
        <f t="array" ref="L363">IF(AND($D363="", $E363=""), "", IFNA(INDEX(Bhajans[], MATCH(IF($D363&lt;&gt;"", $D363, $E363), Bhajans[title], 0), 4), ""))
</f>
        <v/>
      </c>
    </row>
    <row r="364" ht="22.5" hidden="1" customHeight="1">
      <c r="A364" s="5">
        <v>45886.0</v>
      </c>
      <c r="B364" s="22"/>
      <c r="C364" s="28" t="str">
        <f t="array" ref="C364">IFNA(XLOOKUP(E364,GP_Bhajan_List[GP Bhajan List], GP_Bhajan_List[Singer]),"")</f>
        <v/>
      </c>
      <c r="D364" s="22"/>
      <c r="E364" s="22"/>
      <c r="F364" s="23"/>
      <c r="G364" s="24"/>
      <c r="H364" s="25" t="str">
        <f t="array" ref="H364">IFNA(INDEX(Pitches[],MATCH($G364,Pitches[Pitches],0),2),"")</f>
        <v/>
      </c>
      <c r="I364" s="23" t="str">
        <f t="array" ref="I364">IF(
  AND(D364="", E364=""), 
  "", 
  IFNA(
    IF(
      INDEX(Singers[], MATCH(IF(D364&lt;&gt;"", B364, C364), Singers[Singers], 0), 2, 0) = "Gents",
      INDEX(Bhajans[], MATCH(IF(D364&lt;&gt;"", D364, E364), Bhajans[title], 0), 13),
      INDEX(Bhajans[], MATCH(IF(D364&lt;&gt;"", D364, E364), Bhajans[title], 0), 14)
    ),
    ""
  )
)
</f>
        <v/>
      </c>
      <c r="J364" s="25" t="str">
        <f t="array" ref="J364">IF(AND($D364="", $E364=""), "", IFNA(INDEX(Bhajans[], MATCH(IF($D364&lt;&gt;"", $D364, $E364), Bhajans[title], 0), 9), ""))
</f>
        <v/>
      </c>
      <c r="K364" s="26" t="str">
        <f t="array" ref="K364">IF(AND($D364="", $E364=""), "", IFNA(INDEX(Bhajans[], MATCH(IF($D364&lt;&gt;"", $D364, $E364), Bhajans[title], 0), 5), ""))
</f>
        <v/>
      </c>
      <c r="L364" s="26" t="str">
        <f t="array" ref="L364">IF(AND($D364="", $E364=""), "", IFNA(INDEX(Bhajans[], MATCH(IF($D364&lt;&gt;"", $D364, $E364), Bhajans[title], 0), 4), ""))
</f>
        <v/>
      </c>
    </row>
    <row r="365" ht="22.5" hidden="1" customHeight="1">
      <c r="A365" s="5">
        <v>45886.0</v>
      </c>
      <c r="B365" s="22"/>
      <c r="C365" s="28" t="str">
        <f t="array" ref="C365">IFNA(XLOOKUP(E365,GP_Bhajan_List[GP Bhajan List], GP_Bhajan_List[Singer]),"")</f>
        <v/>
      </c>
      <c r="D365" s="22"/>
      <c r="E365" s="22"/>
      <c r="F365" s="23"/>
      <c r="G365" s="24"/>
      <c r="H365" s="25" t="str">
        <f t="array" ref="H365">IFNA(INDEX(Pitches[],MATCH($G365,Pitches[Pitches],0),2),"")</f>
        <v/>
      </c>
      <c r="I365" s="23" t="str">
        <f t="array" ref="I365">IF(
  AND(D365="", E365=""), 
  "", 
  IFNA(
    IF(
      INDEX(Singers[], MATCH(IF(D365&lt;&gt;"", B365, C365), Singers[Singers], 0), 2, 0) = "Gents",
      INDEX(Bhajans[], MATCH(IF(D365&lt;&gt;"", D365, E365), Bhajans[title], 0), 13),
      INDEX(Bhajans[], MATCH(IF(D365&lt;&gt;"", D365, E365), Bhajans[title], 0), 14)
    ),
    ""
  )
)
</f>
        <v/>
      </c>
      <c r="J365" s="25" t="str">
        <f t="array" ref="J365">IF(AND($D365="", $E365=""), "", IFNA(INDEX(Bhajans[], MATCH(IF($D365&lt;&gt;"", $D365, $E365), Bhajans[title], 0), 9), ""))
</f>
        <v/>
      </c>
      <c r="K365" s="26" t="str">
        <f t="array" ref="K365">IF(AND($D365="", $E365=""), "", IFNA(INDEX(Bhajans[], MATCH(IF($D365&lt;&gt;"", $D365, $E365), Bhajans[title], 0), 5), ""))
</f>
        <v/>
      </c>
      <c r="L365" s="26" t="str">
        <f t="array" ref="L365">IF(AND($D365="", $E365=""), "", IFNA(INDEX(Bhajans[], MATCH(IF($D365&lt;&gt;"", $D365, $E365), Bhajans[title], 0), 4), ""))
</f>
        <v/>
      </c>
    </row>
    <row r="366" ht="22.5" hidden="1" customHeight="1">
      <c r="A366" s="5">
        <v>45888.0</v>
      </c>
      <c r="B366" s="20" t="s">
        <v>1</v>
      </c>
      <c r="D366" s="20" t="s">
        <v>4238</v>
      </c>
      <c r="E366" s="22"/>
      <c r="F366" s="23"/>
      <c r="G366" s="24" t="s">
        <v>52</v>
      </c>
      <c r="H366" s="25" t="str">
        <f t="array" ref="H366">IFNA(INDEX(Pitches[],MATCH($G366,Pitches[Pitches],0),2),"")</f>
        <v>G#</v>
      </c>
      <c r="I366" s="23" t="str">
        <f t="array" ref="I366">IF(
  AND(D366="", E366=""), 
  "", 
  IFNA(
    IF(
      INDEX(Singers[], MATCH(IF(D366&lt;&gt;"", B366, C366), Singers[Singers], 0), 2, 0) = "Gents",
      INDEX(Bhajans[], MATCH(IF(D366&lt;&gt;"", D366, E366), Bhajans[title], 0), 13),
      INDEX(Bhajans[], MATCH(IF(D366&lt;&gt;"", D366, E366), Bhajans[title], 0), 14)
    ),
    ""
  )
)
</f>
        <v>1.5 Pancham / C#</v>
      </c>
      <c r="J366" s="25" t="str">
        <f t="array" ref="J366">IF(AND($D366="", $E366=""), "", IFNA(INDEX(Bhajans[], MATCH(IF($D366&lt;&gt;"", $D366, $E366), Bhajans[title], 0), 9), ""))
</f>
        <v>Pantuvarali / Puriya Dhanashri</v>
      </c>
      <c r="K366" s="26" t="str">
        <f t="array" ref="K366">IF(AND($D366="", $E366=""), "", IFNA(INDEX(Bhajans[], MATCH(IF($D366&lt;&gt;"", $D366, $E366), Bhajans[title], 0), 5), ""))
</f>
        <v>Gowri Ganesha Vinayaka (3)
Shuklambara Dhara Natha Gajanana
Sri Ganaraya Vinayaka
Gajavadana Jaya Ganapathi Vandana
Mangala Murthy Gajanana (2)</v>
      </c>
      <c r="L366" s="26" t="str">
        <f t="array" ref="L366">IF(AND($D366="", $E366=""), "", IFNA(INDEX(Bhajans[], MATCH(IF($D366&lt;&gt;"", $D366, $E366), Bhajans[title], 0), 4), ""))
</f>
        <v>Victory to the son of Gowri, Lord Ganesha, who is adorned with white garment and who bestows auspiciousness. Victory to Thee, O Lord of the demigods, we offers our obeisance to You.</v>
      </c>
    </row>
    <row r="367" ht="22.5" hidden="1" customHeight="1">
      <c r="A367" s="5">
        <v>45888.0</v>
      </c>
      <c r="B367" s="20" t="s">
        <v>15</v>
      </c>
      <c r="D367" s="20" t="s">
        <v>4247</v>
      </c>
      <c r="E367" s="22"/>
      <c r="F367" s="23"/>
      <c r="G367" s="24" t="s">
        <v>227</v>
      </c>
      <c r="H367" s="25" t="str">
        <f t="array" ref="H367">IFNA(INDEX(Pitches[],MATCH($G367,Pitches[Pitches],0),2),"")</f>
        <v>A#</v>
      </c>
      <c r="I367" s="23" t="str">
        <f t="array" ref="I367">IF(
  AND(D367="", E367=""), 
  "", 
  IFNA(
    IF(
      INDEX(Singers[], MATCH(IF(D367&lt;&gt;"", B367, C367), Singers[Singers], 0), 2, 0) = "Gents",
      INDEX(Bhajans[], MATCH(IF(D367&lt;&gt;"", D367, E367), Bhajans[title], 0), 13),
      INDEX(Bhajans[], MATCH(IF(D367&lt;&gt;"", D367, E367), Bhajans[title], 0), 14)
    ),
    ""
  )
)
</f>
        <v>2.5 Pancham / D#</v>
      </c>
      <c r="J367" s="25" t="str">
        <f t="array" ref="J367">IF(AND($D367="", $E367=""), "", IFNA(INDEX(Bhajans[], MATCH(IF($D367&lt;&gt;"", $D367, $E367), Bhajans[title], 0), 9), ""))
</f>
        <v>Yaman Kalyan</v>
      </c>
      <c r="K367" s="26" t="str">
        <f t="array" ref="K367">IF(AND($D367="", $E367=""), "", IFNA(INDEX(Bhajans[], MATCH(IF($D367&lt;&gt;"", $D367, $E367), Bhajans[title], 0), 5), ""))
</f>
        <v>Rama Rama Rama Rama Rama Naama Tarakam
Rama Krishna Vasudeva Bhakthi Mukthi Dayakam [ Rama Rama ... ]
Janaki Manoharam Sakala Loka Nayakam
Shankaradi Sevyamana Divya Naama Keertanam</v>
      </c>
      <c r="L367" s="26" t="str">
        <f t="array" ref="L367">IF(AND($D367="", $E367=""), "", IFNA(INDEX(Bhajans[], MATCH(IF($D367&lt;&gt;"", $D367, $E367), Bhajans[title], 0), 4), ""))
</f>
        <v>Chant the sacred name of Lord Rama which liberates one from the cycle of birth and death. Chant the name of Lord Krishna who bestows devotion and liberation. Chant the name of Lord Rama, the Lord of all the worlds and the one who pleases Mother Janaki (Sita). Sing the beautiful name of Lord Rama whose name is chanted even by Lord Shankara (Shiva).</v>
      </c>
    </row>
    <row r="368" ht="22.5" hidden="1" customHeight="1">
      <c r="A368" s="5">
        <v>45888.0</v>
      </c>
      <c r="B368" s="20" t="s">
        <v>10</v>
      </c>
      <c r="D368" s="20" t="s">
        <v>4260</v>
      </c>
      <c r="E368" s="22"/>
      <c r="F368" s="23"/>
      <c r="G368" s="24" t="s">
        <v>120</v>
      </c>
      <c r="H368" s="25" t="str">
        <f t="array" ref="H368">IFNA(INDEX(Pitches[],MATCH($G368,Pitches[Pitches],0),2),"")</f>
        <v>D</v>
      </c>
      <c r="I368" s="23" t="str">
        <f t="array" ref="I368">IF(
  AND(D368="", E368=""), 
  "", 
  IFNA(
    IF(
      INDEX(Singers[], MATCH(IF(D368&lt;&gt;"", B368, C368), Singers[Singers], 0), 2, 0) = "Gents",
      INDEX(Bhajans[], MATCH(IF(D368&lt;&gt;"", D368, E368), Bhajans[title], 0), 13),
      INDEX(Bhajans[], MATCH(IF(D368&lt;&gt;"", D368, E368), Bhajans[title], 0), 14)
    ),
    ""
  )
)
</f>
        <v>5 Pancham / G</v>
      </c>
      <c r="J368" s="25" t="str">
        <f t="array" ref="J368">IF(AND($D368="", $E368=""), "", IFNA(INDEX(Bhajans[], MATCH(IF($D368&lt;&gt;"", $D368, $E368), Bhajans[title], 0), 9), ""))
</f>
        <v>Pilu</v>
      </c>
      <c r="K368" s="26" t="str">
        <f t="array" ref="K368">IF(AND($D368="", $E368=""), "", IFNA(INDEX(Bhajans[], MATCH(IF($D368&lt;&gt;"", $D368, $E368), Bhajans[title], 0), 5), ""))
</f>
        <v>Krishna Krishna Radha Krishna
Govinda Gopala Venu Krishna
Mana Mohana Krishna Madhusudhana Krishna
Murari Krishna Mukunda Krishna</v>
      </c>
      <c r="L368" s="26" t="str">
        <f t="array" ref="L368">IF(AND($D368="", $E368=""), "", IFNA(INDEX(Bhajans[], MATCH(IF($D368&lt;&gt;"", $D368, $E368), Bhajans[title], 0), 4), ""))
</f>
        <v>Chant the name of Lord Krishna, the one with flute with His consort Radha, the Charmer who slayed the demons Madhu and Mura.</v>
      </c>
    </row>
    <row r="369" ht="22.5" hidden="1" customHeight="1">
      <c r="A369" s="5">
        <v>45889.0</v>
      </c>
      <c r="B369" s="20" t="s">
        <v>2</v>
      </c>
      <c r="D369" s="20" t="s">
        <v>4271</v>
      </c>
      <c r="E369" s="22"/>
      <c r="F369" s="23"/>
      <c r="G369" s="24" t="s">
        <v>52</v>
      </c>
      <c r="H369" s="25" t="str">
        <f t="array" ref="H369">IFNA(INDEX(Pitches[],MATCH($G369,Pitches[Pitches],0),2),"")</f>
        <v>G#</v>
      </c>
      <c r="I369" s="23" t="str">
        <f t="array" ref="I369">IF(
  AND(D369="", E369=""), 
  "", 
  IFNA(
    IF(
      INDEX(Singers[], MATCH(IF(D369&lt;&gt;"", B369, C369), Singers[Singers], 0), 2, 0) = "Gents",
      INDEX(Bhajans[], MATCH(IF(D369&lt;&gt;"", D369, E369), Bhajans[title], 0), 13),
      INDEX(Bhajans[], MATCH(IF(D369&lt;&gt;"", D369, E369), Bhajans[title], 0), 14)
    ),
    ""
  )
)
</f>
        <v>7 Pancham / B</v>
      </c>
      <c r="J369" s="25" t="str">
        <f t="array" ref="J369">IF(AND($D369="", $E369=""), "", IFNA(INDEX(Bhajans[], MATCH(IF($D369&lt;&gt;"", $D369, $E369), Bhajans[title], 0), 9), ""))
</f>
        <v>~ Keeravani</v>
      </c>
      <c r="K369" s="26" t="str">
        <f t="array" ref="K369">IF(AND($D369="", $E369=""), "", IFNA(INDEX(Bhajans[], MATCH(IF($D369&lt;&gt;"", $D369, $E369), Bhajans[title], 0), 5), ""))
</f>
        <v>Vighneshwara Vinayaka
Vishwadhara Namostuthey
Namostuthey Namostuthey [ Vishwadhara ... ]
Suramuni Vanditha Vinayaka
Bhava Bhaya Nasha Vinayaka
Sharanam Sharanam Vinayaka (2)</v>
      </c>
      <c r="L369" s="26" t="str">
        <f t="array" ref="L369">IF(AND($D369="", $E369=""), "", IFNA(INDEX(Bhajans[], MATCH(IF($D369&lt;&gt;"", $D369, $E369), Bhajans[title], 0), 4), ""))
</f>
        <v>Salutations and surrender to Lord Vighneshwara (Ganesha) who sustains the Universe, who is worshipped by pious sages and the one who destroys the fear of this world.</v>
      </c>
    </row>
    <row r="370" ht="22.5" hidden="1" customHeight="1">
      <c r="A370" s="5">
        <v>45889.0</v>
      </c>
      <c r="B370" s="20" t="s">
        <v>4</v>
      </c>
      <c r="D370" s="20" t="s">
        <v>4284</v>
      </c>
      <c r="E370" s="22"/>
      <c r="F370" s="23"/>
      <c r="G370" s="24" t="s">
        <v>89</v>
      </c>
      <c r="H370" s="25" t="str">
        <f t="array" ref="H370">IFNA(INDEX(Pitches[],MATCH($G370,Pitches[Pitches],0),2),"")</f>
        <v>E</v>
      </c>
      <c r="I370" s="23" t="str">
        <f t="array" ref="I370">IF(
  AND(D370="", E370=""), 
  "", 
  IFNA(
    IF(
      INDEX(Singers[], MATCH(IF(D370&lt;&gt;"", B370, C370), Singers[Singers], 0), 2, 0) = "Gents",
      INDEX(Bhajans[], MATCH(IF(D370&lt;&gt;"", D370, E370), Bhajans[title], 0), 13),
      INDEX(Bhajans[], MATCH(IF(D370&lt;&gt;"", D370, E370), Bhajans[title], 0), 14)
    ),
    ""
  )
)
</f>
        <v>5.5 Pancham / G#</v>
      </c>
      <c r="J370" s="25" t="str">
        <f t="array" ref="J370">IF(AND($D370="", $E370=""), "", IFNA(INDEX(Bhajans[], MATCH(IF($D370&lt;&gt;"", $D370, $E370), Bhajans[title], 0), 9), ""))
</f>
        <v>Darbari</v>
      </c>
      <c r="K370" s="26" t="str">
        <f t="array" ref="K370">IF(AND($D370="", $E370=""), "", IFNA(INDEX(Bhajans[], MATCH(IF($D370&lt;&gt;"", $D370, $E370), Bhajans[title], 0), 5), ""))
</f>
        <v>Jaya Jaya Hey Jagadeesha Mahesha
Jaya Jaya Hey Kailasa Vasa [ Jaya Jaya Hey Jagadeesha ... ]
Jaya Jaya Jaya Shiva Sai Mahesha
Jaya Hey Shambho Sai Natha
Jaya Jaya Jaya Hey Anatha Natha</v>
      </c>
      <c r="L370" s="26" t="str">
        <f t="array" ref="L370">IF(AND($D370="", $E370=""), "", IFNA(INDEX(Bhajans[], MATCH(IF($D370&lt;&gt;"", $D370, $E370), Bhajans[title], 0), 4), ""))
</f>
        <v>Victory to the Universal Lord Mahesha (Shiva), who dwells at Mountain Kailasa and who is the beloved Lord of Mother Gowri (Parvathi). He is the protector of the destitute and is none other than Lord Sai.</v>
      </c>
    </row>
    <row r="371" ht="22.5" hidden="1" customHeight="1">
      <c r="A371" s="5">
        <v>45889.0</v>
      </c>
      <c r="B371" s="20" t="s">
        <v>16</v>
      </c>
      <c r="D371" s="20" t="s">
        <v>4297</v>
      </c>
      <c r="E371" s="22"/>
      <c r="F371" s="23"/>
      <c r="G371" s="24" t="s">
        <v>52</v>
      </c>
      <c r="H371" s="25" t="str">
        <f t="array" ref="H371">IFNA(INDEX(Pitches[],MATCH($G371,Pitches[Pitches],0),2),"")</f>
        <v>G#</v>
      </c>
      <c r="I371" s="23" t="str">
        <f t="array" ref="I371">IF(
  AND(D371="", E371=""), 
  "", 
  IFNA(
    IF(
      INDEX(Singers[], MATCH(IF(D371&lt;&gt;"", B371, C371), Singers[Singers], 0), 2, 0) = "Gents",
      INDEX(Bhajans[], MATCH(IF(D371&lt;&gt;"", D371, E371), Bhajans[title], 0), 13),
      INDEX(Bhajans[], MATCH(IF(D371&lt;&gt;"", D371, E371), Bhajans[title], 0), 14)
    ),
    ""
  )
)
</f>
        <v>1.5 Pancham / C#</v>
      </c>
      <c r="J371" s="25" t="str">
        <f t="array" ref="J371">IF(AND($D371="", $E371=""), "", IFNA(INDEX(Bhajans[], MATCH(IF($D371&lt;&gt;"", $D371, $E371), Bhajans[title], 0), 9), ""))
</f>
        <v>~ Harikamboji</v>
      </c>
      <c r="K371" s="26" t="str">
        <f t="array" ref="K371">IF(AND($D371="", $E371=""), "", IFNA(INDEX(Bhajans[], MATCH(IF($D371&lt;&gt;"", $D371, $E371), Bhajans[title], 0), 5), ""))
</f>
        <v>Hara Bhola Natha Uma Pathey, Shambho Shankara Pashupathey
Kailasa Vasa Chidambaresha, Neelakanta Sadashiva
Bham Bham Hara Hara Bhola Maheshwara, Parvathi Ramana Sadhashiva
Hara Bhola Natha Uma Pathey, Shambho Shankara Pashupathey
Nandi Vahana Naga Bhooshana, Chandrashekara Jatadhara
Gangadhara Hara Gowri Manohara, Girija Kantha Sadashiva</v>
      </c>
      <c r="L371" s="26" t="str">
        <f t="array" ref="L371">IF(AND($D371="", $E371=""), "", IFNA(INDEX(Bhajans[], MATCH(IF($D371&lt;&gt;"", $D371, $E371), Bhajans[title], 0), 4), ""))
</f>
        <v>Let us chant the divine names of Shiva or Shambho who is the consort of Uma, the blue-throated Lord who resides in mount Kailasa and Chidambaram, whose drum resounds Bham Bham, who is the consort of Parvathi.</v>
      </c>
    </row>
    <row r="372" ht="22.5" hidden="1" customHeight="1">
      <c r="A372" s="5">
        <v>45890.0</v>
      </c>
      <c r="B372" s="20" t="s">
        <v>15</v>
      </c>
      <c r="D372" s="20" t="s">
        <v>298</v>
      </c>
      <c r="E372" s="22"/>
      <c r="F372" s="23"/>
      <c r="G372" s="24" t="s">
        <v>89</v>
      </c>
      <c r="H372" s="25" t="str">
        <f t="array" ref="H372">IFNA(INDEX(Pitches[],MATCH($G372,Pitches[Pitches],0),2),"")</f>
        <v>E</v>
      </c>
      <c r="I372" s="23" t="str">
        <f t="array" ref="I372">IF(
  AND(D372="", E372=""), 
  "", 
  IFNA(
    IF(
      INDEX(Singers[], MATCH(IF(D372&lt;&gt;"", B372, C372), Singers[Singers], 0), 2, 0) = "Gents",
      INDEX(Bhajans[], MATCH(IF(D372&lt;&gt;"", D372, E372), Bhajans[title], 0), 13),
      INDEX(Bhajans[], MATCH(IF(D372&lt;&gt;"", D372, E372), Bhajans[title], 0), 14)
    ),
    ""
  )
)
</f>
        <v>6.5 Pancham / A#</v>
      </c>
      <c r="J372" s="25" t="str">
        <f t="array" ref="J372">IF(AND($D372="", $E372=""), "", IFNA(INDEX(Bhajans[], MATCH(IF($D372&lt;&gt;"", $D372, $E372), Bhajans[title], 0), 9), ""))
</f>
        <v>Hamir Kalyani / Kedar</v>
      </c>
      <c r="K372" s="26" t="str">
        <f t="array" ref="K372">IF(AND($D372="", $E372=""), "", IFNA(INDEX(Bhajans[], MATCH(IF($D372&lt;&gt;"", $D372, $E372), Bhajans[title], 0), 5), ""))
</f>
        <v>Lambodhara Jaya Gowri Sutha
Ganadhipa Jaya Gajanana [ Lambodhara ... ]
Phaalachandra Dhara Gaja Karneshwara
Partheeshwara Maam (Sayeeshwara Maam) Paahi Prabho</v>
      </c>
      <c r="L372" s="26" t="str">
        <f t="array" ref="L372">IF(AND($D372="", $E372=""), "", IFNA(INDEX(Bhajans[], MATCH(IF($D372&lt;&gt;"", $D372, $E372), Bhajans[title], 0), 4), ""))
</f>
        <v>Victory to Lord Ganesha, the big-bellied one, the Lord of the Ganas (Shiva's army) and the son of Mother Gowri (Parvathi). Victory to the elephant-faced Lord who adorns the crescent moon on His forehead and who has big ears like that of an elephant. Protect me Lord Sai, the Lord of Parthi. You are none other than Lord Ganesha.</v>
      </c>
    </row>
    <row r="373" ht="22.5" hidden="1" customHeight="1">
      <c r="A373" s="5">
        <v>45890.0</v>
      </c>
      <c r="B373" s="20" t="s">
        <v>0</v>
      </c>
      <c r="D373" s="20" t="s">
        <v>4325</v>
      </c>
      <c r="E373" s="22"/>
      <c r="F373" s="23"/>
      <c r="G373" s="24" t="s">
        <v>41</v>
      </c>
      <c r="H373" s="25" t="str">
        <f t="array" ref="H373">IFNA(INDEX(Pitches[],MATCH($G373,Pitches[Pitches],0),2),"")</f>
        <v>G</v>
      </c>
      <c r="I373" s="23" t="str">
        <f t="array" ref="I373">IF(
  AND(D373="", E373=""), 
  "", 
  IFNA(
    IF(
      INDEX(Singers[], MATCH(IF(D373&lt;&gt;"", B373, C373), Singers[Singers], 0), 2, 0) = "Gents",
      INDEX(Bhajans[], MATCH(IF(D373&lt;&gt;"", D373, E373), Bhajans[title], 0), 13),
      INDEX(Bhajans[], MATCH(IF(D373&lt;&gt;"", D373, E373), Bhajans[title], 0), 14)
    ),
    ""
  )
)
</f>
        <v>1 Pancham / C</v>
      </c>
      <c r="J373" s="25" t="str">
        <f t="array" ref="J373">IF(AND($D373="", $E373=""), "", IFNA(INDEX(Bhajans[], MATCH(IF($D373&lt;&gt;"", $D373, $E373), Bhajans[title], 0), 9), ""))
</f>
        <v>Maand</v>
      </c>
      <c r="K373" s="26" t="str">
        <f t="array" ref="K373">IF(AND($D373="", $E373=""), "", IFNA(INDEX(Bhajans[], MATCH(IF($D373&lt;&gt;"", $D373, $E373), Bhajans[title], 0), 5), ""))
</f>
        <v>Jaya Partheesha Jaya Paramesha
Jaya Sayeesha Namo
Abhaya Pradatha Prema Pradatha
Jaya Sayeesha Namo
Karuna Sagara Hey Paramesha
Jaya Sayeesha Namo</v>
      </c>
      <c r="L373" s="26" t="str">
        <f t="array" ref="L373">IF(AND($D373="", $E373=""), "", IFNA(INDEX(Bhajans[], MATCH(IF($D373&lt;&gt;"", $D373, $E373), Bhajans[title], 0), 4), ""))
</f>
        <v>Victory to the Lord of Parthi, Lord Sathya Sai, the Supreme Lord. Salutations to the one who gives protection and Divine Love. Salutations to the ocean of compassion, Lord Sai</v>
      </c>
    </row>
    <row r="374" ht="22.5" hidden="1" customHeight="1">
      <c r="A374" s="5">
        <v>45890.0</v>
      </c>
      <c r="B374" s="20" t="s">
        <v>13</v>
      </c>
      <c r="D374" s="20" t="s">
        <v>4340</v>
      </c>
      <c r="E374" s="22"/>
      <c r="F374" s="23"/>
      <c r="G374" s="24" t="s">
        <v>88</v>
      </c>
      <c r="H374" s="25" t="str">
        <f t="array" ref="H374">IFNA(INDEX(Pitches[],MATCH($G374,Pitches[Pitches],0),2),"")</f>
        <v>A</v>
      </c>
      <c r="I374" s="23" t="str">
        <f t="array" ref="I374">IF(
  AND(D374="", E374=""), 
  "", 
  IFNA(
    IF(
      INDEX(Singers[], MATCH(IF(D374&lt;&gt;"", B374, C374), Singers[Singers], 0), 2, 0) = "Gents",
      INDEX(Bhajans[], MATCH(IF(D374&lt;&gt;"", D374, E374), Bhajans[title], 0), 13),
      INDEX(Bhajans[], MATCH(IF(D374&lt;&gt;"", D374, E374), Bhajans[title], 0), 14)
    ),
    ""
  )
)
</f>
        <v>2.5 Pancham / D#</v>
      </c>
      <c r="J374" s="25" t="str">
        <f t="array" ref="J374">IF(AND($D374="", $E374=""), "", IFNA(INDEX(Bhajans[], MATCH(IF($D374&lt;&gt;"", $D374, $E374), Bhajans[title], 0), 9), ""))
</f>
        <v>Yaman Kalyan</v>
      </c>
      <c r="K374" s="26" t="str">
        <f t="array" ref="K374">IF(AND($D374="", $E374=""), "", IFNA(INDEX(Bhajans[], MATCH(IF($D374&lt;&gt;"", $D374, $E374), Bhajans[title], 0), 5), ""))
</f>
        <v>Shiva Shambho Shambho Shiva Shambho Mahadeva
Hara Hara Hara Hara Mahadeva Shiva Shambho Mahadeva
Haalaahala Dhara Shambho Anatha Natha Shambho
Hari Om (Om Om) Hari Om Hari Om Namah Shivaya</v>
      </c>
      <c r="L374" s="26" t="str">
        <f t="array" ref="L374">IF(AND($D374="", $E374=""), "", IFNA(INDEX(Bhajans[], MATCH(IF($D374&lt;&gt;"", $D374, $E374), Bhajans[title], 0), 4), ""))
</f>
        <v>We sing the glory of Lord Shiva (Shambho Mahadeva), the one who has consumed the poison to save the world and the one who is compassionate and protects the needy and downtrodden. We pray to You, O Lord Shiva and offer our salutations.</v>
      </c>
    </row>
    <row r="375" ht="22.5" hidden="1" customHeight="1">
      <c r="A375" s="5">
        <v>45890.0</v>
      </c>
      <c r="B375" s="20" t="s">
        <v>0</v>
      </c>
      <c r="D375" s="20" t="s">
        <v>4358</v>
      </c>
      <c r="E375" s="22"/>
      <c r="F375" s="23"/>
      <c r="G375" s="24" t="s">
        <v>185</v>
      </c>
      <c r="H375" s="25" t="str">
        <f t="array" ref="H375">IFNA(INDEX(Pitches[],MATCH($G375,Pitches[Pitches],0),2),"")</f>
        <v>C</v>
      </c>
      <c r="I375" s="23" t="str">
        <f t="array" ref="I375">IF(
  AND(D375="", E375=""), 
  "", 
  IFNA(
    IF(
      INDEX(Singers[], MATCH(IF(D375&lt;&gt;"", B375, C375), Singers[Singers], 0), 2, 0) = "Gents",
      INDEX(Bhajans[], MATCH(IF(D375&lt;&gt;"", D375, E375), Bhajans[title], 0), 13),
      INDEX(Bhajans[], MATCH(IF(D375&lt;&gt;"", D375, E375), Bhajans[title], 0), 14)
    ),
    ""
  )
)
</f>
        <v>3 Pancham / E</v>
      </c>
      <c r="J375" s="25" t="str">
        <f t="array" ref="J375">IF(AND($D375="", $E375=""), "", IFNA(INDEX(Bhajans[], MATCH(IF($D375&lt;&gt;"", $D375, $E375), Bhajans[title], 0), 9), ""))
</f>
        <v>~ Harikamboji</v>
      </c>
      <c r="K375" s="26" t="str">
        <f t="array" ref="K375">IF(AND($D375="", $E375=""), "", IFNA(INDEX(Bhajans[], MATCH(IF($D375&lt;&gt;"", $D375, $E375), Bhajans[title], 0), 5), ""))
</f>
        <v>Shiva Shiva Shambho Hara Hara Shambho Sai Shambho Shankara
Vyagrambaradhara Vibhuti Sundara Sai Shambho Shankara
Chandrakala Dhara Shankara Ganga Jatadhara Shankara
Tandava Priyakara Natana Manohara Haalaahala Dhara Shankara [ Vyagrambaradhara ... ]</v>
      </c>
      <c r="L375" s="26" t="str">
        <f t="array" ref="L375">IF(AND($D375="", $E375=""), "", IFNA(INDEX(Bhajans[], MATCH(IF($D375&lt;&gt;"", $D375, $E375), Bhajans[title], 0), 4), ""))
</f>
        <v>Sing the glory of Lord Shiva, the one who wears the tiger skin, who besmears ashes all over His body, the one with the crescent moon on His head and the Ganges flowing from His matted locks, the one who loves to do the Cosmic dance, the one who swallowed the deadly poison and held it inside His throat (during the conflict between the Gods and Demons. Hence, Lord Shiva is also called Neela Kanta, the blue-throated one).</v>
      </c>
    </row>
    <row r="376" ht="22.5" hidden="1" customHeight="1">
      <c r="A376" s="5">
        <v>45891.0</v>
      </c>
      <c r="B376" s="20" t="s">
        <v>4375</v>
      </c>
      <c r="D376" s="20" t="s">
        <v>1613</v>
      </c>
      <c r="E376" s="22"/>
      <c r="F376" s="23"/>
      <c r="G376" s="24" t="s">
        <v>185</v>
      </c>
      <c r="H376" s="25" t="str">
        <f t="array" ref="H376">IFNA(INDEX(Pitches[],MATCH($G376,Pitches[Pitches],0),2),"")</f>
        <v>C</v>
      </c>
      <c r="I376" s="23" t="str">
        <f t="array" ref="I376">IF(
  AND(D376="", E376=""), 
  "", 
  IFNA(
    IF(
      INDEX(Singers[], MATCH(IF(D376&lt;&gt;"", B376, C376), Singers[Singers], 0), 2, 0) = "Gents",
      INDEX(Bhajans[], MATCH(IF(D376&lt;&gt;"", D376, E376), Bhajans[title], 0), 13),
      INDEX(Bhajans[], MATCH(IF(D376&lt;&gt;"", D376, E376), Bhajans[title], 0), 14)
    ),
    ""
  )
)
</f>
        <v/>
      </c>
      <c r="J376" s="25" t="str">
        <f t="array" ref="J376">IF(AND($D376="", $E376=""), "", IFNA(INDEX(Bhajans[], MATCH(IF($D376&lt;&gt;"", $D376, $E376), Bhajans[title], 0), 9), ""))
</f>
        <v>Yaman Kalyan</v>
      </c>
      <c r="K376" s="26" t="str">
        <f t="array" ref="K376">IF(AND($D376="", $E376=""), "", IFNA(INDEX(Bhajans[], MATCH(IF($D376&lt;&gt;"", $D376, $E376), Bhajans[title], 0), 5), ""))
</f>
        <v>Vighneshwara Gananatha Gajanana
Parvathi Nandana Shubhanana
Mangala Murthy Sri Ganaraya
Jaya Ganaraya Sri Ganaraya (2)
Ashta (Siddhi) Vinayaka Shubhanana</v>
      </c>
      <c r="L376" s="26" t="str">
        <f t="array" ref="L376">IF(AND($D376="", $E376=""), "", IFNA(INDEX(Bhajans[], MATCH(IF($D376&lt;&gt;"", $D376, $E376), Bhajans[title], 0), 4), ""))
</f>
        <v>Victory to Lord Vighneshwara (Lord Ganesha) the son of Parvathi,, having a pleasant and auspicious face, who bestows eight types of blessings. He is also known as Siddhi Vinayaka, the one who fulfills our prayers.</v>
      </c>
    </row>
    <row r="377" ht="22.5" hidden="1" customHeight="1">
      <c r="A377" s="5">
        <v>45891.0</v>
      </c>
      <c r="B377" s="20" t="s">
        <v>1</v>
      </c>
      <c r="D377" s="20" t="s">
        <v>4385</v>
      </c>
      <c r="E377" s="22"/>
      <c r="F377" s="23"/>
      <c r="G377" s="24" t="s">
        <v>227</v>
      </c>
      <c r="H377" s="25" t="str">
        <f t="array" ref="H377">IFNA(INDEX(Pitches[],MATCH($G377,Pitches[Pitches],0),2),"")</f>
        <v>A#</v>
      </c>
      <c r="I377" s="23" t="str">
        <f t="array" ref="I377">IF(
  AND(D377="", E377=""), 
  "", 
  IFNA(
    IF(
      INDEX(Singers[], MATCH(IF(D377&lt;&gt;"", B377, C377), Singers[Singers], 0), 2, 0) = "Gents",
      INDEX(Bhajans[], MATCH(IF(D377&lt;&gt;"", D377, E377), Bhajans[title], 0), 13),
      INDEX(Bhajans[], MATCH(IF(D377&lt;&gt;"", D377, E377), Bhajans[title], 0), 14)
    ),
    ""
  )
)
</f>
        <v>2 Pancham / D</v>
      </c>
      <c r="J377" s="25" t="str">
        <f t="array" ref="J377">IF(AND($D377="", $E377=""), "", IFNA(INDEX(Bhajans[], MATCH(IF($D377&lt;&gt;"", $D377, $E377), Bhajans[title], 0), 9), ""))
</f>
        <v>Kalyani / Yaman</v>
      </c>
      <c r="K377" s="26" t="str">
        <f t="array" ref="K377">IF(AND($D377="", $E377=""), "", IFNA(INDEX(Bhajans[], MATCH(IF($D377&lt;&gt;"", $D377, $E377), Bhajans[title], 0), 5), ""))
</f>
        <v>Mata Maheshwari Tribhuvana Janani
Premamayi Sathya Sai Janani
Shiva Mana Mohini Paapa Vinashini
Veda Kalamayi Kalyana Dayini
Jagadodharini Parthi Narayani [ Premamayi ]</v>
      </c>
      <c r="L377" s="26" t="str">
        <f t="array" ref="L377">IF(AND($D377="", $E377=""), "", IFNA(INDEX(Bhajans[], MATCH(IF($D377&lt;&gt;"", $D377, $E377), Bhajans[title], 0), 4), ""))
</f>
        <v>The mother of three worlds, Maheshwari (who is Parvathi the Consort of Shiva) who is none other than Lord Sathya Sai is the personification of Love, is the enchanter of Lord Shiva. She is the destroyer of sins, the embodiment of Vedas and the one who bestows auspiciousness. The goddess Narayani of Parthi is the uplifter of the Universe.</v>
      </c>
    </row>
    <row r="378" ht="22.5" hidden="1" customHeight="1">
      <c r="A378" s="5">
        <v>45891.0</v>
      </c>
      <c r="B378" s="20" t="s">
        <v>20</v>
      </c>
      <c r="D378" s="20" t="s">
        <v>4397</v>
      </c>
      <c r="E378" s="22"/>
      <c r="F378" s="23"/>
      <c r="G378" s="24" t="s">
        <v>185</v>
      </c>
      <c r="H378" s="25" t="str">
        <f t="array" ref="H378">IFNA(INDEX(Pitches[],MATCH($G378,Pitches[Pitches],0),2),"")</f>
        <v>C</v>
      </c>
      <c r="I378" s="23" t="str">
        <f t="array" ref="I378">IF(
  AND(D378="", E378=""), 
  "", 
  IFNA(
    IF(
      INDEX(Singers[], MATCH(IF(D378&lt;&gt;"", B378, C378), Singers[Singers], 0), 2, 0) = "Gents",
      INDEX(Bhajans[], MATCH(IF(D378&lt;&gt;"", D378, E378), Bhajans[title], 0), 13),
      INDEX(Bhajans[], MATCH(IF(D378&lt;&gt;"", D378, E378), Bhajans[title], 0), 14)
    ),
    ""
  )
)
</f>
        <v>6.5 Madhyam / D#</v>
      </c>
      <c r="J378" s="25" t="str">
        <f t="array" ref="J378">IF(AND($D378="", $E378=""), "", IFNA(INDEX(Bhajans[], MATCH(IF($D378&lt;&gt;"", $D378, $E378), Bhajans[title], 0), 9), ""))
</f>
        <v>Keeravani</v>
      </c>
      <c r="K378" s="26" t="str">
        <f t="array" ref="K378">IF(AND($D378="", $E378=""), "", IFNA(INDEX(Bhajans[], MATCH(IF($D378&lt;&gt;"", $D378, $E378), Bhajans[title], 0), 5), ""))
</f>
        <v>Mata Mata Sai Mata
Jagatha Mata Sai Vishwa Mata [ Mata Mata ... ]
Durga Bhavani Kaali Kapalini
Shanthi Dayini Sai Mata</v>
      </c>
      <c r="L378" s="26" t="str">
        <f t="array" ref="L378">IF(AND($D378="", $E378=""), "", IFNA(INDEX(Bhajans[], MATCH(IF($D378&lt;&gt;"", $D378, $E378), Bhajans[title], 0), 4), ""))
</f>
        <v>Mother Sai is the mother of the Universe. She is known by names like Durga, Bhavani, and Kali. She is the bestower of peace.</v>
      </c>
    </row>
    <row r="379" ht="22.5" hidden="1" customHeight="1">
      <c r="A379" s="5">
        <v>45892.0</v>
      </c>
      <c r="B379" s="20" t="s">
        <v>1</v>
      </c>
      <c r="D379" s="20" t="s">
        <v>1763</v>
      </c>
      <c r="E379" s="22"/>
      <c r="F379" s="23"/>
      <c r="G379" s="24" t="s">
        <v>344</v>
      </c>
      <c r="H379" s="25" t="str">
        <f t="array" ref="H379">IFNA(INDEX(Pitches[],MATCH($G379,Pitches[Pitches],0),2),"")</f>
        <v>C#</v>
      </c>
      <c r="I379" s="23" t="str">
        <f t="array" ref="I379">IF(
  AND(D379="", E379=""), 
  "", 
  IFNA(
    IF(
      INDEX(Singers[], MATCH(IF(D379&lt;&gt;"", B379, C379), Singers[Singers], 0), 2, 0) = "Gents",
      INDEX(Bhajans[], MATCH(IF(D379&lt;&gt;"", D379, E379), Bhajans[title], 0), 13),
      INDEX(Bhajans[], MATCH(IF(D379&lt;&gt;"", D379, E379), Bhajans[title], 0), 14)
    ),
    ""
  )
)
</f>
        <v>1 Madhyam / F</v>
      </c>
      <c r="J379" s="25" t="str">
        <f t="array" ref="J379">IF(AND($D379="", $E379=""), "", IFNA(INDEX(Bhajans[], MATCH(IF($D379&lt;&gt;"", $D379, $E379), Bhajans[title], 0), 9), ""))
</f>
        <v>Hindolam / Malkauns</v>
      </c>
      <c r="K379" s="26" t="str">
        <f t="array" ref="K379">IF(AND($D379="", $E379=""), "", IFNA(INDEX(Bhajans[], MATCH(IF($D379&lt;&gt;"", $D379, $E379), Bhajans[title], 0), 5), ""))
</f>
        <v>Jaya Jaya Jaya Hey Gajanana
Gajanana Hey Gajavadana [ Jaya Jaya Jaya Hey ... ]
Parvathi Nandana Gajanana
Pashupathi Tanaya Gajanana
Adi Poojya Deva Gajanana</v>
      </c>
      <c r="L379" s="26" t="str">
        <f t="array" ref="L379">IF(AND($D379="", $E379=""), "", IFNA(INDEX(Bhajans[], MATCH(IF($D379&lt;&gt;"", $D379, $E379), Bhajans[title], 0), 4), ""))
</f>
        <v>Glory to the elephant-faced Lord Ganesha, the son of Mother Parvathi and Lord Shiva, and the one who is offered the foremost prayers.</v>
      </c>
    </row>
    <row r="380" ht="22.5" hidden="1" customHeight="1">
      <c r="A380" s="5">
        <v>45892.0</v>
      </c>
      <c r="B380" s="20" t="s">
        <v>16</v>
      </c>
      <c r="D380" s="20" t="s">
        <v>1063</v>
      </c>
      <c r="E380" s="22"/>
      <c r="F380" s="23"/>
      <c r="G380" s="24" t="s">
        <v>227</v>
      </c>
      <c r="H380" s="25" t="str">
        <f t="array" ref="H380">IFNA(INDEX(Pitches[],MATCH($G380,Pitches[Pitches],0),2),"")</f>
        <v>A#</v>
      </c>
      <c r="I380" s="23" t="str">
        <f t="array" ref="I380">IF(
  AND(D380="", E380=""), 
  "", 
  IFNA(
    IF(
      INDEX(Singers[], MATCH(IF(D380&lt;&gt;"", B380, C380), Singers[Singers], 0), 2, 0) = "Gents",
      INDEX(Bhajans[], MATCH(IF(D380&lt;&gt;"", D380, E380), Bhajans[title], 0), 13),
      INDEX(Bhajans[], MATCH(IF(D380&lt;&gt;"", D380, E380), Bhajans[title], 0), 14)
    ),
    ""
  )
)
</f>
        <v>2.5 Pancham / D#</v>
      </c>
      <c r="J380" s="25" t="str">
        <f t="array" ref="J380">IF(AND($D380="", $E380=""), "", IFNA(INDEX(Bhajans[], MATCH(IF($D380&lt;&gt;"", $D380, $E380), Bhajans[title], 0), 9), ""))
</f>
        <v>Shankarabharanam / Bilawal</v>
      </c>
      <c r="K380" s="26" t="str">
        <f t="array" ref="K380">IF(AND($D380="", $E380=""), "", IFNA(INDEX(Bhajans[], MATCH(IF($D380&lt;&gt;"", $D380, $E380), Bhajans[title], 0), 5), ""))
</f>
        <v>Rama Krishna Vasudeva Narayana Hari Hari
Vishwa Roopa Vasudeva Narayana Hari Hari
Narayana Hari Hari Om Narayana Hari Hari [ Vishwa Roopa ... ]</v>
      </c>
      <c r="L380" s="26" t="str">
        <f t="array" ref="L380">IF(AND($D380="", $E380=""), "", IFNA(INDEX(Bhajans[], MATCH(IF($D380&lt;&gt;"", $D380, $E380), Bhajans[title], 0), 4), ""))
</f>
        <v>Chant the names of Lord Rama, Krishna, Vasudeva, Hari, Narayana, the all-pervading cosmic form of the Lord of Lords, Lord Hari, who is verily Lord Sai.</v>
      </c>
    </row>
    <row r="381" ht="22.5" hidden="1" customHeight="1">
      <c r="A381" s="5">
        <v>45892.0</v>
      </c>
      <c r="B381" s="20" t="s">
        <v>10</v>
      </c>
      <c r="D381" s="20" t="s">
        <v>4426</v>
      </c>
      <c r="E381" s="22"/>
      <c r="F381" s="23"/>
      <c r="G381" s="24" t="s">
        <v>52</v>
      </c>
      <c r="H381" s="25" t="str">
        <f t="array" ref="H381">IFNA(INDEX(Pitches[],MATCH($G381,Pitches[Pitches],0),2),"")</f>
        <v>G#</v>
      </c>
      <c r="I381" s="23" t="str">
        <f t="array" ref="I381">IF(
  AND(D381="", E381=""), 
  "", 
  IFNA(
    IF(
      INDEX(Singers[], MATCH(IF(D381&lt;&gt;"", B381, C381), Singers[Singers], 0), 2, 0) = "Gents",
      INDEX(Bhajans[], MATCH(IF(D381&lt;&gt;"", D381, E381), Bhajans[title], 0), 13),
      INDEX(Bhajans[], MATCH(IF(D381&lt;&gt;"", D381, E381), Bhajans[title], 0), 14)
    ),
    ""
  )
)
</f>
        <v>2.5 Pancham / D#</v>
      </c>
      <c r="J381" s="25" t="str">
        <f t="array" ref="J381">IF(AND($D381="", $E381=""), "", IFNA(INDEX(Bhajans[], MATCH(IF($D381&lt;&gt;"", $D381, $E381), Bhajans[title], 0), 9), ""))
</f>
        <v>Madhyamavati / Madhmad Sarang</v>
      </c>
      <c r="K381" s="26" t="str">
        <f t="array" ref="K381">IF(AND($D381="", $E381=""), "", IFNA(INDEX(Bhajans[], MATCH(IF($D381&lt;&gt;"", $D381, $E381), Bhajans[title], 0), 5), ""))
</f>
        <v>Sai Narayana Narayana Mangala Naam
Sathya Narayana Narayana Mangala Naam [ Sai Narayana ... ]
Sai Brahma Sai Vishnu
Sai Parameshwara Omkara
Sai Paramananda Mukunda
(Sathya) Sayeesha Mangala Naam
Narayana Narayana Mangala Dham
Sai Brahma Sai Vishnu
Sai Parameshwara Omkara
Sai Muralidhara Vara Govinda
Sayeesha Mangala Dhaam (Sathya)</v>
      </c>
      <c r="L381" s="26" t="str">
        <f t="array" ref="L381">IF(AND($D381="", $E381=""), "", IFNA(INDEX(Bhajans[], MATCH(IF($D381&lt;&gt;"", $D381, $E381), Bhajans[title], 0), 4), ""))
</f>
        <v>The divine names of Sai Narayana and Sathya Narayana are most auspicious. Lord Sai is verily Brahma, Vishnu, Shiva, the supremely blissful Krishna and the divine sound Om. Chant the name of Lord Sai that bestows auspiciousness.</v>
      </c>
    </row>
    <row r="382" ht="22.5" hidden="1" customHeight="1">
      <c r="A382" s="5">
        <v>45892.0</v>
      </c>
      <c r="B382" s="20" t="s">
        <v>0</v>
      </c>
      <c r="D382" s="20" t="s">
        <v>4438</v>
      </c>
      <c r="E382" s="22"/>
      <c r="F382" s="23"/>
      <c r="G382" s="24" t="s">
        <v>41</v>
      </c>
      <c r="H382" s="25" t="str">
        <f t="array" ref="H382">IFNA(INDEX(Pitches[],MATCH($G382,Pitches[Pitches],0),2),"")</f>
        <v>G</v>
      </c>
      <c r="I382" s="23" t="str">
        <f t="array" ref="I382">IF(
  AND(D382="", E382=""), 
  "", 
  IFNA(
    IF(
      INDEX(Singers[], MATCH(IF(D382&lt;&gt;"", B382, C382), Singers[Singers], 0), 2, 0) = "Gents",
      INDEX(Bhajans[], MATCH(IF(D382&lt;&gt;"", D382, E382), Bhajans[title], 0), 13),
      INDEX(Bhajans[], MATCH(IF(D382&lt;&gt;"", D382, E382), Bhajans[title], 0), 14)
    ),
    ""
  )
)
</f>
        <v>7 Pancham / B</v>
      </c>
      <c r="J382" s="25" t="str">
        <f t="array" ref="J382">IF(AND($D382="", $E382=""), "", IFNA(INDEX(Bhajans[], MATCH(IF($D382&lt;&gt;"", $D382, $E382), Bhajans[title], 0), 9), ""))
</f>
        <v>Amruthavarshini</v>
      </c>
      <c r="K382" s="26" t="str">
        <f t="array" ref="K382">IF(AND($D382="", $E382=""), "", IFNA(INDEX(Bhajans[], MATCH(IF($D382&lt;&gt;"", $D382, $E382), Bhajans[title], 0), 5), ""))
</f>
        <v>Kamala Nayana Narayana
Ksheerabdhi Shayana Narayana
Megha Varna Hari Narayana
Vaikunta Vasa Narayana
Prasanthi Vasa Narayana</v>
      </c>
      <c r="L382" s="26" t="str">
        <f t="array" ref="L382">IF(AND($D382="", $E382=""), "", IFNA(INDEX(Bhajans[], MATCH(IF($D382&lt;&gt;"", $D382, $E382), Bhajans[title], 0), 4), ""))
</f>
        <v>Glory to Lord Narayana, the lotus-eyed one who reclines on the Ocean of Milk, the one who is dark-hued like the rain cloud, the one who has Vaikunta as His abode. He is verily Lord Sai whose abode is Prashanthi Nilayam at Puttaparthi.</v>
      </c>
    </row>
    <row r="383" ht="22.5" hidden="1" customHeight="1">
      <c r="A383" s="5">
        <v>45895.0</v>
      </c>
      <c r="B383" s="20" t="s">
        <v>13</v>
      </c>
      <c r="C383" s="28" t="str">
        <f t="array" ref="C383">IFNA(XLOOKUP(E383,GP_Bhajan_List[GP Bhajan List], GP_Bhajan_List[Singer]),"")</f>
        <v/>
      </c>
      <c r="D383" s="20" t="s">
        <v>3682</v>
      </c>
      <c r="E383" s="22"/>
      <c r="F383" s="23"/>
      <c r="G383" s="24" t="s">
        <v>155</v>
      </c>
      <c r="H383" s="25" t="str">
        <f t="array" ref="H383">IFNA(INDEX(Pitches[],MATCH($G383,Pitches[Pitches],0),2),"")</f>
        <v>C#</v>
      </c>
      <c r="I383" s="23" t="str">
        <f t="array" ref="I383">IF(
  AND(D383="", E383=""), 
  "", 
  IFNA(
    IF(
      INDEX(Singers[], MATCH(IF(D383&lt;&gt;"", B383, C383), Singers[Singers], 0), 2, 0) = "Gents",
      INDEX(Bhajans[], MATCH(IF(D383&lt;&gt;"", D383, E383), Bhajans[title], 0), 13),
      INDEX(Bhajans[], MATCH(IF(D383&lt;&gt;"", D383, E383), Bhajans[title], 0), 14)
    ),
    ""
  )
)
</f>
        <v>4.5 Pancham / F#</v>
      </c>
      <c r="J383" s="25" t="str">
        <f t="array" ref="J383">IF(AND($D383="", $E383=""), "", IFNA(INDEX(Bhajans[], MATCH(IF($D383&lt;&gt;"", $D383, $E383), Bhajans[title], 0), 9), ""))
</f>
        <v>Shankarabharanam / Bilawal</v>
      </c>
      <c r="K383" s="26" t="str">
        <f t="array" ref="K383">IF(AND($D383="", $E383=""), "", IFNA(INDEX(Bhajans[], MATCH(IF($D383&lt;&gt;"", $D383, $E383), Bhajans[title], 0), 5), ""))
</f>
        <v>Gajavadana Gananatha Gajavadana Vinayaka
Siddhi Vidhata Shiva Tanaya
Buddhi Pradayaka Gajanana
Parvathi Nandana Bhava Bhaya Bhanjana
Yuga Yuga Vanditha Jaya Sri Ganesha
Tateyou Gananatha Warera no Uchi ni Hikaru Kami
Iainaru Kami Shiva no Itoshigo
Eichi o Sazukeru Vinayaka
Parvathi no Miko ni Eikou Are
Warera ni Michi o Shimesu Ganesha yo</v>
      </c>
      <c r="L383" s="26" t="str">
        <f t="array" ref="L383">IF(AND($D383="", $E383=""), "", IFNA(INDEX(Bhajans[], MATCH(IF($D383&lt;&gt;"", $D383, $E383), Bhajans[title], 0), 4), ""))
</f>
        <v>Worship the elephant-faced Ganesha, the Lord of the demigods, the son of Lord Shiva who can bestow powers and intellectual prowess. O Son of Mother Parvathi, You remove the fear of the cycle of birth and death and help cross it. Victory to Lord Ganesha, who is worshipped in all ages (yugas).</v>
      </c>
    </row>
    <row r="384" ht="22.5" hidden="1" customHeight="1">
      <c r="A384" s="5">
        <v>45895.0</v>
      </c>
      <c r="B384" s="20" t="s">
        <v>18</v>
      </c>
      <c r="C384" s="28" t="str">
        <f t="array" ref="C384">IFNA(XLOOKUP(E384,GP_Bhajan_List[GP Bhajan List], GP_Bhajan_List[Singer]),"")</f>
        <v/>
      </c>
      <c r="D384" s="20" t="s">
        <v>4464</v>
      </c>
      <c r="E384" s="22"/>
      <c r="F384" s="23"/>
      <c r="G384" s="24" t="s">
        <v>41</v>
      </c>
      <c r="H384" s="25" t="str">
        <f t="array" ref="H384">IFNA(INDEX(Pitches[],MATCH($G384,Pitches[Pitches],0),2),"")</f>
        <v>G</v>
      </c>
      <c r="I384" s="23" t="str">
        <f t="array" ref="I384">IF(
  AND(D384="", E384=""), 
  "", 
  IFNA(
    IF(
      INDEX(Singers[], MATCH(IF(D384&lt;&gt;"", B384, C384), Singers[Singers], 0), 2, 0) = "Gents",
      INDEX(Bhajans[], MATCH(IF(D384&lt;&gt;"", D384, E384), Bhajans[title], 0), 13),
      INDEX(Bhajans[], MATCH(IF(D384&lt;&gt;"", D384, E384), Bhajans[title], 0), 14)
    ),
    ""
  )
)
</f>
        <v>2.5 Pancham / D#</v>
      </c>
      <c r="J384" s="25" t="str">
        <f t="array" ref="J384">IF(AND($D384="", $E384=""), "", IFNA(INDEX(Bhajans[], MATCH(IF($D384&lt;&gt;"", $D384, $E384), Bhajans[title], 0), 9), ""))
</f>
        <v>Shankarabharanam / Bilawal</v>
      </c>
      <c r="K384" s="26" t="str">
        <f t="array" ref="K384">IF(AND($D384="", $E384=""), "", IFNA(INDEX(Bhajans[], MATCH(IF($D384&lt;&gt;"", $D384, $E384), Bhajans[title], 0), 5), ""))
</f>
        <v>Paar Karo Uddhar Karo Prabhu Parthi Puri Bhagawan
Harey Ram Ram Ram Ghana Shyam Shyam Shyam Hey Sai Natha Bhagawan
Deena Dayakara Karuna Murthy Kali Yuga Avatar Sai Bhagawan
Allah Sai Buddha Zohrashtra Yesu Christhu Bhagawan</v>
      </c>
      <c r="L384" s="26" t="str">
        <f t="array" ref="L384">IF(AND($D384="", $E384=""), "", IFNA(INDEX(Bhajans[], MATCH(IF($D384&lt;&gt;"", $D384, $E384), Bhajans[title], 0), 4), ""))
</f>
        <v>O Lord Sai, Lord of Parthi, please save us and liberate us from the cycle of birth and death. O the most compassionate and merciful Lord, You are the Incarnation of this Kali Age. Chant the name of the Lord Ram, Ghana Shyam (deep blue hued Lord Krishna), Allah, Buddha, Zohrashtra, Jesus Christ.</v>
      </c>
    </row>
    <row r="385" ht="22.5" hidden="1" customHeight="1">
      <c r="A385" s="5">
        <v>45895.0</v>
      </c>
      <c r="B385" s="20" t="s">
        <v>2</v>
      </c>
      <c r="C385" s="28" t="str">
        <f t="array" ref="C385">IFNA(XLOOKUP(E385,GP_Bhajan_List[GP Bhajan List], GP_Bhajan_List[Singer]),"")</f>
        <v/>
      </c>
      <c r="D385" s="20" t="s">
        <v>4477</v>
      </c>
      <c r="E385" s="22"/>
      <c r="F385" s="23"/>
      <c r="G385" s="24" t="s">
        <v>108</v>
      </c>
      <c r="H385" s="25" t="str">
        <f t="array" ref="H385">IFNA(INDEX(Pitches[],MATCH($G385,Pitches[Pitches],0),2),"")</f>
        <v>B</v>
      </c>
      <c r="I385" s="23" t="str">
        <f t="array" ref="I385">IF(
  AND(D385="", E385=""), 
  "", 
  IFNA(
    IF(
      INDEX(Singers[], MATCH(IF(D385&lt;&gt;"", B385, C385), Singers[Singers], 0), 2, 0) = "Gents",
      INDEX(Bhajans[], MATCH(IF(D385&lt;&gt;"", D385, E385), Bhajans[title], 0), 13),
      INDEX(Bhajans[], MATCH(IF(D385&lt;&gt;"", D385, E385), Bhajans[title], 0), 14)
    ),
    ""
  )
)
</f>
        <v>2.5 Pancham / D#</v>
      </c>
      <c r="J385" s="25" t="str">
        <f t="array" ref="J385">IF(AND($D385="", $E385=""), "", IFNA(INDEX(Bhajans[], MATCH(IF($D385&lt;&gt;"", $D385, $E385), Bhajans[title], 0), 9), ""))
</f>
        <v>Tilang</v>
      </c>
      <c r="K385" s="26" t="str">
        <f t="array" ref="K385">IF(AND($D385="", $E385=""), "", IFNA(INDEX(Bhajans[], MATCH(IF($D385&lt;&gt;"", $D385, $E385), Bhajans[title], 0), 5), ""))
</f>
        <v>Parthi Nandana Radhey Shyama
Aao Aao Sai Ghana Shyama [ Parthi Nandana ... ]
Brindavan Ghana Shyama Govinda
Madhura Manohara Mukharavinda
Hey Giridhari Sai Murari [ Aao Aao ... ]</v>
      </c>
      <c r="L385" s="26" t="str">
        <f t="array" ref="L385">IF(AND($D385="", $E385=""), "", IFNA(INDEX(Bhajans[], MATCH(IF($D385&lt;&gt;"", $D385, $E385), Bhajans[title], 0), 4), ""))
</f>
        <v>Come O beautiful and charming Lord Krishna, the dark-hued one who has incarnated as Lord Sai of Parthi. You are the same Lord Krishna of Brindavan, the sweet, enchanting, lotus-faced Lord, who lifted the mountain and conquered the demonic force Mura. Chant the many names of the Lord Govinda and Lord Sai.</v>
      </c>
    </row>
    <row r="386" ht="22.5" hidden="1" customHeight="1">
      <c r="A386" s="5">
        <v>45895.0</v>
      </c>
      <c r="B386" s="20" t="s">
        <v>0</v>
      </c>
      <c r="C386" s="28" t="str">
        <f t="array" ref="C386">IFNA(XLOOKUP(E386,GP_Bhajan_List[GP Bhajan List], GP_Bhajan_List[Singer]),"")</f>
        <v/>
      </c>
      <c r="D386" s="22"/>
      <c r="E386" s="22"/>
      <c r="F386" s="23"/>
      <c r="G386" s="24"/>
      <c r="H386" s="25" t="str">
        <f t="array" ref="H386">IFNA(INDEX(Pitches[],MATCH($G386,Pitches[Pitches],0),2),"")</f>
        <v/>
      </c>
      <c r="I386" s="23" t="str">
        <f t="array" ref="I386">IF(
  AND(D386="", E386=""), 
  "", 
  IFNA(
    IF(
      INDEX(Singers[], MATCH(IF(D386&lt;&gt;"", B386, C386), Singers[Singers], 0), 2, 0) = "Gents",
      INDEX(Bhajans[], MATCH(IF(D386&lt;&gt;"", D386, E386), Bhajans[title], 0), 13),
      INDEX(Bhajans[], MATCH(IF(D386&lt;&gt;"", D386, E386), Bhajans[title], 0), 14)
    ),
    ""
  )
)
</f>
        <v/>
      </c>
      <c r="J386" s="25" t="str">
        <f t="array" ref="J386">IF(AND($D386="", $E386=""), "", IFNA(INDEX(Bhajans[], MATCH(IF($D386&lt;&gt;"", $D386, $E386), Bhajans[title], 0), 9), ""))
</f>
        <v/>
      </c>
      <c r="K386" s="26" t="str">
        <f t="array" ref="K386">IF(AND($D386="", $E386=""), "", IFNA(INDEX(Bhajans[], MATCH(IF($D386&lt;&gt;"", $D386, $E386), Bhajans[title], 0), 5), ""))
</f>
        <v/>
      </c>
      <c r="L386" s="26" t="str">
        <f t="array" ref="L386">IF(AND($D386="", $E386=""), "", IFNA(INDEX(Bhajans[], MATCH(IF($D386&lt;&gt;"", $D386, $E386), Bhajans[title], 0), 4), ""))
</f>
        <v/>
      </c>
    </row>
    <row r="387" ht="22.5" hidden="1" customHeight="1">
      <c r="A387" s="5">
        <v>45896.0</v>
      </c>
      <c r="B387" s="20" t="s">
        <v>4</v>
      </c>
      <c r="C387" s="28" t="str">
        <f t="array" ref="C387">IFNA(XLOOKUP(E387,GP_Bhajan_List[GP Bhajan List], GP_Bhajan_List[Singer]),"")</f>
        <v/>
      </c>
      <c r="D387" s="20" t="s">
        <v>1118</v>
      </c>
      <c r="E387" s="22"/>
      <c r="F387" s="23"/>
      <c r="G387" s="24" t="s">
        <v>89</v>
      </c>
      <c r="H387" s="25" t="str">
        <f t="array" ref="H387">IFNA(INDEX(Pitches[],MATCH($G387,Pitches[Pitches],0),2),"")</f>
        <v>E</v>
      </c>
      <c r="I387" s="23" t="str">
        <f t="array" ref="I387">IF(
  AND(D387="", E387=""), 
  "", 
  IFNA(
    IF(
      INDEX(Singers[], MATCH(IF(D387&lt;&gt;"", B387, C387), Singers[Singers], 0), 2, 0) = "Gents",
      INDEX(Bhajans[], MATCH(IF(D387&lt;&gt;"", D387, E387), Bhajans[title], 0), 13),
      INDEX(Bhajans[], MATCH(IF(D387&lt;&gt;"", D387, E387), Bhajans[title], 0), 14)
    ),
    ""
  )
)
</f>
        <v>6 Pancham / A</v>
      </c>
      <c r="J387" s="25" t="str">
        <f t="array" ref="J387">IF(AND($D387="", $E387=""), "", IFNA(INDEX(Bhajans[], MATCH(IF($D387&lt;&gt;"", $D387, $E387), Bhajans[title], 0), 9), ""))
</f>
        <v>Yaman Kalyan</v>
      </c>
      <c r="K387" s="26" t="str">
        <f t="array" ref="K387">IF(AND($D387="", $E387=""), "", IFNA(INDEX(Bhajans[], MATCH(IF($D387&lt;&gt;"", $D387, $E387), Bhajans[title], 0), 5), ""))
</f>
        <v>Jaya Ho Jaya Ho Mooshika Vahana
Hey Shiva Nandana Prathama Vandana
Parvathi Tanaya Siddhi Vinayaka
Sharanam Sharanam Vighna Haranam [ Hey Shiva Nandana ]</v>
      </c>
      <c r="L387" s="26" t="str">
        <f t="array" ref="L387">IF(AND($D387="", $E387=""), "", IFNA(INDEX(Bhajans[], MATCH(IF($D387&lt;&gt;"", $D387, $E387), Bhajans[title], 0), 4), ""))
</f>
        <v>Victory to the son of Shiva and Parvathi who moves on a mouse and the one who is offered the first prayers. Let us surrender to the one who removes obstacles and grants us spiritual powers.</v>
      </c>
    </row>
    <row r="388" ht="22.5" hidden="1" customHeight="1">
      <c r="A388" s="5">
        <v>45896.0</v>
      </c>
      <c r="B388" s="20" t="s">
        <v>16</v>
      </c>
      <c r="C388" s="28" t="str">
        <f t="array" ref="C388">IFNA(XLOOKUP(E388,GP_Bhajan_List[GP Bhajan List], GP_Bhajan_List[Singer]),"")</f>
        <v/>
      </c>
      <c r="D388" s="20" t="s">
        <v>804</v>
      </c>
      <c r="E388" s="22"/>
      <c r="F388" s="23"/>
      <c r="G388" s="24" t="s">
        <v>120</v>
      </c>
      <c r="H388" s="25" t="str">
        <f t="array" ref="H388">IFNA(INDEX(Pitches[],MATCH($G388,Pitches[Pitches],0),2),"")</f>
        <v>D</v>
      </c>
      <c r="I388" s="23" t="str">
        <f t="array" ref="I388">IF(
  AND(D388="", E388=""), 
  "", 
  IFNA(
    IF(
      INDEX(Singers[], MATCH(IF(D388&lt;&gt;"", B388, C388), Singers[Singers], 0), 2, 0) = "Gents",
      INDEX(Bhajans[], MATCH(IF(D388&lt;&gt;"", D388, E388), Bhajans[title], 0), 13),
      INDEX(Bhajans[], MATCH(IF(D388&lt;&gt;"", D388, E388), Bhajans[title], 0), 14)
    ),
    ""
  )
)
</f>
        <v>4.5 Pancham / F#</v>
      </c>
      <c r="J388" s="25" t="str">
        <f t="array" ref="J388">IF(AND($D388="", $E388=""), "", IFNA(INDEX(Bhajans[], MATCH(IF($D388&lt;&gt;"", $D388, $E388), Bhajans[title], 0), 9), ""))
</f>
        <v>Maand</v>
      </c>
      <c r="K388" s="26" t="str">
        <f t="array" ref="K388">IF(AND($D388="", $E388=""), "", IFNA(INDEX(Bhajans[], MATCH(IF($D388&lt;&gt;"", $D388, $E388), Bhajans[title], 0), 5), ""))
</f>
        <v>Bhavani Nandana Bala Gajanana
Pranava Swaroopa Paahi
Hey Parthi Pureeshwara Sai</v>
      </c>
      <c r="L388" s="26" t="str">
        <f t="array" ref="L388">IF(AND($D388="", $E388=""), "", IFNA(INDEX(Bhajans[], MATCH(IF($D388&lt;&gt;"", $D388, $E388), Bhajans[title], 0), 4), ""))
</f>
        <v>O young Lord Ganesh, the elephant-headed son of Mother Bhavani (Parvathi), please protect us, O Lord, the embodiment of the primordial sound Om (Pranava). You are verily Lord Sai of Parthi.</v>
      </c>
    </row>
    <row r="389" ht="22.5" hidden="1" customHeight="1">
      <c r="A389" s="5">
        <v>45896.0</v>
      </c>
      <c r="B389" s="20" t="s">
        <v>0</v>
      </c>
      <c r="C389" s="28" t="str">
        <f t="array" ref="C389">IFNA(XLOOKUP(E389,GP_Bhajan_List[GP Bhajan List], GP_Bhajan_List[Singer]),"")</f>
        <v/>
      </c>
      <c r="D389" s="22"/>
      <c r="E389" s="22"/>
      <c r="F389" s="23"/>
      <c r="G389" s="24"/>
      <c r="H389" s="25" t="str">
        <f t="array" ref="H389">IFNA(INDEX(Pitches[],MATCH($G389,Pitches[Pitches],0),2),"")</f>
        <v/>
      </c>
      <c r="I389" s="23" t="str">
        <f t="array" ref="I389">IF(
  AND(D389="", E389=""), 
  "", 
  IFNA(
    IF(
      INDEX(Singers[], MATCH(IF(D389&lt;&gt;"", B389, C389), Singers[Singers], 0), 2, 0) = "Gents",
      INDEX(Bhajans[], MATCH(IF(D389&lt;&gt;"", D389, E389), Bhajans[title], 0), 13),
      INDEX(Bhajans[], MATCH(IF(D389&lt;&gt;"", D389, E389), Bhajans[title], 0), 14)
    ),
    ""
  )
)
</f>
        <v/>
      </c>
      <c r="J389" s="25" t="str">
        <f t="array" ref="J389">IF(AND($D389="", $E389=""), "", IFNA(INDEX(Bhajans[], MATCH(IF($D389&lt;&gt;"", $D389, $E389), Bhajans[title], 0), 9), ""))
</f>
        <v/>
      </c>
      <c r="K389" s="26" t="str">
        <f t="array" ref="K389">IF(AND($D389="", $E389=""), "", IFNA(INDEX(Bhajans[], MATCH(IF($D389&lt;&gt;"", $D389, $E389), Bhajans[title], 0), 5), ""))
</f>
        <v/>
      </c>
      <c r="L389" s="26" t="str">
        <f t="array" ref="L389">IF(AND($D389="", $E389=""), "", IFNA(INDEX(Bhajans[], MATCH(IF($D389&lt;&gt;"", $D389, $E389), Bhajans[title], 0), 4), ""))
</f>
        <v/>
      </c>
    </row>
    <row r="390" ht="22.5" hidden="1" customHeight="1">
      <c r="A390" s="5">
        <v>45897.0</v>
      </c>
      <c r="B390" s="20" t="s">
        <v>0</v>
      </c>
      <c r="C390" s="28" t="str">
        <f t="array" ref="C390">IFNA(XLOOKUP(E390,GP_Bhajan_List[GP Bhajan List], GP_Bhajan_List[Singer]),"")</f>
        <v/>
      </c>
      <c r="D390" s="20" t="s">
        <v>4526</v>
      </c>
      <c r="E390" s="22"/>
      <c r="F390" s="23"/>
      <c r="G390" s="24" t="s">
        <v>569</v>
      </c>
      <c r="H390" s="25" t="str">
        <f t="array" ref="H390">IFNA(INDEX(Pitches[],MATCH($G390,Pitches[Pitches],0),2),"")</f>
        <v>D#</v>
      </c>
      <c r="I390" s="23" t="str">
        <f t="array" ref="I390">IF(
  AND(D390="", E390=""), 
  "", 
  IFNA(
    IF(
      INDEX(Singers[], MATCH(IF(D390&lt;&gt;"", B390, C390), Singers[Singers], 0), 2, 0) = "Gents",
      INDEX(Bhajans[], MATCH(IF(D390&lt;&gt;"", D390, E390), Bhajans[title], 0), 13),
      INDEX(Bhajans[], MATCH(IF(D390&lt;&gt;"", D390, E390), Bhajans[title], 0), 14)
    ),
    ""
  )
)
</f>
        <v>1 Madhyam / F</v>
      </c>
      <c r="J390" s="25" t="str">
        <f t="array" ref="J390">IF(AND($D390="", $E390=""), "", IFNA(INDEX(Bhajans[], MATCH(IF($D390&lt;&gt;"", $D390, $E390), Bhajans[title], 0), 9), ""))
</f>
        <v>Hindolam / Malkauns</v>
      </c>
      <c r="K390" s="26" t="str">
        <f t="array" ref="K390">IF(AND($D390="", $E390=""), "", IFNA(INDEX(Bhajans[], MATCH(IF($D390&lt;&gt;"", $D390, $E390), Bhajans[title], 0), 5), ""))
</f>
        <v>Gowri Nandana Bala Gajanana
Gajavadana Gananatha Gajanana [ Gowri Nandana ... ]
Maha Ganapathey Paahi Gajanana
Gajanana Sai Gajanana</v>
      </c>
      <c r="L390" s="26" t="str">
        <f t="array" ref="L390">IF(AND($D390="", $E390=""), "", IFNA(INDEX(Bhajans[], MATCH(IF($D390&lt;&gt;"", $D390, $E390), Bhajans[title], 0), 4), ""))
</f>
        <v>Victory to the son of Mother Gowri (Parvathi), the little Lord Ganesha, who has the face of an elephant and who is the Master of Shiva's army. Protect us O Lord, You are none other than Lord Sai.</v>
      </c>
    </row>
    <row r="391" ht="22.5" hidden="1" customHeight="1">
      <c r="A391" s="5">
        <v>45897.0</v>
      </c>
      <c r="B391" s="20" t="s">
        <v>4</v>
      </c>
      <c r="C391" s="28" t="str">
        <f t="array" ref="C391">IFNA(XLOOKUP(E391,GP_Bhajan_List[GP Bhajan List], GP_Bhajan_List[Singer]),"")</f>
        <v/>
      </c>
      <c r="D391" s="20" t="s">
        <v>1291</v>
      </c>
      <c r="E391" s="22"/>
      <c r="F391" s="23"/>
      <c r="G391" s="24" t="s">
        <v>41</v>
      </c>
      <c r="H391" s="25" t="str">
        <f t="array" ref="H391">IFNA(INDEX(Pitches[],MATCH($G391,Pitches[Pitches],0),2),"")</f>
        <v>G</v>
      </c>
      <c r="I391" s="23" t="str">
        <f t="array" ref="I391">IF(
  AND(D391="", E391=""), 
  "", 
  IFNA(
    IF(
      INDEX(Singers[], MATCH(IF(D391&lt;&gt;"", B391, C391), Singers[Singers], 0), 2, 0) = "Gents",
      INDEX(Bhajans[], MATCH(IF(D391&lt;&gt;"", D391, E391), Bhajans[title], 0), 13),
      INDEX(Bhajans[], MATCH(IF(D391&lt;&gt;"", D391, E391), Bhajans[title], 0), 14)
    ),
    ""
  )
)
</f>
        <v>5 Madhyam / C</v>
      </c>
      <c r="J391" s="25" t="str">
        <f t="array" ref="J391">IF(AND($D391="", $E391=""), "", IFNA(INDEX(Bhajans[], MATCH(IF($D391&lt;&gt;"", $D391, $E391), Bhajans[title], 0), 9), ""))
</f>
        <v>Pahadi</v>
      </c>
      <c r="K391" s="26" t="str">
        <f t="array" ref="K391">IF(AND($D391="", $E391=""), "", IFNA(INDEX(Bhajans[], MATCH(IF($D391&lt;&gt;"", $D391, $E391), Bhajans[title], 0), 5), ""))
</f>
        <v>Shirdi Sai Parthi Baba
Deena Janon Ke Sai Bhaktha Janon Ke Baba
Kali Yuga Avatara Merey Jeevan Aadhara
Sri Guru Sai Ram Sadguru Sai Ram</v>
      </c>
      <c r="L391" s="26" t="str">
        <f t="array" ref="L391">IF(AND($D391="", $E391=""), "", IFNA(INDEX(Bhajans[], MATCH(IF($D391&lt;&gt;"", $D391, $E391), Bhajans[title], 0), 4), ""))
</f>
        <v>Glory to Lord Shirdi Sai who is now in the form of Parthi Baba, the protector of His devotees as well as the weak and the downtrodden, He has incarnated in this Kali age to sustain and protect all beings. We offer our salutations to You, O Lord Sai, You are our divine Preceptor.</v>
      </c>
    </row>
    <row r="392" ht="22.5" hidden="1" customHeight="1">
      <c r="A392" s="5">
        <v>45897.0</v>
      </c>
      <c r="B392" s="20" t="s">
        <v>2</v>
      </c>
      <c r="C392" s="28" t="str">
        <f t="array" ref="C392">IFNA(XLOOKUP(E392,GP_Bhajan_List[GP Bhajan List], GP_Bhajan_List[Singer]),"")</f>
        <v/>
      </c>
      <c r="D392" s="20" t="s">
        <v>4551</v>
      </c>
      <c r="E392" s="22"/>
      <c r="F392" s="23"/>
      <c r="G392" s="24" t="s">
        <v>227</v>
      </c>
      <c r="H392" s="25" t="str">
        <f t="array" ref="H392">IFNA(INDEX(Pitches[],MATCH($G392,Pitches[Pitches],0),2),"")</f>
        <v>A#</v>
      </c>
      <c r="I392" s="23" t="str">
        <f t="array" ref="I392">IF(
  AND(D392="", E392=""), 
  "", 
  IFNA(
    IF(
      INDEX(Singers[], MATCH(IF(D392&lt;&gt;"", B392, C392), Singers[Singers], 0), 2, 0) = "Gents",
      INDEX(Bhajans[], MATCH(IF(D392&lt;&gt;"", D392, E392), Bhajans[title], 0), 13),
      INDEX(Bhajans[], MATCH(IF(D392&lt;&gt;"", D392, E392), Bhajans[title], 0), 14)
    ),
    ""
  )
)
</f>
        <v>2 Pancham / D</v>
      </c>
      <c r="J392" s="25" t="str">
        <f t="array" ref="J392">IF(AND($D392="", $E392=""), "", IFNA(INDEX(Bhajans[], MATCH(IF($D392&lt;&gt;"", $D392, $E392), Bhajans[title], 0), 9), ""))
</f>
        <v>Tilang</v>
      </c>
      <c r="K392" s="26" t="str">
        <f t="array" ref="K392">IF(AND($D392="", $E392=""), "", IFNA(INDEX(Bhajans[], MATCH(IF($D392&lt;&gt;"", $D392, $E392), Bhajans[title], 0), 5), ""))
</f>
        <v>Tum Ho Anatha Nath Bhagawan
O Sai Merey Prana Sakha Bhagawan
Mata Pitha Guru Bandhu Tum Ho
Bhaktha (Deena) Sakha Bhagawan
Bhagawan Bhagawan (2)
Prana Sakha Bhagawan (O Sai Merey)</v>
      </c>
      <c r="L392" s="26" t="str">
        <f t="array" ref="L392">IF(AND($D392="", $E392=""), "", IFNA(INDEX(Bhajans[], MATCH(IF($D392&lt;&gt;"", $D392, $E392), Bhajans[title], 0), 4), ""))
</f>
        <v>Oh Sai Bhagawan, You are the Lord of the forlorn, closest friend for your devotees. You are everything, the Mother, Father, preceptor and even the kith and kin.</v>
      </c>
    </row>
    <row r="393" ht="22.5" hidden="1" customHeight="1">
      <c r="A393" s="5">
        <v>45897.0</v>
      </c>
      <c r="B393" s="20" t="s">
        <v>0</v>
      </c>
      <c r="C393" s="28" t="str">
        <f t="array" ref="C393">IFNA(XLOOKUP(E393,GP_Bhajan_List[GP Bhajan List], GP_Bhajan_List[Singer]),"")</f>
        <v/>
      </c>
      <c r="D393" s="22"/>
      <c r="E393" s="22"/>
      <c r="F393" s="23"/>
      <c r="G393" s="24"/>
      <c r="H393" s="25" t="str">
        <f t="array" ref="H393">IFNA(INDEX(Pitches[],MATCH($G393,Pitches[Pitches],0),2),"")</f>
        <v/>
      </c>
      <c r="I393" s="23" t="str">
        <f t="array" ref="I393">IF(
  AND(D393="", E393=""), 
  "", 
  IFNA(
    IF(
      INDEX(Singers[], MATCH(IF(D393&lt;&gt;"", B393, C393), Singers[Singers], 0), 2, 0) = "Gents",
      INDEX(Bhajans[], MATCH(IF(D393&lt;&gt;"", D393, E393), Bhajans[title], 0), 13),
      INDEX(Bhajans[], MATCH(IF(D393&lt;&gt;"", D393, E393), Bhajans[title], 0), 14)
    ),
    ""
  )
)
</f>
        <v/>
      </c>
      <c r="J393" s="25" t="str">
        <f t="array" ref="J393">IF(AND($D393="", $E393=""), "", IFNA(INDEX(Bhajans[], MATCH(IF($D393&lt;&gt;"", $D393, $E393), Bhajans[title], 0), 9), ""))
</f>
        <v/>
      </c>
      <c r="K393" s="26" t="str">
        <f t="array" ref="K393">IF(AND($D393="", $E393=""), "", IFNA(INDEX(Bhajans[], MATCH(IF($D393&lt;&gt;"", $D393, $E393), Bhajans[title], 0), 5), ""))
</f>
        <v/>
      </c>
      <c r="L393" s="26" t="str">
        <f t="array" ref="L393">IF(AND($D393="", $E393=""), "", IFNA(INDEX(Bhajans[], MATCH(IF($D393&lt;&gt;"", $D393, $E393), Bhajans[title], 0), 4), ""))
</f>
        <v/>
      </c>
    </row>
    <row r="394" ht="22.5" hidden="1" customHeight="1">
      <c r="A394" s="5">
        <v>45898.0</v>
      </c>
      <c r="B394" s="20" t="s">
        <v>4</v>
      </c>
      <c r="C394" s="28" t="str">
        <f t="array" ref="C394">IFNA(XLOOKUP(E394,GP_Bhajan_List[GP Bhajan List], GP_Bhajan_List[Singer]),"")</f>
        <v/>
      </c>
      <c r="D394" s="20" t="s">
        <v>4575</v>
      </c>
      <c r="E394" s="22"/>
      <c r="F394" s="23"/>
      <c r="G394" s="24" t="s">
        <v>89</v>
      </c>
      <c r="H394" s="25" t="str">
        <f t="array" ref="H394">IFNA(INDEX(Pitches[],MATCH($G394,Pitches[Pitches],0),2),"")</f>
        <v>E</v>
      </c>
      <c r="I394" s="23" t="str">
        <f t="array" ref="I394">IF(
  AND(D394="", E394=""), 
  "", 
  IFNA(
    IF(
      INDEX(Singers[], MATCH(IF(D394&lt;&gt;"", B394, C394), Singers[Singers], 0), 2, 0) = "Gents",
      INDEX(Bhajans[], MATCH(IF(D394&lt;&gt;"", D394, E394), Bhajans[title], 0), 13),
      INDEX(Bhajans[], MATCH(IF(D394&lt;&gt;"", D394, E394), Bhajans[title], 0), 14)
    ),
    ""
  )
)
</f>
        <v>5.5 Pancham / G#</v>
      </c>
      <c r="J394" s="25" t="str">
        <f t="array" ref="J394">IF(AND($D394="", $E394=""), "", IFNA(INDEX(Bhajans[], MATCH(IF($D394&lt;&gt;"", $D394, $E394), Bhajans[title], 0), 9), ""))
</f>
        <v>Karaharapriya / Kafi</v>
      </c>
      <c r="K394" s="26" t="str">
        <f t="array" ref="K394">IF(AND($D394="", $E394=""), "", IFNA(INDEX(Bhajans[], MATCH(IF($D394&lt;&gt;"", $D394, $E394), Bhajans[title], 0), 5), ""))
</f>
        <v>Vighneshwaram Bhaja Vighneshwaram Sadguru Natham Gowri Sutham
Jaya Shiva Nandana Vighneshwaram Pranavanandam Devi Sutham
Siddhi Vinayaka Vighneshwaram Vidya Dayaka Gowri Sutham
Vighneshwaram Bhaja Vighneshwaram
Sharanam Sharanam Devi Sutham</v>
      </c>
      <c r="L394" s="26" t="str">
        <f t="array" ref="L394">IF(AND($D394="", $E394=""), "", IFNA(INDEX(Bhajans[], MATCH(IF($D394&lt;&gt;"", $D394, $E394), Bhajans[title], 0), 4), ""))
</f>
        <v>Sing the praises of the master of obstacles, Lord Vighneshwara (Lord Ganesha), son of Shiva and Gowri, the embodiment of "Om" (the primordial sound), one who bestows knowledge and spiritual boons. Let us surrender to the son of Devi.</v>
      </c>
    </row>
    <row r="395" ht="22.5" hidden="1" customHeight="1">
      <c r="A395" s="5">
        <v>45898.0</v>
      </c>
      <c r="B395" s="20" t="s">
        <v>2</v>
      </c>
      <c r="C395" s="28" t="str">
        <f t="array" ref="C395">IFNA(XLOOKUP(E395,GP_Bhajan_List[GP Bhajan List], GP_Bhajan_List[Singer]),"")</f>
        <v/>
      </c>
      <c r="D395" s="20" t="s">
        <v>4585</v>
      </c>
      <c r="E395" s="22"/>
      <c r="F395" s="23"/>
      <c r="G395" s="24" t="s">
        <v>227</v>
      </c>
      <c r="H395" s="25" t="str">
        <f t="array" ref="H395">IFNA(INDEX(Pitches[],MATCH($G395,Pitches[Pitches],0),2),"")</f>
        <v>A#</v>
      </c>
      <c r="I395" s="23" t="str">
        <f t="array" ref="I395">IF(
  AND(D395="", E395=""), 
  "", 
  IFNA(
    IF(
      INDEX(Singers[], MATCH(IF(D395&lt;&gt;"", B395, C395), Singers[Singers], 0), 2, 0) = "Gents",
      INDEX(Bhajans[], MATCH(IF(D395&lt;&gt;"", D395, E395), Bhajans[title], 0), 13),
      INDEX(Bhajans[], MATCH(IF(D395&lt;&gt;"", D395, E395), Bhajans[title], 0), 14)
    ),
    ""
  )
)
</f>
        <v>2 Pancham / D</v>
      </c>
      <c r="J395" s="25" t="str">
        <f t="array" ref="J395">IF(AND($D395="", $E395=""), "", IFNA(INDEX(Bhajans[], MATCH(IF($D395&lt;&gt;"", $D395, $E395), Bhajans[title], 0), 9), ""))
</f>
        <v>Shubha Pantuvarali / Miyan ki Todi</v>
      </c>
      <c r="K395" s="26" t="str">
        <f t="array" ref="K395">IF(AND($D395="", $E395=""), "", IFNA(INDEX(Bhajans[], MATCH(IF($D395&lt;&gt;"", $D395, $E395), Bhajans[title], 0), 5), ""))
</f>
        <v>Om Jagat Janani Sai Mata
Omkara Roopini Sai Mata [ Om Jaga ... ]
Abhaya Pradayini Sai Mata
Sai Mata Sathya Sai Mata [ Abhaya Pradayini ]
Anatha Rakshaki Sai Mata (2)</v>
      </c>
      <c r="L395" s="26" t="str">
        <f t="array" ref="L395">IF(AND($D395="", $E395=""), "", IFNA(INDEX(Bhajans[], MATCH(IF($D395&lt;&gt;"", $D395, $E395), Bhajans[title], 0), 4), ""))
</f>
        <v>Oh Mother of the Universe, Sai. Your form is the Pranava, Mother Sai. You are the destroyer of fear and the protector of the forlorn. Mother of the Universe Sai, we offer our prayers to you who grants universal protection to the underprivileged, destitute and deprived.</v>
      </c>
    </row>
    <row r="396" ht="22.5" hidden="1" customHeight="1">
      <c r="A396" s="5">
        <v>45898.0</v>
      </c>
      <c r="B396" s="20" t="s">
        <v>1</v>
      </c>
      <c r="C396" s="28" t="str">
        <f t="array" ref="C396">IFNA(XLOOKUP(E396,GP_Bhajan_List[GP Bhajan List], GP_Bhajan_List[Singer]),"")</f>
        <v/>
      </c>
      <c r="D396" s="20" t="s">
        <v>4595</v>
      </c>
      <c r="E396" s="22"/>
      <c r="F396" s="23"/>
      <c r="G396" s="24" t="s">
        <v>227</v>
      </c>
      <c r="H396" s="25" t="str">
        <f t="array" ref="H396">IFNA(INDEX(Pitches[],MATCH($G396,Pitches[Pitches],0),2),"")</f>
        <v>A#</v>
      </c>
      <c r="I396" s="23" t="str">
        <f t="array" ref="I396">IF(
  AND(D396="", E396=""), 
  "", 
  IFNA(
    IF(
      INDEX(Singers[], MATCH(IF(D396&lt;&gt;"", B396, C396), Singers[Singers], 0), 2, 0) = "Gents",
      INDEX(Bhajans[], MATCH(IF(D396&lt;&gt;"", D396, E396), Bhajans[title], 0), 13),
      INDEX(Bhajans[], MATCH(IF(D396&lt;&gt;"", D396, E396), Bhajans[title], 0), 14)
    ),
    ""
  )
)
</f>
        <v>2 Pancham / D</v>
      </c>
      <c r="J396" s="25" t="str">
        <f t="array" ref="J396">IF(AND($D396="", $E396=""), "", IFNA(INDEX(Bhajans[], MATCH(IF($D396&lt;&gt;"", $D396, $E396), Bhajans[title], 0), 9), ""))
</f>
        <v>Darbari</v>
      </c>
      <c r="K396" s="26" t="str">
        <f t="array" ref="K396">IF(AND($D396="", $E396=""), "", IFNA(INDEX(Bhajans[], MATCH(IF($D396&lt;&gt;"", $D396, $E396), Bhajans[title], 0), 5), ""))
</f>
        <v>Govinda Harey Gopala Harey
Govinda Harey Avatar Harey [ Govinda ... ]
Treta Mey Sita Rama Baney
Dwapara Mey Radhey Shyama Baney
Kali Yug Mey Sai Naam Liye
Sai Naam Liye Sarva Naam Liye</v>
      </c>
      <c r="L396" s="26" t="str">
        <f t="array" ref="L396">IF(AND($D396="", $E396=""), "", IFNA(INDEX(Bhajans[], MATCH(IF($D396&lt;&gt;"", $D396, $E396), Bhajans[title], 0), 4), ""))
</f>
        <v>Glory to Govinda, Gopala, the one who plays the flute and the one is dark complexioned. The One who was Rama in Treta yuga, and the one who was Lord Shyama the consort of Radha. In the Kali Yuga, We chant the name of Sai and Surrender to His Lotus Feet.</v>
      </c>
    </row>
    <row r="397" ht="22.5" hidden="1" customHeight="1">
      <c r="A397" s="5">
        <v>45898.0</v>
      </c>
      <c r="B397" s="20" t="s">
        <v>0</v>
      </c>
      <c r="C397" s="28" t="str">
        <f t="array" ref="C397">IFNA(XLOOKUP(E397,GP_Bhajan_List[GP Bhajan List], GP_Bhajan_List[Singer]),"")</f>
        <v/>
      </c>
      <c r="D397" s="22"/>
      <c r="E397" s="22"/>
      <c r="F397" s="23"/>
      <c r="G397" s="24"/>
      <c r="H397" s="25" t="str">
        <f t="array" ref="H397">IFNA(INDEX(Pitches[],MATCH($G397,Pitches[Pitches],0),2),"")</f>
        <v/>
      </c>
      <c r="I397" s="23" t="str">
        <f t="array" ref="I397">IF(
  AND(D397="", E397=""), 
  "", 
  IFNA(
    IF(
      INDEX(Singers[], MATCH(IF(D397&lt;&gt;"", B397, C397), Singers[Singers], 0), 2, 0) = "Gents",
      INDEX(Bhajans[], MATCH(IF(D397&lt;&gt;"", D397, E397), Bhajans[title], 0), 13),
      INDEX(Bhajans[], MATCH(IF(D397&lt;&gt;"", D397, E397), Bhajans[title], 0), 14)
    ),
    ""
  )
)
</f>
        <v/>
      </c>
      <c r="J397" s="25" t="str">
        <f t="array" ref="J397">IF(AND($D397="", $E397=""), "", IFNA(INDEX(Bhajans[], MATCH(IF($D397&lt;&gt;"", $D397, $E397), Bhajans[title], 0), 9), ""))
</f>
        <v/>
      </c>
      <c r="K397" s="26" t="str">
        <f t="array" ref="K397">IF(AND($D397="", $E397=""), "", IFNA(INDEX(Bhajans[], MATCH(IF($D397&lt;&gt;"", $D397, $E397), Bhajans[title], 0), 5), ""))
</f>
        <v/>
      </c>
      <c r="L397" s="26" t="str">
        <f t="array" ref="L397">IF(AND($D397="", $E397=""), "", IFNA(INDEX(Bhajans[], MATCH(IF($D397&lt;&gt;"", $D397, $E397), Bhajans[title], 0), 4), ""))
</f>
        <v/>
      </c>
    </row>
    <row r="398" ht="22.5" hidden="1" customHeight="1">
      <c r="A398" s="5">
        <v>45899.0</v>
      </c>
      <c r="B398" s="20" t="s">
        <v>1</v>
      </c>
      <c r="C398" s="28" t="str">
        <f t="array" ref="C398">IFNA(XLOOKUP(E398,GP_Bhajan_List[GP Bhajan List], GP_Bhajan_List[Singer]),"")</f>
        <v/>
      </c>
      <c r="D398" s="20" t="s">
        <v>40</v>
      </c>
      <c r="E398" s="22"/>
      <c r="F398" s="23"/>
      <c r="G398" s="24" t="s">
        <v>52</v>
      </c>
      <c r="H398" s="25" t="str">
        <f t="array" ref="H398">IFNA(INDEX(Pitches[],MATCH($G398,Pitches[Pitches],0),2),"")</f>
        <v>G#</v>
      </c>
      <c r="I398" s="23" t="str">
        <f t="array" ref="I398">IF(
  AND(D398="", E398=""), 
  "", 
  IFNA(
    IF(
      INDEX(Singers[], MATCH(IF(D398&lt;&gt;"", B398, C398), Singers[Singers], 0), 2, 0) = "Gents",
      INDEX(Bhajans[], MATCH(IF(D398&lt;&gt;"", D398, E398), Bhajans[title], 0), 13),
      INDEX(Bhajans[], MATCH(IF(D398&lt;&gt;"", D398, E398), Bhajans[title], 0), 14)
    ),
    ""
  )
)
</f>
        <v>1 Pancham / C</v>
      </c>
      <c r="J398" s="25" t="str">
        <f t="array" ref="J398">IF(AND($D398="", $E398=""), "", IFNA(INDEX(Bhajans[], MATCH(IF($D398&lt;&gt;"", $D398, $E398), Bhajans[title], 0), 9), ""))
</f>
        <v>Darbari</v>
      </c>
      <c r="K398" s="26" t="str">
        <f t="array" ref="K398">IF(AND($D398="", $E398=""), "", IFNA(INDEX(Bhajans[], MATCH(IF($D398&lt;&gt;"", $D398, $E398), Bhajans[title], 0), 5), ""))
</f>
        <v>Gananatha Sai Gajanana
Partheeshwara Dukha Bhanjana [ Gananatha ... ]
Kailasa Pathey Shiva Nandana Deena Natha Harey Hey Niranjana
Siddhi Pradatha Shubhanana Jagadeeshwara Shanthi Niketana
Jagadeeshwara Shanthi Niketana</v>
      </c>
      <c r="L398" s="26" t="str">
        <f t="array" ref="L398">IF(AND($D398="", $E398=""), "", IFNA(INDEX(Bhajans[], MATCH(IF($D398&lt;&gt;"", $D398, $E398), Bhajans[title], 0), 4), ""))
</f>
        <v>O Lord Ganesha, the Lord of all Ganaas (Demigods), O Lord of Parthi, You relieve us of all anxieties and sadness. O the Son of Shiva (the Lord of Kailasa), who is the embodiment of purity and the Lord of the destitute, O bestower of all the siddhis and prowess, the one whose face radiates goodness, O sustainer of the whole world and the abode of all peace, glory be to Thee.</v>
      </c>
    </row>
    <row r="399" ht="22.5" hidden="1" customHeight="1">
      <c r="A399" s="5">
        <v>45899.0</v>
      </c>
      <c r="B399" s="20" t="s">
        <v>6</v>
      </c>
      <c r="C399" s="28" t="str">
        <f t="array" ref="C399">IFNA(XLOOKUP(E399,GP_Bhajan_List[GP Bhajan List], GP_Bhajan_List[Singer]),"")</f>
        <v/>
      </c>
      <c r="D399" s="20" t="s">
        <v>1301</v>
      </c>
      <c r="E399" s="22"/>
      <c r="F399" s="23"/>
      <c r="G399" s="24" t="s">
        <v>52</v>
      </c>
      <c r="H399" s="25" t="str">
        <f t="array" ref="H399">IFNA(INDEX(Pitches[],MATCH($G399,Pitches[Pitches],0),2),"")</f>
        <v>G#</v>
      </c>
      <c r="I399" s="23" t="str">
        <f t="array" ref="I399">IF(
  AND(D399="", E399=""), 
  "", 
  IFNA(
    IF(
      INDEX(Singers[], MATCH(IF(D399&lt;&gt;"", B399, C399), Singers[Singers], 0), 2, 0) = "Gents",
      INDEX(Bhajans[], MATCH(IF(D399&lt;&gt;"", D399, E399), Bhajans[title], 0), 13),
      INDEX(Bhajans[], MATCH(IF(D399&lt;&gt;"", D399, E399), Bhajans[title], 0), 14)
    ),
    ""
  )
)
</f>
        <v>5.5 Madhyam / C#</v>
      </c>
      <c r="J399" s="25" t="str">
        <f t="array" ref="J399">IF(AND($D399="", $E399=""), "", IFNA(INDEX(Bhajans[], MATCH(IF($D399&lt;&gt;"", $D399, $E399), Bhajans[title], 0), 9), ""))
</f>
        <v>Natabhairavi</v>
      </c>
      <c r="K399" s="26" t="str">
        <f t="array" ref="K399">IF(AND($D399="", $E399=""), "", IFNA(INDEX(Bhajans[], MATCH(IF($D399&lt;&gt;"", $D399, $E399), Bhajans[title], 0), 5), ""))
</f>
        <v>Sai Hai Jeevan Jeevan Sathya Sai
Sai Mera Jeevan Sahara [ Sai Hai ... ]
Terey Bina Sai Sab Hai Andhera
Paar Karo Merey Jeevan Naiya
Charan Lagalo Mujhey Sai Kanhaiya</v>
      </c>
      <c r="L399" s="26" t="str">
        <f t="array" ref="L399">IF(AND($D399="", $E399=""), "", IFNA(INDEX(Bhajans[], MATCH(IF($D399&lt;&gt;"", $D399, $E399), Bhajans[title], 0), 4), ""))
</f>
        <v>O Lord Sathya Sai, You are my life. You are the constant companion and the support in my life. Without Thee there is darkness (ignorance) in my life. Kindly help me to cross the ocean of life and death. O Lord Sai Krishna, accept me at Your Lotus Feet.</v>
      </c>
    </row>
    <row r="400" ht="22.5" hidden="1" customHeight="1">
      <c r="A400" s="5">
        <v>45899.0</v>
      </c>
      <c r="B400" s="20" t="s">
        <v>20</v>
      </c>
      <c r="C400" s="28" t="str">
        <f t="array" ref="C400">IFNA(XLOOKUP(E400,GP_Bhajan_List[GP Bhajan List], GP_Bhajan_List[Singer]),"")</f>
        <v/>
      </c>
      <c r="D400" s="20" t="s">
        <v>3845</v>
      </c>
      <c r="E400" s="22"/>
      <c r="F400" s="23"/>
      <c r="G400" s="24" t="s">
        <v>227</v>
      </c>
      <c r="H400" s="25" t="str">
        <f t="array" ref="H400">IFNA(INDEX(Pitches[],MATCH($G400,Pitches[Pitches],0),2),"")</f>
        <v>A#</v>
      </c>
      <c r="I400" s="23" t="str">
        <f t="array" ref="I400">IF(
  AND(D400="", E400=""), 
  "", 
  IFNA(
    IF(
      INDEX(Singers[], MATCH(IF(D400&lt;&gt;"", B400, C400), Singers[Singers], 0), 2, 0) = "Gents",
      INDEX(Bhajans[], MATCH(IF(D400&lt;&gt;"", D400, E400), Bhajans[title], 0), 13),
      INDEX(Bhajans[], MATCH(IF(D400&lt;&gt;"", D400, E400), Bhajans[title], 0), 14)
    ),
    ""
  )
)
</f>
        <v>2 Pancham / D</v>
      </c>
      <c r="J400" s="25" t="str">
        <f t="array" ref="J400">IF(AND($D400="", $E400=""), "", IFNA(INDEX(Bhajans[], MATCH(IF($D400&lt;&gt;"", $D400, $E400), Bhajans[title], 0), 9), ""))
</f>
        <v>Pilu</v>
      </c>
      <c r="K400" s="26" t="str">
        <f t="array" ref="K400">IF(AND($D400="", $E400=""), "", IFNA(INDEX(Bhajans[], MATCH(IF($D400&lt;&gt;"", $D400, $E400), Bhajans[title], 0), 5), ""))
</f>
        <v>Hey Shesha Shayana Narayana
Veda Bharana Narayana
Bhava Bhaya Harana Narayana
Pavana Charana Narayana
Narayana Hari (Sai) Narayana (3)</v>
      </c>
      <c r="L400" s="26" t="str">
        <f t="array" ref="L400">IF(AND($D400="", $E400=""), "", IFNA(INDEX(Bhajans[], MATCH(IF($D400&lt;&gt;"", $D400, $E400), Bhajans[title], 0), 4), ""))
</f>
        <v>Glory to Lord Narayana who reclines on the serpent Adi Sesha and the one who fosters Vedas. Repeat the Holy name of Narayana whose sacred feet dispels the fear of repetitive births.</v>
      </c>
    </row>
    <row r="401" ht="22.5" hidden="1" customHeight="1">
      <c r="A401" s="5">
        <v>45899.0</v>
      </c>
      <c r="B401" s="20" t="s">
        <v>0</v>
      </c>
      <c r="C401" s="28" t="str">
        <f t="array" ref="C401">IFNA(XLOOKUP(E401,GP_Bhajan_List[GP Bhajan List], GP_Bhajan_List[Singer]),"")</f>
        <v/>
      </c>
      <c r="D401" s="20" t="s">
        <v>284</v>
      </c>
      <c r="E401" s="22"/>
      <c r="F401" s="23"/>
      <c r="G401" s="24" t="s">
        <v>88</v>
      </c>
      <c r="H401" s="25" t="str">
        <f t="array" ref="H401">IFNA(INDEX(Pitches[],MATCH($G401,Pitches[Pitches],0),2),"")</f>
        <v>A</v>
      </c>
      <c r="I401" s="23" t="str">
        <f t="array" ref="I401">IF(
  AND(D401="", E401=""), 
  "", 
  IFNA(
    IF(
      INDEX(Singers[], MATCH(IF(D401&lt;&gt;"", B401, C401), Singers[Singers], 0), 2, 0) = "Gents",
      INDEX(Bhajans[], MATCH(IF(D401&lt;&gt;"", D401, E401), Bhajans[title], 0), 13),
      INDEX(Bhajans[], MATCH(IF(D401&lt;&gt;"", D401, E401), Bhajans[title], 0), 14)
    ),
    ""
  )
)
</f>
        <v>2 Pancham / D</v>
      </c>
      <c r="J401" s="25" t="str">
        <f t="array" ref="J401">IF(AND($D401="", $E401=""), "", IFNA(INDEX(Bhajans[], MATCH(IF($D401&lt;&gt;"", $D401, $E401), Bhajans[title], 0), 9), ""))
</f>
        <v>Sindhu Bhairavi / Bhairavi</v>
      </c>
      <c r="K401" s="26" t="str">
        <f t="array" ref="K401">IF(AND($D401="", $E401=""), "", IFNA(INDEX(Bhajans[], MATCH(IF($D401&lt;&gt;"", $D401, $E401), Bhajans[title], 0), 5), ""))
</f>
        <v>Jaya Panduranga Prabho Vittala
Jagadodhara Hari Vittala
Panduranga Vittala Pandari Natha Vittala
Sri Ramani Hrudayanta Ranga
Mangala Kara Karunanta Ranga
Aashritha Deena Janavana Ranga
Jagadodhara Hari Vittala [ Panduranga Vittala ... ]
Panduranga Vittala Pandari Natha Vittala (4)
Ranga Vittala Pandu Ranga Vittala
Sri Ramani Hrudayanta Ranga
Mangala Kara Karunanta Ranga
Ashritha Deena Janavana Ranga
Jagadodhara Hari Vittala
[Ranga Vittala Panduranga Vittala]</v>
      </c>
      <c r="L401" s="26" t="str">
        <f t="array" ref="L401">IF(AND($D401="", $E401=""), "", IFNA(INDEX(Bhajans[], MATCH(IF($D401&lt;&gt;"", $D401, $E401), Bhajans[title], 0), 4), ""))
</f>
        <v>Victory to Lord Panduranga Vittala, the Lord of Pandharpur, the liberator of the world. Lord Ranga dwells in the heart of His consort, Mother Lakshmi. He is auspiousness personified and is the most compassionate one. He bestows benevolence and compassion on the destitute. Chant the name of Panduranga Vittala.</v>
      </c>
    </row>
    <row r="402" ht="22.5" hidden="1" customHeight="1">
      <c r="A402" s="5">
        <v>45900.0</v>
      </c>
      <c r="B402" s="20" t="s">
        <v>16</v>
      </c>
      <c r="C402" s="28" t="str">
        <f t="array" ref="C402">IFNA(XLOOKUP(E402,GP_Bhajan_List[GP Bhajan List], GP_Bhajan_List[Singer]),"")</f>
        <v/>
      </c>
      <c r="D402" s="20" t="s">
        <v>1055</v>
      </c>
      <c r="E402" s="22"/>
      <c r="F402" s="23"/>
      <c r="G402" s="24"/>
      <c r="H402" s="25" t="str">
        <f t="array" ref="H402">IFNA(INDEX(Pitches[],MATCH($G402,Pitches[Pitches],0),2),"")</f>
        <v/>
      </c>
      <c r="I402" s="23" t="str">
        <f t="array" ref="I402">IF(
  AND(D402="", E402=""), 
  "", 
  IFNA(
    IF(
      INDEX(Singers[], MATCH(IF(D402&lt;&gt;"", B402, C402), Singers[Singers], 0), 2, 0) = "Gents",
      INDEX(Bhajans[], MATCH(IF(D402&lt;&gt;"", D402, E402), Bhajans[title], 0), 13),
      INDEX(Bhajans[], MATCH(IF(D402&lt;&gt;"", D402, E402), Bhajans[title], 0), 14)
    ),
    ""
  )
)
</f>
        <v>1 Pancham / C</v>
      </c>
      <c r="J402" s="25" t="str">
        <f t="array" ref="J402">IF(AND($D402="", $E402=""), "", IFNA(INDEX(Bhajans[], MATCH(IF($D402&lt;&gt;"", $D402, $E402), Bhajans[title], 0), 9), ""))
</f>
        <v>Pahadi</v>
      </c>
      <c r="K402" s="26" t="str">
        <f t="array" ref="K402">IF(AND($D402="", $E402=""), "", IFNA(INDEX(Bhajans[], MATCH(IF($D402&lt;&gt;"", $D402, $E402), Bhajans[title], 0), 5), ""))
</f>
        <v>Jai Ganesha Paahi Maam Sri Ganesha Raksha Maam
Jai Ganesh Jai Ganesh Jai Ganesha Raksha Maam
Lambodhara Gowri Sutha Jai Ganesha Paahi Maam
Mangala Kara Sankata Hara Jai Ganesha Raksha Maam [ Jai Ganesh Jai Ganesh ...]</v>
      </c>
      <c r="L402" s="26" t="str">
        <f t="array" ref="L402">IF(AND($D402="", $E402=""), "", IFNA(INDEX(Bhajans[], MATCH(IF($D402&lt;&gt;"", $D402, $E402), Bhajans[title], 0), 4), ""))
</f>
        <v>Save me Lord Ganesh, the one with a big belly and the son of Mother Gowri. Protect me O Lord Ganesh, for You destroy the plighted condition of Your devotees and confer prosperity and auspiciousness.</v>
      </c>
    </row>
    <row r="403" ht="22.5" hidden="1" customHeight="1">
      <c r="A403" s="5">
        <v>45900.0</v>
      </c>
      <c r="B403" s="20" t="s">
        <v>10</v>
      </c>
      <c r="C403" s="28" t="str">
        <f t="array" ref="C403">IFNA(XLOOKUP(E403,GP_Bhajan_List[GP Bhajan List], GP_Bhajan_List[Singer]),"")</f>
        <v/>
      </c>
      <c r="D403" s="22"/>
      <c r="E403" s="22"/>
      <c r="F403" s="23"/>
      <c r="G403" s="24"/>
      <c r="H403" s="25" t="str">
        <f t="array" ref="H403">IFNA(INDEX(Pitches[],MATCH($G403,Pitches[Pitches],0),2),"")</f>
        <v/>
      </c>
      <c r="I403" s="23" t="str">
        <f t="array" ref="I403">IF(
  AND(D403="", E403=""), 
  "", 
  IFNA(
    IF(
      INDEX(Singers[], MATCH(IF(D403&lt;&gt;"", B403, C403), Singers[Singers], 0), 2, 0) = "Gents",
      INDEX(Bhajans[], MATCH(IF(D403&lt;&gt;"", D403, E403), Bhajans[title], 0), 13),
      INDEX(Bhajans[], MATCH(IF(D403&lt;&gt;"", D403, E403), Bhajans[title], 0), 14)
    ),
    ""
  )
)
</f>
        <v/>
      </c>
      <c r="J403" s="25" t="str">
        <f t="array" ref="J403">IF(AND($D403="", $E403=""), "", IFNA(INDEX(Bhajans[], MATCH(IF($D403&lt;&gt;"", $D403, $E403), Bhajans[title], 0), 9), ""))
</f>
        <v/>
      </c>
      <c r="K403" s="26" t="str">
        <f t="array" ref="K403">IF(AND($D403="", $E403=""), "", IFNA(INDEX(Bhajans[], MATCH(IF($D403&lt;&gt;"", $D403, $E403), Bhajans[title], 0), 5), ""))
</f>
        <v/>
      </c>
      <c r="L403" s="26" t="str">
        <f t="array" ref="L403">IF(AND($D403="", $E403=""), "", IFNA(INDEX(Bhajans[], MATCH(IF($D403&lt;&gt;"", $D403, $E403), Bhajans[title], 0), 4), ""))
</f>
        <v/>
      </c>
    </row>
    <row r="404" ht="22.5" hidden="1" customHeight="1">
      <c r="A404" s="5">
        <v>45900.0</v>
      </c>
      <c r="B404" s="20" t="s">
        <v>13</v>
      </c>
      <c r="C404" s="28" t="str">
        <f t="array" ref="C404">IFNA(XLOOKUP(E404,GP_Bhajan_List[GP Bhajan List], GP_Bhajan_List[Singer]),"")</f>
        <v/>
      </c>
      <c r="D404" s="22"/>
      <c r="E404" s="22"/>
      <c r="F404" s="23"/>
      <c r="G404" s="24"/>
      <c r="H404" s="25" t="str">
        <f t="array" ref="H404">IFNA(INDEX(Pitches[],MATCH($G404,Pitches[Pitches],0),2),"")</f>
        <v/>
      </c>
      <c r="I404" s="23" t="str">
        <f t="array" ref="I404">IF(
  AND(D404="", E404=""), 
  "", 
  IFNA(
    IF(
      INDEX(Singers[], MATCH(IF(D404&lt;&gt;"", B404, C404), Singers[Singers], 0), 2, 0) = "Gents",
      INDEX(Bhajans[], MATCH(IF(D404&lt;&gt;"", D404, E404), Bhajans[title], 0), 13),
      INDEX(Bhajans[], MATCH(IF(D404&lt;&gt;"", D404, E404), Bhajans[title], 0), 14)
    ),
    ""
  )
)
</f>
        <v/>
      </c>
      <c r="J404" s="25" t="str">
        <f t="array" ref="J404">IF(AND($D404="", $E404=""), "", IFNA(INDEX(Bhajans[], MATCH(IF($D404&lt;&gt;"", $D404, $E404), Bhajans[title], 0), 9), ""))
</f>
        <v/>
      </c>
      <c r="K404" s="26" t="str">
        <f t="array" ref="K404">IF(AND($D404="", $E404=""), "", IFNA(INDEX(Bhajans[], MATCH(IF($D404&lt;&gt;"", $D404, $E404), Bhajans[title], 0), 5), ""))
</f>
        <v/>
      </c>
      <c r="L404" s="26" t="str">
        <f t="array" ref="L404">IF(AND($D404="", $E404=""), "", IFNA(INDEX(Bhajans[], MATCH(IF($D404&lt;&gt;"", $D404, $E404), Bhajans[title], 0), 4), ""))
</f>
        <v/>
      </c>
    </row>
    <row r="405" ht="22.5" hidden="1" customHeight="1">
      <c r="A405" s="5">
        <v>45900.0</v>
      </c>
      <c r="B405" s="20" t="s">
        <v>0</v>
      </c>
      <c r="C405" s="28" t="str">
        <f t="array" ref="C405">IFNA(XLOOKUP(E405,GP_Bhajan_List[GP Bhajan List], GP_Bhajan_List[Singer]),"")</f>
        <v/>
      </c>
      <c r="D405" s="22"/>
      <c r="E405" s="22"/>
      <c r="F405" s="23"/>
      <c r="G405" s="24"/>
      <c r="H405" s="25" t="str">
        <f t="array" ref="H405">IFNA(INDEX(Pitches[],MATCH($G405,Pitches[Pitches],0),2),"")</f>
        <v/>
      </c>
      <c r="I405" s="23" t="str">
        <f t="array" ref="I405">IF(
  AND(D405="", E405=""), 
  "", 
  IFNA(
    IF(
      INDEX(Singers[], MATCH(IF(D405&lt;&gt;"", B405, C405), Singers[Singers], 0), 2, 0) = "Gents",
      INDEX(Bhajans[], MATCH(IF(D405&lt;&gt;"", D405, E405), Bhajans[title], 0), 13),
      INDEX(Bhajans[], MATCH(IF(D405&lt;&gt;"", D405, E405), Bhajans[title], 0), 14)
    ),
    ""
  )
)
</f>
        <v/>
      </c>
      <c r="J405" s="25" t="str">
        <f t="array" ref="J405">IF(AND($D405="", $E405=""), "", IFNA(INDEX(Bhajans[], MATCH(IF($D405&lt;&gt;"", $D405, $E405), Bhajans[title], 0), 9), ""))
</f>
        <v/>
      </c>
      <c r="K405" s="26" t="str">
        <f t="array" ref="K405">IF(AND($D405="", $E405=""), "", IFNA(INDEX(Bhajans[], MATCH(IF($D405&lt;&gt;"", $D405, $E405), Bhajans[title], 0), 5), ""))
</f>
        <v/>
      </c>
      <c r="L405" s="26" t="str">
        <f t="array" ref="L405">IF(AND($D405="", $E405=""), "", IFNA(INDEX(Bhajans[], MATCH(IF($D405&lt;&gt;"", $D405, $E405), Bhajans[title], 0), 4), ""))
</f>
        <v/>
      </c>
    </row>
    <row r="406" ht="22.5" hidden="1" customHeight="1">
      <c r="A406" s="5">
        <v>45902.0</v>
      </c>
      <c r="B406" s="20" t="s">
        <v>16</v>
      </c>
      <c r="C406" s="28" t="str">
        <f t="array" ref="C406">IFNA(XLOOKUP(E406,GP_Bhajan_List[GP Bhajan List], GP_Bhajan_List[Singer]),"")</f>
        <v/>
      </c>
      <c r="D406" s="20" t="s">
        <v>1055</v>
      </c>
      <c r="E406" s="22"/>
      <c r="F406" s="23"/>
      <c r="G406" s="24" t="s">
        <v>108</v>
      </c>
      <c r="H406" s="25" t="str">
        <f t="array" ref="H406">IFNA(INDEX(Pitches[],MATCH($G406,Pitches[Pitches],0),2),"")</f>
        <v>B</v>
      </c>
      <c r="I406" s="23" t="str">
        <f t="array" ref="I406">IF(
  AND(D406="", E406=""), 
  "", 
  IFNA(
    IF(
      INDEX(Singers[], MATCH(IF(D406&lt;&gt;"", B406, C406), Singers[Singers], 0), 2, 0) = "Gents",
      INDEX(Bhajans[], MATCH(IF(D406&lt;&gt;"", D406, E406), Bhajans[title], 0), 13),
      INDEX(Bhajans[], MATCH(IF(D406&lt;&gt;"", D406, E406), Bhajans[title], 0), 14)
    ),
    ""
  )
)
</f>
        <v>1 Pancham / C</v>
      </c>
      <c r="J406" s="25" t="str">
        <f t="array" ref="J406">IF(AND($D406="", $E406=""), "", IFNA(INDEX(Bhajans[], MATCH(IF($D406&lt;&gt;"", $D406, $E406), Bhajans[title], 0), 9), ""))
</f>
        <v>Pahadi</v>
      </c>
      <c r="K406" s="26" t="str">
        <f t="array" ref="K406">IF(AND($D406="", $E406=""), "", IFNA(INDEX(Bhajans[], MATCH(IF($D406&lt;&gt;"", $D406, $E406), Bhajans[title], 0), 5), ""))
</f>
        <v>Jai Ganesha Paahi Maam Sri Ganesha Raksha Maam
Jai Ganesh Jai Ganesh Jai Ganesha Raksha Maam
Lambodhara Gowri Sutha Jai Ganesha Paahi Maam
Mangala Kara Sankata Hara Jai Ganesha Raksha Maam [ Jai Ganesh Jai Ganesh ...]</v>
      </c>
      <c r="L406" s="26" t="str">
        <f t="array" ref="L406">IF(AND($D406="", $E406=""), "", IFNA(INDEX(Bhajans[], MATCH(IF($D406&lt;&gt;"", $D406, $E406), Bhajans[title], 0), 4), ""))
</f>
        <v>Save me Lord Ganesh, the one with a big belly and the son of Mother Gowri. Protect me O Lord Ganesh, for You destroy the plighted condition of Your devotees and confer prosperity and auspiciousness.</v>
      </c>
    </row>
    <row r="407" ht="22.5" hidden="1" customHeight="1">
      <c r="A407" s="5">
        <v>45902.0</v>
      </c>
      <c r="B407" s="20" t="s">
        <v>6</v>
      </c>
      <c r="C407" s="28" t="str">
        <f t="array" ref="C407">IFNA(XLOOKUP(E407,GP_Bhajan_List[GP Bhajan List], GP_Bhajan_List[Singer]),"")</f>
        <v/>
      </c>
      <c r="D407" s="20" t="s">
        <v>2181</v>
      </c>
      <c r="E407" s="22"/>
      <c r="F407" s="23"/>
      <c r="G407" s="24" t="s">
        <v>228</v>
      </c>
      <c r="H407" s="25" t="str">
        <f t="array" ref="H407">IFNA(INDEX(Pitches[],MATCH($G407,Pitches[Pitches],0),2),"")</f>
        <v>F</v>
      </c>
      <c r="I407" s="23" t="str">
        <f t="array" ref="I407">IF(
  AND(D407="", E407=""), 
  "", 
  IFNA(
    IF(
      INDEX(Singers[], MATCH(IF(D407&lt;&gt;"", B407, C407), Singers[Singers], 0), 2, 0) = "Gents",
      INDEX(Bhajans[], MATCH(IF(D407&lt;&gt;"", D407, E407), Bhajans[title], 0), 13),
      INDEX(Bhajans[], MATCH(IF(D407&lt;&gt;"", D407, E407), Bhajans[title], 0), 14)
    ),
    ""
  )
)
</f>
        <v>6 Pancham / A</v>
      </c>
      <c r="J407" s="25" t="str">
        <f t="array" ref="J407">IF(AND($D407="", $E407=""), "", IFNA(INDEX(Bhajans[], MATCH(IF($D407&lt;&gt;"", $D407, $E407), Bhajans[title], 0), 9), ""))
</f>
        <v>Shankarabharanam / Bilawal</v>
      </c>
      <c r="K407" s="26" t="str">
        <f t="array" ref="K407">IF(AND($D407="", $E407=""), "", IFNA(INDEX(Bhajans[], MATCH(IF($D407&lt;&gt;"", $D407, $E407), Bhajans[title], 0), 5), ""))
</f>
        <v>Bala Gopal Jai Jai Sai Shyam
Prem Bharo Dil Mey Hamarey Sai Ram
Hamarey Sai Ram Badey Pyaarey Sai Ram [ Prem Bharo... ]
Hum Bhakthon Ke Tum Ek Sai Ram
Tumharey Jagat Mey Bada Pyaara Pyaara Naam
Sangh Raho Har Dum Hamarey Sai Ram
Sangh Raho Hamarey Sai Ram</v>
      </c>
      <c r="L407" s="26" t="str">
        <f t="array" ref="L407">IF(AND($D407="", $E407=""), "", IFNA(INDEX(Bhajans[], MATCH(IF($D407&lt;&gt;"", $D407, $E407), Bhajans[title], 0), 4), ""))
</f>
        <v>Victory to Sai Shyama, the Infant Gopala, our Beloved Lord. Saturate our hearts with Divine Love and be with us in every moment of our life. Your dear name and glory engulfs the entire world.</v>
      </c>
    </row>
    <row r="408" ht="22.5" hidden="1" customHeight="1">
      <c r="A408" s="5">
        <v>45902.0</v>
      </c>
      <c r="B408" s="20" t="s">
        <v>2</v>
      </c>
      <c r="C408" s="28" t="str">
        <f t="array" ref="C408">IFNA(XLOOKUP(E408,GP_Bhajan_List[GP Bhajan List], GP_Bhajan_List[Singer]),"")</f>
        <v/>
      </c>
      <c r="D408" s="20" t="s">
        <v>1075</v>
      </c>
      <c r="E408" s="22"/>
      <c r="F408" s="23"/>
      <c r="G408" s="24" t="s">
        <v>144</v>
      </c>
      <c r="H408" s="25" t="str">
        <f t="array" ref="H408">IFNA(INDEX(Pitches[],MATCH($G408,Pitches[Pitches],0),2),"")</f>
        <v>D#</v>
      </c>
      <c r="I408" s="23" t="str">
        <f t="array" ref="I408">IF(
  AND(D408="", E408=""), 
  "", 
  IFNA(
    IF(
      INDEX(Singers[], MATCH(IF(D408&lt;&gt;"", B408, C408), Singers[Singers], 0), 2, 0) = "Gents",
      INDEX(Bhajans[], MATCH(IF(D408&lt;&gt;"", D408, E408), Bhajans[title], 0), 13),
      INDEX(Bhajans[], MATCH(IF(D408&lt;&gt;"", D408, E408), Bhajans[title], 0), 14)
    ),
    ""
  )
)
</f>
        <v>2 Madhyam / G</v>
      </c>
      <c r="J408" s="25" t="str">
        <f t="array" ref="J408">IF(AND($D408="", $E408=""), "", IFNA(INDEX(Bhajans[], MATCH(IF($D408&lt;&gt;"", $D408, $E408), Bhajans[title], 0), 9), ""))
</f>
        <v>Pahadi</v>
      </c>
      <c r="K408" s="26" t="str">
        <f t="array" ref="K408">IF(AND($D408="", $E408=""), "", IFNA(INDEX(Bhajans[], MATCH(IF($D408&lt;&gt;"", $D408, $E408), Bhajans[title], 0), 5), ""))
</f>
        <v>Jaya Kausalya Nandana Ram Paramananda Ananda Ram
Jaya Shirdeesha Partheesha Ram Jaya Prashanthi Sayeesha Ram [ Jaya Kausalya ... ]
Mangala Pavana Naam Jaya Sundara Vaidehi Ram
Sundara Sayeesha Ram ( Jaya )</v>
      </c>
      <c r="L408" s="26" t="str">
        <f t="array" ref="L408">IF(AND($D408="", $E408=""), "", IFNA(INDEX(Bhajans[], MATCH(IF($D408&lt;&gt;"", $D408, $E408), Bhajans[title], 0), 4), ""))
</f>
        <v>Glory to the son of Kausalya, One of Supreme Bliss, who dwells in Shirdi and Prashanthi Nilayam in Parthi. The Name 'Ram' is supremely Auspicious and He is the beloved of Mother Vaidehi (Sita).</v>
      </c>
    </row>
    <row r="409" ht="22.5" hidden="1" customHeight="1">
      <c r="A409" s="5">
        <v>45902.0</v>
      </c>
      <c r="B409" s="20" t="s">
        <v>0</v>
      </c>
      <c r="C409" s="28" t="str">
        <f t="array" ref="C409">IFNA(XLOOKUP(E409,GP_Bhajan_List[GP Bhajan List], GP_Bhajan_List[Singer]),"")</f>
        <v/>
      </c>
      <c r="D409" s="22"/>
      <c r="E409" s="22"/>
      <c r="F409" s="23"/>
      <c r="G409" s="24"/>
      <c r="H409" s="25" t="str">
        <f t="array" ref="H409">IFNA(INDEX(Pitches[],MATCH($G409,Pitches[Pitches],0),2),"")</f>
        <v/>
      </c>
      <c r="I409" s="23" t="str">
        <f t="array" ref="I409">IF(
  AND(D409="", E409=""), 
  "", 
  IFNA(
    IF(
      INDEX(Singers[], MATCH(IF(D409&lt;&gt;"", B409, C409), Singers[Singers], 0), 2, 0) = "Gents",
      INDEX(Bhajans[], MATCH(IF(D409&lt;&gt;"", D409, E409), Bhajans[title], 0), 13),
      INDEX(Bhajans[], MATCH(IF(D409&lt;&gt;"", D409, E409), Bhajans[title], 0), 14)
    ),
    ""
  )
)
</f>
        <v/>
      </c>
      <c r="J409" s="25" t="str">
        <f t="array" ref="J409">IF(AND($D409="", $E409=""), "", IFNA(INDEX(Bhajans[], MATCH(IF($D409&lt;&gt;"", $D409, $E409), Bhajans[title], 0), 9), ""))
</f>
        <v/>
      </c>
      <c r="K409" s="26" t="str">
        <f t="array" ref="K409">IF(AND($D409="", $E409=""), "", IFNA(INDEX(Bhajans[], MATCH(IF($D409&lt;&gt;"", $D409, $E409), Bhajans[title], 0), 5), ""))
</f>
        <v/>
      </c>
      <c r="L409" s="26" t="str">
        <f t="array" ref="L409">IF(AND($D409="", $E409=""), "", IFNA(INDEX(Bhajans[], MATCH(IF($D409&lt;&gt;"", $D409, $E409), Bhajans[title], 0), 4), ""))
</f>
        <v/>
      </c>
    </row>
    <row r="410" ht="22.5" hidden="1" customHeight="1">
      <c r="A410" s="5">
        <v>45903.0</v>
      </c>
      <c r="B410" s="20" t="s">
        <v>15</v>
      </c>
      <c r="C410" s="28" t="str">
        <f t="array" ref="C410">IFNA(XLOOKUP(E410,GP_Bhajan_List[GP Bhajan List], GP_Bhajan_List[Singer]),"")</f>
        <v/>
      </c>
      <c r="D410" s="20" t="s">
        <v>187</v>
      </c>
      <c r="E410" s="22"/>
      <c r="F410" s="23"/>
      <c r="G410" s="24" t="s">
        <v>190</v>
      </c>
      <c r="H410" s="25" t="str">
        <f t="array" ref="H410">IFNA(INDEX(Pitches[],MATCH($G410,Pitches[Pitches],0),2),"")</f>
        <v>G#</v>
      </c>
      <c r="I410" s="23" t="str">
        <f t="array" ref="I410">IF(
  AND(D410="", E410=""), 
  "", 
  IFNA(
    IF(
      INDEX(Singers[], MATCH(IF(D410&lt;&gt;"", B410, C410), Singers[Singers], 0), 2, 0) = "Gents",
      INDEX(Bhajans[], MATCH(IF(D410&lt;&gt;"", D410, E410), Bhajans[title], 0), 13),
      INDEX(Bhajans[], MATCH(IF(D410&lt;&gt;"", D410, E410), Bhajans[title], 0), 14)
    ),
    ""
  )
)
</f>
        <v>5 Madhyam / C</v>
      </c>
      <c r="J410" s="25" t="str">
        <f t="array" ref="J410">IF(AND($D410="", $E410=""), "", IFNA(INDEX(Bhajans[], MATCH(IF($D410&lt;&gt;"", $D410, $E410), Bhajans[title], 0), 9), ""))
</f>
        <v>Kuntalavarali</v>
      </c>
      <c r="K410" s="26" t="str">
        <f t="array" ref="K410">IF(AND($D410="", $E410=""), "", IFNA(INDEX(Bhajans[], MATCH(IF($D410&lt;&gt;"", $D410, $E410), Bhajans[title], 0), 5), ""))
</f>
        <v>Matanga Vadana Maam Palaya
Mouleeshwara Shiva Gowri Nandana (2)
Mangala Dayaka Siddhi Vinayaka</v>
      </c>
      <c r="L410" s="26" t="str">
        <f t="array" ref="L410">IF(AND($D410="", $E410=""), "", IFNA(INDEX(Bhajans[], MATCH(IF($D410&lt;&gt;"", $D410, $E410), Bhajans[title], 0), 4), ""))
</f>
        <v>O elephant-faced Lord Ganesha, protect me. O beloved son of Lord Shiva and Gowri, You are the one who bestows auspiciousness and success in our endeavors.</v>
      </c>
    </row>
    <row r="411" ht="22.5" hidden="1" customHeight="1">
      <c r="A411" s="5">
        <v>45903.0</v>
      </c>
      <c r="B411" s="20" t="s">
        <v>4</v>
      </c>
      <c r="C411" s="28" t="str">
        <f t="array" ref="C411">IFNA(XLOOKUP(E411,GP_Bhajan_List[GP Bhajan List], GP_Bhajan_List[Singer]),"")</f>
        <v/>
      </c>
      <c r="D411" s="20" t="s">
        <v>1840</v>
      </c>
      <c r="E411" s="22"/>
      <c r="F411" s="23"/>
      <c r="G411" s="24" t="s">
        <v>144</v>
      </c>
      <c r="H411" s="25" t="str">
        <f t="array" ref="H411">IFNA(INDEX(Pitches[],MATCH($G411,Pitches[Pitches],0),2),"")</f>
        <v>D#</v>
      </c>
      <c r="I411" s="23" t="str">
        <f t="array" ref="I411">IF(
  AND(D411="", E411=""), 
  "", 
  IFNA(
    IF(
      INDEX(Singers[], MATCH(IF(D411&lt;&gt;"", B411, C411), Singers[Singers], 0), 2, 0) = "Gents",
      INDEX(Bhajans[], MATCH(IF(D411&lt;&gt;"", D411, E411), Bhajans[title], 0), 13),
      INDEX(Bhajans[], MATCH(IF(D411&lt;&gt;"", D411, E411), Bhajans[title], 0), 14)
    ),
    ""
  )
)
</f>
        <v>5 Pancham / G</v>
      </c>
      <c r="J411" s="25" t="str">
        <f t="array" ref="J411">IF(AND($D411="", $E411=""), "", IFNA(INDEX(Bhajans[], MATCH(IF($D411&lt;&gt;"", $D411, $E411), Bhajans[title], 0), 9), ""))
</f>
        <v>Bihag</v>
      </c>
      <c r="K411" s="26" t="str">
        <f t="array" ref="K411">IF(AND($D411="", $E411=""), "", IFNA(INDEX(Bhajans[], MATCH(IF($D411&lt;&gt;"", $D411, $E411), Bhajans[title], 0), 5), ""))
</f>
        <v>Shiva Shiva Shankara Hara Parameshwara
Bala Gangadhara Sai
Shiva Shiva Shankara Parthi Pureeshwara
Nata Shiva Shankara Sai [ Bala Gangadhara ... ]</v>
      </c>
      <c r="L411" s="26" t="str">
        <f t="array" ref="L411">IF(AND($D411="", $E411=""), "", IFNA(INDEX(Bhajans[], MATCH(IF($D411&lt;&gt;"", $D411, $E411), Bhajans[title], 0), 4), ""))
</f>
        <v>Worship Shiva who is also known as Hara, Shankara, Gangadhara, Parameshwara and Nata Shiva Shankara (the one who performs Cosmic dance). He is also Lord of Parthi.</v>
      </c>
    </row>
    <row r="412" ht="22.5" hidden="1" customHeight="1">
      <c r="A412" s="5">
        <v>45903.0</v>
      </c>
      <c r="B412" s="20" t="s">
        <v>13</v>
      </c>
      <c r="C412" s="28" t="str">
        <f t="array" ref="C412">IFNA(XLOOKUP(E412,GP_Bhajan_List[GP Bhajan List], GP_Bhajan_List[Singer]),"")</f>
        <v/>
      </c>
      <c r="D412" s="20" t="s">
        <v>3713</v>
      </c>
      <c r="E412" s="22"/>
      <c r="F412" s="23"/>
      <c r="G412" s="24" t="s">
        <v>52</v>
      </c>
      <c r="H412" s="25" t="str">
        <f t="array" ref="H412">IFNA(INDEX(Pitches[],MATCH($G412,Pitches[Pitches],0),2),"")</f>
        <v>G#</v>
      </c>
      <c r="I412" s="23" t="str">
        <f t="array" ref="I412">IF(
  AND(D412="", E412=""), 
  "", 
  IFNA(
    IF(
      INDEX(Singers[], MATCH(IF(D412&lt;&gt;"", B412, C412), Singers[Singers], 0), 2, 0) = "Gents",
      INDEX(Bhajans[], MATCH(IF(D412&lt;&gt;"", D412, E412), Bhajans[title], 0), 13),
      INDEX(Bhajans[], MATCH(IF(D412&lt;&gt;"", D412, E412), Bhajans[title], 0), 14)
    ),
    ""
  )
)
</f>
        <v>1 Pancham / C</v>
      </c>
      <c r="J412" s="25" t="str">
        <f t="array" ref="J412">IF(AND($D412="", $E412=""), "", IFNA(INDEX(Bhajans[], MATCH(IF($D412&lt;&gt;"", $D412, $E412), Bhajans[title], 0), 9), ""))
</f>
        <v>Keeravani</v>
      </c>
      <c r="K412" s="26" t="str">
        <f t="array" ref="K412">IF(AND($D412="", $E412=""), "", IFNA(INDEX(Bhajans[], MATCH(IF($D412&lt;&gt;"", $D412, $E412), Bhajans[title], 0), 5), ""))
</f>
        <v>Karuna Sindho Shiva Shambho
Kamala Nayana Sai Shiva Shambho
Kali Yuga Deva Deena Bandho
Kalimala Bhanjana Sai Shambho
Shambho Shiva Shambho (3)</v>
      </c>
      <c r="L412" s="26" t="str">
        <f t="array" ref="L412">IF(AND($D412="", $E412=""), "", IFNA(INDEX(Bhajans[], MATCH(IF($D412&lt;&gt;"", $D412, $E412), Bhajans[title], 0), 4), ""))
</f>
        <v>The eternally Auspicious Shiva with Mother Amba (Parvathi), is the same as Lord Sai, the lotus eyed, embodiment of compassion and is verily the Lord of the Kali age who destroys its evil effects. Chant 'Shiva Shambho' repeatedly.</v>
      </c>
    </row>
    <row r="413" ht="22.5" hidden="1" customHeight="1">
      <c r="A413" s="5">
        <v>45903.0</v>
      </c>
      <c r="B413" s="20" t="s">
        <v>0</v>
      </c>
      <c r="C413" s="28" t="str">
        <f t="array" ref="C413">IFNA(XLOOKUP(E413,GP_Bhajan_List[GP Bhajan List], GP_Bhajan_List[Singer]),"")</f>
        <v/>
      </c>
      <c r="D413" s="22"/>
      <c r="E413" s="22"/>
      <c r="F413" s="23"/>
      <c r="G413" s="24"/>
      <c r="H413" s="25" t="str">
        <f t="array" ref="H413">IFNA(INDEX(Pitches[],MATCH($G413,Pitches[Pitches],0),2),"")</f>
        <v/>
      </c>
      <c r="I413" s="23" t="str">
        <f t="array" ref="I413">IF(
  AND(D413="", E413=""), 
  "", 
  IFNA(
    IF(
      INDEX(Singers[], MATCH(IF(D413&lt;&gt;"", B413, C413), Singers[Singers], 0), 2, 0) = "Gents",
      INDEX(Bhajans[], MATCH(IF(D413&lt;&gt;"", D413, E413), Bhajans[title], 0), 13),
      INDEX(Bhajans[], MATCH(IF(D413&lt;&gt;"", D413, E413), Bhajans[title], 0), 14)
    ),
    ""
  )
)
</f>
        <v/>
      </c>
      <c r="J413" s="25" t="str">
        <f t="array" ref="J413">IF(AND($D413="", $E413=""), "", IFNA(INDEX(Bhajans[], MATCH(IF($D413&lt;&gt;"", $D413, $E413), Bhajans[title], 0), 9), ""))
</f>
        <v/>
      </c>
      <c r="K413" s="26" t="str">
        <f t="array" ref="K413">IF(AND($D413="", $E413=""), "", IFNA(INDEX(Bhajans[], MATCH(IF($D413&lt;&gt;"", $D413, $E413), Bhajans[title], 0), 5), ""))
</f>
        <v/>
      </c>
      <c r="L413" s="26" t="str">
        <f t="array" ref="L413">IF(AND($D413="", $E413=""), "", IFNA(INDEX(Bhajans[], MATCH(IF($D413&lt;&gt;"", $D413, $E413), Bhajans[title], 0), 4), ""))
</f>
        <v/>
      </c>
    </row>
    <row r="414" ht="22.5" hidden="1" customHeight="1">
      <c r="A414" s="5">
        <v>45904.0</v>
      </c>
      <c r="B414" s="20" t="s">
        <v>0</v>
      </c>
      <c r="C414" s="28" t="str">
        <f t="array" ref="C414">IFNA(XLOOKUP(E414,GP_Bhajan_List[GP Bhajan List], GP_Bhajan_List[Singer]),"")</f>
        <v/>
      </c>
      <c r="D414" s="20" t="s">
        <v>2200</v>
      </c>
      <c r="E414" s="22"/>
      <c r="F414" s="23"/>
      <c r="G414" s="24" t="s">
        <v>185</v>
      </c>
      <c r="H414" s="25" t="str">
        <f t="array" ref="H414">IFNA(INDEX(Pitches[],MATCH($G414,Pitches[Pitches],0),2),"")</f>
        <v>C</v>
      </c>
      <c r="I414" s="23" t="str">
        <f t="array" ref="I414">IF(
  AND(D414="", E414=""), 
  "", 
  IFNA(
    IF(
      INDEX(Singers[], MATCH(IF(D414&lt;&gt;"", B414, C414), Singers[Singers], 0), 2, 0) = "Gents",
      INDEX(Bhajans[], MATCH(IF(D414&lt;&gt;"", D414, E414), Bhajans[title], 0), 13),
      INDEX(Bhajans[], MATCH(IF(D414&lt;&gt;"", D414, E414), Bhajans[title], 0), 14)
    ),
    ""
  )
)
</f>
        <v>4 Pancham / F</v>
      </c>
      <c r="J414" s="25" t="str">
        <f t="array" ref="J414">IF(AND($D414="", $E414=""), "", IFNA(INDEX(Bhajans[], MATCH(IF($D414&lt;&gt;"", $D414, $E414), Bhajans[title], 0), 9), ""))
</f>
        <v>Pahadi</v>
      </c>
      <c r="K414" s="26" t="str">
        <f t="array" ref="K414">IF(AND($D414="", $E414=""), "", IFNA(INDEX(Bhajans[], MATCH(IF($D414&lt;&gt;"", $D414, $E414), Bhajans[title], 0), 5), ""))
</f>
        <v>Sharanam Sharanam Paahi Gajananam
Vighna Vinashaka Gananatham
Buddhi Pradayaka Paahi Gajananam
Asura Nikhandana Paahi Gajananam
Paahi Gajananam Paahi Gajananam [ Vighna Vinashaka ... ]</v>
      </c>
      <c r="L414" s="26" t="str">
        <f t="array" ref="L414">IF(AND($D414="", $E414=""), "", IFNA(INDEX(Bhajans[], MATCH(IF($D414&lt;&gt;"", $D414, $E414), Bhajans[title], 0), 4), ""))
</f>
        <v>Surrender to Lord Gajanana, who removes and destroys all obstacles in our path to salvation, the one who bestows wisdom, the one who destroys all the demonic qualities within us.</v>
      </c>
    </row>
    <row r="415" ht="22.5" hidden="1" customHeight="1">
      <c r="A415" s="5">
        <v>45904.0</v>
      </c>
      <c r="B415" s="20" t="s">
        <v>10</v>
      </c>
      <c r="C415" s="28" t="str">
        <f t="array" ref="C415">IFNA(XLOOKUP(E415,GP_Bhajan_List[GP Bhajan List], GP_Bhajan_List[Singer]),"")</f>
        <v/>
      </c>
      <c r="D415" s="20" t="s">
        <v>655</v>
      </c>
      <c r="E415" s="22"/>
      <c r="F415" s="23"/>
      <c r="G415" s="24" t="s">
        <v>88</v>
      </c>
      <c r="H415" s="25" t="str">
        <f t="array" ref="H415">IFNA(INDEX(Pitches[],MATCH($G415,Pitches[Pitches],0),2),"")</f>
        <v>A</v>
      </c>
      <c r="I415" s="23" t="str">
        <f t="array" ref="I415">IF(
  AND(D415="", E415=""), 
  "", 
  IFNA(
    IF(
      INDEX(Singers[], MATCH(IF(D415&lt;&gt;"", B415, C415), Singers[Singers], 0), 2, 0) = "Gents",
      INDEX(Bhajans[], MATCH(IF(D415&lt;&gt;"", D415, E415), Bhajans[title], 0), 13),
      INDEX(Bhajans[], MATCH(IF(D415&lt;&gt;"", D415, E415), Bhajans[title], 0), 14)
    ),
    ""
  )
)
</f>
        <v>2 Pancham / D</v>
      </c>
      <c r="J415" s="25" t="str">
        <f t="array" ref="J415">IF(AND($D415="", $E415=""), "", IFNA(INDEX(Bhajans[], MATCH(IF($D415&lt;&gt;"", $D415, $E415), Bhajans[title], 0), 9), ""))
</f>
        <v>Malayamarutham</v>
      </c>
      <c r="K415" s="26" t="str">
        <f t="array" ref="K415">IF(AND($D415="", $E415=""), "", IFNA(INDEX(Bhajans[], MATCH(IF($D415&lt;&gt;"", $D415, $E415), Bhajans[title], 0), 5), ""))
</f>
        <v>Sri Rama Rama Rama Raghuveera Rama Ram
Sri Rama Rama Rama Bharatagraja Rama Ram
Sri Rama Rama Rama Ranadheera Rama Ram
Sri Rama Rama Rama Sharanam Tava Rama Ram</v>
      </c>
      <c r="L415" s="26" t="str">
        <f t="array" ref="L415">IF(AND($D415="", $E415=""), "", IFNA(INDEX(Bhajans[], MATCH(IF($D415&lt;&gt;"", $D415, $E415), Bhajans[title], 0), 4), ""))
</f>
        <v>I surrender to Thee, O valorous Lord Rama of the Raghu Dynasty, the one who is the elder brother of Bharata.</v>
      </c>
    </row>
    <row r="416" ht="22.5" hidden="1" customHeight="1">
      <c r="A416" s="5">
        <v>45904.0</v>
      </c>
      <c r="B416" s="20" t="s">
        <v>1</v>
      </c>
      <c r="C416" s="28" t="str">
        <f t="array" ref="C416">IFNA(XLOOKUP(E416,GP_Bhajan_List[GP Bhajan List], GP_Bhajan_List[Singer]),"")</f>
        <v/>
      </c>
      <c r="D416" s="20" t="s">
        <v>4804</v>
      </c>
      <c r="E416" s="22"/>
      <c r="F416" s="23"/>
      <c r="G416" s="24" t="s">
        <v>144</v>
      </c>
      <c r="H416" s="25" t="str">
        <f t="array" ref="H416">IFNA(INDEX(Pitches[],MATCH($G416,Pitches[Pitches],0),2),"")</f>
        <v>D#</v>
      </c>
      <c r="I416" s="23" t="str">
        <f t="array" ref="I416">IF(
  AND(D416="", E416=""), 
  "", 
  IFNA(
    IF(
      INDEX(Singers[], MATCH(IF(D416&lt;&gt;"", B416, C416), Singers[Singers], 0), 2, 0) = "Gents",
      INDEX(Bhajans[], MATCH(IF(D416&lt;&gt;"", D416, E416), Bhajans[title], 0), 13),
      INDEX(Bhajans[], MATCH(IF(D416&lt;&gt;"", D416, E416), Bhajans[title], 0), 14)
    ),
    ""
  )
)
</f>
        <v>2 Pancham / D</v>
      </c>
      <c r="J416" s="25" t="str">
        <f t="array" ref="J416">IF(AND($D416="", $E416=""), "", IFNA(INDEX(Bhajans[], MATCH(IF($D416&lt;&gt;"", $D416, $E416), Bhajans[title], 0), 9), ""))
</f>
        <v>Pilu</v>
      </c>
      <c r="K416" s="26" t="str">
        <f t="array" ref="K416">IF(AND($D416="", $E416=""), "", IFNA(INDEX(Bhajans[], MATCH(IF($D416&lt;&gt;"", $D416, $E416), Bhajans[title], 0), 5), ""))
</f>
        <v>Giridhara Gopala Muralidhara Harey
Govinda Gopala Damodara
Giridhara Gopala Muralidhara Harey [ Govinda Gopala ... ]</v>
      </c>
      <c r="L416" s="26" t="str">
        <f t="array" ref="L416">IF(AND($D416="", $E416=""), "", IFNA(INDEX(Bhajans[], MATCH(IF($D416&lt;&gt;"", $D416, $E416), Bhajans[title], 0), 4), ""))
</f>
        <v>Chant the names of the Lord Krishna - Gopala, Giridhara. Glory to the One with the flute who is also called Damodara.</v>
      </c>
    </row>
    <row r="417" ht="22.5" hidden="1" customHeight="1">
      <c r="A417" s="5">
        <v>45904.0</v>
      </c>
      <c r="B417" s="20" t="s">
        <v>0</v>
      </c>
      <c r="C417" s="28" t="str">
        <f t="array" ref="C417">IFNA(XLOOKUP(E417,GP_Bhajan_List[GP Bhajan List], GP_Bhajan_List[Singer]),"")</f>
        <v/>
      </c>
      <c r="D417" s="22"/>
      <c r="E417" s="22"/>
      <c r="F417" s="23"/>
      <c r="G417" s="24"/>
      <c r="H417" s="25" t="str">
        <f t="array" ref="H417">IFNA(INDEX(Pitches[],MATCH($G417,Pitches[Pitches],0),2),"")</f>
        <v/>
      </c>
      <c r="I417" s="23" t="str">
        <f t="array" ref="I417">IF(
  AND(D417="", E417=""), 
  "", 
  IFNA(
    IF(
      INDEX(Singers[], MATCH(IF(D417&lt;&gt;"", B417, C417), Singers[Singers], 0), 2, 0) = "Gents",
      INDEX(Bhajans[], MATCH(IF(D417&lt;&gt;"", D417, E417), Bhajans[title], 0), 13),
      INDEX(Bhajans[], MATCH(IF(D417&lt;&gt;"", D417, E417), Bhajans[title], 0), 14)
    ),
    ""
  )
)
</f>
        <v/>
      </c>
      <c r="J417" s="25" t="str">
        <f t="array" ref="J417">IF(AND($D417="", $E417=""), "", IFNA(INDEX(Bhajans[], MATCH(IF($D417&lt;&gt;"", $D417, $E417), Bhajans[title], 0), 9), ""))
</f>
        <v/>
      </c>
      <c r="K417" s="26" t="str">
        <f t="array" ref="K417">IF(AND($D417="", $E417=""), "", IFNA(INDEX(Bhajans[], MATCH(IF($D417&lt;&gt;"", $D417, $E417), Bhajans[title], 0), 5), ""))
</f>
        <v/>
      </c>
      <c r="L417" s="26" t="str">
        <f t="array" ref="L417">IF(AND($D417="", $E417=""), "", IFNA(INDEX(Bhajans[], MATCH(IF($D417&lt;&gt;"", $D417, $E417), Bhajans[title], 0), 4), ""))
</f>
        <v/>
      </c>
    </row>
    <row r="418" ht="22.5" hidden="1" customHeight="1">
      <c r="A418" s="5">
        <v>45905.0</v>
      </c>
      <c r="B418" s="20" t="s">
        <v>2</v>
      </c>
      <c r="C418" s="28" t="str">
        <f t="array" ref="C418">IFNA(XLOOKUP(E418,GP_Bhajan_List[GP Bhajan List], GP_Bhajan_List[Singer]),"")</f>
        <v/>
      </c>
      <c r="D418" s="20" t="s">
        <v>246</v>
      </c>
      <c r="E418" s="22"/>
      <c r="F418" s="23"/>
      <c r="G418" s="24" t="s">
        <v>120</v>
      </c>
      <c r="H418" s="25" t="str">
        <f t="array" ref="H418">IFNA(INDEX(Pitches[],MATCH($G418,Pitches[Pitches],0),2),"")</f>
        <v>D</v>
      </c>
      <c r="I418" s="23" t="str">
        <f t="array" ref="I418">IF(
  AND(D418="", E418=""), 
  "", 
  IFNA(
    IF(
      INDEX(Singers[], MATCH(IF(D418&lt;&gt;"", B418, C418), Singers[Singers], 0), 2, 0) = "Gents",
      INDEX(Bhajans[], MATCH(IF(D418&lt;&gt;"", D418, E418), Bhajans[title], 0), 13),
      INDEX(Bhajans[], MATCH(IF(D418&lt;&gt;"", D418, E418), Bhajans[title], 0), 14)
    ),
    ""
  )
)
</f>
        <v>1.5 Madhyam / F#</v>
      </c>
      <c r="J418" s="25" t="str">
        <f t="array" ref="J418">IF(AND($D418="", $E418=""), "", IFNA(INDEX(Bhajans[], MATCH(IF($D418&lt;&gt;"", $D418, $E418), Bhajans[title], 0), 9), ""))
</f>
        <v>Pahadi</v>
      </c>
      <c r="K418" s="26" t="str">
        <f t="array" ref="K418">IF(AND($D418="", $E418=""), "", IFNA(INDEX(Bhajans[], MATCH(IF($D418&lt;&gt;"", $D418, $E418), Bhajans[title], 0), 5), ""))
</f>
        <v>Ambika Tanaya Gajanana
Gajavadana Gananatha Gajanana
Paahi Ganesha Vinayaka
Tribhuvana Palaka Mangala Dayaka
Vidya Buddhi Siddhi Pradayaka
Paahi Ganesha Vinayaka (2)
Ambika Tanaya Vinayaka
Gajavadana Gananatha Vinayaka
(Sathya) Sai Ganesha Vinayaka
Tribhuvana Palaka Mangala Dayaka
Vidya Buddhi Siddhi Pradayaka
(Sathya) Sai Ganesha Vinayaka</v>
      </c>
      <c r="L418" s="26" t="str">
        <f t="array" ref="L418">IF(AND($D418="", $E418=""), "", IFNA(INDEX(Bhajans[], MATCH(IF($D418&lt;&gt;"", $D418, $E418), Bhajans[title], 0), 4), ""))
</f>
        <v>O loving son of Mother Parvathi, the elephant-headed Lord Ganesha, kindly protect us. You are the sustainer of the three worlds, the one who confers auspiciousness, knowledge, wisdom and success.</v>
      </c>
    </row>
    <row r="419" ht="22.5" hidden="1" customHeight="1">
      <c r="A419" s="5">
        <v>45905.0</v>
      </c>
      <c r="B419" s="20" t="s">
        <v>1</v>
      </c>
      <c r="C419" s="28" t="str">
        <f t="array" ref="C419">IFNA(XLOOKUP(E419,GP_Bhajan_List[GP Bhajan List], GP_Bhajan_List[Singer]),"")</f>
        <v/>
      </c>
      <c r="D419" s="20" t="s">
        <v>4834</v>
      </c>
      <c r="E419" s="22"/>
      <c r="F419" s="23"/>
      <c r="G419" s="24" t="s">
        <v>152</v>
      </c>
      <c r="H419" s="25" t="str">
        <f t="array" ref="H419">IFNA(INDEX(Pitches[],MATCH($G419,Pitches[Pitches],0),2),"")</f>
        <v>D</v>
      </c>
      <c r="I419" s="23" t="str">
        <f t="array" ref="I419">IF(
  AND(D419="", E419=""), 
  "", 
  IFNA(
    IF(
      INDEX(Singers[], MATCH(IF(D419&lt;&gt;"", B419, C419), Singers[Singers], 0), 2, 0) = "Gents",
      INDEX(Bhajans[], MATCH(IF(D419&lt;&gt;"", D419, E419), Bhajans[title], 0), 13),
      INDEX(Bhajans[], MATCH(IF(D419&lt;&gt;"", D419, E419), Bhajans[title], 0), 14)
    ),
    ""
  )
)
</f>
        <v>2 Madhyam / G</v>
      </c>
      <c r="J419" s="25" t="str">
        <f t="array" ref="J419">IF(AND($D419="", $E419=""), "", IFNA(INDEX(Bhajans[], MATCH(IF($D419&lt;&gt;"", $D419, $E419), Bhajans[title], 0), 9), ""))
</f>
        <v>Pantuvarali / Puriya Dhanashri</v>
      </c>
      <c r="K419" s="26" t="str">
        <f t="array" ref="K419">IF(AND($D419="", $E419=""), "", IFNA(INDEX(Bhajans[], MATCH(IF($D419&lt;&gt;"", $D419, $E419), Bhajans[title], 0), 5), ""))
</f>
        <v>Pranava Swaroopa Hari Om Sai
Narayana Hari Om
Sayeeshwaraya Hari Om (Sathya)
Yadavaya Madhavaya Govindaya Namah Om
Paramatma Roopaya Hari Om
Hari Om Hari Om [ Sayeeshwaraya ... ]</v>
      </c>
      <c r="L419" s="26" t="str">
        <f t="array" ref="L419">IF(AND($D419="", $E419=""), "", IFNA(INDEX(Bhajans[], MATCH(IF($D419&lt;&gt;"", $D419, $E419), Bhajans[title], 0), 4), ""))
</f>
        <v>O Lord Sathya Sai, You are the very embodiment of the Primordial sound 'Om'. You are Lord Narayana, the indweller of all beings. You are Lord Krishna of the Yadava clan. You are the protector of all beings, Govinda. You are the embodiment of the Supreme soul. We pay our obeisance to You, O Lord Sai.</v>
      </c>
    </row>
    <row r="420" ht="22.5" hidden="1" customHeight="1">
      <c r="A420" s="5">
        <v>45905.0</v>
      </c>
      <c r="B420" s="20" t="s">
        <v>0</v>
      </c>
      <c r="C420" s="28" t="str">
        <f t="array" ref="C420">IFNA(XLOOKUP(E420,GP_Bhajan_List[GP Bhajan List], GP_Bhajan_List[Singer]),"")</f>
        <v/>
      </c>
      <c r="D420" s="20" t="s">
        <v>4844</v>
      </c>
      <c r="E420" s="22"/>
      <c r="F420" s="23"/>
      <c r="G420" s="24" t="s">
        <v>88</v>
      </c>
      <c r="H420" s="25" t="str">
        <f t="array" ref="H420">IFNA(INDEX(Pitches[],MATCH($G420,Pitches[Pitches],0),2),"")</f>
        <v>A</v>
      </c>
      <c r="I420" s="23" t="str">
        <f t="array" ref="I420">IF(
  AND(D420="", E420=""), 
  "", 
  IFNA(
    IF(
      INDEX(Singers[], MATCH(IF(D420&lt;&gt;"", B420, C420), Singers[Singers], 0), 2, 0) = "Gents",
      INDEX(Bhajans[], MATCH(IF(D420&lt;&gt;"", D420, E420), Bhajans[title], 0), 13),
      INDEX(Bhajans[], MATCH(IF(D420&lt;&gt;"", D420, E420), Bhajans[title], 0), 14)
    ),
    ""
  )
)
</f>
        <v>1.5 Pancham / C#</v>
      </c>
      <c r="J420" s="25" t="str">
        <f t="array" ref="J420">IF(AND($D420="", $E420=""), "", IFNA(INDEX(Bhajans[], MATCH(IF($D420&lt;&gt;"", $D420, $E420), Bhajans[title], 0), 9), ""))
</f>
        <v>Shuddha Dhanyasi</v>
      </c>
      <c r="K420" s="26" t="str">
        <f t="array" ref="K420">IF(AND($D420="", $E420=""), "", IFNA(INDEX(Bhajans[], MATCH(IF($D420&lt;&gt;"", $D420, $E420), Bhajans[title], 0), 5), ""))
</f>
        <v>Pambanai Mel Pallikondai Ranga Ranga
Parthi Puriyil Avadaritta Ranga Ranga [ Pambanai Mel ... ]
Muvadiyal Ulagalanda Ranga Ranga
Adi Mudal Ana Sai Ranga Ranga
Maragada Vanna (Sai) Madhusudhana
Achyutha Anantha Mukunda Govinda (2)</v>
      </c>
      <c r="L420" s="26" t="str">
        <f t="array" ref="L420">IF(AND($D420="", $E420=""), "", IFNA(INDEX(Bhajans[], MATCH(IF($D420&lt;&gt;"", $D420, $E420), Bhajans[title], 0), 4), ""))
</f>
        <v>Lord Ranga, reclining on the bed of snake has now incarnated at Parthi as Lord Sai. He is the same as the one who scaled the Universe in three steps (during the incarnation as Lord Vamana), and the dark-hued Krishna. Glory to the one who is the source of everything.</v>
      </c>
    </row>
    <row r="421" ht="22.5" hidden="1" customHeight="1">
      <c r="A421" s="5">
        <v>45905.0</v>
      </c>
      <c r="B421" s="20" t="s">
        <v>6</v>
      </c>
      <c r="C421" s="28" t="str">
        <f t="array" ref="C421">IFNA(XLOOKUP(E421,GP_Bhajan_List[GP Bhajan List], GP_Bhajan_List[Singer]),"")</f>
        <v/>
      </c>
      <c r="D421" s="22"/>
      <c r="E421" s="22"/>
      <c r="F421" s="23"/>
      <c r="G421" s="24"/>
      <c r="H421" s="25" t="str">
        <f t="array" ref="H421">IFNA(INDEX(Pitches[],MATCH($G421,Pitches[Pitches],0),2),"")</f>
        <v/>
      </c>
      <c r="I421" s="23" t="str">
        <f t="array" ref="I421">IF(
  AND(D421="", E421=""), 
  "", 
  IFNA(
    IF(
      INDEX(Singers[], MATCH(IF(D421&lt;&gt;"", B421, C421), Singers[Singers], 0), 2, 0) = "Gents",
      INDEX(Bhajans[], MATCH(IF(D421&lt;&gt;"", D421, E421), Bhajans[title], 0), 13),
      INDEX(Bhajans[], MATCH(IF(D421&lt;&gt;"", D421, E421), Bhajans[title], 0), 14)
    ),
    ""
  )
)
</f>
        <v/>
      </c>
      <c r="J421" s="25" t="str">
        <f t="array" ref="J421">IF(AND($D421="", $E421=""), "", IFNA(INDEX(Bhajans[], MATCH(IF($D421&lt;&gt;"", $D421, $E421), Bhajans[title], 0), 9), ""))
</f>
        <v/>
      </c>
      <c r="K421" s="26" t="str">
        <f t="array" ref="K421">IF(AND($D421="", $E421=""), "", IFNA(INDEX(Bhajans[], MATCH(IF($D421&lt;&gt;"", $D421, $E421), Bhajans[title], 0), 5), ""))
</f>
        <v/>
      </c>
      <c r="L421" s="26" t="str">
        <f t="array" ref="L421">IF(AND($D421="", $E421=""), "", IFNA(INDEX(Bhajans[], MATCH(IF($D421&lt;&gt;"", $D421, $E421), Bhajans[title], 0), 4), ""))
</f>
        <v/>
      </c>
    </row>
    <row r="422" ht="22.5" hidden="1" customHeight="1">
      <c r="A422" s="5">
        <v>45906.0</v>
      </c>
      <c r="B422" s="20" t="s">
        <v>16</v>
      </c>
      <c r="C422" s="28" t="str">
        <f t="array" ref="C422">IFNA(XLOOKUP(E422,GP_Bhajan_List[GP Bhajan List], GP_Bhajan_List[Singer]),"")</f>
        <v/>
      </c>
      <c r="D422" s="20" t="s">
        <v>3869</v>
      </c>
      <c r="E422" s="22"/>
      <c r="F422" s="23"/>
      <c r="G422" s="24" t="s">
        <v>227</v>
      </c>
      <c r="H422" s="25" t="str">
        <f t="array" ref="H422">IFNA(INDEX(Pitches[],MATCH($G422,Pitches[Pitches],0),2),"")</f>
        <v>A#</v>
      </c>
      <c r="I422" s="23" t="str">
        <f t="array" ref="I422">IF(
  AND(D422="", E422=""), 
  "", 
  IFNA(
    IF(
      INDEX(Singers[], MATCH(IF(D422&lt;&gt;"", B422, C422), Singers[Singers], 0), 2, 0) = "Gents",
      INDEX(Bhajans[], MATCH(IF(D422&lt;&gt;"", D422, E422), Bhajans[title], 0), 13),
      INDEX(Bhajans[], MATCH(IF(D422&lt;&gt;"", D422, E422), Bhajans[title], 0), 14)
    ),
    ""
  )
)
</f>
        <v>2 Pancham / D</v>
      </c>
      <c r="J422" s="25" t="str">
        <f t="array" ref="J422">IF(AND($D422="", $E422=""), "", IFNA(INDEX(Bhajans[], MATCH(IF($D422&lt;&gt;"", $D422, $E422), Bhajans[title], 0), 9), ""))
</f>
        <v>Natabhairavi</v>
      </c>
      <c r="K422" s="26" t="str">
        <f t="array" ref="K422">IF(AND($D422="", $E422=""), "", IFNA(INDEX(Bhajans[], MATCH(IF($D422&lt;&gt;"", $D422, $E422), Bhajans[title], 0), 5), ""))
</f>
        <v>Jai Jai Jai Gananayaka Jai Jai Vighna Vinashaka
Jaya Shubha Mangala Dayaka Vidya Buddhi Pradayaka
Gajavadana Gowri Nandana (2)
Gangadhara Shiva Shambho Nandana
Jai Jai Jai Gananayaka, Yukute wo Terasu Kami yo
Tataeyo Eichi no Ganesha wo Shinri e Michibiku Kamiyo
Misakaeare Kami (Sai) no Hikari ni
Eichi to Chikara no Shiva no Mikoyo
Nanzen Nen mo Umare Kawatte, Tabi wo Tsuzuketa Watashi
Ikudo to Naku Chigau Jinsei, Ayumi Tsuzuketa Keredo
Kono Tabi wo Motte Owari ni Shiyou
Kurushii Tabi mo Owari ni Shiyou
Kami no Keshin ga Kurareta kara
Ai no Kamisama Kurareta kara</v>
      </c>
      <c r="L422" s="26" t="str">
        <f t="array" ref="L422">IF(AND($D422="", $E422=""), "", IFNA(INDEX(Bhajans[], MATCH(IF($D422&lt;&gt;"", $D422, $E422), Bhajans[title], 0), 4), ""))
</f>
        <v>Let us sing the glory of Lord Ganesha, the leader of Ganaas (Shiva's army) and the destroyer of all obstacles in the path of spiritual practices. Sing the glory of the bestower of all that is auspicious, intelligence and knowledge. The elephant-headed Lord is the son of Gowri and Shiva who is also known as Gangadhara.</v>
      </c>
    </row>
    <row r="423" ht="22.5" hidden="1" customHeight="1">
      <c r="A423" s="5">
        <v>45906.0</v>
      </c>
      <c r="B423" s="20" t="s">
        <v>1</v>
      </c>
      <c r="C423" s="28" t="str">
        <f t="array" ref="C423">IFNA(XLOOKUP(E423,GP_Bhajan_List[GP Bhajan List], GP_Bhajan_List[Singer]),"")</f>
        <v/>
      </c>
      <c r="D423" s="20" t="s">
        <v>4866</v>
      </c>
      <c r="E423" s="22"/>
      <c r="F423" s="23"/>
      <c r="G423" s="24" t="s">
        <v>227</v>
      </c>
      <c r="H423" s="25" t="str">
        <f t="array" ref="H423">IFNA(INDEX(Pitches[],MATCH($G423,Pitches[Pitches],0),2),"")</f>
        <v>A#</v>
      </c>
      <c r="I423" s="23" t="str">
        <f t="array" ref="I423">IF(
  AND(D423="", E423=""), 
  "", 
  IFNA(
    IF(
      INDEX(Singers[], MATCH(IF(D423&lt;&gt;"", B423, C423), Singers[Singers], 0), 2, 0) = "Gents",
      INDEX(Bhajans[], MATCH(IF(D423&lt;&gt;"", D423, E423), Bhajans[title], 0), 13),
      INDEX(Bhajans[], MATCH(IF(D423&lt;&gt;"", D423, E423), Bhajans[title], 0), 14)
    ),
    ""
  )
)
</f>
        <v>2 Pancham / D</v>
      </c>
      <c r="J423" s="25" t="str">
        <f t="array" ref="J423">IF(AND($D423="", $E423=""), "", IFNA(INDEX(Bhajans[], MATCH(IF($D423&lt;&gt;"", $D423, $E423), Bhajans[title], 0), 9), ""))
</f>
        <v>Maand</v>
      </c>
      <c r="K423" s="26" t="str">
        <f t="array" ref="K423">IF(AND($D423="", $E423=""), "", IFNA(INDEX(Bhajans[], MATCH(IF($D423&lt;&gt;"", $D423, $E423), Bhajans[title], 0), 5), ""))
</f>
        <v>Janani Sai Devi Dayamayi
Janani Ma Krupalini Ma
Tum Ho Prema Swaroopini Ma
Daya Karo Sathya Sai Ma
Janani Prema Dayini Ma</v>
      </c>
      <c r="L423" s="26" t="str">
        <f t="array" ref="L423">IF(AND($D423="", $E423=""), "", IFNA(INDEX(Bhajans[], MATCH(IF($D423&lt;&gt;"", $D423, $E423), Bhajans[title], 0), 4), ""))
</f>
        <v>Oh Mother Sathya Sai You are the One of compassion and personification of Love. Shower your Grace on us.</v>
      </c>
    </row>
    <row r="424" ht="22.5" hidden="1" customHeight="1">
      <c r="A424" s="5">
        <v>45906.0</v>
      </c>
      <c r="B424" s="20" t="s">
        <v>15</v>
      </c>
      <c r="C424" s="28" t="str">
        <f t="array" ref="C424">IFNA(XLOOKUP(E424,GP_Bhajan_List[GP Bhajan List], GP_Bhajan_List[Singer]),"")</f>
        <v/>
      </c>
      <c r="D424" s="20" t="s">
        <v>4875</v>
      </c>
      <c r="E424" s="22"/>
      <c r="F424" s="23"/>
      <c r="G424" s="24" t="s">
        <v>52</v>
      </c>
      <c r="H424" s="25" t="str">
        <f t="array" ref="H424">IFNA(INDEX(Pitches[],MATCH($G424,Pitches[Pitches],0),2),"")</f>
        <v>G#</v>
      </c>
      <c r="I424" s="23" t="str">
        <f t="array" ref="I424">IF(
  AND(D424="", E424=""), 
  "", 
  IFNA(
    IF(
      INDEX(Singers[], MATCH(IF(D424&lt;&gt;"", B424, C424), Singers[Singers], 0), 2, 0) = "Gents",
      INDEX(Bhajans[], MATCH(IF(D424&lt;&gt;"", D424, E424), Bhajans[title], 0), 13),
      INDEX(Bhajans[], MATCH(IF(D424&lt;&gt;"", D424, E424), Bhajans[title], 0), 14)
    ),
    ""
  )
)
</f>
        <v>1.5 Pancham / C#</v>
      </c>
      <c r="J424" s="25" t="str">
        <f t="array" ref="J424">IF(AND($D424="", $E424=""), "", IFNA(INDEX(Bhajans[], MATCH(IF($D424&lt;&gt;"", $D424, $E424), Bhajans[title], 0), 9), ""))
</f>
        <v>Gara</v>
      </c>
      <c r="K424" s="26" t="str">
        <f t="array" ref="K424">IF(AND($D424="", $E424=""), "", IFNA(INDEX(Bhajans[], MATCH(IF($D424&lt;&gt;"", $D424, $E424), Bhajans[title], 0), 5), ""))
</f>
        <v>Prema Sudha Rasa Deejo Sai
Paramananda Sada Sukha Dayi [ Prema Sudha ... ]
Prashanthi Nilaya Dwarakamayi
Pavana Purusha Sadguru Sai
Deena Dayaghana Sri Raghurayi</v>
      </c>
      <c r="L424" s="26" t="str">
        <f t="array" ref="L424">IF(AND($D424="", $E424=""), "", IFNA(INDEX(Bhajans[], MATCH(IF($D424&lt;&gt;"", $D424, $E424), Bhajans[title], 0), 4), ""))
</f>
        <v>O Lord Sai, give us the nectar of divine Love and bliss of the highest order. You are the most blissful one who confers endless joy. You are the Divine Preceptor of Dwarakamayi in Shirdi and Prashanthi Nilayam at Parthi. You are verily Lord Rama of the Raghu lineage who has unending compassion for the meek.</v>
      </c>
    </row>
    <row r="425" ht="22.5" hidden="1" customHeight="1">
      <c r="A425" s="5">
        <v>45906.0</v>
      </c>
      <c r="B425" s="20" t="s">
        <v>2</v>
      </c>
      <c r="C425" s="28" t="str">
        <f t="array" ref="C425">IFNA(XLOOKUP(E425,GP_Bhajan_List[GP Bhajan List], GP_Bhajan_List[Singer]),"")</f>
        <v/>
      </c>
      <c r="D425" s="20" t="s">
        <v>1485</v>
      </c>
      <c r="E425" s="22"/>
      <c r="F425" s="23"/>
      <c r="G425" s="24" t="s">
        <v>41</v>
      </c>
      <c r="H425" s="25" t="str">
        <f t="array" ref="H425">IFNA(INDEX(Pitches[],MATCH($G425,Pitches[Pitches],0),2),"")</f>
        <v>G</v>
      </c>
      <c r="I425" s="23" t="str">
        <f t="array" ref="I425">IF(
  AND(D425="", E425=""), 
  "", 
  IFNA(
    IF(
      INDEX(Singers[], MATCH(IF(D425&lt;&gt;"", B425, C425), Singers[Singers], 0), 2, 0) = "Gents",
      INDEX(Bhajans[], MATCH(IF(D425&lt;&gt;"", D425, E425), Bhajans[title], 0), 13),
      INDEX(Bhajans[], MATCH(IF(D425&lt;&gt;"", D425, E425), Bhajans[title], 0), 14)
    ),
    ""
  )
)
</f>
        <v>6.5 Pancham / A#</v>
      </c>
      <c r="J425" s="25" t="str">
        <f t="array" ref="J425">IF(AND($D425="", $E425=""), "", IFNA(INDEX(Bhajans[], MATCH(IF($D425&lt;&gt;"", $D425, $E425), Bhajans[title], 0), 9), ""))
</f>
        <v>Shankarabharanam / Bilawal</v>
      </c>
      <c r="K425" s="26" t="str">
        <f t="array" ref="K425">IF(AND($D425="", $E425=""), "", IFNA(INDEX(Bhajans[], MATCH(IF($D425&lt;&gt;"", $D425, $E425), Bhajans[title], 0), 5), ""))
</f>
        <v>Buddha Mahavir Yesu Sai
Vahey Guru Vahey Guru Bol Manuva
Allah Yesu Sadguru Sai
Geeta Veda Quran Ho Sai
Tan Mey Sai Man Mey Sai
Rom Rom Mey Sai Sai [ Vahey Guru ... ]</v>
      </c>
      <c r="L425" s="26" t="str">
        <f t="array" ref="L425">IF(AND($D425="", $E425=""), "", IFNA(INDEX(Bhajans[], MATCH(IF($D425&lt;&gt;"", $D425, $E425), Bhajans[title], 0), 4), ""))
</f>
        <v>O mind, chant the name of Vahey Guru, Buddha, Mahavir, Jesus and the Divine Preceptor Sai, who are the essence of scriptures Bagawad Gita, Quran and Bible. O Sai, You are the indweller of the body and mind and every atom of body is filled by You.</v>
      </c>
    </row>
    <row r="426" ht="22.5" hidden="1" customHeight="1">
      <c r="A426" s="5">
        <v>45906.0</v>
      </c>
      <c r="B426" s="20" t="s">
        <v>6</v>
      </c>
      <c r="C426" s="28" t="str">
        <f t="array" ref="C426">IFNA(XLOOKUP(E426,GP_Bhajan_List[GP Bhajan List], GP_Bhajan_List[Singer]),"")</f>
        <v/>
      </c>
      <c r="D426" s="20" t="s">
        <v>4894</v>
      </c>
      <c r="E426" s="22"/>
      <c r="F426" s="23"/>
      <c r="G426" s="24" t="s">
        <v>88</v>
      </c>
      <c r="H426" s="25" t="str">
        <f t="array" ref="H426">IFNA(INDEX(Pitches[],MATCH($G426,Pitches[Pitches],0),2),"")</f>
        <v>A</v>
      </c>
      <c r="I426" s="23" t="str">
        <f t="array" ref="I426">IF(
  AND(D426="", E426=""), 
  "", 
  IFNA(
    IF(
      INDEX(Singers[], MATCH(IF(D426&lt;&gt;"", B426, C426), Singers[Singers], 0), 2, 0) = "Gents",
      INDEX(Bhajans[], MATCH(IF(D426&lt;&gt;"", D426, E426), Bhajans[title], 0), 13),
      INDEX(Bhajans[], MATCH(IF(D426&lt;&gt;"", D426, E426), Bhajans[title], 0), 14)
    ),
    ""
  )
)
</f>
        <v>6 Madhyam / D</v>
      </c>
      <c r="J426" s="25" t="str">
        <f t="array" ref="J426">IF(AND($D426="", $E426=""), "", IFNA(INDEX(Bhajans[], MATCH(IF($D426&lt;&gt;"", $D426, $E426), Bhajans[title], 0), 9), ""))
</f>
        <v>~ Miyan ki Malhar</v>
      </c>
      <c r="K426" s="26" t="str">
        <f t="array" ref="K426">IF(AND($D426="", $E426=""), "", IFNA(INDEX(Bhajans[], MATCH(IF($D426&lt;&gt;"", $D426, $E426), Bhajans[title], 0), 5), ""))
</f>
        <v>Jaya Sayeesha Jaya Sayeesha
Radha Madhava Jaya Partheesha [ Jaya Sayeesha ... ]
Hrudaya Sarathi Sai Kanhaiya
Radhey Govinda Prashanthi Nilaya</v>
      </c>
      <c r="L426" s="26" t="str">
        <f t="array" ref="L426">IF(AND($D426="", $E426=""), "", IFNA(INDEX(Bhajans[], MATCH(IF($D426&lt;&gt;"", $D426, $E426), Bhajans[title], 0), 4), ""))
</f>
        <v>Victory to Lord Sai, who is verily Lord Krishna incarnated again on Earth, who is the charioteer of the Spiritual Heart and dwells at Prashanthi Nilayam in Parthi.</v>
      </c>
    </row>
    <row r="427" ht="22.5" hidden="1" customHeight="1">
      <c r="A427" s="5">
        <v>45906.0</v>
      </c>
      <c r="B427" s="20" t="s">
        <v>1</v>
      </c>
      <c r="C427" s="28" t="str">
        <f t="array" ref="C427">IFNA(XLOOKUP(E427,GP_Bhajan_List[GP Bhajan List], GP_Bhajan_List[Singer]),"")</f>
        <v/>
      </c>
      <c r="D427" s="20" t="s">
        <v>707</v>
      </c>
      <c r="E427" s="22"/>
      <c r="F427" s="23"/>
      <c r="G427" s="24" t="s">
        <v>344</v>
      </c>
      <c r="H427" s="25" t="str">
        <f t="array" ref="H427">IFNA(INDEX(Pitches[],MATCH($G427,Pitches[Pitches],0),2),"")</f>
        <v>C#</v>
      </c>
      <c r="I427" s="23" t="str">
        <f t="array" ref="I427">IF(
  AND(D427="", E427=""), 
  "", 
  IFNA(
    IF(
      INDEX(Singers[], MATCH(IF(D427&lt;&gt;"", B427, C427), Singers[Singers], 0), 2, 0) = "Gents",
      INDEX(Bhajans[], MATCH(IF(D427&lt;&gt;"", D427, E427), Bhajans[title], 0), 13),
      INDEX(Bhajans[], MATCH(IF(D427&lt;&gt;"", D427, E427), Bhajans[title], 0), 14)
    ),
    ""
  )
)
</f>
        <v>7 Madhyam / E</v>
      </c>
      <c r="J427" s="25" t="str">
        <f t="array" ref="J427">IF(AND($D427="", $E427=""), "", IFNA(INDEX(Bhajans[], MATCH(IF($D427&lt;&gt;"", $D427, $E427), Bhajans[title], 0), 9), ""))
</f>
        <v>Chakravakam / Ahir Bhairav</v>
      </c>
      <c r="K427" s="26" t="str">
        <f t="array" ref="K427">IF(AND($D427="", $E427=""), "", IFNA(INDEX(Bhajans[], MATCH(IF($D427&lt;&gt;"", $D427, $E427), Bhajans[title], 0), 5), ""))
</f>
        <v>Akhila Jagat Ke Daata Sai
Shirdi Nivasi Bhagawan
Darshan Do Bhagawan (Sai)
Kalimala Bhanjana Parama Dayaghana
Karuna Nidhey Shirdi Vasa (Parthi Vasa)
Deena Janavana Parthi Mahesha
Shirdi Nivasi Bhagawan [ Darshan Do ... ]</v>
      </c>
      <c r="L427" s="26" t="str">
        <f t="array" ref="L427">IF(AND($D427="", $E427=""), "", IFNA(INDEX(Bhajans[], MATCH(IF($D427&lt;&gt;"", $D427, $E427), Bhajans[title], 0), 4), ""))
</f>
        <v>O Lord Sai, the dweller of Shirdi, grace us with Your divine presence. You are the supreme reserve of compassion and kindness. Annihilate our acquired impurities. O Lord of Parthi, You are the refuge of the forlorn.</v>
      </c>
    </row>
    <row r="428" ht="22.5" hidden="1" customHeight="1">
      <c r="A428" s="5">
        <v>45906.0</v>
      </c>
      <c r="B428" s="20" t="s">
        <v>20</v>
      </c>
      <c r="C428" s="28" t="str">
        <f t="array" ref="C428">IFNA(XLOOKUP(E428,GP_Bhajan_List[GP Bhajan List], GP_Bhajan_List[Singer]),"")</f>
        <v/>
      </c>
      <c r="D428" s="20" t="s">
        <v>3203</v>
      </c>
      <c r="E428" s="22"/>
      <c r="F428" s="23"/>
      <c r="G428" s="24" t="s">
        <v>120</v>
      </c>
      <c r="H428" s="25" t="str">
        <f t="array" ref="H428">IFNA(INDEX(Pitches[],MATCH($G428,Pitches[Pitches],0),2),"")</f>
        <v>D</v>
      </c>
      <c r="I428" s="23" t="str">
        <f t="array" ref="I428">IF(
  AND(D428="", E428=""), 
  "", 
  IFNA(
    IF(
      INDEX(Singers[], MATCH(IF(D428&lt;&gt;"", B428, C428), Singers[Singers], 0), 2, 0) = "Gents",
      INDEX(Bhajans[], MATCH(IF(D428&lt;&gt;"", D428, E428), Bhajans[title], 0), 13),
      INDEX(Bhajans[], MATCH(IF(D428&lt;&gt;"", D428, E428), Bhajans[title], 0), 14)
    ),
    ""
  )
)
</f>
        <v>5.5 Pancham / G#</v>
      </c>
      <c r="J428" s="25" t="str">
        <f t="array" ref="J428">IF(AND($D428="", $E428=""), "", IFNA(INDEX(Bhajans[], MATCH(IF($D428&lt;&gt;"", $D428, $E428), Bhajans[title], 0), 9), ""))
</f>
        <v>Madhyamavati / Madhmad Sarang</v>
      </c>
      <c r="K428" s="26" t="str">
        <f t="array" ref="K428">IF(AND($D428="", $E428=""), "", IFNA(INDEX(Bhajans[], MATCH(IF($D428&lt;&gt;"", $D428, $E428), Bhajans[title], 0), 5), ""))
</f>
        <v>Shambho Mahadeva Mallikarjuna
Mangala Charana Trilochana
Pinaka Paani Parvathi Ramana [ Shambho Mahadeva ... ]
Bhava Bhaya Harana Sanathana
Parthi Pureeshwara Patitha Pavana</v>
      </c>
      <c r="L428" s="26" t="str">
        <f t="array" ref="L428">IF(AND($D428="", $E428=""), "", IFNA(INDEX(Bhajans[], MATCH(IF($D428&lt;&gt;"", $D428, $E428), Bhajans[title], 0), 4), ""))
</f>
        <v>Our salutations at the sacred feet of Lord Shiva, (also known as Shambho, Mahadeva and Mallikarjuna) who wields the Bow (Pinaka), who is the consort of Parvathi, who destroys the fear of materialistic world and who is none other than Lord Sai of Parthi.</v>
      </c>
    </row>
    <row r="429" ht="22.5" hidden="1" customHeight="1">
      <c r="A429" s="5">
        <v>45906.0</v>
      </c>
      <c r="B429" s="20" t="s">
        <v>18</v>
      </c>
      <c r="C429" s="28" t="str">
        <f t="array" ref="C429">IFNA(XLOOKUP(E429,GP_Bhajan_List[GP Bhajan List], GP_Bhajan_List[Singer]),"")</f>
        <v/>
      </c>
      <c r="D429" s="20" t="s">
        <v>4916</v>
      </c>
      <c r="E429" s="22"/>
      <c r="F429" s="23"/>
      <c r="G429" s="24" t="s">
        <v>52</v>
      </c>
      <c r="H429" s="25" t="str">
        <f t="array" ref="H429">IFNA(INDEX(Pitches[],MATCH($G429,Pitches[Pitches],0),2),"")</f>
        <v>G#</v>
      </c>
      <c r="I429" s="23" t="str">
        <f t="array" ref="I429">IF(
  AND(D429="", E429=""), 
  "", 
  IFNA(
    IF(
      INDEX(Singers[], MATCH(IF(D429&lt;&gt;"", B429, C429), Singers[Singers], 0), 2, 0) = "Gents",
      INDEX(Bhajans[], MATCH(IF(D429&lt;&gt;"", D429, E429), Bhajans[title], 0), 13),
      INDEX(Bhajans[], MATCH(IF(D429&lt;&gt;"", D429, E429), Bhajans[title], 0), 14)
    ),
    ""
  )
)
</f>
        <v>1.5 Pancham / C#</v>
      </c>
      <c r="J429" s="25" t="str">
        <f t="array" ref="J429">IF(AND($D429="", $E429=""), "", IFNA(INDEX(Bhajans[], MATCH(IF($D429&lt;&gt;"", $D429, $E429), Bhajans[title], 0), 9), ""))
</f>
        <v>Yaman Kalyan</v>
      </c>
      <c r="K429" s="26" t="str">
        <f t="array" ref="K429">IF(AND($D429="", $E429=""), "", IFNA(INDEX(Bhajans[], MATCH(IF($D429&lt;&gt;"", $D429, $E429), Bhajans[title], 0), 5), ""))
</f>
        <v>Rama Naama Tarakam Sada Bhajorey
Sada Bhajorey Sada Japo Rey [ Rama Naama ... ]
Rama Rama Rama Jaya Kodanda Rama
Rama Rama Rama Jaya Pattabhi Rama
Rama Rama Rama Jaya Kalyana Rama</v>
      </c>
      <c r="L429" s="26" t="str">
        <f t="array" ref="L429">IF(AND($D429="", $E429=""), "", IFNA(INDEX(Bhajans[], MATCH(IF($D429&lt;&gt;"", $D429, $E429), Bhajans[title], 0), 4), ""))
</f>
        <v>Incessantly worship Lord Rama who helps attain liberation. Victory to Lord Rama, who wields the 'Kodanda' bow. Victory to Lord Rama, the crowned King. Victory to Lord Rama, the bestower of auspiciousness.</v>
      </c>
    </row>
    <row r="430" ht="22.5" hidden="1" customHeight="1">
      <c r="A430" s="5">
        <v>45906.0</v>
      </c>
      <c r="B430" s="20" t="s">
        <v>10</v>
      </c>
      <c r="C430" s="28" t="str">
        <f t="array" ref="C430">IFNA(XLOOKUP(E430,GP_Bhajan_List[GP Bhajan List], GP_Bhajan_List[Singer]),"")</f>
        <v/>
      </c>
      <c r="D430" s="20" t="s">
        <v>1894</v>
      </c>
      <c r="E430" s="22"/>
      <c r="F430" s="23"/>
      <c r="G430" s="24" t="s">
        <v>52</v>
      </c>
      <c r="H430" s="25" t="str">
        <f t="array" ref="H430">IFNA(INDEX(Pitches[],MATCH($G430,Pitches[Pitches],0),2),"")</f>
        <v>G#</v>
      </c>
      <c r="I430" s="23" t="str">
        <f t="array" ref="I430">IF(
  AND(D430="", E430=""), 
  "", 
  IFNA(
    IF(
      INDEX(Singers[], MATCH(IF(D430&lt;&gt;"", B430, C430), Singers[Singers], 0), 2, 0) = "Gents",
      INDEX(Bhajans[], MATCH(IF(D430&lt;&gt;"", D430, E430), Bhajans[title], 0), 13),
      INDEX(Bhajans[], MATCH(IF(D430&lt;&gt;"", D430, E430), Bhajans[title], 0), 14)
    ),
    ""
  )
)
</f>
        <v>1 Pancham / C</v>
      </c>
      <c r="J430" s="25" t="str">
        <f t="array" ref="J430">IF(AND($D430="", $E430=""), "", IFNA(INDEX(Bhajans[], MATCH(IF($D430&lt;&gt;"", $D430, $E430), Bhajans[title], 0), 9), ""))
</f>
        <v>Janasammohini</v>
      </c>
      <c r="K430" s="26" t="str">
        <f t="array" ref="K430">IF(AND($D430="", $E430=""), "", IFNA(INDEX(Bhajans[], MATCH(IF($D430&lt;&gt;"", $D430, $E430), Bhajans[title], 0), 5), ""))
</f>
        <v>Gowri Nathaya Vishwanathaya
Sai Nathaya Namah Shivaya
Gunatheethaya Gunadharaya [ Sai Nathaya ... ]
Kaala Kaalaya Kaalatheethaya
Kaala Roopaya Namah Shivaya
Prema Roopaya Parthi Vasaya [ Sai Nathaya ... ]
Om Namah Shivaya Sai Shivaya (4)</v>
      </c>
      <c r="L430" s="26" t="str">
        <f t="array" ref="L430">IF(AND($D430="", $E430=""), "", IFNA(INDEX(Bhajans[], MATCH(IF($D430&lt;&gt;"", $D430, $E430), Bhajans[title], 0), 4), ""))
</f>
        <v>Obeisance to Lord Shiva, who is the consort of Gowri and the Lord of the universe. You are Sai Natha who embodies all attributes yet attributeless. You are the embodiment of time, beyond time and the Lord of time. You are the resident of Parthi whose form is Love.</v>
      </c>
    </row>
    <row r="431" ht="22.5" hidden="1" customHeight="1">
      <c r="A431" s="5">
        <v>45906.0</v>
      </c>
      <c r="B431" s="20" t="s">
        <v>0</v>
      </c>
      <c r="C431" s="28" t="str">
        <f t="array" ref="C431">IFNA(XLOOKUP(E431,GP_Bhajan_List[GP Bhajan List], GP_Bhajan_List[Singer]),"")</f>
        <v/>
      </c>
      <c r="D431" s="20" t="s">
        <v>284</v>
      </c>
      <c r="E431" s="22"/>
      <c r="F431" s="23"/>
      <c r="G431" s="24" t="s">
        <v>88</v>
      </c>
      <c r="H431" s="25" t="str">
        <f t="array" ref="H431">IFNA(INDEX(Pitches[],MATCH($G431,Pitches[Pitches],0),2),"")</f>
        <v>A</v>
      </c>
      <c r="I431" s="23" t="str">
        <f t="array" ref="I431">IF(
  AND(D431="", E431=""), 
  "", 
  IFNA(
    IF(
      INDEX(Singers[], MATCH(IF(D431&lt;&gt;"", B431, C431), Singers[Singers], 0), 2, 0) = "Gents",
      INDEX(Bhajans[], MATCH(IF(D431&lt;&gt;"", D431, E431), Bhajans[title], 0), 13),
      INDEX(Bhajans[], MATCH(IF(D431&lt;&gt;"", D431, E431), Bhajans[title], 0), 14)
    ),
    ""
  )
)
</f>
        <v>2 Pancham / D</v>
      </c>
      <c r="J431" s="25" t="str">
        <f t="array" ref="J431">IF(AND($D431="", $E431=""), "", IFNA(INDEX(Bhajans[], MATCH(IF($D431&lt;&gt;"", $D431, $E431), Bhajans[title], 0), 9), ""))
</f>
        <v>Sindhu Bhairavi / Bhairavi</v>
      </c>
      <c r="K431" s="26" t="str">
        <f t="array" ref="K431">IF(AND($D431="", $E431=""), "", IFNA(INDEX(Bhajans[], MATCH(IF($D431&lt;&gt;"", $D431, $E431), Bhajans[title], 0), 5), ""))
</f>
        <v>Jaya Panduranga Prabho Vittala
Jagadodhara Hari Vittala
Panduranga Vittala Pandari Natha Vittala
Sri Ramani Hrudayanta Ranga
Mangala Kara Karunanta Ranga
Aashritha Deena Janavana Ranga
Jagadodhara Hari Vittala [ Panduranga Vittala ... ]
Panduranga Vittala Pandari Natha Vittala (4)
Ranga Vittala Pandu Ranga Vittala
Sri Ramani Hrudayanta Ranga
Mangala Kara Karunanta Ranga
Ashritha Deena Janavana Ranga
Jagadodhara Hari Vittala
[Ranga Vittala Panduranga Vittala]</v>
      </c>
      <c r="L431" s="26" t="str">
        <f t="array" ref="L431">IF(AND($D431="", $E431=""), "", IFNA(INDEX(Bhajans[], MATCH(IF($D431&lt;&gt;"", $D431, $E431), Bhajans[title], 0), 4), ""))
</f>
        <v>Victory to Lord Panduranga Vittala, the Lord of Pandharpur, the liberator of the world. Lord Ranga dwells in the heart of His consort, Mother Lakshmi. He is auspiousness personified and is the most compassionate one. He bestows benevolence and compassion on the destitute. Chant the name of Panduranga Vittala.</v>
      </c>
    </row>
    <row r="432" ht="22.5" hidden="1" customHeight="1">
      <c r="A432" s="5">
        <v>45906.0</v>
      </c>
      <c r="B432" s="20" t="s">
        <v>1</v>
      </c>
      <c r="C432" s="28" t="str">
        <f t="array" ref="C432">IFNA(XLOOKUP(E432,GP_Bhajan_List[GP Bhajan List], GP_Bhajan_List[Singer]),"")</f>
        <v/>
      </c>
      <c r="D432" s="22"/>
      <c r="E432" s="22"/>
      <c r="F432" s="23"/>
      <c r="G432" s="24"/>
      <c r="H432" s="25" t="str">
        <f t="array" ref="H432">IFNA(INDEX(Pitches[],MATCH($G432,Pitches[Pitches],0),2),"")</f>
        <v/>
      </c>
      <c r="I432" s="23" t="str">
        <f t="array" ref="I432">IF(
  AND(D432="", E432=""), 
  "", 
  IFNA(
    IF(
      INDEX(Singers[], MATCH(IF(D432&lt;&gt;"", B432, C432), Singers[Singers], 0), 2, 0) = "Gents",
      INDEX(Bhajans[], MATCH(IF(D432&lt;&gt;"", D432, E432), Bhajans[title], 0), 13),
      INDEX(Bhajans[], MATCH(IF(D432&lt;&gt;"", D432, E432), Bhajans[title], 0), 14)
    ),
    ""
  )
)
</f>
        <v/>
      </c>
      <c r="J432" s="25" t="str">
        <f t="array" ref="J432">IF(AND($D432="", $E432=""), "", IFNA(INDEX(Bhajans[], MATCH(IF($D432&lt;&gt;"", $D432, $E432), Bhajans[title], 0), 9), ""))
</f>
        <v/>
      </c>
      <c r="K432" s="26" t="str">
        <f t="array" ref="K432">IF(AND($D432="", $E432=""), "", IFNA(INDEX(Bhajans[], MATCH(IF($D432&lt;&gt;"", $D432, $E432), Bhajans[title], 0), 5), ""))
</f>
        <v/>
      </c>
      <c r="L432" s="26" t="str">
        <f t="array" ref="L432">IF(AND($D432="", $E432=""), "", IFNA(INDEX(Bhajans[], MATCH(IF($D432&lt;&gt;"", $D432, $E432), Bhajans[title], 0), 4), ""))
</f>
        <v/>
      </c>
    </row>
    <row r="433" ht="22.5" hidden="1" customHeight="1">
      <c r="A433" s="5">
        <v>45906.0</v>
      </c>
      <c r="B433" s="20" t="s">
        <v>15</v>
      </c>
      <c r="C433" s="28" t="str">
        <f t="array" ref="C433">IFNA(XLOOKUP(E433,GP_Bhajan_List[GP Bhajan List], GP_Bhajan_List[Singer]),"")</f>
        <v/>
      </c>
      <c r="D433" s="22"/>
      <c r="E433" s="22"/>
      <c r="F433" s="23"/>
      <c r="G433" s="24"/>
      <c r="H433" s="25" t="str">
        <f t="array" ref="H433">IFNA(INDEX(Pitches[],MATCH($G433,Pitches[Pitches],0),2),"")</f>
        <v/>
      </c>
      <c r="I433" s="23" t="str">
        <f t="array" ref="I433">IF(
  AND(D433="", E433=""), 
  "", 
  IFNA(
    IF(
      INDEX(Singers[], MATCH(IF(D433&lt;&gt;"", B433, C433), Singers[Singers], 0), 2, 0) = "Gents",
      INDEX(Bhajans[], MATCH(IF(D433&lt;&gt;"", D433, E433), Bhajans[title], 0), 13),
      INDEX(Bhajans[], MATCH(IF(D433&lt;&gt;"", D433, E433), Bhajans[title], 0), 14)
    ),
    ""
  )
)
</f>
        <v/>
      </c>
      <c r="J433" s="25" t="str">
        <f t="array" ref="J433">IF(AND($D433="", $E433=""), "", IFNA(INDEX(Bhajans[], MATCH(IF($D433&lt;&gt;"", $D433, $E433), Bhajans[title], 0), 9), ""))
</f>
        <v/>
      </c>
      <c r="K433" s="26" t="str">
        <f t="array" ref="K433">IF(AND($D433="", $E433=""), "", IFNA(INDEX(Bhajans[], MATCH(IF($D433&lt;&gt;"", $D433, $E433), Bhajans[title], 0), 5), ""))
</f>
        <v/>
      </c>
      <c r="L433" s="26" t="str">
        <f t="array" ref="L433">IF(AND($D433="", $E433=""), "", IFNA(INDEX(Bhajans[], MATCH(IF($D433&lt;&gt;"", $D433, $E433), Bhajans[title], 0), 4), ""))
</f>
        <v/>
      </c>
    </row>
    <row r="434" ht="22.5" hidden="1" customHeight="1">
      <c r="A434" s="5">
        <v>45906.0</v>
      </c>
      <c r="B434" s="20" t="s">
        <v>16</v>
      </c>
      <c r="C434" s="28" t="str">
        <f t="array" ref="C434">IFNA(XLOOKUP(E434,GP_Bhajan_List[GP Bhajan List], GP_Bhajan_List[Singer]),"")</f>
        <v/>
      </c>
      <c r="D434" s="22"/>
      <c r="E434" s="22"/>
      <c r="F434" s="23"/>
      <c r="G434" s="24"/>
      <c r="H434" s="25" t="str">
        <f t="array" ref="H434">IFNA(INDEX(Pitches[],MATCH($G434,Pitches[Pitches],0),2),"")</f>
        <v/>
      </c>
      <c r="I434" s="23" t="str">
        <f t="array" ref="I434">IF(
  AND(D434="", E434=""), 
  "", 
  IFNA(
    IF(
      INDEX(Singers[], MATCH(IF(D434&lt;&gt;"", B434, C434), Singers[Singers], 0), 2, 0) = "Gents",
      INDEX(Bhajans[], MATCH(IF(D434&lt;&gt;"", D434, E434), Bhajans[title], 0), 13),
      INDEX(Bhajans[], MATCH(IF(D434&lt;&gt;"", D434, E434), Bhajans[title], 0), 14)
    ),
    ""
  )
)
</f>
        <v/>
      </c>
      <c r="J434" s="25" t="str">
        <f t="array" ref="J434">IF(AND($D434="", $E434=""), "", IFNA(INDEX(Bhajans[], MATCH(IF($D434&lt;&gt;"", $D434, $E434), Bhajans[title], 0), 9), ""))
</f>
        <v/>
      </c>
      <c r="K434" s="26" t="str">
        <f t="array" ref="K434">IF(AND($D434="", $E434=""), "", IFNA(INDEX(Bhajans[], MATCH(IF($D434&lt;&gt;"", $D434, $E434), Bhajans[title], 0), 5), ""))
</f>
        <v/>
      </c>
      <c r="L434" s="26" t="str">
        <f t="array" ref="L434">IF(AND($D434="", $E434=""), "", IFNA(INDEX(Bhajans[], MATCH(IF($D434&lt;&gt;"", $D434, $E434), Bhajans[title], 0), 4), ""))
</f>
        <v/>
      </c>
    </row>
    <row r="435" ht="22.5" hidden="1" customHeight="1">
      <c r="A435" s="5">
        <v>45906.0</v>
      </c>
      <c r="B435" s="20" t="s">
        <v>0</v>
      </c>
      <c r="C435" s="28" t="str">
        <f t="array" ref="C435">IFNA(XLOOKUP(E435,GP_Bhajan_List[GP Bhajan List], GP_Bhajan_List[Singer]),"")</f>
        <v/>
      </c>
      <c r="D435" s="22"/>
      <c r="E435" s="22"/>
      <c r="F435" s="23"/>
      <c r="G435" s="24"/>
      <c r="H435" s="25" t="str">
        <f t="array" ref="H435">IFNA(INDEX(Pitches[],MATCH($G435,Pitches[Pitches],0),2),"")</f>
        <v/>
      </c>
      <c r="I435" s="23" t="str">
        <f t="array" ref="I435">IF(
  AND(D435="", E435=""), 
  "", 
  IFNA(
    IF(
      INDEX(Singers[], MATCH(IF(D435&lt;&gt;"", B435, C435), Singers[Singers], 0), 2, 0) = "Gents",
      INDEX(Bhajans[], MATCH(IF(D435&lt;&gt;"", D435, E435), Bhajans[title], 0), 13),
      INDEX(Bhajans[], MATCH(IF(D435&lt;&gt;"", D435, E435), Bhajans[title], 0), 14)
    ),
    ""
  )
)
</f>
        <v/>
      </c>
      <c r="J435" s="25" t="str">
        <f t="array" ref="J435">IF(AND($D435="", $E435=""), "", IFNA(INDEX(Bhajans[], MATCH(IF($D435&lt;&gt;"", $D435, $E435), Bhajans[title], 0), 9), ""))
</f>
        <v/>
      </c>
      <c r="K435" s="26" t="str">
        <f t="array" ref="K435">IF(AND($D435="", $E435=""), "", IFNA(INDEX(Bhajans[], MATCH(IF($D435&lt;&gt;"", $D435, $E435), Bhajans[title], 0), 5), ""))
</f>
        <v/>
      </c>
      <c r="L435" s="26" t="str">
        <f t="array" ref="L435">IF(AND($D435="", $E435=""), "", IFNA(INDEX(Bhajans[], MATCH(IF($D435&lt;&gt;"", $D435, $E435), Bhajans[title], 0), 4), ""))
</f>
        <v/>
      </c>
    </row>
    <row r="436" ht="22.5" hidden="1" customHeight="1">
      <c r="A436" s="5">
        <v>45907.0</v>
      </c>
      <c r="B436" s="22"/>
      <c r="C436" s="28" t="str">
        <f t="array" ref="C436">IFNA(XLOOKUP(E436,GP_Bhajan_List[GP Bhajan List], GP_Bhajan_List[Singer]),"")</f>
        <v/>
      </c>
      <c r="D436" s="22"/>
      <c r="E436" s="22"/>
      <c r="F436" s="23"/>
      <c r="G436" s="24"/>
      <c r="H436" s="25" t="str">
        <f t="array" ref="H436">IFNA(INDEX(Pitches[],MATCH($G436,Pitches[Pitches],0),2),"")</f>
        <v/>
      </c>
      <c r="I436" s="23" t="str">
        <f t="array" ref="I436">IF(
  AND(D436="", E436=""), 
  "", 
  IFNA(
    IF(
      INDEX(Singers[], MATCH(IF(D436&lt;&gt;"", B436, C436), Singers[Singers], 0), 2, 0) = "Gents",
      INDEX(Bhajans[], MATCH(IF(D436&lt;&gt;"", D436, E436), Bhajans[title], 0), 13),
      INDEX(Bhajans[], MATCH(IF(D436&lt;&gt;"", D436, E436), Bhajans[title], 0), 14)
    ),
    ""
  )
)
</f>
        <v/>
      </c>
      <c r="J436" s="25" t="str">
        <f t="array" ref="J436">IF(AND($D436="", $E436=""), "", IFNA(INDEX(Bhajans[], MATCH(IF($D436&lt;&gt;"", $D436, $E436), Bhajans[title], 0), 9), ""))
</f>
        <v/>
      </c>
      <c r="K436" s="26" t="str">
        <f t="array" ref="K436">IF(AND($D436="", $E436=""), "", IFNA(INDEX(Bhajans[], MATCH(IF($D436&lt;&gt;"", $D436, $E436), Bhajans[title], 0), 5), ""))
</f>
        <v/>
      </c>
      <c r="L436" s="26" t="str">
        <f t="array" ref="L436">IF(AND($D436="", $E436=""), "", IFNA(INDEX(Bhajans[], MATCH(IF($D436&lt;&gt;"", $D436, $E436), Bhajans[title], 0), 4), ""))
</f>
        <v/>
      </c>
    </row>
    <row r="437" ht="22.5" hidden="1" customHeight="1">
      <c r="A437" s="5">
        <v>45907.0</v>
      </c>
      <c r="B437" s="22"/>
      <c r="C437" s="28" t="str">
        <f t="array" ref="C437">IFNA(XLOOKUP(E437,GP_Bhajan_List[GP Bhajan List], GP_Bhajan_List[Singer]),"")</f>
        <v/>
      </c>
      <c r="D437" s="22"/>
      <c r="E437" s="22"/>
      <c r="F437" s="23"/>
      <c r="G437" s="24"/>
      <c r="H437" s="25" t="str">
        <f t="array" ref="H437">IFNA(INDEX(Pitches[],MATCH($G437,Pitches[Pitches],0),2),"")</f>
        <v/>
      </c>
      <c r="I437" s="23" t="str">
        <f t="array" ref="I437">IF(
  AND(D437="", E437=""), 
  "", 
  IFNA(
    IF(
      INDEX(Singers[], MATCH(IF(D437&lt;&gt;"", B437, C437), Singers[Singers], 0), 2, 0) = "Gents",
      INDEX(Bhajans[], MATCH(IF(D437&lt;&gt;"", D437, E437), Bhajans[title], 0), 13),
      INDEX(Bhajans[], MATCH(IF(D437&lt;&gt;"", D437, E437), Bhajans[title], 0), 14)
    ),
    ""
  )
)
</f>
        <v/>
      </c>
      <c r="J437" s="25" t="str">
        <f t="array" ref="J437">IF(AND($D437="", $E437=""), "", IFNA(INDEX(Bhajans[], MATCH(IF($D437&lt;&gt;"", $D437, $E437), Bhajans[title], 0), 9), ""))
</f>
        <v/>
      </c>
      <c r="K437" s="26" t="str">
        <f t="array" ref="K437">IF(AND($D437="", $E437=""), "", IFNA(INDEX(Bhajans[], MATCH(IF($D437&lt;&gt;"", $D437, $E437), Bhajans[title], 0), 5), ""))
</f>
        <v/>
      </c>
      <c r="L437" s="26" t="str">
        <f t="array" ref="L437">IF(AND($D437="", $E437=""), "", IFNA(INDEX(Bhajans[], MATCH(IF($D437&lt;&gt;"", $D437, $E437), Bhajans[title], 0), 4), ""))
</f>
        <v/>
      </c>
    </row>
    <row r="438" ht="22.5" hidden="1" customHeight="1">
      <c r="A438" s="5">
        <v>45907.0</v>
      </c>
      <c r="B438" s="22"/>
      <c r="C438" s="28" t="str">
        <f t="array" ref="C438">IFNA(XLOOKUP(E438,GP_Bhajan_List[GP Bhajan List], GP_Bhajan_List[Singer]),"")</f>
        <v/>
      </c>
      <c r="D438" s="22"/>
      <c r="E438" s="22"/>
      <c r="F438" s="23"/>
      <c r="G438" s="24"/>
      <c r="H438" s="25" t="str">
        <f t="array" ref="H438">IFNA(INDEX(Pitches[],MATCH($G438,Pitches[Pitches],0),2),"")</f>
        <v/>
      </c>
      <c r="I438" s="23" t="str">
        <f t="array" ref="I438">IF(
  AND(D438="", E438=""), 
  "", 
  IFNA(
    IF(
      INDEX(Singers[], MATCH(IF(D438&lt;&gt;"", B438, C438), Singers[Singers], 0), 2, 0) = "Gents",
      INDEX(Bhajans[], MATCH(IF(D438&lt;&gt;"", D438, E438), Bhajans[title], 0), 13),
      INDEX(Bhajans[], MATCH(IF(D438&lt;&gt;"", D438, E438), Bhajans[title], 0), 14)
    ),
    ""
  )
)
</f>
        <v/>
      </c>
      <c r="J438" s="25" t="str">
        <f t="array" ref="J438">IF(AND($D438="", $E438=""), "", IFNA(INDEX(Bhajans[], MATCH(IF($D438&lt;&gt;"", $D438, $E438), Bhajans[title], 0), 9), ""))
</f>
        <v/>
      </c>
      <c r="K438" s="26" t="str">
        <f t="array" ref="K438">IF(AND($D438="", $E438=""), "", IFNA(INDEX(Bhajans[], MATCH(IF($D438&lt;&gt;"", $D438, $E438), Bhajans[title], 0), 5), ""))
</f>
        <v/>
      </c>
      <c r="L438" s="26" t="str">
        <f t="array" ref="L438">IF(AND($D438="", $E438=""), "", IFNA(INDEX(Bhajans[], MATCH(IF($D438&lt;&gt;"", $D438, $E438), Bhajans[title], 0), 4), ""))
</f>
        <v/>
      </c>
    </row>
    <row r="439" ht="22.5" hidden="1" customHeight="1">
      <c r="A439" s="5">
        <v>45907.0</v>
      </c>
      <c r="B439" s="22"/>
      <c r="C439" s="28" t="str">
        <f t="array" ref="C439">IFNA(XLOOKUP(E439,GP_Bhajan_List[GP Bhajan List], GP_Bhajan_List[Singer]),"")</f>
        <v/>
      </c>
      <c r="D439" s="22"/>
      <c r="E439" s="22"/>
      <c r="F439" s="23"/>
      <c r="G439" s="24"/>
      <c r="H439" s="25" t="str">
        <f t="array" ref="H439">IFNA(INDEX(Pitches[],MATCH($G439,Pitches[Pitches],0),2),"")</f>
        <v/>
      </c>
      <c r="I439" s="23" t="str">
        <f t="array" ref="I439">IF(
  AND(D439="", E439=""), 
  "", 
  IFNA(
    IF(
      INDEX(Singers[], MATCH(IF(D439&lt;&gt;"", B439, C439), Singers[Singers], 0), 2, 0) = "Gents",
      INDEX(Bhajans[], MATCH(IF(D439&lt;&gt;"", D439, E439), Bhajans[title], 0), 13),
      INDEX(Bhajans[], MATCH(IF(D439&lt;&gt;"", D439, E439), Bhajans[title], 0), 14)
    ),
    ""
  )
)
</f>
        <v/>
      </c>
      <c r="J439" s="25" t="str">
        <f t="array" ref="J439">IF(AND($D439="", $E439=""), "", IFNA(INDEX(Bhajans[], MATCH(IF($D439&lt;&gt;"", $D439, $E439), Bhajans[title], 0), 9), ""))
</f>
        <v/>
      </c>
      <c r="K439" s="26" t="str">
        <f t="array" ref="K439">IF(AND($D439="", $E439=""), "", IFNA(INDEX(Bhajans[], MATCH(IF($D439&lt;&gt;"", $D439, $E439), Bhajans[title], 0), 5), ""))
</f>
        <v/>
      </c>
      <c r="L439" s="26" t="str">
        <f t="array" ref="L439">IF(AND($D439="", $E439=""), "", IFNA(INDEX(Bhajans[], MATCH(IF($D439&lt;&gt;"", $D439, $E439), Bhajans[title], 0), 4), ""))
</f>
        <v/>
      </c>
    </row>
    <row r="440" ht="22.5" hidden="1" customHeight="1">
      <c r="A440" s="5">
        <v>45909.0</v>
      </c>
      <c r="B440" s="20" t="s">
        <v>2</v>
      </c>
      <c r="C440" s="28" t="str">
        <f t="array" ref="C440">IFNA(XLOOKUP(E440,GP_Bhajan_List[GP Bhajan List], GP_Bhajan_List[Singer]),"")</f>
        <v/>
      </c>
      <c r="D440" s="20" t="s">
        <v>4072</v>
      </c>
      <c r="E440" s="22"/>
      <c r="F440" s="23"/>
      <c r="G440" s="24" t="s">
        <v>185</v>
      </c>
      <c r="H440" s="25" t="str">
        <f t="array" ref="H440">IFNA(INDEX(Pitches[],MATCH($G440,Pitches[Pitches],0),2),"")</f>
        <v>C</v>
      </c>
      <c r="I440" s="23" t="str">
        <f t="array" ref="I440">IF(
  AND(D440="", E440=""), 
  "", 
  IFNA(
    IF(
      INDEX(Singers[], MATCH(IF(D440&lt;&gt;"", B440, C440), Singers[Singers], 0), 2, 0) = "Gents",
      INDEX(Bhajans[], MATCH(IF(D440&lt;&gt;"", D440, E440), Bhajans[title], 0), 13),
      INDEX(Bhajans[], MATCH(IF(D440&lt;&gt;"", D440, E440), Bhajans[title], 0), 14)
    ),
    ""
  )
)
</f>
        <v>2 Pancham / D</v>
      </c>
      <c r="J440" s="25" t="str">
        <f t="array" ref="J440">IF(AND($D440="", $E440=""), "", IFNA(INDEX(Bhajans[], MATCH(IF($D440&lt;&gt;"", $D440, $E440), Bhajans[title], 0), 9), ""))
</f>
        <v>Mohanam / Bhoop</v>
      </c>
      <c r="K440" s="26" t="str">
        <f t="array" ref="K440">IF(AND($D440="", $E440=""), "", IFNA(INDEX(Bhajans[], MATCH(IF($D440&lt;&gt;"", $D440, $E440), Bhajans[title], 0), 5), ""))
</f>
        <v>Pashupathi Tanaya Bala Gajanana
Tum Ho Vighna Vinasha Ganesha
Hey Shiva Nandana Bala Gajanana
Vidya Buddhi Pradatha
Mangala Kara Hey Mangala Kara Hey
Sundara Sai Ganesha Ganesha</v>
      </c>
      <c r="L440" s="26" t="str">
        <f t="array" ref="L440">IF(AND($D440="", $E440=""), "", IFNA(INDEX(Bhajans[], MATCH(IF($D440&lt;&gt;"", $D440, $E440), Bhajans[title], 0), 4), ""))
</f>
        <v>Chant the name of the darling son of Lord Shiva (Pashupathi), the elephant-faced Lord Ganesha, the destroyer of obstacles. O Son of Lord Shiva, You are the bestower of wisdom (spiritual and intellectual). Chant the name of the charming Lord Sai Ganesha, who grants auspiciousness.</v>
      </c>
    </row>
    <row r="441" ht="22.5" hidden="1" customHeight="1">
      <c r="A441" s="5">
        <v>45909.0</v>
      </c>
      <c r="B441" s="20" t="s">
        <v>6</v>
      </c>
      <c r="C441" s="28" t="str">
        <f t="array" ref="C441">IFNA(XLOOKUP(E441,GP_Bhajan_List[GP Bhajan List], GP_Bhajan_List[Singer]),"")</f>
        <v/>
      </c>
      <c r="D441" s="20" t="s">
        <v>4998</v>
      </c>
      <c r="E441" s="22"/>
      <c r="F441" s="23"/>
      <c r="G441" s="24" t="s">
        <v>144</v>
      </c>
      <c r="H441" s="25" t="str">
        <f t="array" ref="H441">IFNA(INDEX(Pitches[],MATCH($G441,Pitches[Pitches],0),2),"")</f>
        <v>D#</v>
      </c>
      <c r="I441" s="23" t="str">
        <f t="array" ref="I441">IF(
  AND(D441="", E441=""), 
  "", 
  IFNA(
    IF(
      INDEX(Singers[], MATCH(IF(D441&lt;&gt;"", B441, C441), Singers[Singers], 0), 2, 0) = "Gents",
      INDEX(Bhajans[], MATCH(IF(D441&lt;&gt;"", D441, E441), Bhajans[title], 0), 13),
      INDEX(Bhajans[], MATCH(IF(D441&lt;&gt;"", D441, E441), Bhajans[title], 0), 14)
    ),
    ""
  )
)
</f>
        <v>5.5 Pancham / G#</v>
      </c>
      <c r="J441" s="25" t="str">
        <f t="array" ref="J441">IF(AND($D441="", $E441=""), "", IFNA(INDEX(Bhajans[], MATCH(IF($D441&lt;&gt;"", $D441, $E441), Bhajans[title], 0), 9), ""))
</f>
        <v>Gowri Manohari / Patdeep</v>
      </c>
      <c r="K441" s="26" t="str">
        <f t="array" ref="K441">IF(AND($D441="", $E441=""), "", IFNA(INDEX(Bhajans[], MATCH(IF($D441&lt;&gt;"", $D441, $E441), Bhajans[title], 0), 5), ""))
</f>
        <v>Gowri Manohara Hey Nataraja
Shiva Shiva Shankara Hey Shiva Raja
Pavana Charitha Paahi Mahesha
Paahi Mahesha Hey Jagadeesha
Karunamaya Prabho Hey Jagadeesha</v>
      </c>
      <c r="L441" s="26" t="str">
        <f t="array" ref="L441">IF(AND($D441="", $E441=""), "", IFNA(INDEX(Bhajans[], MATCH(IF($D441&lt;&gt;"", $D441, $E441), Bhajans[title], 0), 4), ""))
</f>
        <v>Glory to Thee, Lord Nataraja (dancing Shiva), the beloved of Gowri, You are the supreme God who grants us auspiciousness. Those who extol You merge in divinity. Protect us, oh Lord Mahesha, the compassionate Lord of the universe.</v>
      </c>
    </row>
    <row r="442" ht="22.5" hidden="1" customHeight="1">
      <c r="A442" s="5">
        <v>45909.0</v>
      </c>
      <c r="B442" s="20" t="s">
        <v>15</v>
      </c>
      <c r="C442" s="28" t="str">
        <f t="array" ref="C442">IFNA(XLOOKUP(E442,GP_Bhajan_List[GP Bhajan List], GP_Bhajan_List[Singer]),"")</f>
        <v/>
      </c>
      <c r="D442" s="20" t="s">
        <v>5009</v>
      </c>
      <c r="E442" s="22"/>
      <c r="F442" s="23"/>
      <c r="G442" s="24" t="s">
        <v>41</v>
      </c>
      <c r="H442" s="25" t="str">
        <f t="array" ref="H442">IFNA(INDEX(Pitches[],MATCH($G442,Pitches[Pitches],0),2),"")</f>
        <v>G</v>
      </c>
      <c r="I442" s="23" t="str">
        <f t="array" ref="I442">IF(
  AND(D442="", E442=""), 
  "", 
  IFNA(
    IF(
      INDEX(Singers[], MATCH(IF(D442&lt;&gt;"", B442, C442), Singers[Singers], 0), 2, 0) = "Gents",
      INDEX(Bhajans[], MATCH(IF(D442&lt;&gt;"", D442, E442), Bhajans[title], 0), 13),
      INDEX(Bhajans[], MATCH(IF(D442&lt;&gt;"", D442, E442), Bhajans[title], 0), 14)
    ),
    ""
  )
)
</f>
        <v/>
      </c>
      <c r="J442" s="25" t="str">
        <f t="array" ref="J442">IF(AND($D442="", $E442=""), "", IFNA(INDEX(Bhajans[], MATCH(IF($D442&lt;&gt;"", $D442, $E442), Bhajans[title], 0), 9), ""))
</f>
        <v/>
      </c>
      <c r="K442" s="26" t="str">
        <f t="array" ref="K442">IF(AND($D442="", $E442=""), "", IFNA(INDEX(Bhajans[], MATCH(IF($D442&lt;&gt;"", $D442, $E442), Bhajans[title], 0), 5), ""))
</f>
        <v/>
      </c>
      <c r="L442" s="26" t="str">
        <f t="array" ref="L442">IF(AND($D442="", $E442=""), "", IFNA(INDEX(Bhajans[], MATCH(IF($D442&lt;&gt;"", $D442, $E442), Bhajans[title], 0), 4), ""))
</f>
        <v/>
      </c>
    </row>
    <row r="443" ht="22.5" hidden="1" customHeight="1">
      <c r="A443" s="5">
        <v>45909.0</v>
      </c>
      <c r="B443" s="20" t="s">
        <v>0</v>
      </c>
      <c r="C443" s="28" t="str">
        <f t="array" ref="C443">IFNA(XLOOKUP(E443,GP_Bhajan_List[GP Bhajan List], GP_Bhajan_List[Singer]),"")</f>
        <v/>
      </c>
      <c r="D443" s="20" t="s">
        <v>5022</v>
      </c>
      <c r="E443" s="22"/>
      <c r="F443" s="23"/>
      <c r="G443" s="24" t="s">
        <v>101</v>
      </c>
      <c r="H443" s="25" t="str">
        <f t="array" ref="H443">IFNA(INDEX(Pitches[],MATCH($G443,Pitches[Pitches],0),2),"")</f>
        <v>F#</v>
      </c>
      <c r="I443" s="23" t="str">
        <f t="array" ref="I443">IF(
  AND(D443="", E443=""), 
  "", 
  IFNA(
    IF(
      INDEX(Singers[], MATCH(IF(D443&lt;&gt;"", B443, C443), Singers[Singers], 0), 2, 0) = "Gents",
      INDEX(Bhajans[], MATCH(IF(D443&lt;&gt;"", D443, E443), Bhajans[title], 0), 13),
      INDEX(Bhajans[], MATCH(IF(D443&lt;&gt;"", D443, E443), Bhajans[title], 0), 14)
    ),
    ""
  )
)
</f>
        <v>5 Madhyam / C</v>
      </c>
      <c r="J443" s="25" t="str">
        <f t="array" ref="J443">IF(AND($D443="", $E443=""), "", IFNA(INDEX(Bhajans[], MATCH(IF($D443&lt;&gt;"", $D443, $E443), Bhajans[title], 0), 9), ""))
</f>
        <v>Keeravani</v>
      </c>
      <c r="K443" s="26" t="str">
        <f t="array" ref="K443">IF(AND($D443="", $E443=""), "", IFNA(INDEX(Bhajans[], MATCH(IF($D443&lt;&gt;"", $D443, $E443), Bhajans[title], 0), 5), ""))
</f>
        <v>Hey Parthi Pureesha Prashanthi Vasa Sai Murari
Sai Murari Sai Murari Sai Murari Sai Murari [ Hey Parthi Pureesha ... ]
Hey Hrishikesha Hrudaya Nivasa Hrudaya Nivasa [ Sai Murari ... ]</v>
      </c>
      <c r="L443" s="26" t="str">
        <f t="array" ref="L443">IF(AND($D443="", $E443=""), "", IFNA(INDEX(Bhajans[], MATCH(IF($D443&lt;&gt;"", $D443, $E443), Bhajans[title], 0), 4), ""))
</f>
        <v>The Lord of Parthi, Sai, the resident of Prashanthi Nilayam, is the indweller of every heart. He is Lord Sai who also dwells at Hrishikesh and is verily Lord Krishna who annihilated the demon Mura.</v>
      </c>
    </row>
    <row r="444" ht="22.5" hidden="1" customHeight="1">
      <c r="A444" s="5">
        <v>45910.0</v>
      </c>
      <c r="B444" s="20" t="s">
        <v>0</v>
      </c>
      <c r="C444" s="28" t="str">
        <f t="array" ref="C444">IFNA(XLOOKUP(E444,GP_Bhajan_List[GP Bhajan List], GP_Bhajan_List[Singer]),"")</f>
        <v/>
      </c>
      <c r="D444" s="20" t="s">
        <v>5032</v>
      </c>
      <c r="E444" s="22"/>
      <c r="F444" s="23"/>
      <c r="G444" s="24" t="s">
        <v>88</v>
      </c>
      <c r="H444" s="25" t="str">
        <f t="array" ref="H444">IFNA(INDEX(Pitches[],MATCH($G444,Pitches[Pitches],0),2),"")</f>
        <v>A</v>
      </c>
      <c r="I444" s="23" t="str">
        <f t="array" ref="I444">IF(
  AND(D444="", E444=""), 
  "", 
  IFNA(
    IF(
      INDEX(Singers[], MATCH(IF(D444&lt;&gt;"", B444, C444), Singers[Singers], 0), 2, 0) = "Gents",
      INDEX(Bhajans[], MATCH(IF(D444&lt;&gt;"", D444, E444), Bhajans[title], 0), 13),
      INDEX(Bhajans[], MATCH(IF(D444&lt;&gt;"", D444, E444), Bhajans[title], 0), 14)
    ),
    ""
  )
)
</f>
        <v>2 Pancham / D</v>
      </c>
      <c r="J444" s="25" t="str">
        <f t="array" ref="J444">IF(AND($D444="", $E444=""), "", IFNA(INDEX(Bhajans[], MATCH(IF($D444&lt;&gt;"", $D444, $E444), Bhajans[title], 0), 9), ""))
</f>
        <v>~ Hamsadhwani</v>
      </c>
      <c r="K444" s="26" t="str">
        <f t="array" ref="K444">IF(AND($D444="", $E444=""), "", IFNA(INDEX(Bhajans[], MATCH(IF($D444&lt;&gt;"", $D444, $E444), Bhajans[title], 0), 5), ""))
</f>
        <v>Lambodhara Hey Gowri Nandana
Vighna Vinashaka Shubhanana
Siddhi Vinayaka Hey Dukha Bhanjana
Asura Vinashaka Shubhanana
Gowri Nandana Mooshika Vahana [ Vighna Vinashaka ... ]</v>
      </c>
      <c r="L444" s="26" t="str">
        <f t="array" ref="L444">IF(AND($D444="", $E444=""), "", IFNA(INDEX(Bhajans[], MATCH(IF($D444&lt;&gt;"", $D444, $E444), Bhajans[title], 0), 4), ""))
</f>
        <v>Glory to Lord Vinayaka (Ganesha), the son of Gowri, the one who removes obstacles, destroys worry, grants spiritual powers, bestows auspiciousness and uproots the demon clan.</v>
      </c>
    </row>
    <row r="445" ht="22.5" hidden="1" customHeight="1">
      <c r="A445" s="5">
        <v>45910.0</v>
      </c>
      <c r="B445" s="20" t="s">
        <v>15</v>
      </c>
      <c r="C445" s="28" t="str">
        <f t="array" ref="C445">IFNA(XLOOKUP(E445,GP_Bhajan_List[GP Bhajan List], GP_Bhajan_List[Singer]),"")</f>
        <v/>
      </c>
      <c r="D445" s="20" t="s">
        <v>1213</v>
      </c>
      <c r="E445" s="22"/>
      <c r="F445" s="23"/>
      <c r="G445" s="24" t="s">
        <v>89</v>
      </c>
      <c r="H445" s="25" t="str">
        <f t="array" ref="H445">IFNA(INDEX(Pitches[],MATCH($G445,Pitches[Pitches],0),2),"")</f>
        <v>E</v>
      </c>
      <c r="I445" s="23" t="str">
        <f t="array" ref="I445">IF(
  AND(D445="", E445=""), 
  "", 
  IFNA(
    IF(
      INDEX(Singers[], MATCH(IF(D445&lt;&gt;"", B445, C445), Singers[Singers], 0), 2, 0) = "Gents",
      INDEX(Bhajans[], MATCH(IF(D445&lt;&gt;"", D445, E445), Bhajans[title], 0), 13),
      INDEX(Bhajans[], MATCH(IF(D445&lt;&gt;"", D445, E445), Bhajans[title], 0), 14)
    ),
    ""
  )
)
</f>
        <v>6 Pancham / A</v>
      </c>
      <c r="J445" s="25" t="str">
        <f t="array" ref="J445">IF(AND($D445="", $E445=""), "", IFNA(INDEX(Bhajans[], MATCH(IF($D445&lt;&gt;"", $D445, $E445), Bhajans[title], 0), 9), ""))
</f>
        <v>Shuddha Sarang</v>
      </c>
      <c r="K445" s="26" t="str">
        <f t="array" ref="K445">IF(AND($D445="", $E445=""), "", IFNA(INDEX(Bhajans[], MATCH(IF($D445&lt;&gt;"", $D445, $E445), Bhajans[title], 0), 5), ""))
</f>
        <v>Ayodhya Vihari Sri Rama Rama Rama
Dwaraka Vihari Sri Krishna Krishna Krishna
Saptagiri Vihari Govinda Govinda
Nija Bhaktha Hrudaya Vihari Sri Sai Natha Deva</v>
      </c>
      <c r="L445" s="26" t="str">
        <f t="array" ref="L445">IF(AND($D445="", $E445=""), "", IFNA(INDEX(Bhajans[], MATCH(IF($D445&lt;&gt;"", $D445, $E445), Bhajans[title], 0), 4), ""))
</f>
        <v>Sing the glory of Rama who is the resident of Ayodhya, Krishna the resident of Dwaraka and Govinda the God of seven hills. O Lord Sai, You revel in the hearts of devotees.</v>
      </c>
    </row>
    <row r="446" ht="22.5" hidden="1" customHeight="1">
      <c r="A446" s="5">
        <v>45910.0</v>
      </c>
      <c r="B446" s="20" t="s">
        <v>16</v>
      </c>
      <c r="C446" s="28" t="str">
        <f t="array" ref="C446">IFNA(XLOOKUP(E446,GP_Bhajan_List[GP Bhajan List], GP_Bhajan_List[Singer]),"")</f>
        <v/>
      </c>
      <c r="D446" s="20" t="s">
        <v>5054</v>
      </c>
      <c r="E446" s="22"/>
      <c r="F446" s="23"/>
      <c r="G446" s="24" t="s">
        <v>108</v>
      </c>
      <c r="H446" s="25" t="str">
        <f t="array" ref="H446">IFNA(INDEX(Pitches[],MATCH($G446,Pitches[Pitches],0),2),"")</f>
        <v>B</v>
      </c>
      <c r="I446" s="23" t="str">
        <f t="array" ref="I446">IF(
  AND(D446="", E446=""), 
  "", 
  IFNA(
    IF(
      INDEX(Singers[], MATCH(IF(D446&lt;&gt;"", B446, C446), Singers[Singers], 0), 2, 0) = "Gents",
      INDEX(Bhajans[], MATCH(IF(D446&lt;&gt;"", D446, E446), Bhajans[title], 0), 13),
      INDEX(Bhajans[], MATCH(IF(D446&lt;&gt;"", D446, E446), Bhajans[title], 0), 14)
    ),
    ""
  )
)
</f>
        <v>1.5 Pancham / C#</v>
      </c>
      <c r="J446" s="25" t="str">
        <f t="array" ref="J446">IF(AND($D446="", $E446=""), "", IFNA(INDEX(Bhajans[], MATCH(IF($D446&lt;&gt;"", $D446, $E446), Bhajans[title], 0), 9), ""))
</f>
        <v>Natabhairavi</v>
      </c>
      <c r="K446" s="26" t="str">
        <f t="array" ref="K446">IF(AND($D446="", $E446=""), "", IFNA(INDEX(Bhajans[], MATCH(IF($D446&lt;&gt;"", $D446, $E446), Bhajans[title], 0), 5), ""))
</f>
        <v>Krishna Krishna Govinda Krishna Gopala Bala Krishna
Nanda Nandana Bhaktha Chandhana Gaana Lola Krishna
Sundara Vadana Saroja Nayana Radha Priya Krishna
Yadava Krishna Yashoda Krishna Sathya Sai Krishna</v>
      </c>
      <c r="L446" s="26" t="str">
        <f t="array" ref="L446">IF(AND($D446="", $E446=""), "", IFNA(INDEX(Bhajans[], MATCH(IF($D446&lt;&gt;"", $D446, $E446), Bhajans[title], 0), 4), ""))
</f>
        <v>Glory to Lord Krishna, the son of Nanda and the one who is dear to His devotees and delights in music. He is Lotus eyed, with a charming countenance and is dear to Radha. He belongs to the Yadava clan, and is the son of Yashoda who has presently incarnated as Sathya Sai Krishna.</v>
      </c>
    </row>
    <row r="447" ht="22.5" hidden="1" customHeight="1">
      <c r="A447" s="5">
        <v>45910.0</v>
      </c>
      <c r="B447" s="20" t="s">
        <v>0</v>
      </c>
      <c r="C447" s="28" t="str">
        <f t="array" ref="C447">IFNA(XLOOKUP(E447,GP_Bhajan_List[GP Bhajan List], GP_Bhajan_List[Singer]),"")</f>
        <v/>
      </c>
      <c r="D447" s="22"/>
      <c r="E447" s="22"/>
      <c r="F447" s="23"/>
      <c r="G447" s="24"/>
      <c r="H447" s="25" t="str">
        <f t="array" ref="H447">IFNA(INDEX(Pitches[],MATCH($G447,Pitches[Pitches],0),2),"")</f>
        <v/>
      </c>
      <c r="I447" s="23" t="str">
        <f t="array" ref="I447">IF(
  AND(D447="", E447=""), 
  "", 
  IFNA(
    IF(
      INDEX(Singers[], MATCH(IF(D447&lt;&gt;"", B447, C447), Singers[Singers], 0), 2, 0) = "Gents",
      INDEX(Bhajans[], MATCH(IF(D447&lt;&gt;"", D447, E447), Bhajans[title], 0), 13),
      INDEX(Bhajans[], MATCH(IF(D447&lt;&gt;"", D447, E447), Bhajans[title], 0), 14)
    ),
    ""
  )
)
</f>
        <v/>
      </c>
      <c r="J447" s="25" t="str">
        <f t="array" ref="J447">IF(AND($D447="", $E447=""), "", IFNA(INDEX(Bhajans[], MATCH(IF($D447&lt;&gt;"", $D447, $E447), Bhajans[title], 0), 9), ""))
</f>
        <v/>
      </c>
      <c r="K447" s="26" t="str">
        <f t="array" ref="K447">IF(AND($D447="", $E447=""), "", IFNA(INDEX(Bhajans[], MATCH(IF($D447&lt;&gt;"", $D447, $E447), Bhajans[title], 0), 5), ""))
</f>
        <v/>
      </c>
      <c r="L447" s="26" t="str">
        <f t="array" ref="L447">IF(AND($D447="", $E447=""), "", IFNA(INDEX(Bhajans[], MATCH(IF($D447&lt;&gt;"", $D447, $E447), Bhajans[title], 0), 4), ""))
</f>
        <v/>
      </c>
    </row>
    <row r="448" ht="22.5" hidden="1" customHeight="1">
      <c r="A448" s="5">
        <v>45911.0</v>
      </c>
      <c r="B448" s="20" t="s">
        <v>4</v>
      </c>
      <c r="C448" s="28" t="str">
        <f t="array" ref="C448">IFNA(XLOOKUP(E448,GP_Bhajan_List[GP Bhajan List], GP_Bhajan_List[Singer]),"")</f>
        <v/>
      </c>
      <c r="D448" s="20" t="s">
        <v>3237</v>
      </c>
      <c r="E448" s="22"/>
      <c r="F448" s="23"/>
      <c r="G448" s="24" t="s">
        <v>144</v>
      </c>
      <c r="H448" s="25" t="str">
        <f t="array" ref="H448">IFNA(INDEX(Pitches[],MATCH($G448,Pitches[Pitches],0),2),"")</f>
        <v>D#</v>
      </c>
      <c r="I448" s="23" t="str">
        <f t="array" ref="I448">IF(
  AND(D448="", E448=""), 
  "", 
  IFNA(
    IF(
      INDEX(Singers[], MATCH(IF(D448&lt;&gt;"", B448, C448), Singers[Singers], 0), 2, 0) = "Gents",
      INDEX(Bhajans[], MATCH(IF(D448&lt;&gt;"", D448, E448), Bhajans[title], 0), 13),
      INDEX(Bhajans[], MATCH(IF(D448&lt;&gt;"", D448, E448), Bhajans[title], 0), 14)
    ),
    ""
  )
)
</f>
        <v>5 Pancham / G</v>
      </c>
      <c r="J448" s="25" t="str">
        <f t="array" ref="J448">IF(AND($D448="", $E448=""), "", IFNA(INDEX(Bhajans[], MATCH(IF($D448&lt;&gt;"", $D448, $E448), Bhajans[title], 0), 9), ""))
</f>
        <v>Keeravani</v>
      </c>
      <c r="K448" s="26" t="str">
        <f t="array" ref="K448">IF(AND($D448="", $E448=""), "", IFNA(INDEX(Bhajans[], MATCH(IF($D448&lt;&gt;"", $D448, $E448), Bhajans[title], 0), 5), ""))
</f>
        <v>Hey Gananatha Gajanana
Heramba Gajanana [ Hey Gananatha ... ]
Gowri Nandana Gajanana Gajanana Hey Gajanana
Siddhi Vinayaka Gajanana</v>
      </c>
      <c r="L448" s="26" t="str">
        <f t="array" ref="L448">IF(AND($D448="", $E448=""), "", IFNA(INDEX(Bhajans[], MATCH(IF($D448&lt;&gt;"", $D448, $E448), Bhajans[title], 0), 4), ""))
</f>
        <v>Glory to Lord Ganesha, Lord of the Ganaas (Shiva's army) and the dear son of Mother Gowri. Lord Ganesha, also known as Heramba, bestows spiritual powers.</v>
      </c>
    </row>
    <row r="449" ht="22.5" hidden="1" customHeight="1">
      <c r="A449" s="5">
        <v>45911.0</v>
      </c>
      <c r="B449" s="20" t="s">
        <v>1</v>
      </c>
      <c r="C449" s="28" t="str">
        <f t="array" ref="C449">IFNA(XLOOKUP(E449,GP_Bhajan_List[GP Bhajan List], GP_Bhajan_List[Singer]),"")</f>
        <v/>
      </c>
      <c r="D449" s="20" t="s">
        <v>5079</v>
      </c>
      <c r="E449" s="22"/>
      <c r="F449" s="23"/>
      <c r="G449" s="24" t="s">
        <v>52</v>
      </c>
      <c r="H449" s="25" t="str">
        <f t="array" ref="H449">IFNA(INDEX(Pitches[],MATCH($G449,Pitches[Pitches],0),2),"")</f>
        <v>G#</v>
      </c>
      <c r="I449" s="23" t="str">
        <f t="array" ref="I449">IF(
  AND(D449="", E449=""), 
  "", 
  IFNA(
    IF(
      INDEX(Singers[], MATCH(IF(D449&lt;&gt;"", B449, C449), Singers[Singers], 0), 2, 0) = "Gents",
      INDEX(Bhajans[], MATCH(IF(D449&lt;&gt;"", D449, E449), Bhajans[title], 0), 13),
      INDEX(Bhajans[], MATCH(IF(D449&lt;&gt;"", D449, E449), Bhajans[title], 0), 14)
    ),
    ""
  )
)
</f>
        <v>1.5 Pancham / C#</v>
      </c>
      <c r="J449" s="25" t="str">
        <f t="array" ref="J449">IF(AND($D449="", $E449=""), "", IFNA(INDEX(Bhajans[], MATCH(IF($D449&lt;&gt;"", $D449, $E449), Bhajans[title], 0), 9), ""))
</f>
        <v>Abheri / Bhimpalas</v>
      </c>
      <c r="K449" s="26" t="str">
        <f t="array" ref="K449">IF(AND($D449="", $E449=""), "", IFNA(INDEX(Bhajans[], MATCH(IF($D449&lt;&gt;"", $D449, $E449), Bhajans[title], 0), 5), ""))
</f>
        <v>Jaya Jaya Rama Jaya Raghu Rama Dasharatha Nandana Raja Rama
Abhaya Pradayaka Ananda Dayaka
Tribhuvana Mohana Sita Rama
Danava Bhanjana Deenodharana
Prema Sagara Sai Rama</v>
      </c>
      <c r="L449" s="26" t="str">
        <f t="array" ref="L449">IF(AND($D449="", $E449=""), "", IFNA(INDEX(Bhajans[], MATCH(IF($D449&lt;&gt;"", $D449, $E449), Bhajans[title], 0), 4), ""))
</f>
        <v>Lord Rama was the descendant of the Raghu clan, the son of Dasharatha, who confers Bliss and fearlessness. Rama was the most handsome of all the three worlds, beloved of Mother Sita, annihilator of the Demon clan and emancipator of the downtrodden.</v>
      </c>
    </row>
    <row r="450" ht="22.5" hidden="1" customHeight="1">
      <c r="A450" s="5">
        <v>45911.0</v>
      </c>
      <c r="B450" s="20" t="s">
        <v>0</v>
      </c>
      <c r="C450" s="28" t="str">
        <f t="array" ref="C450">IFNA(XLOOKUP(E450,GP_Bhajan_List[GP Bhajan List], GP_Bhajan_List[Singer]),"")</f>
        <v/>
      </c>
      <c r="D450" s="20" t="s">
        <v>1830</v>
      </c>
      <c r="E450" s="22"/>
      <c r="F450" s="23"/>
      <c r="G450" s="24" t="s">
        <v>52</v>
      </c>
      <c r="H450" s="25" t="str">
        <f t="array" ref="H450">IFNA(INDEX(Pitches[],MATCH($G450,Pitches[Pitches],0),2),"")</f>
        <v>G#</v>
      </c>
      <c r="I450" s="23" t="str">
        <f t="array" ref="I450">IF(
  AND(D450="", E450=""), 
  "", 
  IFNA(
    IF(
      INDEX(Singers[], MATCH(IF(D450&lt;&gt;"", B450, C450), Singers[Singers], 0), 2, 0) = "Gents",
      INDEX(Bhajans[], MATCH(IF(D450&lt;&gt;"", D450, E450), Bhajans[title], 0), 13),
      INDEX(Bhajans[], MATCH(IF(D450&lt;&gt;"", D450, E450), Bhajans[title], 0), 14)
    ),
    ""
  )
)
</f>
        <v>1.5 Pancham / C#</v>
      </c>
      <c r="J450" s="25" t="str">
        <f t="array" ref="J450">IF(AND($D450="", $E450=""), "", IFNA(INDEX(Bhajans[], MATCH(IF($D450&lt;&gt;"", $D450, $E450), Bhajans[title], 0), 9), ""))
</f>
        <v>Jog</v>
      </c>
      <c r="K450" s="26" t="str">
        <f t="array" ref="K450">IF(AND($D450="", $E450=""), "", IFNA(INDEX(Bhajans[], MATCH(IF($D450&lt;&gt;"", $D450, $E450), Bhajans[title], 0), 5), ""))
</f>
        <v>Arunachala Shiva, Arunachala Shiva, Arunachala Shiva, Aruna Shiva
Akshaya Linga Atma Linga
Tejonmaya Vigraha Linga
Iha Para Sukha Dayaka, Esha (Sai), Iha Para Sukha Dayaka
Om Namah Shivaya, Shivaya Namah Om (3)</v>
      </c>
      <c r="L450" s="26" t="str">
        <f t="array" ref="L450">IF(AND($D450="", $E450=""), "", IFNA(INDEX(Bhajans[], MATCH(IF($D450&lt;&gt;"", $D450, $E450), Bhajans[title], 0), 4), ""))
</f>
        <v>O Lord Shiva, You reside in the Arunachala hill in the form of imperishable Atma Linga, the effulgent symbol, which bestows peace and happiness in this and the higher world. O Lord, salutations to Thee, the embodiment of the Primordial sound "Om".</v>
      </c>
    </row>
    <row r="451" ht="22.5" hidden="1" customHeight="1">
      <c r="A451" s="5">
        <v>45911.0</v>
      </c>
      <c r="B451" s="20" t="s">
        <v>0</v>
      </c>
      <c r="C451" s="28" t="str">
        <f t="array" ref="C451">IFNA(XLOOKUP(E451,GP_Bhajan_List[GP Bhajan List], GP_Bhajan_List[Singer]),"")</f>
        <v/>
      </c>
      <c r="D451" s="22"/>
      <c r="E451" s="22"/>
      <c r="F451" s="23"/>
      <c r="G451" s="24"/>
      <c r="H451" s="25" t="str">
        <f t="array" ref="H451">IFNA(INDEX(Pitches[],MATCH($G451,Pitches[Pitches],0),2),"")</f>
        <v/>
      </c>
      <c r="I451" s="23" t="str">
        <f t="array" ref="I451">IF(
  AND(D451="", E451=""), 
  "", 
  IFNA(
    IF(
      INDEX(Singers[], MATCH(IF(D451&lt;&gt;"", B451, C451), Singers[Singers], 0), 2, 0) = "Gents",
      INDEX(Bhajans[], MATCH(IF(D451&lt;&gt;"", D451, E451), Bhajans[title], 0), 13),
      INDEX(Bhajans[], MATCH(IF(D451&lt;&gt;"", D451, E451), Bhajans[title], 0), 14)
    ),
    ""
  )
)
</f>
        <v/>
      </c>
      <c r="J451" s="25" t="str">
        <f t="array" ref="J451">IF(AND($D451="", $E451=""), "", IFNA(INDEX(Bhajans[], MATCH(IF($D451&lt;&gt;"", $D451, $E451), Bhajans[title], 0), 9), ""))
</f>
        <v/>
      </c>
      <c r="K451" s="26" t="str">
        <f t="array" ref="K451">IF(AND($D451="", $E451=""), "", IFNA(INDEX(Bhajans[], MATCH(IF($D451&lt;&gt;"", $D451, $E451), Bhajans[title], 0), 5), ""))
</f>
        <v/>
      </c>
      <c r="L451" s="26" t="str">
        <f t="array" ref="L451">IF(AND($D451="", $E451=""), "", IFNA(INDEX(Bhajans[], MATCH(IF($D451&lt;&gt;"", $D451, $E451), Bhajans[title], 0), 4), ""))
</f>
        <v/>
      </c>
    </row>
    <row r="452" ht="22.5" hidden="1" customHeight="1">
      <c r="A452" s="5">
        <v>45912.0</v>
      </c>
      <c r="B452" s="20" t="s">
        <v>6</v>
      </c>
      <c r="C452" s="28" t="str">
        <f t="array" ref="C452">IFNA(XLOOKUP(E452,GP_Bhajan_List[GP Bhajan List], GP_Bhajan_List[Singer]),"")</f>
        <v/>
      </c>
      <c r="D452" s="20" t="s">
        <v>1558</v>
      </c>
      <c r="E452" s="22"/>
      <c r="F452" s="23"/>
      <c r="G452" s="24" t="s">
        <v>88</v>
      </c>
      <c r="H452" s="25" t="str">
        <f t="array" ref="H452">IFNA(INDEX(Pitches[],MATCH($G452,Pitches[Pitches],0),2),"")</f>
        <v>A</v>
      </c>
      <c r="I452" s="23" t="str">
        <f t="array" ref="I452">IF(
  AND(D452="", E452=""), 
  "", 
  IFNA(
    IF(
      INDEX(Singers[], MATCH(IF(D452&lt;&gt;"", B452, C452), Singers[Singers], 0), 2, 0) = "Gents",
      INDEX(Bhajans[], MATCH(IF(D452&lt;&gt;"", D452, E452), Bhajans[title], 0), 13),
      INDEX(Bhajans[], MATCH(IF(D452&lt;&gt;"", D452, E452), Bhajans[title], 0), 14)
    ),
    ""
  )
)
</f>
        <v>1 Pancham / C</v>
      </c>
      <c r="J452" s="25" t="str">
        <f t="array" ref="J452">IF(AND($D452="", $E452=""), "", IFNA(INDEX(Bhajans[], MATCH(IF($D452&lt;&gt;"", $D452, $E452), Bhajans[title], 0), 9), ""))
</f>
        <v>Shankarabharanam / Bilawal</v>
      </c>
      <c r="K452" s="26" t="str">
        <f t="array" ref="K452">IF(AND($D452="", $E452=""), "", IFNA(INDEX(Bhajans[], MATCH(IF($D452&lt;&gt;"", $D452, $E452), Bhajans[title], 0), 5), ""))
</f>
        <v>Gowri Ganesh Uma Ganesh
Parvathi Nandana Sri Ganesh
Sharanam Ganesh Sharanam Ganesh
Shiva Nandana Ganapathi Ganesh
Dancing Ganesh, Playful Ganesh,
Dance with me, Play with me, be my Ganesh,
Be my Ganesh, be my Ganesh,
Teach me how to dance with my fears, Ganesh
Kanarazu Yukute wo Hagemashi Mimamoru Ganapathi
Miashi wo Agameyo (Minna Agameyo)
Chikara ni Michita Ganapathi</v>
      </c>
      <c r="L452" s="26" t="str">
        <f t="array" ref="L452">IF(AND($D452="", $E452=""), "", IFNA(INDEX(Bhajans[], MATCH(IF($D452&lt;&gt;"", $D452, $E452), Bhajans[title], 0), 4), ""))
</f>
        <v>Chant the name of Lord Ganesh, the beloved son of Mother Gowri. I surrender to Thee, O Lord of all Demigods, beloved child of Lord Shiva and Goddess Parvathi.</v>
      </c>
    </row>
    <row r="453" ht="22.5" hidden="1" customHeight="1">
      <c r="A453" s="5">
        <v>45912.0</v>
      </c>
      <c r="B453" s="20" t="s">
        <v>1</v>
      </c>
      <c r="C453" s="28" t="str">
        <f t="array" ref="C453">IFNA(XLOOKUP(E453,GP_Bhajan_List[GP Bhajan List], GP_Bhajan_List[Singer]),"")</f>
        <v/>
      </c>
      <c r="D453" s="20" t="s">
        <v>1641</v>
      </c>
      <c r="E453" s="22"/>
      <c r="F453" s="23"/>
      <c r="G453" s="24" t="s">
        <v>542</v>
      </c>
      <c r="H453" s="25" t="str">
        <f t="array" ref="H453">IFNA(INDEX(Pitches[],MATCH($G453,Pitches[Pitches],0),2),"")</f>
        <v>C</v>
      </c>
      <c r="I453" s="23" t="str">
        <f t="array" ref="I453">IF(
  AND(D453="", E453=""), 
  "", 
  IFNA(
    IF(
      INDEX(Singers[], MATCH(IF(D453&lt;&gt;"", B453, C453), Singers[Singers], 0), 2, 0) = "Gents",
      INDEX(Bhajans[], MATCH(IF(D453&lt;&gt;"", D453, E453), Bhajans[title], 0), 13),
      INDEX(Bhajans[], MATCH(IF(D453&lt;&gt;"", D453, E453), Bhajans[title], 0), 14)
    ),
    ""
  )
)
</f>
        <v>1 Madhyam / F</v>
      </c>
      <c r="J453" s="25" t="str">
        <f t="array" ref="J453">IF(AND($D453="", $E453=""), "", IFNA(INDEX(Bhajans[], MATCH(IF($D453&lt;&gt;"", $D453, $E453), Bhajans[title], 0), 9), ""))
</f>
        <v>~ Pilu</v>
      </c>
      <c r="K453" s="26" t="str">
        <f t="array" ref="K453">IF(AND($D453="", $E453=""), "", IFNA(INDEX(Bhajans[], MATCH(IF($D453&lt;&gt;"", $D453, $E453), Bhajans[title], 0), 5), ""))
</f>
        <v>Antaranga Sai Anatha Natha Sai
Deena Bandhu Sai Karuna Sindhu Sai [ Antaranga Sai ... ]
Rama Krishna Shiva Shakthi Prema Roopa Sai
Yuga Avatara Baba Sri Sathya Sai</v>
      </c>
      <c r="L453" s="26" t="str">
        <f t="array" ref="L453">IF(AND($D453="", $E453=""), "", IFNA(INDEX(Bhajans[], MATCH(IF($D453&lt;&gt;"", $D453, $E453), Bhajans[title], 0), 4), ""))
</f>
        <v>O Lord Sai, You are love and bliss personified, repository of compassion and kindness and hope of the downtrodden. You are verily Rama, Krishna and the incarnation of Supreme Love in the modern era.</v>
      </c>
    </row>
    <row r="454" ht="22.5" hidden="1" customHeight="1">
      <c r="A454" s="5">
        <v>45912.0</v>
      </c>
      <c r="B454" s="20" t="s">
        <v>18</v>
      </c>
      <c r="C454" s="28" t="str">
        <f t="array" ref="C454">IFNA(XLOOKUP(E454,GP_Bhajan_List[GP Bhajan List], GP_Bhajan_List[Singer]),"")</f>
        <v/>
      </c>
      <c r="D454" s="20" t="s">
        <v>1674</v>
      </c>
      <c r="E454" s="22"/>
      <c r="F454" s="23"/>
      <c r="G454" s="24" t="s">
        <v>88</v>
      </c>
      <c r="H454" s="25" t="str">
        <f t="array" ref="H454">IFNA(INDEX(Pitches[],MATCH($G454,Pitches[Pitches],0),2),"")</f>
        <v>A</v>
      </c>
      <c r="I454" s="23" t="str">
        <f t="array" ref="I454">IF(
  AND(D454="", E454=""), 
  "", 
  IFNA(
    IF(
      INDEX(Singers[], MATCH(IF(D454&lt;&gt;"", B454, C454), Singers[Singers], 0), 2, 0) = "Gents",
      INDEX(Bhajans[], MATCH(IF(D454&lt;&gt;"", D454, E454), Bhajans[title], 0), 13),
      INDEX(Bhajans[], MATCH(IF(D454&lt;&gt;"", D454, E454), Bhajans[title], 0), 14)
    ),
    ""
  )
)
</f>
        <v>2 Pancham / D</v>
      </c>
      <c r="J454" s="25" t="str">
        <f t="array" ref="J454">IF(AND($D454="", $E454=""), "", IFNA(INDEX(Bhajans[], MATCH(IF($D454&lt;&gt;"", $D454, $E454), Bhajans[title], 0), 9), ""))
</f>
        <v>Shankarabharanam / Bilawal</v>
      </c>
      <c r="K454" s="26" t="str">
        <f t="array" ref="K454">IF(AND($D454="", $E454=""), "", IFNA(INDEX(Bhajans[], MATCH(IF($D454&lt;&gt;"", $D454, $E454), Bhajans[title], 0), 5), ""))
</f>
        <v>Purandara Ranga Harey Vittala
Pandari Ranga Harey Vittala [ Purandara Ranga ... ]
Narahari Ranga Harey Vittala
Murahara Ranga Harey Vittala</v>
      </c>
      <c r="L454" s="26" t="str">
        <f t="array" ref="L454">IF(AND($D454="", $E454=""), "", IFNA(INDEX(Bhajans[], MATCH(IF($D454&lt;&gt;"", $D454, $E454), Bhajans[title], 0), 4), ""))
</f>
        <v>Chant the name of Purandara Ranga, the Indweller. Glory to Lord Vittala, the Lord of Pandharpur, Murahara Ranga, the glorious one who slayed the demon Mura. Chant the name of Lord Hari, who has taken human form.</v>
      </c>
    </row>
    <row r="455" ht="22.5" hidden="1" customHeight="1">
      <c r="A455" s="5">
        <v>45912.0</v>
      </c>
      <c r="B455" s="20" t="s">
        <v>0</v>
      </c>
      <c r="C455" s="28" t="str">
        <f t="array" ref="C455">IFNA(XLOOKUP(E455,GP_Bhajan_List[GP Bhajan List], GP_Bhajan_List[Singer]),"")</f>
        <v/>
      </c>
      <c r="D455" s="22"/>
      <c r="E455" s="22"/>
      <c r="F455" s="23"/>
      <c r="G455" s="24"/>
      <c r="H455" s="25" t="str">
        <f t="array" ref="H455">IFNA(INDEX(Pitches[],MATCH($G455,Pitches[Pitches],0),2),"")</f>
        <v/>
      </c>
      <c r="I455" s="23" t="str">
        <f t="array" ref="I455">IF(
  AND(D455="", E455=""), 
  "", 
  IFNA(
    IF(
      INDEX(Singers[], MATCH(IF(D455&lt;&gt;"", B455, C455), Singers[Singers], 0), 2, 0) = "Gents",
      INDEX(Bhajans[], MATCH(IF(D455&lt;&gt;"", D455, E455), Bhajans[title], 0), 13),
      INDEX(Bhajans[], MATCH(IF(D455&lt;&gt;"", D455, E455), Bhajans[title], 0), 14)
    ),
    ""
  )
)
</f>
        <v/>
      </c>
      <c r="J455" s="25" t="str">
        <f t="array" ref="J455">IF(AND($D455="", $E455=""), "", IFNA(INDEX(Bhajans[], MATCH(IF($D455&lt;&gt;"", $D455, $E455), Bhajans[title], 0), 9), ""))
</f>
        <v/>
      </c>
      <c r="K455" s="26" t="str">
        <f t="array" ref="K455">IF(AND($D455="", $E455=""), "", IFNA(INDEX(Bhajans[], MATCH(IF($D455&lt;&gt;"", $D455, $E455), Bhajans[title], 0), 5), ""))
</f>
        <v/>
      </c>
      <c r="L455" s="26" t="str">
        <f t="array" ref="L455">IF(AND($D455="", $E455=""), "", IFNA(INDEX(Bhajans[], MATCH(IF($D455&lt;&gt;"", $D455, $E455), Bhajans[title], 0), 4), ""))
</f>
        <v/>
      </c>
    </row>
    <row r="456" ht="22.5" hidden="1" customHeight="1">
      <c r="A456" s="5">
        <v>45913.0</v>
      </c>
      <c r="B456" s="20" t="s">
        <v>16</v>
      </c>
      <c r="C456" s="28" t="str">
        <f t="array" ref="C456">IFNA(XLOOKUP(E456,GP_Bhajan_List[GP Bhajan List], GP_Bhajan_List[Singer]),"")</f>
        <v/>
      </c>
      <c r="D456" s="20" t="s">
        <v>5141</v>
      </c>
      <c r="E456" s="22"/>
      <c r="F456" s="23"/>
      <c r="G456" s="24"/>
      <c r="H456" s="25" t="str">
        <f t="array" ref="H456">IFNA(INDEX(Pitches[],MATCH($G456,Pitches[Pitches],0),2),"")</f>
        <v/>
      </c>
      <c r="I456" s="23" t="str">
        <f t="array" ref="I456">IF(
  AND(D456="", E456=""), 
  "", 
  IFNA(
    IF(
      INDEX(Singers[], MATCH(IF(D456&lt;&gt;"", B456, C456), Singers[Singers], 0), 2, 0) = "Gents",
      INDEX(Bhajans[], MATCH(IF(D456&lt;&gt;"", D456, E456), Bhajans[title], 0), 13),
      INDEX(Bhajans[], MATCH(IF(D456&lt;&gt;"", D456, E456), Bhajans[title], 0), 14)
    ),
    ""
  )
)
</f>
        <v>5.5 Pancham / G#</v>
      </c>
      <c r="J456" s="25" t="str">
        <f t="array" ref="J456">IF(AND($D456="", $E456=""), "", IFNA(INDEX(Bhajans[], MATCH(IF($D456&lt;&gt;"", $D456, $E456), Bhajans[title], 0), 9), ""))
</f>
        <v>Kapi</v>
      </c>
      <c r="K456" s="26" t="str">
        <f t="array" ref="K456">IF(AND($D456="", $E456=""), "", IFNA(INDEX(Bhajans[], MATCH(IF($D456&lt;&gt;"", $D456, $E456), Bhajans[title], 0), 5), ""))
</f>
        <v>Ganadhi Pathayey Paahi Maam
Girija Tava Sutha Raksha Maam (2)
(Shubha) Mangala Moorata Palaya Maam</v>
      </c>
      <c r="L456" s="26" t="str">
        <f t="array" ref="L456">IF(AND($D456="", $E456=""), "", IFNA(INDEX(Bhajans[], MATCH(IF($D456&lt;&gt;"", $D456, $E456), Bhajans[title], 0), 4), ""))
</f>
        <v>O Lord Ganesha, the Leader of Ganas, son of Mother Girija (Parvathi), You are the very embodiment of auspiciousness. Please protect us, O Lord.</v>
      </c>
    </row>
    <row r="457" ht="22.5" hidden="1" customHeight="1">
      <c r="A457" s="5">
        <v>45913.0</v>
      </c>
      <c r="B457" s="20" t="s">
        <v>2</v>
      </c>
      <c r="C457" s="28" t="str">
        <f t="array" ref="C457">IFNA(XLOOKUP(E457,GP_Bhajan_List[GP Bhajan List], GP_Bhajan_List[Singer]),"")</f>
        <v/>
      </c>
      <c r="D457" s="22"/>
      <c r="E457" s="22"/>
      <c r="F457" s="23"/>
      <c r="G457" s="24"/>
      <c r="H457" s="25" t="str">
        <f t="array" ref="H457">IFNA(INDEX(Pitches[],MATCH($G457,Pitches[Pitches],0),2),"")</f>
        <v/>
      </c>
      <c r="I457" s="23" t="str">
        <f t="array" ref="I457">IF(
  AND(D457="", E457=""), 
  "", 
  IFNA(
    IF(
      INDEX(Singers[], MATCH(IF(D457&lt;&gt;"", B457, C457), Singers[Singers], 0), 2, 0) = "Gents",
      INDEX(Bhajans[], MATCH(IF(D457&lt;&gt;"", D457, E457), Bhajans[title], 0), 13),
      INDEX(Bhajans[], MATCH(IF(D457&lt;&gt;"", D457, E457), Bhajans[title], 0), 14)
    ),
    ""
  )
)
</f>
        <v/>
      </c>
      <c r="J457" s="25" t="str">
        <f t="array" ref="J457">IF(AND($D457="", $E457=""), "", IFNA(INDEX(Bhajans[], MATCH(IF($D457&lt;&gt;"", $D457, $E457), Bhajans[title], 0), 9), ""))
</f>
        <v/>
      </c>
      <c r="K457" s="26" t="str">
        <f t="array" ref="K457">IF(AND($D457="", $E457=""), "", IFNA(INDEX(Bhajans[], MATCH(IF($D457&lt;&gt;"", $D457, $E457), Bhajans[title], 0), 5), ""))
</f>
        <v/>
      </c>
      <c r="L457" s="26" t="str">
        <f t="array" ref="L457">IF(AND($D457="", $E457=""), "", IFNA(INDEX(Bhajans[], MATCH(IF($D457&lt;&gt;"", $D457, $E457), Bhajans[title], 0), 4), ""))
</f>
        <v/>
      </c>
    </row>
    <row r="458" ht="22.5" hidden="1" customHeight="1">
      <c r="A458" s="5">
        <v>45913.0</v>
      </c>
      <c r="B458" s="20" t="s">
        <v>10</v>
      </c>
      <c r="C458" s="28" t="str">
        <f t="array" ref="C458">IFNA(XLOOKUP(E458,GP_Bhajan_List[GP Bhajan List], GP_Bhajan_List[Singer]),"")</f>
        <v/>
      </c>
      <c r="D458" s="22"/>
      <c r="E458" s="22"/>
      <c r="F458" s="23"/>
      <c r="G458" s="24"/>
      <c r="H458" s="25" t="str">
        <f t="array" ref="H458">IFNA(INDEX(Pitches[],MATCH($G458,Pitches[Pitches],0),2),"")</f>
        <v/>
      </c>
      <c r="I458" s="23" t="str">
        <f t="array" ref="I458">IF(
  AND(D458="", E458=""), 
  "", 
  IFNA(
    IF(
      INDEX(Singers[], MATCH(IF(D458&lt;&gt;"", B458, C458), Singers[Singers], 0), 2, 0) = "Gents",
      INDEX(Bhajans[], MATCH(IF(D458&lt;&gt;"", D458, E458), Bhajans[title], 0), 13),
      INDEX(Bhajans[], MATCH(IF(D458&lt;&gt;"", D458, E458), Bhajans[title], 0), 14)
    ),
    ""
  )
)
</f>
        <v/>
      </c>
      <c r="J458" s="25" t="str">
        <f t="array" ref="J458">IF(AND($D458="", $E458=""), "", IFNA(INDEX(Bhajans[], MATCH(IF($D458&lt;&gt;"", $D458, $E458), Bhajans[title], 0), 9), ""))
</f>
        <v/>
      </c>
      <c r="K458" s="26" t="str">
        <f t="array" ref="K458">IF(AND($D458="", $E458=""), "", IFNA(INDEX(Bhajans[], MATCH(IF($D458&lt;&gt;"", $D458, $E458), Bhajans[title], 0), 5), ""))
</f>
        <v/>
      </c>
      <c r="L458" s="26" t="str">
        <f t="array" ref="L458">IF(AND($D458="", $E458=""), "", IFNA(INDEX(Bhajans[], MATCH(IF($D458&lt;&gt;"", $D458, $E458), Bhajans[title], 0), 4), ""))
</f>
        <v/>
      </c>
    </row>
    <row r="459" ht="22.5" hidden="1" customHeight="1">
      <c r="A459" s="5">
        <v>45913.0</v>
      </c>
      <c r="B459" s="20" t="s">
        <v>1</v>
      </c>
      <c r="C459" s="28" t="str">
        <f t="array" ref="C459">IFNA(XLOOKUP(E459,GP_Bhajan_List[GP Bhajan List], GP_Bhajan_List[Singer]),"")</f>
        <v/>
      </c>
      <c r="D459" s="22"/>
      <c r="E459" s="22"/>
      <c r="F459" s="23"/>
      <c r="G459" s="24"/>
      <c r="H459" s="25" t="str">
        <f t="array" ref="H459">IFNA(INDEX(Pitches[],MATCH($G459,Pitches[Pitches],0),2),"")</f>
        <v/>
      </c>
      <c r="I459" s="23" t="str">
        <f t="array" ref="I459">IF(
  AND(D459="", E459=""), 
  "", 
  IFNA(
    IF(
      INDEX(Singers[], MATCH(IF(D459&lt;&gt;"", B459, C459), Singers[Singers], 0), 2, 0) = "Gents",
      INDEX(Bhajans[], MATCH(IF(D459&lt;&gt;"", D459, E459), Bhajans[title], 0), 13),
      INDEX(Bhajans[], MATCH(IF(D459&lt;&gt;"", D459, E459), Bhajans[title], 0), 14)
    ),
    ""
  )
)
</f>
        <v/>
      </c>
      <c r="J459" s="25" t="str">
        <f t="array" ref="J459">IF(AND($D459="", $E459=""), "", IFNA(INDEX(Bhajans[], MATCH(IF($D459&lt;&gt;"", $D459, $E459), Bhajans[title], 0), 9), ""))
</f>
        <v/>
      </c>
      <c r="K459" s="26" t="str">
        <f t="array" ref="K459">IF(AND($D459="", $E459=""), "", IFNA(INDEX(Bhajans[], MATCH(IF($D459&lt;&gt;"", $D459, $E459), Bhajans[title], 0), 5), ""))
</f>
        <v/>
      </c>
      <c r="L459" s="26" t="str">
        <f t="array" ref="L459">IF(AND($D459="", $E459=""), "", IFNA(INDEX(Bhajans[], MATCH(IF($D459&lt;&gt;"", $D459, $E459), Bhajans[title], 0), 4), ""))
</f>
        <v/>
      </c>
    </row>
    <row r="460" ht="22.5" hidden="1" customHeight="1">
      <c r="A460" s="5">
        <v>45914.0</v>
      </c>
      <c r="B460" s="20" t="s">
        <v>13</v>
      </c>
      <c r="C460" s="28" t="str">
        <f t="array" ref="C460">IFNA(XLOOKUP(E460,GP_Bhajan_List[GP Bhajan List], GP_Bhajan_List[Singer]),"")</f>
        <v/>
      </c>
      <c r="D460" s="22"/>
      <c r="E460" s="22"/>
      <c r="F460" s="23"/>
      <c r="G460" s="24"/>
      <c r="H460" s="25" t="str">
        <f t="array" ref="H460">IFNA(INDEX(Pitches[],MATCH($G460,Pitches[Pitches],0),2),"")</f>
        <v/>
      </c>
      <c r="I460" s="23" t="str">
        <f t="array" ref="I460">IF(
  AND(D460="", E460=""), 
  "", 
  IFNA(
    IF(
      INDEX(Singers[], MATCH(IF(D460&lt;&gt;"", B460, C460), Singers[Singers], 0), 2, 0) = "Gents",
      INDEX(Bhajans[], MATCH(IF(D460&lt;&gt;"", D460, E460), Bhajans[title], 0), 13),
      INDEX(Bhajans[], MATCH(IF(D460&lt;&gt;"", D460, E460), Bhajans[title], 0), 14)
    ),
    ""
  )
)
</f>
        <v/>
      </c>
      <c r="J460" s="25" t="str">
        <f t="array" ref="J460">IF(AND($D460="", $E460=""), "", IFNA(INDEX(Bhajans[], MATCH(IF($D460&lt;&gt;"", $D460, $E460), Bhajans[title], 0), 9), ""))
</f>
        <v/>
      </c>
      <c r="K460" s="26" t="str">
        <f t="array" ref="K460">IF(AND($D460="", $E460=""), "", IFNA(INDEX(Bhajans[], MATCH(IF($D460&lt;&gt;"", $D460, $E460), Bhajans[title], 0), 5), ""))
</f>
        <v/>
      </c>
      <c r="L460" s="26" t="str">
        <f t="array" ref="L460">IF(AND($D460="", $E460=""), "", IFNA(INDEX(Bhajans[], MATCH(IF($D460&lt;&gt;"", $D460, $E460), Bhajans[title], 0), 4), ""))
</f>
        <v/>
      </c>
    </row>
    <row r="461" ht="22.5" hidden="1" customHeight="1">
      <c r="A461" s="5">
        <v>45914.0</v>
      </c>
      <c r="B461" s="20" t="s">
        <v>1</v>
      </c>
      <c r="C461" s="28" t="str">
        <f t="array" ref="C461">IFNA(XLOOKUP(E461,GP_Bhajan_List[GP Bhajan List], GP_Bhajan_List[Singer]),"")</f>
        <v/>
      </c>
      <c r="D461" s="22"/>
      <c r="E461" s="22"/>
      <c r="F461" s="23"/>
      <c r="G461" s="24"/>
      <c r="H461" s="25" t="str">
        <f t="array" ref="H461">IFNA(INDEX(Pitches[],MATCH($G461,Pitches[Pitches],0),2),"")</f>
        <v/>
      </c>
      <c r="I461" s="23" t="str">
        <f t="array" ref="I461">IF(
  AND(D461="", E461=""), 
  "", 
  IFNA(
    IF(
      INDEX(Singers[], MATCH(IF(D461&lt;&gt;"", B461, C461), Singers[Singers], 0), 2, 0) = "Gents",
      INDEX(Bhajans[], MATCH(IF(D461&lt;&gt;"", D461, E461), Bhajans[title], 0), 13),
      INDEX(Bhajans[], MATCH(IF(D461&lt;&gt;"", D461, E461), Bhajans[title], 0), 14)
    ),
    ""
  )
)
</f>
        <v/>
      </c>
      <c r="J461" s="25" t="str">
        <f t="array" ref="J461">IF(AND($D461="", $E461=""), "", IFNA(INDEX(Bhajans[], MATCH(IF($D461&lt;&gt;"", $D461, $E461), Bhajans[title], 0), 9), ""))
</f>
        <v/>
      </c>
      <c r="K461" s="26" t="str">
        <f t="array" ref="K461">IF(AND($D461="", $E461=""), "", IFNA(INDEX(Bhajans[], MATCH(IF($D461&lt;&gt;"", $D461, $E461), Bhajans[title], 0), 5), ""))
</f>
        <v/>
      </c>
      <c r="L461" s="26" t="str">
        <f t="array" ref="L461">IF(AND($D461="", $E461=""), "", IFNA(INDEX(Bhajans[], MATCH(IF($D461&lt;&gt;"", $D461, $E461), Bhajans[title], 0), 4), ""))
</f>
        <v/>
      </c>
    </row>
    <row r="462" ht="22.5" hidden="1" customHeight="1">
      <c r="A462" s="5">
        <v>45914.0</v>
      </c>
      <c r="B462" s="20" t="s">
        <v>6</v>
      </c>
      <c r="C462" s="28" t="str">
        <f t="array" ref="C462">IFNA(XLOOKUP(E462,GP_Bhajan_List[GP Bhajan List], GP_Bhajan_List[Singer]),"")</f>
        <v/>
      </c>
      <c r="D462" s="22"/>
      <c r="E462" s="22"/>
      <c r="F462" s="23"/>
      <c r="G462" s="24"/>
      <c r="H462" s="25" t="str">
        <f t="array" ref="H462">IFNA(INDEX(Pitches[],MATCH($G462,Pitches[Pitches],0),2),"")</f>
        <v/>
      </c>
      <c r="I462" s="23" t="str">
        <f t="array" ref="I462">IF(
  AND(D462="", E462=""), 
  "", 
  IFNA(
    IF(
      INDEX(Singers[], MATCH(IF(D462&lt;&gt;"", B462, C462), Singers[Singers], 0), 2, 0) = "Gents",
      INDEX(Bhajans[], MATCH(IF(D462&lt;&gt;"", D462, E462), Bhajans[title], 0), 13),
      INDEX(Bhajans[], MATCH(IF(D462&lt;&gt;"", D462, E462), Bhajans[title], 0), 14)
    ),
    ""
  )
)
</f>
        <v/>
      </c>
      <c r="J462" s="25" t="str">
        <f t="array" ref="J462">IF(AND($D462="", $E462=""), "", IFNA(INDEX(Bhajans[], MATCH(IF($D462&lt;&gt;"", $D462, $E462), Bhajans[title], 0), 9), ""))
</f>
        <v/>
      </c>
      <c r="K462" s="26" t="str">
        <f t="array" ref="K462">IF(AND($D462="", $E462=""), "", IFNA(INDEX(Bhajans[], MATCH(IF($D462&lt;&gt;"", $D462, $E462), Bhajans[title], 0), 5), ""))
</f>
        <v/>
      </c>
      <c r="L462" s="26" t="str">
        <f t="array" ref="L462">IF(AND($D462="", $E462=""), "", IFNA(INDEX(Bhajans[], MATCH(IF($D462&lt;&gt;"", $D462, $E462), Bhajans[title], 0), 4), ""))
</f>
        <v/>
      </c>
    </row>
    <row r="463" ht="22.5" hidden="1" customHeight="1">
      <c r="A463" s="5">
        <v>45914.0</v>
      </c>
      <c r="B463" s="20" t="s">
        <v>0</v>
      </c>
      <c r="C463" s="28" t="str">
        <f t="array" ref="C463">IFNA(XLOOKUP(E463,GP_Bhajan_List[GP Bhajan List], GP_Bhajan_List[Singer]),"")</f>
        <v/>
      </c>
      <c r="D463" s="22"/>
      <c r="E463" s="22"/>
      <c r="F463" s="23"/>
      <c r="G463" s="24"/>
      <c r="H463" s="25" t="str">
        <f t="array" ref="H463">IFNA(INDEX(Pitches[],MATCH($G463,Pitches[Pitches],0),2),"")</f>
        <v/>
      </c>
      <c r="I463" s="23" t="str">
        <f t="array" ref="I463">IF(
  AND(D463="", E463=""), 
  "", 
  IFNA(
    IF(
      INDEX(Singers[], MATCH(IF(D463&lt;&gt;"", B463, C463), Singers[Singers], 0), 2, 0) = "Gents",
      INDEX(Bhajans[], MATCH(IF(D463&lt;&gt;"", D463, E463), Bhajans[title], 0), 13),
      INDEX(Bhajans[], MATCH(IF(D463&lt;&gt;"", D463, E463), Bhajans[title], 0), 14)
    ),
    ""
  )
)
</f>
        <v/>
      </c>
      <c r="J463" s="25" t="str">
        <f t="array" ref="J463">IF(AND($D463="", $E463=""), "", IFNA(INDEX(Bhajans[], MATCH(IF($D463&lt;&gt;"", $D463, $E463), Bhajans[title], 0), 9), ""))
</f>
        <v/>
      </c>
      <c r="K463" s="26" t="str">
        <f t="array" ref="K463">IF(AND($D463="", $E463=""), "", IFNA(INDEX(Bhajans[], MATCH(IF($D463&lt;&gt;"", $D463, $E463), Bhajans[title], 0), 5), ""))
</f>
        <v/>
      </c>
      <c r="L463" s="26" t="str">
        <f t="array" ref="L463">IF(AND($D463="", $E463=""), "", IFNA(INDEX(Bhajans[], MATCH(IF($D463&lt;&gt;"", $D463, $E463), Bhajans[title], 0), 4), ""))
</f>
        <v/>
      </c>
    </row>
    <row r="464" ht="22.5" hidden="1" customHeight="1">
      <c r="A464" s="5">
        <v>45916.0</v>
      </c>
      <c r="B464" s="20" t="s">
        <v>13</v>
      </c>
      <c r="C464" s="28" t="str">
        <f t="array" ref="C464">IFNA(XLOOKUP(E464,GP_Bhajan_List[GP Bhajan List], GP_Bhajan_List[Singer]),"")</f>
        <v/>
      </c>
      <c r="D464" s="20" t="s">
        <v>3147</v>
      </c>
      <c r="E464" s="22"/>
      <c r="F464" s="23"/>
      <c r="G464" s="24" t="s">
        <v>344</v>
      </c>
      <c r="H464" s="25" t="str">
        <f t="array" ref="H464">IFNA(INDEX(Pitches[],MATCH($G464,Pitches[Pitches],0),2),"")</f>
        <v>C#</v>
      </c>
      <c r="I464" s="23" t="str">
        <f t="array" ref="I464">IF(
  AND(D464="", E464=""), 
  "", 
  IFNA(
    IF(
      INDEX(Singers[], MATCH(IF(D464&lt;&gt;"", B464, C464), Singers[Singers], 0), 2, 0) = "Gents",
      INDEX(Bhajans[], MATCH(IF(D464&lt;&gt;"", D464, E464), Bhajans[title], 0), 13),
      INDEX(Bhajans[], MATCH(IF(D464&lt;&gt;"", D464, E464), Bhajans[title], 0), 14)
    ),
    ""
  )
)
</f>
        <v>1.5 Madhyam / F#</v>
      </c>
      <c r="J464" s="25" t="str">
        <f t="array" ref="J464">IF(AND($D464="", $E464=""), "", IFNA(INDEX(Bhajans[], MATCH(IF($D464&lt;&gt;"", $D464, $E464), Bhajans[title], 0), 9), ""))
</f>
        <v>Vakulabharanam / Basant Mukhari</v>
      </c>
      <c r="K464" s="26" t="str">
        <f t="array" ref="K464">IF(AND($D464="", $E464=""), "", IFNA(INDEX(Bhajans[], MATCH(IF($D464&lt;&gt;"", $D464, $E464), Bhajans[title], 0), 5), ""))
</f>
        <v>Gajanana Hey Shubhanana
Gowri Manohara Priya Nandana
Pashupathi Tanaya Gajanana
Parama Niranjana Shubhanana (Hey)</v>
      </c>
      <c r="L464" s="26" t="str">
        <f t="array" ref="L464">IF(AND($D464="", $E464=""), "", IFNA(INDEX(Bhajans[], MATCH(IF($D464&lt;&gt;"", $D464, $E464), Bhajans[title], 0), 4), ""))
</f>
        <v>O elephant-faced Lord Ganesha, You are the loving son of Mother Gowri and the beloved son of Lord Shiva, who is the Lord of all creatures. You are the Supreme Lord, pure and free of all blemishes and the bestower of auspiciousness.</v>
      </c>
    </row>
    <row r="465" ht="22.5" hidden="1" customHeight="1">
      <c r="A465" s="5">
        <v>45916.0</v>
      </c>
      <c r="B465" s="20" t="s">
        <v>10</v>
      </c>
      <c r="C465" s="28" t="str">
        <f t="array" ref="C465">IFNA(XLOOKUP(E465,GP_Bhajan_List[GP Bhajan List], GP_Bhajan_List[Singer]),"")</f>
        <v/>
      </c>
      <c r="D465" s="20" t="s">
        <v>5237</v>
      </c>
      <c r="E465" s="22"/>
      <c r="F465" s="23"/>
      <c r="G465" s="24" t="s">
        <v>52</v>
      </c>
      <c r="H465" s="25" t="str">
        <f t="array" ref="H465">IFNA(INDEX(Pitches[],MATCH($G465,Pitches[Pitches],0),2),"")</f>
        <v>G#</v>
      </c>
      <c r="I465" s="23" t="str">
        <f t="array" ref="I465">IF(
  AND(D465="", E465=""), 
  "", 
  IFNA(
    IF(
      INDEX(Singers[], MATCH(IF(D465&lt;&gt;"", B465, C465), Singers[Singers], 0), 2, 0) = "Gents",
      INDEX(Bhajans[], MATCH(IF(D465&lt;&gt;"", D465, E465), Bhajans[title], 0), 13),
      INDEX(Bhajans[], MATCH(IF(D465&lt;&gt;"", D465, E465), Bhajans[title], 0), 14)
    ),
    ""
  )
)
</f>
        <v>1.5 Pancham / C#</v>
      </c>
      <c r="J465" s="25" t="str">
        <f t="array" ref="J465">IF(AND($D465="", $E465=""), "", IFNA(INDEX(Bhajans[], MATCH(IF($D465&lt;&gt;"", $D465, $E465), Bhajans[title], 0), 9), ""))
</f>
        <v>Charukeshi</v>
      </c>
      <c r="K465" s="26" t="str">
        <f t="array" ref="K465">IF(AND($D465="", $E465=""), "", IFNA(INDEX(Bhajans[], MATCH(IF($D465&lt;&gt;"", $D465, $E465), Bhajans[title], 0), 5), ""))
</f>
        <v>Sri Ramachandra Jaya Ramachandra
Raghuveera Ranadheera Raghukula Rama [ Sri Ramachandra ... ]
Dasharatha Nandana Dayabhi Rama
Danava Bhanjana Kodanda Rama
Kalyana Rama Kamaneeya Rama [ Raghuveera ... ]</v>
      </c>
      <c r="L465" s="26" t="str">
        <f t="array" ref="L465">IF(AND($D465="", $E465=""), "", IFNA(INDEX(Bhajans[], MATCH(IF($D465&lt;&gt;"", $D465, $E465), Bhajans[title], 0), 4), ""))
</f>
        <v>Victory to Lord Rama, the valiant hero of the battlefield, the son of Dasharatha. Lord Rama is the most compassionate one, the slayer of demons, the wielder of the sacred bow Kodanda, one who does good to everyone and who is very attractive to look at.</v>
      </c>
    </row>
    <row r="466" ht="22.5" hidden="1" customHeight="1">
      <c r="A466" s="5">
        <v>45916.0</v>
      </c>
      <c r="B466" s="20" t="s">
        <v>0</v>
      </c>
      <c r="C466" s="28" t="str">
        <f t="array" ref="C466">IFNA(XLOOKUP(E466,GP_Bhajan_List[GP Bhajan List], GP_Bhajan_List[Singer]),"")</f>
        <v/>
      </c>
      <c r="D466" s="20" t="s">
        <v>3243</v>
      </c>
      <c r="E466" s="22"/>
      <c r="F466" s="23"/>
      <c r="G466" s="24" t="s">
        <v>88</v>
      </c>
      <c r="H466" s="25" t="str">
        <f t="array" ref="H466">IFNA(INDEX(Pitches[],MATCH($G466,Pitches[Pitches],0),2),"")</f>
        <v>A</v>
      </c>
      <c r="I466" s="23" t="str">
        <f t="array" ref="I466">IF(
  AND(D466="", E466=""), 
  "", 
  IFNA(
    IF(
      INDEX(Singers[], MATCH(IF(D466&lt;&gt;"", B466, C466), Singers[Singers], 0), 2, 0) = "Gents",
      INDEX(Bhajans[], MATCH(IF(D466&lt;&gt;"", D466, E466), Bhajans[title], 0), 13),
      INDEX(Bhajans[], MATCH(IF(D466&lt;&gt;"", D466, E466), Bhajans[title], 0), 14)
    ),
    ""
  )
)
</f>
        <v>2 Pancham / D</v>
      </c>
      <c r="J466" s="25" t="str">
        <f t="array" ref="J466">IF(AND($D466="", $E466=""), "", IFNA(INDEX(Bhajans[], MATCH(IF($D466&lt;&gt;"", $D466, $E466), Bhajans[title], 0), 9), ""))
</f>
        <v>Mohanam / Bhoop</v>
      </c>
      <c r="K466" s="26" t="str">
        <f t="array" ref="K466">IF(AND($D466="", $E466=""), "", IFNA(INDEX(Bhajans[], MATCH(IF($D466&lt;&gt;"", $D466, $E466), Bhajans[title], 0), 5), ""))
</f>
        <v>Brahmananda Roopa Sri Sai Deva
Brinda Vihara Ananda Chandha [ Brahmananda Roopa ... ]
Nithyananda Atmananda Keshava Govinda
Govinda Gopala Jaya Ananda Mukunda
Govinda Gopala Jaya Ananda Mukunda (4)</v>
      </c>
      <c r="L466" s="26" t="str">
        <f t="array" ref="L466">IF(AND($D466="", $E466=""), "", IFNA(INDEX(Bhajans[], MATCH(IF($D466&lt;&gt;"", $D466, $E466), Bhajans[title], 0), 4), ""))
</f>
        <v>Glory to Lord Sai, the very embodiment of Supreme Bliss. In the incarnation as Lord Krishna, he was the resident of Brindavan who bestowed bliss on all. Chant the names of Keshava and Govinda, who is ever blissful and immersed in the Self. Victory to Lord Govinda, Gopala and Mukunda.</v>
      </c>
    </row>
    <row r="467" ht="22.5" hidden="1" customHeight="1">
      <c r="A467" s="5">
        <v>45916.0</v>
      </c>
      <c r="B467" s="20" t="s">
        <v>0</v>
      </c>
      <c r="C467" s="28" t="str">
        <f t="array" ref="C467">IFNA(XLOOKUP(E467,GP_Bhajan_List[GP Bhajan List], GP_Bhajan_List[Singer]),"")</f>
        <v/>
      </c>
      <c r="D467" s="22"/>
      <c r="E467" s="22"/>
      <c r="F467" s="23"/>
      <c r="G467" s="24"/>
      <c r="H467" s="25" t="str">
        <f t="array" ref="H467">IFNA(INDEX(Pitches[],MATCH($G467,Pitches[Pitches],0),2),"")</f>
        <v/>
      </c>
      <c r="I467" s="23" t="str">
        <f t="array" ref="I467">IF(
  AND(D467="", E467=""), 
  "", 
  IFNA(
    IF(
      INDEX(Singers[], MATCH(IF(D467&lt;&gt;"", B467, C467), Singers[Singers], 0), 2, 0) = "Gents",
      INDEX(Bhajans[], MATCH(IF(D467&lt;&gt;"", D467, E467), Bhajans[title], 0), 13),
      INDEX(Bhajans[], MATCH(IF(D467&lt;&gt;"", D467, E467), Bhajans[title], 0), 14)
    ),
    ""
  )
)
</f>
        <v/>
      </c>
      <c r="J467" s="25" t="str">
        <f t="array" ref="J467">IF(AND($D467="", $E467=""), "", IFNA(INDEX(Bhajans[], MATCH(IF($D467&lt;&gt;"", $D467, $E467), Bhajans[title], 0), 9), ""))
</f>
        <v/>
      </c>
      <c r="K467" s="26" t="str">
        <f t="array" ref="K467">IF(AND($D467="", $E467=""), "", IFNA(INDEX(Bhajans[], MATCH(IF($D467&lt;&gt;"", $D467, $E467), Bhajans[title], 0), 5), ""))
</f>
        <v/>
      </c>
      <c r="L467" s="26" t="str">
        <f t="array" ref="L467">IF(AND($D467="", $E467=""), "", IFNA(INDEX(Bhajans[], MATCH(IF($D467&lt;&gt;"", $D467, $E467), Bhajans[title], 0), 4), ""))
</f>
        <v/>
      </c>
    </row>
    <row r="468" ht="22.5" hidden="1" customHeight="1">
      <c r="A468" s="5">
        <v>45917.0</v>
      </c>
      <c r="B468" s="20" t="s">
        <v>1</v>
      </c>
      <c r="C468" s="28" t="str">
        <f t="array" ref="C468">IFNA(XLOOKUP(E468,GP_Bhajan_List[GP Bhajan List], GP_Bhajan_List[Singer]),"")</f>
        <v/>
      </c>
      <c r="D468" s="20" t="s">
        <v>5270</v>
      </c>
      <c r="E468" s="22"/>
      <c r="F468" s="23"/>
      <c r="G468" s="24" t="s">
        <v>155</v>
      </c>
      <c r="H468" s="25" t="str">
        <f t="array" ref="H468">IFNA(INDEX(Pitches[],MATCH($G468,Pitches[Pitches],0),2),"")</f>
        <v>C#</v>
      </c>
      <c r="I468" s="23" t="str">
        <f t="array" ref="I468">IF(
  AND(D468="", E468=""), 
  "", 
  IFNA(
    IF(
      INDEX(Singers[], MATCH(IF(D468&lt;&gt;"", B468, C468), Singers[Singers], 0), 2, 0) = "Gents",
      INDEX(Bhajans[], MATCH(IF(D468&lt;&gt;"", D468, E468), Bhajans[title], 0), 13),
      INDEX(Bhajans[], MATCH(IF(D468&lt;&gt;"", D468, E468), Bhajans[title], 0), 14)
    ),
    ""
  )
)
</f>
        <v>2.5 Pancham / D#</v>
      </c>
      <c r="J468" s="25" t="str">
        <f t="array" ref="J468">IF(AND($D468="", $E468=""), "", IFNA(INDEX(Bhajans[], MATCH(IF($D468&lt;&gt;"", $D468, $E468), Bhajans[title], 0), 9), ""))
</f>
        <v>Shubha Pantuvarali / Miyan ki Todi</v>
      </c>
      <c r="K468" s="26" t="str">
        <f t="array" ref="K468">IF(AND($D468="", $E468=""), "", IFNA(INDEX(Bhajans[], MATCH(IF($D468&lt;&gt;"", $D468, $E468), Bhajans[title], 0), 5), ""))
</f>
        <v>Prathama Vandana Gowri Nandana
Hey Shiva Nandana Paahi Gajanana [ Prathama Vandana ... ]
Eka Dantha Gunavanta Vinayaka
Vighna Harana Shubha Mangala Charana
Pranava Swaroopa Paahi ( Sai ) Gajanana</v>
      </c>
      <c r="L468" s="26" t="str">
        <f t="array" ref="L468">IF(AND($D468="", $E468=""), "", IFNA(INDEX(Bhajans[], MATCH(IF($D468&lt;&gt;"", $D468, $E468), Bhajans[title], 0), 4), ""))
</f>
        <v>Foremost obeisance to Lord Ganesh, the beloved Prince of Lord Shiva and Mother Gowri. Oh Lord Sai Gajanana, the single-tusked One of noble character, You are the remover of obstacles, the bestower of auspiciousness. We bow to You, the embodiment of Pranava (Omkar).</v>
      </c>
    </row>
    <row r="469" ht="22.5" hidden="1" customHeight="1">
      <c r="A469" s="5">
        <v>45917.0</v>
      </c>
      <c r="B469" s="20" t="s">
        <v>4</v>
      </c>
      <c r="C469" s="28" t="str">
        <f t="array" ref="C469">IFNA(XLOOKUP(E469,GP_Bhajan_List[GP Bhajan List], GP_Bhajan_List[Singer]),"")</f>
        <v/>
      </c>
      <c r="D469" s="20" t="s">
        <v>5279</v>
      </c>
      <c r="E469" s="22"/>
      <c r="F469" s="23"/>
      <c r="G469" s="24" t="s">
        <v>144</v>
      </c>
      <c r="H469" s="25" t="str">
        <f t="array" ref="H469">IFNA(INDEX(Pitches[],MATCH($G469,Pitches[Pitches],0),2),"")</f>
        <v>D#</v>
      </c>
      <c r="I469" s="23" t="str">
        <f t="array" ref="I469">IF(
  AND(D469="", E469=""), 
  "", 
  IFNA(
    IF(
      INDEX(Singers[], MATCH(IF(D469&lt;&gt;"", B469, C469), Singers[Singers], 0), 2, 0) = "Gents",
      INDEX(Bhajans[], MATCH(IF(D469&lt;&gt;"", D469, E469), Bhajans[title], 0), 13),
      INDEX(Bhajans[], MATCH(IF(D469&lt;&gt;"", D469, E469), Bhajans[title], 0), 14)
    ),
    ""
  )
)
</f>
        <v>5 Pancham / G</v>
      </c>
      <c r="J469" s="25" t="str">
        <f t="array" ref="J469">IF(AND($D469="", $E469=""), "", IFNA(INDEX(Bhajans[], MATCH(IF($D469&lt;&gt;"", $D469, $E469), Bhajans[title], 0), 9), ""))
</f>
        <v>Mishra Darbari</v>
      </c>
      <c r="K469" s="26" t="str">
        <f t="array" ref="K469">IF(AND($D469="", $E469=""), "", IFNA(INDEX(Bhajans[], MATCH(IF($D469&lt;&gt;"", $D469, $E469), Bhajans[title], 0), 5), ""))
</f>
        <v>Govinda Madhava Gopala Keshava (3)
Krishna Krishna Sai Krishna
Krishna Krishna Gopala
Gokula Bala Gopi Ramana
Mana Mohana Madhusudhana Jaya Madhava Jaya Keshava</v>
      </c>
      <c r="L469" s="26" t="str">
        <f t="array" ref="L469">IF(AND($D469="", $E469=""), "", IFNA(INDEX(Bhajans[], MATCH(IF($D469&lt;&gt;"", $D469, $E469), Bhajans[title], 0), 4), ""))
</f>
        <v>Glory to Thee O Lord Krishna who is known by many names - Govinda, Madhava, Gopala and Keshava. You are the adorable child of Gokula and the Lord of Gopis. You are the one who enchants and attracts, the slayer of demon Madhu. Victory to Lord Sai who is none other than Lord Krishna.</v>
      </c>
    </row>
    <row r="470" ht="22.5" hidden="1" customHeight="1">
      <c r="A470" s="5">
        <v>45917.0</v>
      </c>
      <c r="B470" s="20" t="s">
        <v>15</v>
      </c>
      <c r="C470" s="28" t="str">
        <f t="array" ref="C470">IFNA(XLOOKUP(E470,GP_Bhajan_List[GP Bhajan List], GP_Bhajan_List[Singer]),"")</f>
        <v/>
      </c>
      <c r="D470" s="20" t="s">
        <v>4771</v>
      </c>
      <c r="E470" s="22"/>
      <c r="F470" s="23"/>
      <c r="G470" s="24" t="s">
        <v>120</v>
      </c>
      <c r="H470" s="25" t="str">
        <f t="array" ref="H470">IFNA(INDEX(Pitches[],MATCH($G470,Pitches[Pitches],0),2),"")</f>
        <v>D</v>
      </c>
      <c r="I470" s="23" t="str">
        <f t="array" ref="I470">IF(
  AND(D470="", E470=""), 
  "", 
  IFNA(
    IF(
      INDEX(Singers[], MATCH(IF(D470&lt;&gt;"", B470, C470), Singers[Singers], 0), 2, 0) = "Gents",
      INDEX(Bhajans[], MATCH(IF(D470&lt;&gt;"", D470, E470), Bhajans[title], 0), 13),
      INDEX(Bhajans[], MATCH(IF(D470&lt;&gt;"", D470, E470), Bhajans[title], 0), 14)
    ),
    ""
  )
)
</f>
        <v>5 Pancham / G</v>
      </c>
      <c r="J470" s="25" t="str">
        <f t="array" ref="J470">IF(AND($D470="", $E470=""), "", IFNA(INDEX(Bhajans[], MATCH(IF($D470&lt;&gt;"", $D470, $E470), Bhajans[title], 0), 9), ""))
</f>
        <v>Desh</v>
      </c>
      <c r="K470" s="26" t="str">
        <f t="array" ref="K470">IF(AND($D470="", $E470=""), "", IFNA(INDEX(Bhajans[], MATCH(IF($D470&lt;&gt;"", $D470, $E470), Bhajans[title], 0), 5), ""))
</f>
        <v>Eshwaramba Priya Nandana
Sai Jaya Jaga Vandana (2) [ Eshwaramba ... ]
Ratnakara Kula Bhooshana
Rajeeva Nayana Narayana
Narayana Hari Narayana
Narayana Sai Narayana
Narayana Hari Narayana (3) (Narayana Sai Narayana)</v>
      </c>
      <c r="L470" s="26" t="str">
        <f t="array" ref="L470">IF(AND($D470="", $E470=""), "", IFNA(INDEX(Bhajans[], MATCH(IF($D470&lt;&gt;"", $D470, $E470), Bhajans[title], 0), 4), ""))
</f>
        <v>O Lord Sai, You are the beloved son of Mother Eshwaramba. You are worshipped by the whole world. You are the jewel of the Ratnakara clan. You have beautiful eyes. O Lord Sai, You are verily Lord Hari, Narayana.</v>
      </c>
    </row>
    <row r="471" ht="22.5" hidden="1" customHeight="1">
      <c r="A471" s="5">
        <v>45917.0</v>
      </c>
      <c r="B471" s="20" t="s">
        <v>0</v>
      </c>
      <c r="C471" s="28" t="str">
        <f t="array" ref="C471">IFNA(XLOOKUP(E471,GP_Bhajan_List[GP Bhajan List], GP_Bhajan_List[Singer]),"")</f>
        <v/>
      </c>
      <c r="D471" s="22"/>
      <c r="E471" s="22"/>
      <c r="F471" s="23"/>
      <c r="G471" s="24"/>
      <c r="H471" s="25" t="str">
        <f t="array" ref="H471">IFNA(INDEX(Pitches[],MATCH($G471,Pitches[Pitches],0),2),"")</f>
        <v/>
      </c>
      <c r="I471" s="23" t="str">
        <f t="array" ref="I471">IF(
  AND(D471="", E471=""), 
  "", 
  IFNA(
    IF(
      INDEX(Singers[], MATCH(IF(D471&lt;&gt;"", B471, C471), Singers[Singers], 0), 2, 0) = "Gents",
      INDEX(Bhajans[], MATCH(IF(D471&lt;&gt;"", D471, E471), Bhajans[title], 0), 13),
      INDEX(Bhajans[], MATCH(IF(D471&lt;&gt;"", D471, E471), Bhajans[title], 0), 14)
    ),
    ""
  )
)
</f>
        <v/>
      </c>
      <c r="J471" s="25" t="str">
        <f t="array" ref="J471">IF(AND($D471="", $E471=""), "", IFNA(INDEX(Bhajans[], MATCH(IF($D471&lt;&gt;"", $D471, $E471), Bhajans[title], 0), 9), ""))
</f>
        <v/>
      </c>
      <c r="K471" s="26" t="str">
        <f t="array" ref="K471">IF(AND($D471="", $E471=""), "", IFNA(INDEX(Bhajans[], MATCH(IF($D471&lt;&gt;"", $D471, $E471), Bhajans[title], 0), 5), ""))
</f>
        <v/>
      </c>
      <c r="L471" s="26" t="str">
        <f t="array" ref="L471">IF(AND($D471="", $E471=""), "", IFNA(INDEX(Bhajans[], MATCH(IF($D471&lt;&gt;"", $D471, $E471), Bhajans[title], 0), 4), ""))
</f>
        <v/>
      </c>
    </row>
    <row r="472" ht="22.5" hidden="1" customHeight="1">
      <c r="A472" s="5">
        <v>45918.0</v>
      </c>
      <c r="B472" s="20" t="s">
        <v>0</v>
      </c>
      <c r="C472" s="28" t="str">
        <f t="array" ref="C472">IFNA(XLOOKUP(E472,GP_Bhajan_List[GP Bhajan List], GP_Bhajan_List[Singer]),"")</f>
        <v/>
      </c>
      <c r="D472" s="20" t="s">
        <v>5254</v>
      </c>
      <c r="E472" s="22"/>
      <c r="F472" s="23"/>
      <c r="G472" s="24" t="s">
        <v>52</v>
      </c>
      <c r="H472" s="25" t="str">
        <f t="array" ref="H472">IFNA(INDEX(Pitches[],MATCH($G472,Pitches[Pitches],0),2),"")</f>
        <v>G#</v>
      </c>
      <c r="I472" s="23" t="str">
        <f t="array" ref="I472">IF(
  AND(D472="", E472=""), 
  "", 
  IFNA(
    IF(
      INDEX(Singers[], MATCH(IF(D472&lt;&gt;"", B472, C472), Singers[Singers], 0), 2, 0) = "Gents",
      INDEX(Bhajans[], MATCH(IF(D472&lt;&gt;"", D472, E472), Bhajans[title], 0), 13),
      INDEX(Bhajans[], MATCH(IF(D472&lt;&gt;"", D472, E472), Bhajans[title], 0), 14)
    ),
    ""
  )
)
</f>
        <v>1.5 Pancham / C#</v>
      </c>
      <c r="J472" s="25" t="str">
        <f t="array" ref="J472">IF(AND($D472="", $E472=""), "", IFNA(INDEX(Bhajans[], MATCH(IF($D472&lt;&gt;"", $D472, $E472), Bhajans[title], 0), 9), ""))
</f>
        <v>Mohanam / Bhoop</v>
      </c>
      <c r="K472" s="26" t="str">
        <f t="array" ref="K472">IF(AND($D472="", $E472=""), "", IFNA(INDEX(Bhajans[], MATCH(IF($D472&lt;&gt;"", $D472, $E472), Bhajans[title], 0), 5), ""))
</f>
        <v>Ganapathi Om Jaya Ganapathi Om
Gajamukha Varada Ganapathi Om [ Ganapathi Om ... ]
Mooshika Vahana Gajanana
Modaka Hasta Gajanana
Parama Niranjana Gajanana
Paada Namasthey Gajanana</v>
      </c>
      <c r="L472" s="26" t="str">
        <f t="array" ref="L472">IF(AND($D472="", $E472=""), "", IFNA(INDEX(Bhajans[], MATCH(IF($D472&lt;&gt;"", $D472, $E472), Bhajans[title], 0), 4), ""))
</f>
        <v>Glory to Thee, O Ganesha, the elephant faced one, the bestower of boons, the one who has the mouse as His vehicle, the one who has Modaka (a sweet preparation) in His hand, the one who is supremely pure. O Lord, I offer obeisance at Your Lotus feet.</v>
      </c>
    </row>
    <row r="473" ht="22.5" hidden="1" customHeight="1">
      <c r="A473" s="5">
        <v>45918.0</v>
      </c>
      <c r="B473" s="20" t="s">
        <v>2</v>
      </c>
      <c r="C473" s="28" t="str">
        <f t="array" ref="C473">IFNA(XLOOKUP(E473,GP_Bhajan_List[GP Bhajan List], GP_Bhajan_List[Singer]),"")</f>
        <v/>
      </c>
      <c r="D473" s="20" t="s">
        <v>169</v>
      </c>
      <c r="E473" s="22"/>
      <c r="F473" s="23"/>
      <c r="G473" s="24" t="s">
        <v>108</v>
      </c>
      <c r="H473" s="25" t="str">
        <f t="array" ref="H473">IFNA(INDEX(Pitches[],MATCH($G473,Pitches[Pitches],0),2),"")</f>
        <v>B</v>
      </c>
      <c r="I473" s="23" t="str">
        <f t="array" ref="I473">IF(
  AND(D473="", E473=""), 
  "", 
  IFNA(
    IF(
      INDEX(Singers[], MATCH(IF(D473&lt;&gt;"", B473, C473), Singers[Singers], 0), 2, 0) = "Gents",
      INDEX(Bhajans[], MATCH(IF(D473&lt;&gt;"", D473, E473), Bhajans[title], 0), 13),
      INDEX(Bhajans[], MATCH(IF(D473&lt;&gt;"", D473, E473), Bhajans[title], 0), 14)
    ),
    ""
  )
)
</f>
        <v>2.5 Pancham / D#</v>
      </c>
      <c r="J473" s="25" t="str">
        <f t="array" ref="J473">IF(AND($D473="", $E473=""), "", IFNA(INDEX(Bhajans[], MATCH(IF($D473&lt;&gt;"", $D473, $E473), Bhajans[title], 0), 9), ""))
</f>
        <v>Hamir Kalyani / Kedar</v>
      </c>
      <c r="K473" s="26" t="str">
        <f t="array" ref="K473">IF(AND($D473="", $E473=""), "", IFNA(INDEX(Bhajans[], MATCH(IF($D473&lt;&gt;"", $D473, $E473), Bhajans[title], 0), 5), ""))
</f>
        <v>Baar Baar Tum Aao Sai
Darshana Do Bhagawan (2)
Nithya Nirmala Nithyananda
Satchidananda Prabho
Darshana Do Bhagawan</v>
      </c>
      <c r="L473" s="26" t="str">
        <f t="array" ref="L473">IF(AND($D473="", $E473=""), "", IFNA(INDEX(Bhajans[], MATCH(IF($D473&lt;&gt;"", $D473, $E473), Bhajans[title], 0), 4), ""))
</f>
        <v>Welcome O Lord Sai. Grant us the darshan of Your ever pure and blissful Form again and again.</v>
      </c>
    </row>
    <row r="474" ht="22.5" hidden="1" customHeight="1">
      <c r="A474" s="5">
        <v>45918.0</v>
      </c>
      <c r="B474" s="20" t="s">
        <v>1</v>
      </c>
      <c r="C474" s="28" t="str">
        <f t="array" ref="C474">IFNA(XLOOKUP(E474,GP_Bhajan_List[GP Bhajan List], GP_Bhajan_List[Singer]),"")</f>
        <v/>
      </c>
      <c r="D474" s="20" t="s">
        <v>5334</v>
      </c>
      <c r="E474" s="22"/>
      <c r="F474" s="23"/>
      <c r="G474" s="24" t="s">
        <v>569</v>
      </c>
      <c r="H474" s="25" t="str">
        <f t="array" ref="H474">IFNA(INDEX(Pitches[],MATCH($G474,Pitches[Pitches],0),2),"")</f>
        <v>D#</v>
      </c>
      <c r="I474" s="23" t="str">
        <f t="array" ref="I474">IF(
  AND(D474="", E474=""), 
  "", 
  IFNA(
    IF(
      INDEX(Singers[], MATCH(IF(D474&lt;&gt;"", B474, C474), Singers[Singers], 0), 2, 0) = "Gents",
      INDEX(Bhajans[], MATCH(IF(D474&lt;&gt;"", D474, E474), Bhajans[title], 0), 13),
      INDEX(Bhajans[], MATCH(IF(D474&lt;&gt;"", D474, E474), Bhajans[title], 0), 14)
    ),
    ""
  )
)
</f>
        <v>2 Madhyam / G</v>
      </c>
      <c r="J474" s="25" t="str">
        <f t="array" ref="J474">IF(AND($D474="", $E474=""), "", IFNA(INDEX(Bhajans[], MATCH(IF($D474&lt;&gt;"", $D474, $E474), Bhajans[title], 0), 9), ""))
</f>
        <v>Mishra Hindolam / Malkauns</v>
      </c>
      <c r="K474" s="26" t="str">
        <f t="array" ref="K474">IF(AND($D474="", $E474=""), "", IFNA(INDEX(Bhajans[], MATCH(IF($D474&lt;&gt;"", $D474, $E474), Bhajans[title], 0), 5), ""))
</f>
        <v>Gowri Vara Gangadhara
Shambho Shiva Bimbadhara [ Gowri Vara ... ]
Vyagrambaradhara Jyothi Prakasha
Pavana Naama Harey Paramesha
Om Namah Shivaya Shivaya Namah Om (2)</v>
      </c>
      <c r="L474" s="26" t="str">
        <f t="array" ref="L474">IF(AND($D474="", $E474=""), "", IFNA(INDEX(Bhajans[], MATCH(IF($D474&lt;&gt;"", $D474, $E474), Bhajans[title], 0), 4), ""))
</f>
        <v>Salutation to Shiva, the embodiment of Aum, who is the consort of Gowri. You are adorned with the Ganges on the head and the crescent moon, wearing the tiger skin as your attire. You are the supreme God of effulgence and the saviour of all.</v>
      </c>
    </row>
    <row r="475" ht="22.5" hidden="1" customHeight="1">
      <c r="A475" s="5">
        <v>45918.0</v>
      </c>
      <c r="B475" s="20" t="s">
        <v>0</v>
      </c>
      <c r="C475" s="28" t="str">
        <f t="array" ref="C475">IFNA(XLOOKUP(E475,GP_Bhajan_List[GP Bhajan List], GP_Bhajan_List[Singer]),"")</f>
        <v/>
      </c>
      <c r="D475" s="22"/>
      <c r="E475" s="22"/>
      <c r="F475" s="23"/>
      <c r="G475" s="24"/>
      <c r="H475" s="25" t="str">
        <f t="array" ref="H475">IFNA(INDEX(Pitches[],MATCH($G475,Pitches[Pitches],0),2),"")</f>
        <v/>
      </c>
      <c r="I475" s="23" t="str">
        <f t="array" ref="I475">IF(
  AND(D475="", E475=""), 
  "", 
  IFNA(
    IF(
      INDEX(Singers[], MATCH(IF(D475&lt;&gt;"", B475, C475), Singers[Singers], 0), 2, 0) = "Gents",
      INDEX(Bhajans[], MATCH(IF(D475&lt;&gt;"", D475, E475), Bhajans[title], 0), 13),
      INDEX(Bhajans[], MATCH(IF(D475&lt;&gt;"", D475, E475), Bhajans[title], 0), 14)
    ),
    ""
  )
)
</f>
        <v/>
      </c>
      <c r="J475" s="25" t="str">
        <f t="array" ref="J475">IF(AND($D475="", $E475=""), "", IFNA(INDEX(Bhajans[], MATCH(IF($D475&lt;&gt;"", $D475, $E475), Bhajans[title], 0), 9), ""))
</f>
        <v/>
      </c>
      <c r="K475" s="26" t="str">
        <f t="array" ref="K475">IF(AND($D475="", $E475=""), "", IFNA(INDEX(Bhajans[], MATCH(IF($D475&lt;&gt;"", $D475, $E475), Bhajans[title], 0), 5), ""))
</f>
        <v/>
      </c>
      <c r="L475" s="26" t="str">
        <f t="array" ref="L475">IF(AND($D475="", $E475=""), "", IFNA(INDEX(Bhajans[], MATCH(IF($D475&lt;&gt;"", $D475, $E475), Bhajans[title], 0), 4), ""))
</f>
        <v/>
      </c>
    </row>
    <row r="476" ht="22.5" hidden="1" customHeight="1">
      <c r="A476" s="5">
        <v>45919.0</v>
      </c>
      <c r="B476" s="20" t="s">
        <v>18</v>
      </c>
      <c r="C476" s="28" t="str">
        <f t="array" ref="C476">IFNA(XLOOKUP(E476,GP_Bhajan_List[GP Bhajan List], GP_Bhajan_List[Singer]),"")</f>
        <v/>
      </c>
      <c r="D476" s="20" t="s">
        <v>1650</v>
      </c>
      <c r="E476" s="22"/>
      <c r="F476" s="23"/>
      <c r="G476" s="24" t="s">
        <v>227</v>
      </c>
      <c r="H476" s="25" t="str">
        <f t="array" ref="H476">IFNA(INDEX(Pitches[],MATCH($G476,Pitches[Pitches],0),2),"")</f>
        <v>A#</v>
      </c>
      <c r="I476" s="23" t="str">
        <f t="array" ref="I476">IF(
  AND(D476="", E476=""), 
  "", 
  IFNA(
    IF(
      INDEX(Singers[], MATCH(IF(D476&lt;&gt;"", B476, C476), Singers[Singers], 0), 2, 0) = "Gents",
      INDEX(Bhajans[], MATCH(IF(D476&lt;&gt;"", D476, E476), Bhajans[title], 0), 13),
      INDEX(Bhajans[], MATCH(IF(D476&lt;&gt;"", D476, E476), Bhajans[title], 0), 14)
    ),
    ""
  )
)
</f>
        <v>3 Pancham / E</v>
      </c>
      <c r="J476" s="25" t="str">
        <f t="array" ref="J476">IF(AND($D476="", $E476=""), "", IFNA(INDEX(Bhajans[], MATCH(IF($D476&lt;&gt;"", $D476, $E476), Bhajans[title], 0), 9), ""))
</f>
        <v>Shankarabharanam / Bilawal</v>
      </c>
      <c r="K476" s="26" t="str">
        <f t="array" ref="K476">IF(AND($D476="", $E476=""), "", IFNA(INDEX(Bhajans[], MATCH(IF($D476&lt;&gt;"", $D476, $E476), Bhajans[title], 0), 5), ""))
</f>
        <v>Shuklambara Dharam Ganapathi Mantram
Nithyam Nithyam Bhajo Bhajo
Vighna Vinashaka Vishwam Vyapaka
Veera Ganapathi Bhajo Bhajo
Shuklambara Dhara Ganapathi Mantram
Nithyam Nithyam Japo Japo
Vighna Vinashaka Vidya Dayaka
Veera Ganapathi Bhajo Bhajo</v>
      </c>
      <c r="L476" s="26" t="str">
        <f t="array" ref="L476">IF(AND($D476="", $E476=""), "", IFNA(INDEX(Bhajans[], MATCH(IF($D476&lt;&gt;"", $D476, $E476), Bhajans[title], 0), 4), ""))
</f>
        <v>Chant daily the Mantra of Lord Ganapathi (Ganesha), the one who wears a white cloth, the remover of all obstacles, the bestower of knowledge and the one who is very courageous.</v>
      </c>
    </row>
    <row r="477" ht="22.5" hidden="1" customHeight="1">
      <c r="A477" s="5">
        <v>45919.0</v>
      </c>
      <c r="B477" s="20" t="s">
        <v>4</v>
      </c>
      <c r="C477" s="28" t="str">
        <f t="array" ref="C477">IFNA(XLOOKUP(E477,GP_Bhajan_List[GP Bhajan List], GP_Bhajan_List[Singer]),"")</f>
        <v/>
      </c>
      <c r="D477" s="20" t="s">
        <v>5361</v>
      </c>
      <c r="E477" s="22"/>
      <c r="F477" s="23"/>
      <c r="G477" s="24" t="s">
        <v>228</v>
      </c>
      <c r="H477" s="25" t="str">
        <f t="array" ref="H477">IFNA(INDEX(Pitches[],MATCH($G477,Pitches[Pitches],0),2),"")</f>
        <v>F</v>
      </c>
      <c r="I477" s="23" t="str">
        <f t="array" ref="I477">IF(
  AND(D477="", E477=""), 
  "", 
  IFNA(
    IF(
      INDEX(Singers[], MATCH(IF(D477&lt;&gt;"", B477, C477), Singers[Singers], 0), 2, 0) = "Gents",
      INDEX(Bhajans[], MATCH(IF(D477&lt;&gt;"", D477, E477), Bhajans[title], 0), 13),
      INDEX(Bhajans[], MATCH(IF(D477&lt;&gt;"", D477, E477), Bhajans[title], 0), 14)
    ),
    ""
  )
)
</f>
        <v>6 Pancham / A</v>
      </c>
      <c r="J477" s="25" t="str">
        <f t="array" ref="J477">IF(AND($D477="", $E477=""), "", IFNA(INDEX(Bhajans[], MATCH(IF($D477&lt;&gt;"", $D477, $E477), Bhajans[title], 0), 9), ""))
</f>
        <v>Abheri / Bhimpalas</v>
      </c>
      <c r="K477" s="26" t="str">
        <f t="array" ref="K477">IF(AND($D477="", $E477=""), "", IFNA(INDEX(Bhajans[], MATCH(IF($D477&lt;&gt;"", $D477, $E477), Bhajans[title], 0), 5), ""))
</f>
        <v>Mandara Mala Dhara Jaya Gowri Shankara
Hara Hara Paahi Trinetra
Gangadhara Bimbadhara Chandramouli Shankara [ Mandara Mala Dhara ... ]
Vamadeva Mahadeva Shiva Shiva Shiva Shankara
Sathya Dharma Shanthi Prema Sathya Sai Shankara</v>
      </c>
      <c r="L477" s="26" t="str">
        <f t="array" ref="L477">IF(AND($D477="", $E477=""), "", IFNA(INDEX(Bhajans[], MATCH(IF($D477&lt;&gt;"", $D477, $E477), Bhajans[title], 0), 4), ""))
</f>
        <v>Victory to Lord Shankara, the consort of Gowri, who adorns the garland of 'Mandara' flowers. Victory to the benevolent three-eyed one who wears the Ganga and the moon on His crown of hair. Victory to the God of Gods, Lord Shiva. He is none other than our Sathya Sai who is the embodiment of Truth, Righteousness, Peace and Love.</v>
      </c>
    </row>
    <row r="478" ht="22.5" hidden="1" customHeight="1">
      <c r="A478" s="5">
        <v>45919.0</v>
      </c>
      <c r="B478" s="20" t="s">
        <v>2</v>
      </c>
      <c r="C478" s="28" t="str">
        <f t="array" ref="C478">IFNA(XLOOKUP(E478,GP_Bhajan_List[GP Bhajan List], GP_Bhajan_List[Singer]),"")</f>
        <v/>
      </c>
      <c r="D478" s="20" t="s">
        <v>1011</v>
      </c>
      <c r="E478" s="22"/>
      <c r="F478" s="23"/>
      <c r="G478" s="24" t="s">
        <v>108</v>
      </c>
      <c r="H478" s="25" t="str">
        <f t="array" ref="H478">IFNA(INDEX(Pitches[],MATCH($G478,Pitches[Pitches],0),2),"")</f>
        <v>B</v>
      </c>
      <c r="I478" s="23" t="str">
        <f t="array" ref="I478">IF(
  AND(D478="", E478=""), 
  "", 
  IFNA(
    IF(
      INDEX(Singers[], MATCH(IF(D478&lt;&gt;"", B478, C478), Singers[Singers], 0), 2, 0) = "Gents",
      INDEX(Bhajans[], MATCH(IF(D478&lt;&gt;"", D478, E478), Bhajans[title], 0), 13),
      INDEX(Bhajans[], MATCH(IF(D478&lt;&gt;"", D478, E478), Bhajans[title], 0), 14)
    ),
    ""
  )
)
</f>
        <v>2 Pancham / D</v>
      </c>
      <c r="J478" s="25" t="str">
        <f t="array" ref="J478">IF(AND($D478="", $E478=""), "", IFNA(INDEX(Bhajans[], MATCH(IF($D478&lt;&gt;"", $D478, $E478), Bhajans[title], 0), 9), ""))
</f>
        <v>Mohanam / Bhoop</v>
      </c>
      <c r="K478" s="26" t="str">
        <f t="array" ref="K478">IF(AND($D478="", $E478=""), "", IFNA(INDEX(Bhajans[], MATCH(IF($D478&lt;&gt;"", $D478, $E478), Bhajans[title], 0), 5), ""))
</f>
        <v>Hara Hara Hara Hara Samba Shiva
Vibhuti Sundara Sai Shiva
Gangadhara Hara Gowri Shiva
Trishoola Dhari Trinetra Shiva
Parthi Puri Paramesha Shiva [ Vibhuti Sundara ... ]</v>
      </c>
      <c r="L478" s="26" t="str">
        <f t="array" ref="L478">IF(AND($D478="", $E478=""), "", IFNA(INDEX(Bhajans[], MATCH(IF($D478&lt;&gt;"", $D478, $E478), Bhajans[title], 0), 4), ""))
</f>
        <v>Chant the name of Shiva the three-eyed destroyer of evil. He bears the Ganges and the trident; chant the name of Sai Shiva of Parthi Who is adorned with holy ash.</v>
      </c>
    </row>
    <row r="479" ht="22.5" hidden="1" customHeight="1">
      <c r="A479" s="5">
        <v>45919.0</v>
      </c>
      <c r="B479" s="20" t="s">
        <v>0</v>
      </c>
      <c r="C479" s="28" t="str">
        <f t="array" ref="C479">IFNA(XLOOKUP(E479,GP_Bhajan_List[GP Bhajan List], GP_Bhajan_List[Singer]),"")</f>
        <v/>
      </c>
      <c r="D479" s="22"/>
      <c r="E479" s="22"/>
      <c r="F479" s="23"/>
      <c r="G479" s="24"/>
      <c r="H479" s="25" t="str">
        <f t="array" ref="H479">IFNA(INDEX(Pitches[],MATCH($G479,Pitches[Pitches],0),2),"")</f>
        <v/>
      </c>
      <c r="I479" s="23" t="str">
        <f t="array" ref="I479">IF(
  AND(D479="", E479=""), 
  "", 
  IFNA(
    IF(
      INDEX(Singers[], MATCH(IF(D479&lt;&gt;"", B479, C479), Singers[Singers], 0), 2, 0) = "Gents",
      INDEX(Bhajans[], MATCH(IF(D479&lt;&gt;"", D479, E479), Bhajans[title], 0), 13),
      INDEX(Bhajans[], MATCH(IF(D479&lt;&gt;"", D479, E479), Bhajans[title], 0), 14)
    ),
    ""
  )
)
</f>
        <v/>
      </c>
      <c r="J479" s="25" t="str">
        <f t="array" ref="J479">IF(AND($D479="", $E479=""), "", IFNA(INDEX(Bhajans[], MATCH(IF($D479&lt;&gt;"", $D479, $E479), Bhajans[title], 0), 9), ""))
</f>
        <v/>
      </c>
      <c r="K479" s="26" t="str">
        <f t="array" ref="K479">IF(AND($D479="", $E479=""), "", IFNA(INDEX(Bhajans[], MATCH(IF($D479&lt;&gt;"", $D479, $E479), Bhajans[title], 0), 5), ""))
</f>
        <v/>
      </c>
      <c r="L479" s="26" t="str">
        <f t="array" ref="L479">IF(AND($D479="", $E479=""), "", IFNA(INDEX(Bhajans[], MATCH(IF($D479&lt;&gt;"", $D479, $E479), Bhajans[title], 0), 4), ""))
</f>
        <v/>
      </c>
    </row>
    <row r="480" ht="22.5" hidden="1" customHeight="1">
      <c r="A480" s="5">
        <v>45920.0</v>
      </c>
      <c r="B480" s="20" t="s">
        <v>4</v>
      </c>
      <c r="C480" s="28" t="str">
        <f t="array" ref="C480">IFNA(XLOOKUP(E480,GP_Bhajan_List[GP Bhajan List], GP_Bhajan_List[Singer]),"")</f>
        <v/>
      </c>
      <c r="D480" s="20" t="s">
        <v>4652</v>
      </c>
      <c r="E480" s="22"/>
      <c r="F480" s="23"/>
      <c r="G480" s="24" t="s">
        <v>144</v>
      </c>
      <c r="H480" s="25" t="str">
        <f t="array" ref="H480">IFNA(INDEX(Pitches[],MATCH($G480,Pitches[Pitches],0),2),"")</f>
        <v>D#</v>
      </c>
      <c r="I480" s="23" t="str">
        <f t="array" ref="I480">IF(
  AND(D480="", E480=""), 
  "", 
  IFNA(
    IF(
      INDEX(Singers[], MATCH(IF(D480&lt;&gt;"", B480, C480), Singers[Singers], 0), 2, 0) = "Gents",
      INDEX(Bhajans[], MATCH(IF(D480&lt;&gt;"", D480, E480), Bhajans[title], 0), 13),
      INDEX(Bhajans[], MATCH(IF(D480&lt;&gt;"", D480, E480), Bhajans[title], 0), 14)
    ),
    ""
  )
)
</f>
        <v>5.5 Pancham / G#</v>
      </c>
      <c r="J480" s="25" t="str">
        <f t="array" ref="J480">IF(AND($D480="", $E480=""), "", IFNA(INDEX(Bhajans[], MATCH(IF($D480&lt;&gt;"", $D480, $E480), Bhajans[title], 0), 9), ""))
</f>
        <v>Shuddha Dhanyasi</v>
      </c>
      <c r="K480" s="26" t="str">
        <f t="array" ref="K480">IF(AND($D480="", $E480=""), "", IFNA(INDEX(Bhajans[], MATCH(IF($D480&lt;&gt;"", $D480, $E480), Bhajans[title], 0), 5), ""))
</f>
        <v>Eka Dantha Sri Gananatha
Eshwara Priya Sutha Vinayaka
Pranava Swaroopa Gananatha [ Eka Dantha Sri ... ]
Adi Poojya Sri Gananatha
Parvathi Tanaya Vinayaka
Paahi Paahi Hey Gananatha
Lambodhara Ganadhipa
Vighna Harana Sai Vinayaka</v>
      </c>
      <c r="L480" s="26" t="str">
        <f t="array" ref="L480">IF(AND($D480="", $E480=""), "", IFNA(INDEX(Bhajans[], MATCH(IF($D480&lt;&gt;"", $D480, $E480), Bhajans[title], 0), 4), ""))
</f>
        <v>Pray to Lord Ganesha, Lord of the Ganaas (Shiva's hordes), the elephant-faced one with a single tusk. Pray to Him who removes obstacles, the beloved son of Shiva. Pray to Him who is the embodiment of the life-giving force, Pranava. Pray to Him, with whom all Holy rituals begin. Pray to the pot-bellied one, the son of Parvathi and the one who removes obstacles.</v>
      </c>
    </row>
    <row r="481" ht="22.5" hidden="1" customHeight="1">
      <c r="A481" s="5">
        <v>45920.0</v>
      </c>
      <c r="B481" s="20" t="s">
        <v>1</v>
      </c>
      <c r="C481" s="28" t="str">
        <f t="array" ref="C481">IFNA(XLOOKUP(E481,GP_Bhajan_List[GP Bhajan List], GP_Bhajan_List[Singer]),"")</f>
        <v/>
      </c>
      <c r="D481" s="20" t="s">
        <v>5402</v>
      </c>
      <c r="E481" s="22"/>
      <c r="F481" s="23"/>
      <c r="G481" s="24" t="s">
        <v>108</v>
      </c>
      <c r="H481" s="25" t="str">
        <f t="array" ref="H481">IFNA(INDEX(Pitches[],MATCH($G481,Pitches[Pitches],0),2),"")</f>
        <v>B</v>
      </c>
      <c r="I481" s="23" t="str">
        <f t="array" ref="I481">IF(
  AND(D481="", E481=""), 
  "", 
  IFNA(
    IF(
      INDEX(Singers[], MATCH(IF(D481&lt;&gt;"", B481, C481), Singers[Singers], 0), 2, 0) = "Gents",
      INDEX(Bhajans[], MATCH(IF(D481&lt;&gt;"", D481, E481), Bhajans[title], 0), 13),
      INDEX(Bhajans[], MATCH(IF(D481&lt;&gt;"", D481, E481), Bhajans[title], 0), 14)
    ),
    ""
  )
)
</f>
        <v>2.5 Pancham / D#</v>
      </c>
      <c r="J481" s="25" t="str">
        <f t="array" ref="J481">IF(AND($D481="", $E481=""), "", IFNA(INDEX(Bhajans[], MATCH(IF($D481&lt;&gt;"", $D481, $E481), Bhajans[title], 0), 9), ""))
</f>
        <v>~ Darbari</v>
      </c>
      <c r="K481" s="26" t="str">
        <f t="array" ref="K481">IF(AND($D481="", $E481=""), "", IFNA(INDEX(Bhajans[], MATCH(IF($D481&lt;&gt;"", $D481, $E481), Bhajans[title], 0), 5), ""))
</f>
        <v>Sathya Dharma Shanthi Prema Swaroopa Prashanthi Nilaya Deva
Rama Ho Krishna Ho Sai Ram Deva
Shiva Shakthi Swaroopa Baba Hey Deena Palana Baba
Hey Prashanthi Nilaya Deva Hey Poornavatara Baba
Allah Ho Maulah Ho Sai Ram Deva</v>
      </c>
      <c r="L481" s="26" t="str">
        <f t="array" ref="L481">IF(AND($D481="", $E481=""), "", IFNA(INDEX(Bhajans[], MATCH(IF($D481&lt;&gt;"", $D481, $E481), Bhajans[title], 0), 4), ""))
</f>
        <v>Salutations to the Lord of Prashanthi, Lord Sai, who is the embodiment of Truth, Peace, Love and Harmony, O Lord Sai, You are none other than Rama, Krishna, Shiva, Shakthi, Allah and Maulah all of whom offer solace to the weak and the downtrodden.</v>
      </c>
    </row>
    <row r="482" ht="22.5" hidden="1" customHeight="1">
      <c r="A482" s="5">
        <v>45920.0</v>
      </c>
      <c r="B482" s="20" t="s">
        <v>10</v>
      </c>
      <c r="C482" s="28" t="str">
        <f t="array" ref="C482">IFNA(XLOOKUP(E482,GP_Bhajan_List[GP Bhajan List], GP_Bhajan_List[Singer]),"")</f>
        <v/>
      </c>
      <c r="D482" s="20" t="s">
        <v>2639</v>
      </c>
      <c r="E482" s="22"/>
      <c r="F482" s="23"/>
      <c r="G482" s="24" t="s">
        <v>542</v>
      </c>
      <c r="H482" s="25" t="str">
        <f t="array" ref="H482">IFNA(INDEX(Pitches[],MATCH($G482,Pitches[Pitches],0),2),"")</f>
        <v>C</v>
      </c>
      <c r="I482" s="23" t="str">
        <f t="array" ref="I482">IF(
  AND(D482="", E482=""), 
  "", 
  IFNA(
    IF(
      INDEX(Singers[], MATCH(IF(D482&lt;&gt;"", B482, C482), Singers[Singers], 0), 2, 0) = "Gents",
      INDEX(Bhajans[], MATCH(IF(D482&lt;&gt;"", D482, E482), Bhajans[title], 0), 13),
      INDEX(Bhajans[], MATCH(IF(D482&lt;&gt;"", D482, E482), Bhajans[title], 0), 14)
    ),
    ""
  )
)
</f>
        <v>1 Madhyam / F</v>
      </c>
      <c r="J482" s="25" t="str">
        <f t="array" ref="J482">IF(AND($D482="", $E482=""), "", IFNA(INDEX(Bhajans[], MATCH(IF($D482&lt;&gt;"", $D482, $E482), Bhajans[title], 0), 9), ""))
</f>
        <v>Hindolam / Malkauns</v>
      </c>
      <c r="K482" s="26" t="str">
        <f t="array" ref="K482">IF(AND($D482="", $E482=""), "", IFNA(INDEX(Bhajans[], MATCH(IF($D482&lt;&gt;"", $D482, $E482), Bhajans[title], 0), 5), ""))
</f>
        <v>Bhajo Bhajo Vittala Panduranga Vittala
Pandari Natha Panduranga Bhajo Mana Vittala [ Bhajo Bhajo ... ]
Partheeshwara Sai Natha Vittala
Parameshwara Sathya Sai Vittala
Rakumayi Vittala Ranga Sai Vittala</v>
      </c>
      <c r="L482" s="26" t="str">
        <f t="array" ref="L482">IF(AND($D482="", $E482=""), "", IFNA(INDEX(Bhajans[], MATCH(IF($D482&lt;&gt;"", $D482, $E482), Bhajans[title], 0), 4), ""))
</f>
        <v>Worship Lord Vittala of Pandharpur, Sai Vittala of Parthi who is the supreme Lord of the Universe and Lord of Rakumayi.</v>
      </c>
    </row>
    <row r="483" ht="22.5" hidden="1" customHeight="1">
      <c r="A483" s="5">
        <v>45920.0</v>
      </c>
      <c r="B483" s="20" t="s">
        <v>0</v>
      </c>
      <c r="C483" s="28" t="str">
        <f t="array" ref="C483">IFNA(XLOOKUP(E483,GP_Bhajan_List[GP Bhajan List], GP_Bhajan_List[Singer]),"")</f>
        <v/>
      </c>
      <c r="D483" s="20" t="s">
        <v>5425</v>
      </c>
      <c r="E483" s="22"/>
      <c r="F483" s="23"/>
      <c r="G483" s="24" t="s">
        <v>227</v>
      </c>
      <c r="H483" s="25" t="str">
        <f t="array" ref="H483">IFNA(INDEX(Pitches[],MATCH($G483,Pitches[Pitches],0),2),"")</f>
        <v>A#</v>
      </c>
      <c r="I483" s="23" t="str">
        <f t="array" ref="I483">IF(
  AND(D483="", E483=""), 
  "", 
  IFNA(
    IF(
      INDEX(Singers[], MATCH(IF(D483&lt;&gt;"", B483, C483), Singers[Singers], 0), 2, 0) = "Gents",
      INDEX(Bhajans[], MATCH(IF(D483&lt;&gt;"", D483, E483), Bhajans[title], 0), 13),
      INDEX(Bhajans[], MATCH(IF(D483&lt;&gt;"", D483, E483), Bhajans[title], 0), 14)
    ),
    ""
  )
)
</f>
        <v>2 Pancham / D</v>
      </c>
      <c r="J483" s="25" t="str">
        <f t="array" ref="J483">IF(AND($D483="", $E483=""), "", IFNA(INDEX(Bhajans[], MATCH(IF($D483&lt;&gt;"", $D483, $E483), Bhajans[title], 0), 9), ""))
</f>
        <v>~ Madhyamavati / Madhmad Sarang</v>
      </c>
      <c r="K483" s="26" t="str">
        <f t="array" ref="K483">IF(AND($D483="", $E483=""), "", IFNA(INDEX(Bhajans[], MATCH(IF($D483&lt;&gt;"", $D483, $E483), Bhajans[title], 0), 5), ""))
</f>
        <v>Hey Krishna Hey Krishna
Vittala Jaya Panduranga Panduranga
Nanda Kishora Shyama Gopala
Shyama Gopala Madana Gopala (2)
Vittala Jaya Panduranga Panduranga
Panduranga Panduranga Panduranga Panduranga (3) [Vittala Jaya ...]
Sri Krishna Sri Krishna
Vittala Jaya Panduranga Panduranga
Nanda Kishora Shyama Gopala
Shyama Gopala Madana Gopala (2)
Vittala Jaya Panduranga Panduranga
Panduranga Panduranga Panduranga Panduranga (3) [Vittala Jaya ...]</v>
      </c>
      <c r="L483" s="26" t="str">
        <f t="array" ref="L483">IF(AND($D483="", $E483=""), "", IFNA(INDEX(Bhajans[], MATCH(IF($D483&lt;&gt;"", $D483, $E483), Bhajans[title], 0), 4), ""))
</f>
        <v>Chant the names of Panduranga, Vittala, and of the dark complexioned, enchanting Gopala who is the son of Nanda.</v>
      </c>
    </row>
    <row r="484" ht="22.5" hidden="1" customHeight="1">
      <c r="A484" s="5">
        <v>45921.0</v>
      </c>
      <c r="B484" s="20" t="s">
        <v>0</v>
      </c>
      <c r="C484" s="28" t="str">
        <f t="array" ref="C484">IFNA(XLOOKUP(E484,GP_Bhajan_List[GP Bhajan List], GP_Bhajan_List[Singer]),"")</f>
        <v/>
      </c>
      <c r="D484" s="22"/>
      <c r="E484" s="22"/>
      <c r="F484" s="23"/>
      <c r="G484" s="24"/>
      <c r="H484" s="25" t="str">
        <f t="array" ref="H484">IFNA(INDEX(Pitches[],MATCH($G484,Pitches[Pitches],0),2),"")</f>
        <v/>
      </c>
      <c r="I484" s="23" t="str">
        <f t="array" ref="I484">IF(
  AND(D484="", E484=""), 
  "", 
  IFNA(
    IF(
      INDEX(Singers[], MATCH(IF(D484&lt;&gt;"", B484, C484), Singers[Singers], 0), 2, 0) = "Gents",
      INDEX(Bhajans[], MATCH(IF(D484&lt;&gt;"", D484, E484), Bhajans[title], 0), 13),
      INDEX(Bhajans[], MATCH(IF(D484&lt;&gt;"", D484, E484), Bhajans[title], 0), 14)
    ),
    ""
  )
)
</f>
        <v/>
      </c>
      <c r="J484" s="25" t="str">
        <f t="array" ref="J484">IF(AND($D484="", $E484=""), "", IFNA(INDEX(Bhajans[], MATCH(IF($D484&lt;&gt;"", $D484, $E484), Bhajans[title], 0), 9), ""))
</f>
        <v/>
      </c>
      <c r="K484" s="26" t="str">
        <f t="array" ref="K484">IF(AND($D484="", $E484=""), "", IFNA(INDEX(Bhajans[], MATCH(IF($D484&lt;&gt;"", $D484, $E484), Bhajans[title], 0), 5), ""))
</f>
        <v/>
      </c>
      <c r="L484" s="26" t="str">
        <f t="array" ref="L484">IF(AND($D484="", $E484=""), "", IFNA(INDEX(Bhajans[], MATCH(IF($D484&lt;&gt;"", $D484, $E484), Bhajans[title], 0), 4), ""))
</f>
        <v/>
      </c>
    </row>
    <row r="485" ht="22.5" hidden="1" customHeight="1">
      <c r="A485" s="5">
        <v>45921.0</v>
      </c>
      <c r="B485" s="20" t="s">
        <v>6</v>
      </c>
      <c r="C485" s="28" t="str">
        <f t="array" ref="C485">IFNA(XLOOKUP(E485,GP_Bhajan_List[GP Bhajan List], GP_Bhajan_List[Singer]),"")</f>
        <v/>
      </c>
      <c r="D485" s="22"/>
      <c r="E485" s="22"/>
      <c r="F485" s="23"/>
      <c r="G485" s="24"/>
      <c r="H485" s="25" t="str">
        <f t="array" ref="H485">IFNA(INDEX(Pitches[],MATCH($G485,Pitches[Pitches],0),2),"")</f>
        <v/>
      </c>
      <c r="I485" s="23" t="str">
        <f t="array" ref="I485">IF(
  AND(D485="", E485=""), 
  "", 
  IFNA(
    IF(
      INDEX(Singers[], MATCH(IF(D485&lt;&gt;"", B485, C485), Singers[Singers], 0), 2, 0) = "Gents",
      INDEX(Bhajans[], MATCH(IF(D485&lt;&gt;"", D485, E485), Bhajans[title], 0), 13),
      INDEX(Bhajans[], MATCH(IF(D485&lt;&gt;"", D485, E485), Bhajans[title], 0), 14)
    ),
    ""
  )
)
</f>
        <v/>
      </c>
      <c r="J485" s="25" t="str">
        <f t="array" ref="J485">IF(AND($D485="", $E485=""), "", IFNA(INDEX(Bhajans[], MATCH(IF($D485&lt;&gt;"", $D485, $E485), Bhajans[title], 0), 9), ""))
</f>
        <v/>
      </c>
      <c r="K485" s="26" t="str">
        <f t="array" ref="K485">IF(AND($D485="", $E485=""), "", IFNA(INDEX(Bhajans[], MATCH(IF($D485&lt;&gt;"", $D485, $E485), Bhajans[title], 0), 5), ""))
</f>
        <v/>
      </c>
      <c r="L485" s="26" t="str">
        <f t="array" ref="L485">IF(AND($D485="", $E485=""), "", IFNA(INDEX(Bhajans[], MATCH(IF($D485&lt;&gt;"", $D485, $E485), Bhajans[title], 0), 4), ""))
</f>
        <v/>
      </c>
    </row>
    <row r="486" ht="22.5" hidden="1" customHeight="1">
      <c r="A486" s="5">
        <v>45921.0</v>
      </c>
      <c r="B486" s="20" t="s">
        <v>13</v>
      </c>
      <c r="C486" s="28" t="str">
        <f t="array" ref="C486">IFNA(XLOOKUP(E486,GP_Bhajan_List[GP Bhajan List], GP_Bhajan_List[Singer]),"")</f>
        <v/>
      </c>
      <c r="D486" s="22"/>
      <c r="E486" s="22"/>
      <c r="F486" s="23"/>
      <c r="G486" s="24"/>
      <c r="H486" s="25" t="str">
        <f t="array" ref="H486">IFNA(INDEX(Pitches[],MATCH($G486,Pitches[Pitches],0),2),"")</f>
        <v/>
      </c>
      <c r="I486" s="23" t="str">
        <f t="array" ref="I486">IF(
  AND(D486="", E486=""), 
  "", 
  IFNA(
    IF(
      INDEX(Singers[], MATCH(IF(D486&lt;&gt;"", B486, C486), Singers[Singers], 0), 2, 0) = "Gents",
      INDEX(Bhajans[], MATCH(IF(D486&lt;&gt;"", D486, E486), Bhajans[title], 0), 13),
      INDEX(Bhajans[], MATCH(IF(D486&lt;&gt;"", D486, E486), Bhajans[title], 0), 14)
    ),
    ""
  )
)
</f>
        <v/>
      </c>
      <c r="J486" s="25" t="str">
        <f t="array" ref="J486">IF(AND($D486="", $E486=""), "", IFNA(INDEX(Bhajans[], MATCH(IF($D486&lt;&gt;"", $D486, $E486), Bhajans[title], 0), 9), ""))
</f>
        <v/>
      </c>
      <c r="K486" s="26" t="str">
        <f t="array" ref="K486">IF(AND($D486="", $E486=""), "", IFNA(INDEX(Bhajans[], MATCH(IF($D486&lt;&gt;"", $D486, $E486), Bhajans[title], 0), 5), ""))
</f>
        <v/>
      </c>
      <c r="L486" s="26" t="str">
        <f t="array" ref="L486">IF(AND($D486="", $E486=""), "", IFNA(INDEX(Bhajans[], MATCH(IF($D486&lt;&gt;"", $D486, $E486), Bhajans[title], 0), 4), ""))
</f>
        <v/>
      </c>
    </row>
    <row r="487" ht="22.5" hidden="1" customHeight="1">
      <c r="A487" s="5">
        <v>45921.0</v>
      </c>
      <c r="B487" s="20" t="s">
        <v>1</v>
      </c>
      <c r="C487" s="28" t="str">
        <f t="array" ref="C487">IFNA(XLOOKUP(E487,GP_Bhajan_List[GP Bhajan List], GP_Bhajan_List[Singer]),"")</f>
        <v/>
      </c>
      <c r="D487" s="22"/>
      <c r="E487" s="22"/>
      <c r="F487" s="23"/>
      <c r="G487" s="24"/>
      <c r="H487" s="25" t="str">
        <f t="array" ref="H487">IFNA(INDEX(Pitches[],MATCH($G487,Pitches[Pitches],0),2),"")</f>
        <v/>
      </c>
      <c r="I487" s="23" t="str">
        <f t="array" ref="I487">IF(
  AND(D487="", E487=""), 
  "", 
  IFNA(
    IF(
      INDEX(Singers[], MATCH(IF(D487&lt;&gt;"", B487, C487), Singers[Singers], 0), 2, 0) = "Gents",
      INDEX(Bhajans[], MATCH(IF(D487&lt;&gt;"", D487, E487), Bhajans[title], 0), 13),
      INDEX(Bhajans[], MATCH(IF(D487&lt;&gt;"", D487, E487), Bhajans[title], 0), 14)
    ),
    ""
  )
)
</f>
        <v/>
      </c>
      <c r="J487" s="25" t="str">
        <f t="array" ref="J487">IF(AND($D487="", $E487=""), "", IFNA(INDEX(Bhajans[], MATCH(IF($D487&lt;&gt;"", $D487, $E487), Bhajans[title], 0), 9), ""))
</f>
        <v/>
      </c>
      <c r="K487" s="26" t="str">
        <f t="array" ref="K487">IF(AND($D487="", $E487=""), "", IFNA(INDEX(Bhajans[], MATCH(IF($D487&lt;&gt;"", $D487, $E487), Bhajans[title], 0), 5), ""))
</f>
        <v/>
      </c>
      <c r="L487" s="26" t="str">
        <f t="array" ref="L487">IF(AND($D487="", $E487=""), "", IFNA(INDEX(Bhajans[], MATCH(IF($D487&lt;&gt;"", $D487, $E487), Bhajans[title], 0), 4), ""))
</f>
        <v/>
      </c>
    </row>
    <row r="488" ht="22.5" hidden="1" customHeight="1">
      <c r="A488" s="5">
        <v>45922.0</v>
      </c>
      <c r="B488" s="20" t="s">
        <v>0</v>
      </c>
      <c r="C488" s="28" t="str">
        <f t="array" ref="C488">IFNA(XLOOKUP(E488,GP_Bhajan_List[GP Bhajan List], GP_Bhajan_List[Singer]),"")</f>
        <v/>
      </c>
      <c r="D488" s="20" t="s">
        <v>5479</v>
      </c>
      <c r="E488" s="22"/>
      <c r="F488" s="23"/>
      <c r="G488" s="24" t="s">
        <v>52</v>
      </c>
      <c r="H488" s="25" t="str">
        <f t="array" ref="H488">IFNA(INDEX(Pitches[],MATCH($G488,Pitches[Pitches],0),2),"")</f>
        <v>G#</v>
      </c>
      <c r="I488" s="23" t="str">
        <f t="array" ref="I488">IF(
  AND(D488="", E488=""), 
  "", 
  IFNA(
    IF(
      INDEX(Singers[], MATCH(IF(D488&lt;&gt;"", B488, C488), Singers[Singers], 0), 2, 0) = "Gents",
      INDEX(Bhajans[], MATCH(IF(D488&lt;&gt;"", D488, E488), Bhajans[title], 0), 13),
      INDEX(Bhajans[], MATCH(IF(D488&lt;&gt;"", D488, E488), Bhajans[title], 0), 14)
    ),
    ""
  )
)
</f>
        <v>1 Pancham / C</v>
      </c>
      <c r="J488" s="25" t="str">
        <f t="array" ref="J488">IF(AND($D488="", $E488=""), "", IFNA(INDEX(Bhajans[], MATCH(IF($D488&lt;&gt;"", $D488, $E488), Bhajans[title], 0), 9), ""))
</f>
        <v>Major (Hamsadhwani)</v>
      </c>
      <c r="K488" s="26" t="str">
        <f t="array" ref="K488">IF(AND($D488="", $E488=""), "", IFNA(INDEX(Bhajans[], MATCH(IF($D488&lt;&gt;"", $D488, $E488), Bhajans[title], 0), 5), ""))
</f>
        <v>(Sathya) Sai Gajanana Tataeyou
Kokoro wo Terasu Shinri no Hikari [ Sai Gajanana ... ]
Warera wo Michibiku Eichi no Hikari
Shifuku wo Sazukeru Jiai no Hikari
Paahi Gajanana Deenavana
Sindhura Vadana Shritha Jana Palana [ Paahi Gajanana ... ]
Ambika Tanaya Amaradheeshwara
Aganita Guna Gana Ananda Dayaka</v>
      </c>
      <c r="L488" s="26" t="str">
        <f t="array" ref="L488">IF(AND($D488="", $E488=""), "", IFNA(INDEX(Bhajans[], MATCH(IF($D488&lt;&gt;"", $D488, $E488), Bhajans[title], 0), 4), ""))
</f>
        <v>Praise be to the elephant-faced Lord Ganesha. O Lord Sai who is none other than Lord Ganesha, You shine the light of truth on our hearts. You guide us with the light of Your wisdom. You grant us supreme bliss with the light of Your divine love.</v>
      </c>
    </row>
    <row r="489" ht="22.5" hidden="1" customHeight="1">
      <c r="A489" s="5">
        <v>45922.0</v>
      </c>
      <c r="B489" s="20" t="s">
        <v>4</v>
      </c>
      <c r="C489" s="28" t="str">
        <f t="array" ref="C489">IFNA(XLOOKUP(E489,GP_Bhajan_List[GP Bhajan List], GP_Bhajan_List[Singer]),"")</f>
        <v/>
      </c>
      <c r="D489" s="20" t="s">
        <v>2980</v>
      </c>
      <c r="E489" s="22"/>
      <c r="F489" s="23"/>
      <c r="G489" s="24" t="s">
        <v>89</v>
      </c>
      <c r="H489" s="25" t="str">
        <f t="array" ref="H489">IFNA(INDEX(Pitches[],MATCH($G489,Pitches[Pitches],0),2),"")</f>
        <v>E</v>
      </c>
      <c r="I489" s="23" t="str">
        <f t="array" ref="I489">IF(
  AND(D489="", E489=""), 
  "", 
  IFNA(
    IF(
      INDEX(Singers[], MATCH(IF(D489&lt;&gt;"", B489, C489), Singers[Singers], 0), 2, 0) = "Gents",
      INDEX(Bhajans[], MATCH(IF(D489&lt;&gt;"", D489, E489), Bhajans[title], 0), 13),
      INDEX(Bhajans[], MATCH(IF(D489&lt;&gt;"", D489, E489), Bhajans[title], 0), 14)
    ),
    ""
  )
)
</f>
        <v>6 Pancham / A</v>
      </c>
      <c r="J489" s="25" t="str">
        <f t="array" ref="J489">IF(AND($D489="", $E489=""), "", IFNA(INDEX(Bhajans[], MATCH(IF($D489&lt;&gt;"", $D489, $E489), Bhajans[title], 0), 9), ""))
</f>
        <v>Madhuvanti</v>
      </c>
      <c r="K489" s="26" t="str">
        <f t="array" ref="K489">IF(AND($D489="", $E489=""), "", IFNA(INDEX(Bhajans[], MATCH(IF($D489&lt;&gt;"", $D489, $E489), Bhajans[title], 0), 5), ""))
</f>
        <v>Bhavatharini Partheeshwari
Sukha Dayini Sayeeshwari [ Bhavatharini ... ]
Bandha Mochani Prashanthi Eshwari
Janani Devi Leela Vinodini
Shiva Vama Bhage Sayeeshwari
Charanam Sharanam Samrajya Dayini</v>
      </c>
      <c r="L489" s="26" t="str">
        <f t="array" ref="L489">IF(AND($D489="", $E489=""), "", IFNA(INDEX(Bhajans[], MATCH(IF($D489&lt;&gt;"", $D489, $E489), Bhajans[title], 0), 4), ""))
</f>
        <v>O Mother Sai, residing in Parthi, You help us cross the worldly existence. O Sai Mother, You grant us all the pleasures and comfort. O Mother, Goddess of Parthi, You free us from bondage and bestow joy upon us. O Eshwari, the consort of Lord Shiva and the one capable of bestowing kingdom, we surrender at Your feet.</v>
      </c>
    </row>
    <row r="490" ht="22.5" hidden="1" customHeight="1">
      <c r="A490" s="5">
        <v>45922.0</v>
      </c>
      <c r="B490" s="20" t="s">
        <v>1</v>
      </c>
      <c r="C490" s="28" t="str">
        <f t="array" ref="C490">IFNA(XLOOKUP(E490,GP_Bhajan_List[GP Bhajan List], GP_Bhajan_List[Singer]),"")</f>
        <v/>
      </c>
      <c r="D490" s="20" t="s">
        <v>5501</v>
      </c>
      <c r="E490" s="22"/>
      <c r="F490" s="23"/>
      <c r="G490" s="24" t="s">
        <v>344</v>
      </c>
      <c r="H490" s="25" t="str">
        <f t="array" ref="H490">IFNA(INDEX(Pitches[],MATCH($G490,Pitches[Pitches],0),2),"")</f>
        <v>C#</v>
      </c>
      <c r="I490" s="23" t="str">
        <f t="array" ref="I490">IF(
  AND(D490="", E490=""), 
  "", 
  IFNA(
    IF(
      INDEX(Singers[], MATCH(IF(D490&lt;&gt;"", B490, C490), Singers[Singers], 0), 2, 0) = "Gents",
      INDEX(Bhajans[], MATCH(IF(D490&lt;&gt;"", D490, E490), Bhajans[title], 0), 13),
      INDEX(Bhajans[], MATCH(IF(D490&lt;&gt;"", D490, E490), Bhajans[title], 0), 14)
    ),
    ""
  )
)
</f>
        <v>1 Madhyam / F</v>
      </c>
      <c r="J490" s="25" t="str">
        <f t="array" ref="J490">IF(AND($D490="", $E490=""), "", IFNA(INDEX(Bhajans[], MATCH(IF($D490&lt;&gt;"", $D490, $E490), Bhajans[title], 0), 9), ""))
</f>
        <v>Bihag</v>
      </c>
      <c r="K490" s="26" t="str">
        <f t="array" ref="K490">IF(AND($D490="", $E490=""), "", IFNA(INDEX(Bhajans[], MATCH(IF($D490&lt;&gt;"", $D490, $E490), Bhajans[title], 0), 5), ""))
</f>
        <v>Raja Rajeshwari Jaganmohini (Amba)
Jagadambe Mangala Kaarini [ (Amba) Raja Rajeshwari ... ]
Jagadodharini Vighna Vinashini
Sthira Sukha Dayini Sai Janani</v>
      </c>
      <c r="L490" s="26" t="str">
        <f t="array" ref="L490">IF(AND($D490="", $E490=""), "", IFNA(INDEX(Bhajans[], MATCH(IF($D490&lt;&gt;"", $D490, $E490), Bhajans[title], 0), 4), ""))
</f>
        <v>Effulgent and beautiful Goddess Amba enchants the world and bestows auspiciousness. She destroys obstacles and saves the world. Mother Sai grants ever-lasting happiness.</v>
      </c>
    </row>
    <row r="491" ht="22.5" hidden="1" customHeight="1">
      <c r="A491" s="5">
        <v>45922.0</v>
      </c>
      <c r="B491" s="20" t="s">
        <v>0</v>
      </c>
      <c r="C491" s="28" t="str">
        <f t="array" ref="C491">IFNA(XLOOKUP(E491,GP_Bhajan_List[GP Bhajan List], GP_Bhajan_List[Singer]),"")</f>
        <v/>
      </c>
      <c r="D491" s="22"/>
      <c r="E491" s="22"/>
      <c r="F491" s="23"/>
      <c r="G491" s="24"/>
      <c r="H491" s="25" t="str">
        <f t="array" ref="H491">IFNA(INDEX(Pitches[],MATCH($G491,Pitches[Pitches],0),2),"")</f>
        <v/>
      </c>
      <c r="I491" s="23" t="str">
        <f t="array" ref="I491">IF(
  AND(D491="", E491=""), 
  "", 
  IFNA(
    IF(
      INDEX(Singers[], MATCH(IF(D491&lt;&gt;"", B491, C491), Singers[Singers], 0), 2, 0) = "Gents",
      INDEX(Bhajans[], MATCH(IF(D491&lt;&gt;"", D491, E491), Bhajans[title], 0), 13),
      INDEX(Bhajans[], MATCH(IF(D491&lt;&gt;"", D491, E491), Bhajans[title], 0), 14)
    ),
    ""
  )
)
</f>
        <v/>
      </c>
      <c r="J491" s="25" t="str">
        <f t="array" ref="J491">IF(AND($D491="", $E491=""), "", IFNA(INDEX(Bhajans[], MATCH(IF($D491&lt;&gt;"", $D491, $E491), Bhajans[title], 0), 9), ""))
</f>
        <v/>
      </c>
      <c r="K491" s="26" t="str">
        <f t="array" ref="K491">IF(AND($D491="", $E491=""), "", IFNA(INDEX(Bhajans[], MATCH(IF($D491&lt;&gt;"", $D491, $E491), Bhajans[title], 0), 5), ""))
</f>
        <v/>
      </c>
      <c r="L491" s="26" t="str">
        <f t="array" ref="L491">IF(AND($D491="", $E491=""), "", IFNA(INDEX(Bhajans[], MATCH(IF($D491&lt;&gt;"", $D491, $E491), Bhajans[title], 0), 4), ""))
</f>
        <v/>
      </c>
    </row>
    <row r="492" ht="22.5" hidden="1" customHeight="1">
      <c r="A492" s="5">
        <v>45923.0</v>
      </c>
      <c r="B492" s="20" t="s">
        <v>2</v>
      </c>
      <c r="C492" s="28" t="str">
        <f t="array" ref="C492">IFNA(XLOOKUP(E492,GP_Bhajan_List[GP Bhajan List], GP_Bhajan_List[Singer]),"")</f>
        <v/>
      </c>
      <c r="D492" s="20" t="s">
        <v>804</v>
      </c>
      <c r="E492" s="22"/>
      <c r="F492" s="23"/>
      <c r="G492" s="24" t="s">
        <v>52</v>
      </c>
      <c r="H492" s="25" t="str">
        <f t="array" ref="H492">IFNA(INDEX(Pitches[],MATCH($G492,Pitches[Pitches],0),2),"")</f>
        <v>G#</v>
      </c>
      <c r="I492" s="23" t="str">
        <f t="array" ref="I492">IF(
  AND(D492="", E492=""), 
  "", 
  IFNA(
    IF(
      INDEX(Singers[], MATCH(IF(D492&lt;&gt;"", B492, C492), Singers[Singers], 0), 2, 0) = "Gents",
      INDEX(Bhajans[], MATCH(IF(D492&lt;&gt;"", D492, E492), Bhajans[title], 0), 13),
      INDEX(Bhajans[], MATCH(IF(D492&lt;&gt;"", D492, E492), Bhajans[title], 0), 14)
    ),
    ""
  )
)
</f>
        <v>4.5 Madhyam / B</v>
      </c>
      <c r="J492" s="25" t="str">
        <f t="array" ref="J492">IF(AND($D492="", $E492=""), "", IFNA(INDEX(Bhajans[], MATCH(IF($D492&lt;&gt;"", $D492, $E492), Bhajans[title], 0), 9), ""))
</f>
        <v>Maand</v>
      </c>
      <c r="K492" s="26" t="str">
        <f t="array" ref="K492">IF(AND($D492="", $E492=""), "", IFNA(INDEX(Bhajans[], MATCH(IF($D492&lt;&gt;"", $D492, $E492), Bhajans[title], 0), 5), ""))
</f>
        <v>Bhavani Nandana Bala Gajanana
Pranava Swaroopa Paahi
Hey Parthi Pureeshwara Sai</v>
      </c>
      <c r="L492" s="26" t="str">
        <f t="array" ref="L492">IF(AND($D492="", $E492=""), "", IFNA(INDEX(Bhajans[], MATCH(IF($D492&lt;&gt;"", $D492, $E492), Bhajans[title], 0), 4), ""))
</f>
        <v>O young Lord Ganesh, the elephant-headed son of Mother Bhavani (Parvathi), please protect us, O Lord, the embodiment of the primordial sound Om (Pranava). You are verily Lord Sai of Parthi.</v>
      </c>
    </row>
    <row r="493" ht="22.5" hidden="1" customHeight="1">
      <c r="A493" s="5">
        <v>45923.0</v>
      </c>
      <c r="B493" s="20" t="s">
        <v>20</v>
      </c>
      <c r="C493" s="28" t="str">
        <f t="array" ref="C493">IFNA(XLOOKUP(E493,GP_Bhajan_List[GP Bhajan List], GP_Bhajan_List[Singer]),"")</f>
        <v/>
      </c>
      <c r="D493" s="20" t="s">
        <v>4547</v>
      </c>
      <c r="E493" s="22"/>
      <c r="F493" s="23"/>
      <c r="G493" s="24" t="s">
        <v>228</v>
      </c>
      <c r="H493" s="25" t="str">
        <f t="array" ref="H493">IFNA(INDEX(Pitches[],MATCH($G493,Pitches[Pitches],0),2),"")</f>
        <v>F</v>
      </c>
      <c r="I493" s="23" t="str">
        <f t="array" ref="I493">IF(
  AND(D493="", E493=""), 
  "", 
  IFNA(
    IF(
      INDEX(Singers[], MATCH(IF(D493&lt;&gt;"", B493, C493), Singers[Singers], 0), 2, 0) = "Gents",
      INDEX(Bhajans[], MATCH(IF(D493&lt;&gt;"", D493, E493), Bhajans[title], 0), 13),
      INDEX(Bhajans[], MATCH(IF(D493&lt;&gt;"", D493, E493), Bhajans[title], 0), 14)
    ),
    ""
  )
)
</f>
        <v>6.5 Pancham / A#</v>
      </c>
      <c r="J493" s="25" t="str">
        <f t="array" ref="J493">IF(AND($D493="", $E493=""), "", IFNA(INDEX(Bhajans[], MATCH(IF($D493&lt;&gt;"", $D493, $E493), Bhajans[title], 0), 9), ""))
</f>
        <v>Sarasangi / Nat Bhairav</v>
      </c>
      <c r="K493" s="26" t="str">
        <f t="array" ref="K493">IF(AND($D493="", $E493=""), "", IFNA(INDEX(Bhajans[], MATCH(IF($D493&lt;&gt;"", $D493, $E493), Bhajans[title], 0), 5), ""))
</f>
        <v>Durga Amba Bhavani Jai Jai Durga Amba Bhavani
Sankata Harini Mangala Karini
Pranava Swaroopini Mata Jai Jai
Durga Amba Bhavani</v>
      </c>
      <c r="L493" s="26" t="str">
        <f t="array" ref="L493">IF(AND($D493="", $E493=""), "", IFNA(INDEX(Bhajans[], MATCH(IF($D493&lt;&gt;"", $D493, $E493), Bhajans[title], 0), 4), ""))
</f>
        <v>Victory to goddess Durga, glorified by the names Amba and Bhavani, the annihilator of miseries, bestower of auspiciousness and the embodiment of the primordial sound Om.</v>
      </c>
    </row>
    <row r="494" ht="22.5" hidden="1" customHeight="1">
      <c r="A494" s="5">
        <v>45923.0</v>
      </c>
      <c r="B494" s="20" t="s">
        <v>10</v>
      </c>
      <c r="C494" s="28" t="str">
        <f t="array" ref="C494">IFNA(XLOOKUP(E494,GP_Bhajan_List[GP Bhajan List], GP_Bhajan_List[Singer]),"")</f>
        <v/>
      </c>
      <c r="D494" s="20" t="s">
        <v>481</v>
      </c>
      <c r="E494" s="22"/>
      <c r="F494" s="23"/>
      <c r="G494" s="24" t="s">
        <v>88</v>
      </c>
      <c r="H494" s="25" t="str">
        <f t="array" ref="H494">IFNA(INDEX(Pitches[],MATCH($G494,Pitches[Pitches],0),2),"")</f>
        <v>A</v>
      </c>
      <c r="I494" s="23" t="str">
        <f t="array" ref="I494">IF(
  AND(D494="", E494=""), 
  "", 
  IFNA(
    IF(
      INDEX(Singers[], MATCH(IF(D494&lt;&gt;"", B494, C494), Singers[Singers], 0), 2, 0) = "Gents",
      INDEX(Bhajans[], MATCH(IF(D494&lt;&gt;"", D494, E494), Bhajans[title], 0), 13),
      INDEX(Bhajans[], MATCH(IF(D494&lt;&gt;"", D494, E494), Bhajans[title], 0), 14)
    ),
    ""
  )
)
</f>
        <v>2 Pancham / D</v>
      </c>
      <c r="J494" s="25" t="str">
        <f t="array" ref="J494">IF(AND($D494="", $E494=""), "", IFNA(INDEX(Bhajans[], MATCH(IF($D494&lt;&gt;"", $D494, $E494), Bhajans[title], 0), 9), ""))
</f>
        <v>Hamir Kalyani / Kedar</v>
      </c>
      <c r="K494" s="26" t="str">
        <f t="array" ref="K494">IF(AND($D494="", $E494=""), "", IFNA(INDEX(Bhajans[], MATCH(IF($D494&lt;&gt;"", $D494, $E494), Bhajans[title], 0), 5), ""))
</f>
        <v>Kaali Kaali Maha Kaali Kapalini
Durga Durga Devi Durga Bhavani
Mangala Gowri Mata Maheshwari
Raja Rajeshwari Lakshmi ( Sai ) Narayani</v>
      </c>
      <c r="L494" s="26" t="str">
        <f t="array" ref="L494">IF(AND($D494="", $E494=""), "", IFNA(INDEX(Bhajans[], MATCH(IF($D494&lt;&gt;"", $D494, $E494), Bhajans[title], 0), 4), ""))
</f>
        <v>Salutations to Mother Kaali, the dark complexioned, ferocious, wearing a garland of skulls. She is Durga Bhavani the destroyer of evil. She is the Lord of Emperors also known as Maheshwari, Gowri, Lakshmi and Narayani the bestower of Auspiciousness.</v>
      </c>
    </row>
    <row r="495" ht="22.5" hidden="1" customHeight="1">
      <c r="A495" s="5">
        <v>45923.0</v>
      </c>
      <c r="B495" s="22"/>
      <c r="C495" s="28" t="str">
        <f t="array" ref="C495">IFNA(XLOOKUP(E495,GP_Bhajan_List[GP Bhajan List], GP_Bhajan_List[Singer]),"")</f>
        <v/>
      </c>
      <c r="D495" s="22"/>
      <c r="E495" s="22"/>
      <c r="F495" s="23"/>
      <c r="G495" s="24"/>
      <c r="H495" s="25" t="str">
        <f t="array" ref="H495">IFNA(INDEX(Pitches[],MATCH($G495,Pitches[Pitches],0),2),"")</f>
        <v/>
      </c>
      <c r="I495" s="23" t="str">
        <f t="array" ref="I495">IF(
  AND(D495="", E495=""), 
  "", 
  IFNA(
    IF(
      INDEX(Singers[], MATCH(IF(D495&lt;&gt;"", B495, C495), Singers[Singers], 0), 2, 0) = "Gents",
      INDEX(Bhajans[], MATCH(IF(D495&lt;&gt;"", D495, E495), Bhajans[title], 0), 13),
      INDEX(Bhajans[], MATCH(IF(D495&lt;&gt;"", D495, E495), Bhajans[title], 0), 14)
    ),
    ""
  )
)
</f>
        <v/>
      </c>
      <c r="J495" s="25" t="str">
        <f t="array" ref="J495">IF(AND($D495="", $E495=""), "", IFNA(INDEX(Bhajans[], MATCH(IF($D495&lt;&gt;"", $D495, $E495), Bhajans[title], 0), 9), ""))
</f>
        <v/>
      </c>
      <c r="K495" s="26" t="str">
        <f t="array" ref="K495">IF(AND($D495="", $E495=""), "", IFNA(INDEX(Bhajans[], MATCH(IF($D495&lt;&gt;"", $D495, $E495), Bhajans[title], 0), 5), ""))
</f>
        <v/>
      </c>
      <c r="L495" s="26" t="str">
        <f t="array" ref="L495">IF(AND($D495="", $E495=""), "", IFNA(INDEX(Bhajans[], MATCH(IF($D495&lt;&gt;"", $D495, $E495), Bhajans[title], 0), 4), ""))
</f>
        <v/>
      </c>
    </row>
    <row r="496" ht="22.5" hidden="1" customHeight="1">
      <c r="A496" s="5">
        <v>45924.0</v>
      </c>
      <c r="B496" s="20" t="s">
        <v>10</v>
      </c>
      <c r="C496" s="28" t="str">
        <f t="array" ref="C496">IFNA(XLOOKUP(E496,GP_Bhajan_List[GP Bhajan List], GP_Bhajan_List[Singer]),"")</f>
        <v/>
      </c>
      <c r="D496" s="20" t="s">
        <v>2237</v>
      </c>
      <c r="E496" s="22"/>
      <c r="F496" s="23"/>
      <c r="G496" s="24" t="s">
        <v>52</v>
      </c>
      <c r="H496" s="25" t="str">
        <f t="array" ref="H496">IFNA(INDEX(Pitches[],MATCH($G496,Pitches[Pitches],0),2),"")</f>
        <v>G#</v>
      </c>
      <c r="I496" s="23" t="str">
        <f t="array" ref="I496">IF(
  AND(D496="", E496=""), 
  "", 
  IFNA(
    IF(
      INDEX(Singers[], MATCH(IF(D496&lt;&gt;"", B496, C496), Singers[Singers], 0), 2, 0) = "Gents",
      INDEX(Bhajans[], MATCH(IF(D496&lt;&gt;"", D496, E496), Bhajans[title], 0), 13),
      INDEX(Bhajans[], MATCH(IF(D496&lt;&gt;"", D496, E496), Bhajans[title], 0), 14)
    ),
    ""
  )
)
</f>
        <v>1 Pancham / C</v>
      </c>
      <c r="J496" s="25" t="str">
        <f t="array" ref="J496">IF(AND($D496="", $E496=""), "", IFNA(INDEX(Bhajans[], MATCH(IF($D496&lt;&gt;"", $D496, $E496), Bhajans[title], 0), 9), ""))
</f>
        <v>Hamsadhwani</v>
      </c>
      <c r="K496" s="26" t="str">
        <f t="array" ref="K496">IF(AND($D496="", $E496=""), "", IFNA(INDEX(Bhajans[], MATCH(IF($D496&lt;&gt;"", $D496, $E496), Bhajans[title], 0), 5), ""))
</f>
        <v>Maha Ganapathey Namostuthey
Matanga Vadana Namostuthey [ Maha Ganapathey ... ]
Adi Poojita Gananatha
Ananda Dayaka Gananatha
Prathama Vandana Pranavakara
Vighneshwara Vinayaka</v>
      </c>
      <c r="L496" s="26" t="str">
        <f t="array" ref="L496">IF(AND($D496="", $E496=""), "", IFNA(INDEX(Bhajans[], MATCH(IF($D496&lt;&gt;"", $D496, $E496), Bhajans[title], 0), 4), ""))
</f>
        <v>Pranaams to the elephant-faced Lord of the Ganaas, who receives the first prayer, who is the giver of bliss, the embodiment of Pranava Om and destroyer of obstacles in the path of spiritual practices.</v>
      </c>
    </row>
    <row r="497" ht="22.5" hidden="1" customHeight="1">
      <c r="A497" s="5">
        <v>45924.0</v>
      </c>
      <c r="B497" s="20" t="s">
        <v>16</v>
      </c>
      <c r="C497" s="28" t="str">
        <f t="array" ref="C497">IFNA(XLOOKUP(E497,GP_Bhajan_List[GP Bhajan List], GP_Bhajan_List[Singer]),"")</f>
        <v/>
      </c>
      <c r="D497" s="20" t="s">
        <v>1351</v>
      </c>
      <c r="E497" s="22"/>
      <c r="F497" s="23"/>
      <c r="G497" s="24" t="s">
        <v>52</v>
      </c>
      <c r="H497" s="25" t="str">
        <f t="array" ref="H497">IFNA(INDEX(Pitches[],MATCH($G497,Pitches[Pitches],0),2),"")</f>
        <v>G#</v>
      </c>
      <c r="I497" s="23" t="str">
        <f t="array" ref="I497">IF(
  AND(D497="", E497=""), 
  "", 
  IFNA(
    IF(
      INDEX(Singers[], MATCH(IF(D497&lt;&gt;"", B497, C497), Singers[Singers], 0), 2, 0) = "Gents",
      INDEX(Bhajans[], MATCH(IF(D497&lt;&gt;"", D497, E497), Bhajans[title], 0), 13),
      INDEX(Bhajans[], MATCH(IF(D497&lt;&gt;"", D497, E497), Bhajans[title], 0), 14)
    ),
    ""
  )
)
</f>
        <v>1 Pancham / C</v>
      </c>
      <c r="J497" s="25" t="str">
        <f t="array" ref="J497">IF(AND($D497="", $E497=""), "", IFNA(INDEX(Bhajans[], MATCH(IF($D497&lt;&gt;"", $D497, $E497), Bhajans[title], 0), 9), ""))
</f>
        <v>Kanada</v>
      </c>
      <c r="K497" s="26" t="str">
        <f t="array" ref="K497">IF(AND($D497="", $E497=""), "", IFNA(INDEX(Bhajans[], MATCH(IF($D497&lt;&gt;"", $D497, $E497), Bhajans[title], 0), 5), ""))
</f>
        <v>Madura Puri Nilayey Meenakshi
Kamakoti Nilayey Kamakshi [ Madura Puri ... ]
Kashi Puradheeshwari Vishweshwari
Parthi Puradheeshwari Sayeeshwari</v>
      </c>
      <c r="L497" s="26" t="str">
        <f t="array" ref="L497">IF(AND($D497="", $E497=""), "", IFNA(INDEX(Bhajans[], MATCH(IF($D497&lt;&gt;"", $D497, $E497), Bhajans[title], 0), 4), ""))
</f>
        <v>Goddess Meenakshi has Her Abode in Madurai while Kamakshi has Her Abode in Kancheepuram, Vishweshwari has Her Abode in Kashi and Sayeeshwari has Her Abode in Parthi.</v>
      </c>
    </row>
    <row r="498" ht="22.5" hidden="1" customHeight="1">
      <c r="A498" s="5">
        <v>45924.0</v>
      </c>
      <c r="B498" s="20" t="s">
        <v>4</v>
      </c>
      <c r="C498" s="28" t="str">
        <f t="array" ref="C498">IFNA(XLOOKUP(E498,GP_Bhajan_List[GP Bhajan List], GP_Bhajan_List[Singer]),"")</f>
        <v/>
      </c>
      <c r="D498" s="20" t="s">
        <v>4368</v>
      </c>
      <c r="E498" s="22"/>
      <c r="F498" s="23"/>
      <c r="G498" s="24" t="s">
        <v>89</v>
      </c>
      <c r="H498" s="25" t="str">
        <f t="array" ref="H498">IFNA(INDEX(Pitches[],MATCH($G498,Pitches[Pitches],0),2),"")</f>
        <v>E</v>
      </c>
      <c r="I498" s="23" t="str">
        <f t="array" ref="I498">IF(
  AND(D498="", E498=""), 
  "", 
  IFNA(
    IF(
      INDEX(Singers[], MATCH(IF(D498&lt;&gt;"", B498, C498), Singers[Singers], 0), 2, 0) = "Gents",
      INDEX(Bhajans[], MATCH(IF(D498&lt;&gt;"", D498, E498), Bhajans[title], 0), 13),
      INDEX(Bhajans[], MATCH(IF(D498&lt;&gt;"", D498, E498), Bhajans[title], 0), 14)
    ),
    ""
  )
)
</f>
        <v>5.5 Pancham / G#</v>
      </c>
      <c r="J498" s="25" t="str">
        <f t="array" ref="J498">IF(AND($D498="", $E498=""), "", IFNA(INDEX(Bhajans[], MATCH(IF($D498&lt;&gt;"", $D498, $E498), Bhajans[title], 0), 9), ""))
</f>
        <v>Abheri / Bhimpalas</v>
      </c>
      <c r="K498" s="26" t="str">
        <f t="array" ref="K498">IF(AND($D498="", $E498=""), "", IFNA(INDEX(Bhajans[], MATCH(IF($D498&lt;&gt;"", $D498, $E498), Bhajans[title], 0), 5), ""))
</f>
        <v>Devi Jagat Janani Sai Mata
Pranava Swaroopini Praneshwari [ Devi Jagat ... ]
Gnana Pradayini Gnaneshwari
Tripura Sundari Daakshayini
Bhagawathi Bharati Narayani
Jagadeeshwari Jaganmohini
Karunamayi Sathya Sayeeshwari</v>
      </c>
      <c r="L498" s="26" t="str">
        <f t="array" ref="L498">IF(AND($D498="", $E498=""), "", IFNA(INDEX(Bhajans[], MATCH(IF($D498&lt;&gt;"", $D498, $E498), Bhajans[title], 0), 4), ""))
</f>
        <v>O Mother Sai, You are the Mother to the entire world, You are the form of Pranava (Primordial Sound, Om) and You are the very life. O Embodiment of wisdom, You grant us the knowledge and wisdom. O Daughter of Dhaksha (Goddess Parvathi), You are the most beautiful one in all the three worlds. You are Bhagawathi, Bharati and Narayani. O Goddess of the entire world, You enchant the whole world. O Mother Sathya Sai, You are the embodiment of compassion.</v>
      </c>
    </row>
    <row r="499" ht="22.5" hidden="1" customHeight="1">
      <c r="A499" s="5">
        <v>45924.0</v>
      </c>
      <c r="B499" s="22"/>
      <c r="C499" s="28" t="str">
        <f t="array" ref="C499">IFNA(XLOOKUP(E499,GP_Bhajan_List[GP Bhajan List], GP_Bhajan_List[Singer]),"")</f>
        <v/>
      </c>
      <c r="D499" s="22"/>
      <c r="E499" s="22"/>
      <c r="F499" s="23"/>
      <c r="G499" s="24"/>
      <c r="H499" s="25" t="str">
        <f t="array" ref="H499">IFNA(INDEX(Pitches[],MATCH($G499,Pitches[Pitches],0),2),"")</f>
        <v/>
      </c>
      <c r="I499" s="23" t="str">
        <f t="array" ref="I499">IF(
  AND(D499="", E499=""), 
  "", 
  IFNA(
    IF(
      INDEX(Singers[], MATCH(IF(D499&lt;&gt;"", B499, C499), Singers[Singers], 0), 2, 0) = "Gents",
      INDEX(Bhajans[], MATCH(IF(D499&lt;&gt;"", D499, E499), Bhajans[title], 0), 13),
      INDEX(Bhajans[], MATCH(IF(D499&lt;&gt;"", D499, E499), Bhajans[title], 0), 14)
    ),
    ""
  )
)
</f>
        <v/>
      </c>
      <c r="J499" s="25" t="str">
        <f t="array" ref="J499">IF(AND($D499="", $E499=""), "", IFNA(INDEX(Bhajans[], MATCH(IF($D499&lt;&gt;"", $D499, $E499), Bhajans[title], 0), 9), ""))
</f>
        <v/>
      </c>
      <c r="K499" s="26" t="str">
        <f t="array" ref="K499">IF(AND($D499="", $E499=""), "", IFNA(INDEX(Bhajans[], MATCH(IF($D499&lt;&gt;"", $D499, $E499), Bhajans[title], 0), 5), ""))
</f>
        <v/>
      </c>
      <c r="L499" s="26" t="str">
        <f t="array" ref="L499">IF(AND($D499="", $E499=""), "", IFNA(INDEX(Bhajans[], MATCH(IF($D499&lt;&gt;"", $D499, $E499), Bhajans[title], 0), 4), ""))
</f>
        <v/>
      </c>
    </row>
    <row r="500" ht="22.5" hidden="1" customHeight="1">
      <c r="A500" s="5">
        <v>45925.0</v>
      </c>
      <c r="B500" s="20" t="s">
        <v>16</v>
      </c>
      <c r="C500" s="28" t="str">
        <f t="array" ref="C500">IFNA(XLOOKUP(E500,GP_Bhajan_List[GP Bhajan List], GP_Bhajan_List[Singer]),"")</f>
        <v/>
      </c>
      <c r="D500" s="20" t="s">
        <v>5141</v>
      </c>
      <c r="E500" s="22"/>
      <c r="F500" s="23"/>
      <c r="G500" s="24" t="s">
        <v>228</v>
      </c>
      <c r="H500" s="25" t="str">
        <f t="array" ref="H500">IFNA(INDEX(Pitches[],MATCH($G500,Pitches[Pitches],0),2),"")</f>
        <v>F</v>
      </c>
      <c r="I500" s="23" t="str">
        <f t="array" ref="I500">IF(
  AND(D500="", E500=""), 
  "", 
  IFNA(
    IF(
      INDEX(Singers[], MATCH(IF(D500&lt;&gt;"", B500, C500), Singers[Singers], 0), 2, 0) = "Gents",
      INDEX(Bhajans[], MATCH(IF(D500&lt;&gt;"", D500, E500), Bhajans[title], 0), 13),
      INDEX(Bhajans[], MATCH(IF(D500&lt;&gt;"", D500, E500), Bhajans[title], 0), 14)
    ),
    ""
  )
)
</f>
        <v>5.5 Pancham / G#</v>
      </c>
      <c r="J500" s="25" t="str">
        <f t="array" ref="J500">IF(AND($D500="", $E500=""), "", IFNA(INDEX(Bhajans[], MATCH(IF($D500&lt;&gt;"", $D500, $E500), Bhajans[title], 0), 9), ""))
</f>
        <v>Kapi</v>
      </c>
      <c r="K500" s="26" t="str">
        <f t="array" ref="K500">IF(AND($D500="", $E500=""), "", IFNA(INDEX(Bhajans[], MATCH(IF($D500&lt;&gt;"", $D500, $E500), Bhajans[title], 0), 5), ""))
</f>
        <v>Ganadhi Pathayey Paahi Maam
Girija Tava Sutha Raksha Maam (2)
(Shubha) Mangala Moorata Palaya Maam</v>
      </c>
      <c r="L500" s="26" t="str">
        <f t="array" ref="L500">IF(AND($D500="", $E500=""), "", IFNA(INDEX(Bhajans[], MATCH(IF($D500&lt;&gt;"", $D500, $E500), Bhajans[title], 0), 4), ""))
</f>
        <v>O Lord Ganesha, the Leader of Ganas, son of Mother Girija (Parvathi), You are the very embodiment of auspiciousness. Please protect us, O Lord.</v>
      </c>
    </row>
    <row r="501" ht="22.5" hidden="1" customHeight="1">
      <c r="A501" s="5">
        <v>45925.0</v>
      </c>
      <c r="B501" s="20" t="s">
        <v>1</v>
      </c>
      <c r="C501" s="28" t="str">
        <f t="array" ref="C501">IFNA(XLOOKUP(E501,GP_Bhajan_List[GP Bhajan List], GP_Bhajan_List[Singer]),"")</f>
        <v/>
      </c>
      <c r="D501" s="20" t="s">
        <v>5629</v>
      </c>
      <c r="E501" s="22"/>
      <c r="F501" s="23"/>
      <c r="G501" s="24" t="s">
        <v>88</v>
      </c>
      <c r="H501" s="25" t="str">
        <f t="array" ref="H501">IFNA(INDEX(Pitches[],MATCH($G501,Pitches[Pitches],0),2),"")</f>
        <v>A</v>
      </c>
      <c r="I501" s="23" t="str">
        <f t="array" ref="I501">IF(
  AND(D501="", E501=""), 
  "", 
  IFNA(
    IF(
      INDEX(Singers[], MATCH(IF(D501&lt;&gt;"", B501, C501), Singers[Singers], 0), 2, 0) = "Gents",
      INDEX(Bhajans[], MATCH(IF(D501&lt;&gt;"", D501, E501), Bhajans[title], 0), 13),
      INDEX(Bhajans[], MATCH(IF(D501&lt;&gt;"", D501, E501), Bhajans[title], 0), 14)
    ),
    ""
  )
)
</f>
        <v>1 Pancham / C</v>
      </c>
      <c r="J501" s="25" t="str">
        <f t="array" ref="J501">IF(AND($D501="", $E501=""), "", IFNA(INDEX(Bhajans[], MATCH(IF($D501&lt;&gt;"", $D501, $E501), Bhajans[title], 0), 9), ""))
</f>
        <v>Charukeshi</v>
      </c>
      <c r="K501" s="26" t="str">
        <f t="array" ref="K501">IF(AND($D501="", $E501=""), "", IFNA(INDEX(Bhajans[], MATCH(IF($D501&lt;&gt;"", $D501, $E501), Bhajans[title], 0), 5), ""))
</f>
        <v>Sai Mata Partheeshwari
Karunamayi Sayeeshwari [ Sai Mata ... ]
Jaya Jaya Sai Durge Ambey Bhavani
Janani Devi Jagadeeshwari
Sai Lakshmi Saraswati Mata
Hrudayeshwari Jagat Janani</v>
      </c>
      <c r="L501" s="26" t="str">
        <f t="array" ref="L501">IF(AND($D501="", $E501=""), "", IFNA(INDEX(Bhajans[], MATCH(IF($D501&lt;&gt;"", $D501, $E501), Bhajans[title], 0), 4), ""))
</f>
        <v>Victory to Mother Sai, the Goddess of Puttaparthi, the most compassionate one. Glory to Mother Parvathi, who is known by many names - Durga, Amba, Bhavani and Janani, the Mother of the entire universe. Mother Sai is verily goddesses Parvathi, Lakshmi and Saraswathi. Glory to Mother Sai, goddess of the world and of our hearts.</v>
      </c>
    </row>
    <row r="502" ht="22.5" hidden="1" customHeight="1">
      <c r="A502" s="5">
        <v>45925.0</v>
      </c>
      <c r="B502" s="20" t="s">
        <v>2</v>
      </c>
      <c r="C502" s="28" t="str">
        <f t="array" ref="C502">IFNA(XLOOKUP(E502,GP_Bhajan_List[GP Bhajan List], GP_Bhajan_List[Singer]),"")</f>
        <v/>
      </c>
      <c r="D502" s="20" t="s">
        <v>1878</v>
      </c>
      <c r="E502" s="22"/>
      <c r="F502" s="23"/>
      <c r="G502" s="24" t="s">
        <v>227</v>
      </c>
      <c r="H502" s="25" t="str">
        <f t="array" ref="H502">IFNA(INDEX(Pitches[],MATCH($G502,Pitches[Pitches],0),2),"")</f>
        <v>A#</v>
      </c>
      <c r="I502" s="23" t="str">
        <f t="array" ref="I502">IF(
  AND(D502="", E502=""), 
  "", 
  IFNA(
    IF(
      INDEX(Singers[], MATCH(IF(D502&lt;&gt;"", B502, C502), Singers[Singers], 0), 2, 0) = "Gents",
      INDEX(Bhajans[], MATCH(IF(D502&lt;&gt;"", D502, E502), Bhajans[title], 0), 13),
      INDEX(Bhajans[], MATCH(IF(D502&lt;&gt;"", D502, E502), Bhajans[title], 0), 14)
    ),
    ""
  )
)
</f>
        <v>1.5 Pancham / C#</v>
      </c>
      <c r="J502" s="25" t="str">
        <f t="array" ref="J502">IF(AND($D502="", $E502=""), "", IFNA(INDEX(Bhajans[], MATCH(IF($D502&lt;&gt;"", $D502, $E502), Bhajans[title], 0), 9), ""))
</f>
        <v>Shankarabharanam / Bilawal</v>
      </c>
      <c r="K502" s="26" t="str">
        <f t="array" ref="K502">IF(AND($D502="", $E502=""), "", IFNA(INDEX(Bhajans[], MATCH(IF($D502&lt;&gt;"", $D502, $E502), Bhajans[title], 0), 5), ""))
</f>
        <v>Prema Swaroopini Janani Ma
Charana Namostuthey Sai Ma [ Prema Swaroopini ... ]
Jagadambe Krupakari Sai Ma
Karunamayi Janani Sai Ma
Tribhuvana Palini Sai Ma [ Charana Namostuthey ... ]</v>
      </c>
      <c r="L502" s="26" t="str">
        <f t="array" ref="L502">IF(AND($D502="", $E502=""), "", IFNA(INDEX(Bhajans[], MATCH(IF($D502&lt;&gt;"", $D502, $E502), Bhajans[title], 0), 4), ""))
</f>
        <v>You are embodiment of Divine Love, O Sai, Mother of the Universe. Humble salutations at Your Holy Feet. Please have compassion for me, O Divine Mother of the three worlds.</v>
      </c>
    </row>
    <row r="503" ht="22.5" hidden="1" customHeight="1">
      <c r="A503" s="5">
        <v>45925.0</v>
      </c>
      <c r="B503" s="22"/>
      <c r="C503" s="28" t="str">
        <f t="array" ref="C503">IFNA(XLOOKUP(E503,GP_Bhajan_List[GP Bhajan List], GP_Bhajan_List[Singer]),"")</f>
        <v/>
      </c>
      <c r="D503" s="22"/>
      <c r="E503" s="22"/>
      <c r="F503" s="23"/>
      <c r="G503" s="24"/>
      <c r="H503" s="25" t="str">
        <f t="array" ref="H503">IFNA(INDEX(Pitches[],MATCH($G503,Pitches[Pitches],0),2),"")</f>
        <v/>
      </c>
      <c r="I503" s="23" t="str">
        <f t="array" ref="I503">IF(
  AND(D503="", E503=""), 
  "", 
  IFNA(
    IF(
      INDEX(Singers[], MATCH(IF(D503&lt;&gt;"", B503, C503), Singers[Singers], 0), 2, 0) = "Gents",
      INDEX(Bhajans[], MATCH(IF(D503&lt;&gt;"", D503, E503), Bhajans[title], 0), 13),
      INDEX(Bhajans[], MATCH(IF(D503&lt;&gt;"", D503, E503), Bhajans[title], 0), 14)
    ),
    ""
  )
)
</f>
        <v/>
      </c>
      <c r="J503" s="25" t="str">
        <f t="array" ref="J503">IF(AND($D503="", $E503=""), "", IFNA(INDEX(Bhajans[], MATCH(IF($D503&lt;&gt;"", $D503, $E503), Bhajans[title], 0), 9), ""))
</f>
        <v/>
      </c>
      <c r="K503" s="26" t="str">
        <f t="array" ref="K503">IF(AND($D503="", $E503=""), "", IFNA(INDEX(Bhajans[], MATCH(IF($D503&lt;&gt;"", $D503, $E503), Bhajans[title], 0), 5), ""))
</f>
        <v/>
      </c>
      <c r="L503" s="26" t="str">
        <f t="array" ref="L503">IF(AND($D503="", $E503=""), "", IFNA(INDEX(Bhajans[], MATCH(IF($D503&lt;&gt;"", $D503, $E503), Bhajans[title], 0), 4), ""))
</f>
        <v/>
      </c>
    </row>
    <row r="504" ht="22.5" hidden="1" customHeight="1">
      <c r="A504" s="5">
        <v>45926.0</v>
      </c>
      <c r="B504" s="20" t="s">
        <v>13</v>
      </c>
      <c r="C504" s="28" t="str">
        <f t="array" ref="C504">IFNA(XLOOKUP(E504,GP_Bhajan_List[GP Bhajan List], GP_Bhajan_List[Singer]),"")</f>
        <v/>
      </c>
      <c r="D504" s="20" t="s">
        <v>5663</v>
      </c>
      <c r="E504" s="22"/>
      <c r="F504" s="23"/>
      <c r="G504" s="24" t="s">
        <v>120</v>
      </c>
      <c r="H504" s="25" t="str">
        <f t="array" ref="H504">IFNA(INDEX(Pitches[],MATCH($G504,Pitches[Pitches],0),2),"")</f>
        <v>D</v>
      </c>
      <c r="I504" s="23" t="str">
        <f t="array" ref="I504">IF(
  AND(D504="", E504=""), 
  "", 
  IFNA(
    IF(
      INDEX(Singers[], MATCH(IF(D504&lt;&gt;"", B504, C504), Singers[Singers], 0), 2, 0) = "Gents",
      INDEX(Bhajans[], MATCH(IF(D504&lt;&gt;"", D504, E504), Bhajans[title], 0), 13),
      INDEX(Bhajans[], MATCH(IF(D504&lt;&gt;"", D504, E504), Bhajans[title], 0), 14)
    ),
    ""
  )
)
</f>
        <v>5 Pancham / G</v>
      </c>
      <c r="J504" s="25" t="str">
        <f t="array" ref="J504">IF(AND($D504="", $E504=""), "", IFNA(INDEX(Bhajans[], MATCH(IF($D504&lt;&gt;"", $D504, $E504), Bhajans[title], 0), 9), ""))
</f>
        <v>Shivaranjani</v>
      </c>
      <c r="K504" s="26" t="str">
        <f t="array" ref="K504">IF(AND($D504="", $E504=""), "", IFNA(INDEX(Bhajans[], MATCH(IF($D504&lt;&gt;"", $D504, $E504), Bhajans[title], 0), 5), ""))
</f>
        <v>Gowri Suthaya Om Namah Om
Lambodharaya Om Namah Om [ Gowri Suthaya ... ]
Vighneshwaraya Om Namah Om
Bhava Dukha Bhanjana Om Namah Om</v>
      </c>
      <c r="L504" s="26" t="str">
        <f t="array" ref="L504">IF(AND($D504="", $E504=""), "", IFNA(INDEX(Bhajans[], MATCH(IF($D504&lt;&gt;"", $D504, $E504), Bhajans[title], 0), 4), ""))
</f>
        <v>We bow to Lord Ganesha, son of Mother Gowri, remover of obstacles and destroyer of sorrows.</v>
      </c>
    </row>
    <row r="505" ht="22.5" hidden="1" customHeight="1">
      <c r="A505" s="5">
        <v>45926.0</v>
      </c>
      <c r="B505" s="20" t="s">
        <v>18</v>
      </c>
      <c r="C505" s="28" t="str">
        <f t="array" ref="C505">IFNA(XLOOKUP(E505,GP_Bhajan_List[GP Bhajan List], GP_Bhajan_List[Singer]),"")</f>
        <v/>
      </c>
      <c r="D505" s="20" t="s">
        <v>3247</v>
      </c>
      <c r="E505" s="22"/>
      <c r="F505" s="23"/>
      <c r="G505" s="24" t="s">
        <v>88</v>
      </c>
      <c r="H505" s="25" t="str">
        <f t="array" ref="H505">IFNA(INDEX(Pitches[],MATCH($G505,Pitches[Pitches],0),2),"")</f>
        <v>A</v>
      </c>
      <c r="I505" s="23" t="str">
        <f t="array" ref="I505">IF(
  AND(D505="", E505=""), 
  "", 
  IFNA(
    IF(
      INDEX(Singers[], MATCH(IF(D505&lt;&gt;"", B505, C505), Singers[Singers], 0), 2, 0) = "Gents",
      INDEX(Bhajans[], MATCH(IF(D505&lt;&gt;"", D505, E505), Bhajans[title], 0), 13),
      INDEX(Bhajans[], MATCH(IF(D505&lt;&gt;"", D505, E505), Bhajans[title], 0), 14)
    ),
    ""
  )
)
</f>
        <v>2 Pancham / D</v>
      </c>
      <c r="J505" s="25" t="str">
        <f t="array" ref="J505">IF(AND($D505="", $E505=""), "", IFNA(INDEX(Bhajans[], MATCH(IF($D505&lt;&gt;"", $D505, $E505), Bhajans[title], 0), 9), ""))
</f>
        <v>Kalyani / Yaman</v>
      </c>
      <c r="K505" s="26" t="str">
        <f t="array" ref="K505">IF(AND($D505="", $E505=""), "", IFNA(INDEX(Bhajans[], MATCH(IF($D505&lt;&gt;"", $D505, $E505), Bhajans[title], 0), 5), ""))
</f>
        <v>Janani Janani Sathya Sai Shubha Janani
Jagat Karini Paripoorani Sayeeshwari Janani
Sathya Swaroopini Janani
Dharma Samvardhini Janani
Shantha Swaroopini Janani
Prema Pradayini Janani ( Sai )</v>
      </c>
      <c r="L505" s="26" t="str">
        <f t="array" ref="L505">IF(AND($D505="", $E505=""), "", IFNA(INDEX(Bhajans[], MATCH(IF($D505&lt;&gt;"", $D505, $E505), Bhajans[title], 0), 4), ""))
</f>
        <v>Let us sing the glory of Mother Sathya Sai, the one who personifies auspiciousness, the originator of the Universe and who is complete perfection. She is the embodiment of Truth, righteousness and peace and bestows Love.</v>
      </c>
    </row>
    <row r="506" ht="22.5" hidden="1" customHeight="1">
      <c r="A506" s="5">
        <v>45926.0</v>
      </c>
      <c r="B506" s="20" t="s">
        <v>0</v>
      </c>
      <c r="C506" s="28" t="str">
        <f t="array" ref="C506">IFNA(XLOOKUP(E506,GP_Bhajan_List[GP Bhajan List], GP_Bhajan_List[Singer]),"")</f>
        <v/>
      </c>
      <c r="D506" s="20" t="s">
        <v>5687</v>
      </c>
      <c r="E506" s="22"/>
      <c r="F506" s="23"/>
      <c r="G506" s="24" t="s">
        <v>120</v>
      </c>
      <c r="H506" s="25" t="str">
        <f t="array" ref="H506">IFNA(INDEX(Pitches[],MATCH($G506,Pitches[Pitches],0),2),"")</f>
        <v>D</v>
      </c>
      <c r="I506" s="23" t="str">
        <f t="array" ref="I506">IF(
  AND(D506="", E506=""), 
  "", 
  IFNA(
    IF(
      INDEX(Singers[], MATCH(IF(D506&lt;&gt;"", B506, C506), Singers[Singers], 0), 2, 0) = "Gents",
      INDEX(Bhajans[], MATCH(IF(D506&lt;&gt;"", D506, E506), Bhajans[title], 0), 13),
      INDEX(Bhajans[], MATCH(IF(D506&lt;&gt;"", D506, E506), Bhajans[title], 0), 14)
    ),
    ""
  )
)
</f>
        <v>2 Madhyam / G</v>
      </c>
      <c r="J506" s="25" t="str">
        <f t="array" ref="J506">IF(AND($D506="", $E506=""), "", IFNA(INDEX(Bhajans[], MATCH(IF($D506&lt;&gt;"", $D506, $E506), Bhajans[title], 0), 9), ""))
</f>
        <v>Pilu</v>
      </c>
      <c r="K506" s="26" t="str">
        <f t="array" ref="K506">IF(AND($D506="", $E506=""), "", IFNA(INDEX(Bhajans[], MATCH(IF($D506&lt;&gt;"", $D506, $E506), Bhajans[title], 0), 5), ""))
</f>
        <v>Jaya Jaya Shankari Jaya Parameshwari
Jaya Shiva Shankari Ma
Jaya Vishweshwari Jaya Sarveshwari
Vibhuti Sundari Ma
Jaya Ma Jaya Ma
Puttaparthi Pureeshwari Ma [ Vibhuti ... ]</v>
      </c>
      <c r="L506" s="26" t="str">
        <f t="array" ref="L506">IF(AND($D506="", $E506=""), "", IFNA(INDEX(Bhajans[], MATCH(IF($D506&lt;&gt;"", $D506, $E506), Bhajans[title], 0), 4), ""))
</f>
        <v>Victory to Mother Shankari (Parvathi), Goddess of the Universe, who is besmeared with Vibhuti (Holy Ash). She has presently incarnated in Parthi as Lord Sai.</v>
      </c>
    </row>
    <row r="507" ht="22.5" hidden="1" customHeight="1">
      <c r="A507" s="5">
        <v>45926.0</v>
      </c>
      <c r="B507" s="22"/>
      <c r="C507" s="28" t="str">
        <f t="array" ref="C507">IFNA(XLOOKUP(E507,GP_Bhajan_List[GP Bhajan List], GP_Bhajan_List[Singer]),"")</f>
        <v/>
      </c>
      <c r="D507" s="22"/>
      <c r="E507" s="22"/>
      <c r="F507" s="23"/>
      <c r="G507" s="24"/>
      <c r="H507" s="25" t="str">
        <f t="array" ref="H507">IFNA(INDEX(Pitches[],MATCH($G507,Pitches[Pitches],0),2),"")</f>
        <v/>
      </c>
      <c r="I507" s="23" t="str">
        <f t="array" ref="I507">IF(
  AND(D507="", E507=""), 
  "", 
  IFNA(
    IF(
      INDEX(Singers[], MATCH(IF(D507&lt;&gt;"", B507, C507), Singers[Singers], 0), 2, 0) = "Gents",
      INDEX(Bhajans[], MATCH(IF(D507&lt;&gt;"", D507, E507), Bhajans[title], 0), 13),
      INDEX(Bhajans[], MATCH(IF(D507&lt;&gt;"", D507, E507), Bhajans[title], 0), 14)
    ),
    ""
  )
)
</f>
        <v/>
      </c>
      <c r="J507" s="25" t="str">
        <f t="array" ref="J507">IF(AND($D507="", $E507=""), "", IFNA(INDEX(Bhajans[], MATCH(IF($D507&lt;&gt;"", $D507, $E507), Bhajans[title], 0), 9), ""))
</f>
        <v/>
      </c>
      <c r="K507" s="26" t="str">
        <f t="array" ref="K507">IF(AND($D507="", $E507=""), "", IFNA(INDEX(Bhajans[], MATCH(IF($D507&lt;&gt;"", $D507, $E507), Bhajans[title], 0), 5), ""))
</f>
        <v/>
      </c>
      <c r="L507" s="26" t="str">
        <f t="array" ref="L507">IF(AND($D507="", $E507=""), "", IFNA(INDEX(Bhajans[], MATCH(IF($D507&lt;&gt;"", $D507, $E507), Bhajans[title], 0), 4), ""))
</f>
        <v/>
      </c>
    </row>
    <row r="508" ht="22.5" hidden="1" customHeight="1">
      <c r="A508" s="5">
        <v>45927.0</v>
      </c>
      <c r="B508" s="20" t="s">
        <v>6</v>
      </c>
      <c r="C508" s="28" t="str">
        <f t="array" ref="C508">IFNA(XLOOKUP(E508,GP_Bhajan_List[GP Bhajan List], GP_Bhajan_List[Singer]),"")</f>
        <v/>
      </c>
      <c r="D508" s="20" t="s">
        <v>5706</v>
      </c>
      <c r="E508" s="22"/>
      <c r="F508" s="23"/>
      <c r="G508" s="24" t="s">
        <v>52</v>
      </c>
      <c r="H508" s="25" t="str">
        <f t="array" ref="H508">IFNA(INDEX(Pitches[],MATCH($G508,Pitches[Pitches],0),2),"")</f>
        <v>G#</v>
      </c>
      <c r="I508" s="23" t="str">
        <f t="array" ref="I508">IF(
  AND(D508="", E508=""), 
  "", 
  IFNA(
    IF(
      INDEX(Singers[], MATCH(IF(D508&lt;&gt;"", B508, C508), Singers[Singers], 0), 2, 0) = "Gents",
      INDEX(Bhajans[], MATCH(IF(D508&lt;&gt;"", D508, E508), Bhajans[title], 0), 13),
      INDEX(Bhajans[], MATCH(IF(D508&lt;&gt;"", D508, E508), Bhajans[title], 0), 14)
    ),
    ""
  )
)
</f>
        <v>1 Pancham / C</v>
      </c>
      <c r="J508" s="25" t="str">
        <f t="array" ref="J508">IF(AND($D508="", $E508=""), "", IFNA(INDEX(Bhajans[], MATCH(IF($D508&lt;&gt;"", $D508, $E508), Bhajans[title], 0), 9), ""))
</f>
        <v>Gavati</v>
      </c>
      <c r="K508" s="26" t="str">
        <f t="array" ref="K508">IF(AND($D508="", $E508=""), "", IFNA(INDEX(Bhajans[], MATCH(IF($D508&lt;&gt;"", $D508, $E508), Bhajans[title], 0), 5), ""))
</f>
        <v>Vinayaka Vinayaka
Vishwadhara Vinayaka (Hey) [ Vinayaka Vinayaka ... ]
Siddhi Vinayaka Bhava Bhaya Nasha
Suramuni Vanditha Sri Ganesha [ Vishwadhara Vinayaka ... ]</v>
      </c>
      <c r="L508" s="26" t="str">
        <f t="array" ref="L508">IF(AND($D508="", $E508=""), "", IFNA(INDEX(Bhajans[], MATCH(IF($D508&lt;&gt;"", $D508, $E508), Bhajans[title], 0), 4), ""))
</f>
        <v>Salutations to Lord Vinayaka (Lord Ganesha) who gives sustenance to the Universe, who fulfills the wishes of everyone, the one who destroys fear and the one who is worshipped by all sages and noble souls.</v>
      </c>
    </row>
    <row r="509" ht="22.5" hidden="1" customHeight="1">
      <c r="A509" s="5">
        <v>45927.0</v>
      </c>
      <c r="B509" s="20" t="s">
        <v>1</v>
      </c>
      <c r="C509" s="28" t="str">
        <f t="array" ref="C509">IFNA(XLOOKUP(E509,GP_Bhajan_List[GP Bhajan List], GP_Bhajan_List[Singer]),"")</f>
        <v/>
      </c>
      <c r="D509" s="20" t="s">
        <v>3533</v>
      </c>
      <c r="E509" s="22"/>
      <c r="F509" s="23"/>
      <c r="G509" s="24" t="s">
        <v>502</v>
      </c>
      <c r="H509" s="25" t="str">
        <f t="array" ref="H509">IFNA(INDEX(Pitches[],MATCH($G509,Pitches[Pitches],0),2),"")</f>
        <v>F#</v>
      </c>
      <c r="I509" s="23" t="str">
        <f t="array" ref="I509">IF(
  AND(D509="", E509=""), 
  "", 
  IFNA(
    IF(
      INDEX(Singers[], MATCH(IF(D509&lt;&gt;"", B509, C509), Singers[Singers], 0), 2, 0) = "Gents",
      INDEX(Bhajans[], MATCH(IF(D509&lt;&gt;"", D509, E509), Bhajans[title], 0), 13),
      INDEX(Bhajans[], MATCH(IF(D509&lt;&gt;"", D509, E509), Bhajans[title], 0), 14)
    ),
    ""
  )
)
</f>
        <v>4.5 Madhyam / B</v>
      </c>
      <c r="J509" s="25" t="str">
        <f t="array" ref="J509">IF(AND($D509="", $E509=""), "", IFNA(INDEX(Bhajans[], MATCH(IF($D509&lt;&gt;"", $D509, $E509), Bhajans[title], 0), 9), ""))
</f>
        <v>Raga Mishran</v>
      </c>
      <c r="K509" s="26" t="str">
        <f t="array" ref="K509">IF(AND($D509="", $E509=""), "", IFNA(INDEX(Bhajans[], MATCH(IF($D509&lt;&gt;"", $D509, $E509), Bhajans[title], 0), 5), ""))
</f>
        <v>Jagat Janani Shiva Sai Shankari
Mata Maheshwari Parvathi Ma
Abhaya Pradayini Gaana Vinodini
Mata Bhavani Ma (Jaya Ma)
Jaya Ma Jaya Ma
Kaali Kapalini Ma (Jaya Ma)</v>
      </c>
      <c r="L509" s="26" t="str">
        <f t="array" ref="L509">IF(AND($D509="", $E509=""), "", IFNA(INDEX(Bhajans[], MATCH(IF($D509&lt;&gt;"", $D509, $E509), Bhajans[title], 0), 4), ""))
</f>
        <v>Glory be to the Mother of the Universe Shankari, Parvathi, Bhavani, the one who confers freedom from fear, one who is delighted by music and the one wearing a garland of skulls.</v>
      </c>
    </row>
    <row r="510" ht="22.5" hidden="1" customHeight="1">
      <c r="A510" s="5">
        <v>45927.0</v>
      </c>
      <c r="B510" s="20" t="s">
        <v>4</v>
      </c>
      <c r="C510" s="28" t="str">
        <f t="array" ref="C510">IFNA(XLOOKUP(E510,GP_Bhajan_List[GP Bhajan List], GP_Bhajan_List[Singer]),"")</f>
        <v/>
      </c>
      <c r="D510" s="20" t="s">
        <v>2400</v>
      </c>
      <c r="E510" s="22"/>
      <c r="F510" s="23"/>
      <c r="G510" s="24" t="s">
        <v>144</v>
      </c>
      <c r="H510" s="25" t="str">
        <f t="array" ref="H510">IFNA(INDEX(Pitches[],MATCH($G510,Pitches[Pitches],0),2),"")</f>
        <v>D#</v>
      </c>
      <c r="I510" s="23" t="str">
        <f t="array" ref="I510">IF(
  AND(D510="", E510=""), 
  "", 
  IFNA(
    IF(
      INDEX(Singers[], MATCH(IF(D510&lt;&gt;"", B510, C510), Singers[Singers], 0), 2, 0) = "Gents",
      INDEX(Bhajans[], MATCH(IF(D510&lt;&gt;"", D510, E510), Bhajans[title], 0), 13),
      INDEX(Bhajans[], MATCH(IF(D510&lt;&gt;"", D510, E510), Bhajans[title], 0), 14)
    ),
    ""
  )
)
</f>
        <v>5 Pancham / G</v>
      </c>
      <c r="J510" s="25" t="str">
        <f t="array" ref="J510">IF(AND($D510="", $E510=""), "", IFNA(INDEX(Bhajans[], MATCH(IF($D510&lt;&gt;"", $D510, $E510), Bhajans[title], 0), 9), ""))
</f>
        <v>Yaman Kalyan</v>
      </c>
      <c r="K510" s="26" t="str">
        <f t="array" ref="K510">IF(AND($D510="", $E510=""), "", IFNA(INDEX(Bhajans[], MATCH(IF($D510&lt;&gt;"", $D510, $E510), Bhajans[title], 0), 5), ""))
</f>
        <v>Bhairavi Ambe Bhavani (Amba)
Jagadambe Ma Jagat Janani [ Amba Bhairavi ... ]
Narayani Patitha Pavani
Parthi Purandari Sai Janani</v>
      </c>
      <c r="L510" s="26" t="str">
        <f t="array" ref="L510">IF(AND($D510="", $E510=""), "", IFNA(INDEX(Bhajans[], MATCH(IF($D510&lt;&gt;"", $D510, $E510), Bhajans[title], 0), 4), ""))
</f>
        <v>Glory be to Lord Sai of Puttaparthi, the Mother Goddess, who is the source, support and mother of the Universe. She is the savior of the fallen.</v>
      </c>
    </row>
    <row r="511" ht="22.5" hidden="1" customHeight="1">
      <c r="A511" s="5">
        <v>45927.0</v>
      </c>
      <c r="B511" s="22"/>
      <c r="C511" s="28" t="str">
        <f t="array" ref="C511">IFNA(XLOOKUP(E511,GP_Bhajan_List[GP Bhajan List], GP_Bhajan_List[Singer]),"")</f>
        <v/>
      </c>
      <c r="D511" s="22"/>
      <c r="E511" s="22"/>
      <c r="F511" s="23"/>
      <c r="G511" s="24"/>
      <c r="H511" s="25" t="str">
        <f t="array" ref="H511">IFNA(INDEX(Pitches[],MATCH($G511,Pitches[Pitches],0),2),"")</f>
        <v/>
      </c>
      <c r="I511" s="23" t="str">
        <f t="array" ref="I511">IF(
  AND(D511="", E511=""), 
  "", 
  IFNA(
    IF(
      INDEX(Singers[], MATCH(IF(D511&lt;&gt;"", B511, C511), Singers[Singers], 0), 2, 0) = "Gents",
      INDEX(Bhajans[], MATCH(IF(D511&lt;&gt;"", D511, E511), Bhajans[title], 0), 13),
      INDEX(Bhajans[], MATCH(IF(D511&lt;&gt;"", D511, E511), Bhajans[title], 0), 14)
    ),
    ""
  )
)
</f>
        <v/>
      </c>
      <c r="J511" s="25" t="str">
        <f t="array" ref="J511">IF(AND($D511="", $E511=""), "", IFNA(INDEX(Bhajans[], MATCH(IF($D511&lt;&gt;"", $D511, $E511), Bhajans[title], 0), 9), ""))
</f>
        <v/>
      </c>
      <c r="K511" s="26" t="str">
        <f t="array" ref="K511">IF(AND($D511="", $E511=""), "", IFNA(INDEX(Bhajans[], MATCH(IF($D511&lt;&gt;"", $D511, $E511), Bhajans[title], 0), 5), ""))
</f>
        <v/>
      </c>
      <c r="L511" s="26" t="str">
        <f t="array" ref="L511">IF(AND($D511="", $E511=""), "", IFNA(INDEX(Bhajans[], MATCH(IF($D511&lt;&gt;"", $D511, $E511), Bhajans[title], 0), 4), ""))
</f>
        <v/>
      </c>
    </row>
    <row r="512" ht="22.5" hidden="1" customHeight="1">
      <c r="A512" s="5">
        <v>45928.0</v>
      </c>
      <c r="B512" s="20" t="s">
        <v>0</v>
      </c>
      <c r="C512" s="28" t="str">
        <f t="array" ref="C512">IFNA(XLOOKUP(E512,GP_Bhajan_List[GP Bhajan List], GP_Bhajan_List[Singer]),"")</f>
        <v/>
      </c>
      <c r="D512" s="20" t="s">
        <v>2406</v>
      </c>
      <c r="E512" s="22"/>
      <c r="F512" s="23"/>
      <c r="G512" s="24" t="s">
        <v>88</v>
      </c>
      <c r="H512" s="25" t="str">
        <f t="array" ref="H512">IFNA(INDEX(Pitches[],MATCH($G512,Pitches[Pitches],0),2),"")</f>
        <v>A</v>
      </c>
      <c r="I512" s="23" t="str">
        <f t="array" ref="I512">IF(
  AND(D512="", E512=""), 
  "", 
  IFNA(
    IF(
      INDEX(Singers[], MATCH(IF(D512&lt;&gt;"", B512, C512), Singers[Singers], 0), 2, 0) = "Gents",
      INDEX(Bhajans[], MATCH(IF(D512&lt;&gt;"", D512, E512), Bhajans[title], 0), 13),
      INDEX(Bhajans[], MATCH(IF(D512&lt;&gt;"", D512, E512), Bhajans[title], 0), 14)
    ),
    ""
  )
)
</f>
        <v>1.5 Pancham / C#</v>
      </c>
      <c r="J512" s="25" t="str">
        <f t="array" ref="J512">IF(AND($D512="", $E512=""), "", IFNA(INDEX(Bhajans[], MATCH(IF($D512&lt;&gt;"", $D512, $E512), Bhajans[title], 0), 9), ""))
</f>
        <v>Valaji / Kalavati</v>
      </c>
      <c r="K512" s="26" t="str">
        <f t="array" ref="K512">IF(AND($D512="", $E512=""), "", IFNA(INDEX(Bhajans[], MATCH(IF($D512&lt;&gt;"", $D512, $E512), Bhajans[title], 0), 5), ""))
</f>
        <v>Sri Ganesha Vinayaka
Vighna Vinashaka Vinayaka
Mangala Dayaka Vinayaka
Bhava Bhaya Nasha Vinayaka
Parthi Pureeshwara Vinayaka</v>
      </c>
      <c r="L512" s="26" t="str">
        <f t="array" ref="L512">IF(AND($D512="", $E512=""), "", IFNA(INDEX(Bhajans[], MATCH(IF($D512&lt;&gt;"", $D512, $E512), Bhajans[title], 0), 4), ""))
</f>
        <v>Oh Lord Ganesha, remover of the fear of the materialistic world, you remove obstacles and grant auspiciousness, Oh Lord Vinayaka of Parthi.</v>
      </c>
    </row>
    <row r="513" ht="22.5" hidden="1" customHeight="1">
      <c r="A513" s="5">
        <v>45928.0</v>
      </c>
      <c r="B513" s="20" t="s">
        <v>2</v>
      </c>
      <c r="C513" s="28" t="str">
        <f t="array" ref="C513">IFNA(XLOOKUP(E513,GP_Bhajan_List[GP Bhajan List], GP_Bhajan_List[Singer]),"")</f>
        <v/>
      </c>
      <c r="D513" s="20" t="s">
        <v>4866</v>
      </c>
      <c r="E513" s="22"/>
      <c r="F513" s="23"/>
      <c r="G513" s="24" t="s">
        <v>227</v>
      </c>
      <c r="H513" s="25" t="str">
        <f t="array" ref="H513">IFNA(INDEX(Pitches[],MATCH($G513,Pitches[Pitches],0),2),"")</f>
        <v>A#</v>
      </c>
      <c r="I513" s="23" t="str">
        <f t="array" ref="I513">IF(
  AND(D513="", E513=""), 
  "", 
  IFNA(
    IF(
      INDEX(Singers[], MATCH(IF(D513&lt;&gt;"", B513, C513), Singers[Singers], 0), 2, 0) = "Gents",
      INDEX(Bhajans[], MATCH(IF(D513&lt;&gt;"", D513, E513), Bhajans[title], 0), 13),
      INDEX(Bhajans[], MATCH(IF(D513&lt;&gt;"", D513, E513), Bhajans[title], 0), 14)
    ),
    ""
  )
)
</f>
        <v>2 Pancham / D</v>
      </c>
      <c r="J513" s="25" t="str">
        <f t="array" ref="J513">IF(AND($D513="", $E513=""), "", IFNA(INDEX(Bhajans[], MATCH(IF($D513&lt;&gt;"", $D513, $E513), Bhajans[title], 0), 9), ""))
</f>
        <v>Maand</v>
      </c>
      <c r="K513" s="26" t="str">
        <f t="array" ref="K513">IF(AND($D513="", $E513=""), "", IFNA(INDEX(Bhajans[], MATCH(IF($D513&lt;&gt;"", $D513, $E513), Bhajans[title], 0), 5), ""))
</f>
        <v>Janani Sai Devi Dayamayi
Janani Ma Krupalini Ma
Tum Ho Prema Swaroopini Ma
Daya Karo Sathya Sai Ma
Janani Prema Dayini Ma</v>
      </c>
      <c r="L513" s="26" t="str">
        <f t="array" ref="L513">IF(AND($D513="", $E513=""), "", IFNA(INDEX(Bhajans[], MATCH(IF($D513&lt;&gt;"", $D513, $E513), Bhajans[title], 0), 4), ""))
</f>
        <v>Oh Mother Sathya Sai You are the One of compassion and personification of Love. Shower your Grace on us.</v>
      </c>
    </row>
    <row r="514" ht="22.5" hidden="1" customHeight="1">
      <c r="A514" s="5">
        <v>45928.0</v>
      </c>
      <c r="B514" s="20" t="s">
        <v>15</v>
      </c>
      <c r="C514" s="28" t="str">
        <f t="array" ref="C514">IFNA(XLOOKUP(E514,GP_Bhajan_List[GP Bhajan List], GP_Bhajan_List[Singer]),"")</f>
        <v/>
      </c>
      <c r="D514" s="20" t="s">
        <v>1162</v>
      </c>
      <c r="E514" s="22"/>
      <c r="F514" s="23"/>
      <c r="G514" s="24" t="s">
        <v>52</v>
      </c>
      <c r="H514" s="25" t="str">
        <f t="array" ref="H514">IFNA(INDEX(Pitches[],MATCH($G514,Pitches[Pitches],0),2),"")</f>
        <v>G#</v>
      </c>
      <c r="I514" s="23" t="str">
        <f t="array" ref="I514">IF(
  AND(D514="", E514=""), 
  "", 
  IFNA(
    IF(
      INDEX(Singers[], MATCH(IF(D514&lt;&gt;"", B514, C514), Singers[Singers], 0), 2, 0) = "Gents",
      INDEX(Bhajans[], MATCH(IF(D514&lt;&gt;"", D514, E514), Bhajans[title], 0), 13),
      INDEX(Bhajans[], MATCH(IF(D514&lt;&gt;"", D514, E514), Bhajans[title], 0), 14)
    ),
    ""
  )
)
</f>
        <v>7 Pancham / B</v>
      </c>
      <c r="J514" s="25" t="str">
        <f t="array" ref="J514">IF(AND($D514="", $E514=""), "", IFNA(INDEX(Bhajans[], MATCH(IF($D514&lt;&gt;"", $D514, $E514), Bhajans[title], 0), 9), ""))
</f>
        <v>Natakurinji</v>
      </c>
      <c r="K514" s="26" t="str">
        <f t="array" ref="K514">IF(AND($D514="", $E514=""), "", IFNA(INDEX(Bhajans[], MATCH(IF($D514&lt;&gt;"", $D514, $E514), Bhajans[title], 0), 5), ""))
</f>
        <v>Amba Shankari Parameshwari Shashi Shekari Amba
Sarveshwari Jagadeeshwari Maheshwari Amba
Sundari Guna Manjari Shiva Shankari Amba
Kadambari Shwetambari Hari Sodari Amba</v>
      </c>
      <c r="L514" s="26" t="str">
        <f t="array" ref="L514">IF(AND($D514="", $E514=""), "", IFNA(INDEX(Bhajans[], MATCH(IF($D514&lt;&gt;"", $D514, $E514), Bhajans[title], 0), 4), ""))
</f>
        <v>Glory to Mother Shankari (Parvathi), the consort of Shiva who is adorned with the beautiful Crescent Moon. O Mother, You are the Goddess who is the Protector of the Universe, the most beautiful one with abundant good qualities. You are the sibling of Lord Hari. We offer our salutations to You.</v>
      </c>
    </row>
    <row r="515" ht="22.5" hidden="1" customHeight="1">
      <c r="A515" s="5">
        <v>45928.0</v>
      </c>
      <c r="B515" s="22"/>
      <c r="C515" s="28" t="str">
        <f t="array" ref="C515">IFNA(XLOOKUP(E515,GP_Bhajan_List[GP Bhajan List], GP_Bhajan_List[Singer]),"")</f>
        <v/>
      </c>
      <c r="D515" s="22"/>
      <c r="E515" s="22"/>
      <c r="F515" s="23"/>
      <c r="G515" s="24"/>
      <c r="H515" s="25" t="str">
        <f t="array" ref="H515">IFNA(INDEX(Pitches[],MATCH($G515,Pitches[Pitches],0),2),"")</f>
        <v/>
      </c>
      <c r="I515" s="23" t="str">
        <f t="array" ref="I515">IF(
  AND(D515="", E515=""), 
  "", 
  IFNA(
    IF(
      INDEX(Singers[], MATCH(IF(D515&lt;&gt;"", B515, C515), Singers[Singers], 0), 2, 0) = "Gents",
      INDEX(Bhajans[], MATCH(IF(D515&lt;&gt;"", D515, E515), Bhajans[title], 0), 13),
      INDEX(Bhajans[], MATCH(IF(D515&lt;&gt;"", D515, E515), Bhajans[title], 0), 14)
    ),
    ""
  )
)
</f>
        <v/>
      </c>
      <c r="J515" s="25" t="str">
        <f t="array" ref="J515">IF(AND($D515="", $E515=""), "", IFNA(INDEX(Bhajans[], MATCH(IF($D515&lt;&gt;"", $D515, $E515), Bhajans[title], 0), 9), ""))
</f>
        <v/>
      </c>
      <c r="K515" s="26" t="str">
        <f t="array" ref="K515">IF(AND($D515="", $E515=""), "", IFNA(INDEX(Bhajans[], MATCH(IF($D515&lt;&gt;"", $D515, $E515), Bhajans[title], 0), 5), ""))
</f>
        <v/>
      </c>
      <c r="L515" s="26" t="str">
        <f t="array" ref="L515">IF(AND($D515="", $E515=""), "", IFNA(INDEX(Bhajans[], MATCH(IF($D515&lt;&gt;"", $D515, $E515), Bhajans[title], 0), 4), ""))
</f>
        <v/>
      </c>
    </row>
    <row r="516" ht="22.5" hidden="1" customHeight="1">
      <c r="A516" s="5">
        <v>45929.0</v>
      </c>
      <c r="B516" s="20" t="s">
        <v>4</v>
      </c>
      <c r="C516" s="28" t="str">
        <f t="array" ref="C516">IFNA(XLOOKUP(E516,GP_Bhajan_List[GP Bhajan List], GP_Bhajan_List[Singer]),"")</f>
        <v/>
      </c>
      <c r="D516" s="20" t="s">
        <v>40</v>
      </c>
      <c r="E516" s="22"/>
      <c r="F516" s="23"/>
      <c r="G516" s="24" t="s">
        <v>144</v>
      </c>
      <c r="H516" s="25" t="str">
        <f t="array" ref="H516">IFNA(INDEX(Pitches[],MATCH($G516,Pitches[Pitches],0),2),"")</f>
        <v>D#</v>
      </c>
      <c r="I516" s="23" t="str">
        <f t="array" ref="I516">IF(
  AND(D516="", E516=""), 
  "", 
  IFNA(
    IF(
      INDEX(Singers[], MATCH(IF(D516&lt;&gt;"", B516, C516), Singers[Singers], 0), 2, 0) = "Gents",
      INDEX(Bhajans[], MATCH(IF(D516&lt;&gt;"", D516, E516), Bhajans[title], 0), 13),
      INDEX(Bhajans[], MATCH(IF(D516&lt;&gt;"", D516, E516), Bhajans[title], 0), 14)
    ),
    ""
  )
)
</f>
        <v>5 Pancham / G</v>
      </c>
      <c r="J516" s="25" t="str">
        <f t="array" ref="J516">IF(AND($D516="", $E516=""), "", IFNA(INDEX(Bhajans[], MATCH(IF($D516&lt;&gt;"", $D516, $E516), Bhajans[title], 0), 9), ""))
</f>
        <v>Darbari</v>
      </c>
      <c r="K516" s="26" t="str">
        <f t="array" ref="K516">IF(AND($D516="", $E516=""), "", IFNA(INDEX(Bhajans[], MATCH(IF($D516&lt;&gt;"", $D516, $E516), Bhajans[title], 0), 5), ""))
</f>
        <v>Gananatha Sai Gajanana
Partheeshwara Dukha Bhanjana [ Gananatha ... ]
Kailasa Pathey Shiva Nandana Deena Natha Harey Hey Niranjana
Siddhi Pradatha Shubhanana Jagadeeshwara Shanthi Niketana
Jagadeeshwara Shanthi Niketana</v>
      </c>
      <c r="L516" s="26" t="str">
        <f t="array" ref="L516">IF(AND($D516="", $E516=""), "", IFNA(INDEX(Bhajans[], MATCH(IF($D516&lt;&gt;"", $D516, $E516), Bhajans[title], 0), 4), ""))
</f>
        <v>O Lord Ganesha, the Lord of all Ganaas (Demigods), O Lord of Parthi, You relieve us of all anxieties and sadness. O the Son of Shiva (the Lord of Kailasa), who is the embodiment of purity and the Lord of the destitute, O bestower of all the siddhis and prowess, the one whose face radiates goodness, O sustainer of the whole world and the abode of all peace, glory be to Thee.</v>
      </c>
      <c r="N516" s="64"/>
      <c r="O516" s="64"/>
    </row>
    <row r="517" ht="22.5" hidden="1" customHeight="1">
      <c r="A517" s="5">
        <v>45929.0</v>
      </c>
      <c r="B517" s="20" t="s">
        <v>16</v>
      </c>
      <c r="C517" s="28" t="str">
        <f t="array" ref="C517">IFNA(XLOOKUP(E517,GP_Bhajan_List[GP Bhajan List], GP_Bhajan_List[Singer]),"")</f>
        <v/>
      </c>
      <c r="D517" s="20" t="s">
        <v>5807</v>
      </c>
      <c r="E517" s="22"/>
      <c r="F517" s="23"/>
      <c r="G517" s="24" t="s">
        <v>89</v>
      </c>
      <c r="H517" s="25" t="str">
        <f t="array" ref="H517">IFNA(INDEX(Pitches[],MATCH($G517,Pitches[Pitches],0),2),"")</f>
        <v>E</v>
      </c>
      <c r="I517" s="23" t="str">
        <f t="array" ref="I517">IF(
  AND(D517="", E517=""), 
  "", 
  IFNA(
    IF(
      INDEX(Singers[], MATCH(IF(D517&lt;&gt;"", B517, C517), Singers[Singers], 0), 2, 0) = "Gents",
      INDEX(Bhajans[], MATCH(IF(D517&lt;&gt;"", D517, E517), Bhajans[title], 0), 13),
      INDEX(Bhajans[], MATCH(IF(D517&lt;&gt;"", D517, E517), Bhajans[title], 0), 14)
    ),
    ""
  )
)
</f>
        <v>5 Pancham / G</v>
      </c>
      <c r="J517" s="25" t="str">
        <f t="array" ref="J517">IF(AND($D517="", $E517=""), "", IFNA(INDEX(Bhajans[], MATCH(IF($D517&lt;&gt;"", $D517, $E517), Bhajans[title], 0), 9), ""))
</f>
        <v>Yaman Kalyan</v>
      </c>
      <c r="K517" s="26" t="str">
        <f t="array" ref="K517">IF(AND($D517="", $E517=""), "", IFNA(INDEX(Bhajans[], MATCH(IF($D517&lt;&gt;"", $D517, $E517), Bhajans[title], 0), 5), ""))
</f>
        <v>Mangala Kaarini Jai Sai Ma
Jai Sai Ma Jai Sai Ma [ Mangala Kaarini ... ]
Bhagya Pradayini Sai Ma
Bhava Bhaya Haarini Sai Ma
Tribhuvana Palini Jai Sai Ma
Mata Maheshwari Sai Ma
Jai Jai Jai Sai Ma (3)</v>
      </c>
      <c r="L517" s="26" t="str">
        <f t="array" ref="L517">IF(AND($D517="", $E517=""), "", IFNA(INDEX(Bhajans[], MATCH(IF($D517&lt;&gt;"", $D517, $E517), Bhajans[title], 0), 4), ""))
</f>
        <v>Victory to Mother Sai who bestows auspiciousness and wealth, who is the destroyer of fear (worldly attachments) and who is the ruler of the three worlds.</v>
      </c>
    </row>
    <row r="518" ht="22.5" hidden="1" customHeight="1">
      <c r="A518" s="5">
        <v>45929.0</v>
      </c>
      <c r="B518" s="20" t="s">
        <v>0</v>
      </c>
      <c r="C518" s="28" t="str">
        <f t="array" ref="C518">IFNA(XLOOKUP(E518,GP_Bhajan_List[GP Bhajan List], GP_Bhajan_List[Singer]),"")</f>
        <v/>
      </c>
      <c r="D518" s="20" t="s">
        <v>5816</v>
      </c>
      <c r="E518" s="22"/>
      <c r="F518" s="23"/>
      <c r="G518" s="24" t="s">
        <v>144</v>
      </c>
      <c r="H518" s="25" t="str">
        <f t="array" ref="H518">IFNA(INDEX(Pitches[],MATCH($G518,Pitches[Pitches],0),2),"")</f>
        <v>D#</v>
      </c>
      <c r="I518" s="23" t="str">
        <f t="array" ref="I518">IF(
  AND(D518="", E518=""), 
  "", 
  IFNA(
    IF(
      INDEX(Singers[], MATCH(IF(D518&lt;&gt;"", B518, C518), Singers[Singers], 0), 2, 0) = "Gents",
      INDEX(Bhajans[], MATCH(IF(D518&lt;&gt;"", D518, E518), Bhajans[title], 0), 13),
      INDEX(Bhajans[], MATCH(IF(D518&lt;&gt;"", D518, E518), Bhajans[title], 0), 14)
    ),
    ""
  )
)
</f>
        <v>5 Pancham / G</v>
      </c>
      <c r="J518" s="25" t="str">
        <f t="array" ref="J518">IF(AND($D518="", $E518=""), "", IFNA(INDEX(Bhajans[], MATCH(IF($D518&lt;&gt;"", $D518, $E518), Bhajans[title], 0), 9), ""))
</f>
        <v>Chakravakam / Ahir Bhairav</v>
      </c>
      <c r="K518" s="26" t="str">
        <f t="array" ref="K518">IF(AND($D518="", $E518=""), "", IFNA(INDEX(Bhajans[], MATCH(IF($D518&lt;&gt;"", $D518, $E518), Bhajans[title], 0), 5), ""))
</f>
        <v>Mata Rani Teri Jai Jai Kaar Ambe Rani Teri Jai Jai Kaar
Mata Rani Teri Jai Jai Kaar Ambe Rani Teri Jai Jai Kaar
Ma Sheravali Ma Jyotavali
Pahadavali Ma Lattavali
Prem Se Bolo (Jai Matadi)
Sare Bolo (Jai Matadi)
Sab Mil Bolo (Jai Matadi)
Baar Se Bolo (Jai Matadi)
Mata Rani Jai Jai Kaar Ambe Rani Jai Jai Kaar</v>
      </c>
      <c r="L518" s="26" t="str">
        <f t="array" ref="L518">IF(AND($D518="", $E518=""), "", IFNA(INDEX(Bhajans[], MATCH(IF($D518&lt;&gt;"", $D518, $E518), Bhajans[title], 0), 4), ""))
</f>
        <v>Victory be to the divine mother, who rides majestically on a lion, who is effulgent, and who resides in mountainous terrain. Chant with love and jointly with everyone, victory be to the divine mother.</v>
      </c>
    </row>
    <row r="519" ht="22.5" hidden="1" customHeight="1">
      <c r="A519" s="5">
        <v>45930.0</v>
      </c>
      <c r="B519" s="20" t="s">
        <v>1</v>
      </c>
      <c r="C519" s="28" t="str">
        <f t="array" ref="C519">IFNA(XLOOKUP(E519,GP_Bhajan_List[GP Bhajan List], GP_Bhajan_List[Singer]),"")</f>
        <v/>
      </c>
      <c r="D519" s="20" t="s">
        <v>1436</v>
      </c>
      <c r="E519" s="22"/>
      <c r="F519" s="23"/>
      <c r="G519" s="24" t="s">
        <v>108</v>
      </c>
      <c r="H519" s="25" t="str">
        <f t="array" ref="H519">IFNA(INDEX(Pitches[],MATCH($G519,Pitches[Pitches],0),2),"")</f>
        <v>B</v>
      </c>
      <c r="I519" s="23" t="str">
        <f t="array" ref="I519">IF(
  AND(D519="", E519=""), 
  "", 
  IFNA(
    IF(
      INDEX(Singers[], MATCH(IF(D519&lt;&gt;"", B519, C519), Singers[Singers], 0), 2, 0) = "Gents",
      INDEX(Bhajans[], MATCH(IF(D519&lt;&gt;"", D519, E519), Bhajans[title], 0), 13),
      INDEX(Bhajans[], MATCH(IF(D519&lt;&gt;"", D519, E519), Bhajans[title], 0), 14)
    ),
    ""
  )
)
</f>
        <v>2 Pancham / D</v>
      </c>
      <c r="J519" s="25" t="str">
        <f t="array" ref="J519">IF(AND($D519="", $E519=""), "", IFNA(INDEX(Bhajans[], MATCH(IF($D519&lt;&gt;"", $D519, $E519), Bhajans[title], 0), 9), ""))
</f>
        <v>Shuddha Saveri / Durga</v>
      </c>
      <c r="K519" s="26" t="str">
        <f t="array" ref="K519">IF(AND($D519="", $E519=""), "", IFNA(INDEX(Bhajans[], MATCH(IF($D519&lt;&gt;"", $D519, $E519), Bhajans[title], 0), 5), ""))
</f>
        <v>Lambodhara Hey Vinayaka
Vighna Harana Girija Nandana
Shambhu Kumara Kalusha Vidhura
Siddhi Sadana Hey Gananatha
Pranavakaara Pashupathi Tanaya [ Vighna Harana ... ]</v>
      </c>
      <c r="L519" s="26" t="str">
        <f t="array" ref="L519">IF(AND($D519="", $E519=""), "", IFNA(INDEX(Bhajans[], MATCH(IF($D519&lt;&gt;"", $D519, $E519), Bhajans[title], 0), 4), ""))
</f>
        <v>Glory be to the Lord of the Ganas, Lord Ganesha, the remover of obstacles, son of Mother Parvathi and Lord Shiva, one who removes our impurities and bestows us with power and wisdom, the very embodiment of the Pranava (Om).</v>
      </c>
    </row>
    <row r="520" ht="22.5" hidden="1" customHeight="1">
      <c r="A520" s="5">
        <v>45930.0</v>
      </c>
      <c r="B520" s="20" t="s">
        <v>15</v>
      </c>
      <c r="C520" s="28" t="str">
        <f t="array" ref="C520">IFNA(XLOOKUP(E520,GP_Bhajan_List[GP Bhajan List], GP_Bhajan_List[Singer]),"")</f>
        <v/>
      </c>
      <c r="D520" s="20" t="s">
        <v>5833</v>
      </c>
      <c r="E520" s="22"/>
      <c r="F520" s="23"/>
      <c r="G520" s="24" t="s">
        <v>210</v>
      </c>
      <c r="H520" s="25" t="str">
        <f t="array" ref="H520">IFNA(INDEX(Pitches[],MATCH($G520,Pitches[Pitches],0),2),"")</f>
        <v>G</v>
      </c>
      <c r="I520" s="23" t="str">
        <f t="array" ref="I520">IF(
  AND(D520="", E520=""), 
  "", 
  IFNA(
    IF(
      INDEX(Singers[], MATCH(IF(D520&lt;&gt;"", B520, C520), Singers[Singers], 0), 2, 0) = "Gents",
      INDEX(Bhajans[], MATCH(IF(D520&lt;&gt;"", D520, E520), Bhajans[title], 0), 13),
      INDEX(Bhajans[], MATCH(IF(D520&lt;&gt;"", D520, E520), Bhajans[title], 0), 14)
    ),
    ""
  )
)
</f>
        <v>5.5 Madhyam / C#</v>
      </c>
      <c r="J520" s="25" t="str">
        <f t="array" ref="J520">IF(AND($D520="", $E520=""), "", IFNA(INDEX(Bhajans[], MATCH(IF($D520&lt;&gt;"", $D520, $E520), Bhajans[title], 0), 9), ""))
</f>
        <v>Abhogi</v>
      </c>
      <c r="K520" s="26" t="str">
        <f t="array" ref="K520">IF(AND($D520="", $E520=""), "", IFNA(INDEX(Bhajans[], MATCH(IF($D520&lt;&gt;"", $D520, $E520), Bhajans[title], 0), 5), ""))
</f>
        <v>Mahishasura Mardhini Mama Taapa Vimochani
Madhava Sodari Mangala Kaarini [ Mahishasura Mardhini ... ]
Puttapartheeshwari Sathya Sayeeshwari
Sangeeta Roopini Saraswathi Manohari</v>
      </c>
      <c r="L520" s="26" t="str">
        <f t="array" ref="L520">IF(AND($D520="", $E520=""), "", IFNA(INDEX(Bhajans[], MATCH(IF($D520&lt;&gt;"", $D520, $E520), Bhajans[title], 0), 4), ""))
</f>
        <v>Glory be to Goddess Parvathi, the slayer of Mahisha, the remover of sins, the sister of Lord Madhava, the bestower of auspiciousness and Saraswathi, the very embodiment of music. She is verily Lord Sathya Sai, the dweller at Parthi.</v>
      </c>
    </row>
    <row r="521" ht="22.5" hidden="1" customHeight="1">
      <c r="A521" s="5">
        <v>45930.0</v>
      </c>
      <c r="B521" s="20" t="s">
        <v>10</v>
      </c>
      <c r="C521" s="28" t="str">
        <f t="array" ref="C521">IFNA(XLOOKUP(E521,GP_Bhajan_List[GP Bhajan List], GP_Bhajan_List[Singer]),"")</f>
        <v/>
      </c>
      <c r="D521" s="20" t="s">
        <v>2065</v>
      </c>
      <c r="E521" s="22"/>
      <c r="F521" s="23"/>
      <c r="G521" s="24" t="s">
        <v>88</v>
      </c>
      <c r="H521" s="25" t="str">
        <f t="array" ref="H521">IFNA(INDEX(Pitches[],MATCH($G521,Pitches[Pitches],0),2),"")</f>
        <v>A</v>
      </c>
      <c r="I521" s="23" t="str">
        <f t="array" ref="I521">IF(
  AND(D521="", E521=""), 
  "", 
  IFNA(
    IF(
      INDEX(Singers[], MATCH(IF(D521&lt;&gt;"", B521, C521), Singers[Singers], 0), 2, 0) = "Gents",
      INDEX(Bhajans[], MATCH(IF(D521&lt;&gt;"", D521, E521), Bhajans[title], 0), 13),
      INDEX(Bhajans[], MATCH(IF(D521&lt;&gt;"", D521, E521), Bhajans[title], 0), 14)
    ),
    ""
  )
)
</f>
        <v>1 Pancham / C</v>
      </c>
      <c r="J521" s="25" t="str">
        <f t="array" ref="J521">IF(AND($D521="", $E521=""), "", IFNA(INDEX(Bhajans[], MATCH(IF($D521&lt;&gt;"", $D521, $E521), Bhajans[title], 0), 9), ""))
</f>
        <v>Valaji / Kalavati</v>
      </c>
      <c r="K521" s="26" t="str">
        <f t="array" ref="K521">IF(AND($D521="", $E521=""), "", IFNA(INDEX(Bhajans[], MATCH(IF($D521&lt;&gt;"", $D521, $E521), Bhajans[title], 0), 5), ""))
</f>
        <v>Devi Sai Ma Devi Saraswathi Ma
Durga Bhavani Ma Kaali Kapalini Ma
Jagadodharini Ma
Sai Daya Karo Ma (Sathya)</v>
      </c>
      <c r="L521" s="26" t="str">
        <f t="array" ref="L521">IF(AND($D521="", $E521=""), "", IFNA(INDEX(Bhajans[], MATCH(IF($D521&lt;&gt;"", $D521, $E521), Bhajans[title], 0), 4), ""))
</f>
        <v>Worship Mother Sai, Mother Saraswathi (Goddess of knowledge and wisdom), Mother Durga Bhavani (Destroyer of the cycle of birth and death) and Mother Kaali (Destroyer of demonic qualities and the One holding a skull as a symbol). O Uplifter of the entire universe, please be compassionate towards us.</v>
      </c>
    </row>
    <row r="522" ht="22.5" hidden="1" customHeight="1">
      <c r="A522" s="5">
        <v>45930.0</v>
      </c>
      <c r="B522" s="22"/>
      <c r="C522" s="28" t="str">
        <f t="array" ref="C522">IFNA(XLOOKUP(E522,GP_Bhajan_List[GP Bhajan List], GP_Bhajan_List[Singer]),"")</f>
        <v/>
      </c>
      <c r="D522" s="22"/>
      <c r="E522" s="22"/>
      <c r="F522" s="23"/>
      <c r="G522" s="24"/>
      <c r="H522" s="25" t="str">
        <f t="array" ref="H522">IFNA(INDEX(Pitches[],MATCH($G522,Pitches[Pitches],0),2),"")</f>
        <v/>
      </c>
      <c r="I522" s="23" t="str">
        <f t="array" ref="I522">IF(
  AND(D522="", E522=""), 
  "", 
  IFNA(
    IF(
      INDEX(Singers[], MATCH(IF(D522&lt;&gt;"", B522, C522), Singers[Singers], 0), 2, 0) = "Gents",
      INDEX(Bhajans[], MATCH(IF(D522&lt;&gt;"", D522, E522), Bhajans[title], 0), 13),
      INDEX(Bhajans[], MATCH(IF(D522&lt;&gt;"", D522, E522), Bhajans[title], 0), 14)
    ),
    ""
  )
)
</f>
        <v/>
      </c>
      <c r="J522" s="25" t="str">
        <f t="array" ref="J522">IF(AND($D522="", $E522=""), "", IFNA(INDEX(Bhajans[], MATCH(IF($D522&lt;&gt;"", $D522, $E522), Bhajans[title], 0), 9), ""))
</f>
        <v/>
      </c>
      <c r="K522" s="26" t="str">
        <f t="array" ref="K522">IF(AND($D522="", $E522=""), "", IFNA(INDEX(Bhajans[], MATCH(IF($D522&lt;&gt;"", $D522, $E522), Bhajans[title], 0), 5), ""))
</f>
        <v/>
      </c>
      <c r="L522" s="26" t="str">
        <f t="array" ref="L522">IF(AND($D522="", $E522=""), "", IFNA(INDEX(Bhajans[], MATCH(IF($D522&lt;&gt;"", $D522, $E522), Bhajans[title], 0), 4), ""))
</f>
        <v/>
      </c>
    </row>
    <row r="523" ht="22.5" hidden="1" customHeight="1">
      <c r="A523" s="5">
        <v>45931.0</v>
      </c>
      <c r="B523" s="20" t="s">
        <v>2</v>
      </c>
      <c r="C523" s="28" t="str">
        <f t="array" ref="C523">IFNA(XLOOKUP(E523,GP_Bhajan_List[GP Bhajan List], GP_Bhajan_List[Singer]),"")</f>
        <v/>
      </c>
      <c r="D523" s="20" t="s">
        <v>1583</v>
      </c>
      <c r="E523" s="22"/>
      <c r="F523" s="23"/>
      <c r="G523" s="24" t="s">
        <v>155</v>
      </c>
      <c r="H523" s="25" t="str">
        <f t="array" ref="H523">IFNA(INDEX(Pitches[],MATCH($G523,Pitches[Pitches],0),2),"")</f>
        <v>C#</v>
      </c>
      <c r="I523" s="23" t="str">
        <f t="array" ref="I523">IF(
  AND(D523="", E523=""), 
  "", 
  IFNA(
    IF(
      INDEX(Singers[], MATCH(IF(D523&lt;&gt;"", B523, C523), Singers[Singers], 0), 2, 0) = "Gents",
      INDEX(Bhajans[], MATCH(IF(D523&lt;&gt;"", D523, E523), Bhajans[title], 0), 13),
      INDEX(Bhajans[], MATCH(IF(D523&lt;&gt;"", D523, E523), Bhajans[title], 0), 14)
    ),
    ""
  )
)
</f>
        <v>1 Madhyam / F</v>
      </c>
      <c r="J523" s="25" t="str">
        <f t="array" ref="J523">IF(AND($D523="", $E523=""), "", IFNA(INDEX(Bhajans[], MATCH(IF($D523&lt;&gt;"", $D523, $E523), Bhajans[title], 0), 9), ""))
</f>
        <v>Gavati</v>
      </c>
      <c r="K523" s="26" t="str">
        <f t="array" ref="K523">IF(AND($D523="", $E523=""), "", IFNA(INDEX(Bhajans[], MATCH(IF($D523&lt;&gt;"", $D523, $E523), Bhajans[title], 0), 5), ""))
</f>
        <v>Tum Ho Vighna Vinasha Ganesha (3)
Parvathi Nandana Paahi Gajanana
Pranava Swaroopa Parthi Pureesha
Paahi Ganesha Vighna Vinasha</v>
      </c>
      <c r="L523" s="26" t="str">
        <f t="array" ref="L523">IF(AND($D523="", $E523=""), "", IFNA(INDEX(Bhajans[], MATCH(IF($D523&lt;&gt;"", $D523, $E523), Bhajans[title], 0), 4), ""))
</f>
        <v>Protect me Oh Lord Ganesha, the destroyer of all obstacles, the son of Parvathi, the embodiment of primordial sound "OM" and the Lord of Parthi.</v>
      </c>
    </row>
    <row r="524" ht="22.5" hidden="1" customHeight="1">
      <c r="A524" s="5">
        <v>45931.0</v>
      </c>
      <c r="B524" s="20" t="s">
        <v>1</v>
      </c>
      <c r="C524" s="28" t="str">
        <f t="array" ref="C524">IFNA(XLOOKUP(E524,GP_Bhajan_List[GP Bhajan List], GP_Bhajan_List[Singer]),"")</f>
        <v/>
      </c>
      <c r="D524" s="20" t="s">
        <v>5869</v>
      </c>
      <c r="E524" s="22"/>
      <c r="F524" s="23"/>
      <c r="G524" s="24" t="s">
        <v>52</v>
      </c>
      <c r="H524" s="25" t="str">
        <f t="array" ref="H524">IFNA(INDEX(Pitches[],MATCH($G524,Pitches[Pitches],0),2),"")</f>
        <v>G#</v>
      </c>
      <c r="I524" s="23" t="str">
        <f t="array" ref="I524">IF(
  AND(D524="", E524=""), 
  "", 
  IFNA(
    IF(
      INDEX(Singers[], MATCH(IF(D524&lt;&gt;"", B524, C524), Singers[Singers], 0), 2, 0) = "Gents",
      INDEX(Bhajans[], MATCH(IF(D524&lt;&gt;"", D524, E524), Bhajans[title], 0), 13),
      INDEX(Bhajans[], MATCH(IF(D524&lt;&gt;"", D524, E524), Bhajans[title], 0), 14)
    ),
    ""
  )
)
</f>
        <v>1 Pancham / C</v>
      </c>
      <c r="J524" s="25" t="str">
        <f t="array" ref="J524">IF(AND($D524="", $E524=""), "", IFNA(INDEX(Bhajans[], MATCH(IF($D524&lt;&gt;"", $D524, $E524), Bhajans[title], 0), 9), ""))
</f>
        <v>Mishra Tilang</v>
      </c>
      <c r="K524" s="26" t="str">
        <f t="array" ref="K524">IF(AND($D524="", $E524=""), "", IFNA(INDEX(Bhajans[], MATCH(IF($D524&lt;&gt;"", $D524, $E524), Bhajans[title], 0), 5), ""))
</f>
        <v>Sadguru Sai Saraswathi
Brahma Deva Sati Bharati
Mangala Manjula Vaagvilasini
Veena Vadini Kalavathi
Hamsa Vahini Vidya Daayini
Veda Mata Sri Sai Bhagawathi</v>
      </c>
      <c r="L524" s="26" t="str">
        <f t="array" ref="L524">IF(AND($D524="", $E524=""), "", IFNA(INDEX(Bhajans[], MATCH(IF($D524&lt;&gt;"", $D524, $E524), Bhajans[title], 0), 4), ""))
</f>
        <v>Worship the Supreme Teacher, Lord Sai who is verily Goddess Saraswathi, the consort of Lord Brahma (the Creator). Mother Saraswathi is the auspicious one, the embodiment of all learning and wisdom, the one who is adept in the art of producing sweet melodies on the Veena (string instrument) and the bestower of all knowledge and who has the celestial swan as Her vehicle.</v>
      </c>
    </row>
    <row r="525" ht="22.5" hidden="1" customHeight="1">
      <c r="A525" s="5">
        <v>45931.0</v>
      </c>
      <c r="B525" s="20" t="s">
        <v>0</v>
      </c>
      <c r="C525" s="28" t="str">
        <f t="array" ref="C525">IFNA(XLOOKUP(E525,GP_Bhajan_List[GP Bhajan List], GP_Bhajan_List[Singer]),"")</f>
        <v/>
      </c>
      <c r="D525" s="20" t="s">
        <v>5878</v>
      </c>
      <c r="E525" s="22"/>
      <c r="F525" s="23"/>
      <c r="G525" s="24" t="s">
        <v>108</v>
      </c>
      <c r="H525" s="25" t="str">
        <f t="array" ref="H525">IFNA(INDEX(Pitches[],MATCH($G525,Pitches[Pitches],0),2),"")</f>
        <v>B</v>
      </c>
      <c r="I525" s="23" t="str">
        <f t="array" ref="I525">IF(
  AND(D525="", E525=""), 
  "", 
  IFNA(
    IF(
      INDEX(Singers[], MATCH(IF(D525&lt;&gt;"", B525, C525), Singers[Singers], 0), 2, 0) = "Gents",
      INDEX(Bhajans[], MATCH(IF(D525&lt;&gt;"", D525, E525), Bhajans[title], 0), 13),
      INDEX(Bhajans[], MATCH(IF(D525&lt;&gt;"", D525, E525), Bhajans[title], 0), 14)
    ),
    ""
  )
)
</f>
        <v>2 Pancham / D</v>
      </c>
      <c r="J525" s="25" t="str">
        <f t="array" ref="J525">IF(AND($D525="", $E525=""), "", IFNA(INDEX(Bhajans[], MATCH(IF($D525&lt;&gt;"", $D525, $E525), Bhajans[title], 0), 9), ""))
</f>
        <v>Kalyani / Yaman</v>
      </c>
      <c r="K525" s="26" t="str">
        <f t="array" ref="K525">IF(AND($D525="", $E525=""), "", IFNA(INDEX(Bhajans[], MATCH(IF($D525&lt;&gt;"", $D525, $E525), Bhajans[title], 0), 5), ""))
</f>
        <v>Namo Sharada Namo Sharada Namo Sharada Mata
Hey Vidya Gnana Pradayini
Ma Veena Pusthaka Dharini
Bhava Bhanjani Manoranjani
Sathya Sayeeshwari Mata
Sathya Sayeeshwari Sathya Sayeeshwari Sathya Sayeeshwari Mata
Sathya Sayeeshwari Mata</v>
      </c>
      <c r="L525" s="26" t="str">
        <f t="array" ref="L525">IF(AND($D525="", $E525=""), "", IFNA(INDEX(Bhajans[], MATCH(IF($D525&lt;&gt;"", $D525, $E525), Bhajans[title], 0), 4), ""))
</f>
        <v>I bow down to Mother Sharada (Saraswathi), the one who bestows education, knowledge, the one who holds the string instrument 'Veena' and the book in Her hands. She removes the fear of existence and enchants the mind. She is none other than Mother Sathya Sai.</v>
      </c>
    </row>
    <row r="526" ht="22.5" hidden="1" customHeight="1">
      <c r="A526" s="5">
        <v>45931.0</v>
      </c>
      <c r="B526" s="22"/>
      <c r="C526" s="28" t="str">
        <f t="array" ref="C526">IFNA(XLOOKUP(E526,GP_Bhajan_List[GP Bhajan List], GP_Bhajan_List[Singer]),"")</f>
        <v/>
      </c>
      <c r="D526" s="22"/>
      <c r="E526" s="22"/>
      <c r="F526" s="23"/>
      <c r="G526" s="24"/>
      <c r="H526" s="25" t="str">
        <f t="array" ref="H526">IFNA(INDEX(Pitches[],MATCH($G526,Pitches[Pitches],0),2),"")</f>
        <v/>
      </c>
      <c r="I526" s="23" t="str">
        <f t="array" ref="I526">IF(
  AND(D526="", E526=""), 
  "", 
  IFNA(
    IF(
      INDEX(Singers[], MATCH(IF(D526&lt;&gt;"", B526, C526), Singers[Singers], 0), 2, 0) = "Gents",
      INDEX(Bhajans[], MATCH(IF(D526&lt;&gt;"", D526, E526), Bhajans[title], 0), 13),
      INDEX(Bhajans[], MATCH(IF(D526&lt;&gt;"", D526, E526), Bhajans[title], 0), 14)
    ),
    ""
  )
)
</f>
        <v/>
      </c>
      <c r="J526" s="25" t="str">
        <f t="array" ref="J526">IF(AND($D526="", $E526=""), "", IFNA(INDEX(Bhajans[], MATCH(IF($D526&lt;&gt;"", $D526, $E526), Bhajans[title], 0), 9), ""))
</f>
        <v/>
      </c>
      <c r="K526" s="26" t="str">
        <f t="array" ref="K526">IF(AND($D526="", $E526=""), "", IFNA(INDEX(Bhajans[], MATCH(IF($D526&lt;&gt;"", $D526, $E526), Bhajans[title], 0), 5), ""))
</f>
        <v/>
      </c>
      <c r="L526" s="26" t="str">
        <f t="array" ref="L526">IF(AND($D526="", $E526=""), "", IFNA(INDEX(Bhajans[], MATCH(IF($D526&lt;&gt;"", $D526, $E526), Bhajans[title], 0), 4), ""))
</f>
        <v/>
      </c>
    </row>
    <row r="527" ht="22.5" hidden="1" customHeight="1">
      <c r="A527" s="5">
        <v>45932.0</v>
      </c>
      <c r="B527" s="20" t="s">
        <v>16</v>
      </c>
      <c r="C527" s="28" t="str">
        <f t="array" ref="C527">IFNA(XLOOKUP(E527,GP_Bhajan_List[GP Bhajan List], GP_Bhajan_List[Singer]),"")</f>
        <v/>
      </c>
      <c r="D527" s="20" t="s">
        <v>5896</v>
      </c>
      <c r="E527" s="22"/>
      <c r="F527" s="23"/>
      <c r="G527" s="24" t="s">
        <v>88</v>
      </c>
      <c r="H527" s="25" t="str">
        <f t="array" ref="H527">IFNA(INDEX(Pitches[],MATCH($G527,Pitches[Pitches],0),2),"")</f>
        <v>A</v>
      </c>
      <c r="I527" s="23" t="str">
        <f t="array" ref="I527">IF(
  AND(D527="", E527=""), 
  "", 
  IFNA(
    IF(
      INDEX(Singers[], MATCH(IF(D527&lt;&gt;"", B527, C527), Singers[Singers], 0), 2, 0) = "Gents",
      INDEX(Bhajans[], MATCH(IF(D527&lt;&gt;"", D527, E527), Bhajans[title], 0), 13),
      INDEX(Bhajans[], MATCH(IF(D527&lt;&gt;"", D527, E527), Bhajans[title], 0), 14)
    ),
    ""
  )
)
</f>
        <v>1 Pancham / C</v>
      </c>
      <c r="J527" s="25" t="str">
        <f t="array" ref="J527">IF(AND($D527="", $E527=""), "", IFNA(INDEX(Bhajans[], MATCH(IF($D527&lt;&gt;"", $D527, $E527), Bhajans[title], 0), 9), ""))
</f>
        <v>Shankarabharanam / Bilawal</v>
      </c>
      <c r="K527" s="26" t="str">
        <f t="array" ref="K527">IF(AND($D527="", $E527=""), "", IFNA(INDEX(Bhajans[], MATCH(IF($D527&lt;&gt;"", $D527, $E527), Bhajans[title], 0), 5), ""))
</f>
        <v>Namami Nithyam Gananatham Smarami Nithyam Gajavadanam
Namami Nithyam Gananatham
Smarami Nithyam Gajavadanam</v>
      </c>
      <c r="L527" s="26" t="str">
        <f t="array" ref="L527">IF(AND($D527="", $E527=""), "", IFNA(INDEX(Bhajans[], MATCH(IF($D527&lt;&gt;"", $D527, $E527), Bhajans[title], 0), 4), ""))
</f>
        <v>I worship Lord Ganesha every moment. He is the Lord of the Ganaas or the attendants of Lord Shiva. I meditate daily upon Lord Ganapathi, who has the face of an elephant.</v>
      </c>
    </row>
    <row r="528" ht="22.5" hidden="1" customHeight="1">
      <c r="A528" s="5">
        <v>45932.0</v>
      </c>
      <c r="B528" s="20" t="s">
        <v>6</v>
      </c>
      <c r="C528" s="28" t="str">
        <f t="array" ref="C528">IFNA(XLOOKUP(E528,GP_Bhajan_List[GP Bhajan List], GP_Bhajan_List[Singer]),"")</f>
        <v/>
      </c>
      <c r="D528" s="20" t="s">
        <v>5906</v>
      </c>
      <c r="E528" s="22"/>
      <c r="F528" s="23"/>
      <c r="G528" s="24" t="s">
        <v>144</v>
      </c>
      <c r="H528" s="25" t="str">
        <f t="array" ref="H528">IFNA(INDEX(Pitches[],MATCH($G528,Pitches[Pitches],0),2),"")</f>
        <v>D#</v>
      </c>
      <c r="I528" s="23" t="str">
        <f t="array" ref="I528">IF(
  AND(D528="", E528=""), 
  "", 
  IFNA(
    IF(
      INDEX(Singers[], MATCH(IF(D528&lt;&gt;"", B528, C528), Singers[Singers], 0), 2, 0) = "Gents",
      INDEX(Bhajans[], MATCH(IF(D528&lt;&gt;"", D528, E528), Bhajans[title], 0), 13),
      INDEX(Bhajans[], MATCH(IF(D528&lt;&gt;"", D528, E528), Bhajans[title], 0), 14)
    ),
    ""
  )
)
</f>
        <v>5.5 Pancham / G#</v>
      </c>
      <c r="J528" s="25" t="str">
        <f t="array" ref="J528">IF(AND($D528="", $E528=""), "", IFNA(INDEX(Bhajans[], MATCH(IF($D528&lt;&gt;"", $D528, $E528), Bhajans[title], 0), 9), ""))
</f>
        <v>Chakravakam / Ahir Bhairav</v>
      </c>
      <c r="K528" s="26" t="str">
        <f t="array" ref="K528">IF(AND($D528="", $E528=""), "", IFNA(INDEX(Bhajans[], MATCH(IF($D528&lt;&gt;"", $D528, $E528), Bhajans[title], 0), 5), ""))
</f>
        <v>Shankari Bhaktha Vashankari Ma
Sankata Haarini Sai Ma
Pranava Swaroopini Prema Dayini
Parthi Pureeshwari Palaya Maam
Mangala Kaarini Manjula Bhaashini
Gnana Dayini Sai Ma
Sai Ma (Sathya) Sai Ma</v>
      </c>
      <c r="L528" s="26" t="str">
        <f t="array" ref="L528">IF(AND($D528="", $E528=""), "", IFNA(INDEX(Bhajans[], MATCH(IF($D528&lt;&gt;"", $D528, $E528), Bhajans[title], 0), 4), ""))
</f>
        <v>Salutations to Mother Shankari (Parvathi), who is the remover of obstacles, who is verily Mother Sai, the embodiment of the Primordial Sound Om. Protect us O Lord of Parthi, the bestower of love, wisdom and auspiciousness.</v>
      </c>
    </row>
    <row r="529" ht="22.5" hidden="1" customHeight="1">
      <c r="A529" s="5">
        <v>45932.0</v>
      </c>
      <c r="B529" s="20" t="s">
        <v>15</v>
      </c>
      <c r="C529" s="28" t="str">
        <f t="array" ref="C529">IFNA(XLOOKUP(E529,GP_Bhajan_List[GP Bhajan List], GP_Bhajan_List[Singer]),"")</f>
        <v/>
      </c>
      <c r="D529" s="20" t="s">
        <v>1162</v>
      </c>
      <c r="E529" s="22"/>
      <c r="F529" s="23"/>
      <c r="G529" s="24" t="s">
        <v>41</v>
      </c>
      <c r="H529" s="25" t="str">
        <f t="array" ref="H529">IFNA(INDEX(Pitches[],MATCH($G529,Pitches[Pitches],0),2),"")</f>
        <v>G</v>
      </c>
      <c r="I529" s="23" t="str">
        <f t="array" ref="I529">IF(
  AND(D529="", E529=""), 
  "", 
  IFNA(
    IF(
      INDEX(Singers[], MATCH(IF(D529&lt;&gt;"", B529, C529), Singers[Singers], 0), 2, 0) = "Gents",
      INDEX(Bhajans[], MATCH(IF(D529&lt;&gt;"", D529, E529), Bhajans[title], 0), 13),
      INDEX(Bhajans[], MATCH(IF(D529&lt;&gt;"", D529, E529), Bhajans[title], 0), 14)
    ),
    ""
  )
)
</f>
        <v>7 Pancham / B</v>
      </c>
      <c r="J529" s="25" t="str">
        <f t="array" ref="J529">IF(AND($D529="", $E529=""), "", IFNA(INDEX(Bhajans[], MATCH(IF($D529&lt;&gt;"", $D529, $E529), Bhajans[title], 0), 9), ""))
</f>
        <v>Natakurinji</v>
      </c>
      <c r="K529" s="26" t="str">
        <f t="array" ref="K529">IF(AND($D529="", $E529=""), "", IFNA(INDEX(Bhajans[], MATCH(IF($D529&lt;&gt;"", $D529, $E529), Bhajans[title], 0), 5), ""))
</f>
        <v>Amba Shankari Parameshwari Shashi Shekari Amba
Sarveshwari Jagadeeshwari Maheshwari Amba
Sundari Guna Manjari Shiva Shankari Amba
Kadambari Shwetambari Hari Sodari Amba</v>
      </c>
      <c r="L529" s="26" t="str">
        <f t="array" ref="L529">IF(AND($D529="", $E529=""), "", IFNA(INDEX(Bhajans[], MATCH(IF($D529&lt;&gt;"", $D529, $E529), Bhajans[title], 0), 4), ""))
</f>
        <v>Glory to Mother Shankari (Parvathi), the consort of Shiva who is adorned with the beautiful Crescent Moon. O Mother, You are the Goddess who is the Protector of the Universe, the most beautiful one with abundant good qualities. You are the sibling of Lord Hari. We offer our salutations to You.</v>
      </c>
    </row>
    <row r="530" ht="22.5" hidden="1" customHeight="1">
      <c r="A530" s="5">
        <v>45932.0</v>
      </c>
      <c r="B530" s="22"/>
      <c r="C530" s="28" t="str">
        <f t="array" ref="C530">IFNA(XLOOKUP(E530,GP_Bhajan_List[GP Bhajan List], GP_Bhajan_List[Singer]),"")</f>
        <v/>
      </c>
      <c r="D530" s="22"/>
      <c r="E530" s="22"/>
      <c r="F530" s="23"/>
      <c r="G530" s="24"/>
      <c r="H530" s="25" t="str">
        <f t="array" ref="H530">IFNA(INDEX(Pitches[],MATCH($G530,Pitches[Pitches],0),2),"")</f>
        <v/>
      </c>
      <c r="I530" s="23" t="str">
        <f t="array" ref="I530">IF(
  AND(D530="", E530=""), 
  "", 
  IFNA(
    IF(
      INDEX(Singers[], MATCH(IF(D530&lt;&gt;"", B530, C530), Singers[Singers], 0), 2, 0) = "Gents",
      INDEX(Bhajans[], MATCH(IF(D530&lt;&gt;"", D530, E530), Bhajans[title], 0), 13),
      INDEX(Bhajans[], MATCH(IF(D530&lt;&gt;"", D530, E530), Bhajans[title], 0), 14)
    ),
    ""
  )
)
</f>
        <v/>
      </c>
      <c r="J530" s="25" t="str">
        <f t="array" ref="J530">IF(AND($D530="", $E530=""), "", IFNA(INDEX(Bhajans[], MATCH(IF($D530&lt;&gt;"", $D530, $E530), Bhajans[title], 0), 9), ""))
</f>
        <v/>
      </c>
      <c r="K530" s="26" t="str">
        <f t="array" ref="K530">IF(AND($D530="", $E530=""), "", IFNA(INDEX(Bhajans[], MATCH(IF($D530&lt;&gt;"", $D530, $E530), Bhajans[title], 0), 5), ""))
</f>
        <v/>
      </c>
      <c r="L530" s="26" t="str">
        <f t="array" ref="L530">IF(AND($D530="", $E530=""), "", IFNA(INDEX(Bhajans[], MATCH(IF($D530&lt;&gt;"", $D530, $E530), Bhajans[title], 0), 4), ""))
</f>
        <v/>
      </c>
    </row>
    <row r="531" ht="22.5" hidden="1" customHeight="1">
      <c r="A531" s="5">
        <v>45933.0</v>
      </c>
      <c r="B531" s="22"/>
      <c r="C531" s="28" t="str">
        <f t="array" ref="C531">IFNA(XLOOKUP(E531,GP_Bhajan_List[GP Bhajan List], GP_Bhajan_List[Singer]),"")</f>
        <v/>
      </c>
      <c r="D531" s="22"/>
      <c r="E531" s="22"/>
      <c r="F531" s="23"/>
      <c r="G531" s="24"/>
      <c r="H531" s="25" t="str">
        <f t="array" ref="H531">IFNA(INDEX(Pitches[],MATCH($G531,Pitches[Pitches],0),2),"")</f>
        <v/>
      </c>
      <c r="I531" s="23" t="str">
        <f t="array" ref="I531">IF(
  AND(D531="", E531=""), 
  "", 
  IFNA(
    IF(
      INDEX(Singers[], MATCH(IF(D531&lt;&gt;"", B531, C531), Singers[Singers], 0), 2, 0) = "Gents",
      INDEX(Bhajans[], MATCH(IF(D531&lt;&gt;"", D531, E531), Bhajans[title], 0), 13),
      INDEX(Bhajans[], MATCH(IF(D531&lt;&gt;"", D531, E531), Bhajans[title], 0), 14)
    ),
    ""
  )
)
</f>
        <v/>
      </c>
      <c r="J531" s="25" t="str">
        <f t="array" ref="J531">IF(AND($D531="", $E531=""), "", IFNA(INDEX(Bhajans[], MATCH(IF($D531&lt;&gt;"", $D531, $E531), Bhajans[title], 0), 9), ""))
</f>
        <v/>
      </c>
      <c r="K531" s="26" t="str">
        <f t="array" ref="K531">IF(AND($D531="", $E531=""), "", IFNA(INDEX(Bhajans[], MATCH(IF($D531&lt;&gt;"", $D531, $E531), Bhajans[title], 0), 5), ""))
</f>
        <v/>
      </c>
      <c r="L531" s="26" t="str">
        <f t="array" ref="L531">IF(AND($D531="", $E531=""), "", IFNA(INDEX(Bhajans[], MATCH(IF($D531&lt;&gt;"", $D531, $E531), Bhajans[title], 0), 4), ""))
</f>
        <v/>
      </c>
    </row>
    <row r="532" ht="22.5" hidden="1" customHeight="1">
      <c r="A532" s="5">
        <v>45933.0</v>
      </c>
      <c r="B532" s="22"/>
      <c r="C532" s="28" t="str">
        <f t="array" ref="C532">IFNA(XLOOKUP(E532,GP_Bhajan_List[GP Bhajan List], GP_Bhajan_List[Singer]),"")</f>
        <v/>
      </c>
      <c r="D532" s="22"/>
      <c r="E532" s="22"/>
      <c r="F532" s="23"/>
      <c r="G532" s="24"/>
      <c r="H532" s="25" t="str">
        <f t="array" ref="H532">IFNA(INDEX(Pitches[],MATCH($G532,Pitches[Pitches],0),2),"")</f>
        <v/>
      </c>
      <c r="I532" s="23" t="str">
        <f t="array" ref="I532">IF(
  AND(D532="", E532=""), 
  "", 
  IFNA(
    IF(
      INDEX(Singers[], MATCH(IF(D532&lt;&gt;"", B532, C532), Singers[Singers], 0), 2, 0) = "Gents",
      INDEX(Bhajans[], MATCH(IF(D532&lt;&gt;"", D532, E532), Bhajans[title], 0), 13),
      INDEX(Bhajans[], MATCH(IF(D532&lt;&gt;"", D532, E532), Bhajans[title], 0), 14)
    ),
    ""
  )
)
</f>
        <v/>
      </c>
      <c r="J532" s="25" t="str">
        <f t="array" ref="J532">IF(AND($D532="", $E532=""), "", IFNA(INDEX(Bhajans[], MATCH(IF($D532&lt;&gt;"", $D532, $E532), Bhajans[title], 0), 9), ""))
</f>
        <v/>
      </c>
      <c r="K532" s="26" t="str">
        <f t="array" ref="K532">IF(AND($D532="", $E532=""), "", IFNA(INDEX(Bhajans[], MATCH(IF($D532&lt;&gt;"", $D532, $E532), Bhajans[title], 0), 5), ""))
</f>
        <v/>
      </c>
      <c r="L532" s="26" t="str">
        <f t="array" ref="L532">IF(AND($D532="", $E532=""), "", IFNA(INDEX(Bhajans[], MATCH(IF($D532&lt;&gt;"", $D532, $E532), Bhajans[title], 0), 4), ""))
</f>
        <v/>
      </c>
    </row>
    <row r="533" ht="22.5" hidden="1" customHeight="1">
      <c r="A533" s="5">
        <v>45933.0</v>
      </c>
      <c r="B533" s="22"/>
      <c r="C533" s="28" t="str">
        <f t="array" ref="C533">IFNA(XLOOKUP(E533,GP_Bhajan_List[GP Bhajan List], GP_Bhajan_List[Singer]),"")</f>
        <v/>
      </c>
      <c r="D533" s="22"/>
      <c r="E533" s="22"/>
      <c r="F533" s="23"/>
      <c r="G533" s="24"/>
      <c r="H533" s="25" t="str">
        <f t="array" ref="H533">IFNA(INDEX(Pitches[],MATCH($G533,Pitches[Pitches],0),2),"")</f>
        <v/>
      </c>
      <c r="I533" s="23" t="str">
        <f t="array" ref="I533">IF(
  AND(D533="", E533=""), 
  "", 
  IFNA(
    IF(
      INDEX(Singers[], MATCH(IF(D533&lt;&gt;"", B533, C533), Singers[Singers], 0), 2, 0) = "Gents",
      INDEX(Bhajans[], MATCH(IF(D533&lt;&gt;"", D533, E533), Bhajans[title], 0), 13),
      INDEX(Bhajans[], MATCH(IF(D533&lt;&gt;"", D533, E533), Bhajans[title], 0), 14)
    ),
    ""
  )
)
</f>
        <v/>
      </c>
      <c r="J533" s="25" t="str">
        <f t="array" ref="J533">IF(AND($D533="", $E533=""), "", IFNA(INDEX(Bhajans[], MATCH(IF($D533&lt;&gt;"", $D533, $E533), Bhajans[title], 0), 9), ""))
</f>
        <v/>
      </c>
      <c r="K533" s="26" t="str">
        <f t="array" ref="K533">IF(AND($D533="", $E533=""), "", IFNA(INDEX(Bhajans[], MATCH(IF($D533&lt;&gt;"", $D533, $E533), Bhajans[title], 0), 5), ""))
</f>
        <v/>
      </c>
      <c r="L533" s="26" t="str">
        <f t="array" ref="L533">IF(AND($D533="", $E533=""), "", IFNA(INDEX(Bhajans[], MATCH(IF($D533&lt;&gt;"", $D533, $E533), Bhajans[title], 0), 4), ""))
</f>
        <v/>
      </c>
    </row>
    <row r="534" ht="22.5" hidden="1" customHeight="1">
      <c r="A534" s="5">
        <v>45933.0</v>
      </c>
      <c r="B534" s="22"/>
      <c r="C534" s="28" t="str">
        <f t="array" ref="C534">IFNA(XLOOKUP(E534,GP_Bhajan_List[GP Bhajan List], GP_Bhajan_List[Singer]),"")</f>
        <v/>
      </c>
      <c r="D534" s="22"/>
      <c r="E534" s="22"/>
      <c r="F534" s="23"/>
      <c r="G534" s="24"/>
      <c r="H534" s="25" t="str">
        <f t="array" ref="H534">IFNA(INDEX(Pitches[],MATCH($G534,Pitches[Pitches],0),2),"")</f>
        <v/>
      </c>
      <c r="I534" s="23" t="str">
        <f t="array" ref="I534">IF(
  AND(D534="", E534=""), 
  "", 
  IFNA(
    IF(
      INDEX(Singers[], MATCH(IF(D534&lt;&gt;"", B534, C534), Singers[Singers], 0), 2, 0) = "Gents",
      INDEX(Bhajans[], MATCH(IF(D534&lt;&gt;"", D534, E534), Bhajans[title], 0), 13),
      INDEX(Bhajans[], MATCH(IF(D534&lt;&gt;"", D534, E534), Bhajans[title], 0), 14)
    ),
    ""
  )
)
</f>
        <v/>
      </c>
      <c r="J534" s="25" t="str">
        <f t="array" ref="J534">IF(AND($D534="", $E534=""), "", IFNA(INDEX(Bhajans[], MATCH(IF($D534&lt;&gt;"", $D534, $E534), Bhajans[title], 0), 9), ""))
</f>
        <v/>
      </c>
      <c r="K534" s="26" t="str">
        <f t="array" ref="K534">IF(AND($D534="", $E534=""), "", IFNA(INDEX(Bhajans[], MATCH(IF($D534&lt;&gt;"", $D534, $E534), Bhajans[title], 0), 5), ""))
</f>
        <v/>
      </c>
      <c r="L534" s="26" t="str">
        <f t="array" ref="L534">IF(AND($D534="", $E534=""), "", IFNA(INDEX(Bhajans[], MATCH(IF($D534&lt;&gt;"", $D534, $E534), Bhajans[title], 0), 4), ""))
</f>
        <v/>
      </c>
    </row>
    <row r="535" ht="22.5" hidden="1" customHeight="1">
      <c r="A535" s="5">
        <v>45934.0</v>
      </c>
      <c r="B535" s="22"/>
      <c r="C535" s="28" t="str">
        <f t="array" ref="C535">IFNA(XLOOKUP(E535,GP_Bhajan_List[GP Bhajan List], GP_Bhajan_List[Singer]),"")</f>
        <v/>
      </c>
      <c r="D535" s="22"/>
      <c r="E535" s="22"/>
      <c r="F535" s="23"/>
      <c r="G535" s="24"/>
      <c r="H535" s="25" t="str">
        <f t="array" ref="H535">IFNA(INDEX(Pitches[],MATCH($G535,Pitches[Pitches],0),2),"")</f>
        <v/>
      </c>
      <c r="I535" s="23" t="str">
        <f t="array" ref="I535">IF(
  AND(D535="", E535=""), 
  "", 
  IFNA(
    IF(
      INDEX(Singers[], MATCH(IF(D535&lt;&gt;"", B535, C535), Singers[Singers], 0), 2, 0) = "Gents",
      INDEX(Bhajans[], MATCH(IF(D535&lt;&gt;"", D535, E535), Bhajans[title], 0), 13),
      INDEX(Bhajans[], MATCH(IF(D535&lt;&gt;"", D535, E535), Bhajans[title], 0), 14)
    ),
    ""
  )
)
</f>
        <v/>
      </c>
      <c r="J535" s="25" t="str">
        <f t="array" ref="J535">IF(AND($D535="", $E535=""), "", IFNA(INDEX(Bhajans[], MATCH(IF($D535&lt;&gt;"", $D535, $E535), Bhajans[title], 0), 9), ""))
</f>
        <v/>
      </c>
      <c r="K535" s="26" t="str">
        <f t="array" ref="K535">IF(AND($D535="", $E535=""), "", IFNA(INDEX(Bhajans[], MATCH(IF($D535&lt;&gt;"", $D535, $E535), Bhajans[title], 0), 5), ""))
</f>
        <v/>
      </c>
      <c r="L535" s="26" t="str">
        <f t="array" ref="L535">IF(AND($D535="", $E535=""), "", IFNA(INDEX(Bhajans[], MATCH(IF($D535&lt;&gt;"", $D535, $E535), Bhajans[title], 0), 4), ""))
</f>
        <v/>
      </c>
    </row>
    <row r="536" ht="22.5" hidden="1" customHeight="1">
      <c r="A536" s="5">
        <v>45934.0</v>
      </c>
      <c r="B536" s="22"/>
      <c r="C536" s="28" t="str">
        <f t="array" ref="C536">IFNA(XLOOKUP(E536,GP_Bhajan_List[GP Bhajan List], GP_Bhajan_List[Singer]),"")</f>
        <v/>
      </c>
      <c r="D536" s="22"/>
      <c r="E536" s="22"/>
      <c r="F536" s="23"/>
      <c r="G536" s="24"/>
      <c r="H536" s="25" t="str">
        <f t="array" ref="H536">IFNA(INDEX(Pitches[],MATCH($G536,Pitches[Pitches],0),2),"")</f>
        <v/>
      </c>
      <c r="I536" s="23" t="str">
        <f t="array" ref="I536">IF(
  AND(D536="", E536=""), 
  "", 
  IFNA(
    IF(
      INDEX(Singers[], MATCH(IF(D536&lt;&gt;"", B536, C536), Singers[Singers], 0), 2, 0) = "Gents",
      INDEX(Bhajans[], MATCH(IF(D536&lt;&gt;"", D536, E536), Bhajans[title], 0), 13),
      INDEX(Bhajans[], MATCH(IF(D536&lt;&gt;"", D536, E536), Bhajans[title], 0), 14)
    ),
    ""
  )
)
</f>
        <v/>
      </c>
      <c r="J536" s="25" t="str">
        <f t="array" ref="J536">IF(AND($D536="", $E536=""), "", IFNA(INDEX(Bhajans[], MATCH(IF($D536&lt;&gt;"", $D536, $E536), Bhajans[title], 0), 9), ""))
</f>
        <v/>
      </c>
      <c r="K536" s="26" t="str">
        <f t="array" ref="K536">IF(AND($D536="", $E536=""), "", IFNA(INDEX(Bhajans[], MATCH(IF($D536&lt;&gt;"", $D536, $E536), Bhajans[title], 0), 5), ""))
</f>
        <v/>
      </c>
      <c r="L536" s="26" t="str">
        <f t="array" ref="L536">IF(AND($D536="", $E536=""), "", IFNA(INDEX(Bhajans[], MATCH(IF($D536&lt;&gt;"", $D536, $E536), Bhajans[title], 0), 4), ""))
</f>
        <v/>
      </c>
    </row>
    <row r="537" ht="22.5" hidden="1" customHeight="1">
      <c r="A537" s="5">
        <v>45934.0</v>
      </c>
      <c r="B537" s="22"/>
      <c r="C537" s="28" t="str">
        <f t="array" ref="C537">IFNA(XLOOKUP(E537,GP_Bhajan_List[GP Bhajan List], GP_Bhajan_List[Singer]),"")</f>
        <v/>
      </c>
      <c r="D537" s="22"/>
      <c r="E537" s="22"/>
      <c r="F537" s="23"/>
      <c r="G537" s="24"/>
      <c r="H537" s="25" t="str">
        <f t="array" ref="H537">IFNA(INDEX(Pitches[],MATCH($G537,Pitches[Pitches],0),2),"")</f>
        <v/>
      </c>
      <c r="I537" s="23" t="str">
        <f t="array" ref="I537">IF(
  AND(D537="", E537=""), 
  "", 
  IFNA(
    IF(
      INDEX(Singers[], MATCH(IF(D537&lt;&gt;"", B537, C537), Singers[Singers], 0), 2, 0) = "Gents",
      INDEX(Bhajans[], MATCH(IF(D537&lt;&gt;"", D537, E537), Bhajans[title], 0), 13),
      INDEX(Bhajans[], MATCH(IF(D537&lt;&gt;"", D537, E537), Bhajans[title], 0), 14)
    ),
    ""
  )
)
</f>
        <v/>
      </c>
      <c r="J537" s="25" t="str">
        <f t="array" ref="J537">IF(AND($D537="", $E537=""), "", IFNA(INDEX(Bhajans[], MATCH(IF($D537&lt;&gt;"", $D537, $E537), Bhajans[title], 0), 9), ""))
</f>
        <v/>
      </c>
      <c r="K537" s="26" t="str">
        <f t="array" ref="K537">IF(AND($D537="", $E537=""), "", IFNA(INDEX(Bhajans[], MATCH(IF($D537&lt;&gt;"", $D537, $E537), Bhajans[title], 0), 5), ""))
</f>
        <v/>
      </c>
      <c r="L537" s="26" t="str">
        <f t="array" ref="L537">IF(AND($D537="", $E537=""), "", IFNA(INDEX(Bhajans[], MATCH(IF($D537&lt;&gt;"", $D537, $E537), Bhajans[title], 0), 4), ""))
</f>
        <v/>
      </c>
    </row>
    <row r="538" ht="22.5" hidden="1" customHeight="1">
      <c r="A538" s="5">
        <v>45934.0</v>
      </c>
      <c r="B538" s="22"/>
      <c r="C538" s="28" t="str">
        <f t="array" ref="C538">IFNA(XLOOKUP(E538,GP_Bhajan_List[GP Bhajan List], GP_Bhajan_List[Singer]),"")</f>
        <v/>
      </c>
      <c r="D538" s="22"/>
      <c r="E538" s="22"/>
      <c r="F538" s="23"/>
      <c r="G538" s="24"/>
      <c r="H538" s="25" t="str">
        <f t="array" ref="H538">IFNA(INDEX(Pitches[],MATCH($G538,Pitches[Pitches],0),2),"")</f>
        <v/>
      </c>
      <c r="I538" s="23" t="str">
        <f t="array" ref="I538">IF(
  AND(D538="", E538=""), 
  "", 
  IFNA(
    IF(
      INDEX(Singers[], MATCH(IF(D538&lt;&gt;"", B538, C538), Singers[Singers], 0), 2, 0) = "Gents",
      INDEX(Bhajans[], MATCH(IF(D538&lt;&gt;"", D538, E538), Bhajans[title], 0), 13),
      INDEX(Bhajans[], MATCH(IF(D538&lt;&gt;"", D538, E538), Bhajans[title], 0), 14)
    ),
    ""
  )
)
</f>
        <v/>
      </c>
      <c r="J538" s="25" t="str">
        <f t="array" ref="J538">IF(AND($D538="", $E538=""), "", IFNA(INDEX(Bhajans[], MATCH(IF($D538&lt;&gt;"", $D538, $E538), Bhajans[title], 0), 9), ""))
</f>
        <v/>
      </c>
      <c r="K538" s="26" t="str">
        <f t="array" ref="K538">IF(AND($D538="", $E538=""), "", IFNA(INDEX(Bhajans[], MATCH(IF($D538&lt;&gt;"", $D538, $E538), Bhajans[title], 0), 5), ""))
</f>
        <v/>
      </c>
      <c r="L538" s="26" t="str">
        <f t="array" ref="L538">IF(AND($D538="", $E538=""), "", IFNA(INDEX(Bhajans[], MATCH(IF($D538&lt;&gt;"", $D538, $E538), Bhajans[title], 0), 4), ""))
</f>
        <v/>
      </c>
    </row>
    <row r="539" ht="22.5" hidden="1" customHeight="1">
      <c r="A539" s="5">
        <v>45935.0</v>
      </c>
      <c r="B539" s="20" t="s">
        <v>16</v>
      </c>
      <c r="C539" s="28" t="str">
        <f t="array" ref="C539">IFNA(XLOOKUP(E539,GP_Bhajan_List[GP Bhajan List], GP_Bhajan_List[Singer]),"")</f>
        <v/>
      </c>
      <c r="D539" s="20" t="s">
        <v>5896</v>
      </c>
      <c r="E539" s="22"/>
      <c r="F539" s="23"/>
      <c r="G539" s="24" t="s">
        <v>52</v>
      </c>
      <c r="H539" s="25" t="str">
        <f t="array" ref="H539">IFNA(INDEX(Pitches[],MATCH($G539,Pitches[Pitches],0),2),"")</f>
        <v>G#</v>
      </c>
      <c r="I539" s="23" t="str">
        <f t="array" ref="I539">IF(
  AND(D539="", E539=""), 
  "", 
  IFNA(
    IF(
      INDEX(Singers[], MATCH(IF(D539&lt;&gt;"", B539, C539), Singers[Singers], 0), 2, 0) = "Gents",
      INDEX(Bhajans[], MATCH(IF(D539&lt;&gt;"", D539, E539), Bhajans[title], 0), 13),
      INDEX(Bhajans[], MATCH(IF(D539&lt;&gt;"", D539, E539), Bhajans[title], 0), 14)
    ),
    ""
  )
)
</f>
        <v>1 Pancham / C</v>
      </c>
      <c r="J539" s="25" t="str">
        <f t="array" ref="J539">IF(AND($D539="", $E539=""), "", IFNA(INDEX(Bhajans[], MATCH(IF($D539&lt;&gt;"", $D539, $E539), Bhajans[title], 0), 9), ""))
</f>
        <v>Shankarabharanam / Bilawal</v>
      </c>
      <c r="K539" s="26" t="str">
        <f t="array" ref="K539">IF(AND($D539="", $E539=""), "", IFNA(INDEX(Bhajans[], MATCH(IF($D539&lt;&gt;"", $D539, $E539), Bhajans[title], 0), 5), ""))
</f>
        <v>Namami Nithyam Gananatham Smarami Nithyam Gajavadanam
Namami Nithyam Gananatham
Smarami Nithyam Gajavadanam</v>
      </c>
      <c r="L539" s="26" t="str">
        <f t="array" ref="L539">IF(AND($D539="", $E539=""), "", IFNA(INDEX(Bhajans[], MATCH(IF($D539&lt;&gt;"", $D539, $E539), Bhajans[title], 0), 4), ""))
</f>
        <v>I worship Lord Ganesha every moment. He is the Lord of the Ganaas or the attendants of Lord Shiva. I meditate daily upon Lord Ganapathi, who has the face of an elephant.</v>
      </c>
    </row>
    <row r="540" ht="22.5" hidden="1" customHeight="1">
      <c r="A540" s="5">
        <v>45935.0</v>
      </c>
      <c r="B540" s="20" t="s">
        <v>1</v>
      </c>
      <c r="C540" s="28" t="str">
        <f t="array" ref="C540">IFNA(XLOOKUP(E540,GP_Bhajan_List[GP Bhajan List], GP_Bhajan_List[Singer]),"")</f>
        <v/>
      </c>
      <c r="D540" s="20" t="s">
        <v>2859</v>
      </c>
      <c r="E540" s="22"/>
      <c r="F540" s="23"/>
      <c r="G540" s="24" t="s">
        <v>155</v>
      </c>
      <c r="H540" s="25" t="str">
        <f t="array" ref="H540">IFNA(INDEX(Pitches[],MATCH($G540,Pitches[Pitches],0),2),"")</f>
        <v>C#</v>
      </c>
      <c r="I540" s="23" t="str">
        <f t="array" ref="I540">IF(
  AND(D540="", E540=""), 
  "", 
  IFNA(
    IF(
      INDEX(Singers[], MATCH(IF(D540&lt;&gt;"", B540, C540), Singers[Singers], 0), 2, 0) = "Gents",
      INDEX(Bhajans[], MATCH(IF(D540&lt;&gt;"", D540, E540), Bhajans[title], 0), 13),
      INDEX(Bhajans[], MATCH(IF(D540&lt;&gt;"", D540, E540), Bhajans[title], 0), 14)
    ),
    ""
  )
)
</f>
        <v>4 Pancham / F</v>
      </c>
      <c r="J540" s="25" t="str">
        <f t="array" ref="J540">IF(AND($D540="", $E540=""), "", IFNA(INDEX(Bhajans[], MATCH(IF($D540&lt;&gt;"", $D540, $E540), Bhajans[title], 0), 9), ""))
</f>
        <v>~ Darbari</v>
      </c>
      <c r="K540" s="26" t="str">
        <f t="array" ref="K540">IF(AND($D540="", $E540=""), "", IFNA(INDEX(Bhajans[], MATCH(IF($D540&lt;&gt;"", $D540, $E540), Bhajans[title], 0), 5), ""))
</f>
        <v>Bhaktha Vatsala Tero Naam O Sai
Dukha Bhanjana Tero Naam O Sai
Tum Sangh Baandhi Prem Ki Dori
Sumiran Karoon Tero Naam O Sai
Patithodharana Bhaktha Parayana
Partheeshwara Sai Ram</v>
      </c>
      <c r="L540" s="26" t="str">
        <f t="array" ref="L540">IF(AND($D540="", $E540=""), "", IFNA(INDEX(Bhajans[], MATCH(IF($D540&lt;&gt;"", $D540, $E540), Bhajans[title], 0), 4), ""))
</f>
        <v>O Sai, the Lord of Parthi, we chant Your name, which is loved by Your devotees as it destroys their miseries. You bind everything in this universe by the cord of love. We chant Your name mentally all the time. You are uplifter of downtrodden and Your devotees sing Your praise.</v>
      </c>
    </row>
    <row r="541" ht="22.5" hidden="1" customHeight="1">
      <c r="A541" s="5">
        <v>45935.0</v>
      </c>
      <c r="B541" s="20" t="s">
        <v>10</v>
      </c>
      <c r="C541" s="28" t="str">
        <f t="array" ref="C541">IFNA(XLOOKUP(E541,GP_Bhajan_List[GP Bhajan List], GP_Bhajan_List[Singer]),"")</f>
        <v/>
      </c>
      <c r="D541" s="20" t="s">
        <v>4080</v>
      </c>
      <c r="E541" s="22"/>
      <c r="F541" s="23"/>
      <c r="G541" s="24" t="s">
        <v>88</v>
      </c>
      <c r="H541" s="25" t="str">
        <f t="array" ref="H541">IFNA(INDEX(Pitches[],MATCH($G541,Pitches[Pitches],0),2),"")</f>
        <v>A</v>
      </c>
      <c r="I541" s="23" t="str">
        <f t="array" ref="I541">IF(
  AND(D541="", E541=""), 
  "", 
  IFNA(
    IF(
      INDEX(Singers[], MATCH(IF(D541&lt;&gt;"", B541, C541), Singers[Singers], 0), 2, 0) = "Gents",
      INDEX(Bhajans[], MATCH(IF(D541&lt;&gt;"", D541, E541), Bhajans[title], 0), 13),
      INDEX(Bhajans[], MATCH(IF(D541&lt;&gt;"", D541, E541), Bhajans[title], 0), 14)
    ),
    ""
  )
)
</f>
        <v>2 Pancham / D</v>
      </c>
      <c r="J541" s="25" t="str">
        <f t="array" ref="J541">IF(AND($D541="", $E541=""), "", IFNA(INDEX(Bhajans[], MATCH(IF($D541&lt;&gt;"", $D541, $E541), Bhajans[title], 0), 9), ""))
</f>
        <v>Khamaj</v>
      </c>
      <c r="K541" s="26" t="str">
        <f t="array" ref="K541">IF(AND($D541="", $E541=""), "", IFNA(INDEX(Bhajans[], MATCH(IF($D541&lt;&gt;"", $D541, $E541), Bhajans[title], 0), 5), ""))
</f>
        <v>Kalyana Krishna Kamaneeya Krishna
Kalinga Narthana Sri Krishna
Govardhana Giridhari Murari Gopi Mana Sanchari
Murari Gopi Mana Sanchari
Brindavan Ke Tulasi Mala
Peetambara Dhari Murari</v>
      </c>
      <c r="L541" s="26" t="str">
        <f t="array" ref="L541">IF(AND($D541="", $E541=""), "", IFNA(INDEX(Bhajans[], MATCH(IF($D541&lt;&gt;"", $D541, $E541), Bhajans[title], 0), 4), ""))
</f>
        <v>We bow to the enchanting form of Krishna born to redeem the world of its negative afflictions, who subdued the poisonous serpent Kalinga by dancing on it. Krishna lifted the Govardhan mountains to protect the devotees from the wrath of Indra, has captured the hearts of Gopis, the slayer of demon Mura. Our Salutations to the One who adorns the Tulasi garland and the Yellow cloth.</v>
      </c>
    </row>
    <row r="542" ht="22.5" hidden="1" customHeight="1">
      <c r="A542" s="5">
        <v>45935.0</v>
      </c>
      <c r="B542" s="20" t="s">
        <v>13</v>
      </c>
      <c r="C542" s="28" t="str">
        <f t="array" ref="C542">IFNA(XLOOKUP(E542,GP_Bhajan_List[GP Bhajan List], GP_Bhajan_List[Singer]),"")</f>
        <v/>
      </c>
      <c r="D542" s="20" t="s">
        <v>1301</v>
      </c>
      <c r="E542" s="22"/>
      <c r="F542" s="23"/>
      <c r="G542" s="24" t="s">
        <v>344</v>
      </c>
      <c r="H542" s="25" t="str">
        <f t="array" ref="H542">IFNA(INDEX(Pitches[],MATCH($G542,Pitches[Pitches],0),2),"")</f>
        <v>C#</v>
      </c>
      <c r="I542" s="23" t="str">
        <f t="array" ref="I542">IF(
  AND(D542="", E542=""), 
  "", 
  IFNA(
    IF(
      INDEX(Singers[], MATCH(IF(D542&lt;&gt;"", B542, C542), Singers[Singers], 0), 2, 0) = "Gents",
      INDEX(Bhajans[], MATCH(IF(D542&lt;&gt;"", D542, E542), Bhajans[title], 0), 13),
      INDEX(Bhajans[], MATCH(IF(D542&lt;&gt;"", D542, E542), Bhajans[title], 0), 14)
    ),
    ""
  )
)
</f>
        <v>1.5 Madhyam / F#</v>
      </c>
      <c r="J542" s="25" t="str">
        <f t="array" ref="J542">IF(AND($D542="", $E542=""), "", IFNA(INDEX(Bhajans[], MATCH(IF($D542&lt;&gt;"", $D542, $E542), Bhajans[title], 0), 9), ""))
</f>
        <v>Natabhairavi</v>
      </c>
      <c r="K542" s="26" t="str">
        <f t="array" ref="K542">IF(AND($D542="", $E542=""), "", IFNA(INDEX(Bhajans[], MATCH(IF($D542&lt;&gt;"", $D542, $E542), Bhajans[title], 0), 5), ""))
</f>
        <v>Sai Hai Jeevan Jeevan Sathya Sai
Sai Mera Jeevan Sahara [ Sai Hai ... ]
Terey Bina Sai Sab Hai Andhera
Paar Karo Merey Jeevan Naiya
Charan Lagalo Mujhey Sai Kanhaiya</v>
      </c>
      <c r="L542" s="26" t="str">
        <f t="array" ref="L542">IF(AND($D542="", $E542=""), "", IFNA(INDEX(Bhajans[], MATCH(IF($D542&lt;&gt;"", $D542, $E542), Bhajans[title], 0), 4), ""))
</f>
        <v>O Lord Sathya Sai, You are my life. You are the constant companion and the support in my life. Without Thee there is darkness (ignorance) in my life. Kindly help me to cross the ocean of life and death. O Lord Sai Krishna, accept me at Your Lotus Feet.</v>
      </c>
    </row>
    <row r="543" ht="22.5" hidden="1" customHeight="1">
      <c r="A543" s="5">
        <v>45937.0</v>
      </c>
      <c r="B543" s="20" t="s">
        <v>4</v>
      </c>
      <c r="C543" s="28" t="str">
        <f t="array" ref="C543">IFNA(XLOOKUP(E543,GP_Bhajan_List[GP Bhajan List], GP_Bhajan_List[Singer]),"")</f>
        <v/>
      </c>
      <c r="D543" s="20" t="s">
        <v>3803</v>
      </c>
      <c r="E543" s="22"/>
      <c r="F543" s="23"/>
      <c r="G543" s="24" t="s">
        <v>120</v>
      </c>
      <c r="H543" s="25" t="str">
        <f t="array" ref="H543">IFNA(INDEX(Pitches[],MATCH($G543,Pitches[Pitches],0),2),"")</f>
        <v>D</v>
      </c>
      <c r="I543" s="23" t="str">
        <f t="array" ref="I543">IF(
  AND(D543="", E543=""), 
  "", 
  IFNA(
    IF(
      INDEX(Singers[], MATCH(IF(D543&lt;&gt;"", B543, C543), Singers[Singers], 0), 2, 0) = "Gents",
      INDEX(Bhajans[], MATCH(IF(D543&lt;&gt;"", D543, E543), Bhajans[title], 0), 13),
      INDEX(Bhajans[], MATCH(IF(D543&lt;&gt;"", D543, E543), Bhajans[title], 0), 14)
    ),
    ""
  )
)
</f>
        <v>5 Pancham / G</v>
      </c>
      <c r="J543" s="25" t="str">
        <f t="array" ref="J543">IF(AND($D543="", $E543=""), "", IFNA(INDEX(Bhajans[], MATCH(IF($D543&lt;&gt;"", $D543, $E543), Bhajans[title], 0), 9), ""))
</f>
        <v>Mohanam / Bhoop</v>
      </c>
      <c r="K543" s="26" t="str">
        <f t="array" ref="K543">IF(AND($D543="", $E543=""), "", IFNA(INDEX(Bhajans[], MATCH(IF($D543&lt;&gt;"", $D543, $E543), Bhajans[title], 0), 5), ""))
</f>
        <v>Ghana Shyama Sundara
Bansidhara Prabhu Krishna Kanhaiya
Tum Hi Merey Ma Baap Bhaiyya [ Ghana Shyama ... ]
Devaki Tanaya Hey Nandalala
Deena Bandhava Dwaraka Natha
Radha Hrudaya Nivasa Harey Krishna
Madhusudhana Muralidhara
Partheeshwara Sathya Sayeeshwara</v>
      </c>
      <c r="L543" s="26" t="str">
        <f t="array" ref="L543">IF(AND($D543="", $E543=""), "", IFNA(INDEX(Bhajans[], MATCH(IF($D543&lt;&gt;"", $D543, $E543), Bhajans[title], 0), 4), ""))
</f>
        <v>O beautiful Lord Krishna holding the flute and of blue color, You only are my mother, father and brother. O son of Devaki and the foster son of Nanda, O relative of the downtrodden and orphans and the Lord of Dwaraka, O Lord Krishna who dwells in the heart of Radha, O slayer of the demon Madhu, You are none other than Sathya Sayeeshwara, the Lord of Parthi.</v>
      </c>
    </row>
    <row r="544" ht="22.5" hidden="1" customHeight="1">
      <c r="A544" s="5">
        <v>45937.0</v>
      </c>
      <c r="B544" s="20" t="s">
        <v>0</v>
      </c>
      <c r="C544" s="28" t="str">
        <f t="array" ref="C544">IFNA(XLOOKUP(E544,GP_Bhajan_List[GP Bhajan List], GP_Bhajan_List[Singer]),"")</f>
        <v/>
      </c>
      <c r="D544" s="20" t="s">
        <v>2553</v>
      </c>
      <c r="E544" s="22"/>
      <c r="F544" s="23"/>
      <c r="G544" s="24" t="s">
        <v>108</v>
      </c>
      <c r="H544" s="25" t="str">
        <f t="array" ref="H544">IFNA(INDEX(Pitches[],MATCH($G544,Pitches[Pitches],0),2),"")</f>
        <v>B</v>
      </c>
      <c r="I544" s="23" t="str">
        <f t="array" ref="I544">IF(
  AND(D544="", E544=""), 
  "", 
  IFNA(
    IF(
      INDEX(Singers[], MATCH(IF(D544&lt;&gt;"", B544, C544), Singers[Singers], 0), 2, 0) = "Gents",
      INDEX(Bhajans[], MATCH(IF(D544&lt;&gt;"", D544, E544), Bhajans[title], 0), 13),
      INDEX(Bhajans[], MATCH(IF(D544&lt;&gt;"", D544, E544), Bhajans[title], 0), 14)
    ),
    ""
  )
)
</f>
        <v>3 Pancham / E</v>
      </c>
      <c r="J544" s="25" t="str">
        <f t="array" ref="J544">IF(AND($D544="", $E544=""), "", IFNA(INDEX(Bhajans[], MATCH(IF($D544&lt;&gt;"", $D544, $E544), Bhajans[title], 0), 9), ""))
</f>
        <v>Mayamalavagowla / Bhairav</v>
      </c>
      <c r="K544" s="26" t="str">
        <f t="array" ref="K544">IF(AND($D544="", $E544=""), "", IFNA(INDEX(Bhajans[], MATCH(IF($D544&lt;&gt;"", $D544, $E544), Bhajans[title], 0), 5), ""))
</f>
        <v>Bhaja Ranga Harey Vittala
Panduranga Harey Vittala
Sai Ranga Harey Panduranga Harey
Bhaja Rakumayi Ranga Vittala [ Panduranga Harey ... ]</v>
      </c>
      <c r="L544" s="26" t="str">
        <f t="array" ref="L544">IF(AND($D544="", $E544=""), "", IFNA(INDEX(Bhajans[], MATCH(IF($D544&lt;&gt;"", $D544, $E544), Bhajans[title], 0), 4), ""))
</f>
        <v>Chant the Holy name of Lord Vittala. Glory to Lord Panduranga, the consort of Rakumayi. Sing the glory of Lord Sai who is none other than Lord Vittala.</v>
      </c>
    </row>
    <row r="545" ht="22.5" hidden="1" customHeight="1">
      <c r="A545" s="5">
        <v>45937.0</v>
      </c>
      <c r="B545" s="22"/>
      <c r="C545" s="28" t="str">
        <f t="array" ref="C545">IFNA(XLOOKUP(E545,GP_Bhajan_List[GP Bhajan List], GP_Bhajan_List[Singer]),"")</f>
        <v/>
      </c>
      <c r="D545" s="22"/>
      <c r="E545" s="22"/>
      <c r="F545" s="23"/>
      <c r="G545" s="24"/>
      <c r="H545" s="25" t="str">
        <f t="array" ref="H545">IFNA(INDEX(Pitches[],MATCH($G545,Pitches[Pitches],0),2),"")</f>
        <v/>
      </c>
      <c r="I545" s="23" t="str">
        <f t="array" ref="I545">IF(
  AND(D545="", E545=""), 
  "", 
  IFNA(
    IF(
      INDEX(Singers[], MATCH(IF(D545&lt;&gt;"", B545, C545), Singers[Singers], 0), 2, 0) = "Gents",
      INDEX(Bhajans[], MATCH(IF(D545&lt;&gt;"", D545, E545), Bhajans[title], 0), 13),
      INDEX(Bhajans[], MATCH(IF(D545&lt;&gt;"", D545, E545), Bhajans[title], 0), 14)
    ),
    ""
  )
)
</f>
        <v/>
      </c>
      <c r="J545" s="25" t="str">
        <f t="array" ref="J545">IF(AND($D545="", $E545=""), "", IFNA(INDEX(Bhajans[], MATCH(IF($D545&lt;&gt;"", $D545, $E545), Bhajans[title], 0), 9), ""))
</f>
        <v/>
      </c>
      <c r="K545" s="26" t="str">
        <f t="array" ref="K545">IF(AND($D545="", $E545=""), "", IFNA(INDEX(Bhajans[], MATCH(IF($D545&lt;&gt;"", $D545, $E545), Bhajans[title], 0), 5), ""))
</f>
        <v/>
      </c>
      <c r="L545" s="26" t="str">
        <f t="array" ref="L545">IF(AND($D545="", $E545=""), "", IFNA(INDEX(Bhajans[], MATCH(IF($D545&lt;&gt;"", $D545, $E545), Bhajans[title], 0), 4), ""))
</f>
        <v/>
      </c>
    </row>
    <row r="546" ht="22.5" hidden="1" customHeight="1">
      <c r="A546" s="5">
        <v>45937.0</v>
      </c>
      <c r="B546" s="22"/>
      <c r="C546" s="28" t="str">
        <f t="array" ref="C546">IFNA(XLOOKUP(E546,GP_Bhajan_List[GP Bhajan List], GP_Bhajan_List[Singer]),"")</f>
        <v/>
      </c>
      <c r="D546" s="22"/>
      <c r="E546" s="22"/>
      <c r="F546" s="23"/>
      <c r="G546" s="24"/>
      <c r="H546" s="25" t="str">
        <f t="array" ref="H546">IFNA(INDEX(Pitches[],MATCH($G546,Pitches[Pitches],0),2),"")</f>
        <v/>
      </c>
      <c r="I546" s="23" t="str">
        <f t="array" ref="I546">IF(
  AND(D546="", E546=""), 
  "", 
  IFNA(
    IF(
      INDEX(Singers[], MATCH(IF(D546&lt;&gt;"", B546, C546), Singers[Singers], 0), 2, 0) = "Gents",
      INDEX(Bhajans[], MATCH(IF(D546&lt;&gt;"", D546, E546), Bhajans[title], 0), 13),
      INDEX(Bhajans[], MATCH(IF(D546&lt;&gt;"", D546, E546), Bhajans[title], 0), 14)
    ),
    ""
  )
)
</f>
        <v/>
      </c>
      <c r="J546" s="25" t="str">
        <f t="array" ref="J546">IF(AND($D546="", $E546=""), "", IFNA(INDEX(Bhajans[], MATCH(IF($D546&lt;&gt;"", $D546, $E546), Bhajans[title], 0), 9), ""))
</f>
        <v/>
      </c>
      <c r="K546" s="26" t="str">
        <f t="array" ref="K546">IF(AND($D546="", $E546=""), "", IFNA(INDEX(Bhajans[], MATCH(IF($D546&lt;&gt;"", $D546, $E546), Bhajans[title], 0), 5), ""))
</f>
        <v/>
      </c>
      <c r="L546" s="26" t="str">
        <f t="array" ref="L546">IF(AND($D546="", $E546=""), "", IFNA(INDEX(Bhajans[], MATCH(IF($D546&lt;&gt;"", $D546, $E546), Bhajans[title], 0), 4), ""))
</f>
        <v/>
      </c>
    </row>
    <row r="547" ht="22.5" hidden="1" customHeight="1">
      <c r="A547" s="5">
        <v>45938.0</v>
      </c>
      <c r="B547" s="22"/>
      <c r="C547" s="28" t="str">
        <f t="array" ref="C547">IFNA(XLOOKUP(E547,GP_Bhajan_List[GP Bhajan List], GP_Bhajan_List[Singer]),"")</f>
        <v/>
      </c>
      <c r="D547" s="22"/>
      <c r="E547" s="22"/>
      <c r="F547" s="23"/>
      <c r="G547" s="24"/>
      <c r="H547" s="25" t="str">
        <f t="array" ref="H547">IFNA(INDEX(Pitches[],MATCH($G547,Pitches[Pitches],0),2),"")</f>
        <v/>
      </c>
      <c r="I547" s="23" t="str">
        <f t="array" ref="I547">IF(
  AND(D547="", E547=""), 
  "", 
  IFNA(
    IF(
      INDEX(Singers[], MATCH(IF(D547&lt;&gt;"", B547, C547), Singers[Singers], 0), 2, 0) = "Gents",
      INDEX(Bhajans[], MATCH(IF(D547&lt;&gt;"", D547, E547), Bhajans[title], 0), 13),
      INDEX(Bhajans[], MATCH(IF(D547&lt;&gt;"", D547, E547), Bhajans[title], 0), 14)
    ),
    ""
  )
)
</f>
        <v/>
      </c>
      <c r="J547" s="25" t="str">
        <f t="array" ref="J547">IF(AND($D547="", $E547=""), "", IFNA(INDEX(Bhajans[], MATCH(IF($D547&lt;&gt;"", $D547, $E547), Bhajans[title], 0), 9), ""))
</f>
        <v/>
      </c>
      <c r="K547" s="26" t="str">
        <f t="array" ref="K547">IF(AND($D547="", $E547=""), "", IFNA(INDEX(Bhajans[], MATCH(IF($D547&lt;&gt;"", $D547, $E547), Bhajans[title], 0), 5), ""))
</f>
        <v/>
      </c>
      <c r="L547" s="26" t="str">
        <f t="array" ref="L547">IF(AND($D547="", $E547=""), "", IFNA(INDEX(Bhajans[], MATCH(IF($D547&lt;&gt;"", $D547, $E547), Bhajans[title], 0), 4), ""))
</f>
        <v/>
      </c>
    </row>
    <row r="548" ht="22.5" hidden="1" customHeight="1">
      <c r="A548" s="5">
        <v>45938.0</v>
      </c>
      <c r="B548" s="22"/>
      <c r="C548" s="28" t="str">
        <f t="array" ref="C548">IFNA(XLOOKUP(E548,GP_Bhajan_List[GP Bhajan List], GP_Bhajan_List[Singer]),"")</f>
        <v/>
      </c>
      <c r="D548" s="22"/>
      <c r="E548" s="22"/>
      <c r="F548" s="23"/>
      <c r="G548" s="24"/>
      <c r="H548" s="25" t="str">
        <f t="array" ref="H548">IFNA(INDEX(Pitches[],MATCH($G548,Pitches[Pitches],0),2),"")</f>
        <v/>
      </c>
      <c r="I548" s="23" t="str">
        <f t="array" ref="I548">IF(
  AND(D548="", E548=""), 
  "", 
  IFNA(
    IF(
      INDEX(Singers[], MATCH(IF(D548&lt;&gt;"", B548, C548), Singers[Singers], 0), 2, 0) = "Gents",
      INDEX(Bhajans[], MATCH(IF(D548&lt;&gt;"", D548, E548), Bhajans[title], 0), 13),
      INDEX(Bhajans[], MATCH(IF(D548&lt;&gt;"", D548, E548), Bhajans[title], 0), 14)
    ),
    ""
  )
)
</f>
        <v/>
      </c>
      <c r="J548" s="25" t="str">
        <f t="array" ref="J548">IF(AND($D548="", $E548=""), "", IFNA(INDEX(Bhajans[], MATCH(IF($D548&lt;&gt;"", $D548, $E548), Bhajans[title], 0), 9), ""))
</f>
        <v/>
      </c>
      <c r="K548" s="26" t="str">
        <f t="array" ref="K548">IF(AND($D548="", $E548=""), "", IFNA(INDEX(Bhajans[], MATCH(IF($D548&lt;&gt;"", $D548, $E548), Bhajans[title], 0), 5), ""))
</f>
        <v/>
      </c>
      <c r="L548" s="26" t="str">
        <f t="array" ref="L548">IF(AND($D548="", $E548=""), "", IFNA(INDEX(Bhajans[], MATCH(IF($D548&lt;&gt;"", $D548, $E548), Bhajans[title], 0), 4), ""))
</f>
        <v/>
      </c>
    </row>
    <row r="549" ht="22.5" hidden="1" customHeight="1">
      <c r="A549" s="5">
        <v>45938.0</v>
      </c>
      <c r="B549" s="22"/>
      <c r="C549" s="28" t="str">
        <f t="array" ref="C549">IFNA(XLOOKUP(E549,GP_Bhajan_List[GP Bhajan List], GP_Bhajan_List[Singer]),"")</f>
        <v/>
      </c>
      <c r="D549" s="22"/>
      <c r="E549" s="22"/>
      <c r="F549" s="23"/>
      <c r="G549" s="24"/>
      <c r="H549" s="25" t="str">
        <f t="array" ref="H549">IFNA(INDEX(Pitches[],MATCH($G549,Pitches[Pitches],0),2),"")</f>
        <v/>
      </c>
      <c r="I549" s="23" t="str">
        <f t="array" ref="I549">IF(
  AND(D549="", E549=""), 
  "", 
  IFNA(
    IF(
      INDEX(Singers[], MATCH(IF(D549&lt;&gt;"", B549, C549), Singers[Singers], 0), 2, 0) = "Gents",
      INDEX(Bhajans[], MATCH(IF(D549&lt;&gt;"", D549, E549), Bhajans[title], 0), 13),
      INDEX(Bhajans[], MATCH(IF(D549&lt;&gt;"", D549, E549), Bhajans[title], 0), 14)
    ),
    ""
  )
)
</f>
        <v/>
      </c>
      <c r="J549" s="25" t="str">
        <f t="array" ref="J549">IF(AND($D549="", $E549=""), "", IFNA(INDEX(Bhajans[], MATCH(IF($D549&lt;&gt;"", $D549, $E549), Bhajans[title], 0), 9), ""))
</f>
        <v/>
      </c>
      <c r="K549" s="26" t="str">
        <f t="array" ref="K549">IF(AND($D549="", $E549=""), "", IFNA(INDEX(Bhajans[], MATCH(IF($D549&lt;&gt;"", $D549, $E549), Bhajans[title], 0), 5), ""))
</f>
        <v/>
      </c>
      <c r="L549" s="26" t="str">
        <f t="array" ref="L549">IF(AND($D549="", $E549=""), "", IFNA(INDEX(Bhajans[], MATCH(IF($D549&lt;&gt;"", $D549, $E549), Bhajans[title], 0), 4), ""))
</f>
        <v/>
      </c>
    </row>
    <row r="550" ht="22.5" hidden="1" customHeight="1">
      <c r="A550" s="5">
        <v>45938.0</v>
      </c>
      <c r="B550" s="22"/>
      <c r="C550" s="28" t="str">
        <f t="array" ref="C550">IFNA(XLOOKUP(E550,GP_Bhajan_List[GP Bhajan List], GP_Bhajan_List[Singer]),"")</f>
        <v/>
      </c>
      <c r="D550" s="22"/>
      <c r="E550" s="22"/>
      <c r="F550" s="23"/>
      <c r="G550" s="24"/>
      <c r="H550" s="25" t="str">
        <f t="array" ref="H550">IFNA(INDEX(Pitches[],MATCH($G550,Pitches[Pitches],0),2),"")</f>
        <v/>
      </c>
      <c r="I550" s="23" t="str">
        <f t="array" ref="I550">IF(
  AND(D550="", E550=""), 
  "", 
  IFNA(
    IF(
      INDEX(Singers[], MATCH(IF(D550&lt;&gt;"", B550, C550), Singers[Singers], 0), 2, 0) = "Gents",
      INDEX(Bhajans[], MATCH(IF(D550&lt;&gt;"", D550, E550), Bhajans[title], 0), 13),
      INDEX(Bhajans[], MATCH(IF(D550&lt;&gt;"", D550, E550), Bhajans[title], 0), 14)
    ),
    ""
  )
)
</f>
        <v/>
      </c>
      <c r="J550" s="25" t="str">
        <f t="array" ref="J550">IF(AND($D550="", $E550=""), "", IFNA(INDEX(Bhajans[], MATCH(IF($D550&lt;&gt;"", $D550, $E550), Bhajans[title], 0), 9), ""))
</f>
        <v/>
      </c>
      <c r="K550" s="26" t="str">
        <f t="array" ref="K550">IF(AND($D550="", $E550=""), "", IFNA(INDEX(Bhajans[], MATCH(IF($D550&lt;&gt;"", $D550, $E550), Bhajans[title], 0), 5), ""))
</f>
        <v/>
      </c>
      <c r="L550" s="26" t="str">
        <f t="array" ref="L550">IF(AND($D550="", $E550=""), "", IFNA(INDEX(Bhajans[], MATCH(IF($D550&lt;&gt;"", $D550, $E550), Bhajans[title], 0), 4), ""))
</f>
        <v/>
      </c>
    </row>
    <row r="551" ht="22.5" hidden="1" customHeight="1">
      <c r="A551" s="5">
        <v>45939.0</v>
      </c>
      <c r="B551" s="22"/>
      <c r="C551" s="28" t="str">
        <f t="array" ref="C551">IFNA(XLOOKUP(E551,GP_Bhajan_List[GP Bhajan List], GP_Bhajan_List[Singer]),"")</f>
        <v/>
      </c>
      <c r="D551" s="22"/>
      <c r="E551" s="22"/>
      <c r="F551" s="23"/>
      <c r="G551" s="24"/>
      <c r="H551" s="25" t="str">
        <f t="array" ref="H551">IFNA(INDEX(Pitches[],MATCH($G551,Pitches[Pitches],0),2),"")</f>
        <v/>
      </c>
      <c r="I551" s="23" t="str">
        <f t="array" ref="I551">IF(
  AND(D551="", E551=""), 
  "", 
  IFNA(
    IF(
      INDEX(Singers[], MATCH(IF(D551&lt;&gt;"", B551, C551), Singers[Singers], 0), 2, 0) = "Gents",
      INDEX(Bhajans[], MATCH(IF(D551&lt;&gt;"", D551, E551), Bhajans[title], 0), 13),
      INDEX(Bhajans[], MATCH(IF(D551&lt;&gt;"", D551, E551), Bhajans[title], 0), 14)
    ),
    ""
  )
)
</f>
        <v/>
      </c>
      <c r="J551" s="25" t="str">
        <f t="array" ref="J551">IF(AND($D551="", $E551=""), "", IFNA(INDEX(Bhajans[], MATCH(IF($D551&lt;&gt;"", $D551, $E551), Bhajans[title], 0), 9), ""))
</f>
        <v/>
      </c>
      <c r="K551" s="26" t="str">
        <f t="array" ref="K551">IF(AND($D551="", $E551=""), "", IFNA(INDEX(Bhajans[], MATCH(IF($D551&lt;&gt;"", $D551, $E551), Bhajans[title], 0), 5), ""))
</f>
        <v/>
      </c>
      <c r="L551" s="26" t="str">
        <f t="array" ref="L551">IF(AND($D551="", $E551=""), "", IFNA(INDEX(Bhajans[], MATCH(IF($D551&lt;&gt;"", $D551, $E551), Bhajans[title], 0), 4), ""))
</f>
        <v/>
      </c>
    </row>
    <row r="552" ht="22.5" hidden="1" customHeight="1">
      <c r="A552" s="5">
        <v>45939.0</v>
      </c>
      <c r="B552" s="20" t="s">
        <v>15</v>
      </c>
      <c r="C552" s="28" t="str">
        <f t="array" ref="C552">IFNA(XLOOKUP(E552,GP_Bhajan_List[GP Bhajan List], GP_Bhajan_List[Singer]),"")</f>
        <v/>
      </c>
      <c r="D552" s="20" t="s">
        <v>6146</v>
      </c>
      <c r="E552" s="22"/>
      <c r="F552" s="23"/>
      <c r="G552" s="24" t="s">
        <v>52</v>
      </c>
      <c r="H552" s="25" t="str">
        <f t="array" ref="H552">IFNA(INDEX(Pitches[],MATCH($G552,Pitches[Pitches],0),2),"")</f>
        <v>G#</v>
      </c>
      <c r="I552" s="23" t="str">
        <f t="array" ref="I552">IF(
  AND(D552="", E552=""), 
  "", 
  IFNA(
    IF(
      INDEX(Singers[], MATCH(IF(D552&lt;&gt;"", B552, C552), Singers[Singers], 0), 2, 0) = "Gents",
      INDEX(Bhajans[], MATCH(IF(D552&lt;&gt;"", D552, E552), Bhajans[title], 0), 13),
      INDEX(Bhajans[], MATCH(IF(D552&lt;&gt;"", D552, E552), Bhajans[title], 0), 14)
    ),
    ""
  )
)
</f>
        <v>7 Pancham / B</v>
      </c>
      <c r="J552" s="25" t="str">
        <f t="array" ref="J552">IF(AND($D552="", $E552=""), "", IFNA(INDEX(Bhajans[], MATCH(IF($D552&lt;&gt;"", $D552, $E552), Bhajans[title], 0), 9), ""))
</f>
        <v>Mishra Pahadi</v>
      </c>
      <c r="K552" s="26" t="str">
        <f t="array" ref="K552">IF(AND($D552="", $E552=""), "", IFNA(INDEX(Bhajans[], MATCH(IF($D552&lt;&gt;"", $D552, $E552), Bhajans[title], 0), 5), ""))
</f>
        <v>Jai Ganesh Jai Ganesh Jai Ganesha Deva
Sri Ganesha Sri Ganesha Sri Ganesha Deva [ Jai Ganesh … ]
Bhakthoddharana Bhaktha Jana Poshana
Paapa Vinashana Bhaktha Samrakshana
Omkaara Pranava Sri Roopa
Parvathi Nandana Jaya Jagavandana</v>
      </c>
      <c r="L552" s="26" t="str">
        <f t="array" ref="L552">IF(AND($D552="", $E552=""), "", IFNA(INDEX(Bhajans[], MATCH(IF($D552&lt;&gt;"", $D552, $E552), Bhajans[title], 0), 4), ""))
</f>
        <v>Victory to Lord Ganesha, the lord of Ganas who is ever auspicious, always engaged in uplifting, nourishing, redeeming and protecting devotees. He is the source of the primordial sound, Pranava. He is the darling son of Mother Parvathi and is worshipped by the whole world.</v>
      </c>
    </row>
    <row r="553" ht="22.5" hidden="1" customHeight="1">
      <c r="A553" s="5">
        <v>45939.0</v>
      </c>
      <c r="B553" s="20" t="s">
        <v>6</v>
      </c>
      <c r="C553" s="28" t="str">
        <f t="array" ref="C553">IFNA(XLOOKUP(E553,GP_Bhajan_List[GP Bhajan List], GP_Bhajan_List[Singer]),"")</f>
        <v/>
      </c>
      <c r="D553" s="20" t="s">
        <v>5906</v>
      </c>
      <c r="E553" s="22"/>
      <c r="F553" s="23"/>
      <c r="G553" s="65" t="s">
        <v>144</v>
      </c>
      <c r="H553" s="25" t="str">
        <f t="array" ref="H553">IFNA(INDEX(Pitches[],MATCH($G553,Pitches[Pitches],0),2),"")</f>
        <v>D#</v>
      </c>
      <c r="I553" s="23" t="str">
        <f t="array" ref="I553">IF(
  AND(D553="", E553=""), 
  "", 
  IFNA(
    IF(
      INDEX(Singers[], MATCH(IF(D553&lt;&gt;"", B553, C553), Singers[Singers], 0), 2, 0) = "Gents",
      INDEX(Bhajans[], MATCH(IF(D553&lt;&gt;"", D553, E553), Bhajans[title], 0), 13),
      INDEX(Bhajans[], MATCH(IF(D553&lt;&gt;"", D553, E553), Bhajans[title], 0), 14)
    ),
    ""
  )
)
</f>
        <v>5.5 Pancham / G#</v>
      </c>
      <c r="J553" s="25" t="str">
        <f t="array" ref="J553">IF(AND($D553="", $E553=""), "", IFNA(INDEX(Bhajans[], MATCH(IF($D553&lt;&gt;"", $D553, $E553), Bhajans[title], 0), 9), ""))
</f>
        <v>Chakravakam / Ahir Bhairav</v>
      </c>
      <c r="K553" s="26" t="str">
        <f t="array" ref="K553">IF(AND($D553="", $E553=""), "", IFNA(INDEX(Bhajans[], MATCH(IF($D553&lt;&gt;"", $D553, $E553), Bhajans[title], 0), 5), ""))
</f>
        <v>Shankari Bhaktha Vashankari Ma
Sankata Haarini Sai Ma
Pranava Swaroopini Prema Dayini
Parthi Pureeshwari Palaya Maam
Mangala Kaarini Manjula Bhaashini
Gnana Dayini Sai Ma
Sai Ma (Sathya) Sai Ma</v>
      </c>
      <c r="L553" s="26" t="str">
        <f t="array" ref="L553">IF(AND($D553="", $E553=""), "", IFNA(INDEX(Bhajans[], MATCH(IF($D553&lt;&gt;"", $D553, $E553), Bhajans[title], 0), 4), ""))
</f>
        <v>Salutations to Mother Shankari (Parvathi), who is the remover of obstacles, who is verily Mother Sai, the embodiment of the Primordial Sound Om. Protect us O Lord of Parthi, the bestower of love, wisdom and auspiciousness.</v>
      </c>
    </row>
    <row r="554" ht="22.5" hidden="1" customHeight="1">
      <c r="A554" s="5">
        <v>45939.0</v>
      </c>
      <c r="B554" s="20" t="s">
        <v>2</v>
      </c>
      <c r="C554" s="28" t="str">
        <f t="array" ref="C554">IFNA(XLOOKUP(E554,GP_Bhajan_List[GP Bhajan List], GP_Bhajan_List[Singer]),"")</f>
        <v/>
      </c>
      <c r="D554" s="20" t="s">
        <v>2678</v>
      </c>
      <c r="E554" s="22"/>
      <c r="F554" s="23"/>
      <c r="G554" s="66" t="s">
        <v>52</v>
      </c>
      <c r="H554" s="25" t="str">
        <f t="array" ref="H554">IFNA(INDEX(Pitches[],MATCH($G554,Pitches[Pitches],0),2),"")</f>
        <v>G#</v>
      </c>
      <c r="I554" s="23" t="str">
        <f t="array" ref="I554">IF(
  AND(D554="", E554=""), 
  "", 
  IFNA(
    IF(
      INDEX(Singers[], MATCH(IF(D554&lt;&gt;"", B554, C554), Singers[Singers], 0), 2, 0) = "Gents",
      INDEX(Bhajans[], MATCH(IF(D554&lt;&gt;"", D554, E554), Bhajans[title], 0), 13),
      INDEX(Bhajans[], MATCH(IF(D554&lt;&gt;"", D554, E554), Bhajans[title], 0), 14)
    ),
    ""
  )
)
</f>
        <v>1 Pancham / C</v>
      </c>
      <c r="J554" s="25" t="str">
        <f t="array" ref="J554">IF(AND($D554="", $E554=""), "", IFNA(INDEX(Bhajans[], MATCH(IF($D554&lt;&gt;"", $D554, $E554), Bhajans[title], 0), 9), ""))
</f>
        <v>Jaunpuri</v>
      </c>
      <c r="K554" s="26" t="str">
        <f t="array" ref="K554">IF(AND($D554="", $E554=""), "", IFNA(INDEX(Bhajans[], MATCH(IF($D554&lt;&gt;"", $D554, $E554), Bhajans[title], 0), 5), ""))
</f>
        <v>Bhajo Madhura Hari Naam Nirantara Bhajo Madhura Hari Naam
Sarala Bhaav Se Sai Bhajo
Madhura Bhaav Se Baba Bhajo
Hari Hi Sukh Hai Hari Hi Shanthi
Hari Prashanthi Nivasi Ram</v>
      </c>
      <c r="L554" s="26" t="str">
        <f t="array" ref="L554">IF(AND($D554="", $E554=""), "", IFNA(INDEX(Bhajans[], MATCH(IF($D554&lt;&gt;"", $D554, $E554), Bhajans[title], 0), 4), ""))
</f>
        <v>Worship and recite forever the enchanting and sweet name of Lord Hari. There is no happiness and peace without chanting the sweet name of the Lord Sai, the resident of Prashanthi Nilayam, the abode of everlasting peace.</v>
      </c>
    </row>
    <row r="555" ht="22.5" hidden="1" customHeight="1">
      <c r="A555" s="5">
        <v>45940.0</v>
      </c>
      <c r="B555" s="22"/>
      <c r="C555" s="28" t="str">
        <f t="array" ref="C555">IFNA(XLOOKUP(E555,GP_Bhajan_List[GP Bhajan List], GP_Bhajan_List[Singer]),"")</f>
        <v/>
      </c>
      <c r="D555" s="22"/>
      <c r="E555" s="22"/>
      <c r="F555" s="23"/>
      <c r="G555" s="65"/>
      <c r="H555" s="25" t="str">
        <f t="array" ref="H555">IFNA(INDEX(Pitches[],MATCH($G555,Pitches[Pitches],0),2),"")</f>
        <v/>
      </c>
      <c r="I555" s="23" t="str">
        <f t="array" ref="I555">IF(
  AND(D555="", E555=""), 
  "", 
  IFNA(
    IF(
      INDEX(Singers[], MATCH(IF(D555&lt;&gt;"", B555, C555), Singers[Singers], 0), 2, 0) = "Gents",
      INDEX(Bhajans[], MATCH(IF(D555&lt;&gt;"", D555, E555), Bhajans[title], 0), 13),
      INDEX(Bhajans[], MATCH(IF(D555&lt;&gt;"", D555, E555), Bhajans[title], 0), 14)
    ),
    ""
  )
)
</f>
        <v/>
      </c>
      <c r="J555" s="25" t="str">
        <f t="array" ref="J555">IF(AND($D555="", $E555=""), "", IFNA(INDEX(Bhajans[], MATCH(IF($D555&lt;&gt;"", $D555, $E555), Bhajans[title], 0), 9), ""))
</f>
        <v/>
      </c>
      <c r="K555" s="26" t="str">
        <f t="array" ref="K555">IF(AND($D555="", $E555=""), "", IFNA(INDEX(Bhajans[], MATCH(IF($D555&lt;&gt;"", $D555, $E555), Bhajans[title], 0), 5), ""))
</f>
        <v/>
      </c>
      <c r="L555" s="26" t="str">
        <f t="array" ref="L555">IF(AND($D555="", $E555=""), "", IFNA(INDEX(Bhajans[], MATCH(IF($D555&lt;&gt;"", $D555, $E555), Bhajans[title], 0), 4), ""))
</f>
        <v/>
      </c>
    </row>
    <row r="556" ht="22.5" hidden="1" customHeight="1">
      <c r="A556" s="5">
        <v>45940.0</v>
      </c>
      <c r="B556" s="22"/>
      <c r="C556" s="28" t="str">
        <f t="array" ref="C556">IFNA(XLOOKUP(E556,GP_Bhajan_List[GP Bhajan List], GP_Bhajan_List[Singer]),"")</f>
        <v/>
      </c>
      <c r="D556" s="22"/>
      <c r="E556" s="22"/>
      <c r="F556" s="23"/>
      <c r="G556" s="65"/>
      <c r="H556" s="25" t="str">
        <f t="array" ref="H556">IFNA(INDEX(Pitches[],MATCH($G556,Pitches[Pitches],0),2),"")</f>
        <v/>
      </c>
      <c r="I556" s="23" t="str">
        <f t="array" ref="I556">IF(
  AND(D556="", E556=""), 
  "", 
  IFNA(
    IF(
      INDEX(Singers[], MATCH(IF(D556&lt;&gt;"", B556, C556), Singers[Singers], 0), 2, 0) = "Gents",
      INDEX(Bhajans[], MATCH(IF(D556&lt;&gt;"", D556, E556), Bhajans[title], 0), 13),
      INDEX(Bhajans[], MATCH(IF(D556&lt;&gt;"", D556, E556), Bhajans[title], 0), 14)
    ),
    ""
  )
)
</f>
        <v/>
      </c>
      <c r="J556" s="25" t="str">
        <f t="array" ref="J556">IF(AND($D556="", $E556=""), "", IFNA(INDEX(Bhajans[], MATCH(IF($D556&lt;&gt;"", $D556, $E556), Bhajans[title], 0), 9), ""))
</f>
        <v/>
      </c>
      <c r="K556" s="26" t="str">
        <f t="array" ref="K556">IF(AND($D556="", $E556=""), "", IFNA(INDEX(Bhajans[], MATCH(IF($D556&lt;&gt;"", $D556, $E556), Bhajans[title], 0), 5), ""))
</f>
        <v/>
      </c>
      <c r="L556" s="26" t="str">
        <f t="array" ref="L556">IF(AND($D556="", $E556=""), "", IFNA(INDEX(Bhajans[], MATCH(IF($D556&lt;&gt;"", $D556, $E556), Bhajans[title], 0), 4), ""))
</f>
        <v/>
      </c>
    </row>
    <row r="557" ht="22.5" hidden="1" customHeight="1">
      <c r="A557" s="5">
        <v>45940.0</v>
      </c>
      <c r="B557" s="22"/>
      <c r="C557" s="28" t="str">
        <f t="array" ref="C557">IFNA(XLOOKUP(E557,GP_Bhajan_List[GP Bhajan List], GP_Bhajan_List[Singer]),"")</f>
        <v/>
      </c>
      <c r="D557" s="22"/>
      <c r="E557" s="22"/>
      <c r="F557" s="23"/>
      <c r="G557" s="65"/>
      <c r="H557" s="25" t="str">
        <f t="array" ref="H557">IFNA(INDEX(Pitches[],MATCH($G557,Pitches[Pitches],0),2),"")</f>
        <v/>
      </c>
      <c r="I557" s="23" t="str">
        <f t="array" ref="I557">IF(
  AND(D557="", E557=""), 
  "", 
  IFNA(
    IF(
      INDEX(Singers[], MATCH(IF(D557&lt;&gt;"", B557, C557), Singers[Singers], 0), 2, 0) = "Gents",
      INDEX(Bhajans[], MATCH(IF(D557&lt;&gt;"", D557, E557), Bhajans[title], 0), 13),
      INDEX(Bhajans[], MATCH(IF(D557&lt;&gt;"", D557, E557), Bhajans[title], 0), 14)
    ),
    ""
  )
)
</f>
        <v/>
      </c>
      <c r="J557" s="25" t="str">
        <f t="array" ref="J557">IF(AND($D557="", $E557=""), "", IFNA(INDEX(Bhajans[], MATCH(IF($D557&lt;&gt;"", $D557, $E557), Bhajans[title], 0), 9), ""))
</f>
        <v/>
      </c>
      <c r="K557" s="26" t="str">
        <f t="array" ref="K557">IF(AND($D557="", $E557=""), "", IFNA(INDEX(Bhajans[], MATCH(IF($D557&lt;&gt;"", $D557, $E557), Bhajans[title], 0), 5), ""))
</f>
        <v/>
      </c>
      <c r="L557" s="26" t="str">
        <f t="array" ref="L557">IF(AND($D557="", $E557=""), "", IFNA(INDEX(Bhajans[], MATCH(IF($D557&lt;&gt;"", $D557, $E557), Bhajans[title], 0), 4), ""))
</f>
        <v/>
      </c>
    </row>
    <row r="558" ht="22.5" hidden="1" customHeight="1">
      <c r="A558" s="5">
        <v>45940.0</v>
      </c>
      <c r="B558" s="22"/>
      <c r="C558" s="28" t="str">
        <f t="array" ref="C558">IFNA(XLOOKUP(E558,GP_Bhajan_List[GP Bhajan List], GP_Bhajan_List[Singer]),"")</f>
        <v/>
      </c>
      <c r="D558" s="22"/>
      <c r="E558" s="22"/>
      <c r="F558" s="23"/>
      <c r="G558" s="65"/>
      <c r="H558" s="25" t="str">
        <f t="array" ref="H558">IFNA(INDEX(Pitches[],MATCH($G558,Pitches[Pitches],0),2),"")</f>
        <v/>
      </c>
      <c r="I558" s="23" t="str">
        <f t="array" ref="I558">IF(
  AND(D558="", E558=""), 
  "", 
  IFNA(
    IF(
      INDEX(Singers[], MATCH(IF(D558&lt;&gt;"", B558, C558), Singers[Singers], 0), 2, 0) = "Gents",
      INDEX(Bhajans[], MATCH(IF(D558&lt;&gt;"", D558, E558), Bhajans[title], 0), 13),
      INDEX(Bhajans[], MATCH(IF(D558&lt;&gt;"", D558, E558), Bhajans[title], 0), 14)
    ),
    ""
  )
)
</f>
        <v/>
      </c>
      <c r="J558" s="25" t="str">
        <f t="array" ref="J558">IF(AND($D558="", $E558=""), "", IFNA(INDEX(Bhajans[], MATCH(IF($D558&lt;&gt;"", $D558, $E558), Bhajans[title], 0), 9), ""))
</f>
        <v/>
      </c>
      <c r="K558" s="26" t="str">
        <f t="array" ref="K558">IF(AND($D558="", $E558=""), "", IFNA(INDEX(Bhajans[], MATCH(IF($D558&lt;&gt;"", $D558, $E558), Bhajans[title], 0), 5), ""))
</f>
        <v/>
      </c>
      <c r="L558" s="26" t="str">
        <f t="array" ref="L558">IF(AND($D558="", $E558=""), "", IFNA(INDEX(Bhajans[], MATCH(IF($D558&lt;&gt;"", $D558, $E558), Bhajans[title], 0), 4), ""))
</f>
        <v/>
      </c>
    </row>
    <row r="559" ht="22.5" hidden="1" customHeight="1">
      <c r="A559" s="5">
        <v>45941.0</v>
      </c>
      <c r="B559" s="22"/>
      <c r="C559" s="28" t="str">
        <f t="array" ref="C559">IFNA(XLOOKUP(E559,GP_Bhajan_List[GP Bhajan List], GP_Bhajan_List[Singer]),"")</f>
        <v/>
      </c>
      <c r="D559" s="22"/>
      <c r="E559" s="22"/>
      <c r="F559" s="23"/>
      <c r="G559" s="65"/>
      <c r="H559" s="25" t="str">
        <f t="array" ref="H559">IFNA(INDEX(Pitches[],MATCH($G559,Pitches[Pitches],0),2),"")</f>
        <v/>
      </c>
      <c r="I559" s="23" t="str">
        <f t="array" ref="I559">IF(
  AND(D559="", E559=""), 
  "", 
  IFNA(
    IF(
      INDEX(Singers[], MATCH(IF(D559&lt;&gt;"", B559, C559), Singers[Singers], 0), 2, 0) = "Gents",
      INDEX(Bhajans[], MATCH(IF(D559&lt;&gt;"", D559, E559), Bhajans[title], 0), 13),
      INDEX(Bhajans[], MATCH(IF(D559&lt;&gt;"", D559, E559), Bhajans[title], 0), 14)
    ),
    ""
  )
)
</f>
        <v/>
      </c>
      <c r="J559" s="25" t="str">
        <f t="array" ref="J559">IF(AND($D559="", $E559=""), "", IFNA(INDEX(Bhajans[], MATCH(IF($D559&lt;&gt;"", $D559, $E559), Bhajans[title], 0), 9), ""))
</f>
        <v/>
      </c>
      <c r="K559" s="26" t="str">
        <f t="array" ref="K559">IF(AND($D559="", $E559=""), "", IFNA(INDEX(Bhajans[], MATCH(IF($D559&lt;&gt;"", $D559, $E559), Bhajans[title], 0), 5), ""))
</f>
        <v/>
      </c>
      <c r="L559" s="26" t="str">
        <f t="array" ref="L559">IF(AND($D559="", $E559=""), "", IFNA(INDEX(Bhajans[], MATCH(IF($D559&lt;&gt;"", $D559, $E559), Bhajans[title], 0), 4), ""))
</f>
        <v/>
      </c>
    </row>
    <row r="560" ht="22.5" hidden="1" customHeight="1">
      <c r="A560" s="5">
        <v>45941.0</v>
      </c>
      <c r="B560" s="22"/>
      <c r="C560" s="28" t="str">
        <f t="array" ref="C560">IFNA(XLOOKUP(E560,GP_Bhajan_List[GP Bhajan List], GP_Bhajan_List[Singer]),"")</f>
        <v/>
      </c>
      <c r="D560" s="22"/>
      <c r="E560" s="22"/>
      <c r="F560" s="23"/>
      <c r="G560" s="65"/>
      <c r="H560" s="25" t="str">
        <f t="array" ref="H560">IFNA(INDEX(Pitches[],MATCH($G560,Pitches[Pitches],0),2),"")</f>
        <v/>
      </c>
      <c r="I560" s="23" t="str">
        <f t="array" ref="I560">IF(
  AND(D560="", E560=""), 
  "", 
  IFNA(
    IF(
      INDEX(Singers[], MATCH(IF(D560&lt;&gt;"", B560, C560), Singers[Singers], 0), 2, 0) = "Gents",
      INDEX(Bhajans[], MATCH(IF(D560&lt;&gt;"", D560, E560), Bhajans[title], 0), 13),
      INDEX(Bhajans[], MATCH(IF(D560&lt;&gt;"", D560, E560), Bhajans[title], 0), 14)
    ),
    ""
  )
)
</f>
        <v/>
      </c>
      <c r="J560" s="25" t="str">
        <f t="array" ref="J560">IF(AND($D560="", $E560=""), "", IFNA(INDEX(Bhajans[], MATCH(IF($D560&lt;&gt;"", $D560, $E560), Bhajans[title], 0), 9), ""))
</f>
        <v/>
      </c>
      <c r="K560" s="26" t="str">
        <f t="array" ref="K560">IF(AND($D560="", $E560=""), "", IFNA(INDEX(Bhajans[], MATCH(IF($D560&lt;&gt;"", $D560, $E560), Bhajans[title], 0), 5), ""))
</f>
        <v/>
      </c>
      <c r="L560" s="26" t="str">
        <f t="array" ref="L560">IF(AND($D560="", $E560=""), "", IFNA(INDEX(Bhajans[], MATCH(IF($D560&lt;&gt;"", $D560, $E560), Bhajans[title], 0), 4), ""))
</f>
        <v/>
      </c>
    </row>
    <row r="561" ht="22.5" hidden="1" customHeight="1">
      <c r="A561" s="5">
        <v>45941.0</v>
      </c>
      <c r="B561" s="22"/>
      <c r="C561" s="28" t="str">
        <f t="array" ref="C561">IFNA(XLOOKUP(E561,GP_Bhajan_List[GP Bhajan List], GP_Bhajan_List[Singer]),"")</f>
        <v/>
      </c>
      <c r="D561" s="22"/>
      <c r="E561" s="22"/>
      <c r="F561" s="23"/>
      <c r="G561" s="65"/>
      <c r="H561" s="25" t="str">
        <f t="array" ref="H561">IFNA(INDEX(Pitches[],MATCH($G561,Pitches[Pitches],0),2),"")</f>
        <v/>
      </c>
      <c r="I561" s="23" t="str">
        <f t="array" ref="I561">IF(
  AND(D561="", E561=""), 
  "", 
  IFNA(
    IF(
      INDEX(Singers[], MATCH(IF(D561&lt;&gt;"", B561, C561), Singers[Singers], 0), 2, 0) = "Gents",
      INDEX(Bhajans[], MATCH(IF(D561&lt;&gt;"", D561, E561), Bhajans[title], 0), 13),
      INDEX(Bhajans[], MATCH(IF(D561&lt;&gt;"", D561, E561), Bhajans[title], 0), 14)
    ),
    ""
  )
)
</f>
        <v/>
      </c>
      <c r="J561" s="25" t="str">
        <f t="array" ref="J561">IF(AND($D561="", $E561=""), "", IFNA(INDEX(Bhajans[], MATCH(IF($D561&lt;&gt;"", $D561, $E561), Bhajans[title], 0), 9), ""))
</f>
        <v/>
      </c>
      <c r="K561" s="26" t="str">
        <f t="array" ref="K561">IF(AND($D561="", $E561=""), "", IFNA(INDEX(Bhajans[], MATCH(IF($D561&lt;&gt;"", $D561, $E561), Bhajans[title], 0), 5), ""))
</f>
        <v/>
      </c>
      <c r="L561" s="26" t="str">
        <f t="array" ref="L561">IF(AND($D561="", $E561=""), "", IFNA(INDEX(Bhajans[], MATCH(IF($D561&lt;&gt;"", $D561, $E561), Bhajans[title], 0), 4), ""))
</f>
        <v/>
      </c>
    </row>
    <row r="562" ht="22.5" hidden="1" customHeight="1">
      <c r="A562" s="5">
        <v>45941.0</v>
      </c>
      <c r="B562" s="22"/>
      <c r="C562" s="28" t="str">
        <f t="array" ref="C562">IFNA(XLOOKUP(E562,GP_Bhajan_List[GP Bhajan List], GP_Bhajan_List[Singer]),"")</f>
        <v/>
      </c>
      <c r="D562" s="22"/>
      <c r="E562" s="22"/>
      <c r="F562" s="23"/>
      <c r="G562" s="65"/>
      <c r="H562" s="25" t="str">
        <f t="array" ref="H562">IFNA(INDEX(Pitches[],MATCH($G562,Pitches[Pitches],0),2),"")</f>
        <v/>
      </c>
      <c r="I562" s="23" t="str">
        <f t="array" ref="I562">IF(
  AND(D562="", E562=""), 
  "", 
  IFNA(
    IF(
      INDEX(Singers[], MATCH(IF(D562&lt;&gt;"", B562, C562), Singers[Singers], 0), 2, 0) = "Gents",
      INDEX(Bhajans[], MATCH(IF(D562&lt;&gt;"", D562, E562), Bhajans[title], 0), 13),
      INDEX(Bhajans[], MATCH(IF(D562&lt;&gt;"", D562, E562), Bhajans[title], 0), 14)
    ),
    ""
  )
)
</f>
        <v/>
      </c>
      <c r="J562" s="25" t="str">
        <f t="array" ref="J562">IF(AND($D562="", $E562=""), "", IFNA(INDEX(Bhajans[], MATCH(IF($D562&lt;&gt;"", $D562, $E562), Bhajans[title], 0), 9), ""))
</f>
        <v/>
      </c>
      <c r="K562" s="26" t="str">
        <f t="array" ref="K562">IF(AND($D562="", $E562=""), "", IFNA(INDEX(Bhajans[], MATCH(IF($D562&lt;&gt;"", $D562, $E562), Bhajans[title], 0), 5), ""))
</f>
        <v/>
      </c>
      <c r="L562" s="26" t="str">
        <f t="array" ref="L562">IF(AND($D562="", $E562=""), "", IFNA(INDEX(Bhajans[], MATCH(IF($D562&lt;&gt;"", $D562, $E562), Bhajans[title], 0), 4), ""))
</f>
        <v/>
      </c>
    </row>
    <row r="563" ht="22.5" hidden="1" customHeight="1">
      <c r="A563" s="5">
        <v>45942.0</v>
      </c>
      <c r="B563" s="20" t="s">
        <v>16</v>
      </c>
      <c r="C563" s="28" t="str">
        <f t="array" ref="C563">IFNA(XLOOKUP(E563,GP_Bhajan_List[GP Bhajan List], GP_Bhajan_List[Singer]),"")</f>
        <v/>
      </c>
      <c r="D563" s="20" t="s">
        <v>3747</v>
      </c>
      <c r="E563" s="22"/>
      <c r="F563" s="23"/>
      <c r="G563" s="65" t="s">
        <v>52</v>
      </c>
      <c r="H563" s="25" t="str">
        <f t="array" ref="H563">IFNA(INDEX(Pitches[],MATCH($G563,Pitches[Pitches],0),2),"")</f>
        <v>G#</v>
      </c>
      <c r="I563" s="23" t="str">
        <f t="array" ref="I563">IF(
  AND(D563="", E563=""), 
  "", 
  IFNA(
    IF(
      INDEX(Singers[], MATCH(IF(D563&lt;&gt;"", B563, C563), Singers[Singers], 0), 2, 0) = "Gents",
      INDEX(Bhajans[], MATCH(IF(D563&lt;&gt;"", D563, E563), Bhajans[title], 0), 13),
      INDEX(Bhajans[], MATCH(IF(D563&lt;&gt;"", D563, E563), Bhajans[title], 0), 14)
    ),
    ""
  )
)
</f>
        <v>1.5 Pancham / C#</v>
      </c>
      <c r="J563" s="25" t="str">
        <f t="array" ref="J563">IF(AND($D563="", $E563=""), "", IFNA(INDEX(Bhajans[], MATCH(IF($D563&lt;&gt;"", $D563, $E563), Bhajans[title], 0), 9), ""))
</f>
        <v>Pahadi</v>
      </c>
      <c r="K563" s="26" t="str">
        <f t="array" ref="K563">IF(AND($D563="", $E563=""), "", IFNA(INDEX(Bhajans[], MATCH(IF($D563&lt;&gt;"", $D563, $E563), Bhajans[title], 0), 5), ""))
</f>
        <v>Parvathi Nandana Gajanana
Pashupathi Nandana Niranjana [ Parvathi Nandana ... ]
Paahi Prabho Maam Paahi Prasanna
Girija Nandana Shubhanana</v>
      </c>
      <c r="L563" s="26" t="str">
        <f t="array" ref="L563">IF(AND($D563="", $E563=""), "", IFNA(INDEX(Bhajans[], MATCH(IF($D563&lt;&gt;"", $D563, $E563), Bhajans[title], 0), 4), ""))
</f>
        <v>O the elephenat-faced Lord Ganesha, the beloved son of Mother Parvathi, O the pleasant-faced Lord of all beings, kindly shower Your grace and protect us. You are the beloved son of Mother Girija who confers auspiciousness.</v>
      </c>
    </row>
    <row r="564" ht="22.5" hidden="1" customHeight="1">
      <c r="A564" s="5">
        <v>45942.0</v>
      </c>
      <c r="B564" s="20" t="s">
        <v>6</v>
      </c>
      <c r="C564" s="28" t="str">
        <f t="array" ref="C564">IFNA(XLOOKUP(E564,GP_Bhajan_List[GP Bhajan List], GP_Bhajan_List[Singer]),"")</f>
        <v/>
      </c>
      <c r="D564" s="20" t="s">
        <v>1659</v>
      </c>
      <c r="E564" s="22"/>
      <c r="F564" s="23"/>
      <c r="G564" s="65" t="s">
        <v>228</v>
      </c>
      <c r="H564" s="25" t="str">
        <f t="array" ref="H564">IFNA(INDEX(Pitches[],MATCH($G564,Pitches[Pitches],0),2),"")</f>
        <v>F</v>
      </c>
      <c r="I564" s="23" t="str">
        <f t="array" ref="I564">IF(
  AND(D564="", E564=""), 
  "", 
  IFNA(
    IF(
      INDEX(Singers[], MATCH(IF(D564&lt;&gt;"", B564, C564), Singers[Singers], 0), 2, 0) = "Gents",
      INDEX(Bhajans[], MATCH(IF(D564&lt;&gt;"", D564, E564), Bhajans[title], 0), 13),
      INDEX(Bhajans[], MATCH(IF(D564&lt;&gt;"", D564, E564), Bhajans[title], 0), 14)
    ),
    ""
  )
)
</f>
        <v>6 Pancham / A</v>
      </c>
      <c r="J564" s="25" t="str">
        <f t="array" ref="J564">IF(AND($D564="", $E564=""), "", IFNA(INDEX(Bhajans[], MATCH(IF($D564&lt;&gt;"", $D564, $E564), Bhajans[title], 0), 9), ""))
</f>
        <v>~ Shankarabharanam / Bilawal</v>
      </c>
      <c r="K564" s="26" t="str">
        <f t="array" ref="K564">IF(AND($D564="", $E564=""), "", IFNA(INDEX(Bhajans[], MATCH(IF($D564&lt;&gt;"", $D564, $E564), Bhajans[title], 0), 5), ""))
</f>
        <v>Antaryami Sai
Poorna Brahma Avatari
Hey Giridhari Hrudaya Vihari Krishna Kunja Vihari [ Antaryami ... ]
Gopala Leela Dhari
Hey Gopi Mana Sanchari
Madhusudhana Murari [ Hey Giridhari ... ]</v>
      </c>
      <c r="L564" s="26" t="str">
        <f t="array" ref="L564">IF(AND($D564="", $E564=""), "", IFNA(INDEX(Bhajans[], MATCH(IF($D564&lt;&gt;"", $D564, $E564), Bhajans[title], 0), 4), ""))
</f>
        <v>Oh Indweller Sai, You have descended from the Supreme unmanifested state (Brahman). You are Krishna, the resident in the hearts of devotees, who wandered in the Brindavan, lifting the Govardhana mountain. You exhibited divine Leela (sports) with Gopi imprinting Yourself in their minds. You are the one who annihilated the demons Madhu and Mura.</v>
      </c>
    </row>
    <row r="565" ht="22.5" hidden="1" customHeight="1">
      <c r="A565" s="5">
        <v>45942.0</v>
      </c>
      <c r="B565" s="22"/>
      <c r="C565" s="28" t="str">
        <f t="array" ref="C565">IFNA(XLOOKUP(E565,GP_Bhajan_List[GP Bhajan List], GP_Bhajan_List[Singer]),"")</f>
        <v/>
      </c>
      <c r="D565" s="22"/>
      <c r="E565" s="22"/>
      <c r="F565" s="23"/>
      <c r="G565" s="65"/>
      <c r="H565" s="25" t="str">
        <f t="array" ref="H565">IFNA(INDEX(Pitches[],MATCH($G565,Pitches[Pitches],0),2),"")</f>
        <v/>
      </c>
      <c r="I565" s="23" t="str">
        <f t="array" ref="I565">IF(
  AND(D565="", E565=""), 
  "", 
  IFNA(
    IF(
      INDEX(Singers[], MATCH(IF(D565&lt;&gt;"", B565, C565), Singers[Singers], 0), 2, 0) = "Gents",
      INDEX(Bhajans[], MATCH(IF(D565&lt;&gt;"", D565, E565), Bhajans[title], 0), 13),
      INDEX(Bhajans[], MATCH(IF(D565&lt;&gt;"", D565, E565), Bhajans[title], 0), 14)
    ),
    ""
  )
)
</f>
        <v/>
      </c>
      <c r="J565" s="25" t="str">
        <f t="array" ref="J565">IF(AND($D565="", $E565=""), "", IFNA(INDEX(Bhajans[], MATCH(IF($D565&lt;&gt;"", $D565, $E565), Bhajans[title], 0), 9), ""))
</f>
        <v/>
      </c>
      <c r="K565" s="26" t="str">
        <f t="array" ref="K565">IF(AND($D565="", $E565=""), "", IFNA(INDEX(Bhajans[], MATCH(IF($D565&lt;&gt;"", $D565, $E565), Bhajans[title], 0), 5), ""))
</f>
        <v/>
      </c>
      <c r="L565" s="26" t="str">
        <f t="array" ref="L565">IF(AND($D565="", $E565=""), "", IFNA(INDEX(Bhajans[], MATCH(IF($D565&lt;&gt;"", $D565, $E565), Bhajans[title], 0), 4), ""))
</f>
        <v/>
      </c>
    </row>
    <row r="566" ht="22.5" hidden="1" customHeight="1">
      <c r="A566" s="5">
        <v>45943.0</v>
      </c>
      <c r="B566" s="20" t="s">
        <v>6</v>
      </c>
      <c r="C566" s="28" t="str">
        <f t="array" ref="C566">IFNA(XLOOKUP(E566,GP_Bhajan_List[GP Bhajan List], GP_Bhajan_List[Singer]),"")</f>
        <v/>
      </c>
      <c r="D566" s="20" t="s">
        <v>1659</v>
      </c>
      <c r="E566" s="22"/>
      <c r="F566" s="23"/>
      <c r="G566" s="65" t="s">
        <v>228</v>
      </c>
      <c r="H566" s="25" t="str">
        <f t="array" ref="H566">IFNA(INDEX(Pitches[],MATCH($G566,Pitches[Pitches],0),2),"")</f>
        <v>F</v>
      </c>
      <c r="I566" s="23" t="str">
        <f t="array" ref="I566">IF(
  AND(D566="", E566=""), 
  "", 
  IFNA(
    IF(
      INDEX(Singers[], MATCH(IF(D566&lt;&gt;"", B566, C566), Singers[Singers], 0), 2, 0) = "Gents",
      INDEX(Bhajans[], MATCH(IF(D566&lt;&gt;"", D566, E566), Bhajans[title], 0), 13),
      INDEX(Bhajans[], MATCH(IF(D566&lt;&gt;"", D566, E566), Bhajans[title], 0), 14)
    ),
    ""
  )
)
</f>
        <v>6 Pancham / A</v>
      </c>
      <c r="J566" s="25" t="str">
        <f t="array" ref="J566">IF(AND($D566="", $E566=""), "", IFNA(INDEX(Bhajans[], MATCH(IF($D566&lt;&gt;"", $D566, $E566), Bhajans[title], 0), 9), ""))
</f>
        <v>~ Shankarabharanam / Bilawal</v>
      </c>
      <c r="K566" s="26" t="str">
        <f t="array" ref="K566">IF(AND($D566="", $E566=""), "", IFNA(INDEX(Bhajans[], MATCH(IF($D566&lt;&gt;"", $D566, $E566), Bhajans[title], 0), 5), ""))
</f>
        <v>Antaryami Sai
Poorna Brahma Avatari
Hey Giridhari Hrudaya Vihari Krishna Kunja Vihari [ Antaryami ... ]
Gopala Leela Dhari
Hey Gopi Mana Sanchari
Madhusudhana Murari [ Hey Giridhari ... ]</v>
      </c>
      <c r="L566" s="26" t="str">
        <f t="array" ref="L566">IF(AND($D566="", $E566=""), "", IFNA(INDEX(Bhajans[], MATCH(IF($D566&lt;&gt;"", $D566, $E566), Bhajans[title], 0), 4), ""))
</f>
        <v>Oh Indweller Sai, You have descended from the Supreme unmanifested state (Brahman). You are Krishna, the resident in the hearts of devotees, who wandered in the Brindavan, lifting the Govardhana mountain. You exhibited divine Leela (sports) with Gopi imprinting Yourself in their minds. You are the one who annihilated the demons Madhu and Mura.</v>
      </c>
    </row>
    <row r="567" ht="22.5" hidden="1" customHeight="1">
      <c r="A567" s="5">
        <v>45943.0</v>
      </c>
      <c r="B567" s="20" t="s">
        <v>16</v>
      </c>
      <c r="C567" s="28" t="str">
        <f t="array" ref="C567">IFNA(XLOOKUP(E567,GP_Bhajan_List[GP Bhajan List], GP_Bhajan_List[Singer]),"")</f>
        <v/>
      </c>
      <c r="D567" s="20" t="s">
        <v>2299</v>
      </c>
      <c r="E567" s="22"/>
      <c r="F567" s="23"/>
      <c r="G567" s="65" t="s">
        <v>88</v>
      </c>
      <c r="H567" s="25" t="str">
        <f t="array" ref="H567">IFNA(INDEX(Pitches[],MATCH($G567,Pitches[Pitches],0),2),"")</f>
        <v>A</v>
      </c>
      <c r="I567" s="23" t="str">
        <f t="array" ref="I567">IF(
  AND(D567="", E567=""), 
  "", 
  IFNA(
    IF(
      INDEX(Singers[], MATCH(IF(D567&lt;&gt;"", B567, C567), Singers[Singers], 0), 2, 0) = "Gents",
      INDEX(Bhajans[], MATCH(IF(D567&lt;&gt;"", D567, E567), Bhajans[title], 0), 13),
      INDEX(Bhajans[], MATCH(IF(D567&lt;&gt;"", D567, E567), Bhajans[title], 0), 14)
    ),
    ""
  )
)
</f>
        <v>5 Madhyam / C</v>
      </c>
      <c r="J567" s="25" t="str">
        <f t="array" ref="J567">IF(AND($D567="", $E567=""), "", IFNA(INDEX(Bhajans[], MATCH(IF($D567&lt;&gt;"", $D567, $E567), Bhajans[title], 0), 9), ""))
</f>
        <v>Yaman Kalyan</v>
      </c>
      <c r="K567" s="26" t="str">
        <f t="array" ref="K567">IF(AND($D567="", $E567=""), "", IFNA(INDEX(Bhajans[], MATCH(IF($D567&lt;&gt;"", $D567, $E567), Bhajans[title], 0), 5), ""))
</f>
        <v>Rama Krishna Govinda Narayana
Rajeeva Nayana Narayana
Ranga Vittala Hari Narayana
Narayana Narayana [ Ranga Vittala ]
Ramaneeya Roopa Narayana (2)</v>
      </c>
      <c r="L567" s="26" t="str">
        <f t="array" ref="L567">IF(AND($D567="", $E567=""), "", IFNA(INDEX(Bhajans[], MATCH(IF($D567&lt;&gt;"", $D567, $E567), Bhajans[title], 0), 4), ""))
</f>
        <v>Sing of Lord Narayana the Lotus eyed and the charming One, who has incarnated as Rama, Krishna, Govinda and Panduranga Vittala.</v>
      </c>
    </row>
    <row r="568" ht="22.5" hidden="1" customHeight="1">
      <c r="A568" s="5">
        <v>45943.0</v>
      </c>
      <c r="B568" s="22"/>
      <c r="C568" s="28" t="str">
        <f t="array" ref="C568">IFNA(XLOOKUP(E568,GP_Bhajan_List[GP Bhajan List], GP_Bhajan_List[Singer]),"")</f>
        <v/>
      </c>
      <c r="D568" s="22"/>
      <c r="E568" s="22"/>
      <c r="F568" s="23"/>
      <c r="G568" s="65"/>
      <c r="H568" s="25" t="str">
        <f t="array" ref="H568">IFNA(INDEX(Pitches[],MATCH($G568,Pitches[Pitches],0),2),"")</f>
        <v/>
      </c>
      <c r="I568" s="23" t="str">
        <f t="array" ref="I568">IF(
  AND(D568="", E568=""), 
  "", 
  IFNA(
    IF(
      INDEX(Singers[], MATCH(IF(D568&lt;&gt;"", B568, C568), Singers[Singers], 0), 2, 0) = "Gents",
      INDEX(Bhajans[], MATCH(IF(D568&lt;&gt;"", D568, E568), Bhajans[title], 0), 13),
      INDEX(Bhajans[], MATCH(IF(D568&lt;&gt;"", D568, E568), Bhajans[title], 0), 14)
    ),
    ""
  )
)
</f>
        <v/>
      </c>
      <c r="J568" s="25" t="str">
        <f t="array" ref="J568">IF(AND($D568="", $E568=""), "", IFNA(INDEX(Bhajans[], MATCH(IF($D568&lt;&gt;"", $D568, $E568), Bhajans[title], 0), 9), ""))
</f>
        <v/>
      </c>
      <c r="K568" s="26" t="str">
        <f t="array" ref="K568">IF(AND($D568="", $E568=""), "", IFNA(INDEX(Bhajans[], MATCH(IF($D568&lt;&gt;"", $D568, $E568), Bhajans[title], 0), 5), ""))
</f>
        <v/>
      </c>
      <c r="L568" s="26" t="str">
        <f t="array" ref="L568">IF(AND($D568="", $E568=""), "", IFNA(INDEX(Bhajans[], MATCH(IF($D568&lt;&gt;"", $D568, $E568), Bhajans[title], 0), 4), ""))
</f>
        <v/>
      </c>
    </row>
    <row r="569" ht="22.5" hidden="1" customHeight="1">
      <c r="A569" s="5">
        <v>45944.0</v>
      </c>
      <c r="B569" s="20" t="s">
        <v>1</v>
      </c>
      <c r="C569" s="28" t="str">
        <f t="array" ref="C569">IFNA(XLOOKUP(E569,GP_Bhajan_List[GP Bhajan List], GP_Bhajan_List[Singer]),"")</f>
        <v/>
      </c>
      <c r="D569" s="20"/>
      <c r="E569" s="22"/>
      <c r="F569" s="23"/>
      <c r="G569" s="65" t="s">
        <v>120</v>
      </c>
      <c r="H569" s="25" t="str">
        <f t="array" ref="H569">IFNA(INDEX(Pitches[],MATCH($G569,Pitches[Pitches],0),2),"")</f>
        <v>D</v>
      </c>
      <c r="I569" s="23" t="str">
        <f t="array" ref="I569">IF(
  AND(D569="", E569=""), 
  "", 
  IFNA(
    IF(
      INDEX(Singers[], MATCH(IF(D569&lt;&gt;"", B569, C569), Singers[Singers], 0), 2, 0) = "Gents",
      INDEX(Bhajans[], MATCH(IF(D569&lt;&gt;"", D569, E569), Bhajans[title], 0), 13),
      INDEX(Bhajans[], MATCH(IF(D569&lt;&gt;"", D569, E569), Bhajans[title], 0), 14)
    ),
    ""
  )
)
</f>
        <v/>
      </c>
      <c r="J569" s="25" t="str">
        <f t="array" ref="J569">IF(AND($D569="", $E569=""), "", IFNA(INDEX(Bhajans[], MATCH(IF($D569&lt;&gt;"", $D569, $E569), Bhajans[title], 0), 9), ""))
</f>
        <v/>
      </c>
      <c r="K569" s="26" t="str">
        <f t="array" ref="K569">IF(AND($D569="", $E569=""), "", IFNA(INDEX(Bhajans[], MATCH(IF($D569&lt;&gt;"", $D569, $E569), Bhajans[title], 0), 5), ""))
</f>
        <v/>
      </c>
      <c r="L569" s="26" t="str">
        <f t="array" ref="L569">IF(AND($D569="", $E569=""), "", IFNA(INDEX(Bhajans[], MATCH(IF($D569&lt;&gt;"", $D569, $E569), Bhajans[title], 0), 4), ""))
</f>
        <v/>
      </c>
    </row>
    <row r="570" ht="22.5" hidden="1" customHeight="1">
      <c r="A570" s="5">
        <v>45944.0</v>
      </c>
      <c r="B570" s="20" t="s">
        <v>2</v>
      </c>
      <c r="C570" s="28" t="str">
        <f t="array" ref="C570">IFNA(XLOOKUP(E570,GP_Bhajan_List[GP Bhajan List], GP_Bhajan_List[Singer]),"")</f>
        <v/>
      </c>
      <c r="D570" s="20" t="s">
        <v>6366</v>
      </c>
      <c r="E570" s="22"/>
      <c r="F570" s="23"/>
      <c r="G570" s="65" t="s">
        <v>88</v>
      </c>
      <c r="H570" s="25" t="str">
        <f t="array" ref="H570">IFNA(INDEX(Pitches[],MATCH($G570,Pitches[Pitches],0),2),"")</f>
        <v>A</v>
      </c>
      <c r="I570" s="23" t="str">
        <f t="array" ref="I570">IF(
  AND(D570="", E570=""), 
  "", 
  IFNA(
    IF(
      INDEX(Singers[], MATCH(IF(D570&lt;&gt;"", B570, C570), Singers[Singers], 0), 2, 0) = "Gents",
      INDEX(Bhajans[], MATCH(IF(D570&lt;&gt;"", D570, E570), Bhajans[title], 0), 13),
      INDEX(Bhajans[], MATCH(IF(D570&lt;&gt;"", D570, E570), Bhajans[title], 0), 14)
    ),
    ""
  )
)
</f>
        <v>2 Pancham / D</v>
      </c>
      <c r="J570" s="25" t="str">
        <f t="array" ref="J570">IF(AND($D570="", $E570=""), "", IFNA(INDEX(Bhajans[], MATCH(IF($D570&lt;&gt;"", $D570, $E570), Bhajans[title], 0), 9), ""))
</f>
        <v>Abheri / Bhimpalas</v>
      </c>
      <c r="K570" s="26" t="str">
        <f t="array" ref="K570">IF(AND($D570="", $E570=""), "", IFNA(INDEX(Bhajans[], MATCH(IF($D570&lt;&gt;"", $D570, $E570), Bhajans[title], 0), 5), ""))
</f>
        <v>Shiva Shiva Shankara Parthi Pureeshwara
Vyagrambaradhara Sai Maheshwara [ Shiva Shiva ... ]
Haalaahala Dhara Hey Gangadhara
Natana Manohara Chandra Kaladhara
Samba Sadashiva Hara Parameshwara</v>
      </c>
      <c r="L570" s="26" t="str">
        <f t="array" ref="L570">IF(AND($D570="", $E570=""), "", IFNA(INDEX(Bhajans[], MATCH(IF($D570&lt;&gt;"", $D570, $E570), Bhajans[title], 0), 4), ""))
</f>
        <v>Lord Sai, the resident of Parthi is none other than Lord Shankara, who wears the tiger skin, who swallowed the poison for saving the gods, who holds the sacred river Ganges in His matted hair, who is fond of dance and who wears the crescent moon on the head.</v>
      </c>
    </row>
    <row r="571" ht="22.5" hidden="1" customHeight="1">
      <c r="A571" s="5">
        <v>45944.0</v>
      </c>
      <c r="B571" s="20" t="s">
        <v>6</v>
      </c>
      <c r="C571" s="28" t="str">
        <f t="array" ref="C571">IFNA(XLOOKUP(E571,GP_Bhajan_List[GP Bhajan List], GP_Bhajan_List[Singer]),"")</f>
        <v/>
      </c>
      <c r="D571" s="20" t="s">
        <v>2250</v>
      </c>
      <c r="E571" s="22"/>
      <c r="F571" s="23"/>
      <c r="G571" s="65" t="s">
        <v>89</v>
      </c>
      <c r="H571" s="25" t="str">
        <f t="array" ref="H571">IFNA(INDEX(Pitches[],MATCH($G571,Pitches[Pitches],0),2),"")</f>
        <v>E</v>
      </c>
      <c r="I571" s="23" t="str">
        <f t="array" ref="I571">IF(
  AND(D571="", E571=""), 
  "", 
  IFNA(
    IF(
      INDEX(Singers[], MATCH(IF(D571&lt;&gt;"", B571, C571), Singers[Singers], 0), 2, 0) = "Gents",
      INDEX(Bhajans[], MATCH(IF(D571&lt;&gt;"", D571, E571), Bhajans[title], 0), 13),
      INDEX(Bhajans[], MATCH(IF(D571&lt;&gt;"", D571, E571), Bhajans[title], 0), 14)
    ),
    ""
  )
)
</f>
        <v>5.5 Pancham / G#</v>
      </c>
      <c r="J571" s="25" t="str">
        <f t="array" ref="J571">IF(AND($D571="", $E571=""), "", IFNA(INDEX(Bhajans[], MATCH(IF($D571&lt;&gt;"", $D571, $E571), Bhajans[title], 0), 9), ""))
</f>
        <v>~ Karaharapriya / Kafi</v>
      </c>
      <c r="K571" s="26" t="str">
        <f t="array" ref="K571">IF(AND($D571="", $E571=""), "", IFNA(INDEX(Bhajans[], MATCH(IF($D571&lt;&gt;"", $D571, $E571), Bhajans[title], 0), 5), ""))
</f>
        <v>Guruvara Naam Pavana Naam
Sadguru Naam Guru Nanak Naam
Guruvara Naam Pavana Naam
Sadguru Sai Baba Naam
Jai Guru Sadguru Nanak Naam Jai Bolo Sai Baba Naam</v>
      </c>
      <c r="L571" s="26" t="str">
        <f t="array" ref="L571">IF(AND($D571="", $E571=""), "", IFNA(INDEX(Bhajans[], MATCH(IF($D571&lt;&gt;"", $D571, $E571), Bhajans[title], 0), 4), ""))
</f>
        <v>Sing the names of the Guru - Guru Nanak and Sai Baba; these names purify one's heart.</v>
      </c>
    </row>
    <row r="572" ht="22.5" hidden="1" customHeight="1">
      <c r="A572" s="5">
        <v>45944.0</v>
      </c>
      <c r="B572" s="22"/>
      <c r="C572" s="28" t="str">
        <f t="array" ref="C572">IFNA(XLOOKUP(E572,GP_Bhajan_List[GP Bhajan List], GP_Bhajan_List[Singer]),"")</f>
        <v/>
      </c>
      <c r="D572" s="22"/>
      <c r="E572" s="22"/>
      <c r="F572" s="23"/>
      <c r="G572" s="65"/>
      <c r="H572" s="25" t="str">
        <f t="array" ref="H572">IFNA(INDEX(Pitches[],MATCH($G572,Pitches[Pitches],0),2),"")</f>
        <v/>
      </c>
      <c r="I572" s="23" t="str">
        <f t="array" ref="I572">IF(
  AND(D572="", E572=""), 
  "", 
  IFNA(
    IF(
      INDEX(Singers[], MATCH(IF(D572&lt;&gt;"", B572, C572), Singers[Singers], 0), 2, 0) = "Gents",
      INDEX(Bhajans[], MATCH(IF(D572&lt;&gt;"", D572, E572), Bhajans[title], 0), 13),
      INDEX(Bhajans[], MATCH(IF(D572&lt;&gt;"", D572, E572), Bhajans[title], 0), 14)
    ),
    ""
  )
)
</f>
        <v/>
      </c>
      <c r="J572" s="25" t="str">
        <f t="array" ref="J572">IF(AND($D572="", $E572=""), "", IFNA(INDEX(Bhajans[], MATCH(IF($D572&lt;&gt;"", $D572, $E572), Bhajans[title], 0), 9), ""))
</f>
        <v/>
      </c>
      <c r="K572" s="26" t="str">
        <f t="array" ref="K572">IF(AND($D572="", $E572=""), "", IFNA(INDEX(Bhajans[], MATCH(IF($D572&lt;&gt;"", $D572, $E572), Bhajans[title], 0), 5), ""))
</f>
        <v/>
      </c>
      <c r="L572" s="26" t="str">
        <f t="array" ref="L572">IF(AND($D572="", $E572=""), "", IFNA(INDEX(Bhajans[], MATCH(IF($D572&lt;&gt;"", $D572, $E572), Bhajans[title], 0), 4), ""))
</f>
        <v/>
      </c>
    </row>
    <row r="573" ht="22.5" hidden="1" customHeight="1">
      <c r="A573" s="5">
        <v>45945.0</v>
      </c>
      <c r="B573" s="20" t="s">
        <v>4</v>
      </c>
      <c r="C573" s="28" t="str">
        <f t="array" ref="C573">IFNA(XLOOKUP(E573,GP_Bhajan_List[GP Bhajan List], GP_Bhajan_List[Singer]),"")</f>
        <v/>
      </c>
      <c r="D573" s="20" t="s">
        <v>221</v>
      </c>
      <c r="E573" s="22"/>
      <c r="F573" s="23"/>
      <c r="G573" s="65" t="s">
        <v>101</v>
      </c>
      <c r="H573" s="25" t="str">
        <f t="array" ref="H573">IFNA(INDEX(Pitches[],MATCH($G573,Pitches[Pitches],0),2),"")</f>
        <v>F#</v>
      </c>
      <c r="I573" s="23" t="str">
        <f t="array" ref="I573">IF(
  AND(D573="", E573=""), 
  "", 
  IFNA(
    IF(
      INDEX(Singers[], MATCH(IF(D573&lt;&gt;"", B573, C573), Singers[Singers], 0), 2, 0) = "Gents",
      INDEX(Bhajans[], MATCH(IF(D573&lt;&gt;"", D573, E573), Bhajans[title], 0), 13),
      INDEX(Bhajans[], MATCH(IF(D573&lt;&gt;"", D573, E573), Bhajans[title], 0), 14)
    ),
    ""
  )
)
</f>
        <v>6.5 Pancham / A#</v>
      </c>
      <c r="J573" s="25" t="str">
        <f t="array" ref="J573">IF(AND($D573="", $E573=""), "", IFNA(INDEX(Bhajans[], MATCH(IF($D573&lt;&gt;"", $D573, $E573), Bhajans[title], 0), 9), ""))
</f>
        <v>Kalyani / Yaman</v>
      </c>
      <c r="K573" s="26" t="str">
        <f t="array" ref="K573">IF(AND($D573="", $E573=""), "", IFNA(INDEX(Bhajans[], MATCH(IF($D573&lt;&gt;"", $D573, $E573), Bhajans[title], 0), 5), ""))
</f>
        <v>Aao Aao Sai Pyaarey
Keertan Karoon Main Sai Tumharey [ Aao Aao ... ]
Tum Ho Merey Nayanon Ke Taarey
Darshan Do Jeevan Ke Saharey</v>
      </c>
      <c r="L573" s="26" t="str">
        <f t="array" ref="L573">IF(AND($D573="", $E573=""), "", IFNA(INDEX(Bhajans[], MATCH(IF($D573&lt;&gt;"", $D573, $E573), Bhajans[title], 0), 4), ""))
</f>
        <v>Welcome, O beloved Lord Sai, I sing Your glory. O Supreme Lord, You are the twinkling star of my eyes. O companion of my life, kindly grant us Your Divine Darshan.</v>
      </c>
    </row>
    <row r="574" ht="22.5" hidden="1" customHeight="1">
      <c r="A574" s="5">
        <v>45945.0</v>
      </c>
      <c r="B574" s="20" t="s">
        <v>13</v>
      </c>
      <c r="C574" s="28" t="str">
        <f t="array" ref="C574">IFNA(XLOOKUP(E574,GP_Bhajan_List[GP Bhajan List], GP_Bhajan_List[Singer]),"")</f>
        <v/>
      </c>
      <c r="D574" s="20" t="s">
        <v>1636</v>
      </c>
      <c r="E574" s="22"/>
      <c r="F574" s="23"/>
      <c r="G574" s="65" t="s">
        <v>120</v>
      </c>
      <c r="H574" s="25" t="str">
        <f t="array" ref="H574">IFNA(INDEX(Pitches[],MATCH($G574,Pitches[Pitches],0),2),"")</f>
        <v>D</v>
      </c>
      <c r="I574" s="23" t="str">
        <f t="array" ref="I574">IF(
  AND(D574="", E574=""), 
  "", 
  IFNA(
    IF(
      INDEX(Singers[], MATCH(IF(D574&lt;&gt;"", B574, C574), Singers[Singers], 0), 2, 0) = "Gents",
      INDEX(Bhajans[], MATCH(IF(D574&lt;&gt;"", D574, E574), Bhajans[title], 0), 13),
      INDEX(Bhajans[], MATCH(IF(D574&lt;&gt;"", D574, E574), Bhajans[title], 0), 14)
    ),
    ""
  )
)
</f>
        <v>5 Pancham / G</v>
      </c>
      <c r="J574" s="25" t="str">
        <f t="array" ref="J574">IF(AND($D574="", $E574=""), "", IFNA(INDEX(Bhajans[], MATCH(IF($D574&lt;&gt;"", $D574, $E574), Bhajans[title], 0), 9), ""))
</f>
        <v>Charukeshi</v>
      </c>
      <c r="K574" s="26" t="str">
        <f t="array" ref="K574">IF(AND($D574="", $E574=""), "", IFNA(INDEX(Bhajans[], MATCH(IF($D574&lt;&gt;"", $D574, $E574), Bhajans[title], 0), 5), ""))
</f>
        <v>Sada Nirantara Hari Guna Gao
Prema Bhakthi Se Bhajan Sunao [ Sada Nirantara ... ]
Sai Nath Ke Charanon Mey Aao
Man Mandir Mey Deep Jalao
Jeevan Naiya Paar Lagao</v>
      </c>
      <c r="L574" s="26" t="str">
        <f t="array" ref="L574">IF(AND($D574="", $E574=""), "", IFNA(INDEX(Bhajans[], MATCH(IF($D574&lt;&gt;"", $D574, $E574), Bhajans[title], 0), 4), ""))
</f>
        <v>Always sing the glory of our Lord; Let them resound with love and devotion; Come to the lotus feet of our Lord Sai; In your heart's temple, light the lamp of love; He will take you across the ocean of life.</v>
      </c>
    </row>
    <row r="575" ht="22.5" hidden="1" customHeight="1">
      <c r="A575" s="5">
        <v>45945.0</v>
      </c>
      <c r="B575" s="20" t="s">
        <v>15</v>
      </c>
      <c r="C575" s="28" t="str">
        <f t="array" ref="C575">IFNA(XLOOKUP(E575,GP_Bhajan_List[GP Bhajan List], GP_Bhajan_List[Singer]),"")</f>
        <v/>
      </c>
      <c r="D575" s="20" t="s">
        <v>1971</v>
      </c>
      <c r="E575" s="22"/>
      <c r="F575" s="23"/>
      <c r="G575" s="65" t="s">
        <v>108</v>
      </c>
      <c r="H575" s="25" t="str">
        <f t="array" ref="H575">IFNA(INDEX(Pitches[],MATCH($G575,Pitches[Pitches],0),2),"")</f>
        <v>B</v>
      </c>
      <c r="I575" s="23" t="str">
        <f t="array" ref="I575">IF(
  AND(D575="", E575=""), 
  "", 
  IFNA(
    IF(
      INDEX(Singers[], MATCH(IF(D575&lt;&gt;"", B575, C575), Singers[Singers], 0), 2, 0) = "Gents",
      INDEX(Bhajans[], MATCH(IF(D575&lt;&gt;"", D575, E575), Bhajans[title], 0), 13),
      INDEX(Bhajans[], MATCH(IF(D575&lt;&gt;"", D575, E575), Bhajans[title], 0), 14)
    ),
    ""
  )
)
</f>
        <v>3 Pancham / E</v>
      </c>
      <c r="J575" s="25" t="str">
        <f t="array" ref="J575">IF(AND($D575="", $E575=""), "", IFNA(INDEX(Bhajans[], MATCH(IF($D575&lt;&gt;"", $D575, $E575), Bhajans[title], 0), 9), ""))
</f>
        <v>Kalyani / Yaman</v>
      </c>
      <c r="K575" s="26" t="str">
        <f t="array" ref="K575">IF(AND($D575="", $E575=""), "", IFNA(INDEX(Bhajans[], MATCH(IF($D575&lt;&gt;"", $D575, $E575), Bhajans[title], 0), 5), ""))
</f>
        <v>Krishna Krishna Mukunda Janardhana
Krishna Govinda Narayana Hari
Achyuthananda Govinda Madhava (2)
Satchidananda Narayana Hari</v>
      </c>
      <c r="L575" s="26" t="str">
        <f t="array" ref="L575">IF(AND($D575="", $E575=""), "", IFNA(INDEX(Bhajans[], MATCH(IF($D575&lt;&gt;"", $D575, $E575), Bhajans[title], 0), 4), ""))
</f>
        <v>Chant the different names of the imperishable Lord Krishna - Mukunda, Janardhana, Govinda, Narayana and Hari who is verily Truth, Awareness and Bliss.</v>
      </c>
    </row>
    <row r="576" ht="22.5" hidden="1" customHeight="1">
      <c r="A576" s="5">
        <v>45945.0</v>
      </c>
      <c r="B576" s="22"/>
      <c r="C576" s="28" t="str">
        <f t="array" ref="C576">IFNA(XLOOKUP(E576,GP_Bhajan_List[GP Bhajan List], GP_Bhajan_List[Singer]),"")</f>
        <v/>
      </c>
      <c r="D576" s="22"/>
      <c r="E576" s="22"/>
      <c r="F576" s="23"/>
      <c r="G576" s="65"/>
      <c r="H576" s="25" t="str">
        <f t="array" ref="H576">IFNA(INDEX(Pitches[],MATCH($G576,Pitches[Pitches],0),2),"")</f>
        <v/>
      </c>
      <c r="I576" s="23" t="str">
        <f t="array" ref="I576">IF(
  AND(D576="", E576=""), 
  "", 
  IFNA(
    IF(
      INDEX(Singers[], MATCH(IF(D576&lt;&gt;"", B576, C576), Singers[Singers], 0), 2, 0) = "Gents",
      INDEX(Bhajans[], MATCH(IF(D576&lt;&gt;"", D576, E576), Bhajans[title], 0), 13),
      INDEX(Bhajans[], MATCH(IF(D576&lt;&gt;"", D576, E576), Bhajans[title], 0), 14)
    ),
    ""
  )
)
</f>
        <v/>
      </c>
      <c r="J576" s="25" t="str">
        <f t="array" ref="J576">IF(AND($D576="", $E576=""), "", IFNA(INDEX(Bhajans[], MATCH(IF($D576&lt;&gt;"", $D576, $E576), Bhajans[title], 0), 9), ""))
</f>
        <v/>
      </c>
      <c r="K576" s="26" t="str">
        <f t="array" ref="K576">IF(AND($D576="", $E576=""), "", IFNA(INDEX(Bhajans[], MATCH(IF($D576&lt;&gt;"", $D576, $E576), Bhajans[title], 0), 5), ""))
</f>
        <v/>
      </c>
      <c r="L576" s="26" t="str">
        <f t="array" ref="L576">IF(AND($D576="", $E576=""), "", IFNA(INDEX(Bhajans[], MATCH(IF($D576&lt;&gt;"", $D576, $E576), Bhajans[title], 0), 4), ""))
</f>
        <v/>
      </c>
    </row>
    <row r="577" ht="22.5" hidden="1" customHeight="1">
      <c r="A577" s="5">
        <v>45946.0</v>
      </c>
      <c r="B577" s="20" t="s">
        <v>1</v>
      </c>
      <c r="C577" s="28" t="str">
        <f t="array" ref="C577">IFNA(XLOOKUP(E577,GP_Bhajan_List[GP Bhajan List], GP_Bhajan_List[Singer]),"")</f>
        <v/>
      </c>
      <c r="D577" s="20" t="s">
        <v>6445</v>
      </c>
      <c r="E577" s="22"/>
      <c r="F577" s="23"/>
      <c r="G577" s="65" t="s">
        <v>52</v>
      </c>
      <c r="H577" s="25" t="str">
        <f t="array" ref="H577">IFNA(INDEX(Pitches[],MATCH($G577,Pitches[Pitches],0),2),"")</f>
        <v>G#</v>
      </c>
      <c r="I577" s="23" t="str">
        <f t="array" ref="I577">IF(
  AND(D577="", E577=""), 
  "", 
  IFNA(
    IF(
      INDEX(Singers[], MATCH(IF(D577&lt;&gt;"", B577, C577), Singers[Singers], 0), 2, 0) = "Gents",
      INDEX(Bhajans[], MATCH(IF(D577&lt;&gt;"", D577, E577), Bhajans[title], 0), 13),
      INDEX(Bhajans[], MATCH(IF(D577&lt;&gt;"", D577, E577), Bhajans[title], 0), 14)
    ),
    ""
  )
)
</f>
        <v>1.5 Pancham / C#</v>
      </c>
      <c r="J577" s="25" t="str">
        <f t="array" ref="J577">IF(AND($D577="", $E577=""), "", IFNA(INDEX(Bhajans[], MATCH(IF($D577&lt;&gt;"", $D577, $E577), Bhajans[title], 0), 9), ""))
</f>
        <v>~ Darbari</v>
      </c>
      <c r="K577" s="26" t="str">
        <f t="array" ref="K577">IF(AND($D577="", $E577=""), "", IFNA(INDEX(Bhajans[], MATCH(IF($D577&lt;&gt;"", $D577, $E577), Bhajans[title], 0), 5), ""))
</f>
        <v>Hara Hara Shankara Samba Sadashiva Esha Mahesha
Tandava Priyakara Chandrakala Dhara Esha Mahesha
Amba Guha Lambodhara Vanditha Esha Mahesha
Vindhya Himachala Shringa Nivasita Esha Mahesha</v>
      </c>
      <c r="L577" s="26" t="str">
        <f t="array" ref="L577">IF(AND($D577="", $E577=""), "", IFNA(INDEX(Bhajans[], MATCH(IF($D577&lt;&gt;"", $D577, $E577), Bhajans[title], 0), 4), ""))
</f>
        <v>Chant the many names of the Lord Shiva - Shankara, Sadashiva and Mahesha. O Lord, You are fond of the Tandava Dance (cosmic dance). You are adorned with the moon on Your forehead. You are worshipped by the darling son of Mother Parvathi - Lord Ganesh, the pot-bellied one. You are the resident of the Himalayas. By chanting the above divine names, the Lord destroys evil and grants protection.</v>
      </c>
    </row>
    <row r="578" ht="22.5" hidden="1" customHeight="1">
      <c r="A578" s="5">
        <v>45946.0</v>
      </c>
      <c r="B578" s="20" t="s">
        <v>2</v>
      </c>
      <c r="C578" s="28" t="str">
        <f t="array" ref="C578">IFNA(XLOOKUP(E578,GP_Bhajan_List[GP Bhajan List], GP_Bhajan_List[Singer]),"")</f>
        <v/>
      </c>
      <c r="D578" s="20" t="s">
        <v>694</v>
      </c>
      <c r="E578" s="22"/>
      <c r="F578" s="23"/>
      <c r="G578" s="65" t="s">
        <v>108</v>
      </c>
      <c r="H578" s="25" t="str">
        <f t="array" ref="H578">IFNA(INDEX(Pitches[],MATCH($G578,Pitches[Pitches],0),2),"")</f>
        <v>B</v>
      </c>
      <c r="I578" s="23" t="str">
        <f t="array" ref="I578">IF(
  AND(D578="", E578=""), 
  "", 
  IFNA(
    IF(
      INDEX(Singers[], MATCH(IF(D578&lt;&gt;"", B578, C578), Singers[Singers], 0), 2, 0) = "Gents",
      INDEX(Bhajans[], MATCH(IF(D578&lt;&gt;"", D578, E578), Bhajans[title], 0), 13),
      INDEX(Bhajans[], MATCH(IF(D578&lt;&gt;"", D578, E578), Bhajans[title], 0), 14)
    ),
    ""
  )
)
</f>
        <v>2.5 Pancham / D#</v>
      </c>
      <c r="J578" s="25" t="str">
        <f t="array" ref="J578">IF(AND($D578="", $E578=""), "", IFNA(INDEX(Bhajans[], MATCH(IF($D578&lt;&gt;"", $D578, $E578), Bhajans[title], 0), 9), ""))
</f>
        <v>Gavati</v>
      </c>
      <c r="K578" s="26" t="str">
        <f t="array" ref="K578">IF(AND($D578="", $E578=""), "", IFNA(INDEX(Bhajans[], MATCH(IF($D578&lt;&gt;"", $D578, $E578), Bhajans[title], 0), 5), ""))
</f>
        <v>Prem Se Bolo Ek Baar Sai Ram
Bolo Ram Sai Ram [ Prem Se ... ]
Madhura Manohara Ram
Hey Mohan Moorat Ram
Hey Karuna Sindhu Ram
Hey Raghupathi Raghava Ram
Hey Patitha Pavana Ram [ Bolo Ram ... ]</v>
      </c>
      <c r="L578" s="26" t="str">
        <f t="array" ref="L578">IF(AND($D578="", $E578=""), "", IFNA(INDEX(Bhajans[], MATCH(IF($D578&lt;&gt;"", $D578, $E578), Bhajans[title], 0), 4), ""))
</f>
        <v>Chant the Holy name of Lord Sai Ram with love. Chant the name of Lord Rama, of the Raghu dynasty who is charming and pleasing, the ocean of mercy and the saviour of the miserable and fallen.</v>
      </c>
    </row>
    <row r="579" ht="22.5" hidden="1" customHeight="1">
      <c r="A579" s="5">
        <v>45946.0</v>
      </c>
      <c r="B579" s="20" t="s">
        <v>20</v>
      </c>
      <c r="C579" s="28" t="str">
        <f t="array" ref="C579">IFNA(XLOOKUP(E579,GP_Bhajan_List[GP Bhajan List], GP_Bhajan_List[Singer]),"")</f>
        <v/>
      </c>
      <c r="D579" s="20" t="s">
        <v>1527</v>
      </c>
      <c r="E579" s="22"/>
      <c r="F579" s="23"/>
      <c r="G579" s="65" t="s">
        <v>101</v>
      </c>
      <c r="H579" s="25" t="str">
        <f t="array" ref="H579">IFNA(INDEX(Pitches[],MATCH($G579,Pitches[Pitches],0),2),"")</f>
        <v>F#</v>
      </c>
      <c r="I579" s="23" t="str">
        <f t="array" ref="I579">IF(
  AND(D579="", E579=""), 
  "", 
  IFNA(
    IF(
      INDEX(Singers[], MATCH(IF(D579&lt;&gt;"", B579, C579), Singers[Singers], 0), 2, 0) = "Gents",
      INDEX(Bhajans[], MATCH(IF(D579&lt;&gt;"", D579, E579), Bhajans[title], 0), 13),
      INDEX(Bhajans[], MATCH(IF(D579&lt;&gt;"", D579, E579), Bhajans[title], 0), 14)
    ),
    ""
  )
)
</f>
        <v>6.5 Pancham / A#</v>
      </c>
      <c r="J579" s="25" t="str">
        <f t="array" ref="J579">IF(AND($D579="", $E579=""), "", IFNA(INDEX(Bhajans[], MATCH(IF($D579&lt;&gt;"", $D579, $E579), Bhajans[title], 0), 9), ""))
</f>
        <v>Shankarabharanam / Bilawal</v>
      </c>
      <c r="K579" s="26" t="str">
        <f t="array" ref="K579">IF(AND($D579="", $E579=""), "", IFNA(INDEX(Bhajans[], MATCH(IF($D579&lt;&gt;"", $D579, $E579), Bhajans[title], 0), 5), ""))
</f>
        <v>Punya Naam Pavitra Naam Rama Naam Sai Ram
Harey Krishna Harey Ram Madhura (Amrutha) Naam Sai Ram [ Punya Naam ... ]
Karuna Sindhu Sita Ram Deena Bandhu Radhey Shyam [ Harey Krishna ... ]</v>
      </c>
      <c r="L579" s="26" t="str">
        <f t="array" ref="L579">IF(AND($D579="", $E579=""), "", IFNA(INDEX(Bhajans[], MATCH(IF($D579&lt;&gt;"", $D579, $E579), Bhajans[title], 0), 4), ""))
</f>
        <v>Recite the pure and holy name of Lord Sai Rama. Glory to the names of the Lord Rama, Krishna and Sai Ram that are sweet and nectarine. Chant the name of Lord Krishna, the protector of the dejected and miserable. Chant the name of Lord Rama, the ocean of mercy. The names confer auspiciousness.</v>
      </c>
    </row>
    <row r="580" ht="22.5" hidden="1" customHeight="1">
      <c r="A580" s="5">
        <v>45946.0</v>
      </c>
      <c r="B580" s="22"/>
      <c r="C580" s="28" t="str">
        <f t="array" ref="C580">IFNA(XLOOKUP(E580,GP_Bhajan_List[GP Bhajan List], GP_Bhajan_List[Singer]),"")</f>
        <v/>
      </c>
      <c r="D580" s="22"/>
      <c r="E580" s="22"/>
      <c r="F580" s="23"/>
      <c r="G580" s="65"/>
      <c r="H580" s="25" t="str">
        <f t="array" ref="H580">IFNA(INDEX(Pitches[],MATCH($G580,Pitches[Pitches],0),2),"")</f>
        <v/>
      </c>
      <c r="I580" s="23" t="str">
        <f t="array" ref="I580">IF(
  AND(D580="", E580=""), 
  "", 
  IFNA(
    IF(
      INDEX(Singers[], MATCH(IF(D580&lt;&gt;"", B580, C580), Singers[Singers], 0), 2, 0) = "Gents",
      INDEX(Bhajans[], MATCH(IF(D580&lt;&gt;"", D580, E580), Bhajans[title], 0), 13),
      INDEX(Bhajans[], MATCH(IF(D580&lt;&gt;"", D580, E580), Bhajans[title], 0), 14)
    ),
    ""
  )
)
</f>
        <v/>
      </c>
      <c r="J580" s="25" t="str">
        <f t="array" ref="J580">IF(AND($D580="", $E580=""), "", IFNA(INDEX(Bhajans[], MATCH(IF($D580&lt;&gt;"", $D580, $E580), Bhajans[title], 0), 9), ""))
</f>
        <v/>
      </c>
      <c r="K580" s="26" t="str">
        <f t="array" ref="K580">IF(AND($D580="", $E580=""), "", IFNA(INDEX(Bhajans[], MATCH(IF($D580&lt;&gt;"", $D580, $E580), Bhajans[title], 0), 5), ""))
</f>
        <v/>
      </c>
      <c r="L580" s="26" t="str">
        <f t="array" ref="L580">IF(AND($D580="", $E580=""), "", IFNA(INDEX(Bhajans[], MATCH(IF($D580&lt;&gt;"", $D580, $E580), Bhajans[title], 0), 4), ""))
</f>
        <v/>
      </c>
    </row>
    <row r="581" ht="22.5" hidden="1" customHeight="1">
      <c r="A581" s="5">
        <v>45947.0</v>
      </c>
      <c r="B581" s="20" t="s">
        <v>0</v>
      </c>
      <c r="C581" s="28" t="str">
        <f t="array" ref="C581">IFNA(XLOOKUP(E581,GP_Bhajan_List[GP Bhajan List], GP_Bhajan_List[Singer]),"")</f>
        <v/>
      </c>
      <c r="D581" s="20" t="s">
        <v>6490</v>
      </c>
      <c r="E581" s="22"/>
      <c r="F581" s="23"/>
      <c r="G581" s="65" t="s">
        <v>152</v>
      </c>
      <c r="H581" s="25" t="str">
        <f t="array" ref="H581">IFNA(INDEX(Pitches[],MATCH($G581,Pitches[Pitches],0),2),"")</f>
        <v>D</v>
      </c>
      <c r="I581" s="23" t="str">
        <f t="array" ref="I581">IF(
  AND(D581="", E581=""), 
  "", 
  IFNA(
    IF(
      INDEX(Singers[], MATCH(IF(D581&lt;&gt;"", B581, C581), Singers[Singers], 0), 2, 0) = "Gents",
      INDEX(Bhajans[], MATCH(IF(D581&lt;&gt;"", D581, E581), Bhajans[title], 0), 13),
      INDEX(Bhajans[], MATCH(IF(D581&lt;&gt;"", D581, E581), Bhajans[title], 0), 14)
    ),
    ""
  )
)
</f>
        <v>2 Madhyam / G</v>
      </c>
      <c r="J581" s="25" t="str">
        <f t="array" ref="J581">IF(AND($D581="", $E581=""), "", IFNA(INDEX(Bhajans[], MATCH(IF($D581&lt;&gt;"", $D581, $E581), Bhajans[title], 0), 9), ""))
</f>
        <v>Mishra Bageshri</v>
      </c>
      <c r="K581" s="26" t="str">
        <f t="array" ref="K581">IF(AND($D581="", $E581=""), "", IFNA(INDEX(Bhajans[], MATCH(IF($D581&lt;&gt;"", $D581, $E581), Bhajans[title], 0), 5), ""))
</f>
        <v>Jai Jai Gopala
Sai Gopala Shyama Gopala [ Jai Jai ... ]
Hey Nandalala Gopi Lola Gokula Bala
Brindavana Sanchara [ Sai Gopala ... ]</v>
      </c>
      <c r="L581" s="26" t="str">
        <f t="array" ref="L581">IF(AND($D581="", $E581=""), "", IFNA(INDEX(Bhajans[], MATCH(IF($D581&lt;&gt;"", $D581, $E581), Bhajans[title], 0), 4), ""))
</f>
        <v>Victory to Lord Gopala (Krishna) whose consort is Radha. Victory to the son of Nanda, to the one who is endearing to the Gopis and who moved about in Brindavan.</v>
      </c>
    </row>
    <row r="582" ht="22.5" hidden="1" customHeight="1">
      <c r="A582" s="5">
        <v>45947.0</v>
      </c>
      <c r="B582" s="20" t="s">
        <v>4</v>
      </c>
      <c r="C582" s="28" t="str">
        <f t="array" ref="C582">IFNA(XLOOKUP(E582,GP_Bhajan_List[GP Bhajan List], GP_Bhajan_List[Singer]),"")</f>
        <v/>
      </c>
      <c r="D582" s="20" t="s">
        <v>6503</v>
      </c>
      <c r="E582" s="22"/>
      <c r="F582" s="23"/>
      <c r="G582" s="65" t="s">
        <v>89</v>
      </c>
      <c r="H582" s="25" t="str">
        <f t="array" ref="H582">IFNA(INDEX(Pitches[],MATCH($G582,Pitches[Pitches],0),2),"")</f>
        <v>E</v>
      </c>
      <c r="I582" s="23" t="str">
        <f t="array" ref="I582">IF(
  AND(D582="", E582=""), 
  "", 
  IFNA(
    IF(
      INDEX(Singers[], MATCH(IF(D582&lt;&gt;"", B582, C582), Singers[Singers], 0), 2, 0) = "Gents",
      INDEX(Bhajans[], MATCH(IF(D582&lt;&gt;"", D582, E582), Bhajans[title], 0), 13),
      INDEX(Bhajans[], MATCH(IF(D582&lt;&gt;"", D582, E582), Bhajans[title], 0), 14)
    ),
    ""
  )
)
</f>
        <v>6 Pancham / A</v>
      </c>
      <c r="J582" s="25" t="str">
        <f t="array" ref="J582">IF(AND($D582="", $E582=""), "", IFNA(INDEX(Bhajans[], MATCH(IF($D582&lt;&gt;"", $D582, $E582), Bhajans[title], 0), 9), ""))
</f>
        <v>Desh</v>
      </c>
      <c r="K582" s="26" t="str">
        <f t="array" ref="K582">IF(AND($D582="", $E582=""), "", IFNA(INDEX(Bhajans[], MATCH(IF($D582&lt;&gt;"", $D582, $E582), Bhajans[title], 0), 5), ""))
</f>
        <v>Raghava Rama Raghuveera
Sridhara Madhava Govinda [ Raghava ... ]
Keshava Madhava Madhusudhana
Achyutha Anantha Narayana
Gopiya Lola Gopala</v>
      </c>
      <c r="L582" s="26" t="str">
        <f t="array" ref="L582">IF(AND($D582="", $E582=""), "", IFNA(INDEX(Bhajans[], MATCH(IF($D582&lt;&gt;"", $D582, $E582), Bhajans[title], 0), 4), ""))
</f>
        <v>Chant the name of Lord Rama, also known as Raghava, who is the champion of the Raghu lineage. Chant the various names of Krishna, Sridhara (the one who bears Mother Lakshmi in His heart), Madhava, Govinda, Keshava (the one with long hair), Madhusudhana (the one who vanquished the demon Madhu), Achyutha (un-decaying), Anantha (infinite), Narayana (indweller) and Gopala (sustainer), who is dear to the Gopis.</v>
      </c>
    </row>
    <row r="583" ht="22.5" hidden="1" customHeight="1">
      <c r="A583" s="5">
        <v>45947.0</v>
      </c>
      <c r="B583" s="20" t="s">
        <v>16</v>
      </c>
      <c r="C583" s="28" t="str">
        <f t="array" ref="C583">IFNA(XLOOKUP(E583,GP_Bhajan_List[GP Bhajan List], GP_Bhajan_List[Singer]),"")</f>
        <v/>
      </c>
      <c r="D583" s="20" t="s">
        <v>6515</v>
      </c>
      <c r="E583" s="22"/>
      <c r="F583" s="23"/>
      <c r="G583" s="65" t="s">
        <v>120</v>
      </c>
      <c r="H583" s="25" t="str">
        <f t="array" ref="H583">IFNA(INDEX(Pitches[],MATCH($G583,Pitches[Pitches],0),2),"")</f>
        <v>D</v>
      </c>
      <c r="I583" s="23" t="str">
        <f t="array" ref="I583">IF(
  AND(D583="", E583=""), 
  "", 
  IFNA(
    IF(
      INDEX(Singers[], MATCH(IF(D583&lt;&gt;"", B583, C583), Singers[Singers], 0), 2, 0) = "Gents",
      INDEX(Bhajans[], MATCH(IF(D583&lt;&gt;"", D583, E583), Bhajans[title], 0), 13),
      INDEX(Bhajans[], MATCH(IF(D583&lt;&gt;"", D583, E583), Bhajans[title], 0), 14)
    ),
    ""
  )
)
</f>
        <v>5 Pancham / G</v>
      </c>
      <c r="J583" s="25" t="str">
        <f t="array" ref="J583">IF(AND($D583="", $E583=""), "", IFNA(INDEX(Bhajans[], MATCH(IF($D583&lt;&gt;"", $D583, $E583), Bhajans[title], 0), 9), ""))
</f>
        <v>Mishra Maand</v>
      </c>
      <c r="K583" s="26" t="str">
        <f t="array" ref="K583">IF(AND($D583="", $E583=""), "", IFNA(INDEX(Bhajans[], MATCH(IF($D583&lt;&gt;"", $D583, $E583), Bhajans[title], 0), 5), ""))
</f>
        <v>Narayana Hari Naama Bhajorey Narayana Veda Parayana
Karuna Bharana Bhava Bhaya Harana
Pavana Charana Patitha Janavana
Narayana Hari (Sai) Narayana (3)</v>
      </c>
      <c r="L583" s="26" t="str">
        <f t="array" ref="L583">IF(AND($D583="", $E583=""), "", IFNA(INDEX(Bhajans[], MATCH(IF($D583&lt;&gt;"", $D583, $E583), Bhajans[title], 0), 4), ""))
</f>
        <v>Sing the name of Lord Narayana and Hari, the ultimate shelter for all creatures. He is the Lord of the Vedas who is adorned with compassion. He removes the fear of the mundane world. His Feet are the most sacred that redeems the downtrodden. He has incarnated as Lord Sai.</v>
      </c>
    </row>
    <row r="584" ht="22.5" hidden="1" customHeight="1">
      <c r="A584" s="5">
        <v>45947.0</v>
      </c>
      <c r="B584" s="22"/>
      <c r="C584" s="28" t="str">
        <f t="array" ref="C584">IFNA(XLOOKUP(E584,GP_Bhajan_List[GP Bhajan List], GP_Bhajan_List[Singer]),"")</f>
        <v/>
      </c>
      <c r="D584" s="22"/>
      <c r="E584" s="22"/>
      <c r="F584" s="23"/>
      <c r="G584" s="65"/>
      <c r="H584" s="25" t="str">
        <f t="array" ref="H584">IFNA(INDEX(Pitches[],MATCH($G584,Pitches[Pitches],0),2),"")</f>
        <v/>
      </c>
      <c r="I584" s="23" t="str">
        <f t="array" ref="I584">IF(
  AND(D584="", E584=""), 
  "", 
  IFNA(
    IF(
      INDEX(Singers[], MATCH(IF(D584&lt;&gt;"", B584, C584), Singers[Singers], 0), 2, 0) = "Gents",
      INDEX(Bhajans[], MATCH(IF(D584&lt;&gt;"", D584, E584), Bhajans[title], 0), 13),
      INDEX(Bhajans[], MATCH(IF(D584&lt;&gt;"", D584, E584), Bhajans[title], 0), 14)
    ),
    ""
  )
)
</f>
        <v/>
      </c>
      <c r="J584" s="25" t="str">
        <f t="array" ref="J584">IF(AND($D584="", $E584=""), "", IFNA(INDEX(Bhajans[], MATCH(IF($D584&lt;&gt;"", $D584, $E584), Bhajans[title], 0), 9), ""))
</f>
        <v/>
      </c>
      <c r="K584" s="26" t="str">
        <f t="array" ref="K584">IF(AND($D584="", $E584=""), "", IFNA(INDEX(Bhajans[], MATCH(IF($D584&lt;&gt;"", $D584, $E584), Bhajans[title], 0), 5), ""))
</f>
        <v/>
      </c>
      <c r="L584" s="26" t="str">
        <f t="array" ref="L584">IF(AND($D584="", $E584=""), "", IFNA(INDEX(Bhajans[], MATCH(IF($D584&lt;&gt;"", $D584, $E584), Bhajans[title], 0), 4), ""))
</f>
        <v/>
      </c>
    </row>
    <row r="585" ht="22.5" hidden="1" customHeight="1">
      <c r="A585" s="5">
        <v>45948.0</v>
      </c>
      <c r="B585" s="22"/>
      <c r="C585" s="28" t="str">
        <f t="array" ref="C585">IFNA(XLOOKUP(E585,GP_Bhajan_List[GP Bhajan List], GP_Bhajan_List[Singer]),"")</f>
        <v/>
      </c>
      <c r="D585" s="22"/>
      <c r="E585" s="22"/>
      <c r="F585" s="23"/>
      <c r="G585" s="65"/>
      <c r="H585" s="25" t="str">
        <f t="array" ref="H585">IFNA(INDEX(Pitches[],MATCH($G585,Pitches[Pitches],0),2),"")</f>
        <v/>
      </c>
      <c r="I585" s="23" t="str">
        <f t="array" ref="I585">IF(
  AND(D585="", E585=""), 
  "", 
  IFNA(
    IF(
      INDEX(Singers[], MATCH(IF(D585&lt;&gt;"", B585, C585), Singers[Singers], 0), 2, 0) = "Gents",
      INDEX(Bhajans[], MATCH(IF(D585&lt;&gt;"", D585, E585), Bhajans[title], 0), 13),
      INDEX(Bhajans[], MATCH(IF(D585&lt;&gt;"", D585, E585), Bhajans[title], 0), 14)
    ),
    ""
  )
)
</f>
        <v/>
      </c>
      <c r="J585" s="25" t="str">
        <f t="array" ref="J585">IF(AND($D585="", $E585=""), "", IFNA(INDEX(Bhajans[], MATCH(IF($D585&lt;&gt;"", $D585, $E585), Bhajans[title], 0), 9), ""))
</f>
        <v/>
      </c>
      <c r="K585" s="26" t="str">
        <f t="array" ref="K585">IF(AND($D585="", $E585=""), "", IFNA(INDEX(Bhajans[], MATCH(IF($D585&lt;&gt;"", $D585, $E585), Bhajans[title], 0), 5), ""))
</f>
        <v/>
      </c>
      <c r="L585" s="26" t="str">
        <f t="array" ref="L585">IF(AND($D585="", $E585=""), "", IFNA(INDEX(Bhajans[], MATCH(IF($D585&lt;&gt;"", $D585, $E585), Bhajans[title], 0), 4), ""))
</f>
        <v/>
      </c>
    </row>
    <row r="586" ht="22.5" hidden="1" customHeight="1">
      <c r="A586" s="5">
        <v>45948.0</v>
      </c>
      <c r="B586" s="22"/>
      <c r="C586" s="28" t="str">
        <f t="array" ref="C586">IFNA(XLOOKUP(E586,GP_Bhajan_List[GP Bhajan List], GP_Bhajan_List[Singer]),"")</f>
        <v/>
      </c>
      <c r="D586" s="22"/>
      <c r="E586" s="22"/>
      <c r="F586" s="23"/>
      <c r="G586" s="65"/>
      <c r="H586" s="25" t="str">
        <f t="array" ref="H586">IFNA(INDEX(Pitches[],MATCH($G586,Pitches[Pitches],0),2),"")</f>
        <v/>
      </c>
      <c r="I586" s="23" t="str">
        <f t="array" ref="I586">IF(
  AND(D586="", E586=""), 
  "", 
  IFNA(
    IF(
      INDEX(Singers[], MATCH(IF(D586&lt;&gt;"", B586, C586), Singers[Singers], 0), 2, 0) = "Gents",
      INDEX(Bhajans[], MATCH(IF(D586&lt;&gt;"", D586, E586), Bhajans[title], 0), 13),
      INDEX(Bhajans[], MATCH(IF(D586&lt;&gt;"", D586, E586), Bhajans[title], 0), 14)
    ),
    ""
  )
)
</f>
        <v/>
      </c>
      <c r="J586" s="25" t="str">
        <f t="array" ref="J586">IF(AND($D586="", $E586=""), "", IFNA(INDEX(Bhajans[], MATCH(IF($D586&lt;&gt;"", $D586, $E586), Bhajans[title], 0), 9), ""))
</f>
        <v/>
      </c>
      <c r="K586" s="26" t="str">
        <f t="array" ref="K586">IF(AND($D586="", $E586=""), "", IFNA(INDEX(Bhajans[], MATCH(IF($D586&lt;&gt;"", $D586, $E586), Bhajans[title], 0), 5), ""))
</f>
        <v/>
      </c>
      <c r="L586" s="26" t="str">
        <f t="array" ref="L586">IF(AND($D586="", $E586=""), "", IFNA(INDEX(Bhajans[], MATCH(IF($D586&lt;&gt;"", $D586, $E586), Bhajans[title], 0), 4), ""))
</f>
        <v/>
      </c>
    </row>
    <row r="587" ht="22.5" hidden="1" customHeight="1">
      <c r="A587" s="5">
        <v>45948.0</v>
      </c>
      <c r="B587" s="22"/>
      <c r="C587" s="28" t="str">
        <f t="array" ref="C587">IFNA(XLOOKUP(E587,GP_Bhajan_List[GP Bhajan List], GP_Bhajan_List[Singer]),"")</f>
        <v/>
      </c>
      <c r="D587" s="22"/>
      <c r="E587" s="22"/>
      <c r="F587" s="23"/>
      <c r="G587" s="65"/>
      <c r="H587" s="25" t="str">
        <f t="array" ref="H587">IFNA(INDEX(Pitches[],MATCH($G587,Pitches[Pitches],0),2),"")</f>
        <v/>
      </c>
      <c r="I587" s="23" t="str">
        <f t="array" ref="I587">IF(
  AND(D587="", E587=""), 
  "", 
  IFNA(
    IF(
      INDEX(Singers[], MATCH(IF(D587&lt;&gt;"", B587, C587), Singers[Singers], 0), 2, 0) = "Gents",
      INDEX(Bhajans[], MATCH(IF(D587&lt;&gt;"", D587, E587), Bhajans[title], 0), 13),
      INDEX(Bhajans[], MATCH(IF(D587&lt;&gt;"", D587, E587), Bhajans[title], 0), 14)
    ),
    ""
  )
)
</f>
        <v/>
      </c>
      <c r="J587" s="25" t="str">
        <f t="array" ref="J587">IF(AND($D587="", $E587=""), "", IFNA(INDEX(Bhajans[], MATCH(IF($D587&lt;&gt;"", $D587, $E587), Bhajans[title], 0), 9), ""))
</f>
        <v/>
      </c>
      <c r="K587" s="26" t="str">
        <f t="array" ref="K587">IF(AND($D587="", $E587=""), "", IFNA(INDEX(Bhajans[], MATCH(IF($D587&lt;&gt;"", $D587, $E587), Bhajans[title], 0), 5), ""))
</f>
        <v/>
      </c>
      <c r="L587" s="26" t="str">
        <f t="array" ref="L587">IF(AND($D587="", $E587=""), "", IFNA(INDEX(Bhajans[], MATCH(IF($D587&lt;&gt;"", $D587, $E587), Bhajans[title], 0), 4), ""))
</f>
        <v/>
      </c>
    </row>
    <row r="588" ht="22.5" hidden="1" customHeight="1">
      <c r="A588" s="5">
        <v>45948.0</v>
      </c>
      <c r="B588" s="22"/>
      <c r="C588" s="28" t="str">
        <f t="array" ref="C588">IFNA(XLOOKUP(E588,GP_Bhajan_List[GP Bhajan List], GP_Bhajan_List[Singer]),"")</f>
        <v/>
      </c>
      <c r="D588" s="22"/>
      <c r="E588" s="22"/>
      <c r="F588" s="23"/>
      <c r="G588" s="65"/>
      <c r="H588" s="25" t="str">
        <f t="array" ref="H588">IFNA(INDEX(Pitches[],MATCH($G588,Pitches[Pitches],0),2),"")</f>
        <v/>
      </c>
      <c r="I588" s="23" t="str">
        <f t="array" ref="I588">IF(
  AND(D588="", E588=""), 
  "", 
  IFNA(
    IF(
      INDEX(Singers[], MATCH(IF(D588&lt;&gt;"", B588, C588), Singers[Singers], 0), 2, 0) = "Gents",
      INDEX(Bhajans[], MATCH(IF(D588&lt;&gt;"", D588, E588), Bhajans[title], 0), 13),
      INDEX(Bhajans[], MATCH(IF(D588&lt;&gt;"", D588, E588), Bhajans[title], 0), 14)
    ),
    ""
  )
)
</f>
        <v/>
      </c>
      <c r="J588" s="25" t="str">
        <f t="array" ref="J588">IF(AND($D588="", $E588=""), "", IFNA(INDEX(Bhajans[], MATCH(IF($D588&lt;&gt;"", $D588, $E588), Bhajans[title], 0), 9), ""))
</f>
        <v/>
      </c>
      <c r="K588" s="26" t="str">
        <f t="array" ref="K588">IF(AND($D588="", $E588=""), "", IFNA(INDEX(Bhajans[], MATCH(IF($D588&lt;&gt;"", $D588, $E588), Bhajans[title], 0), 5), ""))
</f>
        <v/>
      </c>
      <c r="L588" s="26" t="str">
        <f t="array" ref="L588">IF(AND($D588="", $E588=""), "", IFNA(INDEX(Bhajans[], MATCH(IF($D588&lt;&gt;"", $D588, $E588), Bhajans[title], 0), 4), ""))
</f>
        <v/>
      </c>
    </row>
    <row r="589" ht="22.5" hidden="1" customHeight="1">
      <c r="A589" s="5">
        <v>45949.0</v>
      </c>
      <c r="B589" s="20" t="s">
        <v>1</v>
      </c>
      <c r="C589" s="28" t="str">
        <f t="array" ref="C589">IFNA(XLOOKUP(E589,GP_Bhajan_List[GP Bhajan List], GP_Bhajan_List[Singer]),"")</f>
        <v/>
      </c>
      <c r="D589" s="20" t="s">
        <v>458</v>
      </c>
      <c r="E589" s="22"/>
      <c r="F589" s="23"/>
      <c r="G589" s="65" t="s">
        <v>88</v>
      </c>
      <c r="H589" s="25" t="str">
        <f t="array" ref="H589">IFNA(INDEX(Pitches[],MATCH($G589,Pitches[Pitches],0),2),"")</f>
        <v>A</v>
      </c>
      <c r="I589" s="23" t="str">
        <f t="array" ref="I589">IF(
  AND(D589="", E589=""), 
  "", 
  IFNA(
    IF(
      INDEX(Singers[], MATCH(IF(D589&lt;&gt;"", B589, C589), Singers[Singers], 0), 2, 0) = "Gents",
      INDEX(Bhajans[], MATCH(IF(D589&lt;&gt;"", D589, E589), Bhajans[title], 0), 13),
      INDEX(Bhajans[], MATCH(IF(D589&lt;&gt;"", D589, E589), Bhajans[title], 0), 14)
    ),
    ""
  )
)
</f>
        <v>2 Pancham / D</v>
      </c>
      <c r="J589" s="25" t="str">
        <f t="array" ref="J589">IF(AND($D589="", $E589=""), "", IFNA(INDEX(Bhajans[], MATCH(IF($D589&lt;&gt;"", $D589, $E589), Bhajans[title], 0), 9), ""))
</f>
        <v>Abheri / Bhimpalas</v>
      </c>
      <c r="K589" s="26" t="str">
        <f t="array" ref="K589">IF(AND($D589="", $E589=""), "", IFNA(INDEX(Bhajans[], MATCH(IF($D589&lt;&gt;"", $D589, $E589), Bhajans[title], 0), 5), ""))
</f>
        <v>Prathama Vandana Gananatha
Gajavadana Jaya Gananatha [ Prathama Vandana ... ]
Vidya Dayaka Buddhi Pradayaka
Vighna Vinashaka Vinayaka
Suramuni Vanditha Vinayaka</v>
      </c>
      <c r="L589" s="26" t="str">
        <f t="array" ref="L589">IF(AND($D589="", $E589=""), "", IFNA(INDEX(Bhajans[], MATCH(IF($D589&lt;&gt;"", $D589, $E589), Bhajans[title], 0), 4), ""))
</f>
        <v>Our first prayers to the Lord of the ganaas, the elephant-faced Lord Ganesh who confers knowledge and intelligence, the remover of obstacles in the spiritual path, the One who is praised and adored by the wise and saintly.</v>
      </c>
    </row>
    <row r="590" ht="22.5" hidden="1" customHeight="1">
      <c r="A590" s="5">
        <v>45949.0</v>
      </c>
      <c r="B590" s="20" t="s">
        <v>16</v>
      </c>
      <c r="C590" s="28" t="str">
        <f t="array" ref="C590">IFNA(XLOOKUP(E590,GP_Bhajan_List[GP Bhajan List], GP_Bhajan_List[Singer]),"")</f>
        <v/>
      </c>
      <c r="D590" s="20" t="s">
        <v>1708</v>
      </c>
      <c r="E590" s="22"/>
      <c r="F590" s="23"/>
      <c r="G590" s="65" t="s">
        <v>101</v>
      </c>
      <c r="H590" s="25" t="str">
        <f t="array" ref="H590">IFNA(INDEX(Pitches[],MATCH($G590,Pitches[Pitches],0),2),"")</f>
        <v>F#</v>
      </c>
      <c r="I590" s="23" t="str">
        <f t="array" ref="I590">IF(
  AND(D590="", E590=""), 
  "", 
  IFNA(
    IF(
      INDEX(Singers[], MATCH(IF(D590&lt;&gt;"", B590, C590), Singers[Singers], 0), 2, 0) = "Gents",
      INDEX(Bhajans[], MATCH(IF(D590&lt;&gt;"", D590, E590), Bhajans[title], 0), 13),
      INDEX(Bhajans[], MATCH(IF(D590&lt;&gt;"", D590, E590), Bhajans[title], 0), 14)
    ),
    ""
  )
)
</f>
        <v>6 Pancham / A</v>
      </c>
      <c r="J590" s="25" t="str">
        <f t="array" ref="J590">IF(AND($D590="", $E590=""), "", IFNA(INDEX(Bhajans[], MATCH(IF($D590&lt;&gt;"", $D590, $E590), Bhajans[title], 0), 9), ""))
</f>
        <v>Kalyani / Yaman</v>
      </c>
      <c r="K590" s="26" t="str">
        <f t="array" ref="K590">IF(AND($D590="", $E590=""), "", IFNA(INDEX(Bhajans[], MATCH(IF($D590&lt;&gt;"", $D590, $E590), Bhajans[title], 0), 5), ""))
</f>
        <v>Govinda Madhava Gopala Keshava
Jaya Nanda Mukunda Nanda Govinda Radhey Gopala [ Govinda Madhava ... ]
Giridhari Giridhari Jaya Radhey Gopala
Ghana Shyama Shyama Shyama Jaya Jaya Radhey (Sai) Gopala [ Jaya Nanda ... ]</v>
      </c>
      <c r="L590" s="26" t="str">
        <f t="array" ref="L590">IF(AND($D590="", $E590=""), "", IFNA(INDEX(Bhajans[], MATCH(IF($D590&lt;&gt;"", $D590, $E590), Bhajans[title], 0), 4), ""))
</f>
        <v>Chant the divine names of Govinda and Madhava (names of Lord Krishna) who protects cowherds and who slayed the demon Keshi. Victory to the beloved of Nanda and the one who confers liberation to the devotees. O Lord You are adored as the beloved of Radha, as Giridhari, (the one who lifted the Govardhana mountain), the dark-hued one who has now incarnated as Lord Sai of Parthi.</v>
      </c>
    </row>
    <row r="591" ht="22.5" hidden="1" customHeight="1">
      <c r="A591" s="5">
        <v>45949.0</v>
      </c>
      <c r="B591" s="20" t="s">
        <v>0</v>
      </c>
      <c r="C591" s="28" t="str">
        <f t="array" ref="C591">IFNA(XLOOKUP(E591,GP_Bhajan_List[GP Bhajan List], GP_Bhajan_List[Singer]),"")</f>
        <v/>
      </c>
      <c r="D591" s="20" t="s">
        <v>6147</v>
      </c>
      <c r="E591" s="22"/>
      <c r="F591" s="23"/>
      <c r="G591" s="65" t="s">
        <v>88</v>
      </c>
      <c r="H591" s="25" t="str">
        <f t="array" ref="H591">IFNA(INDEX(Pitches[],MATCH($G591,Pitches[Pitches],0),2),"")</f>
        <v>A</v>
      </c>
      <c r="I591" s="23" t="str">
        <f t="array" ref="I591">IF(
  AND(D591="", E591=""), 
  "", 
  IFNA(
    IF(
      INDEX(Singers[], MATCH(IF(D591&lt;&gt;"", B591, C591), Singers[Singers], 0), 2, 0) = "Gents",
      INDEX(Bhajans[], MATCH(IF(D591&lt;&gt;"", D591, E591), Bhajans[title], 0), 13),
      INDEX(Bhajans[], MATCH(IF(D591&lt;&gt;"", D591, E591), Bhajans[title], 0), 14)
    ),
    ""
  )
)
</f>
        <v>2 Pancham / D</v>
      </c>
      <c r="J591" s="25" t="str">
        <f t="array" ref="J591">IF(AND($D591="", $E591=""), "", IFNA(INDEX(Bhajans[], MATCH(IF($D591&lt;&gt;"", $D591, $E591), Bhajans[title], 0), 9), ""))
</f>
        <v>Chakravakam / Ahir Bhairav</v>
      </c>
      <c r="K591" s="26" t="str">
        <f t="array" ref="K591">IF(AND($D591="", $E591=""), "", IFNA(INDEX(Bhajans[], MATCH(IF($D591&lt;&gt;"", $D591, $E591), Bhajans[title], 0), 5), ""))
</f>
        <v>Govinda Bolo Gopala Bolo
Ram Ram Bolo Hari Naam Bolo
Allah Sai Yesu Nanak
Zohrashtra Mahavira Buddha Naam Bolo [ Govinda Bolo ... ]
Yeh Naam Saarey Hai Jeevan Saharey
Paramananda Ke Yeh Kholtey Hai Dwarey
Jo Naam Chaho Woh Naam Bolo
Prem Se Bolo Bhaav Se Bolo
God is our best friend, God is our best kin
Singing God's names, follow one of our choice
Allah Sai Yesu Nanak
Zohrashtra Mahavira Buddha are our God's names [ God is ... ]
All names are sacred and inspire our living
As a way to blissful peace, we just have to pray
So chant one God's name to keep the mind tame
Precious love divine, as we sing God's name</v>
      </c>
      <c r="L591" s="26" t="str">
        <f t="array" ref="L591">IF(AND($D591="", $E591=""), "", IFNA(INDEX(Bhajans[], MATCH(IF($D591&lt;&gt;"", $D591, $E591), Bhajans[title], 0), 4), ""))
</f>
        <v>Sing the glorious names of Govinda, Gopala, Rama, Hari, Allah, Sai, Yesu, Nanak, Zohrashtra, Mahavira and Buddha. When these names are chanted with love and devotion, they sustain the devotee through the journey of life.</v>
      </c>
    </row>
    <row r="592" ht="22.5" hidden="1" customHeight="1">
      <c r="A592" s="5">
        <v>45949.0</v>
      </c>
      <c r="B592" s="20" t="s">
        <v>15</v>
      </c>
      <c r="C592" s="28" t="str">
        <f t="array" ref="C592">IFNA(XLOOKUP(E592,GP_Bhajan_List[GP Bhajan List], GP_Bhajan_List[Singer]),"")</f>
        <v/>
      </c>
      <c r="D592" s="20" t="s">
        <v>6604</v>
      </c>
      <c r="E592" s="22"/>
      <c r="F592" s="23"/>
      <c r="G592" s="65" t="s">
        <v>153</v>
      </c>
      <c r="H592" s="25" t="str">
        <f t="array" ref="H592">IFNA(INDEX(Pitches[],MATCH($G592,Pitches[Pitches],0),2),"")</f>
        <v>A</v>
      </c>
      <c r="I592" s="23" t="str">
        <f t="array" ref="I592">IF(
  AND(D592="", E592=""), 
  "", 
  IFNA(
    IF(
      INDEX(Singers[], MATCH(IF(D592&lt;&gt;"", B592, C592), Singers[Singers], 0), 2, 0) = "Gents",
      INDEX(Bhajans[], MATCH(IF(D592&lt;&gt;"", D592, E592), Bhajans[title], 0), 13),
      INDEX(Bhajans[], MATCH(IF(D592&lt;&gt;"", D592, E592), Bhajans[title], 0), 14)
    ),
    ""
  )
)
</f>
        <v>6 Madhyam / D</v>
      </c>
      <c r="J592" s="25" t="str">
        <f t="array" ref="J592">IF(AND($D592="", $E592=""), "", IFNA(INDEX(Bhajans[], MATCH(IF($D592&lt;&gt;"", $D592, $E592), Bhajans[title], 0), 9), ""))
</f>
        <v>Pahadi</v>
      </c>
      <c r="K592" s="26" t="str">
        <f t="array" ref="K592">IF(AND($D592="", $E592=""), "", IFNA(INDEX(Bhajans[], MATCH(IF($D592&lt;&gt;"", $D592, $E592), Bhajans[title], 0), 5), ""))
</f>
        <v>Shirdi Sai Parthi Sai Hum Ko Deejo Premamrutha Dhara Premamrutha Dhara
Tava Seva Ki Avasar Deejo Sathya Sai Mahadev
Ganamrutha Mey Bhaav Bhi Deejo Prema Sai Bhagawan Prema Sai Bhagawan
Shirdi Sai Parthi Sai, both names are one, give us all endless flow of Love, give us all endless flow of Love
That’s why we serve all, with love and gratitude to Sathya Sai, our great Lord
Grant us more sweet Love, with delightful Joy, Prema Sai is the One, Prema Sai is the One</v>
      </c>
      <c r="L592" s="26" t="str">
        <f t="array" ref="L592">IF(AND($D592="", $E592=""), "", IFNA(INDEX(Bhajans[], MATCH(IF($D592&lt;&gt;"", $D592, $E592), Bhajans[title], 0), 4), ""))
</f>
        <v>O Lord Sai of Shirdi and Puttaparthi, please let the perennial stream of Love flow from You to us, O Lord Sathya Sai, please provide us the opportunity to serve You, O Lord Prema Sai, please instill the devotion and Love whenever we sing Your Glorious Name.</v>
      </c>
    </row>
    <row r="593" ht="22.5" hidden="1" customHeight="1">
      <c r="A593" s="5">
        <v>45949.0</v>
      </c>
      <c r="B593" s="20" t="s">
        <v>13</v>
      </c>
      <c r="C593" s="28" t="str">
        <f t="array" ref="C593">IFNA(XLOOKUP(E593,GP_Bhajan_List[GP Bhajan List], GP_Bhajan_List[Singer]),"")</f>
        <v/>
      </c>
      <c r="D593" s="20" t="s">
        <v>6614</v>
      </c>
      <c r="E593" s="22"/>
      <c r="F593" s="23"/>
      <c r="G593" s="65" t="s">
        <v>101</v>
      </c>
      <c r="H593" s="25" t="str">
        <f t="array" ref="H593">IFNA(INDEX(Pitches[],MATCH($G593,Pitches[Pitches],0),2),"")</f>
        <v>F#</v>
      </c>
      <c r="I593" s="23" t="str">
        <f t="array" ref="I593">IF(
  AND(D593="", E593=""), 
  "", 
  IFNA(
    IF(
      INDEX(Singers[], MATCH(IF(D593&lt;&gt;"", B593, C593), Singers[Singers], 0), 2, 0) = "Gents",
      INDEX(Bhajans[], MATCH(IF(D593&lt;&gt;"", D593, E593), Bhajans[title], 0), 13),
      INDEX(Bhajans[], MATCH(IF(D593&lt;&gt;"", D593, E593), Bhajans[title], 0), 14)
    ),
    ""
  )
)
</f>
        <v>1.5 Pancham / C#</v>
      </c>
      <c r="J593" s="25" t="str">
        <f t="array" ref="J593">IF(AND($D593="", $E593=""), "", IFNA(INDEX(Bhajans[], MATCH(IF($D593&lt;&gt;"", $D593, $E593), Bhajans[title], 0), 9), ""))
</f>
        <v>Mohanam / Bhoop</v>
      </c>
      <c r="K593" s="26" t="str">
        <f t="array" ref="K593">IF(AND($D593="", $E593=""), "", IFNA(INDEX(Bhajans[], MATCH(IF($D593&lt;&gt;"", $D593, $E593), Bhajans[title], 0), 5), ""))
</f>
        <v>Kaalatheethaya Siddhi Roopaya Yogeshwaraya Namo
Jagat Vitaya Vishwa Roopaya
(Sathya) Sayeeshwaraya Namo
Om Namah Shivaya Shivaya Namah Om (5)
Kaalatheethaya Siddhi Roopaya Yogeshwaraya Namo
Jagat Hithaya Vishwa Roopaya
(Sathya) Sayeeshwaraya Namo
Om Namah Shivaya Shivaya Namah Om (5)
Sanze no Toki wo Koete Michibiku Yuga no Kami Sai Baba
Uchuu ni Amaneku Mugen no Hikari wa
(Sathya) Sai Shiva no Miwaza
Om Namah Shivaya Shivaya Namah Om (5)</v>
      </c>
      <c r="L593" s="26" t="str">
        <f t="array" ref="L593">IF(AND($D593="", $E593=""), "", IFNA(INDEX(Bhajans[], MATCH(IF($D593&lt;&gt;"", $D593, $E593), Bhajans[title], 0), 4), ""))
</f>
        <v>We bow to the Lord of Yogis, Lord Sai who is beyond time and who is the embodiment of supreme power. We bow to Lord Sai, the provider of the world, the one who has the Universe as His form, who is verily Lord Shiva and the embodiment of Om.</v>
      </c>
    </row>
    <row r="594" ht="22.5" hidden="1" customHeight="1">
      <c r="A594" s="5">
        <v>45951.0</v>
      </c>
      <c r="B594" s="22"/>
      <c r="C594" s="28" t="str">
        <f t="array" ref="C594">IFNA(XLOOKUP(E594,GP_Bhajan_List[GP Bhajan List], GP_Bhajan_List[Singer]),"")</f>
        <v/>
      </c>
      <c r="D594" s="22"/>
      <c r="E594" s="22"/>
      <c r="F594" s="23"/>
      <c r="G594" s="65"/>
      <c r="H594" s="25" t="str">
        <f t="array" ref="H594">IFNA(INDEX(Pitches[],MATCH($G594,Pitches[Pitches],0),2),"")</f>
        <v/>
      </c>
      <c r="I594" s="23" t="str">
        <f t="array" ref="I594">IF(
  AND(D594="", E594=""), 
  "", 
  IFNA(
    IF(
      INDEX(Singers[], MATCH(IF(D594&lt;&gt;"", B594, C594), Singers[Singers], 0), 2, 0) = "Gents",
      INDEX(Bhajans[], MATCH(IF(D594&lt;&gt;"", D594, E594), Bhajans[title], 0), 13),
      INDEX(Bhajans[], MATCH(IF(D594&lt;&gt;"", D594, E594), Bhajans[title], 0), 14)
    ),
    ""
  )
)
</f>
        <v/>
      </c>
      <c r="J594" s="25" t="str">
        <f t="array" ref="J594">IF(AND($D594="", $E594=""), "", IFNA(INDEX(Bhajans[], MATCH(IF($D594&lt;&gt;"", $D594, $E594), Bhajans[title], 0), 9), ""))
</f>
        <v/>
      </c>
      <c r="K594" s="26" t="str">
        <f t="array" ref="K594">IF(AND($D594="", $E594=""), "", IFNA(INDEX(Bhajans[], MATCH(IF($D594&lt;&gt;"", $D594, $E594), Bhajans[title], 0), 5), ""))
</f>
        <v/>
      </c>
      <c r="L594" s="26" t="str">
        <f t="array" ref="L594">IF(AND($D594="", $E594=""), "", IFNA(INDEX(Bhajans[], MATCH(IF($D594&lt;&gt;"", $D594, $E594), Bhajans[title], 0), 4), ""))
</f>
        <v/>
      </c>
    </row>
    <row r="595" ht="22.5" hidden="1" customHeight="1">
      <c r="A595" s="5">
        <v>45951.0</v>
      </c>
      <c r="B595" s="22"/>
      <c r="C595" s="28" t="str">
        <f t="array" ref="C595">IFNA(XLOOKUP(E595,GP_Bhajan_List[GP Bhajan List], GP_Bhajan_List[Singer]),"")</f>
        <v/>
      </c>
      <c r="D595" s="22"/>
      <c r="E595" s="22"/>
      <c r="F595" s="23"/>
      <c r="G595" s="65"/>
      <c r="H595" s="25" t="str">
        <f t="array" ref="H595">IFNA(INDEX(Pitches[],MATCH($G595,Pitches[Pitches],0),2),"")</f>
        <v/>
      </c>
      <c r="I595" s="23" t="str">
        <f t="array" ref="I595">IF(
  AND(D595="", E595=""), 
  "", 
  IFNA(
    IF(
      INDEX(Singers[], MATCH(IF(D595&lt;&gt;"", B595, C595), Singers[Singers], 0), 2, 0) = "Gents",
      INDEX(Bhajans[], MATCH(IF(D595&lt;&gt;"", D595, E595), Bhajans[title], 0), 13),
      INDEX(Bhajans[], MATCH(IF(D595&lt;&gt;"", D595, E595), Bhajans[title], 0), 14)
    ),
    ""
  )
)
</f>
        <v/>
      </c>
      <c r="J595" s="25" t="str">
        <f t="array" ref="J595">IF(AND($D595="", $E595=""), "", IFNA(INDEX(Bhajans[], MATCH(IF($D595&lt;&gt;"", $D595, $E595), Bhajans[title], 0), 9), ""))
</f>
        <v/>
      </c>
      <c r="K595" s="26" t="str">
        <f t="array" ref="K595">IF(AND($D595="", $E595=""), "", IFNA(INDEX(Bhajans[], MATCH(IF($D595&lt;&gt;"", $D595, $E595), Bhajans[title], 0), 5), ""))
</f>
        <v/>
      </c>
      <c r="L595" s="26" t="str">
        <f t="array" ref="L595">IF(AND($D595="", $E595=""), "", IFNA(INDEX(Bhajans[], MATCH(IF($D595&lt;&gt;"", $D595, $E595), Bhajans[title], 0), 4), ""))
</f>
        <v/>
      </c>
    </row>
    <row r="596" ht="22.5" hidden="1" customHeight="1">
      <c r="A596" s="5">
        <v>45951.0</v>
      </c>
      <c r="B596" s="22"/>
      <c r="C596" s="28" t="str">
        <f t="array" ref="C596">IFNA(XLOOKUP(E596,GP_Bhajan_List[GP Bhajan List], GP_Bhajan_List[Singer]),"")</f>
        <v/>
      </c>
      <c r="D596" s="22"/>
      <c r="E596" s="22"/>
      <c r="F596" s="23"/>
      <c r="G596" s="65"/>
      <c r="H596" s="25" t="str">
        <f t="array" ref="H596">IFNA(INDEX(Pitches[],MATCH($G596,Pitches[Pitches],0),2),"")</f>
        <v/>
      </c>
      <c r="I596" s="23" t="str">
        <f t="array" ref="I596">IF(
  AND(D596="", E596=""), 
  "", 
  IFNA(
    IF(
      INDEX(Singers[], MATCH(IF(D596&lt;&gt;"", B596, C596), Singers[Singers], 0), 2, 0) = "Gents",
      INDEX(Bhajans[], MATCH(IF(D596&lt;&gt;"", D596, E596), Bhajans[title], 0), 13),
      INDEX(Bhajans[], MATCH(IF(D596&lt;&gt;"", D596, E596), Bhajans[title], 0), 14)
    ),
    ""
  )
)
</f>
        <v/>
      </c>
      <c r="J596" s="25" t="str">
        <f t="array" ref="J596">IF(AND($D596="", $E596=""), "", IFNA(INDEX(Bhajans[], MATCH(IF($D596&lt;&gt;"", $D596, $E596), Bhajans[title], 0), 9), ""))
</f>
        <v/>
      </c>
      <c r="K596" s="26" t="str">
        <f t="array" ref="K596">IF(AND($D596="", $E596=""), "", IFNA(INDEX(Bhajans[], MATCH(IF($D596&lt;&gt;"", $D596, $E596), Bhajans[title], 0), 5), ""))
</f>
        <v/>
      </c>
      <c r="L596" s="26" t="str">
        <f t="array" ref="L596">IF(AND($D596="", $E596=""), "", IFNA(INDEX(Bhajans[], MATCH(IF($D596&lt;&gt;"", $D596, $E596), Bhajans[title], 0), 4), ""))
</f>
        <v/>
      </c>
    </row>
    <row r="597" ht="22.5" hidden="1" customHeight="1">
      <c r="A597" s="5">
        <v>45951.0</v>
      </c>
      <c r="B597" s="22"/>
      <c r="C597" s="28" t="str">
        <f t="array" ref="C597">IFNA(XLOOKUP(E597,GP_Bhajan_List[GP Bhajan List], GP_Bhajan_List[Singer]),"")</f>
        <v/>
      </c>
      <c r="D597" s="22"/>
      <c r="E597" s="22"/>
      <c r="F597" s="23"/>
      <c r="G597" s="65"/>
      <c r="H597" s="25" t="str">
        <f t="array" ref="H597">IFNA(INDEX(Pitches[],MATCH($G597,Pitches[Pitches],0),2),"")</f>
        <v/>
      </c>
      <c r="I597" s="23" t="str">
        <f t="array" ref="I597">IF(
  AND(D597="", E597=""), 
  "", 
  IFNA(
    IF(
      INDEX(Singers[], MATCH(IF(D597&lt;&gt;"", B597, C597), Singers[Singers], 0), 2, 0) = "Gents",
      INDEX(Bhajans[], MATCH(IF(D597&lt;&gt;"", D597, E597), Bhajans[title], 0), 13),
      INDEX(Bhajans[], MATCH(IF(D597&lt;&gt;"", D597, E597), Bhajans[title], 0), 14)
    ),
    ""
  )
)
</f>
        <v/>
      </c>
      <c r="J597" s="25" t="str">
        <f t="array" ref="J597">IF(AND($D597="", $E597=""), "", IFNA(INDEX(Bhajans[], MATCH(IF($D597&lt;&gt;"", $D597, $E597), Bhajans[title], 0), 9), ""))
</f>
        <v/>
      </c>
      <c r="K597" s="26" t="str">
        <f t="array" ref="K597">IF(AND($D597="", $E597=""), "", IFNA(INDEX(Bhajans[], MATCH(IF($D597&lt;&gt;"", $D597, $E597), Bhajans[title], 0), 5), ""))
</f>
        <v/>
      </c>
      <c r="L597" s="26" t="str">
        <f t="array" ref="L597">IF(AND($D597="", $E597=""), "", IFNA(INDEX(Bhajans[], MATCH(IF($D597&lt;&gt;"", $D597, $E597), Bhajans[title], 0), 4), ""))
</f>
        <v/>
      </c>
    </row>
    <row r="598" ht="22.5" hidden="1" customHeight="1">
      <c r="A598" s="5">
        <v>45952.0</v>
      </c>
      <c r="B598" s="22"/>
      <c r="C598" s="28" t="str">
        <f t="array" ref="C598">IFNA(XLOOKUP(E598,GP_Bhajan_List[GP Bhajan List], GP_Bhajan_List[Singer]),"")</f>
        <v/>
      </c>
      <c r="D598" s="22"/>
      <c r="E598" s="22"/>
      <c r="F598" s="23"/>
      <c r="G598" s="65"/>
      <c r="H598" s="25" t="str">
        <f t="array" ref="H598">IFNA(INDEX(Pitches[],MATCH($G598,Pitches[Pitches],0),2),"")</f>
        <v/>
      </c>
      <c r="I598" s="23" t="str">
        <f t="array" ref="I598">IF(
  AND(D598="", E598=""), 
  "", 
  IFNA(
    IF(
      INDEX(Singers[], MATCH(IF(D598&lt;&gt;"", B598, C598), Singers[Singers], 0), 2, 0) = "Gents",
      INDEX(Bhajans[], MATCH(IF(D598&lt;&gt;"", D598, E598), Bhajans[title], 0), 13),
      INDEX(Bhajans[], MATCH(IF(D598&lt;&gt;"", D598, E598), Bhajans[title], 0), 14)
    ),
    ""
  )
)
</f>
        <v/>
      </c>
      <c r="J598" s="25" t="str">
        <f t="array" ref="J598">IF(AND($D598="", $E598=""), "", IFNA(INDEX(Bhajans[], MATCH(IF($D598&lt;&gt;"", $D598, $E598), Bhajans[title], 0), 9), ""))
</f>
        <v/>
      </c>
      <c r="K598" s="26" t="str">
        <f t="array" ref="K598">IF(AND($D598="", $E598=""), "", IFNA(INDEX(Bhajans[], MATCH(IF($D598&lt;&gt;"", $D598, $E598), Bhajans[title], 0), 5), ""))
</f>
        <v/>
      </c>
      <c r="L598" s="26" t="str">
        <f t="array" ref="L598">IF(AND($D598="", $E598=""), "", IFNA(INDEX(Bhajans[], MATCH(IF($D598&lt;&gt;"", $D598, $E598), Bhajans[title], 0), 4), ""))
</f>
        <v/>
      </c>
    </row>
    <row r="599" ht="22.5" hidden="1" customHeight="1">
      <c r="A599" s="5">
        <v>45952.0</v>
      </c>
      <c r="B599" s="22"/>
      <c r="C599" s="28" t="str">
        <f t="array" ref="C599">IFNA(XLOOKUP(E599,GP_Bhajan_List[GP Bhajan List], GP_Bhajan_List[Singer]),"")</f>
        <v/>
      </c>
      <c r="D599" s="22"/>
      <c r="E599" s="22"/>
      <c r="F599" s="23"/>
      <c r="G599" s="65"/>
      <c r="H599" s="25" t="str">
        <f t="array" ref="H599">IFNA(INDEX(Pitches[],MATCH($G599,Pitches[Pitches],0),2),"")</f>
        <v/>
      </c>
      <c r="I599" s="23" t="str">
        <f t="array" ref="I599">IF(
  AND(D599="", E599=""), 
  "", 
  IFNA(
    IF(
      INDEX(Singers[], MATCH(IF(D599&lt;&gt;"", B599, C599), Singers[Singers], 0), 2, 0) = "Gents",
      INDEX(Bhajans[], MATCH(IF(D599&lt;&gt;"", D599, E599), Bhajans[title], 0), 13),
      INDEX(Bhajans[], MATCH(IF(D599&lt;&gt;"", D599, E599), Bhajans[title], 0), 14)
    ),
    ""
  )
)
</f>
        <v/>
      </c>
      <c r="J599" s="25" t="str">
        <f t="array" ref="J599">IF(AND($D599="", $E599=""), "", IFNA(INDEX(Bhajans[], MATCH(IF($D599&lt;&gt;"", $D599, $E599), Bhajans[title], 0), 9), ""))
</f>
        <v/>
      </c>
      <c r="K599" s="26" t="str">
        <f t="array" ref="K599">IF(AND($D599="", $E599=""), "", IFNA(INDEX(Bhajans[], MATCH(IF($D599&lt;&gt;"", $D599, $E599), Bhajans[title], 0), 5), ""))
</f>
        <v/>
      </c>
      <c r="L599" s="26" t="str">
        <f t="array" ref="L599">IF(AND($D599="", $E599=""), "", IFNA(INDEX(Bhajans[], MATCH(IF($D599&lt;&gt;"", $D599, $E599), Bhajans[title], 0), 4), ""))
</f>
        <v/>
      </c>
    </row>
    <row r="600" ht="22.5" hidden="1" customHeight="1">
      <c r="A600" s="5">
        <v>45952.0</v>
      </c>
      <c r="B600" s="22"/>
      <c r="C600" s="28" t="str">
        <f t="array" ref="C600">IFNA(XLOOKUP(E600,GP_Bhajan_List[GP Bhajan List], GP_Bhajan_List[Singer]),"")</f>
        <v/>
      </c>
      <c r="D600" s="22"/>
      <c r="E600" s="22"/>
      <c r="F600" s="23"/>
      <c r="G600" s="65"/>
      <c r="H600" s="25" t="str">
        <f t="array" ref="H600">IFNA(INDEX(Pitches[],MATCH($G600,Pitches[Pitches],0),2),"")</f>
        <v/>
      </c>
      <c r="I600" s="23" t="str">
        <f t="array" ref="I600">IF(
  AND(D600="", E600=""), 
  "", 
  IFNA(
    IF(
      INDEX(Singers[], MATCH(IF(D600&lt;&gt;"", B600, C600), Singers[Singers], 0), 2, 0) = "Gents",
      INDEX(Bhajans[], MATCH(IF(D600&lt;&gt;"", D600, E600), Bhajans[title], 0), 13),
      INDEX(Bhajans[], MATCH(IF(D600&lt;&gt;"", D600, E600), Bhajans[title], 0), 14)
    ),
    ""
  )
)
</f>
        <v/>
      </c>
      <c r="J600" s="25" t="str">
        <f t="array" ref="J600">IF(AND($D600="", $E600=""), "", IFNA(INDEX(Bhajans[], MATCH(IF($D600&lt;&gt;"", $D600, $E600), Bhajans[title], 0), 9), ""))
</f>
        <v/>
      </c>
      <c r="K600" s="26" t="str">
        <f t="array" ref="K600">IF(AND($D600="", $E600=""), "", IFNA(INDEX(Bhajans[], MATCH(IF($D600&lt;&gt;"", $D600, $E600), Bhajans[title], 0), 5), ""))
</f>
        <v/>
      </c>
      <c r="L600" s="26" t="str">
        <f t="array" ref="L600">IF(AND($D600="", $E600=""), "", IFNA(INDEX(Bhajans[], MATCH(IF($D600&lt;&gt;"", $D600, $E600), Bhajans[title], 0), 4), ""))
</f>
        <v/>
      </c>
    </row>
    <row r="601" ht="22.5" hidden="1" customHeight="1">
      <c r="A601" s="5">
        <v>45952.0</v>
      </c>
      <c r="B601" s="22"/>
      <c r="C601" s="28" t="str">
        <f t="array" ref="C601">IFNA(XLOOKUP(E601,GP_Bhajan_List[GP Bhajan List], GP_Bhajan_List[Singer]),"")</f>
        <v/>
      </c>
      <c r="D601" s="22"/>
      <c r="E601" s="22"/>
      <c r="F601" s="23"/>
      <c r="G601" s="65"/>
      <c r="H601" s="25" t="str">
        <f t="array" ref="H601">IFNA(INDEX(Pitches[],MATCH($G601,Pitches[Pitches],0),2),"")</f>
        <v/>
      </c>
      <c r="I601" s="23" t="str">
        <f t="array" ref="I601">IF(
  AND(D601="", E601=""), 
  "", 
  IFNA(
    IF(
      INDEX(Singers[], MATCH(IF(D601&lt;&gt;"", B601, C601), Singers[Singers], 0), 2, 0) = "Gents",
      INDEX(Bhajans[], MATCH(IF(D601&lt;&gt;"", D601, E601), Bhajans[title], 0), 13),
      INDEX(Bhajans[], MATCH(IF(D601&lt;&gt;"", D601, E601), Bhajans[title], 0), 14)
    ),
    ""
  )
)
</f>
        <v/>
      </c>
      <c r="J601" s="25" t="str">
        <f t="array" ref="J601">IF(AND($D601="", $E601=""), "", IFNA(INDEX(Bhajans[], MATCH(IF($D601&lt;&gt;"", $D601, $E601), Bhajans[title], 0), 9), ""))
</f>
        <v/>
      </c>
      <c r="K601" s="26" t="str">
        <f t="array" ref="K601">IF(AND($D601="", $E601=""), "", IFNA(INDEX(Bhajans[], MATCH(IF($D601&lt;&gt;"", $D601, $E601), Bhajans[title], 0), 5), ""))
</f>
        <v/>
      </c>
      <c r="L601" s="26" t="str">
        <f t="array" ref="L601">IF(AND($D601="", $E601=""), "", IFNA(INDEX(Bhajans[], MATCH(IF($D601&lt;&gt;"", $D601, $E601), Bhajans[title], 0), 4), ""))
</f>
        <v/>
      </c>
    </row>
    <row r="602" ht="22.5" hidden="1" customHeight="1">
      <c r="A602" s="5">
        <v>45953.0</v>
      </c>
      <c r="B602" s="20" t="s">
        <v>16</v>
      </c>
      <c r="C602" s="28" t="str">
        <f t="array" ref="C602">IFNA(XLOOKUP(E602,GP_Bhajan_List[GP Bhajan List], GP_Bhajan_List[Singer]),"")</f>
        <v/>
      </c>
      <c r="D602" s="20" t="s">
        <v>3747</v>
      </c>
      <c r="E602" s="22"/>
      <c r="F602" s="23"/>
      <c r="G602" s="65" t="s">
        <v>52</v>
      </c>
      <c r="H602" s="25" t="str">
        <f t="array" ref="H602">IFNA(INDEX(Pitches[],MATCH($G602,Pitches[Pitches],0),2),"")</f>
        <v>G#</v>
      </c>
      <c r="I602" s="23" t="str">
        <f t="array" ref="I602">IF(
  AND(D602="", E602=""), 
  "", 
  IFNA(
    IF(
      INDEX(Singers[], MATCH(IF(D602&lt;&gt;"", B602, C602), Singers[Singers], 0), 2, 0) = "Gents",
      INDEX(Bhajans[], MATCH(IF(D602&lt;&gt;"", D602, E602), Bhajans[title], 0), 13),
      INDEX(Bhajans[], MATCH(IF(D602&lt;&gt;"", D602, E602), Bhajans[title], 0), 14)
    ),
    ""
  )
)
</f>
        <v>1.5 Pancham / C#</v>
      </c>
      <c r="J602" s="25" t="str">
        <f t="array" ref="J602">IF(AND($D602="", $E602=""), "", IFNA(INDEX(Bhajans[], MATCH(IF($D602&lt;&gt;"", $D602, $E602), Bhajans[title], 0), 9), ""))
</f>
        <v>Pahadi</v>
      </c>
      <c r="K602" s="26" t="str">
        <f t="array" ref="K602">IF(AND($D602="", $E602=""), "", IFNA(INDEX(Bhajans[], MATCH(IF($D602&lt;&gt;"", $D602, $E602), Bhajans[title], 0), 5), ""))
</f>
        <v>Parvathi Nandana Gajanana
Pashupathi Nandana Niranjana [ Parvathi Nandana ... ]
Paahi Prabho Maam Paahi Prasanna
Girija Nandana Shubhanana</v>
      </c>
      <c r="L602" s="26" t="str">
        <f t="array" ref="L602">IF(AND($D602="", $E602=""), "", IFNA(INDEX(Bhajans[], MATCH(IF($D602&lt;&gt;"", $D602, $E602), Bhajans[title], 0), 4), ""))
</f>
        <v>O the elephenat-faced Lord Ganesha, the beloved son of Mother Parvathi, O the pleasant-faced Lord of all beings, kindly shower Your grace and protect us. You are the beloved son of Mother Girija who confers auspiciousness.</v>
      </c>
    </row>
    <row r="603" ht="22.5" hidden="1" customHeight="1">
      <c r="A603" s="5">
        <v>45953.0</v>
      </c>
      <c r="B603" s="20" t="s">
        <v>1</v>
      </c>
      <c r="C603" s="28" t="str">
        <f t="array" ref="C603">IFNA(XLOOKUP(E603,GP_Bhajan_List[GP Bhajan List], GP_Bhajan_List[Singer]),"")</f>
        <v/>
      </c>
      <c r="D603" s="20" t="s">
        <v>6705</v>
      </c>
      <c r="E603" s="22"/>
      <c r="F603" s="23"/>
      <c r="G603" s="65" t="s">
        <v>344</v>
      </c>
      <c r="H603" s="25" t="str">
        <f t="array" ref="H603">IFNA(INDEX(Pitches[],MATCH($G603,Pitches[Pitches],0),2),"")</f>
        <v>C#</v>
      </c>
      <c r="I603" s="23" t="str">
        <f t="array" ref="I603">IF(
  AND(D603="", E603=""), 
  "", 
  IFNA(
    IF(
      INDEX(Singers[], MATCH(IF(D603&lt;&gt;"", B603, C603), Singers[Singers], 0), 2, 0) = "Gents",
      INDEX(Bhajans[], MATCH(IF(D603&lt;&gt;"", D603, E603), Bhajans[title], 0), 13),
      INDEX(Bhajans[], MATCH(IF(D603&lt;&gt;"", D603, E603), Bhajans[title], 0), 14)
    ),
    ""
  )
)
</f>
        <v>1.5 Madhyam / F#</v>
      </c>
      <c r="J603" s="25" t="str">
        <f t="array" ref="J603">IF(AND($D603="", $E603=""), "", IFNA(INDEX(Bhajans[], MATCH(IF($D603&lt;&gt;"", $D603, $E603), Bhajans[title], 0), 9), ""))
</f>
        <v>Hindolam / Malkauns</v>
      </c>
      <c r="K603" s="26" t="str">
        <f t="array" ref="K603">IF(AND($D603="", $E603=""), "", IFNA(INDEX(Bhajans[], MATCH(IF($D603&lt;&gt;"", $D603, $E603), Bhajans[title], 0), 5), ""))
</f>
        <v>Jaya Jaya Deva Jagadeesha Deva
Daya Sagara Sai Deva [ Jaya Jaya Deva ... ]
Neeraja Nayana Ksheerabdhi Shayana
Neela Megha Shyama
Saama Gaana Priya Sarva Dharma Priya Sathya Sai Mahadeva</v>
      </c>
      <c r="L603" s="26" t="str">
        <f t="array" ref="L603">IF(AND($D603="", $E603=""), "", IFNA(INDEX(Bhajans[], MATCH(IF($D603&lt;&gt;"", $D603, $E603), Bhajans[title], 0), 4), ""))
</f>
        <v>Oh Lord Sai, You are the ocean of compassion. You are verily the lotus-eyed Narayana whose abode is that of the ocean of milk, and Krishna whose complexion is deep blue. Oh Sai Mahadeva, You are the lover of the music of Veda and the one who loves all religions equally.</v>
      </c>
    </row>
    <row r="604" ht="22.5" hidden="1" customHeight="1">
      <c r="A604" s="5">
        <v>45953.0</v>
      </c>
      <c r="B604" s="20" t="s">
        <v>20</v>
      </c>
      <c r="C604" s="28" t="str">
        <f t="array" ref="C604">IFNA(XLOOKUP(E604,GP_Bhajan_List[GP Bhajan List], GP_Bhajan_List[Singer]),"")</f>
        <v/>
      </c>
      <c r="D604" s="20" t="s">
        <v>6716</v>
      </c>
      <c r="E604" s="22"/>
      <c r="F604" s="23"/>
      <c r="G604" s="65" t="s">
        <v>108</v>
      </c>
      <c r="H604" s="25" t="str">
        <f t="array" ref="H604">IFNA(INDEX(Pitches[],MATCH($G604,Pitches[Pitches],0),2),"")</f>
        <v>B</v>
      </c>
      <c r="I604" s="23" t="str">
        <f t="array" ref="I604">IF(
  AND(D604="", E604=""), 
  "", 
  IFNA(
    IF(
      INDEX(Singers[], MATCH(IF(D604&lt;&gt;"", B604, C604), Singers[Singers], 0), 2, 0) = "Gents",
      INDEX(Bhajans[], MATCH(IF(D604&lt;&gt;"", D604, E604), Bhajans[title], 0), 13),
      INDEX(Bhajans[], MATCH(IF(D604&lt;&gt;"", D604, E604), Bhajans[title], 0), 14)
    ),
    ""
  )
)
</f>
        <v>1 Pancham / C</v>
      </c>
      <c r="J604" s="25" t="str">
        <f t="array" ref="J604">IF(AND($D604="", $E604=""), "", IFNA(INDEX(Bhajans[], MATCH(IF($D604&lt;&gt;"", $D604, $E604), Bhajans[title], 0), 9), ""))
</f>
        <v>Shankarabharanam / Bilawal</v>
      </c>
      <c r="K604" s="26" t="str">
        <f t="array" ref="K604">IF(AND($D604="", $E604=""), "", IFNA(INDEX(Bhajans[], MATCH(IF($D604&lt;&gt;"", $D604, $E604), Bhajans[title], 0), 5), ""))
</f>
        <v>Ram Ram Bhajo Mana Harey Harey
Sai Ram Bhajo Mana Harey Harey [ Ram Ram ... ]
Raghupathi Raja Rama Ram
Patitha Pavana Sita Ram [ Sai Ram ... ]</v>
      </c>
      <c r="L604" s="26" t="str">
        <f t="array" ref="L604">IF(AND($D604="", $E604=""), "", IFNA(INDEX(Bhajans[], MATCH(IF($D604&lt;&gt;"", $D604, $E604), Bhajans[title], 0), 4), ""))
</f>
        <v>O mind, worship Lord Rama of the Raghu Dynasty. The Lord of Sita, Lord Rama, destroys sins and evil, uplifts and liberates the penitent. Chant the name of Lord Sai who is verily Lord Rama.</v>
      </c>
    </row>
    <row r="605" ht="22.5" hidden="1" customHeight="1">
      <c r="A605" s="5">
        <v>45953.0</v>
      </c>
      <c r="B605" s="22"/>
      <c r="C605" s="28" t="str">
        <f t="array" ref="C605">IFNA(XLOOKUP(E605,GP_Bhajan_List[GP Bhajan List], GP_Bhajan_List[Singer]),"")</f>
        <v/>
      </c>
      <c r="D605" s="22"/>
      <c r="E605" s="22"/>
      <c r="F605" s="23"/>
      <c r="G605" s="65"/>
      <c r="H605" s="25" t="str">
        <f t="array" ref="H605">IFNA(INDEX(Pitches[],MATCH($G605,Pitches[Pitches],0),2),"")</f>
        <v/>
      </c>
      <c r="I605" s="23" t="str">
        <f t="array" ref="I605">IF(
  AND(D605="", E605=""), 
  "", 
  IFNA(
    IF(
      INDEX(Singers[], MATCH(IF(D605&lt;&gt;"", B605, C605), Singers[Singers], 0), 2, 0) = "Gents",
      INDEX(Bhajans[], MATCH(IF(D605&lt;&gt;"", D605, E605), Bhajans[title], 0), 13),
      INDEX(Bhajans[], MATCH(IF(D605&lt;&gt;"", D605, E605), Bhajans[title], 0), 14)
    ),
    ""
  )
)
</f>
        <v/>
      </c>
      <c r="J605" s="25" t="str">
        <f t="array" ref="J605">IF(AND($D605="", $E605=""), "", IFNA(INDEX(Bhajans[], MATCH(IF($D605&lt;&gt;"", $D605, $E605), Bhajans[title], 0), 9), ""))
</f>
        <v/>
      </c>
      <c r="K605" s="26" t="str">
        <f t="array" ref="K605">IF(AND($D605="", $E605=""), "", IFNA(INDEX(Bhajans[], MATCH(IF($D605&lt;&gt;"", $D605, $E605), Bhajans[title], 0), 5), ""))
</f>
        <v/>
      </c>
      <c r="L605" s="26" t="str">
        <f t="array" ref="L605">IF(AND($D605="", $E605=""), "", IFNA(INDEX(Bhajans[], MATCH(IF($D605&lt;&gt;"", $D605, $E605), Bhajans[title], 0), 4), ""))
</f>
        <v/>
      </c>
    </row>
    <row r="606" ht="22.5" hidden="1" customHeight="1">
      <c r="A606" s="5">
        <v>45954.0</v>
      </c>
      <c r="B606" s="22"/>
      <c r="C606" s="28" t="str">
        <f t="array" ref="C606">IFNA(XLOOKUP(E606,GP_Bhajan_List[GP Bhajan List], GP_Bhajan_List[Singer]),"")</f>
        <v/>
      </c>
      <c r="D606" s="22"/>
      <c r="E606" s="22"/>
      <c r="F606" s="23"/>
      <c r="G606" s="65"/>
      <c r="H606" s="25" t="str">
        <f t="array" ref="H606">IFNA(INDEX(Pitches[],MATCH($G606,Pitches[Pitches],0),2),"")</f>
        <v/>
      </c>
      <c r="I606" s="23" t="str">
        <f t="array" ref="I606">IF(
  AND(D606="", E606=""), 
  "", 
  IFNA(
    IF(
      INDEX(Singers[], MATCH(IF(D606&lt;&gt;"", B606, C606), Singers[Singers], 0), 2, 0) = "Gents",
      INDEX(Bhajans[], MATCH(IF(D606&lt;&gt;"", D606, E606), Bhajans[title], 0), 13),
      INDEX(Bhajans[], MATCH(IF(D606&lt;&gt;"", D606, E606), Bhajans[title], 0), 14)
    ),
    ""
  )
)
</f>
        <v/>
      </c>
      <c r="J606" s="25" t="str">
        <f t="array" ref="J606">IF(AND($D606="", $E606=""), "", IFNA(INDEX(Bhajans[], MATCH(IF($D606&lt;&gt;"", $D606, $E606), Bhajans[title], 0), 9), ""))
</f>
        <v/>
      </c>
      <c r="K606" s="26" t="str">
        <f t="array" ref="K606">IF(AND($D606="", $E606=""), "", IFNA(INDEX(Bhajans[], MATCH(IF($D606&lt;&gt;"", $D606, $E606), Bhajans[title], 0), 5), ""))
</f>
        <v/>
      </c>
      <c r="L606" s="26" t="str">
        <f t="array" ref="L606">IF(AND($D606="", $E606=""), "", IFNA(INDEX(Bhajans[], MATCH(IF($D606&lt;&gt;"", $D606, $E606), Bhajans[title], 0), 4), ""))
</f>
        <v/>
      </c>
    </row>
    <row r="607" ht="22.5" hidden="1" customHeight="1">
      <c r="A607" s="5">
        <v>45954.0</v>
      </c>
      <c r="B607" s="22"/>
      <c r="C607" s="28" t="str">
        <f t="array" ref="C607">IFNA(XLOOKUP(E607,GP_Bhajan_List[GP Bhajan List], GP_Bhajan_List[Singer]),"")</f>
        <v/>
      </c>
      <c r="D607" s="22"/>
      <c r="E607" s="22"/>
      <c r="F607" s="23"/>
      <c r="G607" s="65"/>
      <c r="H607" s="25" t="str">
        <f t="array" ref="H607">IFNA(INDEX(Pitches[],MATCH($G607,Pitches[Pitches],0),2),"")</f>
        <v/>
      </c>
      <c r="I607" s="23" t="str">
        <f t="array" ref="I607">IF(
  AND(D607="", E607=""), 
  "", 
  IFNA(
    IF(
      INDEX(Singers[], MATCH(IF(D607&lt;&gt;"", B607, C607), Singers[Singers], 0), 2, 0) = "Gents",
      INDEX(Bhajans[], MATCH(IF(D607&lt;&gt;"", D607, E607), Bhajans[title], 0), 13),
      INDEX(Bhajans[], MATCH(IF(D607&lt;&gt;"", D607, E607), Bhajans[title], 0), 14)
    ),
    ""
  )
)
</f>
        <v/>
      </c>
      <c r="J607" s="25" t="str">
        <f t="array" ref="J607">IF(AND($D607="", $E607=""), "", IFNA(INDEX(Bhajans[], MATCH(IF($D607&lt;&gt;"", $D607, $E607), Bhajans[title], 0), 9), ""))
</f>
        <v/>
      </c>
      <c r="K607" s="26" t="str">
        <f t="array" ref="K607">IF(AND($D607="", $E607=""), "", IFNA(INDEX(Bhajans[], MATCH(IF($D607&lt;&gt;"", $D607, $E607), Bhajans[title], 0), 5), ""))
</f>
        <v/>
      </c>
      <c r="L607" s="26" t="str">
        <f t="array" ref="L607">IF(AND($D607="", $E607=""), "", IFNA(INDEX(Bhajans[], MATCH(IF($D607&lt;&gt;"", $D607, $E607), Bhajans[title], 0), 4), ""))
</f>
        <v/>
      </c>
    </row>
    <row r="608" ht="22.5" hidden="1" customHeight="1">
      <c r="A608" s="5">
        <v>45954.0</v>
      </c>
      <c r="B608" s="22"/>
      <c r="C608" s="28" t="str">
        <f t="array" ref="C608">IFNA(XLOOKUP(E608,GP_Bhajan_List[GP Bhajan List], GP_Bhajan_List[Singer]),"")</f>
        <v/>
      </c>
      <c r="D608" s="22"/>
      <c r="E608" s="22"/>
      <c r="F608" s="23"/>
      <c r="G608" s="65"/>
      <c r="H608" s="25" t="str">
        <f t="array" ref="H608">IFNA(INDEX(Pitches[],MATCH($G608,Pitches[Pitches],0),2),"")</f>
        <v/>
      </c>
      <c r="I608" s="23" t="str">
        <f t="array" ref="I608">IF(
  AND(D608="", E608=""), 
  "", 
  IFNA(
    IF(
      INDEX(Singers[], MATCH(IF(D608&lt;&gt;"", B608, C608), Singers[Singers], 0), 2, 0) = "Gents",
      INDEX(Bhajans[], MATCH(IF(D608&lt;&gt;"", D608, E608), Bhajans[title], 0), 13),
      INDEX(Bhajans[], MATCH(IF(D608&lt;&gt;"", D608, E608), Bhajans[title], 0), 14)
    ),
    ""
  )
)
</f>
        <v/>
      </c>
      <c r="J608" s="25" t="str">
        <f t="array" ref="J608">IF(AND($D608="", $E608=""), "", IFNA(INDEX(Bhajans[], MATCH(IF($D608&lt;&gt;"", $D608, $E608), Bhajans[title], 0), 9), ""))
</f>
        <v/>
      </c>
      <c r="K608" s="26" t="str">
        <f t="array" ref="K608">IF(AND($D608="", $E608=""), "", IFNA(INDEX(Bhajans[], MATCH(IF($D608&lt;&gt;"", $D608, $E608), Bhajans[title], 0), 5), ""))
</f>
        <v/>
      </c>
      <c r="L608" s="26" t="str">
        <f t="array" ref="L608">IF(AND($D608="", $E608=""), "", IFNA(INDEX(Bhajans[], MATCH(IF($D608&lt;&gt;"", $D608, $E608), Bhajans[title], 0), 4), ""))
</f>
        <v/>
      </c>
    </row>
    <row r="609" ht="22.5" hidden="1" customHeight="1">
      <c r="A609" s="5">
        <v>45954.0</v>
      </c>
      <c r="B609" s="22"/>
      <c r="C609" s="28" t="str">
        <f t="array" ref="C609">IFNA(XLOOKUP(E609,GP_Bhajan_List[GP Bhajan List], GP_Bhajan_List[Singer]),"")</f>
        <v/>
      </c>
      <c r="D609" s="22"/>
      <c r="E609" s="22"/>
      <c r="F609" s="23"/>
      <c r="G609" s="65"/>
      <c r="H609" s="25" t="str">
        <f t="array" ref="H609">IFNA(INDEX(Pitches[],MATCH($G609,Pitches[Pitches],0),2),"")</f>
        <v/>
      </c>
      <c r="I609" s="23" t="str">
        <f t="array" ref="I609">IF(
  AND(D609="", E609=""), 
  "", 
  IFNA(
    IF(
      INDEX(Singers[], MATCH(IF(D609&lt;&gt;"", B609, C609), Singers[Singers], 0), 2, 0) = "Gents",
      INDEX(Bhajans[], MATCH(IF(D609&lt;&gt;"", D609, E609), Bhajans[title], 0), 13),
      INDEX(Bhajans[], MATCH(IF(D609&lt;&gt;"", D609, E609), Bhajans[title], 0), 14)
    ),
    ""
  )
)
</f>
        <v/>
      </c>
      <c r="J609" s="25" t="str">
        <f t="array" ref="J609">IF(AND($D609="", $E609=""), "", IFNA(INDEX(Bhajans[], MATCH(IF($D609&lt;&gt;"", $D609, $E609), Bhajans[title], 0), 9), ""))
</f>
        <v/>
      </c>
      <c r="K609" s="26" t="str">
        <f t="array" ref="K609">IF(AND($D609="", $E609=""), "", IFNA(INDEX(Bhajans[], MATCH(IF($D609&lt;&gt;"", $D609, $E609), Bhajans[title], 0), 5), ""))
</f>
        <v/>
      </c>
      <c r="L609" s="26" t="str">
        <f t="array" ref="L609">IF(AND($D609="", $E609=""), "", IFNA(INDEX(Bhajans[], MATCH(IF($D609&lt;&gt;"", $D609, $E609), Bhajans[title], 0), 4), ""))
</f>
        <v/>
      </c>
    </row>
    <row r="610" ht="22.5" hidden="1" customHeight="1">
      <c r="A610" s="5">
        <v>45955.0</v>
      </c>
      <c r="B610" s="22"/>
      <c r="C610" s="28" t="str">
        <f t="array" ref="C610">IFNA(XLOOKUP(E610,GP_Bhajan_List[GP Bhajan List], GP_Bhajan_List[Singer]),"")</f>
        <v/>
      </c>
      <c r="D610" s="22"/>
      <c r="E610" s="22"/>
      <c r="F610" s="23"/>
      <c r="G610" s="65"/>
      <c r="H610" s="25" t="str">
        <f t="array" ref="H610">IFNA(INDEX(Pitches[],MATCH($G610,Pitches[Pitches],0),2),"")</f>
        <v/>
      </c>
      <c r="I610" s="23" t="str">
        <f t="array" ref="I610">IF(
  AND(D610="", E610=""), 
  "", 
  IFNA(
    IF(
      INDEX(Singers[], MATCH(IF(D610&lt;&gt;"", B610, C610), Singers[Singers], 0), 2, 0) = "Gents",
      INDEX(Bhajans[], MATCH(IF(D610&lt;&gt;"", D610, E610), Bhajans[title], 0), 13),
      INDEX(Bhajans[], MATCH(IF(D610&lt;&gt;"", D610, E610), Bhajans[title], 0), 14)
    ),
    ""
  )
)
</f>
        <v/>
      </c>
      <c r="J610" s="25" t="str">
        <f t="array" ref="J610">IF(AND($D610="", $E610=""), "", IFNA(INDEX(Bhajans[], MATCH(IF($D610&lt;&gt;"", $D610, $E610), Bhajans[title], 0), 9), ""))
</f>
        <v/>
      </c>
      <c r="K610" s="26" t="str">
        <f t="array" ref="K610">IF(AND($D610="", $E610=""), "", IFNA(INDEX(Bhajans[], MATCH(IF($D610&lt;&gt;"", $D610, $E610), Bhajans[title], 0), 5), ""))
</f>
        <v/>
      </c>
      <c r="L610" s="26" t="str">
        <f t="array" ref="L610">IF(AND($D610="", $E610=""), "", IFNA(INDEX(Bhajans[], MATCH(IF($D610&lt;&gt;"", $D610, $E610), Bhajans[title], 0), 4), ""))
</f>
        <v/>
      </c>
    </row>
    <row r="611" ht="22.5" hidden="1" customHeight="1">
      <c r="A611" s="5">
        <v>45955.0</v>
      </c>
      <c r="B611" s="22"/>
      <c r="C611" s="28" t="str">
        <f t="array" ref="C611">IFNA(XLOOKUP(E611,GP_Bhajan_List[GP Bhajan List], GP_Bhajan_List[Singer]),"")</f>
        <v/>
      </c>
      <c r="D611" s="22"/>
      <c r="E611" s="22"/>
      <c r="F611" s="23"/>
      <c r="G611" s="65"/>
      <c r="H611" s="25" t="str">
        <f t="array" ref="H611">IFNA(INDEX(Pitches[],MATCH($G611,Pitches[Pitches],0),2),"")</f>
        <v/>
      </c>
      <c r="I611" s="23" t="str">
        <f t="array" ref="I611">IF(
  AND(D611="", E611=""), 
  "", 
  IFNA(
    IF(
      INDEX(Singers[], MATCH(IF(D611&lt;&gt;"", B611, C611), Singers[Singers], 0), 2, 0) = "Gents",
      INDEX(Bhajans[], MATCH(IF(D611&lt;&gt;"", D611, E611), Bhajans[title], 0), 13),
      INDEX(Bhajans[], MATCH(IF(D611&lt;&gt;"", D611, E611), Bhajans[title], 0), 14)
    ),
    ""
  )
)
</f>
        <v/>
      </c>
      <c r="J611" s="25" t="str">
        <f t="array" ref="J611">IF(AND($D611="", $E611=""), "", IFNA(INDEX(Bhajans[], MATCH(IF($D611&lt;&gt;"", $D611, $E611), Bhajans[title], 0), 9), ""))
</f>
        <v/>
      </c>
      <c r="K611" s="26" t="str">
        <f t="array" ref="K611">IF(AND($D611="", $E611=""), "", IFNA(INDEX(Bhajans[], MATCH(IF($D611&lt;&gt;"", $D611, $E611), Bhajans[title], 0), 5), ""))
</f>
        <v/>
      </c>
      <c r="L611" s="26" t="str">
        <f t="array" ref="L611">IF(AND($D611="", $E611=""), "", IFNA(INDEX(Bhajans[], MATCH(IF($D611&lt;&gt;"", $D611, $E611), Bhajans[title], 0), 4), ""))
</f>
        <v/>
      </c>
    </row>
    <row r="612" ht="22.5" hidden="1" customHeight="1">
      <c r="A612" s="5">
        <v>45955.0</v>
      </c>
      <c r="B612" s="22"/>
      <c r="C612" s="28" t="str">
        <f t="array" ref="C612">IFNA(XLOOKUP(E612,GP_Bhajan_List[GP Bhajan List], GP_Bhajan_List[Singer]),"")</f>
        <v/>
      </c>
      <c r="D612" s="22"/>
      <c r="E612" s="22"/>
      <c r="F612" s="23"/>
      <c r="G612" s="65"/>
      <c r="H612" s="25" t="str">
        <f t="array" ref="H612">IFNA(INDEX(Pitches[],MATCH($G612,Pitches[Pitches],0),2),"")</f>
        <v/>
      </c>
      <c r="I612" s="23" t="str">
        <f t="array" ref="I612">IF(
  AND(D612="", E612=""), 
  "", 
  IFNA(
    IF(
      INDEX(Singers[], MATCH(IF(D612&lt;&gt;"", B612, C612), Singers[Singers], 0), 2, 0) = "Gents",
      INDEX(Bhajans[], MATCH(IF(D612&lt;&gt;"", D612, E612), Bhajans[title], 0), 13),
      INDEX(Bhajans[], MATCH(IF(D612&lt;&gt;"", D612, E612), Bhajans[title], 0), 14)
    ),
    ""
  )
)
</f>
        <v/>
      </c>
      <c r="J612" s="25" t="str">
        <f t="array" ref="J612">IF(AND($D612="", $E612=""), "", IFNA(INDEX(Bhajans[], MATCH(IF($D612&lt;&gt;"", $D612, $E612), Bhajans[title], 0), 9), ""))
</f>
        <v/>
      </c>
      <c r="K612" s="26" t="str">
        <f t="array" ref="K612">IF(AND($D612="", $E612=""), "", IFNA(INDEX(Bhajans[], MATCH(IF($D612&lt;&gt;"", $D612, $E612), Bhajans[title], 0), 5), ""))
</f>
        <v/>
      </c>
      <c r="L612" s="26" t="str">
        <f t="array" ref="L612">IF(AND($D612="", $E612=""), "", IFNA(INDEX(Bhajans[], MATCH(IF($D612&lt;&gt;"", $D612, $E612), Bhajans[title], 0), 4), ""))
</f>
        <v/>
      </c>
    </row>
    <row r="613" ht="22.5" hidden="1" customHeight="1">
      <c r="A613" s="5">
        <v>45955.0</v>
      </c>
      <c r="B613" s="22"/>
      <c r="C613" s="28" t="str">
        <f t="array" ref="C613">IFNA(XLOOKUP(E613,GP_Bhajan_List[GP Bhajan List], GP_Bhajan_List[Singer]),"")</f>
        <v/>
      </c>
      <c r="D613" s="22"/>
      <c r="E613" s="22"/>
      <c r="F613" s="23"/>
      <c r="G613" s="65"/>
      <c r="H613" s="25" t="str">
        <f t="array" ref="H613">IFNA(INDEX(Pitches[],MATCH($G613,Pitches[Pitches],0),2),"")</f>
        <v/>
      </c>
      <c r="I613" s="23" t="str">
        <f t="array" ref="I613">IF(
  AND(D613="", E613=""), 
  "", 
  IFNA(
    IF(
      INDEX(Singers[], MATCH(IF(D613&lt;&gt;"", B613, C613), Singers[Singers], 0), 2, 0) = "Gents",
      INDEX(Bhajans[], MATCH(IF(D613&lt;&gt;"", D613, E613), Bhajans[title], 0), 13),
      INDEX(Bhajans[], MATCH(IF(D613&lt;&gt;"", D613, E613), Bhajans[title], 0), 14)
    ),
    ""
  )
)
</f>
        <v/>
      </c>
      <c r="J613" s="25" t="str">
        <f t="array" ref="J613">IF(AND($D613="", $E613=""), "", IFNA(INDEX(Bhajans[], MATCH(IF($D613&lt;&gt;"", $D613, $E613), Bhajans[title], 0), 9), ""))
</f>
        <v/>
      </c>
      <c r="K613" s="26" t="str">
        <f t="array" ref="K613">IF(AND($D613="", $E613=""), "", IFNA(INDEX(Bhajans[], MATCH(IF($D613&lt;&gt;"", $D613, $E613), Bhajans[title], 0), 5), ""))
</f>
        <v/>
      </c>
      <c r="L613" s="26" t="str">
        <f t="array" ref="L613">IF(AND($D613="", $E613=""), "", IFNA(INDEX(Bhajans[], MATCH(IF($D613&lt;&gt;"", $D613, $E613), Bhajans[title], 0), 4), ""))
</f>
        <v/>
      </c>
    </row>
    <row r="614" ht="22.5" hidden="1" customHeight="1">
      <c r="A614" s="5">
        <v>45956.0</v>
      </c>
      <c r="B614" s="20" t="s">
        <v>10</v>
      </c>
      <c r="C614" s="28" t="str">
        <f t="array" ref="C614">IFNA(XLOOKUP(E614,GP_Bhajan_List[GP Bhajan List], GP_Bhajan_List[Singer]),"")</f>
        <v/>
      </c>
      <c r="D614" s="22"/>
      <c r="E614" s="22"/>
      <c r="F614" s="23"/>
      <c r="G614" s="65"/>
      <c r="H614" s="25" t="str">
        <f t="array" ref="H614">IFNA(INDEX(Pitches[],MATCH($G614,Pitches[Pitches],0),2),"")</f>
        <v/>
      </c>
      <c r="I614" s="23" t="str">
        <f t="array" ref="I614">IF(
  AND(D614="", E614=""), 
  "", 
  IFNA(
    IF(
      INDEX(Singers[], MATCH(IF(D614&lt;&gt;"", B614, C614), Singers[Singers], 0), 2, 0) = "Gents",
      INDEX(Bhajans[], MATCH(IF(D614&lt;&gt;"", D614, E614), Bhajans[title], 0), 13),
      INDEX(Bhajans[], MATCH(IF(D614&lt;&gt;"", D614, E614), Bhajans[title], 0), 14)
    ),
    ""
  )
)
</f>
        <v/>
      </c>
      <c r="J614" s="25" t="str">
        <f t="array" ref="J614">IF(AND($D614="", $E614=""), "", IFNA(INDEX(Bhajans[], MATCH(IF($D614&lt;&gt;"", $D614, $E614), Bhajans[title], 0), 9), ""))
</f>
        <v/>
      </c>
      <c r="K614" s="26" t="str">
        <f t="array" ref="K614">IF(AND($D614="", $E614=""), "", IFNA(INDEX(Bhajans[], MATCH(IF($D614&lt;&gt;"", $D614, $E614), Bhajans[title], 0), 5), ""))
</f>
        <v/>
      </c>
      <c r="L614" s="26" t="str">
        <f t="array" ref="L614">IF(AND($D614="", $E614=""), "", IFNA(INDEX(Bhajans[], MATCH(IF($D614&lt;&gt;"", $D614, $E614), Bhajans[title], 0), 4), ""))
</f>
        <v/>
      </c>
    </row>
    <row r="615" ht="22.5" hidden="1" customHeight="1">
      <c r="A615" s="5">
        <v>45956.0</v>
      </c>
      <c r="B615" s="20" t="s">
        <v>4</v>
      </c>
      <c r="C615" s="28" t="str">
        <f t="array" ref="C615">IFNA(XLOOKUP(E615,GP_Bhajan_List[GP Bhajan List], GP_Bhajan_List[Singer]),"")</f>
        <v/>
      </c>
      <c r="D615" s="22"/>
      <c r="E615" s="22"/>
      <c r="F615" s="23"/>
      <c r="G615" s="65"/>
      <c r="H615" s="25" t="str">
        <f t="array" ref="H615">IFNA(INDEX(Pitches[],MATCH($G615,Pitches[Pitches],0),2),"")</f>
        <v/>
      </c>
      <c r="I615" s="23" t="str">
        <f t="array" ref="I615">IF(
  AND(D615="", E615=""), 
  "", 
  IFNA(
    IF(
      INDEX(Singers[], MATCH(IF(D615&lt;&gt;"", B615, C615), Singers[Singers], 0), 2, 0) = "Gents",
      INDEX(Bhajans[], MATCH(IF(D615&lt;&gt;"", D615, E615), Bhajans[title], 0), 13),
      INDEX(Bhajans[], MATCH(IF(D615&lt;&gt;"", D615, E615), Bhajans[title], 0), 14)
    ),
    ""
  )
)
</f>
        <v/>
      </c>
      <c r="J615" s="25" t="str">
        <f t="array" ref="J615">IF(AND($D615="", $E615=""), "", IFNA(INDEX(Bhajans[], MATCH(IF($D615&lt;&gt;"", $D615, $E615), Bhajans[title], 0), 9), ""))
</f>
        <v/>
      </c>
      <c r="K615" s="26" t="str">
        <f t="array" ref="K615">IF(AND($D615="", $E615=""), "", IFNA(INDEX(Bhajans[], MATCH(IF($D615&lt;&gt;"", $D615, $E615), Bhajans[title], 0), 5), ""))
</f>
        <v/>
      </c>
      <c r="L615" s="26" t="str">
        <f t="array" ref="L615">IF(AND($D615="", $E615=""), "", IFNA(INDEX(Bhajans[], MATCH(IF($D615&lt;&gt;"", $D615, $E615), Bhajans[title], 0), 4), ""))
</f>
        <v/>
      </c>
    </row>
    <row r="616" ht="22.5" hidden="1" customHeight="1">
      <c r="A616" s="5">
        <v>45956.0</v>
      </c>
      <c r="B616" s="20" t="s">
        <v>2</v>
      </c>
      <c r="C616" s="28" t="str">
        <f t="array" ref="C616">IFNA(XLOOKUP(E616,GP_Bhajan_List[GP Bhajan List], GP_Bhajan_List[Singer]),"")</f>
        <v/>
      </c>
      <c r="D616" s="22"/>
      <c r="E616" s="22"/>
      <c r="F616" s="23"/>
      <c r="G616" s="65"/>
      <c r="H616" s="25" t="str">
        <f t="array" ref="H616">IFNA(INDEX(Pitches[],MATCH($G616,Pitches[Pitches],0),2),"")</f>
        <v/>
      </c>
      <c r="I616" s="23" t="str">
        <f t="array" ref="I616">IF(
  AND(D616="", E616=""), 
  "", 
  IFNA(
    IF(
      INDEX(Singers[], MATCH(IF(D616&lt;&gt;"", B616, C616), Singers[Singers], 0), 2, 0) = "Gents",
      INDEX(Bhajans[], MATCH(IF(D616&lt;&gt;"", D616, E616), Bhajans[title], 0), 13),
      INDEX(Bhajans[], MATCH(IF(D616&lt;&gt;"", D616, E616), Bhajans[title], 0), 14)
    ),
    ""
  )
)
</f>
        <v/>
      </c>
      <c r="J616" s="25" t="str">
        <f t="array" ref="J616">IF(AND($D616="", $E616=""), "", IFNA(INDEX(Bhajans[], MATCH(IF($D616&lt;&gt;"", $D616, $E616), Bhajans[title], 0), 9), ""))
</f>
        <v/>
      </c>
      <c r="K616" s="26" t="str">
        <f t="array" ref="K616">IF(AND($D616="", $E616=""), "", IFNA(INDEX(Bhajans[], MATCH(IF($D616&lt;&gt;"", $D616, $E616), Bhajans[title], 0), 5), ""))
</f>
        <v/>
      </c>
      <c r="L616" s="26" t="str">
        <f t="array" ref="L616">IF(AND($D616="", $E616=""), "", IFNA(INDEX(Bhajans[], MATCH(IF($D616&lt;&gt;"", $D616, $E616), Bhajans[title], 0), 4), ""))
</f>
        <v/>
      </c>
    </row>
    <row r="617" ht="22.5" hidden="1" customHeight="1">
      <c r="A617" s="5">
        <v>45956.0</v>
      </c>
      <c r="B617" s="20" t="s">
        <v>6</v>
      </c>
      <c r="C617" s="28" t="str">
        <f t="array" ref="C617">IFNA(XLOOKUP(E617,GP_Bhajan_List[GP Bhajan List], GP_Bhajan_List[Singer]),"")</f>
        <v/>
      </c>
      <c r="D617" s="22"/>
      <c r="E617" s="22"/>
      <c r="F617" s="23"/>
      <c r="G617" s="65"/>
      <c r="H617" s="25" t="str">
        <f t="array" ref="H617">IFNA(INDEX(Pitches[],MATCH($G617,Pitches[Pitches],0),2),"")</f>
        <v/>
      </c>
      <c r="I617" s="23" t="str">
        <f t="array" ref="I617">IF(
  AND(D617="", E617=""), 
  "", 
  IFNA(
    IF(
      INDEX(Singers[], MATCH(IF(D617&lt;&gt;"", B617, C617), Singers[Singers], 0), 2, 0) = "Gents",
      INDEX(Bhajans[], MATCH(IF(D617&lt;&gt;"", D617, E617), Bhajans[title], 0), 13),
      INDEX(Bhajans[], MATCH(IF(D617&lt;&gt;"", D617, E617), Bhajans[title], 0), 14)
    ),
    ""
  )
)
</f>
        <v/>
      </c>
      <c r="J617" s="25" t="str">
        <f t="array" ref="J617">IF(AND($D617="", $E617=""), "", IFNA(INDEX(Bhajans[], MATCH(IF($D617&lt;&gt;"", $D617, $E617), Bhajans[title], 0), 9), ""))
</f>
        <v/>
      </c>
      <c r="K617" s="26" t="str">
        <f t="array" ref="K617">IF(AND($D617="", $E617=""), "", IFNA(INDEX(Bhajans[], MATCH(IF($D617&lt;&gt;"", $D617, $E617), Bhajans[title], 0), 5), ""))
</f>
        <v/>
      </c>
      <c r="L617" s="26" t="str">
        <f t="array" ref="L617">IF(AND($D617="", $E617=""), "", IFNA(INDEX(Bhajans[], MATCH(IF($D617&lt;&gt;"", $D617, $E617), Bhajans[title], 0), 4), ""))
</f>
        <v/>
      </c>
    </row>
    <row r="618" ht="22.5" hidden="1" customHeight="1">
      <c r="A618" s="5">
        <v>45956.0</v>
      </c>
      <c r="B618" s="20" t="s">
        <v>15</v>
      </c>
      <c r="C618" s="28" t="str">
        <f t="array" ref="C618">IFNA(XLOOKUP(E618,GP_Bhajan_List[GP Bhajan List], GP_Bhajan_List[Singer]),"")</f>
        <v/>
      </c>
      <c r="D618" s="22"/>
      <c r="E618" s="22"/>
      <c r="F618" s="23"/>
      <c r="G618" s="65"/>
      <c r="H618" s="25" t="str">
        <f t="array" ref="H618">IFNA(INDEX(Pitches[],MATCH($G618,Pitches[Pitches],0),2),"")</f>
        <v/>
      </c>
      <c r="I618" s="23" t="str">
        <f t="array" ref="I618">IF(
  AND(D618="", E618=""), 
  "", 
  IFNA(
    IF(
      INDEX(Singers[], MATCH(IF(D618&lt;&gt;"", B618, C618), Singers[Singers], 0), 2, 0) = "Gents",
      INDEX(Bhajans[], MATCH(IF(D618&lt;&gt;"", D618, E618), Bhajans[title], 0), 13),
      INDEX(Bhajans[], MATCH(IF(D618&lt;&gt;"", D618, E618), Bhajans[title], 0), 14)
    ),
    ""
  )
)
</f>
        <v/>
      </c>
      <c r="J618" s="25" t="str">
        <f t="array" ref="J618">IF(AND($D618="", $E618=""), "", IFNA(INDEX(Bhajans[], MATCH(IF($D618&lt;&gt;"", $D618, $E618), Bhajans[title], 0), 9), ""))
</f>
        <v/>
      </c>
      <c r="K618" s="26" t="str">
        <f t="array" ref="K618">IF(AND($D618="", $E618=""), "", IFNA(INDEX(Bhajans[], MATCH(IF($D618&lt;&gt;"", $D618, $E618), Bhajans[title], 0), 5), ""))
</f>
        <v/>
      </c>
      <c r="L618" s="26" t="str">
        <f t="array" ref="L618">IF(AND($D618="", $E618=""), "", IFNA(INDEX(Bhajans[], MATCH(IF($D618&lt;&gt;"", $D618, $E618), Bhajans[title], 0), 4), ""))
</f>
        <v/>
      </c>
    </row>
    <row r="619" ht="22.5" hidden="1" customHeight="1">
      <c r="A619" s="5">
        <v>45956.0</v>
      </c>
      <c r="B619" s="20" t="s">
        <v>1</v>
      </c>
      <c r="C619" s="28" t="str">
        <f t="array" ref="C619">IFNA(XLOOKUP(E619,GP_Bhajan_List[GP Bhajan List], GP_Bhajan_List[Singer]),"")</f>
        <v/>
      </c>
      <c r="D619" s="22"/>
      <c r="E619" s="22"/>
      <c r="F619" s="23"/>
      <c r="G619" s="65"/>
      <c r="H619" s="25" t="str">
        <f t="array" ref="H619">IFNA(INDEX(Pitches[],MATCH($G619,Pitches[Pitches],0),2),"")</f>
        <v/>
      </c>
      <c r="I619" s="23" t="str">
        <f t="array" ref="I619">IF(
  AND(D619="", E619=""), 
  "", 
  IFNA(
    IF(
      INDEX(Singers[], MATCH(IF(D619&lt;&gt;"", B619, C619), Singers[Singers], 0), 2, 0) = "Gents",
      INDEX(Bhajans[], MATCH(IF(D619&lt;&gt;"", D619, E619), Bhajans[title], 0), 13),
      INDEX(Bhajans[], MATCH(IF(D619&lt;&gt;"", D619, E619), Bhajans[title], 0), 14)
    ),
    ""
  )
)
</f>
        <v/>
      </c>
      <c r="J619" s="25" t="str">
        <f t="array" ref="J619">IF(AND($D619="", $E619=""), "", IFNA(INDEX(Bhajans[], MATCH(IF($D619&lt;&gt;"", $D619, $E619), Bhajans[title], 0), 9), ""))
</f>
        <v/>
      </c>
      <c r="K619" s="26" t="str">
        <f t="array" ref="K619">IF(AND($D619="", $E619=""), "", IFNA(INDEX(Bhajans[], MATCH(IF($D619&lt;&gt;"", $D619, $E619), Bhajans[title], 0), 5), ""))
</f>
        <v/>
      </c>
      <c r="L619" s="26" t="str">
        <f t="array" ref="L619">IF(AND($D619="", $E619=""), "", IFNA(INDEX(Bhajans[], MATCH(IF($D619&lt;&gt;"", $D619, $E619), Bhajans[title], 0), 4), ""))
</f>
        <v/>
      </c>
    </row>
    <row r="620" ht="22.5" hidden="1" customHeight="1">
      <c r="A620" s="5">
        <v>45958.0</v>
      </c>
      <c r="B620" s="22"/>
      <c r="C620" s="28" t="str">
        <f t="array" ref="C620">IFNA(XLOOKUP(E620,GP_Bhajan_List[GP Bhajan List], GP_Bhajan_List[Singer]),"")</f>
        <v/>
      </c>
      <c r="D620" s="22"/>
      <c r="E620" s="22"/>
      <c r="F620" s="23"/>
      <c r="G620" s="65"/>
      <c r="H620" s="25" t="str">
        <f t="array" ref="H620">IFNA(INDEX(Pitches[],MATCH($G620,Pitches[Pitches],0),2),"")</f>
        <v/>
      </c>
      <c r="I620" s="23" t="str">
        <f t="array" ref="I620">IF(
  AND(D620="", E620=""), 
  "", 
  IFNA(
    IF(
      INDEX(Singers[], MATCH(IF(D620&lt;&gt;"", B620, C620), Singers[Singers], 0), 2, 0) = "Gents",
      INDEX(Bhajans[], MATCH(IF(D620&lt;&gt;"", D620, E620), Bhajans[title], 0), 13),
      INDEX(Bhajans[], MATCH(IF(D620&lt;&gt;"", D620, E620), Bhajans[title], 0), 14)
    ),
    ""
  )
)
</f>
        <v/>
      </c>
      <c r="J620" s="25" t="str">
        <f t="array" ref="J620">IF(AND($D620="", $E620=""), "", IFNA(INDEX(Bhajans[], MATCH(IF($D620&lt;&gt;"", $D620, $E620), Bhajans[title], 0), 9), ""))
</f>
        <v/>
      </c>
      <c r="K620" s="26" t="str">
        <f t="array" ref="K620">IF(AND($D620="", $E620=""), "", IFNA(INDEX(Bhajans[], MATCH(IF($D620&lt;&gt;"", $D620, $E620), Bhajans[title], 0), 5), ""))
</f>
        <v/>
      </c>
      <c r="L620" s="26" t="str">
        <f t="array" ref="L620">IF(AND($D620="", $E620=""), "", IFNA(INDEX(Bhajans[], MATCH(IF($D620&lt;&gt;"", $D620, $E620), Bhajans[title], 0), 4), ""))
</f>
        <v/>
      </c>
    </row>
    <row r="621" ht="22.5" hidden="1" customHeight="1">
      <c r="A621" s="5">
        <v>45958.0</v>
      </c>
      <c r="B621" s="22"/>
      <c r="C621" s="28" t="str">
        <f t="array" ref="C621">IFNA(XLOOKUP(E621,GP_Bhajan_List[GP Bhajan List], GP_Bhajan_List[Singer]),"")</f>
        <v/>
      </c>
      <c r="D621" s="22"/>
      <c r="E621" s="22"/>
      <c r="F621" s="23"/>
      <c r="G621" s="65"/>
      <c r="H621" s="25" t="str">
        <f t="array" ref="H621">IFNA(INDEX(Pitches[],MATCH($G621,Pitches[Pitches],0),2),"")</f>
        <v/>
      </c>
      <c r="I621" s="23" t="str">
        <f t="array" ref="I621">IF(
  AND(D621="", E621=""), 
  "", 
  IFNA(
    IF(
      INDEX(Singers[], MATCH(IF(D621&lt;&gt;"", B621, C621), Singers[Singers], 0), 2, 0) = "Gents",
      INDEX(Bhajans[], MATCH(IF(D621&lt;&gt;"", D621, E621), Bhajans[title], 0), 13),
      INDEX(Bhajans[], MATCH(IF(D621&lt;&gt;"", D621, E621), Bhajans[title], 0), 14)
    ),
    ""
  )
)
</f>
        <v/>
      </c>
      <c r="J621" s="25" t="str">
        <f t="array" ref="J621">IF(AND($D621="", $E621=""), "", IFNA(INDEX(Bhajans[], MATCH(IF($D621&lt;&gt;"", $D621, $E621), Bhajans[title], 0), 9), ""))
</f>
        <v/>
      </c>
      <c r="K621" s="26" t="str">
        <f t="array" ref="K621">IF(AND($D621="", $E621=""), "", IFNA(INDEX(Bhajans[], MATCH(IF($D621&lt;&gt;"", $D621, $E621), Bhajans[title], 0), 5), ""))
</f>
        <v/>
      </c>
      <c r="L621" s="26" t="str">
        <f t="array" ref="L621">IF(AND($D621="", $E621=""), "", IFNA(INDEX(Bhajans[], MATCH(IF($D621&lt;&gt;"", $D621, $E621), Bhajans[title], 0), 4), ""))
</f>
        <v/>
      </c>
    </row>
    <row r="622" ht="22.5" hidden="1" customHeight="1">
      <c r="A622" s="5">
        <v>45959.0</v>
      </c>
      <c r="B622" s="22"/>
      <c r="C622" s="28" t="str">
        <f t="array" ref="C622">IFNA(XLOOKUP(E622,GP_Bhajan_List[GP Bhajan List], GP_Bhajan_List[Singer]),"")</f>
        <v/>
      </c>
      <c r="D622" s="22"/>
      <c r="E622" s="22"/>
      <c r="F622" s="23"/>
      <c r="G622" s="65"/>
      <c r="H622" s="25" t="str">
        <f t="array" ref="H622">IFNA(INDEX(Pitches[],MATCH($G622,Pitches[Pitches],0),2),"")</f>
        <v/>
      </c>
      <c r="I622" s="23" t="str">
        <f t="array" ref="I622">IF(
  AND(D622="", E622=""), 
  "", 
  IFNA(
    IF(
      INDEX(Singers[], MATCH(IF(D622&lt;&gt;"", B622, C622), Singers[Singers], 0), 2, 0) = "Gents",
      INDEX(Bhajans[], MATCH(IF(D622&lt;&gt;"", D622, E622), Bhajans[title], 0), 13),
      INDEX(Bhajans[], MATCH(IF(D622&lt;&gt;"", D622, E622), Bhajans[title], 0), 14)
    ),
    ""
  )
)
</f>
        <v/>
      </c>
      <c r="J622" s="25" t="str">
        <f t="array" ref="J622">IF(AND($D622="", $E622=""), "", IFNA(INDEX(Bhajans[], MATCH(IF($D622&lt;&gt;"", $D622, $E622), Bhajans[title], 0), 9), ""))
</f>
        <v/>
      </c>
      <c r="K622" s="26" t="str">
        <f t="array" ref="K622">IF(AND($D622="", $E622=""), "", IFNA(INDEX(Bhajans[], MATCH(IF($D622&lt;&gt;"", $D622, $E622), Bhajans[title], 0), 5), ""))
</f>
        <v/>
      </c>
      <c r="L622" s="26" t="str">
        <f t="array" ref="L622">IF(AND($D622="", $E622=""), "", IFNA(INDEX(Bhajans[], MATCH(IF($D622&lt;&gt;"", $D622, $E622), Bhajans[title], 0), 4), ""))
</f>
        <v/>
      </c>
    </row>
    <row r="623" ht="22.5" hidden="1" customHeight="1">
      <c r="A623" s="5">
        <v>45959.0</v>
      </c>
      <c r="B623" s="22"/>
      <c r="C623" s="28" t="str">
        <f t="array" ref="C623">IFNA(XLOOKUP(E623,GP_Bhajan_List[GP Bhajan List], GP_Bhajan_List[Singer]),"")</f>
        <v/>
      </c>
      <c r="D623" s="22"/>
      <c r="E623" s="22"/>
      <c r="F623" s="23"/>
      <c r="G623" s="65"/>
      <c r="H623" s="25" t="str">
        <f t="array" ref="H623">IFNA(INDEX(Pitches[],MATCH($G623,Pitches[Pitches],0),2),"")</f>
        <v/>
      </c>
      <c r="I623" s="23" t="str">
        <f t="array" ref="I623">IF(
  AND(D623="", E623=""), 
  "", 
  IFNA(
    IF(
      INDEX(Singers[], MATCH(IF(D623&lt;&gt;"", B623, C623), Singers[Singers], 0), 2, 0) = "Gents",
      INDEX(Bhajans[], MATCH(IF(D623&lt;&gt;"", D623, E623), Bhajans[title], 0), 13),
      INDEX(Bhajans[], MATCH(IF(D623&lt;&gt;"", D623, E623), Bhajans[title], 0), 14)
    ),
    ""
  )
)
</f>
        <v/>
      </c>
      <c r="J623" s="25" t="str">
        <f t="array" ref="J623">IF(AND($D623="", $E623=""), "", IFNA(INDEX(Bhajans[], MATCH(IF($D623&lt;&gt;"", $D623, $E623), Bhajans[title], 0), 9), ""))
</f>
        <v/>
      </c>
      <c r="K623" s="26" t="str">
        <f t="array" ref="K623">IF(AND($D623="", $E623=""), "", IFNA(INDEX(Bhajans[], MATCH(IF($D623&lt;&gt;"", $D623, $E623), Bhajans[title], 0), 5), ""))
</f>
        <v/>
      </c>
      <c r="L623" s="26" t="str">
        <f t="array" ref="L623">IF(AND($D623="", $E623=""), "", IFNA(INDEX(Bhajans[], MATCH(IF($D623&lt;&gt;"", $D623, $E623), Bhajans[title], 0), 4), ""))
</f>
        <v/>
      </c>
    </row>
    <row r="624" ht="22.5" hidden="1" customHeight="1">
      <c r="A624" s="5">
        <v>45959.0</v>
      </c>
      <c r="B624" s="22"/>
      <c r="C624" s="28" t="str">
        <f t="array" ref="C624">IFNA(XLOOKUP(E624,GP_Bhajan_List[GP Bhajan List], GP_Bhajan_List[Singer]),"")</f>
        <v/>
      </c>
      <c r="D624" s="22"/>
      <c r="E624" s="22"/>
      <c r="F624" s="23"/>
      <c r="G624" s="65"/>
      <c r="H624" s="25" t="str">
        <f t="array" ref="H624">IFNA(INDEX(Pitches[],MATCH($G624,Pitches[Pitches],0),2),"")</f>
        <v/>
      </c>
      <c r="I624" s="23" t="str">
        <f t="array" ref="I624">IF(
  AND(D624="", E624=""), 
  "", 
  IFNA(
    IF(
      INDEX(Singers[], MATCH(IF(D624&lt;&gt;"", B624, C624), Singers[Singers], 0), 2, 0) = "Gents",
      INDEX(Bhajans[], MATCH(IF(D624&lt;&gt;"", D624, E624), Bhajans[title], 0), 13),
      INDEX(Bhajans[], MATCH(IF(D624&lt;&gt;"", D624, E624), Bhajans[title], 0), 14)
    ),
    ""
  )
)
</f>
        <v/>
      </c>
      <c r="J624" s="25" t="str">
        <f t="array" ref="J624">IF(AND($D624="", $E624=""), "", IFNA(INDEX(Bhajans[], MATCH(IF($D624&lt;&gt;"", $D624, $E624), Bhajans[title], 0), 9), ""))
</f>
        <v/>
      </c>
      <c r="K624" s="26" t="str">
        <f t="array" ref="K624">IF(AND($D624="", $E624=""), "", IFNA(INDEX(Bhajans[], MATCH(IF($D624&lt;&gt;"", $D624, $E624), Bhajans[title], 0), 5), ""))
</f>
        <v/>
      </c>
      <c r="L624" s="26" t="str">
        <f t="array" ref="L624">IF(AND($D624="", $E624=""), "", IFNA(INDEX(Bhajans[], MATCH(IF($D624&lt;&gt;"", $D624, $E624), Bhajans[title], 0), 4), ""))
</f>
        <v/>
      </c>
    </row>
    <row r="625" ht="22.5" hidden="1" customHeight="1">
      <c r="A625" s="5">
        <v>45959.0</v>
      </c>
      <c r="B625" s="22"/>
      <c r="C625" s="28" t="str">
        <f t="array" ref="C625">IFNA(XLOOKUP(E625,GP_Bhajan_List[GP Bhajan List], GP_Bhajan_List[Singer]),"")</f>
        <v/>
      </c>
      <c r="D625" s="22"/>
      <c r="E625" s="22"/>
      <c r="F625" s="23"/>
      <c r="G625" s="65"/>
      <c r="H625" s="25" t="str">
        <f t="array" ref="H625">IFNA(INDEX(Pitches[],MATCH($G625,Pitches[Pitches],0),2),"")</f>
        <v/>
      </c>
      <c r="I625" s="23" t="str">
        <f t="array" ref="I625">IF(
  AND(D625="", E625=""), 
  "", 
  IFNA(
    IF(
      INDEX(Singers[], MATCH(IF(D625&lt;&gt;"", B625, C625), Singers[Singers], 0), 2, 0) = "Gents",
      INDEX(Bhajans[], MATCH(IF(D625&lt;&gt;"", D625, E625), Bhajans[title], 0), 13),
      INDEX(Bhajans[], MATCH(IF(D625&lt;&gt;"", D625, E625), Bhajans[title], 0), 14)
    ),
    ""
  )
)
</f>
        <v/>
      </c>
      <c r="J625" s="25" t="str">
        <f t="array" ref="J625">IF(AND($D625="", $E625=""), "", IFNA(INDEX(Bhajans[], MATCH(IF($D625&lt;&gt;"", $D625, $E625), Bhajans[title], 0), 9), ""))
</f>
        <v/>
      </c>
      <c r="K625" s="26" t="str">
        <f t="array" ref="K625">IF(AND($D625="", $E625=""), "", IFNA(INDEX(Bhajans[], MATCH(IF($D625&lt;&gt;"", $D625, $E625), Bhajans[title], 0), 5), ""))
</f>
        <v/>
      </c>
      <c r="L625" s="26" t="str">
        <f t="array" ref="L625">IF(AND($D625="", $E625=""), "", IFNA(INDEX(Bhajans[], MATCH(IF($D625&lt;&gt;"", $D625, $E625), Bhajans[title], 0), 4), ""))
</f>
        <v/>
      </c>
    </row>
    <row r="626" ht="22.5" hidden="1" customHeight="1">
      <c r="A626" s="5">
        <v>45960.0</v>
      </c>
      <c r="B626" s="20" t="s">
        <v>4</v>
      </c>
      <c r="C626" s="28" t="str">
        <f t="array" ref="C626">IFNA(XLOOKUP(E626,GP_Bhajan_List[GP Bhajan List], GP_Bhajan_List[Singer]),"")</f>
        <v/>
      </c>
      <c r="D626" s="20" t="s">
        <v>1583</v>
      </c>
      <c r="E626" s="22"/>
      <c r="F626" s="23"/>
      <c r="G626" s="65"/>
      <c r="H626" s="25" t="str">
        <f t="array" ref="H626">IFNA(INDEX(Pitches[],MATCH($G626,Pitches[Pitches],0),2),"")</f>
        <v/>
      </c>
      <c r="I626" s="23" t="str">
        <f t="array" ref="I626">IF(
  AND(D626="", E626=""), 
  "", 
  IFNA(
    IF(
      INDEX(Singers[], MATCH(IF(D626&lt;&gt;"", B626, C626), Singers[Singers], 0), 2, 0) = "Gents",
      INDEX(Bhajans[], MATCH(IF(D626&lt;&gt;"", D626, E626), Bhajans[title], 0), 13),
      INDEX(Bhajans[], MATCH(IF(D626&lt;&gt;"", D626, E626), Bhajans[title], 0), 14)
    ),
    ""
  )
)
</f>
        <v>5 Madhyam / C</v>
      </c>
      <c r="J626" s="25" t="str">
        <f t="array" ref="J626">IF(AND($D626="", $E626=""), "", IFNA(INDEX(Bhajans[], MATCH(IF($D626&lt;&gt;"", $D626, $E626), Bhajans[title], 0), 9), ""))
</f>
        <v>Gavati</v>
      </c>
      <c r="K626" s="26" t="str">
        <f t="array" ref="K626">IF(AND($D626="", $E626=""), "", IFNA(INDEX(Bhajans[], MATCH(IF($D626&lt;&gt;"", $D626, $E626), Bhajans[title], 0), 5), ""))
</f>
        <v>Tum Ho Vighna Vinasha Ganesha (3)
Parvathi Nandana Paahi Gajanana
Pranava Swaroopa Parthi Pureesha
Paahi Ganesha Vighna Vinasha</v>
      </c>
      <c r="L626" s="26" t="str">
        <f t="array" ref="L626">IF(AND($D626="", $E626=""), "", IFNA(INDEX(Bhajans[], MATCH(IF($D626&lt;&gt;"", $D626, $E626), Bhajans[title], 0), 4), ""))
</f>
        <v>Protect me Oh Lord Ganesha, the destroyer of all obstacles, the son of Parvathi, the embodiment of primordial sound "OM" and the Lord of Parthi.</v>
      </c>
    </row>
    <row r="627" ht="22.5" hidden="1" customHeight="1">
      <c r="A627" s="5">
        <v>45960.0</v>
      </c>
      <c r="B627" s="20" t="s">
        <v>1</v>
      </c>
      <c r="C627" s="28" t="str">
        <f t="array" ref="C627">IFNA(XLOOKUP(E627,GP_Bhajan_List[GP Bhajan List], GP_Bhajan_List[Singer]),"")</f>
        <v/>
      </c>
      <c r="D627" s="20" t="s">
        <v>6975</v>
      </c>
      <c r="E627" s="22"/>
      <c r="F627" s="23"/>
      <c r="G627" s="65" t="s">
        <v>88</v>
      </c>
      <c r="H627" s="25" t="str">
        <f t="array" ref="H627">IFNA(INDEX(Pitches[],MATCH($G627,Pitches[Pitches],0),2),"")</f>
        <v>A</v>
      </c>
      <c r="I627" s="23" t="str">
        <f t="array" ref="I627">IF(
  AND(D627="", E627=""), 
  "", 
  IFNA(
    IF(
      INDEX(Singers[], MATCH(IF(D627&lt;&gt;"", B627, C627), Singers[Singers], 0), 2, 0) = "Gents",
      INDEX(Bhajans[], MATCH(IF(D627&lt;&gt;"", D627, E627), Bhajans[title], 0), 13),
      INDEX(Bhajans[], MATCH(IF(D627&lt;&gt;"", D627, E627), Bhajans[title], 0), 14)
    ),
    ""
  )
)
</f>
        <v>1 Pancham / C</v>
      </c>
      <c r="J627" s="25" t="str">
        <f t="array" ref="J627">IF(AND($D627="", $E627=""), "", IFNA(INDEX(Bhajans[], MATCH(IF($D627&lt;&gt;"", $D627, $E627), Bhajans[title], 0), 9), ""))
</f>
        <v>Mishra Shivaranjani</v>
      </c>
      <c r="K627" s="26" t="str">
        <f t="array" ref="K627">IF(AND($D627="", $E627=""), "", IFNA(INDEX(Bhajans[], MATCH(IF($D627&lt;&gt;"", $D627, $E627), Bhajans[title], 0), 5), ""))
</f>
        <v>Krishna Kanhaiya Krishna Kanhaiya
Natavara Nanda Kumara Kanhaiya
Brindavan Ke Bansi Adhariya
Radha Manohara Raasa Rachaiya
Giridhara Naagara Shyama Kanhaiya
Sri Madhusudhana Sai Kanhaiya</v>
      </c>
      <c r="L627" s="26" t="str">
        <f t="array" ref="L627">IF(AND($D627="", $E627=""), "", IFNA(INDEX(Bhajans[], MATCH(IF($D627&lt;&gt;"", $D627, $E627), Bhajans[title], 0), 4), ""))
</f>
        <v>Glory to Lord Krishna who holds the flute, is the supreme actor, the beloved son of Nanda. He is the one who enacted the Raasa leela (Celestial dance) with Radha and Gopikas in Brindavan and the one who held the mountain high and slayed the demon Madhu. Lord Sai is none other than Lord Krishna.</v>
      </c>
    </row>
    <row r="628" ht="22.5" hidden="1" customHeight="1">
      <c r="A628" s="5">
        <v>45960.0</v>
      </c>
      <c r="B628" s="20" t="s">
        <v>2</v>
      </c>
      <c r="C628" s="28" t="str">
        <f t="array" ref="C628">IFNA(XLOOKUP(E628,GP_Bhajan_List[GP Bhajan List], GP_Bhajan_List[Singer]),"")</f>
        <v/>
      </c>
      <c r="D628" s="20" t="s">
        <v>2206</v>
      </c>
      <c r="E628" s="22"/>
      <c r="F628" s="23"/>
      <c r="G628" s="65" t="s">
        <v>227</v>
      </c>
      <c r="H628" s="25" t="str">
        <f t="array" ref="H628">IFNA(INDEX(Pitches[],MATCH($G628,Pitches[Pitches],0),2),"")</f>
        <v>A#</v>
      </c>
      <c r="I628" s="23" t="str">
        <f t="array" ref="I628">IF(
  AND(D628="", E628=""), 
  "", 
  IFNA(
    IF(
      INDEX(Singers[], MATCH(IF(D628&lt;&gt;"", B628, C628), Singers[Singers], 0), 2, 0) = "Gents",
      INDEX(Bhajans[], MATCH(IF(D628&lt;&gt;"", D628, E628), Bhajans[title], 0), 13),
      INDEX(Bhajans[], MATCH(IF(D628&lt;&gt;"", D628, E628), Bhajans[title], 0), 14)
    ),
    ""
  )
)
</f>
        <v>2 Pancham / D</v>
      </c>
      <c r="J628" s="25" t="str">
        <f t="array" ref="J628">IF(AND($D628="", $E628=""), "", IFNA(INDEX(Bhajans[], MATCH(IF($D628&lt;&gt;"", $D628, $E628), Bhajans[title], 0), 9), ""))
</f>
        <v>Mishra Maand</v>
      </c>
      <c r="K628" s="26" t="str">
        <f t="array" ref="K628">IF(AND($D628="", $E628=""), "", IFNA(INDEX(Bhajans[], MATCH(IF($D628&lt;&gt;"", $D628, $E628), Bhajans[title], 0), 5), ""))
</f>
        <v>Bansi Bajao Man Mandir Mey
Bansidhara Ghana Shyama
Hey Murali Manohara Shyama
Sur Sangeet Sajaanewala
Bansidhara Ghana Shyama
Hey Parthi Pureeshwara Shyama</v>
      </c>
      <c r="L628" s="26" t="str">
        <f t="array" ref="L628">IF(AND($D628="", $E628=""), "", IFNA(INDEX(Bhajans[], MATCH(IF($D628&lt;&gt;"", $D628, $E628), Bhajans[title], 0), 4), ""))
</f>
        <v>O Lord Krishna, play Your flute in the Temple of my mind. Your complexion is that of dark rainclouds. You give music its beauty. You are none other than Lord Sai, the Lord of Puttaparthi.</v>
      </c>
    </row>
    <row r="629" ht="22.5" hidden="1" customHeight="1">
      <c r="A629" s="5">
        <v>45960.0</v>
      </c>
      <c r="B629" s="20" t="s">
        <v>1</v>
      </c>
      <c r="C629" s="28" t="str">
        <f t="array" ref="C629">IFNA(XLOOKUP(E629,GP_Bhajan_List[GP Bhajan List], GP_Bhajan_List[Singer]),"")</f>
        <v/>
      </c>
      <c r="D629" s="22"/>
      <c r="E629" s="22"/>
      <c r="F629" s="23"/>
      <c r="G629" s="65"/>
      <c r="H629" s="25" t="str">
        <f t="array" ref="H629">IFNA(INDEX(Pitches[],MATCH($G629,Pitches[Pitches],0),2),"")</f>
        <v/>
      </c>
      <c r="I629" s="23" t="str">
        <f t="array" ref="I629">IF(
  AND(D629="", E629=""), 
  "", 
  IFNA(
    IF(
      INDEX(Singers[], MATCH(IF(D629&lt;&gt;"", B629, C629), Singers[Singers], 0), 2, 0) = "Gents",
      INDEX(Bhajans[], MATCH(IF(D629&lt;&gt;"", D629, E629), Bhajans[title], 0), 13),
      INDEX(Bhajans[], MATCH(IF(D629&lt;&gt;"", D629, E629), Bhajans[title], 0), 14)
    ),
    ""
  )
)
</f>
        <v/>
      </c>
      <c r="J629" s="25" t="str">
        <f t="array" ref="J629">IF(AND($D629="", $E629=""), "", IFNA(INDEX(Bhajans[], MATCH(IF($D629&lt;&gt;"", $D629, $E629), Bhajans[title], 0), 9), ""))
</f>
        <v/>
      </c>
      <c r="K629" s="26" t="str">
        <f t="array" ref="K629">IF(AND($D629="", $E629=""), "", IFNA(INDEX(Bhajans[], MATCH(IF($D629&lt;&gt;"", $D629, $E629), Bhajans[title], 0), 5), ""))
</f>
        <v/>
      </c>
      <c r="L629" s="26" t="str">
        <f t="array" ref="L629">IF(AND($D629="", $E629=""), "", IFNA(INDEX(Bhajans[], MATCH(IF($D629&lt;&gt;"", $D629, $E629), Bhajans[title], 0), 4), ""))
</f>
        <v/>
      </c>
    </row>
    <row r="630" ht="22.5" hidden="1" customHeight="1">
      <c r="A630" s="5">
        <v>45961.0</v>
      </c>
      <c r="B630" s="22"/>
      <c r="C630" s="28" t="str">
        <f t="array" ref="C630">IFNA(XLOOKUP(E630,GP_Bhajan_List[GP Bhajan List], GP_Bhajan_List[Singer]),"")</f>
        <v/>
      </c>
      <c r="D630" s="22"/>
      <c r="E630" s="22"/>
      <c r="F630" s="23"/>
      <c r="G630" s="65"/>
      <c r="H630" s="25" t="str">
        <f t="array" ref="H630">IFNA(INDEX(Pitches[],MATCH($G630,Pitches[Pitches],0),2),"")</f>
        <v/>
      </c>
      <c r="I630" s="23" t="str">
        <f t="array" ref="I630">IF(
  AND(D630="", E630=""), 
  "", 
  IFNA(
    IF(
      INDEX(Singers[], MATCH(IF(D630&lt;&gt;"", B630, C630), Singers[Singers], 0), 2, 0) = "Gents",
      INDEX(Bhajans[], MATCH(IF(D630&lt;&gt;"", D630, E630), Bhajans[title], 0), 13),
      INDEX(Bhajans[], MATCH(IF(D630&lt;&gt;"", D630, E630), Bhajans[title], 0), 14)
    ),
    ""
  )
)
</f>
        <v/>
      </c>
      <c r="J630" s="25" t="str">
        <f t="array" ref="J630">IF(AND($D630="", $E630=""), "", IFNA(INDEX(Bhajans[], MATCH(IF($D630&lt;&gt;"", $D630, $E630), Bhajans[title], 0), 9), ""))
</f>
        <v/>
      </c>
      <c r="K630" s="26" t="str">
        <f t="array" ref="K630">IF(AND($D630="", $E630=""), "", IFNA(INDEX(Bhajans[], MATCH(IF($D630&lt;&gt;"", $D630, $E630), Bhajans[title], 0), 5), ""))
</f>
        <v/>
      </c>
      <c r="L630" s="26" t="str">
        <f t="array" ref="L630">IF(AND($D630="", $E630=""), "", IFNA(INDEX(Bhajans[], MATCH(IF($D630&lt;&gt;"", $D630, $E630), Bhajans[title], 0), 4), ""))
</f>
        <v/>
      </c>
    </row>
    <row r="631" ht="22.5" hidden="1" customHeight="1">
      <c r="A631" s="5">
        <v>45961.0</v>
      </c>
      <c r="B631" s="22"/>
      <c r="C631" s="28" t="str">
        <f t="array" ref="C631">IFNA(XLOOKUP(E631,GP_Bhajan_List[GP Bhajan List], GP_Bhajan_List[Singer]),"")</f>
        <v/>
      </c>
      <c r="D631" s="22"/>
      <c r="E631" s="22"/>
      <c r="F631" s="23"/>
      <c r="G631" s="65"/>
      <c r="H631" s="25" t="str">
        <f t="array" ref="H631">IFNA(INDEX(Pitches[],MATCH($G631,Pitches[Pitches],0),2),"")</f>
        <v/>
      </c>
      <c r="I631" s="23" t="str">
        <f t="array" ref="I631">IF(
  AND(D631="", E631=""), 
  "", 
  IFNA(
    IF(
      INDEX(Singers[], MATCH(IF(D631&lt;&gt;"", B631, C631), Singers[Singers], 0), 2, 0) = "Gents",
      INDEX(Bhajans[], MATCH(IF(D631&lt;&gt;"", D631, E631), Bhajans[title], 0), 13),
      INDEX(Bhajans[], MATCH(IF(D631&lt;&gt;"", D631, E631), Bhajans[title], 0), 14)
    ),
    ""
  )
)
</f>
        <v/>
      </c>
      <c r="J631" s="25" t="str">
        <f t="array" ref="J631">IF(AND($D631="", $E631=""), "", IFNA(INDEX(Bhajans[], MATCH(IF($D631&lt;&gt;"", $D631, $E631), Bhajans[title], 0), 9), ""))
</f>
        <v/>
      </c>
      <c r="K631" s="26" t="str">
        <f t="array" ref="K631">IF(AND($D631="", $E631=""), "", IFNA(INDEX(Bhajans[], MATCH(IF($D631&lt;&gt;"", $D631, $E631), Bhajans[title], 0), 5), ""))
</f>
        <v/>
      </c>
      <c r="L631" s="26" t="str">
        <f t="array" ref="L631">IF(AND($D631="", $E631=""), "", IFNA(INDEX(Bhajans[], MATCH(IF($D631&lt;&gt;"", $D631, $E631), Bhajans[title], 0), 4), ""))
</f>
        <v/>
      </c>
    </row>
    <row r="632" ht="22.5" hidden="1" customHeight="1">
      <c r="A632" s="5">
        <v>45961.0</v>
      </c>
      <c r="B632" s="22"/>
      <c r="C632" s="28" t="str">
        <f t="array" ref="C632">IFNA(XLOOKUP(E632,GP_Bhajan_List[GP Bhajan List], GP_Bhajan_List[Singer]),"")</f>
        <v/>
      </c>
      <c r="D632" s="22"/>
      <c r="E632" s="22"/>
      <c r="F632" s="23"/>
      <c r="G632" s="65"/>
      <c r="H632" s="25" t="str">
        <f t="array" ref="H632">IFNA(INDEX(Pitches[],MATCH($G632,Pitches[Pitches],0),2),"")</f>
        <v/>
      </c>
      <c r="I632" s="23" t="str">
        <f t="array" ref="I632">IF(
  AND(D632="", E632=""), 
  "", 
  IFNA(
    IF(
      INDEX(Singers[], MATCH(IF(D632&lt;&gt;"", B632, C632), Singers[Singers], 0), 2, 0) = "Gents",
      INDEX(Bhajans[], MATCH(IF(D632&lt;&gt;"", D632, E632), Bhajans[title], 0), 13),
      INDEX(Bhajans[], MATCH(IF(D632&lt;&gt;"", D632, E632), Bhajans[title], 0), 14)
    ),
    ""
  )
)
</f>
        <v/>
      </c>
      <c r="J632" s="25" t="str">
        <f t="array" ref="J632">IF(AND($D632="", $E632=""), "", IFNA(INDEX(Bhajans[], MATCH(IF($D632&lt;&gt;"", $D632, $E632), Bhajans[title], 0), 9), ""))
</f>
        <v/>
      </c>
      <c r="K632" s="26" t="str">
        <f t="array" ref="K632">IF(AND($D632="", $E632=""), "", IFNA(INDEX(Bhajans[], MATCH(IF($D632&lt;&gt;"", $D632, $E632), Bhajans[title], 0), 5), ""))
</f>
        <v/>
      </c>
      <c r="L632" s="26" t="str">
        <f t="array" ref="L632">IF(AND($D632="", $E632=""), "", IFNA(INDEX(Bhajans[], MATCH(IF($D632&lt;&gt;"", $D632, $E632), Bhajans[title], 0), 4), ""))
</f>
        <v/>
      </c>
    </row>
    <row r="633" ht="22.5" hidden="1" customHeight="1">
      <c r="A633" s="5">
        <v>45961.0</v>
      </c>
      <c r="B633" s="22"/>
      <c r="C633" s="28" t="str">
        <f t="array" ref="C633">IFNA(XLOOKUP(E633,GP_Bhajan_List[GP Bhajan List], GP_Bhajan_List[Singer]),"")</f>
        <v/>
      </c>
      <c r="D633" s="22"/>
      <c r="E633" s="22"/>
      <c r="F633" s="23"/>
      <c r="G633" s="65"/>
      <c r="H633" s="25" t="str">
        <f t="array" ref="H633">IFNA(INDEX(Pitches[],MATCH($G633,Pitches[Pitches],0),2),"")</f>
        <v/>
      </c>
      <c r="I633" s="23" t="str">
        <f t="array" ref="I633">IF(
  AND(D633="", E633=""), 
  "", 
  IFNA(
    IF(
      INDEX(Singers[], MATCH(IF(D633&lt;&gt;"", B633, C633), Singers[Singers], 0), 2, 0) = "Gents",
      INDEX(Bhajans[], MATCH(IF(D633&lt;&gt;"", D633, E633), Bhajans[title], 0), 13),
      INDEX(Bhajans[], MATCH(IF(D633&lt;&gt;"", D633, E633), Bhajans[title], 0), 14)
    ),
    ""
  )
)
</f>
        <v/>
      </c>
      <c r="J633" s="25" t="str">
        <f t="array" ref="J633">IF(AND($D633="", $E633=""), "", IFNA(INDEX(Bhajans[], MATCH(IF($D633&lt;&gt;"", $D633, $E633), Bhajans[title], 0), 9), ""))
</f>
        <v/>
      </c>
      <c r="K633" s="26" t="str">
        <f t="array" ref="K633">IF(AND($D633="", $E633=""), "", IFNA(INDEX(Bhajans[], MATCH(IF($D633&lt;&gt;"", $D633, $E633), Bhajans[title], 0), 5), ""))
</f>
        <v/>
      </c>
      <c r="L633" s="26" t="str">
        <f t="array" ref="L633">IF(AND($D633="", $E633=""), "", IFNA(INDEX(Bhajans[], MATCH(IF($D633&lt;&gt;"", $D633, $E633), Bhajans[title], 0), 4), ""))
</f>
        <v/>
      </c>
    </row>
    <row r="634" ht="22.5" hidden="1" customHeight="1">
      <c r="A634" s="5">
        <v>45962.0</v>
      </c>
      <c r="B634" s="22"/>
      <c r="C634" s="28" t="str">
        <f t="array" ref="C634">IFNA(XLOOKUP(E634,GP_Bhajan_List[GP Bhajan List], GP_Bhajan_List[Singer]),"")</f>
        <v/>
      </c>
      <c r="D634" s="22"/>
      <c r="E634" s="22"/>
      <c r="F634" s="23"/>
      <c r="G634" s="65"/>
      <c r="H634" s="25" t="str">
        <f t="array" ref="H634">IFNA(INDEX(Pitches[],MATCH($G634,Pitches[Pitches],0),2),"")</f>
        <v/>
      </c>
      <c r="I634" s="23" t="str">
        <f t="array" ref="I634">IF(
  AND(D634="", E634=""), 
  "", 
  IFNA(
    IF(
      INDEX(Singers[], MATCH(IF(D634&lt;&gt;"", B634, C634), Singers[Singers], 0), 2, 0) = "Gents",
      INDEX(Bhajans[], MATCH(IF(D634&lt;&gt;"", D634, E634), Bhajans[title], 0), 13),
      INDEX(Bhajans[], MATCH(IF(D634&lt;&gt;"", D634, E634), Bhajans[title], 0), 14)
    ),
    ""
  )
)
</f>
        <v/>
      </c>
      <c r="J634" s="25" t="str">
        <f t="array" ref="J634">IF(AND($D634="", $E634=""), "", IFNA(INDEX(Bhajans[], MATCH(IF($D634&lt;&gt;"", $D634, $E634), Bhajans[title], 0), 9), ""))
</f>
        <v/>
      </c>
      <c r="K634" s="26" t="str">
        <f t="array" ref="K634">IF(AND($D634="", $E634=""), "", IFNA(INDEX(Bhajans[], MATCH(IF($D634&lt;&gt;"", $D634, $E634), Bhajans[title], 0), 5), ""))
</f>
        <v/>
      </c>
      <c r="L634" s="26" t="str">
        <f t="array" ref="L634">IF(AND($D634="", $E634=""), "", IFNA(INDEX(Bhajans[], MATCH(IF($D634&lt;&gt;"", $D634, $E634), Bhajans[title], 0), 4), ""))
</f>
        <v/>
      </c>
    </row>
    <row r="635" ht="22.5" hidden="1" customHeight="1">
      <c r="A635" s="5">
        <v>45962.0</v>
      </c>
      <c r="B635" s="22"/>
      <c r="C635" s="28" t="str">
        <f t="array" ref="C635">IFNA(XLOOKUP(E635,GP_Bhajan_List[GP Bhajan List], GP_Bhajan_List[Singer]),"")</f>
        <v/>
      </c>
      <c r="D635" s="22"/>
      <c r="E635" s="22"/>
      <c r="F635" s="23"/>
      <c r="G635" s="65"/>
      <c r="H635" s="25" t="str">
        <f t="array" ref="H635">IFNA(INDEX(Pitches[],MATCH($G635,Pitches[Pitches],0),2),"")</f>
        <v/>
      </c>
      <c r="I635" s="23" t="str">
        <f t="array" ref="I635">IF(
  AND(D635="", E635=""), 
  "", 
  IFNA(
    IF(
      INDEX(Singers[], MATCH(IF(D635&lt;&gt;"", B635, C635), Singers[Singers], 0), 2, 0) = "Gents",
      INDEX(Bhajans[], MATCH(IF(D635&lt;&gt;"", D635, E635), Bhajans[title], 0), 13),
      INDEX(Bhajans[], MATCH(IF(D635&lt;&gt;"", D635, E635), Bhajans[title], 0), 14)
    ),
    ""
  )
)
</f>
        <v/>
      </c>
      <c r="J635" s="25" t="str">
        <f t="array" ref="J635">IF(AND($D635="", $E635=""), "", IFNA(INDEX(Bhajans[], MATCH(IF($D635&lt;&gt;"", $D635, $E635), Bhajans[title], 0), 9), ""))
</f>
        <v/>
      </c>
      <c r="K635" s="26" t="str">
        <f t="array" ref="K635">IF(AND($D635="", $E635=""), "", IFNA(INDEX(Bhajans[], MATCH(IF($D635&lt;&gt;"", $D635, $E635), Bhajans[title], 0), 5), ""))
</f>
        <v/>
      </c>
      <c r="L635" s="26" t="str">
        <f t="array" ref="L635">IF(AND($D635="", $E635=""), "", IFNA(INDEX(Bhajans[], MATCH(IF($D635&lt;&gt;"", $D635, $E635), Bhajans[title], 0), 4), ""))
</f>
        <v/>
      </c>
    </row>
    <row r="636" ht="22.5" hidden="1" customHeight="1">
      <c r="A636" s="5">
        <v>45962.0</v>
      </c>
      <c r="B636" s="22"/>
      <c r="C636" s="28" t="str">
        <f t="array" ref="C636">IFNA(XLOOKUP(E636,GP_Bhajan_List[GP Bhajan List], GP_Bhajan_List[Singer]),"")</f>
        <v/>
      </c>
      <c r="D636" s="22"/>
      <c r="E636" s="22"/>
      <c r="F636" s="23"/>
      <c r="G636" s="65"/>
      <c r="H636" s="25" t="str">
        <f t="array" ref="H636">IFNA(INDEX(Pitches[],MATCH($G636,Pitches[Pitches],0),2),"")</f>
        <v/>
      </c>
      <c r="I636" s="23" t="str">
        <f t="array" ref="I636">IF(
  AND(D636="", E636=""), 
  "", 
  IFNA(
    IF(
      INDEX(Singers[], MATCH(IF(D636&lt;&gt;"", B636, C636), Singers[Singers], 0), 2, 0) = "Gents",
      INDEX(Bhajans[], MATCH(IF(D636&lt;&gt;"", D636, E636), Bhajans[title], 0), 13),
      INDEX(Bhajans[], MATCH(IF(D636&lt;&gt;"", D636, E636), Bhajans[title], 0), 14)
    ),
    ""
  )
)
</f>
        <v/>
      </c>
      <c r="J636" s="25" t="str">
        <f t="array" ref="J636">IF(AND($D636="", $E636=""), "", IFNA(INDEX(Bhajans[], MATCH(IF($D636&lt;&gt;"", $D636, $E636), Bhajans[title], 0), 9), ""))
</f>
        <v/>
      </c>
      <c r="K636" s="26" t="str">
        <f t="array" ref="K636">IF(AND($D636="", $E636=""), "", IFNA(INDEX(Bhajans[], MATCH(IF($D636&lt;&gt;"", $D636, $E636), Bhajans[title], 0), 5), ""))
</f>
        <v/>
      </c>
      <c r="L636" s="26" t="str">
        <f t="array" ref="L636">IF(AND($D636="", $E636=""), "", IFNA(INDEX(Bhajans[], MATCH(IF($D636&lt;&gt;"", $D636, $E636), Bhajans[title], 0), 4), ""))
</f>
        <v/>
      </c>
    </row>
    <row r="637" ht="22.5" hidden="1" customHeight="1">
      <c r="A637" s="5">
        <v>45962.0</v>
      </c>
      <c r="B637" s="22"/>
      <c r="C637" s="28" t="str">
        <f t="array" ref="C637">IFNA(XLOOKUP(E637,GP_Bhajan_List[GP Bhajan List], GP_Bhajan_List[Singer]),"")</f>
        <v/>
      </c>
      <c r="D637" s="22"/>
      <c r="E637" s="22"/>
      <c r="F637" s="23"/>
      <c r="G637" s="65"/>
      <c r="H637" s="25" t="str">
        <f t="array" ref="H637">IFNA(INDEX(Pitches[],MATCH($G637,Pitches[Pitches],0),2),"")</f>
        <v/>
      </c>
      <c r="I637" s="23" t="str">
        <f t="array" ref="I637">IF(
  AND(D637="", E637=""), 
  "", 
  IFNA(
    IF(
      INDEX(Singers[], MATCH(IF(D637&lt;&gt;"", B637, C637), Singers[Singers], 0), 2, 0) = "Gents",
      INDEX(Bhajans[], MATCH(IF(D637&lt;&gt;"", D637, E637), Bhajans[title], 0), 13),
      INDEX(Bhajans[], MATCH(IF(D637&lt;&gt;"", D637, E637), Bhajans[title], 0), 14)
    ),
    ""
  )
)
</f>
        <v/>
      </c>
      <c r="J637" s="25" t="str">
        <f t="array" ref="J637">IF(AND($D637="", $E637=""), "", IFNA(INDEX(Bhajans[], MATCH(IF($D637&lt;&gt;"", $D637, $E637), Bhajans[title], 0), 9), ""))
</f>
        <v/>
      </c>
      <c r="K637" s="26" t="str">
        <f t="array" ref="K637">IF(AND($D637="", $E637=""), "", IFNA(INDEX(Bhajans[], MATCH(IF($D637&lt;&gt;"", $D637, $E637), Bhajans[title], 0), 5), ""))
</f>
        <v/>
      </c>
      <c r="L637" s="26" t="str">
        <f t="array" ref="L637">IF(AND($D637="", $E637=""), "", IFNA(INDEX(Bhajans[], MATCH(IF($D637&lt;&gt;"", $D637, $E637), Bhajans[title], 0), 4), ""))
</f>
        <v/>
      </c>
    </row>
    <row r="638" ht="22.5" hidden="1" customHeight="1">
      <c r="A638" s="5">
        <v>45963.0</v>
      </c>
      <c r="B638" s="22"/>
      <c r="C638" s="28" t="str">
        <f t="array" ref="C638">IFNA(XLOOKUP(E638,GP_Bhajan_List[GP Bhajan List], GP_Bhajan_List[Singer]),"")</f>
        <v/>
      </c>
      <c r="D638" s="22"/>
      <c r="E638" s="22"/>
      <c r="F638" s="23"/>
      <c r="G638" s="65"/>
      <c r="H638" s="25" t="str">
        <f t="array" ref="H638">IFNA(INDEX(Pitches[],MATCH($G638,Pitches[Pitches],0),2),"")</f>
        <v/>
      </c>
      <c r="I638" s="23" t="str">
        <f t="array" ref="I638">IF(
  AND(D638="", E638=""), 
  "", 
  IFNA(
    IF(
      INDEX(Singers[], MATCH(IF(D638&lt;&gt;"", B638, C638), Singers[Singers], 0), 2, 0) = "Gents",
      INDEX(Bhajans[], MATCH(IF(D638&lt;&gt;"", D638, E638), Bhajans[title], 0), 13),
      INDEX(Bhajans[], MATCH(IF(D638&lt;&gt;"", D638, E638), Bhajans[title], 0), 14)
    ),
    ""
  )
)
</f>
        <v/>
      </c>
      <c r="J638" s="25" t="str">
        <f t="array" ref="J638">IF(AND($D638="", $E638=""), "", IFNA(INDEX(Bhajans[], MATCH(IF($D638&lt;&gt;"", $D638, $E638), Bhajans[title], 0), 9), ""))
</f>
        <v/>
      </c>
      <c r="K638" s="26" t="str">
        <f t="array" ref="K638">IF(AND($D638="", $E638=""), "", IFNA(INDEX(Bhajans[], MATCH(IF($D638&lt;&gt;"", $D638, $E638), Bhajans[title], 0), 5), ""))
</f>
        <v/>
      </c>
      <c r="L638" s="26" t="str">
        <f t="array" ref="L638">IF(AND($D638="", $E638=""), "", IFNA(INDEX(Bhajans[], MATCH(IF($D638&lt;&gt;"", $D638, $E638), Bhajans[title], 0), 4), ""))
</f>
        <v/>
      </c>
    </row>
    <row r="639" ht="22.5" hidden="1" customHeight="1">
      <c r="A639" s="5">
        <v>45963.0</v>
      </c>
      <c r="B639" s="22"/>
      <c r="C639" s="28" t="str">
        <f t="array" ref="C639">IFNA(XLOOKUP(E639,GP_Bhajan_List[GP Bhajan List], GP_Bhajan_List[Singer]),"")</f>
        <v/>
      </c>
      <c r="D639" s="22"/>
      <c r="E639" s="22"/>
      <c r="F639" s="23"/>
      <c r="G639" s="65"/>
      <c r="H639" s="25" t="str">
        <f t="array" ref="H639">IFNA(INDEX(Pitches[],MATCH($G639,Pitches[Pitches],0),2),"")</f>
        <v/>
      </c>
      <c r="I639" s="23" t="str">
        <f t="array" ref="I639">IF(
  AND(D639="", E639=""), 
  "", 
  IFNA(
    IF(
      INDEX(Singers[], MATCH(IF(D639&lt;&gt;"", B639, C639), Singers[Singers], 0), 2, 0) = "Gents",
      INDEX(Bhajans[], MATCH(IF(D639&lt;&gt;"", D639, E639), Bhajans[title], 0), 13),
      INDEX(Bhajans[], MATCH(IF(D639&lt;&gt;"", D639, E639), Bhajans[title], 0), 14)
    ),
    ""
  )
)
</f>
        <v/>
      </c>
      <c r="J639" s="25" t="str">
        <f t="array" ref="J639">IF(AND($D639="", $E639=""), "", IFNA(INDEX(Bhajans[], MATCH(IF($D639&lt;&gt;"", $D639, $E639), Bhajans[title], 0), 9), ""))
</f>
        <v/>
      </c>
      <c r="K639" s="26" t="str">
        <f t="array" ref="K639">IF(AND($D639="", $E639=""), "", IFNA(INDEX(Bhajans[], MATCH(IF($D639&lt;&gt;"", $D639, $E639), Bhajans[title], 0), 5), ""))
</f>
        <v/>
      </c>
      <c r="L639" s="26" t="str">
        <f t="array" ref="L639">IF(AND($D639="", $E639=""), "", IFNA(INDEX(Bhajans[], MATCH(IF($D639&lt;&gt;"", $D639, $E639), Bhajans[title], 0), 4), ""))
</f>
        <v/>
      </c>
    </row>
    <row r="640" ht="22.5" hidden="1" customHeight="1">
      <c r="A640" s="5">
        <v>45963.0</v>
      </c>
      <c r="B640" s="22"/>
      <c r="C640" s="28" t="str">
        <f t="array" ref="C640">IFNA(XLOOKUP(E640,GP_Bhajan_List[GP Bhajan List], GP_Bhajan_List[Singer]),"")</f>
        <v/>
      </c>
      <c r="D640" s="22"/>
      <c r="E640" s="22"/>
      <c r="F640" s="23"/>
      <c r="G640" s="65"/>
      <c r="H640" s="25" t="str">
        <f t="array" ref="H640">IFNA(INDEX(Pitches[],MATCH($G640,Pitches[Pitches],0),2),"")</f>
        <v/>
      </c>
      <c r="I640" s="23" t="str">
        <f t="array" ref="I640">IF(
  AND(D640="", E640=""), 
  "", 
  IFNA(
    IF(
      INDEX(Singers[], MATCH(IF(D640&lt;&gt;"", B640, C640), Singers[Singers], 0), 2, 0) = "Gents",
      INDEX(Bhajans[], MATCH(IF(D640&lt;&gt;"", D640, E640), Bhajans[title], 0), 13),
      INDEX(Bhajans[], MATCH(IF(D640&lt;&gt;"", D640, E640), Bhajans[title], 0), 14)
    ),
    ""
  )
)
</f>
        <v/>
      </c>
      <c r="J640" s="25" t="str">
        <f t="array" ref="J640">IF(AND($D640="", $E640=""), "", IFNA(INDEX(Bhajans[], MATCH(IF($D640&lt;&gt;"", $D640, $E640), Bhajans[title], 0), 9), ""))
</f>
        <v/>
      </c>
      <c r="K640" s="26" t="str">
        <f t="array" ref="K640">IF(AND($D640="", $E640=""), "", IFNA(INDEX(Bhajans[], MATCH(IF($D640&lt;&gt;"", $D640, $E640), Bhajans[title], 0), 5), ""))
</f>
        <v/>
      </c>
      <c r="L640" s="26" t="str">
        <f t="array" ref="L640">IF(AND($D640="", $E640=""), "", IFNA(INDEX(Bhajans[], MATCH(IF($D640&lt;&gt;"", $D640, $E640), Bhajans[title], 0), 4), ""))
</f>
        <v/>
      </c>
    </row>
    <row r="641" ht="22.5" hidden="1" customHeight="1">
      <c r="A641" s="5">
        <v>45963.0</v>
      </c>
      <c r="B641" s="22"/>
      <c r="C641" s="28" t="str">
        <f t="array" ref="C641">IFNA(XLOOKUP(E641,GP_Bhajan_List[GP Bhajan List], GP_Bhajan_List[Singer]),"")</f>
        <v/>
      </c>
      <c r="D641" s="22"/>
      <c r="E641" s="22"/>
      <c r="F641" s="23"/>
      <c r="G641" s="65"/>
      <c r="H641" s="25" t="str">
        <f t="array" ref="H641">IFNA(INDEX(Pitches[],MATCH($G641,Pitches[Pitches],0),2),"")</f>
        <v/>
      </c>
      <c r="I641" s="23" t="str">
        <f t="array" ref="I641">IF(
  AND(D641="", E641=""), 
  "", 
  IFNA(
    IF(
      INDEX(Singers[], MATCH(IF(D641&lt;&gt;"", B641, C641), Singers[Singers], 0), 2, 0) = "Gents",
      INDEX(Bhajans[], MATCH(IF(D641&lt;&gt;"", D641, E641), Bhajans[title], 0), 13),
      INDEX(Bhajans[], MATCH(IF(D641&lt;&gt;"", D641, E641), Bhajans[title], 0), 14)
    ),
    ""
  )
)
</f>
        <v/>
      </c>
      <c r="J641" s="25" t="str">
        <f t="array" ref="J641">IF(AND($D641="", $E641=""), "", IFNA(INDEX(Bhajans[], MATCH(IF($D641&lt;&gt;"", $D641, $E641), Bhajans[title], 0), 9), ""))
</f>
        <v/>
      </c>
      <c r="K641" s="26" t="str">
        <f t="array" ref="K641">IF(AND($D641="", $E641=""), "", IFNA(INDEX(Bhajans[], MATCH(IF($D641&lt;&gt;"", $D641, $E641), Bhajans[title], 0), 5), ""))
</f>
        <v/>
      </c>
      <c r="L641" s="26" t="str">
        <f t="array" ref="L641">IF(AND($D641="", $E641=""), "", IFNA(INDEX(Bhajans[], MATCH(IF($D641&lt;&gt;"", $D641, $E641), Bhajans[title], 0), 4), ""))
</f>
        <v/>
      </c>
    </row>
    <row r="642" ht="22.5" hidden="1" customHeight="1">
      <c r="A642" s="5">
        <v>45965.0</v>
      </c>
      <c r="B642" s="22"/>
      <c r="C642" s="28" t="str">
        <f t="array" ref="C642">IFNA(XLOOKUP(E642,GP_Bhajan_List[GP Bhajan List], GP_Bhajan_List[Singer]),"")</f>
        <v/>
      </c>
      <c r="D642" s="22"/>
      <c r="E642" s="22"/>
      <c r="F642" s="23"/>
      <c r="G642" s="65"/>
      <c r="H642" s="25" t="str">
        <f t="array" ref="H642">IFNA(INDEX(Pitches[],MATCH($G642,Pitches[Pitches],0),2),"")</f>
        <v/>
      </c>
      <c r="I642" s="23" t="str">
        <f t="array" ref="I642">IF(
  AND(D642="", E642=""), 
  "", 
  IFNA(
    IF(
      INDEX(Singers[], MATCH(IF(D642&lt;&gt;"", B642, C642), Singers[Singers], 0), 2, 0) = "Gents",
      INDEX(Bhajans[], MATCH(IF(D642&lt;&gt;"", D642, E642), Bhajans[title], 0), 13),
      INDEX(Bhajans[], MATCH(IF(D642&lt;&gt;"", D642, E642), Bhajans[title], 0), 14)
    ),
    ""
  )
)
</f>
        <v/>
      </c>
      <c r="J642" s="25" t="str">
        <f t="array" ref="J642">IF(AND($D642="", $E642=""), "", IFNA(INDEX(Bhajans[], MATCH(IF($D642&lt;&gt;"", $D642, $E642), Bhajans[title], 0), 9), ""))
</f>
        <v/>
      </c>
      <c r="K642" s="26" t="str">
        <f t="array" ref="K642">IF(AND($D642="", $E642=""), "", IFNA(INDEX(Bhajans[], MATCH(IF($D642&lt;&gt;"", $D642, $E642), Bhajans[title], 0), 5), ""))
</f>
        <v/>
      </c>
      <c r="L642" s="26" t="str">
        <f t="array" ref="L642">IF(AND($D642="", $E642=""), "", IFNA(INDEX(Bhajans[], MATCH(IF($D642&lt;&gt;"", $D642, $E642), Bhajans[title], 0), 4), ""))
</f>
        <v/>
      </c>
    </row>
    <row r="643" ht="22.5" hidden="1" customHeight="1">
      <c r="A643" s="5">
        <v>45965.0</v>
      </c>
      <c r="B643" s="22"/>
      <c r="C643" s="28" t="str">
        <f t="array" ref="C643">IFNA(XLOOKUP(E643,GP_Bhajan_List[GP Bhajan List], GP_Bhajan_List[Singer]),"")</f>
        <v/>
      </c>
      <c r="D643" s="22"/>
      <c r="E643" s="22"/>
      <c r="F643" s="23"/>
      <c r="G643" s="65"/>
      <c r="H643" s="25" t="str">
        <f t="array" ref="H643">IFNA(INDEX(Pitches[],MATCH($G643,Pitches[Pitches],0),2),"")</f>
        <v/>
      </c>
      <c r="I643" s="23" t="str">
        <f t="array" ref="I643">IF(
  AND(D643="", E643=""), 
  "", 
  IFNA(
    IF(
      INDEX(Singers[], MATCH(IF(D643&lt;&gt;"", B643, C643), Singers[Singers], 0), 2, 0) = "Gents",
      INDEX(Bhajans[], MATCH(IF(D643&lt;&gt;"", D643, E643), Bhajans[title], 0), 13),
      INDEX(Bhajans[], MATCH(IF(D643&lt;&gt;"", D643, E643), Bhajans[title], 0), 14)
    ),
    ""
  )
)
</f>
        <v/>
      </c>
      <c r="J643" s="25" t="str">
        <f t="array" ref="J643">IF(AND($D643="", $E643=""), "", IFNA(INDEX(Bhajans[], MATCH(IF($D643&lt;&gt;"", $D643, $E643), Bhajans[title], 0), 9), ""))
</f>
        <v/>
      </c>
      <c r="K643" s="26" t="str">
        <f t="array" ref="K643">IF(AND($D643="", $E643=""), "", IFNA(INDEX(Bhajans[], MATCH(IF($D643&lt;&gt;"", $D643, $E643), Bhajans[title], 0), 5), ""))
</f>
        <v/>
      </c>
      <c r="L643" s="26" t="str">
        <f t="array" ref="L643">IF(AND($D643="", $E643=""), "", IFNA(INDEX(Bhajans[], MATCH(IF($D643&lt;&gt;"", $D643, $E643), Bhajans[title], 0), 4), ""))
</f>
        <v/>
      </c>
    </row>
    <row r="644" ht="22.5" hidden="1" customHeight="1">
      <c r="A644" s="5">
        <v>45965.0</v>
      </c>
      <c r="B644" s="22"/>
      <c r="C644" s="28" t="str">
        <f t="array" ref="C644">IFNA(XLOOKUP(E644,GP_Bhajan_List[GP Bhajan List], GP_Bhajan_List[Singer]),"")</f>
        <v/>
      </c>
      <c r="D644" s="22"/>
      <c r="E644" s="22"/>
      <c r="F644" s="23"/>
      <c r="G644" s="65"/>
      <c r="H644" s="25" t="str">
        <f t="array" ref="H644">IFNA(INDEX(Pitches[],MATCH($G644,Pitches[Pitches],0),2),"")</f>
        <v/>
      </c>
      <c r="I644" s="23" t="str">
        <f t="array" ref="I644">IF(
  AND(D644="", E644=""), 
  "", 
  IFNA(
    IF(
      INDEX(Singers[], MATCH(IF(D644&lt;&gt;"", B644, C644), Singers[Singers], 0), 2, 0) = "Gents",
      INDEX(Bhajans[], MATCH(IF(D644&lt;&gt;"", D644, E644), Bhajans[title], 0), 13),
      INDEX(Bhajans[], MATCH(IF(D644&lt;&gt;"", D644, E644), Bhajans[title], 0), 14)
    ),
    ""
  )
)
</f>
        <v/>
      </c>
      <c r="J644" s="25" t="str">
        <f t="array" ref="J644">IF(AND($D644="", $E644=""), "", IFNA(INDEX(Bhajans[], MATCH(IF($D644&lt;&gt;"", $D644, $E644), Bhajans[title], 0), 9), ""))
</f>
        <v/>
      </c>
      <c r="K644" s="26" t="str">
        <f t="array" ref="K644">IF(AND($D644="", $E644=""), "", IFNA(INDEX(Bhajans[], MATCH(IF($D644&lt;&gt;"", $D644, $E644), Bhajans[title], 0), 5), ""))
</f>
        <v/>
      </c>
      <c r="L644" s="26" t="str">
        <f t="array" ref="L644">IF(AND($D644="", $E644=""), "", IFNA(INDEX(Bhajans[], MATCH(IF($D644&lt;&gt;"", $D644, $E644), Bhajans[title], 0), 4), ""))
</f>
        <v/>
      </c>
    </row>
    <row r="645" ht="22.5" hidden="1" customHeight="1">
      <c r="A645" s="5">
        <v>45965.0</v>
      </c>
      <c r="B645" s="22"/>
      <c r="C645" s="28" t="str">
        <f t="array" ref="C645">IFNA(XLOOKUP(E645,GP_Bhajan_List[GP Bhajan List], GP_Bhajan_List[Singer]),"")</f>
        <v/>
      </c>
      <c r="D645" s="22"/>
      <c r="E645" s="22"/>
      <c r="F645" s="23"/>
      <c r="G645" s="65"/>
      <c r="H645" s="25" t="str">
        <f t="array" ref="H645">IFNA(INDEX(Pitches[],MATCH($G645,Pitches[Pitches],0),2),"")</f>
        <v/>
      </c>
      <c r="I645" s="23" t="str">
        <f t="array" ref="I645">IF(
  AND(D645="", E645=""), 
  "", 
  IFNA(
    IF(
      INDEX(Singers[], MATCH(IF(D645&lt;&gt;"", B645, C645), Singers[Singers], 0), 2, 0) = "Gents",
      INDEX(Bhajans[], MATCH(IF(D645&lt;&gt;"", D645, E645), Bhajans[title], 0), 13),
      INDEX(Bhajans[], MATCH(IF(D645&lt;&gt;"", D645, E645), Bhajans[title], 0), 14)
    ),
    ""
  )
)
</f>
        <v/>
      </c>
      <c r="J645" s="25" t="str">
        <f t="array" ref="J645">IF(AND($D645="", $E645=""), "", IFNA(INDEX(Bhajans[], MATCH(IF($D645&lt;&gt;"", $D645, $E645), Bhajans[title], 0), 9), ""))
</f>
        <v/>
      </c>
      <c r="K645" s="26" t="str">
        <f t="array" ref="K645">IF(AND($D645="", $E645=""), "", IFNA(INDEX(Bhajans[], MATCH(IF($D645&lt;&gt;"", $D645, $E645), Bhajans[title], 0), 5), ""))
</f>
        <v/>
      </c>
      <c r="L645" s="26" t="str">
        <f t="array" ref="L645">IF(AND($D645="", $E645=""), "", IFNA(INDEX(Bhajans[], MATCH(IF($D645&lt;&gt;"", $D645, $E645), Bhajans[title], 0), 4), ""))
</f>
        <v/>
      </c>
    </row>
    <row r="646" ht="22.5" hidden="1" customHeight="1">
      <c r="A646" s="5">
        <v>45966.0</v>
      </c>
      <c r="B646" s="22"/>
      <c r="C646" s="28" t="str">
        <f t="array" ref="C646">IFNA(XLOOKUP(E646,GP_Bhajan_List[GP Bhajan List], GP_Bhajan_List[Singer]),"")</f>
        <v/>
      </c>
      <c r="D646" s="22"/>
      <c r="E646" s="22"/>
      <c r="F646" s="23"/>
      <c r="G646" s="65"/>
      <c r="H646" s="25" t="str">
        <f t="array" ref="H646">IFNA(INDEX(Pitches[],MATCH($G646,Pitches[Pitches],0),2),"")</f>
        <v/>
      </c>
      <c r="I646" s="23" t="str">
        <f t="array" ref="I646">IF(
  AND(D646="", E646=""), 
  "", 
  IFNA(
    IF(
      INDEX(Singers[], MATCH(IF(D646&lt;&gt;"", B646, C646), Singers[Singers], 0), 2, 0) = "Gents",
      INDEX(Bhajans[], MATCH(IF(D646&lt;&gt;"", D646, E646), Bhajans[title], 0), 13),
      INDEX(Bhajans[], MATCH(IF(D646&lt;&gt;"", D646, E646), Bhajans[title], 0), 14)
    ),
    ""
  )
)
</f>
        <v/>
      </c>
      <c r="J646" s="25" t="str">
        <f t="array" ref="J646">IF(AND($D646="", $E646=""), "", IFNA(INDEX(Bhajans[], MATCH(IF($D646&lt;&gt;"", $D646, $E646), Bhajans[title], 0), 9), ""))
</f>
        <v/>
      </c>
      <c r="K646" s="26" t="str">
        <f t="array" ref="K646">IF(AND($D646="", $E646=""), "", IFNA(INDEX(Bhajans[], MATCH(IF($D646&lt;&gt;"", $D646, $E646), Bhajans[title], 0), 5), ""))
</f>
        <v/>
      </c>
      <c r="L646" s="26" t="str">
        <f t="array" ref="L646">IF(AND($D646="", $E646=""), "", IFNA(INDEX(Bhajans[], MATCH(IF($D646&lt;&gt;"", $D646, $E646), Bhajans[title], 0), 4), ""))
</f>
        <v/>
      </c>
    </row>
    <row r="647" ht="22.5" hidden="1" customHeight="1">
      <c r="A647" s="5">
        <v>45966.0</v>
      </c>
      <c r="B647" s="22"/>
      <c r="C647" s="28" t="str">
        <f t="array" ref="C647">IFNA(XLOOKUP(E647,GP_Bhajan_List[GP Bhajan List], GP_Bhajan_List[Singer]),"")</f>
        <v/>
      </c>
      <c r="D647" s="22"/>
      <c r="E647" s="22"/>
      <c r="F647" s="23"/>
      <c r="G647" s="65"/>
      <c r="H647" s="25" t="str">
        <f t="array" ref="H647">IFNA(INDEX(Pitches[],MATCH($G647,Pitches[Pitches],0),2),"")</f>
        <v/>
      </c>
      <c r="I647" s="23" t="str">
        <f t="array" ref="I647">IF(
  AND(D647="", E647=""), 
  "", 
  IFNA(
    IF(
      INDEX(Singers[], MATCH(IF(D647&lt;&gt;"", B647, C647), Singers[Singers], 0), 2, 0) = "Gents",
      INDEX(Bhajans[], MATCH(IF(D647&lt;&gt;"", D647, E647), Bhajans[title], 0), 13),
      INDEX(Bhajans[], MATCH(IF(D647&lt;&gt;"", D647, E647), Bhajans[title], 0), 14)
    ),
    ""
  )
)
</f>
        <v/>
      </c>
      <c r="J647" s="25" t="str">
        <f t="array" ref="J647">IF(AND($D647="", $E647=""), "", IFNA(INDEX(Bhajans[], MATCH(IF($D647&lt;&gt;"", $D647, $E647), Bhajans[title], 0), 9), ""))
</f>
        <v/>
      </c>
      <c r="K647" s="26" t="str">
        <f t="array" ref="K647">IF(AND($D647="", $E647=""), "", IFNA(INDEX(Bhajans[], MATCH(IF($D647&lt;&gt;"", $D647, $E647), Bhajans[title], 0), 5), ""))
</f>
        <v/>
      </c>
      <c r="L647" s="26" t="str">
        <f t="array" ref="L647">IF(AND($D647="", $E647=""), "", IFNA(INDEX(Bhajans[], MATCH(IF($D647&lt;&gt;"", $D647, $E647), Bhajans[title], 0), 4), ""))
</f>
        <v/>
      </c>
    </row>
    <row r="648" ht="22.5" hidden="1" customHeight="1">
      <c r="A648" s="5">
        <v>45966.0</v>
      </c>
      <c r="B648" s="22"/>
      <c r="C648" s="28" t="str">
        <f t="array" ref="C648">IFNA(XLOOKUP(E648,GP_Bhajan_List[GP Bhajan List], GP_Bhajan_List[Singer]),"")</f>
        <v/>
      </c>
      <c r="D648" s="22"/>
      <c r="E648" s="22"/>
      <c r="F648" s="23"/>
      <c r="G648" s="65"/>
      <c r="H648" s="25" t="str">
        <f t="array" ref="H648">IFNA(INDEX(Pitches[],MATCH($G648,Pitches[Pitches],0),2),"")</f>
        <v/>
      </c>
      <c r="I648" s="23" t="str">
        <f t="array" ref="I648">IF(
  AND(D648="", E648=""), 
  "", 
  IFNA(
    IF(
      INDEX(Singers[], MATCH(IF(D648&lt;&gt;"", B648, C648), Singers[Singers], 0), 2, 0) = "Gents",
      INDEX(Bhajans[], MATCH(IF(D648&lt;&gt;"", D648, E648), Bhajans[title], 0), 13),
      INDEX(Bhajans[], MATCH(IF(D648&lt;&gt;"", D648, E648), Bhajans[title], 0), 14)
    ),
    ""
  )
)
</f>
        <v/>
      </c>
      <c r="J648" s="25" t="str">
        <f t="array" ref="J648">IF(AND($D648="", $E648=""), "", IFNA(INDEX(Bhajans[], MATCH(IF($D648&lt;&gt;"", $D648, $E648), Bhajans[title], 0), 9), ""))
</f>
        <v/>
      </c>
      <c r="K648" s="26" t="str">
        <f t="array" ref="K648">IF(AND($D648="", $E648=""), "", IFNA(INDEX(Bhajans[], MATCH(IF($D648&lt;&gt;"", $D648, $E648), Bhajans[title], 0), 5), ""))
</f>
        <v/>
      </c>
      <c r="L648" s="26" t="str">
        <f t="array" ref="L648">IF(AND($D648="", $E648=""), "", IFNA(INDEX(Bhajans[], MATCH(IF($D648&lt;&gt;"", $D648, $E648), Bhajans[title], 0), 4), ""))
</f>
        <v/>
      </c>
    </row>
    <row r="649" ht="22.5" hidden="1" customHeight="1">
      <c r="A649" s="5">
        <v>45966.0</v>
      </c>
      <c r="B649" s="22"/>
      <c r="C649" s="28" t="str">
        <f t="array" ref="C649">IFNA(XLOOKUP(E649,GP_Bhajan_List[GP Bhajan List], GP_Bhajan_List[Singer]),"")</f>
        <v/>
      </c>
      <c r="D649" s="22"/>
      <c r="E649" s="22"/>
      <c r="F649" s="23"/>
      <c r="G649" s="65"/>
      <c r="H649" s="25" t="str">
        <f t="array" ref="H649">IFNA(INDEX(Pitches[],MATCH($G649,Pitches[Pitches],0),2),"")</f>
        <v/>
      </c>
      <c r="I649" s="23" t="str">
        <f t="array" ref="I649">IF(
  AND(D649="", E649=""), 
  "", 
  IFNA(
    IF(
      INDEX(Singers[], MATCH(IF(D649&lt;&gt;"", B649, C649), Singers[Singers], 0), 2, 0) = "Gents",
      INDEX(Bhajans[], MATCH(IF(D649&lt;&gt;"", D649, E649), Bhajans[title], 0), 13),
      INDEX(Bhajans[], MATCH(IF(D649&lt;&gt;"", D649, E649), Bhajans[title], 0), 14)
    ),
    ""
  )
)
</f>
        <v/>
      </c>
      <c r="J649" s="25" t="str">
        <f t="array" ref="J649">IF(AND($D649="", $E649=""), "", IFNA(INDEX(Bhajans[], MATCH(IF($D649&lt;&gt;"", $D649, $E649), Bhajans[title], 0), 9), ""))
</f>
        <v/>
      </c>
      <c r="K649" s="26" t="str">
        <f t="array" ref="K649">IF(AND($D649="", $E649=""), "", IFNA(INDEX(Bhajans[], MATCH(IF($D649&lt;&gt;"", $D649, $E649), Bhajans[title], 0), 5), ""))
</f>
        <v/>
      </c>
      <c r="L649" s="26" t="str">
        <f t="array" ref="L649">IF(AND($D649="", $E649=""), "", IFNA(INDEX(Bhajans[], MATCH(IF($D649&lt;&gt;"", $D649, $E649), Bhajans[title], 0), 4), ""))
</f>
        <v/>
      </c>
    </row>
    <row r="650" ht="22.5" hidden="1" customHeight="1">
      <c r="A650" s="5">
        <v>45967.0</v>
      </c>
      <c r="B650" s="20" t="s">
        <v>15</v>
      </c>
      <c r="C650" s="28" t="str">
        <f t="array" ref="C650">IFNA(XLOOKUP(E650,GP_Bhajan_List[GP Bhajan List], GP_Bhajan_List[Singer]),"")</f>
        <v/>
      </c>
      <c r="D650" s="20" t="s">
        <v>298</v>
      </c>
      <c r="E650" s="22"/>
      <c r="F650" s="23"/>
      <c r="G650" s="65" t="s">
        <v>228</v>
      </c>
      <c r="H650" s="25" t="str">
        <f t="array" ref="H650">IFNA(INDEX(Pitches[],MATCH($G650,Pitches[Pitches],0),2),"")</f>
        <v>F</v>
      </c>
      <c r="I650" s="23" t="str">
        <f t="array" ref="I650">IF(
  AND(D650="", E650=""), 
  "", 
  IFNA(
    IF(
      INDEX(Singers[], MATCH(IF(D650&lt;&gt;"", B650, C650), Singers[Singers], 0), 2, 0) = "Gents",
      INDEX(Bhajans[], MATCH(IF(D650&lt;&gt;"", D650, E650), Bhajans[title], 0), 13),
      INDEX(Bhajans[], MATCH(IF(D650&lt;&gt;"", D650, E650), Bhajans[title], 0), 14)
    ),
    ""
  )
)
</f>
        <v>6.5 Pancham / A#</v>
      </c>
      <c r="J650" s="25" t="str">
        <f t="array" ref="J650">IF(AND($D650="", $E650=""), "", IFNA(INDEX(Bhajans[], MATCH(IF($D650&lt;&gt;"", $D650, $E650), Bhajans[title], 0), 9), ""))
</f>
        <v>Hamir Kalyani / Kedar</v>
      </c>
      <c r="K650" s="26" t="str">
        <f t="array" ref="K650">IF(AND($D650="", $E650=""), "", IFNA(INDEX(Bhajans[], MATCH(IF($D650&lt;&gt;"", $D650, $E650), Bhajans[title], 0), 5), ""))
</f>
        <v>Lambodhara Jaya Gowri Sutha
Ganadhipa Jaya Gajanana [ Lambodhara ... ]
Phaalachandra Dhara Gaja Karneshwara
Partheeshwara Maam (Sayeeshwara Maam) Paahi Prabho</v>
      </c>
      <c r="L650" s="26" t="str">
        <f t="array" ref="L650">IF(AND($D650="", $E650=""), "", IFNA(INDEX(Bhajans[], MATCH(IF($D650&lt;&gt;"", $D650, $E650), Bhajans[title], 0), 4), ""))
</f>
        <v>Victory to Lord Ganesha, the big-bellied one, the Lord of the Ganas (Shiva's army) and the son of Mother Gowri (Parvathi). Victory to the elephant-faced Lord who adorns the crescent moon on His forehead and who has big ears like that of an elephant. Protect me Lord Sai, the Lord of Parthi. You are none other than Lord Ganesha.</v>
      </c>
    </row>
    <row r="651" ht="22.5" hidden="1" customHeight="1">
      <c r="A651" s="5">
        <v>45967.0</v>
      </c>
      <c r="B651" s="20" t="s">
        <v>1</v>
      </c>
      <c r="C651" s="28" t="str">
        <f t="array" ref="C651">IFNA(XLOOKUP(E651,GP_Bhajan_List[GP Bhajan List], GP_Bhajan_List[Singer]),"")</f>
        <v/>
      </c>
      <c r="D651" s="20" t="s">
        <v>7220</v>
      </c>
      <c r="E651" s="22"/>
      <c r="F651" s="23"/>
      <c r="G651" s="65" t="s">
        <v>88</v>
      </c>
      <c r="H651" s="25" t="str">
        <f t="array" ref="H651">IFNA(INDEX(Pitches[],MATCH($G651,Pitches[Pitches],0),2),"")</f>
        <v>A</v>
      </c>
      <c r="I651" s="23" t="str">
        <f t="array" ref="I651">IF(
  AND(D651="", E651=""), 
  "", 
  IFNA(
    IF(
      INDEX(Singers[], MATCH(IF(D651&lt;&gt;"", B651, C651), Singers[Singers], 0), 2, 0) = "Gents",
      INDEX(Bhajans[], MATCH(IF(D651&lt;&gt;"", D651, E651), Bhajans[title], 0), 13),
      INDEX(Bhajans[], MATCH(IF(D651&lt;&gt;"", D651, E651), Bhajans[title], 0), 14)
    ),
    ""
  )
)
</f>
        <v>1.5 Pancham / C#</v>
      </c>
      <c r="J651" s="25" t="str">
        <f t="array" ref="J651">IF(AND($D651="", $E651=""), "", IFNA(INDEX(Bhajans[], MATCH(IF($D651&lt;&gt;"", $D651, $E651), Bhajans[title], 0), 9), ""))
</f>
        <v>Sindhu Bhairavi / Bhairavi</v>
      </c>
      <c r="K651" s="26" t="str">
        <f t="array" ref="K651">IF(AND($D651="", $E651=""), "", IFNA(INDEX(Bhajans[], MATCH(IF($D651&lt;&gt;"", $D651, $E651), Bhajans[title], 0), 5), ""))
</f>
        <v>Partheeshwara Parameshwara
Pavana Naama Sayeeshwara
Jagadeeshwara Hrudayeshwara
Jagadodhara Jatadhara [ Pavana Naama ... ]</v>
      </c>
      <c r="L651" s="26" t="str">
        <f t="array" ref="L651">IF(AND($D651="", $E651=""), "", IFNA(INDEX(Bhajans[], MATCH(IF($D651&lt;&gt;"", $D651, $E651), Bhajans[title], 0), 4), ""))
</f>
        <v>Sing the glorious name of Lord Sai, the incarnation of Parameshwara (Shiva). Sing the beautiful name of He who is the Lord of the Universe and the one who resides in our hearts, the Sustainer of Creation, the long-tressed Lord with the glorious name.</v>
      </c>
    </row>
    <row r="652" ht="22.5" hidden="1" customHeight="1">
      <c r="A652" s="5">
        <v>45967.0</v>
      </c>
      <c r="B652" s="20" t="s">
        <v>16</v>
      </c>
      <c r="C652" s="28" t="str">
        <f t="array" ref="C652">IFNA(XLOOKUP(E652,GP_Bhajan_List[GP Bhajan List], GP_Bhajan_List[Singer]),"")</f>
        <v/>
      </c>
      <c r="D652" s="20" t="s">
        <v>1926</v>
      </c>
      <c r="E652" s="22"/>
      <c r="F652" s="23"/>
      <c r="G652" s="65" t="s">
        <v>153</v>
      </c>
      <c r="H652" s="25" t="str">
        <f t="array" ref="H652">IFNA(INDEX(Pitches[],MATCH($G652,Pitches[Pitches],0),2),"")</f>
        <v>A</v>
      </c>
      <c r="I652" s="23" t="str">
        <f t="array" ref="I652">IF(
  AND(D652="", E652=""), 
  "", 
  IFNA(
    IF(
      INDEX(Singers[], MATCH(IF(D652&lt;&gt;"", B652, C652), Singers[Singers], 0), 2, 0) = "Gents",
      INDEX(Bhajans[], MATCH(IF(D652&lt;&gt;"", D652, E652), Bhajans[title], 0), 13),
      INDEX(Bhajans[], MATCH(IF(D652&lt;&gt;"", D652, E652), Bhajans[title], 0), 14)
    ),
    ""
  )
)
</f>
        <v>6 Madhyam / D</v>
      </c>
      <c r="J652" s="25" t="str">
        <f t="array" ref="J652">IF(AND($D652="", $E652=""), "", IFNA(INDEX(Bhajans[], MATCH(IF($D652&lt;&gt;"", $D652, $E652), Bhajans[title], 0), 9), ""))
</f>
        <v>~ Shankarabharanam / Bilawal</v>
      </c>
      <c r="K652" s="26" t="str">
        <f t="array" ref="K652">IF(AND($D652="", $E652=""), "", IFNA(INDEX(Bhajans[], MATCH(IF($D652&lt;&gt;"", $D652, $E652), Bhajans[title], 0), 5), ""))
</f>
        <v>Atma Lingam Bhajorey Ati Adbhuta Lingam Bhajorey
Naga Lingam Navamani Lingam
Nabhi Kamala Udbhava Lingam
Eshwara Lingam Bhajorey Sayeeshwara (Partheeshwara) Lingam Bhajorey</v>
      </c>
      <c r="L652" s="26" t="str">
        <f t="array" ref="L652">IF(AND($D652="", $E652=""), "", IFNA(INDEX(Bhajans[], MATCH(IF($D652&lt;&gt;"", $D652, $E652), Bhajans[title], 0), 4), ""))
</f>
        <v>Sing in praise of the Atma Lingam, the auspicious and astonishing divine form of Lord Shiva, the Naga Lingam studded with nine precious stones that has emerged out of the navel of Shiva. Sing in praise of the Eshwara Lingam and Sayeeshwara Lingam.</v>
      </c>
    </row>
    <row r="653" ht="22.5" hidden="1" customHeight="1">
      <c r="A653" s="5">
        <v>45967.0</v>
      </c>
      <c r="B653" s="22"/>
      <c r="C653" s="28" t="str">
        <f t="array" ref="C653">IFNA(XLOOKUP(E653,GP_Bhajan_List[GP Bhajan List], GP_Bhajan_List[Singer]),"")</f>
        <v/>
      </c>
      <c r="D653" s="22"/>
      <c r="E653" s="22"/>
      <c r="F653" s="23"/>
      <c r="G653" s="65"/>
      <c r="H653" s="25" t="str">
        <f t="array" ref="H653">IFNA(INDEX(Pitches[],MATCH($G653,Pitches[Pitches],0),2),"")</f>
        <v/>
      </c>
      <c r="I653" s="23" t="str">
        <f t="array" ref="I653">IF(
  AND(D653="", E653=""), 
  "", 
  IFNA(
    IF(
      INDEX(Singers[], MATCH(IF(D653&lt;&gt;"", B653, C653), Singers[Singers], 0), 2, 0) = "Gents",
      INDEX(Bhajans[], MATCH(IF(D653&lt;&gt;"", D653, E653), Bhajans[title], 0), 13),
      INDEX(Bhajans[], MATCH(IF(D653&lt;&gt;"", D653, E653), Bhajans[title], 0), 14)
    ),
    ""
  )
)
</f>
        <v/>
      </c>
      <c r="J653" s="25" t="str">
        <f t="array" ref="J653">IF(AND($D653="", $E653=""), "", IFNA(INDEX(Bhajans[], MATCH(IF($D653&lt;&gt;"", $D653, $E653), Bhajans[title], 0), 9), ""))
</f>
        <v/>
      </c>
      <c r="K653" s="26" t="str">
        <f t="array" ref="K653">IF(AND($D653="", $E653=""), "", IFNA(INDEX(Bhajans[], MATCH(IF($D653&lt;&gt;"", $D653, $E653), Bhajans[title], 0), 5), ""))
</f>
        <v/>
      </c>
      <c r="L653" s="26" t="str">
        <f t="array" ref="L653">IF(AND($D653="", $E653=""), "", IFNA(INDEX(Bhajans[], MATCH(IF($D653&lt;&gt;"", $D653, $E653), Bhajans[title], 0), 4), ""))
</f>
        <v/>
      </c>
    </row>
    <row r="654" ht="22.5" hidden="1" customHeight="1">
      <c r="A654" s="5">
        <v>45968.0</v>
      </c>
      <c r="B654" s="22"/>
      <c r="C654" s="28" t="str">
        <f t="array" ref="C654">IFNA(XLOOKUP(E654,GP_Bhajan_List[GP Bhajan List], GP_Bhajan_List[Singer]),"")</f>
        <v/>
      </c>
      <c r="D654" s="22"/>
      <c r="E654" s="22"/>
      <c r="F654" s="23"/>
      <c r="G654" s="65"/>
      <c r="H654" s="25" t="str">
        <f t="array" ref="H654">IFNA(INDEX(Pitches[],MATCH($G654,Pitches[Pitches],0),2),"")</f>
        <v/>
      </c>
      <c r="I654" s="23" t="str">
        <f t="array" ref="I654">IF(
  AND(D654="", E654=""), 
  "", 
  IFNA(
    IF(
      INDEX(Singers[], MATCH(IF(D654&lt;&gt;"", B654, C654), Singers[Singers], 0), 2, 0) = "Gents",
      INDEX(Bhajans[], MATCH(IF(D654&lt;&gt;"", D654, E654), Bhajans[title], 0), 13),
      INDEX(Bhajans[], MATCH(IF(D654&lt;&gt;"", D654, E654), Bhajans[title], 0), 14)
    ),
    ""
  )
)
</f>
        <v/>
      </c>
      <c r="J654" s="25" t="str">
        <f t="array" ref="J654">IF(AND($D654="", $E654=""), "", IFNA(INDEX(Bhajans[], MATCH(IF($D654&lt;&gt;"", $D654, $E654), Bhajans[title], 0), 9), ""))
</f>
        <v/>
      </c>
      <c r="K654" s="26" t="str">
        <f t="array" ref="K654">IF(AND($D654="", $E654=""), "", IFNA(INDEX(Bhajans[], MATCH(IF($D654&lt;&gt;"", $D654, $E654), Bhajans[title], 0), 5), ""))
</f>
        <v/>
      </c>
      <c r="L654" s="26" t="str">
        <f t="array" ref="L654">IF(AND($D654="", $E654=""), "", IFNA(INDEX(Bhajans[], MATCH(IF($D654&lt;&gt;"", $D654, $E654), Bhajans[title], 0), 4), ""))
</f>
        <v/>
      </c>
    </row>
    <row r="655" ht="22.5" hidden="1" customHeight="1">
      <c r="A655" s="5">
        <v>45968.0</v>
      </c>
      <c r="B655" s="22"/>
      <c r="C655" s="28" t="str">
        <f t="array" ref="C655">IFNA(XLOOKUP(E655,GP_Bhajan_List[GP Bhajan List], GP_Bhajan_List[Singer]),"")</f>
        <v/>
      </c>
      <c r="D655" s="22"/>
      <c r="E655" s="22"/>
      <c r="F655" s="23"/>
      <c r="G655" s="65"/>
      <c r="H655" s="25" t="str">
        <f t="array" ref="H655">IFNA(INDEX(Pitches[],MATCH($G655,Pitches[Pitches],0),2),"")</f>
        <v/>
      </c>
      <c r="I655" s="23" t="str">
        <f t="array" ref="I655">IF(
  AND(D655="", E655=""), 
  "", 
  IFNA(
    IF(
      INDEX(Singers[], MATCH(IF(D655&lt;&gt;"", B655, C655), Singers[Singers], 0), 2, 0) = "Gents",
      INDEX(Bhajans[], MATCH(IF(D655&lt;&gt;"", D655, E655), Bhajans[title], 0), 13),
      INDEX(Bhajans[], MATCH(IF(D655&lt;&gt;"", D655, E655), Bhajans[title], 0), 14)
    ),
    ""
  )
)
</f>
        <v/>
      </c>
      <c r="J655" s="25" t="str">
        <f t="array" ref="J655">IF(AND($D655="", $E655=""), "", IFNA(INDEX(Bhajans[], MATCH(IF($D655&lt;&gt;"", $D655, $E655), Bhajans[title], 0), 9), ""))
</f>
        <v/>
      </c>
      <c r="K655" s="26" t="str">
        <f t="array" ref="K655">IF(AND($D655="", $E655=""), "", IFNA(INDEX(Bhajans[], MATCH(IF($D655&lt;&gt;"", $D655, $E655), Bhajans[title], 0), 5), ""))
</f>
        <v/>
      </c>
      <c r="L655" s="26" t="str">
        <f t="array" ref="L655">IF(AND($D655="", $E655=""), "", IFNA(INDEX(Bhajans[], MATCH(IF($D655&lt;&gt;"", $D655, $E655), Bhajans[title], 0), 4), ""))
</f>
        <v/>
      </c>
    </row>
    <row r="656" ht="22.5" hidden="1" customHeight="1">
      <c r="A656" s="5">
        <v>45968.0</v>
      </c>
      <c r="B656" s="22"/>
      <c r="C656" s="28" t="str">
        <f t="array" ref="C656">IFNA(XLOOKUP(E656,GP_Bhajan_List[GP Bhajan List], GP_Bhajan_List[Singer]),"")</f>
        <v/>
      </c>
      <c r="D656" s="22"/>
      <c r="E656" s="22"/>
      <c r="F656" s="23"/>
      <c r="G656" s="65"/>
      <c r="H656" s="25" t="str">
        <f t="array" ref="H656">IFNA(INDEX(Pitches[],MATCH($G656,Pitches[Pitches],0),2),"")</f>
        <v/>
      </c>
      <c r="I656" s="23" t="str">
        <f t="array" ref="I656">IF(
  AND(D656="", E656=""), 
  "", 
  IFNA(
    IF(
      INDEX(Singers[], MATCH(IF(D656&lt;&gt;"", B656, C656), Singers[Singers], 0), 2, 0) = "Gents",
      INDEX(Bhajans[], MATCH(IF(D656&lt;&gt;"", D656, E656), Bhajans[title], 0), 13),
      INDEX(Bhajans[], MATCH(IF(D656&lt;&gt;"", D656, E656), Bhajans[title], 0), 14)
    ),
    ""
  )
)
</f>
        <v/>
      </c>
      <c r="J656" s="25" t="str">
        <f t="array" ref="J656">IF(AND($D656="", $E656=""), "", IFNA(INDEX(Bhajans[], MATCH(IF($D656&lt;&gt;"", $D656, $E656), Bhajans[title], 0), 9), ""))
</f>
        <v/>
      </c>
      <c r="K656" s="26" t="str">
        <f t="array" ref="K656">IF(AND($D656="", $E656=""), "", IFNA(INDEX(Bhajans[], MATCH(IF($D656&lt;&gt;"", $D656, $E656), Bhajans[title], 0), 5), ""))
</f>
        <v/>
      </c>
      <c r="L656" s="26" t="str">
        <f t="array" ref="L656">IF(AND($D656="", $E656=""), "", IFNA(INDEX(Bhajans[], MATCH(IF($D656&lt;&gt;"", $D656, $E656), Bhajans[title], 0), 4), ""))
</f>
        <v/>
      </c>
    </row>
    <row r="657" ht="22.5" hidden="1" customHeight="1">
      <c r="A657" s="5">
        <v>45968.0</v>
      </c>
      <c r="B657" s="22"/>
      <c r="C657" s="28" t="str">
        <f t="array" ref="C657">IFNA(XLOOKUP(E657,GP_Bhajan_List[GP Bhajan List], GP_Bhajan_List[Singer]),"")</f>
        <v/>
      </c>
      <c r="D657" s="22"/>
      <c r="E657" s="22"/>
      <c r="F657" s="23"/>
      <c r="G657" s="65"/>
      <c r="H657" s="25" t="str">
        <f t="array" ref="H657">IFNA(INDEX(Pitches[],MATCH($G657,Pitches[Pitches],0),2),"")</f>
        <v/>
      </c>
      <c r="I657" s="23" t="str">
        <f t="array" ref="I657">IF(
  AND(D657="", E657=""), 
  "", 
  IFNA(
    IF(
      INDEX(Singers[], MATCH(IF(D657&lt;&gt;"", B657, C657), Singers[Singers], 0), 2, 0) = "Gents",
      INDEX(Bhajans[], MATCH(IF(D657&lt;&gt;"", D657, E657), Bhajans[title], 0), 13),
      INDEX(Bhajans[], MATCH(IF(D657&lt;&gt;"", D657, E657), Bhajans[title], 0), 14)
    ),
    ""
  )
)
</f>
        <v/>
      </c>
      <c r="J657" s="25" t="str">
        <f t="array" ref="J657">IF(AND($D657="", $E657=""), "", IFNA(INDEX(Bhajans[], MATCH(IF($D657&lt;&gt;"", $D657, $E657), Bhajans[title], 0), 9), ""))
</f>
        <v/>
      </c>
      <c r="K657" s="26" t="str">
        <f t="array" ref="K657">IF(AND($D657="", $E657=""), "", IFNA(INDEX(Bhajans[], MATCH(IF($D657&lt;&gt;"", $D657, $E657), Bhajans[title], 0), 5), ""))
</f>
        <v/>
      </c>
      <c r="L657" s="26" t="str">
        <f t="array" ref="L657">IF(AND($D657="", $E657=""), "", IFNA(INDEX(Bhajans[], MATCH(IF($D657&lt;&gt;"", $D657, $E657), Bhajans[title], 0), 4), ""))
</f>
        <v/>
      </c>
    </row>
    <row r="658" ht="22.5" hidden="1" customHeight="1">
      <c r="A658" s="5">
        <v>45969.0</v>
      </c>
      <c r="B658" s="22"/>
      <c r="C658" s="28" t="str">
        <f t="array" ref="C658">IFNA(XLOOKUP(E658,GP_Bhajan_List[GP Bhajan List], GP_Bhajan_List[Singer]),"")</f>
        <v/>
      </c>
      <c r="D658" s="22"/>
      <c r="E658" s="22"/>
      <c r="F658" s="23"/>
      <c r="G658" s="65"/>
      <c r="H658" s="25" t="str">
        <f t="array" ref="H658">IFNA(INDEX(Pitches[],MATCH($G658,Pitches[Pitches],0),2),"")</f>
        <v/>
      </c>
      <c r="I658" s="23" t="str">
        <f t="array" ref="I658">IF(
  AND(D658="", E658=""), 
  "", 
  IFNA(
    IF(
      INDEX(Singers[], MATCH(IF(D658&lt;&gt;"", B658, C658), Singers[Singers], 0), 2, 0) = "Gents",
      INDEX(Bhajans[], MATCH(IF(D658&lt;&gt;"", D658, E658), Bhajans[title], 0), 13),
      INDEX(Bhajans[], MATCH(IF(D658&lt;&gt;"", D658, E658), Bhajans[title], 0), 14)
    ),
    ""
  )
)
</f>
        <v/>
      </c>
      <c r="J658" s="25" t="str">
        <f t="array" ref="J658">IF(AND($D658="", $E658=""), "", IFNA(INDEX(Bhajans[], MATCH(IF($D658&lt;&gt;"", $D658, $E658), Bhajans[title], 0), 9), ""))
</f>
        <v/>
      </c>
      <c r="K658" s="26" t="str">
        <f t="array" ref="K658">IF(AND($D658="", $E658=""), "", IFNA(INDEX(Bhajans[], MATCH(IF($D658&lt;&gt;"", $D658, $E658), Bhajans[title], 0), 5), ""))
</f>
        <v/>
      </c>
      <c r="L658" s="26" t="str">
        <f t="array" ref="L658">IF(AND($D658="", $E658=""), "", IFNA(INDEX(Bhajans[], MATCH(IF($D658&lt;&gt;"", $D658, $E658), Bhajans[title], 0), 4), ""))
</f>
        <v/>
      </c>
    </row>
    <row r="659" ht="22.5" hidden="1" customHeight="1">
      <c r="A659" s="5">
        <v>45969.0</v>
      </c>
      <c r="B659" s="22"/>
      <c r="C659" s="28" t="str">
        <f t="array" ref="C659">IFNA(XLOOKUP(E659,GP_Bhajan_List[GP Bhajan List], GP_Bhajan_List[Singer]),"")</f>
        <v/>
      </c>
      <c r="D659" s="22"/>
      <c r="E659" s="22"/>
      <c r="F659" s="23"/>
      <c r="G659" s="65"/>
      <c r="H659" s="25" t="str">
        <f t="array" ref="H659">IFNA(INDEX(Pitches[],MATCH($G659,Pitches[Pitches],0),2),"")</f>
        <v/>
      </c>
      <c r="I659" s="23" t="str">
        <f t="array" ref="I659">IF(
  AND(D659="", E659=""), 
  "", 
  IFNA(
    IF(
      INDEX(Singers[], MATCH(IF(D659&lt;&gt;"", B659, C659), Singers[Singers], 0), 2, 0) = "Gents",
      INDEX(Bhajans[], MATCH(IF(D659&lt;&gt;"", D659, E659), Bhajans[title], 0), 13),
      INDEX(Bhajans[], MATCH(IF(D659&lt;&gt;"", D659, E659), Bhajans[title], 0), 14)
    ),
    ""
  )
)
</f>
        <v/>
      </c>
      <c r="J659" s="25" t="str">
        <f t="array" ref="J659">IF(AND($D659="", $E659=""), "", IFNA(INDEX(Bhajans[], MATCH(IF($D659&lt;&gt;"", $D659, $E659), Bhajans[title], 0), 9), ""))
</f>
        <v/>
      </c>
      <c r="K659" s="26" t="str">
        <f t="array" ref="K659">IF(AND($D659="", $E659=""), "", IFNA(INDEX(Bhajans[], MATCH(IF($D659&lt;&gt;"", $D659, $E659), Bhajans[title], 0), 5), ""))
</f>
        <v/>
      </c>
      <c r="L659" s="26" t="str">
        <f t="array" ref="L659">IF(AND($D659="", $E659=""), "", IFNA(INDEX(Bhajans[], MATCH(IF($D659&lt;&gt;"", $D659, $E659), Bhajans[title], 0), 4), ""))
</f>
        <v/>
      </c>
    </row>
    <row r="660" ht="22.5" hidden="1" customHeight="1">
      <c r="A660" s="5">
        <v>45969.0</v>
      </c>
      <c r="B660" s="22"/>
      <c r="C660" s="28" t="str">
        <f t="array" ref="C660">IFNA(XLOOKUP(E660,GP_Bhajan_List[GP Bhajan List], GP_Bhajan_List[Singer]),"")</f>
        <v/>
      </c>
      <c r="D660" s="22"/>
      <c r="E660" s="22"/>
      <c r="F660" s="23"/>
      <c r="G660" s="65"/>
      <c r="H660" s="25" t="str">
        <f t="array" ref="H660">IFNA(INDEX(Pitches[],MATCH($G660,Pitches[Pitches],0),2),"")</f>
        <v/>
      </c>
      <c r="I660" s="23" t="str">
        <f t="array" ref="I660">IF(
  AND(D660="", E660=""), 
  "", 
  IFNA(
    IF(
      INDEX(Singers[], MATCH(IF(D660&lt;&gt;"", B660, C660), Singers[Singers], 0), 2, 0) = "Gents",
      INDEX(Bhajans[], MATCH(IF(D660&lt;&gt;"", D660, E660), Bhajans[title], 0), 13),
      INDEX(Bhajans[], MATCH(IF(D660&lt;&gt;"", D660, E660), Bhajans[title], 0), 14)
    ),
    ""
  )
)
</f>
        <v/>
      </c>
      <c r="J660" s="25" t="str">
        <f t="array" ref="J660">IF(AND($D660="", $E660=""), "", IFNA(INDEX(Bhajans[], MATCH(IF($D660&lt;&gt;"", $D660, $E660), Bhajans[title], 0), 9), ""))
</f>
        <v/>
      </c>
      <c r="K660" s="26" t="str">
        <f t="array" ref="K660">IF(AND($D660="", $E660=""), "", IFNA(INDEX(Bhajans[], MATCH(IF($D660&lt;&gt;"", $D660, $E660), Bhajans[title], 0), 5), ""))
</f>
        <v/>
      </c>
      <c r="L660" s="26" t="str">
        <f t="array" ref="L660">IF(AND($D660="", $E660=""), "", IFNA(INDEX(Bhajans[], MATCH(IF($D660&lt;&gt;"", $D660, $E660), Bhajans[title], 0), 4), ""))
</f>
        <v/>
      </c>
    </row>
    <row r="661" ht="22.5" hidden="1" customHeight="1">
      <c r="A661" s="5">
        <v>45969.0</v>
      </c>
      <c r="B661" s="22"/>
      <c r="C661" s="28" t="str">
        <f t="array" ref="C661">IFNA(XLOOKUP(E661,GP_Bhajan_List[GP Bhajan List], GP_Bhajan_List[Singer]),"")</f>
        <v/>
      </c>
      <c r="D661" s="22"/>
      <c r="E661" s="22"/>
      <c r="F661" s="23"/>
      <c r="G661" s="65"/>
      <c r="H661" s="25" t="str">
        <f t="array" ref="H661">IFNA(INDEX(Pitches[],MATCH($G661,Pitches[Pitches],0),2),"")</f>
        <v/>
      </c>
      <c r="I661" s="23" t="str">
        <f t="array" ref="I661">IF(
  AND(D661="", E661=""), 
  "", 
  IFNA(
    IF(
      INDEX(Singers[], MATCH(IF(D661&lt;&gt;"", B661, C661), Singers[Singers], 0), 2, 0) = "Gents",
      INDEX(Bhajans[], MATCH(IF(D661&lt;&gt;"", D661, E661), Bhajans[title], 0), 13),
      INDEX(Bhajans[], MATCH(IF(D661&lt;&gt;"", D661, E661), Bhajans[title], 0), 14)
    ),
    ""
  )
)
</f>
        <v/>
      </c>
      <c r="J661" s="25" t="str">
        <f t="array" ref="J661">IF(AND($D661="", $E661=""), "", IFNA(INDEX(Bhajans[], MATCH(IF($D661&lt;&gt;"", $D661, $E661), Bhajans[title], 0), 9), ""))
</f>
        <v/>
      </c>
      <c r="K661" s="26" t="str">
        <f t="array" ref="K661">IF(AND($D661="", $E661=""), "", IFNA(INDEX(Bhajans[], MATCH(IF($D661&lt;&gt;"", $D661, $E661), Bhajans[title], 0), 5), ""))
</f>
        <v/>
      </c>
      <c r="L661" s="26" t="str">
        <f t="array" ref="L661">IF(AND($D661="", $E661=""), "", IFNA(INDEX(Bhajans[], MATCH(IF($D661&lt;&gt;"", $D661, $E661), Bhajans[title], 0), 4), ""))
</f>
        <v/>
      </c>
    </row>
    <row r="662" ht="22.5" hidden="1" customHeight="1">
      <c r="A662" s="5">
        <v>45970.0</v>
      </c>
      <c r="B662" s="22"/>
      <c r="C662" s="28" t="str">
        <f t="array" ref="C662">IFNA(XLOOKUP(E662,GP_Bhajan_List[GP Bhajan List], GP_Bhajan_List[Singer]),"")</f>
        <v/>
      </c>
      <c r="D662" s="22"/>
      <c r="E662" s="22"/>
      <c r="F662" s="23"/>
      <c r="G662" s="65"/>
      <c r="H662" s="25" t="str">
        <f t="array" ref="H662">IFNA(INDEX(Pitches[],MATCH($G662,Pitches[Pitches],0),2),"")</f>
        <v/>
      </c>
      <c r="I662" s="23" t="str">
        <f t="array" ref="I662">IF(
  AND(D662="", E662=""), 
  "", 
  IFNA(
    IF(
      INDEX(Singers[], MATCH(IF(D662&lt;&gt;"", B662, C662), Singers[Singers], 0), 2, 0) = "Gents",
      INDEX(Bhajans[], MATCH(IF(D662&lt;&gt;"", D662, E662), Bhajans[title], 0), 13),
      INDEX(Bhajans[], MATCH(IF(D662&lt;&gt;"", D662, E662), Bhajans[title], 0), 14)
    ),
    ""
  )
)
</f>
        <v/>
      </c>
      <c r="J662" s="25" t="str">
        <f t="array" ref="J662">IF(AND($D662="", $E662=""), "", IFNA(INDEX(Bhajans[], MATCH(IF($D662&lt;&gt;"", $D662, $E662), Bhajans[title], 0), 9), ""))
</f>
        <v/>
      </c>
      <c r="K662" s="26" t="str">
        <f t="array" ref="K662">IF(AND($D662="", $E662=""), "", IFNA(INDEX(Bhajans[], MATCH(IF($D662&lt;&gt;"", $D662, $E662), Bhajans[title], 0), 5), ""))
</f>
        <v/>
      </c>
      <c r="L662" s="26" t="str">
        <f t="array" ref="L662">IF(AND($D662="", $E662=""), "", IFNA(INDEX(Bhajans[], MATCH(IF($D662&lt;&gt;"", $D662, $E662), Bhajans[title], 0), 4), ""))
</f>
        <v/>
      </c>
    </row>
    <row r="663" ht="22.5" hidden="1" customHeight="1">
      <c r="A663" s="5">
        <v>45970.0</v>
      </c>
      <c r="B663" s="22"/>
      <c r="C663" s="28" t="str">
        <f t="array" ref="C663">IFNA(XLOOKUP(E663,GP_Bhajan_List[GP Bhajan List], GP_Bhajan_List[Singer]),"")</f>
        <v/>
      </c>
      <c r="D663" s="22"/>
      <c r="E663" s="22"/>
      <c r="F663" s="23"/>
      <c r="G663" s="65"/>
      <c r="H663" s="25" t="str">
        <f t="array" ref="H663">IFNA(INDEX(Pitches[],MATCH($G663,Pitches[Pitches],0),2),"")</f>
        <v/>
      </c>
      <c r="I663" s="23" t="str">
        <f t="array" ref="I663">IF(
  AND(D663="", E663=""), 
  "", 
  IFNA(
    IF(
      INDEX(Singers[], MATCH(IF(D663&lt;&gt;"", B663, C663), Singers[Singers], 0), 2, 0) = "Gents",
      INDEX(Bhajans[], MATCH(IF(D663&lt;&gt;"", D663, E663), Bhajans[title], 0), 13),
      INDEX(Bhajans[], MATCH(IF(D663&lt;&gt;"", D663, E663), Bhajans[title], 0), 14)
    ),
    ""
  )
)
</f>
        <v/>
      </c>
      <c r="J663" s="25" t="str">
        <f t="array" ref="J663">IF(AND($D663="", $E663=""), "", IFNA(INDEX(Bhajans[], MATCH(IF($D663&lt;&gt;"", $D663, $E663), Bhajans[title], 0), 9), ""))
</f>
        <v/>
      </c>
      <c r="K663" s="26" t="str">
        <f t="array" ref="K663">IF(AND($D663="", $E663=""), "", IFNA(INDEX(Bhajans[], MATCH(IF($D663&lt;&gt;"", $D663, $E663), Bhajans[title], 0), 5), ""))
</f>
        <v/>
      </c>
      <c r="L663" s="26" t="str">
        <f t="array" ref="L663">IF(AND($D663="", $E663=""), "", IFNA(INDEX(Bhajans[], MATCH(IF($D663&lt;&gt;"", $D663, $E663), Bhajans[title], 0), 4), ""))
</f>
        <v/>
      </c>
    </row>
    <row r="664" ht="22.5" hidden="1" customHeight="1">
      <c r="A664" s="5">
        <v>45970.0</v>
      </c>
      <c r="B664" s="22"/>
      <c r="C664" s="28" t="str">
        <f t="array" ref="C664">IFNA(XLOOKUP(E664,GP_Bhajan_List[GP Bhajan List], GP_Bhajan_List[Singer]),"")</f>
        <v/>
      </c>
      <c r="D664" s="22"/>
      <c r="E664" s="22"/>
      <c r="F664" s="23"/>
      <c r="G664" s="65"/>
      <c r="H664" s="25" t="str">
        <f t="array" ref="H664">IFNA(INDEX(Pitches[],MATCH($G664,Pitches[Pitches],0),2),"")</f>
        <v/>
      </c>
      <c r="I664" s="23" t="str">
        <f t="array" ref="I664">IF(
  AND(D664="", E664=""), 
  "", 
  IFNA(
    IF(
      INDEX(Singers[], MATCH(IF(D664&lt;&gt;"", B664, C664), Singers[Singers], 0), 2, 0) = "Gents",
      INDEX(Bhajans[], MATCH(IF(D664&lt;&gt;"", D664, E664), Bhajans[title], 0), 13),
      INDEX(Bhajans[], MATCH(IF(D664&lt;&gt;"", D664, E664), Bhajans[title], 0), 14)
    ),
    ""
  )
)
</f>
        <v/>
      </c>
      <c r="J664" s="25" t="str">
        <f t="array" ref="J664">IF(AND($D664="", $E664=""), "", IFNA(INDEX(Bhajans[], MATCH(IF($D664&lt;&gt;"", $D664, $E664), Bhajans[title], 0), 9), ""))
</f>
        <v/>
      </c>
      <c r="K664" s="26" t="str">
        <f t="array" ref="K664">IF(AND($D664="", $E664=""), "", IFNA(INDEX(Bhajans[], MATCH(IF($D664&lt;&gt;"", $D664, $E664), Bhajans[title], 0), 5), ""))
</f>
        <v/>
      </c>
      <c r="L664" s="26" t="str">
        <f t="array" ref="L664">IF(AND($D664="", $E664=""), "", IFNA(INDEX(Bhajans[], MATCH(IF($D664&lt;&gt;"", $D664, $E664), Bhajans[title], 0), 4), ""))
</f>
        <v/>
      </c>
    </row>
    <row r="665" ht="22.5" hidden="1" customHeight="1">
      <c r="A665" s="5">
        <v>45970.0</v>
      </c>
      <c r="B665" s="22"/>
      <c r="C665" s="28" t="str">
        <f t="array" ref="C665">IFNA(XLOOKUP(E665,GP_Bhajan_List[GP Bhajan List], GP_Bhajan_List[Singer]),"")</f>
        <v/>
      </c>
      <c r="D665" s="22"/>
      <c r="E665" s="22"/>
      <c r="F665" s="23"/>
      <c r="G665" s="65"/>
      <c r="H665" s="25" t="str">
        <f t="array" ref="H665">IFNA(INDEX(Pitches[],MATCH($G665,Pitches[Pitches],0),2),"")</f>
        <v/>
      </c>
      <c r="I665" s="23" t="str">
        <f t="array" ref="I665">IF(
  AND(D665="", E665=""), 
  "", 
  IFNA(
    IF(
      INDEX(Singers[], MATCH(IF(D665&lt;&gt;"", B665, C665), Singers[Singers], 0), 2, 0) = "Gents",
      INDEX(Bhajans[], MATCH(IF(D665&lt;&gt;"", D665, E665), Bhajans[title], 0), 13),
      INDEX(Bhajans[], MATCH(IF(D665&lt;&gt;"", D665, E665), Bhajans[title], 0), 14)
    ),
    ""
  )
)
</f>
        <v/>
      </c>
      <c r="J665" s="25" t="str">
        <f t="array" ref="J665">IF(AND($D665="", $E665=""), "", IFNA(INDEX(Bhajans[], MATCH(IF($D665&lt;&gt;"", $D665, $E665), Bhajans[title], 0), 9), ""))
</f>
        <v/>
      </c>
      <c r="K665" s="26" t="str">
        <f t="array" ref="K665">IF(AND($D665="", $E665=""), "", IFNA(INDEX(Bhajans[], MATCH(IF($D665&lt;&gt;"", $D665, $E665), Bhajans[title], 0), 5), ""))
</f>
        <v/>
      </c>
      <c r="L665" s="26" t="str">
        <f t="array" ref="L665">IF(AND($D665="", $E665=""), "", IFNA(INDEX(Bhajans[], MATCH(IF($D665&lt;&gt;"", $D665, $E665), Bhajans[title], 0), 4), ""))
</f>
        <v/>
      </c>
    </row>
    <row r="666" ht="22.5" hidden="1" customHeight="1">
      <c r="A666" s="5">
        <v>45971.0</v>
      </c>
      <c r="B666" s="20" t="s">
        <v>1</v>
      </c>
      <c r="C666" s="28" t="str">
        <f t="array" ref="C666">IFNA(XLOOKUP(E666,GP_Bhajan_List[GP Bhajan List], GP_Bhajan_List[Singer]),"")</f>
        <v/>
      </c>
      <c r="D666" s="20" t="s">
        <v>2004</v>
      </c>
      <c r="E666" s="22"/>
      <c r="F666" s="23"/>
      <c r="G666" s="65" t="s">
        <v>52</v>
      </c>
      <c r="H666" s="25" t="str">
        <f t="array" ref="H666">IFNA(INDEX(Pitches[],MATCH($G666,Pitches[Pitches],0),2),"")</f>
        <v>G#</v>
      </c>
      <c r="I666" s="23" t="str">
        <f t="array" ref="I666">IF(
  AND(D666="", E666=""), 
  "", 
  IFNA(
    IF(
      INDEX(Singers[], MATCH(IF(D666&lt;&gt;"", B666, C666), Singers[Singers], 0), 2, 0) = "Gents",
      INDEX(Bhajans[], MATCH(IF(D666&lt;&gt;"", D666, E666), Bhajans[title], 0), 13),
      INDEX(Bhajans[], MATCH(IF(D666&lt;&gt;"", D666, E666), Bhajans[title], 0), 14)
    ),
    ""
  )
)
</f>
        <v>1 Pancham / C</v>
      </c>
      <c r="J666" s="25" t="str">
        <f t="array" ref="J666">IF(AND($D666="", $E666=""), "", IFNA(INDEX(Bhajans[], MATCH(IF($D666&lt;&gt;"", $D666, $E666), Bhajans[title], 0), 9), ""))
</f>
        <v>Hamsadhwani</v>
      </c>
      <c r="K666" s="26" t="str">
        <f t="array" ref="K666">IF(AND($D666="", $E666=""), "", IFNA(INDEX(Bhajans[], MATCH(IF($D666&lt;&gt;"", $D666, $E666), Bhajans[title], 0), 5), ""))
</f>
        <v>Vinayaka Vinayaka
Vighna Vinashaka Vinayaka
Gowri Nandana Hey Shiva Nandana
Parvathi Nandana Gajanana
Mooshika Vahana Gajanana
Modaka Hasta Gajanana
Vinayaka Vinayaka
Yuku Te wo Kiyomeru Vinayaka
Eichi no Hikari Parthi Gajanana
Shinri he Michibiku Gajanana
Seigi wo Mamoru Gajanana
Om no Keshin Gajanana</v>
      </c>
      <c r="L666" s="26" t="str">
        <f t="array" ref="L666">IF(AND($D666="", $E666=""), "", IFNA(INDEX(Bhajans[], MATCH(IF($D666&lt;&gt;"", $D666, $E666), Bhajans[title], 0), 4), ""))
</f>
        <v>Salutations to Lord Vinayaka (Lord Ganesha), the destroyer of obstacles, the elephant-faced son of Parvathi and Shiva, the one who rides on the mouse and the one who has Modaka (a type of sweet) in His hand.</v>
      </c>
    </row>
    <row r="667" ht="22.5" hidden="1" customHeight="1">
      <c r="A667" s="5">
        <v>45971.0</v>
      </c>
      <c r="B667" s="20" t="s">
        <v>6</v>
      </c>
      <c r="C667" s="28" t="str">
        <f t="array" ref="C667">IFNA(XLOOKUP(E667,GP_Bhajan_List[GP Bhajan List], GP_Bhajan_List[Singer]),"")</f>
        <v/>
      </c>
      <c r="D667" s="20" t="s">
        <v>1254</v>
      </c>
      <c r="E667" s="22"/>
      <c r="F667" s="23"/>
      <c r="G667" s="65" t="s">
        <v>144</v>
      </c>
      <c r="H667" s="25" t="str">
        <f t="array" ref="H667">IFNA(INDEX(Pitches[],MATCH($G667,Pitches[Pitches],0),2),"")</f>
        <v>D#</v>
      </c>
      <c r="I667" s="23" t="str">
        <f t="array" ref="I667">IF(
  AND(D667="", E667=""), 
  "", 
  IFNA(
    IF(
      INDEX(Singers[], MATCH(IF(D667&lt;&gt;"", B667, C667), Singers[Singers], 0), 2, 0) = "Gents",
      INDEX(Bhajans[], MATCH(IF(D667&lt;&gt;"", D667, E667), Bhajans[title], 0), 13),
      INDEX(Bhajans[], MATCH(IF(D667&lt;&gt;"", D667, E667), Bhajans[title], 0), 14)
    ),
    ""
  )
)
</f>
        <v>5 Pancham / G</v>
      </c>
      <c r="J667" s="25" t="str">
        <f t="array" ref="J667">IF(AND($D667="", $E667=""), "", IFNA(INDEX(Bhajans[], MATCH(IF($D667&lt;&gt;"", $D667, $E667), Bhajans[title], 0), 9), ""))
</f>
        <v>Abheri / Bhimpalas</v>
      </c>
      <c r="K667" s="26" t="str">
        <f t="array" ref="K667">IF(AND($D667="", $E667=""), "", IFNA(INDEX(Bhajans[], MATCH(IF($D667&lt;&gt;"", $D667, $E667), Bhajans[title], 0), 5), ""))
</f>
        <v>Sakshath Parabrahma Sai Guru Vandana Sathya Sai
Guru Pada Ranjana Guru Paramesha
Guru Brahma Guru Vishnu Mahesha
Sadguru Sai Parthi Pureesha
Charana Namostuthey Sai Mahesha</v>
      </c>
      <c r="L667" s="26" t="str">
        <f t="array" ref="L667">IF(AND($D667="", $E667=""), "", IFNA(INDEX(Bhajans[], MATCH(IF($D667&lt;&gt;"", $D667, $E667), Bhajans[title], 0), 4), ""))
</f>
        <v>Our salutations at Your divine Lotus feet, Oh Lord Sai. You are our divine preceptor, the Supreme God, and the unified form of the Trinity (Brahma, Vishnu and Shiva).</v>
      </c>
    </row>
    <row r="668" ht="22.5" hidden="1" customHeight="1">
      <c r="A668" s="5">
        <v>45971.0</v>
      </c>
      <c r="B668" s="20" t="s">
        <v>13</v>
      </c>
      <c r="C668" s="28" t="str">
        <f t="array" ref="C668">IFNA(XLOOKUP(E668,GP_Bhajan_List[GP Bhajan List], GP_Bhajan_List[Singer]),"")</f>
        <v/>
      </c>
      <c r="D668" s="20" t="s">
        <v>2211</v>
      </c>
      <c r="E668" s="22"/>
      <c r="F668" s="23"/>
      <c r="G668" s="65" t="s">
        <v>344</v>
      </c>
      <c r="H668" s="25" t="str">
        <f t="array" ref="H668">IFNA(INDEX(Pitches[],MATCH($G668,Pitches[Pitches],0),2),"")</f>
        <v>C#</v>
      </c>
      <c r="I668" s="23" t="str">
        <f t="array" ref="I668">IF(
  AND(D668="", E668=""), 
  "", 
  IFNA(
    IF(
      INDEX(Singers[], MATCH(IF(D668&lt;&gt;"", B668, C668), Singers[Singers], 0), 2, 0) = "Gents",
      INDEX(Bhajans[], MATCH(IF(D668&lt;&gt;"", D668, E668), Bhajans[title], 0), 13),
      INDEX(Bhajans[], MATCH(IF(D668&lt;&gt;"", D668, E668), Bhajans[title], 0), 14)
    ),
    ""
  )
)
</f>
        <v>1 Madhyam / F</v>
      </c>
      <c r="J668" s="25" t="str">
        <f t="array" ref="J668">IF(AND($D668="", $E668=""), "", IFNA(INDEX(Bhajans[], MATCH(IF($D668&lt;&gt;"", $D668, $E668), Bhajans[title], 0), 9), ""))
</f>
        <v>Vakulabharanam / Basant Mukhari</v>
      </c>
      <c r="K668" s="26" t="str">
        <f t="array" ref="K668">IF(AND($D668="", $E668=""), "", IFNA(INDEX(Bhajans[], MATCH(IF($D668&lt;&gt;"", $D668, $E668), Bhajans[title], 0), 5), ""))
</f>
        <v>Sanathana Sarathey Sayeesha
Sarvottama Guna Nidhey Paramesha
Ram Sai Ram Sai Ram Ram
Suramuni Vanditha Sadhu Jana Poshita
Sarva Janashraya Sayeesha
Sadguru Deva Satchidananda
Sashtanga Sharanam Mama Guru (Sai) Deva [ Ram Sai Ram ... ]</v>
      </c>
      <c r="L668" s="26" t="str">
        <f t="array" ref="L668">IF(AND($D668="", $E668=""), "", IFNA(INDEX(Bhajans[], MATCH(IF($D668&lt;&gt;"", $D668, $E668), Bhajans[title], 0), 4), ""))
</f>
        <v>Salutations at Your divine lotus feet Oh Lord Sai, You are the upholder of the "Eternal Laws" (Sanathana Dharma), the one who is the embodiment of all virtues, the one who is worshipped by sages and noble ones and the one whom the entire humanity worships.</v>
      </c>
    </row>
    <row r="669" ht="22.5" hidden="1" customHeight="1">
      <c r="A669" s="5">
        <v>45971.0</v>
      </c>
      <c r="B669" s="22"/>
      <c r="C669" s="28" t="str">
        <f t="array" ref="C669">IFNA(XLOOKUP(E669,GP_Bhajan_List[GP Bhajan List], GP_Bhajan_List[Singer]),"")</f>
        <v/>
      </c>
      <c r="D669" s="22"/>
      <c r="E669" s="22"/>
      <c r="F669" s="23"/>
      <c r="G669" s="65"/>
      <c r="H669" s="25" t="str">
        <f t="array" ref="H669">IFNA(INDEX(Pitches[],MATCH($G669,Pitches[Pitches],0),2),"")</f>
        <v/>
      </c>
      <c r="I669" s="23" t="str">
        <f t="array" ref="I669">IF(
  AND(D669="", E669=""), 
  "", 
  IFNA(
    IF(
      INDEX(Singers[], MATCH(IF(D669&lt;&gt;"", B669, C669), Singers[Singers], 0), 2, 0) = "Gents",
      INDEX(Bhajans[], MATCH(IF(D669&lt;&gt;"", D669, E669), Bhajans[title], 0), 13),
      INDEX(Bhajans[], MATCH(IF(D669&lt;&gt;"", D669, E669), Bhajans[title], 0), 14)
    ),
    ""
  )
)
</f>
        <v/>
      </c>
      <c r="J669" s="25" t="str">
        <f t="array" ref="J669">IF(AND($D669="", $E669=""), "", IFNA(INDEX(Bhajans[], MATCH(IF($D669&lt;&gt;"", $D669, $E669), Bhajans[title], 0), 9), ""))
</f>
        <v/>
      </c>
      <c r="K669" s="26" t="str">
        <f t="array" ref="K669">IF(AND($D669="", $E669=""), "", IFNA(INDEX(Bhajans[], MATCH(IF($D669&lt;&gt;"", $D669, $E669), Bhajans[title], 0), 5), ""))
</f>
        <v/>
      </c>
      <c r="L669" s="26" t="str">
        <f t="array" ref="L669">IF(AND($D669="", $E669=""), "", IFNA(INDEX(Bhajans[], MATCH(IF($D669&lt;&gt;"", $D669, $E669), Bhajans[title], 0), 4), ""))
</f>
        <v/>
      </c>
    </row>
    <row r="670" ht="22.5" hidden="1" customHeight="1">
      <c r="A670" s="5">
        <v>45972.0</v>
      </c>
      <c r="B670" s="20" t="s">
        <v>0</v>
      </c>
      <c r="C670" s="28" t="str">
        <f t="array" ref="C670">IFNA(XLOOKUP(E670,GP_Bhajan_List[GP Bhajan List], GP_Bhajan_List[Singer]),"")</f>
        <v/>
      </c>
      <c r="D670" s="20" t="s">
        <v>4526</v>
      </c>
      <c r="E670" s="22"/>
      <c r="F670" s="23"/>
      <c r="G670" s="65" t="s">
        <v>152</v>
      </c>
      <c r="H670" s="25" t="str">
        <f t="array" ref="H670">IFNA(INDEX(Pitches[],MATCH($G670,Pitches[Pitches],0),2),"")</f>
        <v>D</v>
      </c>
      <c r="I670" s="23" t="str">
        <f t="array" ref="I670">IF(
  AND(D670="", E670=""), 
  "", 
  IFNA(
    IF(
      INDEX(Singers[], MATCH(IF(D670&lt;&gt;"", B670, C670), Singers[Singers], 0), 2, 0) = "Gents",
      INDEX(Bhajans[], MATCH(IF(D670&lt;&gt;"", D670, E670), Bhajans[title], 0), 13),
      INDEX(Bhajans[], MATCH(IF(D670&lt;&gt;"", D670, E670), Bhajans[title], 0), 14)
    ),
    ""
  )
)
</f>
        <v>1 Madhyam / F</v>
      </c>
      <c r="J670" s="25" t="str">
        <f t="array" ref="J670">IF(AND($D670="", $E670=""), "", IFNA(INDEX(Bhajans[], MATCH(IF($D670&lt;&gt;"", $D670, $E670), Bhajans[title], 0), 9), ""))
</f>
        <v>Hindolam / Malkauns</v>
      </c>
      <c r="K670" s="26" t="str">
        <f t="array" ref="K670">IF(AND($D670="", $E670=""), "", IFNA(INDEX(Bhajans[], MATCH(IF($D670&lt;&gt;"", $D670, $E670), Bhajans[title], 0), 5), ""))
</f>
        <v>Gowri Nandana Bala Gajanana
Gajavadana Gananatha Gajanana [ Gowri Nandana ... ]
Maha Ganapathey Paahi Gajanana
Gajanana Sai Gajanana</v>
      </c>
      <c r="L670" s="26" t="str">
        <f t="array" ref="L670">IF(AND($D670="", $E670=""), "", IFNA(INDEX(Bhajans[], MATCH(IF($D670&lt;&gt;"", $D670, $E670), Bhajans[title], 0), 4), ""))
</f>
        <v>Victory to the son of Mother Gowri (Parvathi), the little Lord Ganesha, who has the face of an elephant and who is the Master of Shiva's army. Protect us O Lord, You are none other than Lord Sai.</v>
      </c>
    </row>
    <row r="671" ht="22.5" hidden="1" customHeight="1">
      <c r="A671" s="5">
        <v>45972.0</v>
      </c>
      <c r="B671" s="20" t="s">
        <v>4</v>
      </c>
      <c r="C671" s="28" t="str">
        <f t="array" ref="C671">IFNA(XLOOKUP(E671,GP_Bhajan_List[GP Bhajan List], GP_Bhajan_List[Singer]),"")</f>
        <v/>
      </c>
      <c r="D671" s="20" t="s">
        <v>4595</v>
      </c>
      <c r="E671" s="22"/>
      <c r="F671" s="23"/>
      <c r="G671" s="65" t="s">
        <v>89</v>
      </c>
      <c r="H671" s="25" t="str">
        <f t="array" ref="H671">IFNA(INDEX(Pitches[],MATCH($G671,Pitches[Pitches],0),2),"")</f>
        <v>E</v>
      </c>
      <c r="I671" s="23" t="str">
        <f t="array" ref="I671">IF(
  AND(D671="", E671=""), 
  "", 
  IFNA(
    IF(
      INDEX(Singers[], MATCH(IF(D671&lt;&gt;"", B671, C671), Singers[Singers], 0), 2, 0) = "Gents",
      INDEX(Bhajans[], MATCH(IF(D671&lt;&gt;"", D671, E671), Bhajans[title], 0), 13),
      INDEX(Bhajans[], MATCH(IF(D671&lt;&gt;"", D671, E671), Bhajans[title], 0), 14)
    ),
    ""
  )
)
</f>
        <v>6 Pancham / A</v>
      </c>
      <c r="J671" s="25" t="str">
        <f t="array" ref="J671">IF(AND($D671="", $E671=""), "", IFNA(INDEX(Bhajans[], MATCH(IF($D671&lt;&gt;"", $D671, $E671), Bhajans[title], 0), 9), ""))
</f>
        <v>Darbari</v>
      </c>
      <c r="K671" s="26" t="str">
        <f t="array" ref="K671">IF(AND($D671="", $E671=""), "", IFNA(INDEX(Bhajans[], MATCH(IF($D671&lt;&gt;"", $D671, $E671), Bhajans[title], 0), 5), ""))
</f>
        <v>Govinda Harey Gopala Harey
Govinda Harey Avatar Harey [ Govinda ... ]
Treta Mey Sita Rama Baney
Dwapara Mey Radhey Shyama Baney
Kali Yug Mey Sai Naam Liye
Sai Naam Liye Sarva Naam Liye</v>
      </c>
      <c r="L671" s="26" t="str">
        <f t="array" ref="L671">IF(AND($D671="", $E671=""), "", IFNA(INDEX(Bhajans[], MATCH(IF($D671&lt;&gt;"", $D671, $E671), Bhajans[title], 0), 4), ""))
</f>
        <v>Glory to Govinda, Gopala, the one who plays the flute and the one is dark complexioned. The One who was Rama in Treta yuga, and the one who was Lord Shyama the consort of Radha. In the Kali Yuga, We chant the name of Sai and Surrender to His Lotus Feet.</v>
      </c>
    </row>
    <row r="672" ht="22.5" hidden="1" customHeight="1">
      <c r="A672" s="5">
        <v>45972.0</v>
      </c>
      <c r="B672" s="20" t="s">
        <v>2</v>
      </c>
      <c r="C672" s="28" t="str">
        <f t="array" ref="C672">IFNA(XLOOKUP(E672,GP_Bhajan_List[GP Bhajan List], GP_Bhajan_List[Singer]),"")</f>
        <v/>
      </c>
      <c r="D672" s="20" t="s">
        <v>2256</v>
      </c>
      <c r="E672" s="22"/>
      <c r="F672" s="23"/>
      <c r="G672" s="65" t="s">
        <v>227</v>
      </c>
      <c r="H672" s="25" t="str">
        <f t="array" ref="H672">IFNA(INDEX(Pitches[],MATCH($G672,Pitches[Pitches],0),2),"")</f>
        <v>A#</v>
      </c>
      <c r="I672" s="23" t="str">
        <f t="array" ref="I672">IF(
  AND(D672="", E672=""), 
  "", 
  IFNA(
    IF(
      INDEX(Singers[], MATCH(IF(D672&lt;&gt;"", B672, C672), Singers[Singers], 0), 2, 0) = "Gents",
      INDEX(Bhajans[], MATCH(IF(D672&lt;&gt;"", D672, E672), Bhajans[title], 0), 13),
      INDEX(Bhajans[], MATCH(IF(D672&lt;&gt;"", D672, E672), Bhajans[title], 0), 14)
    ),
    ""
  )
)
</f>
        <v>2 Pancham / D</v>
      </c>
      <c r="J672" s="25" t="str">
        <f t="array" ref="J672">IF(AND($D672="", $E672=""), "", IFNA(INDEX(Bhajans[], MATCH(IF($D672&lt;&gt;"", $D672, $E672), Bhajans[title], 0), 9), ""))
</f>
        <v>Miyan ki Malhar</v>
      </c>
      <c r="K672" s="26" t="str">
        <f t="array" ref="K672">IF(AND($D672="", $E672=""), "", IFNA(INDEX(Bhajans[], MATCH(IF($D672&lt;&gt;"", $D672, $E672), Bhajans[title], 0), 5), ""))
</f>
        <v>Guru Mahima Gao (3)
Sadguru Sai Anantha Guru
Brahmananda Ananda Guru
Sarva Dharma Sathya Sai Guru
Sai Guru Sathya Sai Guru [ Sarva Dharma ... ]
Guru Ke Vani Gao</v>
      </c>
      <c r="L672" s="26" t="str">
        <f t="array" ref="L672">IF(AND($D672="", $E672=""), "", IFNA(INDEX(Bhajans[], MATCH(IF($D672&lt;&gt;"", $D672, $E672), Bhajans[title], 0), 4), ""))
</f>
        <v>Sing about the greatness of the eternal, universal and ever-blissful teacher, Sathya Sai who loves all the religions. He is the truth, knowledge and bliss.</v>
      </c>
    </row>
    <row r="673" ht="22.5" hidden="1" customHeight="1">
      <c r="A673" s="5">
        <v>45972.0</v>
      </c>
      <c r="B673" s="22"/>
      <c r="C673" s="28" t="str">
        <f t="array" ref="C673">IFNA(XLOOKUP(E673,GP_Bhajan_List[GP Bhajan List], GP_Bhajan_List[Singer]),"")</f>
        <v/>
      </c>
      <c r="D673" s="22"/>
      <c r="E673" s="22"/>
      <c r="F673" s="23"/>
      <c r="G673" s="65"/>
      <c r="H673" s="25" t="str">
        <f t="array" ref="H673">IFNA(INDEX(Pitches[],MATCH($G673,Pitches[Pitches],0),2),"")</f>
        <v/>
      </c>
      <c r="I673" s="23" t="str">
        <f t="array" ref="I673">IF(
  AND(D673="", E673=""), 
  "", 
  IFNA(
    IF(
      INDEX(Singers[], MATCH(IF(D673&lt;&gt;"", B673, C673), Singers[Singers], 0), 2, 0) = "Gents",
      INDEX(Bhajans[], MATCH(IF(D673&lt;&gt;"", D673, E673), Bhajans[title], 0), 13),
      INDEX(Bhajans[], MATCH(IF(D673&lt;&gt;"", D673, E673), Bhajans[title], 0), 14)
    ),
    ""
  )
)
</f>
        <v/>
      </c>
      <c r="J673" s="25" t="str">
        <f t="array" ref="J673">IF(AND($D673="", $E673=""), "", IFNA(INDEX(Bhajans[], MATCH(IF($D673&lt;&gt;"", $D673, $E673), Bhajans[title], 0), 9), ""))
</f>
        <v/>
      </c>
      <c r="K673" s="26" t="str">
        <f t="array" ref="K673">IF(AND($D673="", $E673=""), "", IFNA(INDEX(Bhajans[], MATCH(IF($D673&lt;&gt;"", $D673, $E673), Bhajans[title], 0), 5), ""))
</f>
        <v/>
      </c>
      <c r="L673" s="26" t="str">
        <f t="array" ref="L673">IF(AND($D673="", $E673=""), "", IFNA(INDEX(Bhajans[], MATCH(IF($D673&lt;&gt;"", $D673, $E673), Bhajans[title], 0), 4), ""))
</f>
        <v/>
      </c>
    </row>
    <row r="674" ht="22.5" hidden="1" customHeight="1">
      <c r="A674" s="5">
        <v>45973.0</v>
      </c>
      <c r="B674" s="20" t="s">
        <v>4</v>
      </c>
      <c r="C674" s="28" t="str">
        <f t="array" ref="C674">IFNA(XLOOKUP(E674,GP_Bhajan_List[GP Bhajan List], GP_Bhajan_List[Singer]),"")</f>
        <v/>
      </c>
      <c r="D674" s="20" t="s">
        <v>5094</v>
      </c>
      <c r="E674" s="22"/>
      <c r="F674" s="23"/>
      <c r="G674" s="65" t="s">
        <v>228</v>
      </c>
      <c r="H674" s="25" t="str">
        <f t="array" ref="H674">IFNA(INDEX(Pitches[],MATCH($G674,Pitches[Pitches],0),2),"")</f>
        <v>F</v>
      </c>
      <c r="I674" s="23" t="str">
        <f t="array" ref="I674">IF(
  AND(D674="", E674=""), 
  "", 
  IFNA(
    IF(
      INDEX(Singers[], MATCH(IF(D674&lt;&gt;"", B674, C674), Singers[Singers], 0), 2, 0) = "Gents",
      INDEX(Bhajans[], MATCH(IF(D674&lt;&gt;"", D674, E674), Bhajans[title], 0), 13),
      INDEX(Bhajans[], MATCH(IF(D674&lt;&gt;"", D674, E674), Bhajans[title], 0), 14)
    ),
    ""
  )
)
</f>
        <v>7 Pancham / B</v>
      </c>
      <c r="J674" s="25" t="str">
        <f t="array" ref="J674">IF(AND($D674="", $E674=""), "", IFNA(INDEX(Bhajans[], MATCH(IF($D674&lt;&gt;"", $D674, $E674), Bhajans[title], 0), 9), ""))
</f>
        <v>Kalyani / Yaman</v>
      </c>
      <c r="K674" s="26" t="str">
        <f t="array" ref="K674">IF(AND($D674="", $E674=""), "", IFNA(INDEX(Bhajans[], MATCH(IF($D674&lt;&gt;"", $D674, $E674), Bhajans[title], 0), 5), ""))
</f>
        <v>Gajavadana Gajanana
Gowri Tanaya Gajanana [ Gajavadana ... ]
Jai Jai Jai Jai Gajanana (3)
Devadi Deva Gajanana [ Gowri Tanaya ... ]</v>
      </c>
      <c r="L674" s="26" t="str">
        <f t="array" ref="L674">IF(AND($D674="", $E674=""), "", IFNA(INDEX(Bhajans[], MATCH(IF($D674&lt;&gt;"", $D674, $E674), Bhajans[title], 0), 4), ""))
</f>
        <v>Victory to the Lords of Lords, Lord Gajanana, the elephant-faced Lord, the beloved son of Mother Gowri. Chant the different names of Lord Ganesha.</v>
      </c>
    </row>
    <row r="675" ht="22.5" hidden="1" customHeight="1">
      <c r="A675" s="5">
        <v>45973.0</v>
      </c>
      <c r="B675" s="20" t="s">
        <v>1</v>
      </c>
      <c r="C675" s="28" t="str">
        <f t="array" ref="C675">IFNA(XLOOKUP(E675,GP_Bhajan_List[GP Bhajan List], GP_Bhajan_List[Singer]),"")</f>
        <v/>
      </c>
      <c r="D675" s="20" t="s">
        <v>7444</v>
      </c>
      <c r="E675" s="22"/>
      <c r="F675" s="23"/>
      <c r="G675" s="65" t="s">
        <v>569</v>
      </c>
      <c r="H675" s="25" t="str">
        <f t="array" ref="H675">IFNA(INDEX(Pitches[],MATCH($G675,Pitches[Pitches],0),2),"")</f>
        <v>D#</v>
      </c>
      <c r="I675" s="23" t="str">
        <f t="array" ref="I675">IF(
  AND(D675="", E675=""), 
  "", 
  IFNA(
    IF(
      INDEX(Singers[], MATCH(IF(D675&lt;&gt;"", B675, C675), Singers[Singers], 0), 2, 0) = "Gents",
      INDEX(Bhajans[], MATCH(IF(D675&lt;&gt;"", D675, E675), Bhajans[title], 0), 13),
      INDEX(Bhajans[], MATCH(IF(D675&lt;&gt;"", D675, E675), Bhajans[title], 0), 14)
    ),
    ""
  )
)
</f>
        <v>2 Madhyam / G</v>
      </c>
      <c r="J675" s="25" t="str">
        <f t="array" ref="J675">IF(AND($D675="", $E675=""), "", IFNA(INDEX(Bhajans[], MATCH(IF($D675&lt;&gt;"", $D675, $E675), Bhajans[title], 0), 9), ""))
</f>
        <v>Charukeshi</v>
      </c>
      <c r="K675" s="26" t="str">
        <f t="array" ref="K675">IF(AND($D675="", $E675=""), "", IFNA(INDEX(Bhajans[], MATCH(IF($D675&lt;&gt;"", $D675, $E675), Bhajans[title], 0), 5), ""))
</f>
        <v>Sai Avatara Yuga Avatara
Deena Dayala Sankata Haara [ Sai Avatara ... ]
Sai Brahma Sai Vishnu
Sai Maheshwara [ Sai Avatara ... ]
Sathya Sai Prema Sai
Sab Dharmon Ke Baba Sai
Sai Parameshwara</v>
      </c>
      <c r="L675" s="26" t="str">
        <f t="array" ref="L675">IF(AND($D675="", $E675=""), "", IFNA(INDEX(Bhajans[], MATCH(IF($D675&lt;&gt;"", $D675, $E675), Bhajans[title], 0), 4), ""))
</f>
        <v>O Supreme Lord Sai, O Incarnation of this Kali Age, You are the protector of the meek, the remover of danger. You are Brahma (Creator), Vishnu (Sustainer) and Maheshwara (Destroyer of evil) and the beloved Sai of devotees. Chant the name of the Lord of Lords, Lord Sathya Sai, Prema Sai, who loves all true religions.</v>
      </c>
    </row>
    <row r="676" ht="22.5" hidden="1" customHeight="1">
      <c r="A676" s="5">
        <v>45973.0</v>
      </c>
      <c r="B676" s="20" t="s">
        <v>16</v>
      </c>
      <c r="C676" s="28" t="str">
        <f t="array" ref="C676">IFNA(XLOOKUP(E676,GP_Bhajan_List[GP Bhajan List], GP_Bhajan_List[Singer]),"")</f>
        <v/>
      </c>
      <c r="D676" s="20" t="s">
        <v>1384</v>
      </c>
      <c r="E676" s="22"/>
      <c r="F676" s="23"/>
      <c r="G676" s="65" t="s">
        <v>101</v>
      </c>
      <c r="H676" s="25" t="str">
        <f t="array" ref="H676">IFNA(INDEX(Pitches[],MATCH($G676,Pitches[Pitches],0),2),"")</f>
        <v>F#</v>
      </c>
      <c r="I676" s="23" t="str">
        <f t="array" ref="I676">IF(
  AND(D676="", E676=""), 
  "", 
  IFNA(
    IF(
      INDEX(Singers[], MATCH(IF(D676&lt;&gt;"", B676, C676), Singers[Singers], 0), 2, 0) = "Gents",
      INDEX(Bhajans[], MATCH(IF(D676&lt;&gt;"", D676, E676), Bhajans[title], 0), 13),
      INDEX(Bhajans[], MATCH(IF(D676&lt;&gt;"", D676, E676), Bhajans[title], 0), 14)
    ),
    ""
  )
)
</f>
        <v>6.5 Pancham / A#</v>
      </c>
      <c r="J676" s="25" t="str">
        <f t="array" ref="J676">IF(AND($D676="", $E676=""), "", IFNA(INDEX(Bhajans[], MATCH(IF($D676&lt;&gt;"", $D676, $E676), Bhajans[title], 0), 9), ""))
</f>
        <v>Revagupti</v>
      </c>
      <c r="K676" s="26" t="str">
        <f t="array" ref="K676">IF(AND($D676="", $E676=""), "", IFNA(INDEX(Bhajans[], MATCH(IF($D676&lt;&gt;"", $D676, $E676), Bhajans[title], 0), 5), ""))
</f>
        <v>Anandamey Sai Naamamey
Adbhutamey Sai Geetamey
Akhandamey Jyothirmayamey
Sundaramey Sai Roopamey (Ati)</v>
      </c>
      <c r="L676" s="26" t="str">
        <f t="array" ref="L676">IF(AND($D676="", $E676=""), "", IFNA(INDEX(Bhajans[], MATCH(IF($D676&lt;&gt;"", $D676, $E676), Bhajans[title], 0), 4), ""))
</f>
        <v>Oh Lord Sai! Chanting Your divine name is true bliss and singing Your glory confers ecstasy. Your infinite effulgence is all pervading and Your form is beauty personified.</v>
      </c>
    </row>
    <row r="677" ht="22.5" hidden="1" customHeight="1">
      <c r="A677" s="5">
        <v>45973.0</v>
      </c>
      <c r="B677" s="22"/>
      <c r="C677" s="28" t="str">
        <f t="array" ref="C677">IFNA(XLOOKUP(E677,GP_Bhajan_List[GP Bhajan List], GP_Bhajan_List[Singer]),"")</f>
        <v/>
      </c>
      <c r="D677" s="22"/>
      <c r="E677" s="22"/>
      <c r="F677" s="23"/>
      <c r="G677" s="65"/>
      <c r="H677" s="25" t="str">
        <f t="array" ref="H677">IFNA(INDEX(Pitches[],MATCH($G677,Pitches[Pitches],0),2),"")</f>
        <v/>
      </c>
      <c r="I677" s="23" t="str">
        <f t="array" ref="I677">IF(
  AND(D677="", E677=""), 
  "", 
  IFNA(
    IF(
      INDEX(Singers[], MATCH(IF(D677&lt;&gt;"", B677, C677), Singers[Singers], 0), 2, 0) = "Gents",
      INDEX(Bhajans[], MATCH(IF(D677&lt;&gt;"", D677, E677), Bhajans[title], 0), 13),
      INDEX(Bhajans[], MATCH(IF(D677&lt;&gt;"", D677, E677), Bhajans[title], 0), 14)
    ),
    ""
  )
)
</f>
        <v/>
      </c>
      <c r="J677" s="25" t="str">
        <f t="array" ref="J677">IF(AND($D677="", $E677=""), "", IFNA(INDEX(Bhajans[], MATCH(IF($D677&lt;&gt;"", $D677, $E677), Bhajans[title], 0), 9), ""))
</f>
        <v/>
      </c>
      <c r="K677" s="26" t="str">
        <f t="array" ref="K677">IF(AND($D677="", $E677=""), "", IFNA(INDEX(Bhajans[], MATCH(IF($D677&lt;&gt;"", $D677, $E677), Bhajans[title], 0), 5), ""))
</f>
        <v/>
      </c>
      <c r="L677" s="26" t="str">
        <f t="array" ref="L677">IF(AND($D677="", $E677=""), "", IFNA(INDEX(Bhajans[], MATCH(IF($D677&lt;&gt;"", $D677, $E677), Bhajans[title], 0), 4), ""))
</f>
        <v/>
      </c>
    </row>
    <row r="678" ht="22.5" hidden="1" customHeight="1">
      <c r="A678" s="5">
        <v>45974.0</v>
      </c>
      <c r="B678" s="20" t="s">
        <v>6</v>
      </c>
      <c r="C678" s="28" t="str">
        <f t="array" ref="C678">IFNA(XLOOKUP(E678,GP_Bhajan_List[GP Bhajan List], GP_Bhajan_List[Singer]),"")</f>
        <v/>
      </c>
      <c r="D678" s="20" t="s">
        <v>3869</v>
      </c>
      <c r="E678" s="22"/>
      <c r="F678" s="23"/>
      <c r="G678" s="65" t="s">
        <v>227</v>
      </c>
      <c r="H678" s="25" t="str">
        <f t="array" ref="H678">IFNA(INDEX(Pitches[],MATCH($G678,Pitches[Pitches],0),2),"")</f>
        <v>A#</v>
      </c>
      <c r="I678" s="23" t="str">
        <f t="array" ref="I678">IF(
  AND(D678="", E678=""), 
  "", 
  IFNA(
    IF(
      INDEX(Singers[], MATCH(IF(D678&lt;&gt;"", B678, C678), Singers[Singers], 0), 2, 0) = "Gents",
      INDEX(Bhajans[], MATCH(IF(D678&lt;&gt;"", D678, E678), Bhajans[title], 0), 13),
      INDEX(Bhajans[], MATCH(IF(D678&lt;&gt;"", D678, E678), Bhajans[title], 0), 14)
    ),
    ""
  )
)
</f>
        <v>2 Pancham / D</v>
      </c>
      <c r="J678" s="25" t="str">
        <f t="array" ref="J678">IF(AND($D678="", $E678=""), "", IFNA(INDEX(Bhajans[], MATCH(IF($D678&lt;&gt;"", $D678, $E678), Bhajans[title], 0), 9), ""))
</f>
        <v>Natabhairavi</v>
      </c>
      <c r="K678" s="26" t="str">
        <f t="array" ref="K678">IF(AND($D678="", $E678=""), "", IFNA(INDEX(Bhajans[], MATCH(IF($D678&lt;&gt;"", $D678, $E678), Bhajans[title], 0), 5), ""))
</f>
        <v>Jai Jai Jai Gananayaka Jai Jai Vighna Vinashaka
Jaya Shubha Mangala Dayaka Vidya Buddhi Pradayaka
Gajavadana Gowri Nandana (2)
Gangadhara Shiva Shambho Nandana
Jai Jai Jai Gananayaka, Yukute wo Terasu Kami yo
Tataeyo Eichi no Ganesha wo Shinri e Michibiku Kamiyo
Misakaeare Kami (Sai) no Hikari ni
Eichi to Chikara no Shiva no Mikoyo
Nanzen Nen mo Umare Kawatte, Tabi wo Tsuzuketa Watashi
Ikudo to Naku Chigau Jinsei, Ayumi Tsuzuketa Keredo
Kono Tabi wo Motte Owari ni Shiyou
Kurushii Tabi mo Owari ni Shiyou
Kami no Keshin ga Kurareta kara
Ai no Kamisama Kurareta kara</v>
      </c>
      <c r="L678" s="26" t="str">
        <f t="array" ref="L678">IF(AND($D678="", $E678=""), "", IFNA(INDEX(Bhajans[], MATCH(IF($D678&lt;&gt;"", $D678, $E678), Bhajans[title], 0), 4), ""))
</f>
        <v>Let us sing the glory of Lord Ganesha, the leader of Ganaas (Shiva's army) and the destroyer of all obstacles in the path of spiritual practices. Sing the glory of the bestower of all that is auspicious, intelligence and knowledge. The elephant-headed Lord is the son of Gowri and Shiva who is also known as Gangadhara.</v>
      </c>
    </row>
    <row r="679" ht="22.5" hidden="1" customHeight="1">
      <c r="A679" s="5">
        <v>45974.0</v>
      </c>
      <c r="B679" s="20" t="s">
        <v>15</v>
      </c>
      <c r="C679" s="28" t="str">
        <f t="array" ref="C679">IFNA(XLOOKUP(E679,GP_Bhajan_List[GP Bhajan List], GP_Bhajan_List[Singer]),"")</f>
        <v/>
      </c>
      <c r="D679" s="20" t="s">
        <v>7483</v>
      </c>
      <c r="E679" s="22"/>
      <c r="F679" s="23"/>
      <c r="G679" s="65" t="s">
        <v>228</v>
      </c>
      <c r="H679" s="25" t="str">
        <f t="array" ref="H679">IFNA(INDEX(Pitches[],MATCH($G679,Pitches[Pitches],0),2),"")</f>
        <v>F</v>
      </c>
      <c r="I679" s="23" t="str">
        <f t="array" ref="I679">IF(
  AND(D679="", E679=""), 
  "", 
  IFNA(
    IF(
      INDEX(Singers[], MATCH(IF(D679&lt;&gt;"", B679, C679), Singers[Singers], 0), 2, 0) = "Gents",
      INDEX(Bhajans[], MATCH(IF(D679&lt;&gt;"", D679, E679), Bhajans[title], 0), 13),
      INDEX(Bhajans[], MATCH(IF(D679&lt;&gt;"", D679, E679), Bhajans[title], 0), 14)
    ),
    ""
  )
)
</f>
        <v>6.5 Pancham / A#</v>
      </c>
      <c r="J679" s="25" t="str">
        <f t="array" ref="J679">IF(AND($D679="", $E679=""), "", IFNA(INDEX(Bhajans[], MATCH(IF($D679&lt;&gt;"", $D679, $E679), Bhajans[title], 0), 9), ""))
</f>
        <v>~ Bihag</v>
      </c>
      <c r="K679" s="26" t="str">
        <f t="array" ref="K679">IF(AND($D679="", $E679=""), "", IFNA(INDEX(Bhajans[], MATCH(IF($D679&lt;&gt;"", $D679, $E679), Bhajans[title], 0), 5), ""))
</f>
        <v>Naman Karoon Mein Guru Charanam Guru Charanam Sadguru Charanam
Pranavananda Ananda Chandha
Sai Guru Mama Guru Satchidananda [ Naman Karoon ... ]
Shanthi Vidayaka Guru Govinda
Mangala Dayaka Sadguru Natha
Eshwaramba Priya Tanaya</v>
      </c>
      <c r="L679" s="26" t="str">
        <f t="array" ref="L679">IF(AND($D679="", $E679=""), "", IFNA(INDEX(Bhajans[], MATCH(IF($D679&lt;&gt;"", $D679, $E679), Bhajans[title], 0), 4), ""))
</f>
        <v>I bow down to the feet of the eternal Guru, the embodiment of Om or the Pranava. The blissful Sai is my Guru and the form of Satchidananda - symbolizing Truth, Existence and Bliss. He is the One who bestows everlasting peace, He is Guru Govinda, the great Preceptor, He is the Real Teacher who blesses with auspiciousness. He is Sai, the beloved son of Mother Eshwaramba.</v>
      </c>
    </row>
    <row r="680" ht="22.5" hidden="1" customHeight="1">
      <c r="A680" s="5">
        <v>45974.0</v>
      </c>
      <c r="B680" s="20" t="s">
        <v>18</v>
      </c>
      <c r="C680" s="28" t="str">
        <f t="array" ref="C680">IFNA(XLOOKUP(E680,GP_Bhajan_List[GP Bhajan List], GP_Bhajan_List[Singer]),"")</f>
        <v/>
      </c>
      <c r="D680" s="20" t="s">
        <v>435</v>
      </c>
      <c r="E680" s="22"/>
      <c r="F680" s="23"/>
      <c r="G680" s="65" t="s">
        <v>227</v>
      </c>
      <c r="H680" s="25" t="str">
        <f t="array" ref="H680">IFNA(INDEX(Pitches[],MATCH($G680,Pitches[Pitches],0),2),"")</f>
        <v>A#</v>
      </c>
      <c r="I680" s="23" t="str">
        <f t="array" ref="I680">IF(
  AND(D680="", E680=""), 
  "", 
  IFNA(
    IF(
      INDEX(Singers[], MATCH(IF(D680&lt;&gt;"", B680, C680), Singers[Singers], 0), 2, 0) = "Gents",
      INDEX(Bhajans[], MATCH(IF(D680&lt;&gt;"", D680, E680), Bhajans[title], 0), 13),
      INDEX(Bhajans[], MATCH(IF(D680&lt;&gt;"", D680, E680), Bhajans[title], 0), 14)
    ),
    ""
  )
)
</f>
        <v>3 Pancham / E</v>
      </c>
      <c r="J680" s="25" t="str">
        <f t="array" ref="J680">IF(AND($D680="", $E680=""), "", IFNA(INDEX(Bhajans[], MATCH(IF($D680&lt;&gt;"", $D680, $E680), Bhajans[title], 0), 9), ""))
</f>
        <v>Pahadi</v>
      </c>
      <c r="K680" s="26" t="str">
        <f t="array" ref="K680">IF(AND($D680="", $E680=""), "", IFNA(INDEX(Bhajans[], MATCH(IF($D680&lt;&gt;"", $D680, $E680), Bhajans[title], 0), 5), ""))
</f>
        <v>Jai Hari Bol Jai Sita Ram Gopi Gopala Bhajo Radhey Shyam
Harey Ram Ram Ram Ghana Shyam Shyam Shyam
Sri Raghu Nandana Sri Rama Daasharathey Jaya Raghu Rama
Nanda Kishora Navaneetha Chora Brindavana Govinda Lala [ Harey Ram Ram ... ]</v>
      </c>
      <c r="L680" s="26" t="str">
        <f t="array" ref="L680">IF(AND($D680="", $E680=""), "", IFNA(INDEX(Bhajans[], MATCH(IF($D680&lt;&gt;"", $D680, $E680), Bhajans[title], 0), 4), ""))
</f>
        <v>Victory to Lord Hari, Lord Rama, chant the name of Lord Gopala. Lord Rama belongs to the Raghu dynasty and is the dear son of King Dasharatha. Lord Krishna is the dear son of Nanda. He is the one who stole butter from houses of Gopis and moved about amongst the thick bushes of Brindavan.</v>
      </c>
    </row>
    <row r="681" ht="22.5" hidden="1" customHeight="1">
      <c r="A681" s="5">
        <v>45974.0</v>
      </c>
      <c r="B681" s="22"/>
      <c r="C681" s="28" t="str">
        <f t="array" ref="C681">IFNA(XLOOKUP(E681,GP_Bhajan_List[GP Bhajan List], GP_Bhajan_List[Singer]),"")</f>
        <v/>
      </c>
      <c r="D681" s="22"/>
      <c r="E681" s="22"/>
      <c r="F681" s="23"/>
      <c r="G681" s="65"/>
      <c r="H681" s="25" t="str">
        <f t="array" ref="H681">IFNA(INDEX(Pitches[],MATCH($G681,Pitches[Pitches],0),2),"")</f>
        <v/>
      </c>
      <c r="I681" s="23" t="str">
        <f t="array" ref="I681">IF(
  AND(D681="", E681=""), 
  "", 
  IFNA(
    IF(
      INDEX(Singers[], MATCH(IF(D681&lt;&gt;"", B681, C681), Singers[Singers], 0), 2, 0) = "Gents",
      INDEX(Bhajans[], MATCH(IF(D681&lt;&gt;"", D681, E681), Bhajans[title], 0), 13),
      INDEX(Bhajans[], MATCH(IF(D681&lt;&gt;"", D681, E681), Bhajans[title], 0), 14)
    ),
    ""
  )
)
</f>
        <v/>
      </c>
      <c r="J681" s="25" t="str">
        <f t="array" ref="J681">IF(AND($D681="", $E681=""), "", IFNA(INDEX(Bhajans[], MATCH(IF($D681&lt;&gt;"", $D681, $E681), Bhajans[title], 0), 9), ""))
</f>
        <v/>
      </c>
      <c r="K681" s="26" t="str">
        <f t="array" ref="K681">IF(AND($D681="", $E681=""), "", IFNA(INDEX(Bhajans[], MATCH(IF($D681&lt;&gt;"", $D681, $E681), Bhajans[title], 0), 5), ""))
</f>
        <v/>
      </c>
      <c r="L681" s="26" t="str">
        <f t="array" ref="L681">IF(AND($D681="", $E681=""), "", IFNA(INDEX(Bhajans[], MATCH(IF($D681&lt;&gt;"", $D681, $E681), Bhajans[title], 0), 4), ""))
</f>
        <v/>
      </c>
    </row>
    <row r="682" ht="22.5" hidden="1" customHeight="1">
      <c r="A682" s="5">
        <v>45975.0</v>
      </c>
      <c r="B682" s="20" t="s">
        <v>2</v>
      </c>
      <c r="C682" s="28" t="str">
        <f t="array" ref="C682">IFNA(XLOOKUP(E682,GP_Bhajan_List[GP Bhajan List], GP_Bhajan_List[Singer]),"")</f>
        <v/>
      </c>
      <c r="D682" s="20" t="s">
        <v>246</v>
      </c>
      <c r="E682" s="22"/>
      <c r="F682" s="23"/>
      <c r="G682" s="65" t="s">
        <v>120</v>
      </c>
      <c r="H682" s="25" t="str">
        <f t="array" ref="H682">IFNA(INDEX(Pitches[],MATCH($G682,Pitches[Pitches],0),2),"")</f>
        <v>D</v>
      </c>
      <c r="I682" s="23" t="str">
        <f t="array" ref="I682">IF(
  AND(D682="", E682=""), 
  "", 
  IFNA(
    IF(
      INDEX(Singers[], MATCH(IF(D682&lt;&gt;"", B682, C682), Singers[Singers], 0), 2, 0) = "Gents",
      INDEX(Bhajans[], MATCH(IF(D682&lt;&gt;"", D682, E682), Bhajans[title], 0), 13),
      INDEX(Bhajans[], MATCH(IF(D682&lt;&gt;"", D682, E682), Bhajans[title], 0), 14)
    ),
    ""
  )
)
</f>
        <v>1.5 Madhyam / F#</v>
      </c>
      <c r="J682" s="25" t="str">
        <f t="array" ref="J682">IF(AND($D682="", $E682=""), "", IFNA(INDEX(Bhajans[], MATCH(IF($D682&lt;&gt;"", $D682, $E682), Bhajans[title], 0), 9), ""))
</f>
        <v>Pahadi</v>
      </c>
      <c r="K682" s="26" t="str">
        <f t="array" ref="K682">IF(AND($D682="", $E682=""), "", IFNA(INDEX(Bhajans[], MATCH(IF($D682&lt;&gt;"", $D682, $E682), Bhajans[title], 0), 5), ""))
</f>
        <v>Ambika Tanaya Gajanana
Gajavadana Gananatha Gajanana
Paahi Ganesha Vinayaka
Tribhuvana Palaka Mangala Dayaka
Vidya Buddhi Siddhi Pradayaka
Paahi Ganesha Vinayaka (2)
Ambika Tanaya Vinayaka
Gajavadana Gananatha Vinayaka
(Sathya) Sai Ganesha Vinayaka
Tribhuvana Palaka Mangala Dayaka
Vidya Buddhi Siddhi Pradayaka
(Sathya) Sai Ganesha Vinayaka</v>
      </c>
      <c r="L682" s="26" t="str">
        <f t="array" ref="L682">IF(AND($D682="", $E682=""), "", IFNA(INDEX(Bhajans[], MATCH(IF($D682&lt;&gt;"", $D682, $E682), Bhajans[title], 0), 4), ""))
</f>
        <v>O loving son of Mother Parvathi, the elephant-headed Lord Ganesha, kindly protect us. You are the sustainer of the three worlds, the one who confers auspiciousness, knowledge, wisdom and success.</v>
      </c>
    </row>
    <row r="683" ht="22.5" hidden="1" customHeight="1">
      <c r="A683" s="5">
        <v>45975.0</v>
      </c>
      <c r="B683" s="20" t="s">
        <v>1</v>
      </c>
      <c r="C683" s="28" t="str">
        <f t="array" ref="C683">IFNA(XLOOKUP(E683,GP_Bhajan_List[GP Bhajan List], GP_Bhajan_List[Singer]),"")</f>
        <v/>
      </c>
      <c r="D683" s="20" t="s">
        <v>7532</v>
      </c>
      <c r="E683" s="22"/>
      <c r="F683" s="23"/>
      <c r="G683" s="65" t="s">
        <v>88</v>
      </c>
      <c r="H683" s="25" t="str">
        <f t="array" ref="H683">IFNA(INDEX(Pitches[],MATCH($G683,Pitches[Pitches],0),2),"")</f>
        <v>A</v>
      </c>
      <c r="I683" s="23" t="str">
        <f t="array" ref="I683">IF(
  AND(D683="", E683=""), 
  "", 
  IFNA(
    IF(
      INDEX(Singers[], MATCH(IF(D683&lt;&gt;"", B683, C683), Singers[Singers], 0), 2, 0) = "Gents",
      INDEX(Bhajans[], MATCH(IF(D683&lt;&gt;"", D683, E683), Bhajans[title], 0), 13),
      INDEX(Bhajans[], MATCH(IF(D683&lt;&gt;"", D683, E683), Bhajans[title], 0), 14)
    ),
    ""
  )
)
</f>
        <v>1.5 Pancham / C#</v>
      </c>
      <c r="J683" s="25" t="str">
        <f t="array" ref="J683">IF(AND($D683="", $E683=""), "", IFNA(INDEX(Bhajans[], MATCH(IF($D683&lt;&gt;"", $D683, $E683), Bhajans[title], 0), 9), ""))
</f>
        <v>Sindhu Bhairavi / Bhairavi</v>
      </c>
      <c r="K683" s="26" t="str">
        <f t="array" ref="K683">IF(AND($D683="", $E683=""), "", IFNA(INDEX(Bhajans[], MATCH(IF($D683&lt;&gt;"", $D683, $E683), Bhajans[title], 0), 5), ""))
</f>
        <v>Sathya Sai Smaranam Smaranam Parthi Sai Smaranam
Tribhuvana Palaka Sai Mahesha Sathya Sai Smaranam
Sri Guru Charanam Bhava Dukha Haranam
Sathya Sai Smaranam Smaranam
Sathya Sai Smaranam</v>
      </c>
      <c r="L683" s="26" t="str">
        <f t="array" ref="L683">IF(AND($D683="", $E683=""), "", IFNA(INDEX(Bhajans[], MATCH(IF($D683&lt;&gt;"", $D683, $E683), Bhajans[title], 0), 4), ""))
</f>
        <v>Constantly remember the name of Sathya Sai - the Lord of Parthi, the one who sustains all three worlds, chant the name of Sai Mahesha the one who removes all fears and sorrows of this materialistic world.</v>
      </c>
    </row>
    <row r="684" ht="22.5" hidden="1" customHeight="1">
      <c r="A684" s="5">
        <v>45975.0</v>
      </c>
      <c r="B684" s="20" t="s">
        <v>0</v>
      </c>
      <c r="C684" s="28" t="str">
        <f t="array" ref="C684">IFNA(XLOOKUP(E684,GP_Bhajan_List[GP Bhajan List], GP_Bhajan_List[Singer]),"")</f>
        <v/>
      </c>
      <c r="D684" s="20" t="s">
        <v>7542</v>
      </c>
      <c r="E684" s="22"/>
      <c r="F684" s="23"/>
      <c r="G684" s="65" t="s">
        <v>155</v>
      </c>
      <c r="H684" s="25" t="str">
        <f t="array" ref="H684">IFNA(INDEX(Pitches[],MATCH($G684,Pitches[Pitches],0),2),"")</f>
        <v>C#</v>
      </c>
      <c r="I684" s="23" t="str">
        <f t="array" ref="I684">IF(
  AND(D684="", E684=""), 
  "", 
  IFNA(
    IF(
      INDEX(Singers[], MATCH(IF(D684&lt;&gt;"", B684, C684), Singers[Singers], 0), 2, 0) = "Gents",
      INDEX(Bhajans[], MATCH(IF(D684&lt;&gt;"", D684, E684), Bhajans[title], 0), 13),
      INDEX(Bhajans[], MATCH(IF(D684&lt;&gt;"", D684, E684), Bhajans[title], 0), 14)
    ),
    ""
  )
)
</f>
        <v>4 Pancham / F</v>
      </c>
      <c r="J684" s="25" t="str">
        <f t="array" ref="J684">IF(AND($D684="", $E684=""), "", IFNA(INDEX(Bhajans[], MATCH(IF($D684&lt;&gt;"", $D684, $E684), Bhajans[title], 0), 9), ""))
</f>
        <v>Kalyani / Yaman</v>
      </c>
      <c r="K684" s="26" t="str">
        <f t="array" ref="K684">IF(AND($D684="", $E684=""), "", IFNA(INDEX(Bhajans[], MATCH(IF($D684&lt;&gt;"", $D684, $E684), Bhajans[title], 0), 5), ""))
</f>
        <v>Sheetala Charanam Komala Charanam, Manjula Charanam Mama Guru Charanam
Mrudula Charanam Anugraha Charanam
Sadguru Charanam Sada Smarami
Prema Daata Sai Guru Natha
Pavana Charanam Sada Bhajami</v>
      </c>
      <c r="L684" s="26" t="str">
        <f t="array" ref="L684">IF(AND($D684="", $E684=""), "", IFNA(INDEX(Bhajans[], MATCH(IF($D684&lt;&gt;"", $D684, $E684), Bhajans[title], 0), 4), ""))
</f>
        <v>The Feet of my Divine Preceptor Sai are cold and soft, are tender to touch and are full of grace. Let us all meditate and offer our prayers to these holy Feet, which always shower love and grace.</v>
      </c>
    </row>
    <row r="685" ht="22.5" hidden="1" customHeight="1">
      <c r="A685" s="5">
        <v>45975.0</v>
      </c>
      <c r="B685" s="22"/>
      <c r="C685" s="28" t="str">
        <f t="array" ref="C685">IFNA(XLOOKUP(E685,GP_Bhajan_List[GP Bhajan List], GP_Bhajan_List[Singer]),"")</f>
        <v/>
      </c>
      <c r="D685" s="22"/>
      <c r="E685" s="22"/>
      <c r="F685" s="23"/>
      <c r="G685" s="65"/>
      <c r="H685" s="25" t="str">
        <f t="array" ref="H685">IFNA(INDEX(Pitches[],MATCH($G685,Pitches[Pitches],0),2),"")</f>
        <v/>
      </c>
      <c r="I685" s="23" t="str">
        <f t="array" ref="I685">IF(
  AND(D685="", E685=""), 
  "", 
  IFNA(
    IF(
      INDEX(Singers[], MATCH(IF(D685&lt;&gt;"", B685, C685), Singers[Singers], 0), 2, 0) = "Gents",
      INDEX(Bhajans[], MATCH(IF(D685&lt;&gt;"", D685, E685), Bhajans[title], 0), 13),
      INDEX(Bhajans[], MATCH(IF(D685&lt;&gt;"", D685, E685), Bhajans[title], 0), 14)
    ),
    ""
  )
)
</f>
        <v/>
      </c>
      <c r="J685" s="25" t="str">
        <f t="array" ref="J685">IF(AND($D685="", $E685=""), "", IFNA(INDEX(Bhajans[], MATCH(IF($D685&lt;&gt;"", $D685, $E685), Bhajans[title], 0), 9), ""))
</f>
        <v/>
      </c>
      <c r="K685" s="26" t="str">
        <f t="array" ref="K685">IF(AND($D685="", $E685=""), "", IFNA(INDEX(Bhajans[], MATCH(IF($D685&lt;&gt;"", $D685, $E685), Bhajans[title], 0), 5), ""))
</f>
        <v/>
      </c>
      <c r="L685" s="26" t="str">
        <f t="array" ref="L685">IF(AND($D685="", $E685=""), "", IFNA(INDEX(Bhajans[], MATCH(IF($D685&lt;&gt;"", $D685, $E685), Bhajans[title], 0), 4), ""))
</f>
        <v/>
      </c>
    </row>
    <row r="686" ht="22.5" hidden="1" customHeight="1">
      <c r="A686" s="5">
        <v>45976.0</v>
      </c>
      <c r="B686" s="22"/>
      <c r="C686" s="28" t="str">
        <f t="array" ref="C686">IFNA(XLOOKUP(E686,GP_Bhajan_List[GP Bhajan List], GP_Bhajan_List[Singer]),"")</f>
        <v/>
      </c>
      <c r="D686" s="22"/>
      <c r="E686" s="22"/>
      <c r="F686" s="23"/>
      <c r="G686" s="65"/>
      <c r="H686" s="25" t="str">
        <f t="array" ref="H686">IFNA(INDEX(Pitches[],MATCH($G686,Pitches[Pitches],0),2),"")</f>
        <v/>
      </c>
      <c r="I686" s="23" t="str">
        <f t="array" ref="I686">IF(
  AND(D686="", E686=""), 
  "", 
  IFNA(
    IF(
      INDEX(Singers[], MATCH(IF(D686&lt;&gt;"", B686, C686), Singers[Singers], 0), 2, 0) = "Gents",
      INDEX(Bhajans[], MATCH(IF(D686&lt;&gt;"", D686, E686), Bhajans[title], 0), 13),
      INDEX(Bhajans[], MATCH(IF(D686&lt;&gt;"", D686, E686), Bhajans[title], 0), 14)
    ),
    ""
  )
)
</f>
        <v/>
      </c>
      <c r="J686" s="25" t="str">
        <f t="array" ref="J686">IF(AND($D686="", $E686=""), "", IFNA(INDEX(Bhajans[], MATCH(IF($D686&lt;&gt;"", $D686, $E686), Bhajans[title], 0), 9), ""))
</f>
        <v/>
      </c>
      <c r="K686" s="26" t="str">
        <f t="array" ref="K686">IF(AND($D686="", $E686=""), "", IFNA(INDEX(Bhajans[], MATCH(IF($D686&lt;&gt;"", $D686, $E686), Bhajans[title], 0), 5), ""))
</f>
        <v/>
      </c>
      <c r="L686" s="26" t="str">
        <f t="array" ref="L686">IF(AND($D686="", $E686=""), "", IFNA(INDEX(Bhajans[], MATCH(IF($D686&lt;&gt;"", $D686, $E686), Bhajans[title], 0), 4), ""))
</f>
        <v/>
      </c>
    </row>
    <row r="687" ht="22.5" hidden="1" customHeight="1">
      <c r="A687" s="5">
        <v>45976.0</v>
      </c>
      <c r="B687" s="22"/>
      <c r="C687" s="28" t="str">
        <f t="array" ref="C687">IFNA(XLOOKUP(E687,GP_Bhajan_List[GP Bhajan List], GP_Bhajan_List[Singer]),"")</f>
        <v/>
      </c>
      <c r="D687" s="22"/>
      <c r="E687" s="22"/>
      <c r="F687" s="23"/>
      <c r="G687" s="65"/>
      <c r="H687" s="25" t="str">
        <f t="array" ref="H687">IFNA(INDEX(Pitches[],MATCH($G687,Pitches[Pitches],0),2),"")</f>
        <v/>
      </c>
      <c r="I687" s="23" t="str">
        <f t="array" ref="I687">IF(
  AND(D687="", E687=""), 
  "", 
  IFNA(
    IF(
      INDEX(Singers[], MATCH(IF(D687&lt;&gt;"", B687, C687), Singers[Singers], 0), 2, 0) = "Gents",
      INDEX(Bhajans[], MATCH(IF(D687&lt;&gt;"", D687, E687), Bhajans[title], 0), 13),
      INDEX(Bhajans[], MATCH(IF(D687&lt;&gt;"", D687, E687), Bhajans[title], 0), 14)
    ),
    ""
  )
)
</f>
        <v/>
      </c>
      <c r="J687" s="25" t="str">
        <f t="array" ref="J687">IF(AND($D687="", $E687=""), "", IFNA(INDEX(Bhajans[], MATCH(IF($D687&lt;&gt;"", $D687, $E687), Bhajans[title], 0), 9), ""))
</f>
        <v/>
      </c>
      <c r="K687" s="26" t="str">
        <f t="array" ref="K687">IF(AND($D687="", $E687=""), "", IFNA(INDEX(Bhajans[], MATCH(IF($D687&lt;&gt;"", $D687, $E687), Bhajans[title], 0), 5), ""))
</f>
        <v/>
      </c>
      <c r="L687" s="26" t="str">
        <f t="array" ref="L687">IF(AND($D687="", $E687=""), "", IFNA(INDEX(Bhajans[], MATCH(IF($D687&lt;&gt;"", $D687, $E687), Bhajans[title], 0), 4), ""))
</f>
        <v/>
      </c>
    </row>
    <row r="688" ht="22.5" hidden="1" customHeight="1">
      <c r="A688" s="5">
        <v>45976.0</v>
      </c>
      <c r="B688" s="22"/>
      <c r="C688" s="28" t="str">
        <f t="array" ref="C688">IFNA(XLOOKUP(E688,GP_Bhajan_List[GP Bhajan List], GP_Bhajan_List[Singer]),"")</f>
        <v/>
      </c>
      <c r="D688" s="22"/>
      <c r="E688" s="22"/>
      <c r="F688" s="23"/>
      <c r="G688" s="65"/>
      <c r="H688" s="25" t="str">
        <f t="array" ref="H688">IFNA(INDEX(Pitches[],MATCH($G688,Pitches[Pitches],0),2),"")</f>
        <v/>
      </c>
      <c r="I688" s="23" t="str">
        <f t="array" ref="I688">IF(
  AND(D688="", E688=""), 
  "", 
  IFNA(
    IF(
      INDEX(Singers[], MATCH(IF(D688&lt;&gt;"", B688, C688), Singers[Singers], 0), 2, 0) = "Gents",
      INDEX(Bhajans[], MATCH(IF(D688&lt;&gt;"", D688, E688), Bhajans[title], 0), 13),
      INDEX(Bhajans[], MATCH(IF(D688&lt;&gt;"", D688, E688), Bhajans[title], 0), 14)
    ),
    ""
  )
)
</f>
        <v/>
      </c>
      <c r="J688" s="25" t="str">
        <f t="array" ref="J688">IF(AND($D688="", $E688=""), "", IFNA(INDEX(Bhajans[], MATCH(IF($D688&lt;&gt;"", $D688, $E688), Bhajans[title], 0), 9), ""))
</f>
        <v/>
      </c>
      <c r="K688" s="26" t="str">
        <f t="array" ref="K688">IF(AND($D688="", $E688=""), "", IFNA(INDEX(Bhajans[], MATCH(IF($D688&lt;&gt;"", $D688, $E688), Bhajans[title], 0), 5), ""))
</f>
        <v/>
      </c>
      <c r="L688" s="26" t="str">
        <f t="array" ref="L688">IF(AND($D688="", $E688=""), "", IFNA(INDEX(Bhajans[], MATCH(IF($D688&lt;&gt;"", $D688, $E688), Bhajans[title], 0), 4), ""))
</f>
        <v/>
      </c>
    </row>
    <row r="689" ht="22.5" hidden="1" customHeight="1">
      <c r="A689" s="5">
        <v>45976.0</v>
      </c>
      <c r="B689" s="20"/>
      <c r="C689" s="28" t="str">
        <f t="array" ref="C689">IFNA(XLOOKUP(E689,GP_Bhajan_List[GP Bhajan List], GP_Bhajan_List[Singer]),"")</f>
        <v/>
      </c>
      <c r="D689" s="20"/>
      <c r="E689" s="22"/>
      <c r="F689" s="23"/>
      <c r="G689" s="65"/>
      <c r="H689" s="25" t="str">
        <f t="array" ref="H689">IFNA(INDEX(Pitches[],MATCH($G689,Pitches[Pitches],0),2),"")</f>
        <v/>
      </c>
      <c r="I689" s="23" t="str">
        <f t="array" ref="I689">IF(
  AND(D689="", E689=""), 
  "", 
  IFNA(
    IF(
      INDEX(Singers[], MATCH(IF(D689&lt;&gt;"", B689, C689), Singers[Singers], 0), 2, 0) = "Gents",
      INDEX(Bhajans[], MATCH(IF(D689&lt;&gt;"", D689, E689), Bhajans[title], 0), 13),
      INDEX(Bhajans[], MATCH(IF(D689&lt;&gt;"", D689, E689), Bhajans[title], 0), 14)
    ),
    ""
  )
)
</f>
        <v/>
      </c>
      <c r="J689" s="25" t="str">
        <f t="array" ref="J689">IF(AND($D689="", $E689=""), "", IFNA(INDEX(Bhajans[], MATCH(IF($D689&lt;&gt;"", $D689, $E689), Bhajans[title], 0), 9), ""))
</f>
        <v/>
      </c>
      <c r="K689" s="26" t="str">
        <f t="array" ref="K689">IF(AND($D689="", $E689=""), "", IFNA(INDEX(Bhajans[], MATCH(IF($D689&lt;&gt;"", $D689, $E689), Bhajans[title], 0), 5), ""))
</f>
        <v/>
      </c>
      <c r="L689" s="26" t="str">
        <f t="array" ref="L689">IF(AND($D689="", $E689=""), "", IFNA(INDEX(Bhajans[], MATCH(IF($D689&lt;&gt;"", $D689, $E689), Bhajans[title], 0), 4), ""))
</f>
        <v/>
      </c>
    </row>
    <row r="690" ht="22.5" hidden="1" customHeight="1">
      <c r="A690" s="5">
        <v>45976.0</v>
      </c>
      <c r="B690" s="22"/>
      <c r="C690" s="28" t="str">
        <f t="array" ref="C690">IFNA(XLOOKUP(E690,GP_Bhajan_List[GP Bhajan List], GP_Bhajan_List[Singer]),"")</f>
        <v/>
      </c>
      <c r="D690" s="22"/>
      <c r="E690" s="22"/>
      <c r="F690" s="23"/>
      <c r="G690" s="65"/>
      <c r="H690" s="25" t="str">
        <f t="array" ref="H690">IFNA(INDEX(Pitches[],MATCH($G690,Pitches[Pitches],0),2),"")</f>
        <v/>
      </c>
      <c r="I690" s="23" t="str">
        <f t="array" ref="I690">IF(
  AND(D690="", E690=""), 
  "", 
  IFNA(
    IF(
      INDEX(Singers[], MATCH(IF(D690&lt;&gt;"", B690, C690), Singers[Singers], 0), 2, 0) = "Gents",
      INDEX(Bhajans[], MATCH(IF(D690&lt;&gt;"", D690, E690), Bhajans[title], 0), 13),
      INDEX(Bhajans[], MATCH(IF(D690&lt;&gt;"", D690, E690), Bhajans[title], 0), 14)
    ),
    ""
  )
)
</f>
        <v/>
      </c>
      <c r="J690" s="25" t="str">
        <f t="array" ref="J690">IF(AND($D690="", $E690=""), "", IFNA(INDEX(Bhajans[], MATCH(IF($D690&lt;&gt;"", $D690, $E690), Bhajans[title], 0), 9), ""))
</f>
        <v/>
      </c>
      <c r="K690" s="26" t="str">
        <f t="array" ref="K690">IF(AND($D690="", $E690=""), "", IFNA(INDEX(Bhajans[], MATCH(IF($D690&lt;&gt;"", $D690, $E690), Bhajans[title], 0), 5), ""))
</f>
        <v/>
      </c>
      <c r="L690" s="26" t="str">
        <f t="array" ref="L690">IF(AND($D690="", $E690=""), "", IFNA(INDEX(Bhajans[], MATCH(IF($D690&lt;&gt;"", $D690, $E690), Bhajans[title], 0), 4), ""))
</f>
        <v/>
      </c>
    </row>
    <row r="691" ht="22.5" hidden="1" customHeight="1">
      <c r="A691" s="5">
        <v>45976.0</v>
      </c>
      <c r="B691" s="22"/>
      <c r="C691" s="28" t="str">
        <f t="array" ref="C691">IFNA(XLOOKUP(E691,GP_Bhajan_List[GP Bhajan List], GP_Bhajan_List[Singer]),"")</f>
        <v/>
      </c>
      <c r="D691" s="22"/>
      <c r="E691" s="22"/>
      <c r="F691" s="23"/>
      <c r="G691" s="65"/>
      <c r="H691" s="25" t="str">
        <f t="array" ref="H691">IFNA(INDEX(Pitches[],MATCH($G691,Pitches[Pitches],0),2),"")</f>
        <v/>
      </c>
      <c r="I691" s="23" t="str">
        <f t="array" ref="I691">IF(
  AND(D691="", E691=""), 
  "", 
  IFNA(
    IF(
      INDEX(Singers[], MATCH(IF(D691&lt;&gt;"", B691, C691), Singers[Singers], 0), 2, 0) = "Gents",
      INDEX(Bhajans[], MATCH(IF(D691&lt;&gt;"", D691, E691), Bhajans[title], 0), 13),
      INDEX(Bhajans[], MATCH(IF(D691&lt;&gt;"", D691, E691), Bhajans[title], 0), 14)
    ),
    ""
  )
)
</f>
        <v/>
      </c>
      <c r="J691" s="25" t="str">
        <f t="array" ref="J691">IF(AND($D691="", $E691=""), "", IFNA(INDEX(Bhajans[], MATCH(IF($D691&lt;&gt;"", $D691, $E691), Bhajans[title], 0), 9), ""))
</f>
        <v/>
      </c>
      <c r="K691" s="26" t="str">
        <f t="array" ref="K691">IF(AND($D691="", $E691=""), "", IFNA(INDEX(Bhajans[], MATCH(IF($D691&lt;&gt;"", $D691, $E691), Bhajans[title], 0), 5), ""))
</f>
        <v/>
      </c>
      <c r="L691" s="26" t="str">
        <f t="array" ref="L691">IF(AND($D691="", $E691=""), "", IFNA(INDEX(Bhajans[], MATCH(IF($D691&lt;&gt;"", $D691, $E691), Bhajans[title], 0), 4), ""))
</f>
        <v/>
      </c>
    </row>
    <row r="692" ht="22.5" hidden="1" customHeight="1">
      <c r="A692" s="5">
        <v>45976.0</v>
      </c>
      <c r="B692" s="22"/>
      <c r="C692" s="28" t="str">
        <f t="array" ref="C692">IFNA(XLOOKUP(E692,GP_Bhajan_List[GP Bhajan List], GP_Bhajan_List[Singer]),"")</f>
        <v/>
      </c>
      <c r="D692" s="22"/>
      <c r="E692" s="22"/>
      <c r="F692" s="23"/>
      <c r="G692" s="65"/>
      <c r="H692" s="25" t="str">
        <f t="array" ref="H692">IFNA(INDEX(Pitches[],MATCH($G692,Pitches[Pitches],0),2),"")</f>
        <v/>
      </c>
      <c r="I692" s="23" t="str">
        <f t="array" ref="I692">IF(
  AND(D692="", E692=""), 
  "", 
  IFNA(
    IF(
      INDEX(Singers[], MATCH(IF(D692&lt;&gt;"", B692, C692), Singers[Singers], 0), 2, 0) = "Gents",
      INDEX(Bhajans[], MATCH(IF(D692&lt;&gt;"", D692, E692), Bhajans[title], 0), 13),
      INDEX(Bhajans[], MATCH(IF(D692&lt;&gt;"", D692, E692), Bhajans[title], 0), 14)
    ),
    ""
  )
)
</f>
        <v/>
      </c>
      <c r="J692" s="25" t="str">
        <f t="array" ref="J692">IF(AND($D692="", $E692=""), "", IFNA(INDEX(Bhajans[], MATCH(IF($D692&lt;&gt;"", $D692, $E692), Bhajans[title], 0), 9), ""))
</f>
        <v/>
      </c>
      <c r="K692" s="26" t="str">
        <f t="array" ref="K692">IF(AND($D692="", $E692=""), "", IFNA(INDEX(Bhajans[], MATCH(IF($D692&lt;&gt;"", $D692, $E692), Bhajans[title], 0), 5), ""))
</f>
        <v/>
      </c>
      <c r="L692" s="26" t="str">
        <f t="array" ref="L692">IF(AND($D692="", $E692=""), "", IFNA(INDEX(Bhajans[], MATCH(IF($D692&lt;&gt;"", $D692, $E692), Bhajans[title], 0), 4), ""))
</f>
        <v/>
      </c>
    </row>
    <row r="693" ht="22.5" hidden="1" customHeight="1">
      <c r="A693" s="5">
        <v>45976.0</v>
      </c>
      <c r="B693" s="22"/>
      <c r="C693" s="28" t="str">
        <f t="array" ref="C693">IFNA(XLOOKUP(E693,GP_Bhajan_List[GP Bhajan List], GP_Bhajan_List[Singer]),"")</f>
        <v/>
      </c>
      <c r="D693" s="22"/>
      <c r="E693" s="22"/>
      <c r="F693" s="23"/>
      <c r="G693" s="65"/>
      <c r="H693" s="25" t="str">
        <f t="array" ref="H693">IFNA(INDEX(Pitches[],MATCH($G693,Pitches[Pitches],0),2),"")</f>
        <v/>
      </c>
      <c r="I693" s="23" t="str">
        <f t="array" ref="I693">IF(
  AND(D693="", E693=""), 
  "", 
  IFNA(
    IF(
      INDEX(Singers[], MATCH(IF(D693&lt;&gt;"", B693, C693), Singers[Singers], 0), 2, 0) = "Gents",
      INDEX(Bhajans[], MATCH(IF(D693&lt;&gt;"", D693, E693), Bhajans[title], 0), 13),
      INDEX(Bhajans[], MATCH(IF(D693&lt;&gt;"", D693, E693), Bhajans[title], 0), 14)
    ),
    ""
  )
)
</f>
        <v/>
      </c>
      <c r="J693" s="25" t="str">
        <f t="array" ref="J693">IF(AND($D693="", $E693=""), "", IFNA(INDEX(Bhajans[], MATCH(IF($D693&lt;&gt;"", $D693, $E693), Bhajans[title], 0), 9), ""))
</f>
        <v/>
      </c>
      <c r="K693" s="26" t="str">
        <f t="array" ref="K693">IF(AND($D693="", $E693=""), "", IFNA(INDEX(Bhajans[], MATCH(IF($D693&lt;&gt;"", $D693, $E693), Bhajans[title], 0), 5), ""))
</f>
        <v/>
      </c>
      <c r="L693" s="26" t="str">
        <f t="array" ref="L693">IF(AND($D693="", $E693=""), "", IFNA(INDEX(Bhajans[], MATCH(IF($D693&lt;&gt;"", $D693, $E693), Bhajans[title], 0), 4), ""))
</f>
        <v/>
      </c>
    </row>
    <row r="694" ht="22.5" hidden="1" customHeight="1">
      <c r="A694" s="5">
        <v>45976.0</v>
      </c>
      <c r="B694" s="22"/>
      <c r="C694" s="28" t="str">
        <f t="array" ref="C694">IFNA(XLOOKUP(E694,GP_Bhajan_List[GP Bhajan List], GP_Bhajan_List[Singer]),"")</f>
        <v/>
      </c>
      <c r="D694" s="22"/>
      <c r="E694" s="22"/>
      <c r="F694" s="23"/>
      <c r="G694" s="65"/>
      <c r="H694" s="25" t="str">
        <f t="array" ref="H694">IFNA(INDEX(Pitches[],MATCH($G694,Pitches[Pitches],0),2),"")</f>
        <v/>
      </c>
      <c r="I694" s="23" t="str">
        <f t="array" ref="I694">IF(
  AND(D694="", E694=""), 
  "", 
  IFNA(
    IF(
      INDEX(Singers[], MATCH(IF(D694&lt;&gt;"", B694, C694), Singers[Singers], 0), 2, 0) = "Gents",
      INDEX(Bhajans[], MATCH(IF(D694&lt;&gt;"", D694, E694), Bhajans[title], 0), 13),
      INDEX(Bhajans[], MATCH(IF(D694&lt;&gt;"", D694, E694), Bhajans[title], 0), 14)
    ),
    ""
  )
)
</f>
        <v/>
      </c>
      <c r="J694" s="25" t="str">
        <f t="array" ref="J694">IF(AND($D694="", $E694=""), "", IFNA(INDEX(Bhajans[], MATCH(IF($D694&lt;&gt;"", $D694, $E694), Bhajans[title], 0), 9), ""))
</f>
        <v/>
      </c>
      <c r="K694" s="26" t="str">
        <f t="array" ref="K694">IF(AND($D694="", $E694=""), "", IFNA(INDEX(Bhajans[], MATCH(IF($D694&lt;&gt;"", $D694, $E694), Bhajans[title], 0), 5), ""))
</f>
        <v/>
      </c>
      <c r="L694" s="26" t="str">
        <f t="array" ref="L694">IF(AND($D694="", $E694=""), "", IFNA(INDEX(Bhajans[], MATCH(IF($D694&lt;&gt;"", $D694, $E694), Bhajans[title], 0), 4), ""))
</f>
        <v/>
      </c>
    </row>
    <row r="695" ht="22.5" hidden="1" customHeight="1">
      <c r="A695" s="5">
        <v>45976.0</v>
      </c>
      <c r="B695" s="20" t="s">
        <v>10</v>
      </c>
      <c r="C695" s="28" t="str">
        <f t="array" ref="C695">IFNA(XLOOKUP(E695,GP_Bhajan_List[GP Bhajan List], GP_Bhajan_List[Singer]),"")</f>
        <v/>
      </c>
      <c r="D695" s="20" t="s">
        <v>518</v>
      </c>
      <c r="E695" s="22"/>
      <c r="F695" s="23"/>
      <c r="G695" s="65" t="s">
        <v>120</v>
      </c>
      <c r="H695" s="25" t="str">
        <f t="array" ref="H695">IFNA(INDEX(Pitches[],MATCH($G695,Pitches[Pitches],0),2),"")</f>
        <v>D</v>
      </c>
      <c r="I695" s="23" t="str">
        <f t="array" ref="I695">IF(
  AND(D695="", E695=""), 
  "", 
  IFNA(
    IF(
      INDEX(Singers[], MATCH(IF(D695&lt;&gt;"", B695, C695), Singers[Singers], 0), 2, 0) = "Gents",
      INDEX(Bhajans[], MATCH(IF(D695&lt;&gt;"", D695, E695), Bhajans[title], 0), 13),
      INDEX(Bhajans[], MATCH(IF(D695&lt;&gt;"", D695, E695), Bhajans[title], 0), 14)
    ),
    ""
  )
)
</f>
        <v>5 Pancham / G</v>
      </c>
      <c r="J695" s="25" t="str">
        <f t="array" ref="J695">IF(AND($D695="", $E695=""), "", IFNA(INDEX(Bhajans[], MATCH(IF($D695&lt;&gt;"", $D695, $E695), Bhajans[title], 0), 9), ""))
</f>
        <v>Yaman Kalyan</v>
      </c>
      <c r="K695" s="26" t="str">
        <f t="array" ref="K695">IF(AND($D695="", $E695=""), "", IFNA(INDEX(Bhajans[], MATCH(IF($D695&lt;&gt;"", $D695, $E695), Bhajans[title], 0), 5), ""))
</f>
        <v>Mangala Charana Gajanana
Gajavadana Shubhanana [ Mangala Charana ... ]
Vidya Dayaka Buddhi Pradayaka
Gowri Tanaya Gajanana</v>
      </c>
      <c r="L695" s="26" t="str">
        <f t="array" ref="L695">IF(AND($D695="", $E695=""), "", IFNA(INDEX(Bhajans[], MATCH(IF($D695&lt;&gt;"", $D695, $E695), Bhajans[title], 0), 4), ""))
</f>
        <v>Salutations to the Lotus Feet of the benevolent and goodness bestowing elephant-faced Lord Ganesha. He is the provider of knowledge and intelligence, the son of Gowri (Parvathi).</v>
      </c>
    </row>
    <row r="696" ht="22.5" hidden="1" customHeight="1">
      <c r="A696" s="5">
        <v>45976.0</v>
      </c>
      <c r="B696" s="20" t="s">
        <v>13</v>
      </c>
      <c r="C696" s="28" t="str">
        <f t="array" ref="C696">IFNA(XLOOKUP(E696,GP_Bhajan_List[GP Bhajan List], GP_Bhajan_List[Singer]),"")</f>
        <v/>
      </c>
      <c r="D696" s="20" t="s">
        <v>2678</v>
      </c>
      <c r="E696" s="22"/>
      <c r="F696" s="23"/>
      <c r="G696" s="65" t="s">
        <v>41</v>
      </c>
      <c r="H696" s="25" t="str">
        <f t="array" ref="H696">IFNA(INDEX(Pitches[],MATCH($G696,Pitches[Pitches],0),2),"")</f>
        <v>G</v>
      </c>
      <c r="I696" s="23" t="str">
        <f t="array" ref="I696">IF(
  AND(D696="", E696=""), 
  "", 
  IFNA(
    IF(
      INDEX(Singers[], MATCH(IF(D696&lt;&gt;"", B696, C696), Singers[Singers], 0), 2, 0) = "Gents",
      INDEX(Bhajans[], MATCH(IF(D696&lt;&gt;"", D696, E696), Bhajans[title], 0), 13),
      INDEX(Bhajans[], MATCH(IF(D696&lt;&gt;"", D696, E696), Bhajans[title], 0), 14)
    ),
    ""
  )
)
</f>
        <v>1 Pancham / C</v>
      </c>
      <c r="J696" s="25" t="str">
        <f t="array" ref="J696">IF(AND($D696="", $E696=""), "", IFNA(INDEX(Bhajans[], MATCH(IF($D696&lt;&gt;"", $D696, $E696), Bhajans[title], 0), 9), ""))
</f>
        <v>Jaunpuri</v>
      </c>
      <c r="K696" s="26" t="str">
        <f t="array" ref="K696">IF(AND($D696="", $E696=""), "", IFNA(INDEX(Bhajans[], MATCH(IF($D696&lt;&gt;"", $D696, $E696), Bhajans[title], 0), 5), ""))
</f>
        <v>Bhajo Madhura Hari Naam Nirantara Bhajo Madhura Hari Naam
Sarala Bhaav Se Sai Bhajo
Madhura Bhaav Se Baba Bhajo
Hari Hi Sukh Hai Hari Hi Shanthi
Hari Prashanthi Nivasi Ram</v>
      </c>
      <c r="L696" s="26" t="str">
        <f t="array" ref="L696">IF(AND($D696="", $E696=""), "", IFNA(INDEX(Bhajans[], MATCH(IF($D696&lt;&gt;"", $D696, $E696), Bhajans[title], 0), 4), ""))
</f>
        <v>Worship and recite forever the enchanting and sweet name of Lord Hari. There is no happiness and peace without chanting the sweet name of the Lord Sai, the resident of Prashanthi Nilayam, the abode of everlasting peace.</v>
      </c>
    </row>
    <row r="697" ht="22.5" hidden="1" customHeight="1">
      <c r="A697" s="5">
        <v>45976.0</v>
      </c>
      <c r="B697" s="20" t="s">
        <v>16</v>
      </c>
      <c r="C697" s="28" t="str">
        <f t="array" ref="C697">IFNA(XLOOKUP(E697,GP_Bhajan_List[GP Bhajan List], GP_Bhajan_List[Singer]),"")</f>
        <v/>
      </c>
      <c r="D697" s="20" t="s">
        <v>1741</v>
      </c>
      <c r="E697" s="22"/>
      <c r="F697" s="23"/>
      <c r="G697" s="65" t="s">
        <v>120</v>
      </c>
      <c r="H697" s="25" t="str">
        <f t="array" ref="H697">IFNA(INDEX(Pitches[],MATCH($G697,Pitches[Pitches],0),2),"")</f>
        <v>D</v>
      </c>
      <c r="I697" s="23" t="str">
        <f t="array" ref="I697">IF(
  AND(D697="", E697=""), 
  "", 
  IFNA(
    IF(
      INDEX(Singers[], MATCH(IF(D697&lt;&gt;"", B697, C697), Singers[Singers], 0), 2, 0) = "Gents",
      INDEX(Bhajans[], MATCH(IF(D697&lt;&gt;"", D697, E697), Bhajans[title], 0), 13),
      INDEX(Bhajans[], MATCH(IF(D697&lt;&gt;"", D697, E697), Bhajans[title], 0), 14)
    ),
    ""
  )
)
</f>
        <v>5 Pancham / G</v>
      </c>
      <c r="J697" s="25" t="str">
        <f t="array" ref="J697">IF(AND($D697="", $E697=""), "", IFNA(INDEX(Bhajans[], MATCH(IF($D697&lt;&gt;"", $D697, $E697), Bhajans[title], 0), 9), ""))
</f>
        <v>Desh</v>
      </c>
      <c r="K697" s="26" t="str">
        <f t="array" ref="K697">IF(AND($D697="", $E697=""), "", IFNA(INDEX(Bhajans[], MATCH(IF($D697&lt;&gt;"", $D697, $E697), Bhajans[title], 0), 5), ""))
</f>
        <v>Jagatpathey Hari Sai Gopala
Jagadodhara Sai Nandalala
Mathuradhipathey Krishna Gopala
Madhura Madhura Hey Gaana Vilola
Jagadodhara Sai Nandalala
Sai Nandalala Jai Jai Gopala (3)</v>
      </c>
      <c r="L697" s="26" t="str">
        <f t="array" ref="L697">IF(AND($D697="", $E697=""), "", IFNA(INDEX(Bhajans[], MATCH(IF($D697&lt;&gt;"", $D697, $E697), Bhajans[title], 0), 4), ""))
</f>
        <v>Glory to Lord Gopala (Krishna), the Lord and sustainer of the Universe. Victory to Lord Krishna, the King of Mathura, the patron of sweet music and the son of Nanda. Victory to Lord Sai who is verily Lord Krishna.</v>
      </c>
    </row>
    <row r="698" ht="22.5" hidden="1" customHeight="1">
      <c r="A698" s="5">
        <v>45976.0</v>
      </c>
      <c r="B698" s="22"/>
      <c r="C698" s="28" t="str">
        <f t="array" ref="C698">IFNA(XLOOKUP(E698,GP_Bhajan_List[GP Bhajan List], GP_Bhajan_List[Singer]),"")</f>
        <v/>
      </c>
      <c r="D698" s="22"/>
      <c r="E698" s="22"/>
      <c r="F698" s="23"/>
      <c r="G698" s="65"/>
      <c r="H698" s="25" t="str">
        <f t="array" ref="H698">IFNA(INDEX(Pitches[],MATCH($G698,Pitches[Pitches],0),2),"")</f>
        <v/>
      </c>
      <c r="I698" s="23" t="str">
        <f t="array" ref="I698">IF(
  AND(D698="", E698=""), 
  "", 
  IFNA(
    IF(
      INDEX(Singers[], MATCH(IF(D698&lt;&gt;"", B698, C698), Singers[Singers], 0), 2, 0) = "Gents",
      INDEX(Bhajans[], MATCH(IF(D698&lt;&gt;"", D698, E698), Bhajans[title], 0), 13),
      INDEX(Bhajans[], MATCH(IF(D698&lt;&gt;"", D698, E698), Bhajans[title], 0), 14)
    ),
    ""
  )
)
</f>
        <v/>
      </c>
      <c r="J698" s="25" t="str">
        <f t="array" ref="J698">IF(AND($D698="", $E698=""), "", IFNA(INDEX(Bhajans[], MATCH(IF($D698&lt;&gt;"", $D698, $E698), Bhajans[title], 0), 9), ""))
</f>
        <v/>
      </c>
      <c r="K698" s="26" t="str">
        <f t="array" ref="K698">IF(AND($D698="", $E698=""), "", IFNA(INDEX(Bhajans[], MATCH(IF($D698&lt;&gt;"", $D698, $E698), Bhajans[title], 0), 5), ""))
</f>
        <v/>
      </c>
      <c r="L698" s="26" t="str">
        <f t="array" ref="L698">IF(AND($D698="", $E698=""), "", IFNA(INDEX(Bhajans[], MATCH(IF($D698&lt;&gt;"", $D698, $E698), Bhajans[title], 0), 4), ""))
</f>
        <v/>
      </c>
    </row>
    <row r="699" ht="22.5" hidden="1" customHeight="1">
      <c r="A699" s="5">
        <v>45977.0</v>
      </c>
      <c r="B699" s="22"/>
      <c r="C699" s="28" t="str">
        <f t="array" ref="C699">IFNA(XLOOKUP(E699,GP_Bhajan_List[GP Bhajan List], GP_Bhajan_List[Singer]),"")</f>
        <v/>
      </c>
      <c r="D699" s="22"/>
      <c r="E699" s="22"/>
      <c r="F699" s="23"/>
      <c r="G699" s="65"/>
      <c r="H699" s="25" t="str">
        <f t="array" ref="H699">IFNA(INDEX(Pitches[],MATCH($G699,Pitches[Pitches],0),2),"")</f>
        <v/>
      </c>
      <c r="I699" s="23" t="str">
        <f t="array" ref="I699">IF(
  AND(D699="", E699=""), 
  "", 
  IFNA(
    IF(
      INDEX(Singers[], MATCH(IF(D699&lt;&gt;"", B699, C699), Singers[Singers], 0), 2, 0) = "Gents",
      INDEX(Bhajans[], MATCH(IF(D699&lt;&gt;"", D699, E699), Bhajans[title], 0), 13),
      INDEX(Bhajans[], MATCH(IF(D699&lt;&gt;"", D699, E699), Bhajans[title], 0), 14)
    ),
    ""
  )
)
</f>
        <v/>
      </c>
      <c r="J699" s="25" t="str">
        <f t="array" ref="J699">IF(AND($D699="", $E699=""), "", IFNA(INDEX(Bhajans[], MATCH(IF($D699&lt;&gt;"", $D699, $E699), Bhajans[title], 0), 9), ""))
</f>
        <v/>
      </c>
      <c r="K699" s="26" t="str">
        <f t="array" ref="K699">IF(AND($D699="", $E699=""), "", IFNA(INDEX(Bhajans[], MATCH(IF($D699&lt;&gt;"", $D699, $E699), Bhajans[title], 0), 5), ""))
</f>
        <v/>
      </c>
      <c r="L699" s="26" t="str">
        <f t="array" ref="L699">IF(AND($D699="", $E699=""), "", IFNA(INDEX(Bhajans[], MATCH(IF($D699&lt;&gt;"", $D699, $E699), Bhajans[title], 0), 4), ""))
</f>
        <v/>
      </c>
    </row>
    <row r="700" ht="22.5" hidden="1" customHeight="1">
      <c r="A700" s="5">
        <v>45977.0</v>
      </c>
      <c r="B700" s="22"/>
      <c r="C700" s="28" t="str">
        <f t="array" ref="C700">IFNA(XLOOKUP(E700,GP_Bhajan_List[GP Bhajan List], GP_Bhajan_List[Singer]),"")</f>
        <v/>
      </c>
      <c r="D700" s="22"/>
      <c r="E700" s="22"/>
      <c r="F700" s="23"/>
      <c r="G700" s="65"/>
      <c r="H700" s="25" t="str">
        <f t="array" ref="H700">IFNA(INDEX(Pitches[],MATCH($G700,Pitches[Pitches],0),2),"")</f>
        <v/>
      </c>
      <c r="I700" s="23" t="str">
        <f t="array" ref="I700">IF(
  AND(D700="", E700=""), 
  "", 
  IFNA(
    IF(
      INDEX(Singers[], MATCH(IF(D700&lt;&gt;"", B700, C700), Singers[Singers], 0), 2, 0) = "Gents",
      INDEX(Bhajans[], MATCH(IF(D700&lt;&gt;"", D700, E700), Bhajans[title], 0), 13),
      INDEX(Bhajans[], MATCH(IF(D700&lt;&gt;"", D700, E700), Bhajans[title], 0), 14)
    ),
    ""
  )
)
</f>
        <v/>
      </c>
      <c r="J700" s="25" t="str">
        <f t="array" ref="J700">IF(AND($D700="", $E700=""), "", IFNA(INDEX(Bhajans[], MATCH(IF($D700&lt;&gt;"", $D700, $E700), Bhajans[title], 0), 9), ""))
</f>
        <v/>
      </c>
      <c r="K700" s="26" t="str">
        <f t="array" ref="K700">IF(AND($D700="", $E700=""), "", IFNA(INDEX(Bhajans[], MATCH(IF($D700&lt;&gt;"", $D700, $E700), Bhajans[title], 0), 5), ""))
</f>
        <v/>
      </c>
      <c r="L700" s="26" t="str">
        <f t="array" ref="L700">IF(AND($D700="", $E700=""), "", IFNA(INDEX(Bhajans[], MATCH(IF($D700&lt;&gt;"", $D700, $E700), Bhajans[title], 0), 4), ""))
</f>
        <v/>
      </c>
    </row>
    <row r="701" ht="22.5" hidden="1" customHeight="1">
      <c r="A701" s="5">
        <v>45977.0</v>
      </c>
      <c r="B701" s="22"/>
      <c r="C701" s="28" t="str">
        <f t="array" ref="C701">IFNA(XLOOKUP(E701,GP_Bhajan_List[GP Bhajan List], GP_Bhajan_List[Singer]),"")</f>
        <v/>
      </c>
      <c r="D701" s="22"/>
      <c r="E701" s="22"/>
      <c r="F701" s="23"/>
      <c r="G701" s="65"/>
      <c r="H701" s="25" t="str">
        <f t="array" ref="H701">IFNA(INDEX(Pitches[],MATCH($G701,Pitches[Pitches],0),2),"")</f>
        <v/>
      </c>
      <c r="I701" s="23" t="str">
        <f t="array" ref="I701">IF(
  AND(D701="", E701=""), 
  "", 
  IFNA(
    IF(
      INDEX(Singers[], MATCH(IF(D701&lt;&gt;"", B701, C701), Singers[Singers], 0), 2, 0) = "Gents",
      INDEX(Bhajans[], MATCH(IF(D701&lt;&gt;"", D701, E701), Bhajans[title], 0), 13),
      INDEX(Bhajans[], MATCH(IF(D701&lt;&gt;"", D701, E701), Bhajans[title], 0), 14)
    ),
    ""
  )
)
</f>
        <v/>
      </c>
      <c r="J701" s="25" t="str">
        <f t="array" ref="J701">IF(AND($D701="", $E701=""), "", IFNA(INDEX(Bhajans[], MATCH(IF($D701&lt;&gt;"", $D701, $E701), Bhajans[title], 0), 9), ""))
</f>
        <v/>
      </c>
      <c r="K701" s="26" t="str">
        <f t="array" ref="K701">IF(AND($D701="", $E701=""), "", IFNA(INDEX(Bhajans[], MATCH(IF($D701&lt;&gt;"", $D701, $E701), Bhajans[title], 0), 5), ""))
</f>
        <v/>
      </c>
      <c r="L701" s="26" t="str">
        <f t="array" ref="L701">IF(AND($D701="", $E701=""), "", IFNA(INDEX(Bhajans[], MATCH(IF($D701&lt;&gt;"", $D701, $E701), Bhajans[title], 0), 4), ""))
</f>
        <v/>
      </c>
    </row>
    <row r="702" ht="22.5" hidden="1" customHeight="1">
      <c r="A702" s="5">
        <v>45977.0</v>
      </c>
      <c r="B702" s="22"/>
      <c r="C702" s="28" t="str">
        <f t="array" ref="C702">IFNA(XLOOKUP(E702,GP_Bhajan_List[GP Bhajan List], GP_Bhajan_List[Singer]),"")</f>
        <v/>
      </c>
      <c r="D702" s="22"/>
      <c r="E702" s="22"/>
      <c r="F702" s="23"/>
      <c r="G702" s="65"/>
      <c r="H702" s="25" t="str">
        <f t="array" ref="H702">IFNA(INDEX(Pitches[],MATCH($G702,Pitches[Pitches],0),2),"")</f>
        <v/>
      </c>
      <c r="I702" s="23" t="str">
        <f t="array" ref="I702">IF(
  AND(D702="", E702=""), 
  "", 
  IFNA(
    IF(
      INDEX(Singers[], MATCH(IF(D702&lt;&gt;"", B702, C702), Singers[Singers], 0), 2, 0) = "Gents",
      INDEX(Bhajans[], MATCH(IF(D702&lt;&gt;"", D702, E702), Bhajans[title], 0), 13),
      INDEX(Bhajans[], MATCH(IF(D702&lt;&gt;"", D702, E702), Bhajans[title], 0), 14)
    ),
    ""
  )
)
</f>
        <v/>
      </c>
      <c r="J702" s="25" t="str">
        <f t="array" ref="J702">IF(AND($D702="", $E702=""), "", IFNA(INDEX(Bhajans[], MATCH(IF($D702&lt;&gt;"", $D702, $E702), Bhajans[title], 0), 9), ""))
</f>
        <v/>
      </c>
      <c r="K702" s="26" t="str">
        <f t="array" ref="K702">IF(AND($D702="", $E702=""), "", IFNA(INDEX(Bhajans[], MATCH(IF($D702&lt;&gt;"", $D702, $E702), Bhajans[title], 0), 5), ""))
</f>
        <v/>
      </c>
      <c r="L702" s="26" t="str">
        <f t="array" ref="L702">IF(AND($D702="", $E702=""), "", IFNA(INDEX(Bhajans[], MATCH(IF($D702&lt;&gt;"", $D702, $E702), Bhajans[title], 0), 4), ""))
</f>
        <v/>
      </c>
    </row>
    <row r="703" ht="22.5" hidden="1" customHeight="1">
      <c r="A703" s="5">
        <v>45978.0</v>
      </c>
      <c r="B703" s="20" t="s">
        <v>0</v>
      </c>
      <c r="C703" s="28" t="str">
        <f t="array" ref="C703">IFNA(XLOOKUP(E703,GP_Bhajan_List[GP Bhajan List], GP_Bhajan_List[Singer]),"")</f>
        <v/>
      </c>
      <c r="D703" s="20" t="s">
        <v>7721</v>
      </c>
      <c r="E703" s="22"/>
      <c r="F703" s="23"/>
      <c r="G703" s="65" t="s">
        <v>52</v>
      </c>
      <c r="H703" s="25" t="str">
        <f t="array" ref="H703">IFNA(INDEX(Pitches[],MATCH($G703,Pitches[Pitches],0),2),"")</f>
        <v>G#</v>
      </c>
      <c r="I703" s="23" t="str">
        <f t="array" ref="I703">IF(
  AND(D703="", E703=""), 
  "", 
  IFNA(
    IF(
      INDEX(Singers[], MATCH(IF(D703&lt;&gt;"", B703, C703), Singers[Singers], 0), 2, 0) = "Gents",
      INDEX(Bhajans[], MATCH(IF(D703&lt;&gt;"", D703, E703), Bhajans[title], 0), 13),
      INDEX(Bhajans[], MATCH(IF(D703&lt;&gt;"", D703, E703), Bhajans[title], 0), 14)
    ),
    ""
  )
)
</f>
        <v>1 Pancham / C</v>
      </c>
      <c r="J703" s="25" t="str">
        <f t="array" ref="J703">IF(AND($D703="", $E703=""), "", IFNA(INDEX(Bhajans[], MATCH(IF($D703&lt;&gt;"", $D703, $E703), Bhajans[title], 0), 9), ""))
</f>
        <v>Hamsadhwani</v>
      </c>
      <c r="K703" s="26" t="str">
        <f t="array" ref="K703">IF(AND($D703="", $E703=""), "", IFNA(INDEX(Bhajans[], MATCH(IF($D703&lt;&gt;"", $D703, $E703), Bhajans[title], 0), 5), ""))
</f>
        <v>Paahi Gajanana Deenavana
Sindhura Vadana Shritha Jana Palana [ Paahi Gajanana ... ]
Ambika Tanaya Amaradheeshwara
Aganita Guna Gana Ananda Dayaka
(Sathya) Sai Gajanana Tataeyou
Kokoro wo Terasu Shinri no Hikari [ Sai Gajanana ... ]
Warera wo Michibiku Eichi no Hikari
Shifuku wo Sazukeru Jiai no Hikari</v>
      </c>
      <c r="L703" s="26" t="str">
        <f t="array" ref="L703">IF(AND($D703="", $E703=""), "", IFNA(INDEX(Bhajans[], MATCH(IF($D703&lt;&gt;"", $D703, $E703), Bhajans[title], 0), 4), ""))
</f>
        <v>We pray to Lord Ganesha to protect us - the unprotected. O Lord, with Your shining face You bestow welfare on those who surrender and the downtrodden. O the beloved child of Ambika, You are praised by the celestial beings and there is no one parallel to You in granting bliss.</v>
      </c>
    </row>
    <row r="704" ht="22.5" hidden="1" customHeight="1">
      <c r="A704" s="5">
        <v>45978.0</v>
      </c>
      <c r="B704" s="20" t="s">
        <v>2</v>
      </c>
      <c r="C704" s="28" t="str">
        <f t="array" ref="C704">IFNA(XLOOKUP(E704,GP_Bhajan_List[GP Bhajan List], GP_Bhajan_List[Singer]),"")</f>
        <v/>
      </c>
      <c r="D704" s="20" t="s">
        <v>1362</v>
      </c>
      <c r="E704" s="22"/>
      <c r="F704" s="23"/>
      <c r="G704" s="65" t="s">
        <v>185</v>
      </c>
      <c r="H704" s="25" t="str">
        <f t="array" ref="H704">IFNA(INDEX(Pitches[],MATCH($G704,Pitches[Pitches],0),2),"")</f>
        <v>C</v>
      </c>
      <c r="I704" s="23" t="str">
        <f t="array" ref="I704">IF(
  AND(D704="", E704=""), 
  "", 
  IFNA(
    IF(
      INDEX(Singers[], MATCH(IF(D704&lt;&gt;"", B704, C704), Singers[Singers], 0), 2, 0) = "Gents",
      INDEX(Bhajans[], MATCH(IF(D704&lt;&gt;"", D704, E704), Bhajans[title], 0), 13),
      INDEX(Bhajans[], MATCH(IF(D704&lt;&gt;"", D704, E704), Bhajans[title], 0), 14)
    ),
    ""
  )
)
</f>
        <v>2.5 Pancham / D#</v>
      </c>
      <c r="J704" s="25" t="str">
        <f t="array" ref="J704">IF(AND($D704="", $E704=""), "", IFNA(INDEX(Bhajans[], MATCH(IF($D704&lt;&gt;"", $D704, $E704), Bhajans[title], 0), 9), ""))
</f>
        <v>Yaman Kalyan</v>
      </c>
      <c r="K704" s="26" t="str">
        <f t="array" ref="K704">IF(AND($D704="", $E704=""), "", IFNA(INDEX(Bhajans[], MATCH(IF($D704&lt;&gt;"", $D704, $E704), Bhajans[title], 0), 5), ""))
</f>
        <v>Anandamaya Bhagawan Hey Premamaya Bhagawan
O Bhagawan Sai Bhagawan [ Anandamaya Bhagawan ... ]
Hey Karuna Nidhey Prabhu Sai Ram
Krupa Nidhey Deenon Ke Pran
Lelo Prabhu Mujhey Sharan Lagalo
Mujhey Daya (Krupa) Karo Bhagawan
Anandamaya Bhagawan Hey Premamaya Bhagawan
O Bhagawan Sai Bhagawan [ Anandamaya Bhagawan ... ]
Hey Karuna Nidhey Prabhu Sai Ram
Krupa Nidhey Deenon Ke Pran
Aao Prabhu Mujhey Sharan Lagalo
Mujhey Daya (Krupa) Karo Bhagawan</v>
      </c>
      <c r="L704" s="26" t="str">
        <f t="array" ref="L704">IF(AND($D704="", $E704=""), "", IFNA(INDEX(Bhajans[], MATCH(IF($D704&lt;&gt;"", $D704, $E704), Bhajans[title], 0), 4), ""))
</f>
        <v>O Lord Sai, You are love and bliss personified, repository of compassion and kindness and hope of the downtrodden. Kindly accept us at Your Lotus Feet.</v>
      </c>
    </row>
    <row r="705" ht="22.5" hidden="1" customHeight="1">
      <c r="A705" s="5">
        <v>45978.0</v>
      </c>
      <c r="B705" s="20" t="s">
        <v>13</v>
      </c>
      <c r="C705" s="28" t="str">
        <f t="array" ref="C705">IFNA(XLOOKUP(E705,GP_Bhajan_List[GP Bhajan List], GP_Bhajan_List[Singer]),"")</f>
        <v/>
      </c>
      <c r="D705" s="20" t="s">
        <v>1301</v>
      </c>
      <c r="E705" s="22"/>
      <c r="F705" s="23"/>
      <c r="G705" s="65" t="s">
        <v>155</v>
      </c>
      <c r="H705" s="25" t="str">
        <f t="array" ref="H705">IFNA(INDEX(Pitches[],MATCH($G705,Pitches[Pitches],0),2),"")</f>
        <v>C#</v>
      </c>
      <c r="I705" s="23" t="str">
        <f t="array" ref="I705">IF(
  AND(D705="", E705=""), 
  "", 
  IFNA(
    IF(
      INDEX(Singers[], MATCH(IF(D705&lt;&gt;"", B705, C705), Singers[Singers], 0), 2, 0) = "Gents",
      INDEX(Bhajans[], MATCH(IF(D705&lt;&gt;"", D705, E705), Bhajans[title], 0), 13),
      INDEX(Bhajans[], MATCH(IF(D705&lt;&gt;"", D705, E705), Bhajans[title], 0), 14)
    ),
    ""
  )
)
</f>
        <v>1.5 Madhyam / F#</v>
      </c>
      <c r="J705" s="25" t="str">
        <f t="array" ref="J705">IF(AND($D705="", $E705=""), "", IFNA(INDEX(Bhajans[], MATCH(IF($D705&lt;&gt;"", $D705, $E705), Bhajans[title], 0), 9), ""))
</f>
        <v>Natabhairavi</v>
      </c>
      <c r="K705" s="26" t="str">
        <f t="array" ref="K705">IF(AND($D705="", $E705=""), "", IFNA(INDEX(Bhajans[], MATCH(IF($D705&lt;&gt;"", $D705, $E705), Bhajans[title], 0), 5), ""))
</f>
        <v>Sai Hai Jeevan Jeevan Sathya Sai
Sai Mera Jeevan Sahara [ Sai Hai ... ]
Terey Bina Sai Sab Hai Andhera
Paar Karo Merey Jeevan Naiya
Charan Lagalo Mujhey Sai Kanhaiya</v>
      </c>
      <c r="L705" s="26" t="str">
        <f t="array" ref="L705">IF(AND($D705="", $E705=""), "", IFNA(INDEX(Bhajans[], MATCH(IF($D705&lt;&gt;"", $D705, $E705), Bhajans[title], 0), 4), ""))
</f>
        <v>O Lord Sathya Sai, You are my life. You are the constant companion and the support in my life. Without Thee there is darkness (ignorance) in my life. Kindly help me to cross the ocean of life and death. O Lord Sai Krishna, accept me at Your Lotus Feet.</v>
      </c>
    </row>
    <row r="706" ht="22.5" hidden="1" customHeight="1">
      <c r="A706" s="5">
        <v>45979.0</v>
      </c>
      <c r="B706" s="20" t="s">
        <v>16</v>
      </c>
      <c r="C706" s="28" t="str">
        <f t="array" ref="C706">IFNA(XLOOKUP(E706,GP_Bhajan_List[GP Bhajan List], GP_Bhajan_List[Singer]),"")</f>
        <v/>
      </c>
      <c r="D706" s="20" t="s">
        <v>711</v>
      </c>
      <c r="E706" s="22"/>
      <c r="F706" s="23"/>
      <c r="G706" s="65" t="s">
        <v>227</v>
      </c>
      <c r="H706" s="25" t="str">
        <f t="array" ref="H706">IFNA(INDEX(Pitches[],MATCH($G706,Pitches[Pitches],0),2),"")</f>
        <v>A#</v>
      </c>
      <c r="I706" s="23" t="str">
        <f t="array" ref="I706">IF(
  AND(D706="", E706=""), 
  "", 
  IFNA(
    IF(
      INDEX(Singers[], MATCH(IF(D706&lt;&gt;"", B706, C706), Singers[Singers], 0), 2, 0) = "Gents",
      INDEX(Bhajans[], MATCH(IF(D706&lt;&gt;"", D706, E706), Bhajans[title], 0), 13),
      INDEX(Bhajans[], MATCH(IF(D706&lt;&gt;"", D706, E706), Bhajans[title], 0), 14)
    ),
    ""
  )
)
</f>
        <v>1.5 Pancham / C#</v>
      </c>
      <c r="J706" s="25" t="str">
        <f t="array" ref="J706">IF(AND($D706="", $E706=""), "", IFNA(INDEX(Bhajans[], MATCH(IF($D706&lt;&gt;"", $D706, $E706), Bhajans[title], 0), 9), ""))
</f>
        <v>Shankarabharanam / Bilawal</v>
      </c>
      <c r="K706" s="26" t="str">
        <f t="array" ref="K706">IF(AND($D706="", $E706=""), "", IFNA(INDEX(Bhajans[], MATCH(IF($D706&lt;&gt;"", $D706, $E706), Bhajans[title], 0), 5), ""))
</f>
        <v>Suramuni Vanditha Vinayaka
Ananda Dayaka Vinayaka
Hey Shiva Nandana Shubhanana
Sai Ganesha Vinayaka
Sai Ganesha Sai Ganesha Sai Ganesha Vinayaka (2)</v>
      </c>
      <c r="L706" s="26" t="str">
        <f t="array" ref="L706">IF(AND($D706="", $E706=""), "", IFNA(INDEX(Bhajans[], MATCH(IF($D706&lt;&gt;"", $D706, $E706), Bhajans[title], 0), 4), ""))
</f>
        <v>Salutations to Lord Sai who is none other than Lord Vinayaka (Ganesha), son of Lord Shiva. O Lord, You are worshipped by all gods and sages and You bestow happiness to all.</v>
      </c>
    </row>
    <row r="707" ht="22.5" hidden="1" customHeight="1">
      <c r="A707" s="5">
        <v>45979.0</v>
      </c>
      <c r="B707" s="20" t="s">
        <v>1</v>
      </c>
      <c r="C707" s="28" t="str">
        <f t="array" ref="C707">IFNA(XLOOKUP(E707,GP_Bhajan_List[GP Bhajan List], GP_Bhajan_List[Singer]),"")</f>
        <v/>
      </c>
      <c r="D707" s="20" t="s">
        <v>7756</v>
      </c>
      <c r="E707" s="22"/>
      <c r="F707" s="23"/>
      <c r="G707" s="65" t="s">
        <v>52</v>
      </c>
      <c r="H707" s="25" t="str">
        <f t="array" ref="H707">IFNA(INDEX(Pitches[],MATCH($G707,Pitches[Pitches],0),2),"")</f>
        <v>G#</v>
      </c>
      <c r="I707" s="23" t="str">
        <f t="array" ref="I707">IF(
  AND(D707="", E707=""), 
  "", 
  IFNA(
    IF(
      INDEX(Singers[], MATCH(IF(D707&lt;&gt;"", B707, C707), Singers[Singers], 0), 2, 0) = "Gents",
      INDEX(Bhajans[], MATCH(IF(D707&lt;&gt;"", D707, E707), Bhajans[title], 0), 13),
      INDEX(Bhajans[], MATCH(IF(D707&lt;&gt;"", D707, E707), Bhajans[title], 0), 14)
    ),
    ""
  )
)
</f>
        <v>1 Pancham / C</v>
      </c>
      <c r="J707" s="25" t="str">
        <f t="array" ref="J707">IF(AND($D707="", $E707=""), "", IFNA(INDEX(Bhajans[], MATCH(IF($D707&lt;&gt;"", $D707, $E707), Bhajans[title], 0), 9), ""))
</f>
        <v>Janasammohini</v>
      </c>
      <c r="K707" s="26" t="str">
        <f t="array" ref="K707">IF(AND($D707="", $E707=""), "", IFNA(INDEX(Bhajans[], MATCH(IF($D707&lt;&gt;"", $D707, $E707), Bhajans[title], 0), 5), ""))
</f>
        <v>Sai Pitha Aur Mata Sai
Deena Dayala Daata Sai [ Sai Pitha ... ]
Sai Guru Sai Sakha Sahodara
Sai Sathya Shiva Sai Sundara
Veda Upanishada Geeta Sai [ Deena Dayala ... ]</v>
      </c>
      <c r="L707" s="26" t="str">
        <f t="array" ref="L707">IF(AND($D707="", $E707=""), "", IFNA(INDEX(Bhajans[], MATCH(IF($D707&lt;&gt;"", $D707, $E707), Bhajans[title], 0), 4), ""))
</f>
        <v>Chant the Holy name of Sai who is our father and mother and who is the protector of the weak and downtrodden. He is the preceptor, friend and sibling. He is verily Truth, Goodness and Beauty. He is the embodiment of Vedas, the Upanishads and the Bhagawad Geeta.</v>
      </c>
    </row>
    <row r="708" ht="22.5" hidden="1" customHeight="1">
      <c r="A708" s="5">
        <v>45979.0</v>
      </c>
      <c r="B708" s="20" t="s">
        <v>10</v>
      </c>
      <c r="C708" s="28" t="str">
        <f t="array" ref="C708">IFNA(XLOOKUP(E708,GP_Bhajan_List[GP Bhajan List], GP_Bhajan_List[Singer]),"")</f>
        <v/>
      </c>
      <c r="D708" s="20" t="s">
        <v>2091</v>
      </c>
      <c r="E708" s="22"/>
      <c r="F708" s="23"/>
      <c r="G708" s="65" t="s">
        <v>155</v>
      </c>
      <c r="H708" s="25" t="str">
        <f t="array" ref="H708">IFNA(INDEX(Pitches[],MATCH($G708,Pitches[Pitches],0),2),"")</f>
        <v>C#</v>
      </c>
      <c r="I708" s="23" t="str">
        <f t="array" ref="I708">IF(
  AND(D708="", E708=""), 
  "", 
  IFNA(
    IF(
      INDEX(Singers[], MATCH(IF(D708&lt;&gt;"", B708, C708), Singers[Singers], 0), 2, 0) = "Gents",
      INDEX(Bhajans[], MATCH(IF(D708&lt;&gt;"", D708, E708), Bhajans[title], 0), 13),
      INDEX(Bhajans[], MATCH(IF(D708&lt;&gt;"", D708, E708), Bhajans[title], 0), 14)
    ),
    ""
  )
)
</f>
        <v>1 Madhyam / F</v>
      </c>
      <c r="J708" s="25" t="str">
        <f t="array" ref="J708">IF(AND($D708="", $E708=""), "", IFNA(INDEX(Bhajans[], MATCH(IF($D708&lt;&gt;"", $D708, $E708), Bhajans[title], 0), 9), ""))
</f>
        <v>Pahadi</v>
      </c>
      <c r="K708" s="26" t="str">
        <f t="array" ref="K708">IF(AND($D708="", $E708=""), "", IFNA(INDEX(Bhajans[], MATCH(IF($D708&lt;&gt;"", $D708, $E708), Bhajans[title], 0), 5), ""))
</f>
        <v>Baba Aao Merey Keertan Mey
Antaryami Darsha Dikhao
Naiya Hamarey Paar Lagao [ Baba Aao ... ]
Antar Jyothi Jalao Sai
Jeevan Jyothi Tum Ho Sai
Be happy, I'm happy
That's what our Lord says, this is what He says
Don't worry, don't hurry
Have no fear, 'cause Sathya Sai is here
Pray that the whole world prospers
Let all mankind be happy
This is our Lord's special message
(so) Be happy, I'm happy
That's what our Lord says, this is what He says
Don't worry, don't hurry
Have no fear, 'cause Sathya Sai is here
Pray that the whole world prospers
Let all mankind be happy
This is our Lord's special message
Baba Sanbi no Uta ni Kitare
Subete ni Yadoru Kami yo Kitare
Rinne no Umi wo Watashi tamae [ Baba Sanbi ... ]
Uchi Naru Hikari wo Tomosu Sai
Kokoro ni Hikaru Anata wa Sai</v>
      </c>
      <c r="L708" s="26" t="str">
        <f t="array" ref="L708">IF(AND($D708="", $E708=""), "", IFNA(INDEX(Bhajans[], MATCH(IF($D708&lt;&gt;"", $D708, $E708), Bhajans[title], 0), 4), ""))
</f>
        <v>O beloved Baba, grant Your Divine Darshan while we sing Your glory and help us cross the boat of life. Kindle the lamp of wisdom in our hearts just as You illuminate our lives.</v>
      </c>
    </row>
    <row r="709" ht="22.5" hidden="1" customHeight="1">
      <c r="A709" s="5">
        <v>45979.0</v>
      </c>
      <c r="B709" s="22"/>
      <c r="C709" s="28" t="str">
        <f t="array" ref="C709">IFNA(XLOOKUP(E709,GP_Bhajan_List[GP Bhajan List], GP_Bhajan_List[Singer]),"")</f>
        <v/>
      </c>
      <c r="D709" s="22"/>
      <c r="E709" s="22"/>
      <c r="F709" s="23"/>
      <c r="G709" s="65"/>
      <c r="H709" s="25" t="str">
        <f t="array" ref="H709">IFNA(INDEX(Pitches[],MATCH($G709,Pitches[Pitches],0),2),"")</f>
        <v/>
      </c>
      <c r="I709" s="23" t="str">
        <f t="array" ref="I709">IF(
  AND(D709="", E709=""), 
  "", 
  IFNA(
    IF(
      INDEX(Singers[], MATCH(IF(D709&lt;&gt;"", B709, C709), Singers[Singers], 0), 2, 0) = "Gents",
      INDEX(Bhajans[], MATCH(IF(D709&lt;&gt;"", D709, E709), Bhajans[title], 0), 13),
      INDEX(Bhajans[], MATCH(IF(D709&lt;&gt;"", D709, E709), Bhajans[title], 0), 14)
    ),
    ""
  )
)
</f>
        <v/>
      </c>
      <c r="J709" s="25" t="str">
        <f t="array" ref="J709">IF(AND($D709="", $E709=""), "", IFNA(INDEX(Bhajans[], MATCH(IF($D709&lt;&gt;"", $D709, $E709), Bhajans[title], 0), 9), ""))
</f>
        <v/>
      </c>
      <c r="K709" s="26" t="str">
        <f t="array" ref="K709">IF(AND($D709="", $E709=""), "", IFNA(INDEX(Bhajans[], MATCH(IF($D709&lt;&gt;"", $D709, $E709), Bhajans[title], 0), 5), ""))
</f>
        <v/>
      </c>
      <c r="L709" s="26" t="str">
        <f t="array" ref="L709">IF(AND($D709="", $E709=""), "", IFNA(INDEX(Bhajans[], MATCH(IF($D709&lt;&gt;"", $D709, $E709), Bhajans[title], 0), 4), ""))
</f>
        <v/>
      </c>
    </row>
    <row r="710" ht="22.5" hidden="1" customHeight="1">
      <c r="A710" s="5">
        <v>45980.0</v>
      </c>
      <c r="B710" s="20" t="s">
        <v>2</v>
      </c>
      <c r="C710" s="28" t="str">
        <f t="array" ref="C710">IFNA(XLOOKUP(E710,GP_Bhajan_List[GP Bhajan List], GP_Bhajan_List[Singer]),"")</f>
        <v/>
      </c>
      <c r="D710" s="20" t="s">
        <v>3747</v>
      </c>
      <c r="E710" s="22"/>
      <c r="F710" s="23"/>
      <c r="G710" s="65" t="s">
        <v>120</v>
      </c>
      <c r="H710" s="25" t="str">
        <f t="array" ref="H710">IFNA(INDEX(Pitches[],MATCH($G710,Pitches[Pitches],0),2),"")</f>
        <v>D</v>
      </c>
      <c r="I710" s="23" t="str">
        <f t="array" ref="I710">IF(
  AND(D710="", E710=""), 
  "", 
  IFNA(
    IF(
      INDEX(Singers[], MATCH(IF(D710&lt;&gt;"", B710, C710), Singers[Singers], 0), 2, 0) = "Gents",
      INDEX(Bhajans[], MATCH(IF(D710&lt;&gt;"", D710, E710), Bhajans[title], 0), 13),
      INDEX(Bhajans[], MATCH(IF(D710&lt;&gt;"", D710, E710), Bhajans[title], 0), 14)
    ),
    ""
  )
)
</f>
        <v>4.5 Pancham / F#</v>
      </c>
      <c r="J710" s="25" t="str">
        <f t="array" ref="J710">IF(AND($D710="", $E710=""), "", IFNA(INDEX(Bhajans[], MATCH(IF($D710&lt;&gt;"", $D710, $E710), Bhajans[title], 0), 9), ""))
</f>
        <v>Pahadi</v>
      </c>
      <c r="K710" s="26" t="str">
        <f t="array" ref="K710">IF(AND($D710="", $E710=""), "", IFNA(INDEX(Bhajans[], MATCH(IF($D710&lt;&gt;"", $D710, $E710), Bhajans[title], 0), 5), ""))
</f>
        <v>Parvathi Nandana Gajanana
Pashupathi Nandana Niranjana [ Parvathi Nandana ... ]
Paahi Prabho Maam Paahi Prasanna
Girija Nandana Shubhanana</v>
      </c>
      <c r="L710" s="26" t="str">
        <f t="array" ref="L710">IF(AND($D710="", $E710=""), "", IFNA(INDEX(Bhajans[], MATCH(IF($D710&lt;&gt;"", $D710, $E710), Bhajans[title], 0), 4), ""))
</f>
        <v>O the elephenat-faced Lord Ganesha, the beloved son of Mother Parvathi, O the pleasant-faced Lord of all beings, kindly shower Your grace and protect us. You are the beloved son of Mother Girija who confers auspiciousness.</v>
      </c>
    </row>
    <row r="711" ht="22.5" hidden="1" customHeight="1">
      <c r="A711" s="5">
        <v>45980.0</v>
      </c>
      <c r="B711" s="20" t="s">
        <v>6</v>
      </c>
      <c r="C711" s="28" t="str">
        <f t="array" ref="C711">IFNA(XLOOKUP(E711,GP_Bhajan_List[GP Bhajan List], GP_Bhajan_List[Singer]),"")</f>
        <v/>
      </c>
      <c r="D711" s="20" t="s">
        <v>2396</v>
      </c>
      <c r="E711" s="22"/>
      <c r="F711" s="23"/>
      <c r="G711" s="65" t="s">
        <v>144</v>
      </c>
      <c r="H711" s="25" t="str">
        <f t="array" ref="H711">IFNA(INDEX(Pitches[],MATCH($G711,Pitches[Pitches],0),2),"")</f>
        <v>D#</v>
      </c>
      <c r="I711" s="23" t="str">
        <f t="array" ref="I711">IF(
  AND(D711="", E711=""), 
  "", 
  IFNA(
    IF(
      INDEX(Singers[], MATCH(IF(D711&lt;&gt;"", B711, C711), Singers[Singers], 0), 2, 0) = "Gents",
      INDEX(Bhajans[], MATCH(IF(D711&lt;&gt;"", D711, E711), Bhajans[title], 0), 13),
      INDEX(Bhajans[], MATCH(IF(D711&lt;&gt;"", D711, E711), Bhajans[title], 0), 14)
    ),
    ""
  )
)
</f>
        <v>5 Pancham / G</v>
      </c>
      <c r="J711" s="25" t="str">
        <f t="array" ref="J711">IF(AND($D711="", $E711=""), "", IFNA(INDEX(Bhajans[], MATCH(IF($D711&lt;&gt;"", $D711, $E711), Bhajans[title], 0), 9), ""))
</f>
        <v>Mishra Abheri / Bhimpalas</v>
      </c>
      <c r="K711" s="26" t="str">
        <f t="array" ref="K711">IF(AND($D711="", $E711=""), "", IFNA(INDEX(Bhajans[], MATCH(IF($D711&lt;&gt;"", $D711, $E711), Bhajans[title], 0), 5), ""))
</f>
        <v>Jaya Sai Guru Deva Sai Guru Deva
Guru Seva Bina Nirvana Nahin Jaya Sai Guru Deva [ Jaya Sai ... ]
Tum Hi Ho Mata Pitha Tum Hi Ho Sai Guru Deva
Sathya Swaroopa Raaha Dikhao Sai Guru Deva [ Guru Seva ... ]
Jaya Sai Guru Deva Sai Guru Deva
Kokoro wo Komete Otsukae Shimasu Sai Guru Deva [ Jaya Sai... ]
Anata wa Haha, Anata wa Chichi Sai Guru Deva
Sathya Swaroopa Omamori Kudasai Sai Guru Deva [ Kokoro... ]</v>
      </c>
      <c r="L711" s="26" t="str">
        <f t="array" ref="L711">IF(AND($D711="", $E711=""), "", IFNA(INDEX(Bhajans[], MATCH(IF($D711&lt;&gt;"", $D711, $E711), Bhajans[title], 0), 4), ""))
</f>
        <v>There is no salvation without Your Service, O Preceptor Sai. Grace me with Your advice. You are the embodiment of Truth, my Mother, Father and Preceptor.</v>
      </c>
    </row>
    <row r="712" ht="22.5" hidden="1" customHeight="1">
      <c r="A712" s="5">
        <v>45980.0</v>
      </c>
      <c r="B712" s="20" t="s">
        <v>1</v>
      </c>
      <c r="C712" s="28" t="str">
        <f t="array" ref="C712">IFNA(XLOOKUP(E712,GP_Bhajan_List[GP Bhajan List], GP_Bhajan_List[Singer]),"")</f>
        <v/>
      </c>
      <c r="D712" s="20" t="s">
        <v>1742</v>
      </c>
      <c r="E712" s="22"/>
      <c r="F712" s="23"/>
      <c r="G712" s="65" t="s">
        <v>88</v>
      </c>
      <c r="H712" s="25" t="str">
        <f t="array" ref="H712">IFNA(INDEX(Pitches[],MATCH($G712,Pitches[Pitches],0),2),"")</f>
        <v>A</v>
      </c>
      <c r="I712" s="23" t="str">
        <f t="array" ref="I712">IF(
  AND(D712="", E712=""), 
  "", 
  IFNA(
    IF(
      INDEX(Singers[], MATCH(IF(D712&lt;&gt;"", B712, C712), Singers[Singers], 0), 2, 0) = "Gents",
      INDEX(Bhajans[], MATCH(IF(D712&lt;&gt;"", D712, E712), Bhajans[title], 0), 13),
      INDEX(Bhajans[], MATCH(IF(D712&lt;&gt;"", D712, E712), Bhajans[title], 0), 14)
    ),
    ""
  )
)
</f>
        <v>2 Pancham / D</v>
      </c>
      <c r="J712" s="25" t="str">
        <f t="array" ref="J712">IF(AND($D712="", $E712=""), "", IFNA(INDEX(Bhajans[], MATCH(IF($D712&lt;&gt;"", $D712, $E712), Bhajans[title], 0), 9), ""))
</f>
        <v>Gavati</v>
      </c>
      <c r="K712" s="26" t="str">
        <f t="array" ref="K712">IF(AND($D712="", $E712=""), "", IFNA(INDEX(Bhajans[], MATCH(IF($D712&lt;&gt;"", $D712, $E712), Bhajans[title], 0), 5), ""))
</f>
        <v>Araj Suno Merey Parama Krupalu
Partheeshwara Sai Deva [ Araj Suno ... ]
Sathya Sanathana Antaryami
Sakala Charachara Tum Ho Swami
Janam Maran Se Paar Karo
Bhava Bandhan Se Uddhar Karo (Baba)</v>
      </c>
      <c r="L712" s="26" t="str">
        <f t="array" ref="L712">IF(AND($D712="", $E712=""), "", IFNA(INDEX(Bhajans[], MATCH(IF($D712&lt;&gt;"", $D712, $E712), Bhajans[title], 0), 4), ""))
</f>
        <v>O Supremely merciful Lord of Parthi! Kindly listen to my prayer and help me come out of the bondage of the cycle of birth and death. O Lord Sai! You are omnipresent, infinite and the indweller of our heart.</v>
      </c>
    </row>
    <row r="713" ht="22.5" hidden="1" customHeight="1">
      <c r="A713" s="5">
        <v>45980.0</v>
      </c>
      <c r="B713" s="22"/>
      <c r="C713" s="28" t="str">
        <f t="array" ref="C713">IFNA(XLOOKUP(E713,GP_Bhajan_List[GP Bhajan List], GP_Bhajan_List[Singer]),"")</f>
        <v/>
      </c>
      <c r="D713" s="22"/>
      <c r="E713" s="22"/>
      <c r="F713" s="23"/>
      <c r="G713" s="65"/>
      <c r="H713" s="25" t="str">
        <f t="array" ref="H713">IFNA(INDEX(Pitches[],MATCH($G713,Pitches[Pitches],0),2),"")</f>
        <v/>
      </c>
      <c r="I713" s="23" t="str">
        <f t="array" ref="I713">IF(
  AND(D713="", E713=""), 
  "", 
  IFNA(
    IF(
      INDEX(Singers[], MATCH(IF(D713&lt;&gt;"", B713, C713), Singers[Singers], 0), 2, 0) = "Gents",
      INDEX(Bhajans[], MATCH(IF(D713&lt;&gt;"", D713, E713), Bhajans[title], 0), 13),
      INDEX(Bhajans[], MATCH(IF(D713&lt;&gt;"", D713, E713), Bhajans[title], 0), 14)
    ),
    ""
  )
)
</f>
        <v/>
      </c>
      <c r="J713" s="25" t="str">
        <f t="array" ref="J713">IF(AND($D713="", $E713=""), "", IFNA(INDEX(Bhajans[], MATCH(IF($D713&lt;&gt;"", $D713, $E713), Bhajans[title], 0), 9), ""))
</f>
        <v/>
      </c>
      <c r="K713" s="26" t="str">
        <f t="array" ref="K713">IF(AND($D713="", $E713=""), "", IFNA(INDEX(Bhajans[], MATCH(IF($D713&lt;&gt;"", $D713, $E713), Bhajans[title], 0), 5), ""))
</f>
        <v/>
      </c>
      <c r="L713" s="26" t="str">
        <f t="array" ref="L713">IF(AND($D713="", $E713=""), "", IFNA(INDEX(Bhajans[], MATCH(IF($D713&lt;&gt;"", $D713, $E713), Bhajans[title], 0), 4), ""))
</f>
        <v/>
      </c>
    </row>
    <row r="714" ht="22.5" hidden="1" customHeight="1">
      <c r="A714" s="5">
        <v>45981.0</v>
      </c>
      <c r="B714" s="20" t="s">
        <v>0</v>
      </c>
      <c r="C714" s="28" t="str">
        <f t="array" ref="C714">IFNA(XLOOKUP(E714,GP_Bhajan_List[GP Bhajan List], GP_Bhajan_List[Singer]),"")</f>
        <v/>
      </c>
      <c r="D714" s="20" t="s">
        <v>378</v>
      </c>
      <c r="E714" s="22"/>
      <c r="F714" s="23"/>
      <c r="G714" s="65" t="s">
        <v>52</v>
      </c>
      <c r="H714" s="25" t="str">
        <f t="array" ref="H714">IFNA(INDEX(Pitches[],MATCH($G714,Pitches[Pitches],0),2),"")</f>
        <v>G#</v>
      </c>
      <c r="I714" s="23" t="str">
        <f t="array" ref="I714">IF(
  AND(D714="", E714=""), 
  "", 
  IFNA(
    IF(
      INDEX(Singers[], MATCH(IF(D714&lt;&gt;"", B714, C714), Singers[Singers], 0), 2, 0) = "Gents",
      INDEX(Bhajans[], MATCH(IF(D714&lt;&gt;"", D714, E714), Bhajans[title], 0), 13),
      INDEX(Bhajans[], MATCH(IF(D714&lt;&gt;"", D714, E714), Bhajans[title], 0), 14)
    ),
    ""
  )
)
</f>
        <v>1 Pancham / C</v>
      </c>
      <c r="J714" s="25" t="str">
        <f t="array" ref="J714">IF(AND($D714="", $E714=""), "", IFNA(INDEX(Bhajans[], MATCH(IF($D714&lt;&gt;"", $D714, $E714), Bhajans[title], 0), 9), ""))
</f>
        <v>Harikamboji</v>
      </c>
      <c r="K714" s="26" t="str">
        <f t="array" ref="K714">IF(AND($D714="", $E714=""), "", IFNA(INDEX(Bhajans[], MATCH(IF($D714&lt;&gt;"", $D714, $E714), Bhajans[title], 0), 5), ""))
</f>
        <v>Gajavadana Gananatha
Gowri Tanaya Dayamaya [ Gajavadana ... ]
Bhuvanaadhara Pranava Swaroopa
Palaya Palaya Parthi Pureesha</v>
      </c>
      <c r="L714" s="26" t="str">
        <f t="array" ref="L714">IF(AND($D714="", $E714=""), "", IFNA(INDEX(Bhajans[], MATCH(IF($D714&lt;&gt;"", $D714, $E714), Bhajans[title], 0), 4), ""))
</f>
        <v>O Lord Ganesha, the elephant-faced Lord, the son of Mother Parvathi, You are extremely compassionate. You are the one whose is the very form of the Pranava (Om) and who is the basis of the entire creation. Protect us, O Sai, the Lord of Parthi, You are verily Lord Ganesha.</v>
      </c>
    </row>
    <row r="715" ht="22.5" hidden="1" customHeight="1">
      <c r="A715" s="5">
        <v>45981.0</v>
      </c>
      <c r="B715" s="20" t="s">
        <v>15</v>
      </c>
      <c r="C715" s="28" t="str">
        <f t="array" ref="C715">IFNA(XLOOKUP(E715,GP_Bhajan_List[GP Bhajan List], GP_Bhajan_List[Singer]),"")</f>
        <v/>
      </c>
      <c r="D715" s="20" t="s">
        <v>4771</v>
      </c>
      <c r="E715" s="22"/>
      <c r="F715" s="23"/>
      <c r="G715" s="65" t="s">
        <v>144</v>
      </c>
      <c r="H715" s="25" t="str">
        <f t="array" ref="H715">IFNA(INDEX(Pitches[],MATCH($G715,Pitches[Pitches],0),2),"")</f>
        <v>D#</v>
      </c>
      <c r="I715" s="23" t="str">
        <f t="array" ref="I715">IF(
  AND(D715="", E715=""), 
  "", 
  IFNA(
    IF(
      INDEX(Singers[], MATCH(IF(D715&lt;&gt;"", B715, C715), Singers[Singers], 0), 2, 0) = "Gents",
      INDEX(Bhajans[], MATCH(IF(D715&lt;&gt;"", D715, E715), Bhajans[title], 0), 13),
      INDEX(Bhajans[], MATCH(IF(D715&lt;&gt;"", D715, E715), Bhajans[title], 0), 14)
    ),
    ""
  )
)
</f>
        <v>5 Pancham / G</v>
      </c>
      <c r="J715" s="25" t="str">
        <f t="array" ref="J715">IF(AND($D715="", $E715=""), "", IFNA(INDEX(Bhajans[], MATCH(IF($D715&lt;&gt;"", $D715, $E715), Bhajans[title], 0), 9), ""))
</f>
        <v>Desh</v>
      </c>
      <c r="K715" s="26" t="str">
        <f t="array" ref="K715">IF(AND($D715="", $E715=""), "", IFNA(INDEX(Bhajans[], MATCH(IF($D715&lt;&gt;"", $D715, $E715), Bhajans[title], 0), 5), ""))
</f>
        <v>Eshwaramba Priya Nandana
Sai Jaya Jaga Vandana (2) [ Eshwaramba ... ]
Ratnakara Kula Bhooshana
Rajeeva Nayana Narayana
Narayana Hari Narayana
Narayana Sai Narayana
Narayana Hari Narayana (3) (Narayana Sai Narayana)</v>
      </c>
      <c r="L715" s="26" t="str">
        <f t="array" ref="L715">IF(AND($D715="", $E715=""), "", IFNA(INDEX(Bhajans[], MATCH(IF($D715&lt;&gt;"", $D715, $E715), Bhajans[title], 0), 4), ""))
</f>
        <v>O Lord Sai, You are the beloved son of Mother Eshwaramba. You are worshipped by the whole world. You are the jewel of the Ratnakara clan. You have beautiful eyes. O Lord Sai, You are verily Lord Hari, Narayana.</v>
      </c>
    </row>
    <row r="716" ht="22.5" hidden="1" customHeight="1">
      <c r="A716" s="5">
        <v>45981.0</v>
      </c>
      <c r="B716" s="20" t="s">
        <v>10</v>
      </c>
      <c r="C716" s="28" t="str">
        <f t="array" ref="C716">IFNA(XLOOKUP(E716,GP_Bhajan_List[GP Bhajan List], GP_Bhajan_List[Singer]),"")</f>
        <v/>
      </c>
      <c r="D716" s="20" t="s">
        <v>7859</v>
      </c>
      <c r="E716" s="22"/>
      <c r="F716" s="23"/>
      <c r="G716" s="65" t="s">
        <v>185</v>
      </c>
      <c r="H716" s="25" t="str">
        <f t="array" ref="H716">IFNA(INDEX(Pitches[],MATCH($G716,Pitches[Pitches],0),2),"")</f>
        <v>C</v>
      </c>
      <c r="I716" s="23" t="str">
        <f t="array" ref="I716">IF(
  AND(D716="", E716=""), 
  "", 
  IFNA(
    IF(
      INDEX(Singers[], MATCH(IF(D716&lt;&gt;"", B716, C716), Singers[Singers], 0), 2, 0) = "Gents",
      INDEX(Bhajans[], MATCH(IF(D716&lt;&gt;"", D716, E716), Bhajans[title], 0), 13),
      INDEX(Bhajans[], MATCH(IF(D716&lt;&gt;"", D716, E716), Bhajans[title], 0), 14)
    ),
    ""
  )
)
</f>
        <v>3 Pancham / E</v>
      </c>
      <c r="J716" s="25" t="str">
        <f t="array" ref="J716">IF(AND($D716="", $E716=""), "", IFNA(INDEX(Bhajans[], MATCH(IF($D716&lt;&gt;"", $D716, $E716), Bhajans[title], 0), 9), ""))
</f>
        <v>Mayamalavagowla / Bhairav</v>
      </c>
      <c r="K716" s="26" t="str">
        <f t="array" ref="K716">IF(AND($D716="", $E716=""), "", IFNA(INDEX(Bhajans[], MATCH(IF($D716&lt;&gt;"", $D716, $E716), Bhajans[title], 0), 5), ""))
</f>
        <v>Nirupama Guna Sadana Charana Neeraja Dala Nayana
Kashayambara Vesha Dharana Kali Yuga Avatara
Nithya Ranjana Nirmala Charitha Nirupama Yogendra
Maha Teja Nataraja Viraja Asha Paasha Nasha Esha
Kaliyuga no Jidai ni Korareta Kami no Keshin
Shinri no Gonge Shiawase no Kami Ai no Keshin
Kurushimi Nayami Kanashimi Nageku Subete no Mono no tame
Shinri to Dharma wo Toki Gokourin Nasareta</v>
      </c>
      <c r="L716" s="26" t="str">
        <f t="array" ref="L716">IF(AND($D716="", $E716=""), "", IFNA(INDEX(Bhajans[], MATCH(IF($D716&lt;&gt;"", $D716, $E716), Bhajans[title], 0), 4), ""))
</f>
        <v>Glory to Lord Sathya Sai who has no parallel and who is the source of pure and auspicious traits. We take refuge at the lotus feet of the lotus-eyed Lord Sai. He represents sacrifice signified by the orange robe, which He adorns during this Kali age. He is the ever-charming one with blemishless character and is the incomparable Lord of the Yogis. He is verily Eshwara (Shiva), the majestic Lord of dance, who grants us freedom from every kind of worldly attachment and desire.</v>
      </c>
    </row>
    <row r="717" ht="22.5" hidden="1" customHeight="1">
      <c r="A717" s="5">
        <v>45981.0</v>
      </c>
      <c r="B717" s="22"/>
      <c r="C717" s="28" t="str">
        <f t="array" ref="C717">IFNA(XLOOKUP(E717,GP_Bhajan_List[GP Bhajan List], GP_Bhajan_List[Singer]),"")</f>
        <v/>
      </c>
      <c r="D717" s="22"/>
      <c r="E717" s="22"/>
      <c r="F717" s="23"/>
      <c r="G717" s="65"/>
      <c r="H717" s="25" t="str">
        <f t="array" ref="H717">IFNA(INDEX(Pitches[],MATCH($G717,Pitches[Pitches],0),2),"")</f>
        <v/>
      </c>
      <c r="I717" s="23" t="str">
        <f t="array" ref="I717">IF(
  AND(D717="", E717=""), 
  "", 
  IFNA(
    IF(
      INDEX(Singers[], MATCH(IF(D717&lt;&gt;"", B717, C717), Singers[Singers], 0), 2, 0) = "Gents",
      INDEX(Bhajans[], MATCH(IF(D717&lt;&gt;"", D717, E717), Bhajans[title], 0), 13),
      INDEX(Bhajans[], MATCH(IF(D717&lt;&gt;"", D717, E717), Bhajans[title], 0), 14)
    ),
    ""
  )
)
</f>
        <v/>
      </c>
      <c r="J717" s="25" t="str">
        <f t="array" ref="J717">IF(AND($D717="", $E717=""), "", IFNA(INDEX(Bhajans[], MATCH(IF($D717&lt;&gt;"", $D717, $E717), Bhajans[title], 0), 9), ""))
</f>
        <v/>
      </c>
      <c r="K717" s="26" t="str">
        <f t="array" ref="K717">IF(AND($D717="", $E717=""), "", IFNA(INDEX(Bhajans[], MATCH(IF($D717&lt;&gt;"", $D717, $E717), Bhajans[title], 0), 5), ""))
</f>
        <v/>
      </c>
      <c r="L717" s="26" t="str">
        <f t="array" ref="L717">IF(AND($D717="", $E717=""), "", IFNA(INDEX(Bhajans[], MATCH(IF($D717&lt;&gt;"", $D717, $E717), Bhajans[title], 0), 4), ""))
</f>
        <v/>
      </c>
    </row>
    <row r="718" ht="22.5" hidden="1" customHeight="1">
      <c r="A718" s="5">
        <v>45982.0</v>
      </c>
      <c r="B718" s="20" t="s">
        <v>2</v>
      </c>
      <c r="C718" s="28" t="str">
        <f t="array" ref="C718">IFNA(XLOOKUP(E718,GP_Bhajan_List[GP Bhajan List], GP_Bhajan_List[Singer]),"")</f>
        <v/>
      </c>
      <c r="D718" s="20" t="s">
        <v>421</v>
      </c>
      <c r="E718" s="22"/>
      <c r="F718" s="23"/>
      <c r="G718" s="65" t="s">
        <v>88</v>
      </c>
      <c r="H718" s="25" t="str">
        <f t="array" ref="H718">IFNA(INDEX(Pitches[],MATCH($G718,Pitches[Pitches],0),2),"")</f>
        <v>A</v>
      </c>
      <c r="I718" s="23" t="str">
        <f t="array" ref="I718">IF(
  AND(D718="", E718=""), 
  "", 
  IFNA(
    IF(
      INDEX(Singers[], MATCH(IF(D718&lt;&gt;"", B718, C718), Singers[Singers], 0), 2, 0) = "Gents",
      INDEX(Bhajans[], MATCH(IF(D718&lt;&gt;"", D718, E718), Bhajans[title], 0), 13),
      INDEX(Bhajans[], MATCH(IF(D718&lt;&gt;"", D718, E718), Bhajans[title], 0), 14)
    ),
    ""
  )
)
</f>
        <v>1 Pancham / C</v>
      </c>
      <c r="J718" s="25" t="str">
        <f t="array" ref="J718">IF(AND($D718="", $E718=""), "", IFNA(INDEX(Bhajans[], MATCH(IF($D718&lt;&gt;"", $D718, $E718), Bhajans[title], 0), 9), ""))
</f>
        <v>Gowri Manohari / Patdeep</v>
      </c>
      <c r="K718" s="26" t="str">
        <f t="array" ref="K718">IF(AND($D718="", $E718=""), "", IFNA(INDEX(Bhajans[], MATCH(IF($D718&lt;&gt;"", $D718, $E718), Bhajans[title], 0), 5), ""))
</f>
        <v>Shambhu Kumara Gowri Tanaya
Gajanana Sadaya Jaya Jaya
Varada Ganesha Duritha Vinasha
Pranavakaara Natha Sadaya [ Gajanana Sadaya ... ]</v>
      </c>
      <c r="L718" s="26" t="str">
        <f t="array" ref="L718">IF(AND($D718="", $E718=""), "", IFNA(INDEX(Bhajans[], MATCH(IF($D718&lt;&gt;"", $D718, $E718), Bhajans[title], 0), 4), ""))
</f>
        <v>Salutations to Lord Ganesha, the son of Lord Shiva (Shambhu) and Mother Parvathi (Gowri), the one who grants boons, destroys obstacles and who is personification of the Primordial sound "Om".</v>
      </c>
    </row>
    <row r="719" ht="22.5" hidden="1" customHeight="1">
      <c r="A719" s="5">
        <v>45982.0</v>
      </c>
      <c r="B719" s="20" t="s">
        <v>10</v>
      </c>
      <c r="C719" s="28" t="str">
        <f t="array" ref="C719">IFNA(XLOOKUP(E719,GP_Bhajan_List[GP Bhajan List], GP_Bhajan_List[Singer]),"")</f>
        <v/>
      </c>
      <c r="D719" s="20" t="s">
        <v>7895</v>
      </c>
      <c r="E719" s="22"/>
      <c r="F719" s="23"/>
      <c r="G719" s="65" t="s">
        <v>185</v>
      </c>
      <c r="H719" s="25" t="str">
        <f t="array" ref="H719">IFNA(INDEX(Pitches[],MATCH($G719,Pitches[Pitches],0),2),"")</f>
        <v>C</v>
      </c>
      <c r="I719" s="23" t="str">
        <f t="array" ref="I719">IF(
  AND(D719="", E719=""), 
  "", 
  IFNA(
    IF(
      INDEX(Singers[], MATCH(IF(D719&lt;&gt;"", B719, C719), Singers[Singers], 0), 2, 0) = "Gents",
      INDEX(Bhajans[], MATCH(IF(D719&lt;&gt;"", D719, E719), Bhajans[title], 0), 13),
      INDEX(Bhajans[], MATCH(IF(D719&lt;&gt;"", D719, E719), Bhajans[title], 0), 14)
    ),
    ""
  )
)
</f>
        <v>4 Pancham / F</v>
      </c>
      <c r="J719" s="25" t="str">
        <f t="array" ref="J719">IF(AND($D719="", $E719=""), "", IFNA(INDEX(Bhajans[], MATCH(IF($D719&lt;&gt;"", $D719, $E719), Bhajans[title], 0), 9), ""))
</f>
        <v>Pahadi</v>
      </c>
      <c r="K719" s="26" t="str">
        <f t="array" ref="K719">IF(AND($D719="", $E719=""), "", IFNA(INDEX(Bhajans[], MATCH(IF($D719&lt;&gt;"", $D719, $E719), Bhajans[title], 0), 5), ""))
</f>
        <v>Ram Rahim Ko Bhajanewaale Terey Poojari Baba
Tera Naam Ek Sahara (3)
Tum Hi Ho Geeta Tum Hi Ramayan
Tum Hi Ho Veda Quran [ Tera Naam ... ]
Ram Rahim Ko Bhajanewaale Terey Poojari Baba
Tera Naam Ek Sahara (3)
Tum Hi Ho Geeta Tum Hi Ramayan
Tum Hi Ho Veda Puran [ Tera Naam ... ]
Lord of Compassion, You sing this song now,
The world resounds with Your praises,
And Your Name is my Salvation
Your sweet Name is my Foundation
Sathya Sai, my Inspiration
You are the Geeta, You are Ramayana, You are the Vedas Incarnate
And Your Name is my Salvation
Your sweet Name is my Foundation
Sathya Sai, Sathya Sai
Sathya Dharma Shanthi Prema Ahimsa, these are the values You teach us
And Your Name is my Salvation
Your sweet Name is my Foundation
Sathya Sai, Sathya Sai
Puttaparthi no Kamisama Watashi wa Kimashita
Sakura Saku Kuni Kara
Sai Ram Tonaete
Misugata Ukabete
Darshan no Retsu no Naka de Anata wo Machimasu
Ai no Kamisama
Sai Ram Tonaete
Misugata Ukabete</v>
      </c>
      <c r="L719" s="26" t="str">
        <f t="array" ref="L719">IF(AND($D719="", $E719=""), "", IFNA(INDEX(Bhajans[], MATCH(IF($D719&lt;&gt;"", $D719, $E719), Bhajans[title], 0), 4), ""))
</f>
        <v>O Lord Sai Baba, for the devotees of Lord Rama (Hindus) and of Rahim (Islam), Your name is the only refuge. You are the very Form of the teachings of Holy scriptures, Bhagawad Gita, Ramayana, the four Vedas and the Quran.</v>
      </c>
    </row>
    <row r="720" ht="22.5" hidden="1" customHeight="1">
      <c r="A720" s="5">
        <v>45982.0</v>
      </c>
      <c r="B720" s="20" t="s">
        <v>1</v>
      </c>
      <c r="C720" s="28" t="str">
        <f t="array" ref="C720">IFNA(XLOOKUP(E720,GP_Bhajan_List[GP Bhajan List], GP_Bhajan_List[Singer]),"")</f>
        <v/>
      </c>
      <c r="D720" s="20" t="s">
        <v>7907</v>
      </c>
      <c r="E720" s="22"/>
      <c r="F720" s="23"/>
      <c r="G720" s="65" t="s">
        <v>569</v>
      </c>
      <c r="H720" s="25" t="str">
        <f t="array" ref="H720">IFNA(INDEX(Pitches[],MATCH($G720,Pitches[Pitches],0),2),"")</f>
        <v>D#</v>
      </c>
      <c r="I720" s="23" t="str">
        <f t="array" ref="I720">IF(
  AND(D720="", E720=""), 
  "", 
  IFNA(
    IF(
      INDEX(Singers[], MATCH(IF(D720&lt;&gt;"", B720, C720), Singers[Singers], 0), 2, 0) = "Gents",
      INDEX(Bhajans[], MATCH(IF(D720&lt;&gt;"", D720, E720), Bhajans[title], 0), 13),
      INDEX(Bhajans[], MATCH(IF(D720&lt;&gt;"", D720, E720), Bhajans[title], 0), 14)
    ),
    ""
  )
)
</f>
        <v>2 Madhyam / G</v>
      </c>
      <c r="J720" s="25" t="str">
        <f t="array" ref="J720">IF(AND($D720="", $E720=""), "", IFNA(INDEX(Bhajans[], MATCH(IF($D720&lt;&gt;"", $D720, $E720), Bhajans[title], 0), 9), ""))
</f>
        <v>Bageshri</v>
      </c>
      <c r="K720" s="26" t="str">
        <f t="array" ref="K720">IF(AND($D720="", $E720=""), "", IFNA(INDEX(Bhajans[], MATCH(IF($D720&lt;&gt;"", $D720, $E720), Bhajans[title], 0), 5), ""))
</f>
        <v>Sai Baba Sakala Bhuvana Ke Daata (3)
Roopa Manohara Kamala Kantha
Yuga Avatar Sai Baba Daya Karo Parthi Baba
Shirdi Parthi Hrudaya Nivasi
Prashanthi Sundara Sai</v>
      </c>
      <c r="L720" s="26" t="str">
        <f t="array" ref="L720">IF(AND($D720="", $E720=""), "", IFNA(INDEX(Bhajans[], MATCH(IF($D720&lt;&gt;"", $D720, $E720), Bhajans[title], 0), 4), ""))
</f>
        <v>Glory to Lord Sai Baba, who is the Protector of the universe. Glory to Lord Sai, whose Form is bewitchingly beautiful and soft like that of a Lotus. Glory to you, Avatar of this Age, shower Your Mercy, who is the Avatar of Shirdi and we pray to you to enshrine Yourself in Our Hearts, Oh Lord Prashanthi Sai.</v>
      </c>
    </row>
    <row r="721" ht="22.5" hidden="1" customHeight="1">
      <c r="A721" s="5">
        <v>45982.0</v>
      </c>
      <c r="B721" s="22"/>
      <c r="C721" s="28" t="str">
        <f t="array" ref="C721">IFNA(XLOOKUP(E721,GP_Bhajan_List[GP Bhajan List], GP_Bhajan_List[Singer]),"")</f>
        <v/>
      </c>
      <c r="D721" s="22"/>
      <c r="E721" s="22"/>
      <c r="F721" s="23"/>
      <c r="G721" s="65"/>
      <c r="H721" s="25" t="str">
        <f t="array" ref="H721">IFNA(INDEX(Pitches[],MATCH($G721,Pitches[Pitches],0),2),"")</f>
        <v/>
      </c>
      <c r="I721" s="23" t="str">
        <f t="array" ref="I721">IF(
  AND(D721="", E721=""), 
  "", 
  IFNA(
    IF(
      INDEX(Singers[], MATCH(IF(D721&lt;&gt;"", B721, C721), Singers[Singers], 0), 2, 0) = "Gents",
      INDEX(Bhajans[], MATCH(IF(D721&lt;&gt;"", D721, E721), Bhajans[title], 0), 13),
      INDEX(Bhajans[], MATCH(IF(D721&lt;&gt;"", D721, E721), Bhajans[title], 0), 14)
    ),
    ""
  )
)
</f>
        <v/>
      </c>
      <c r="J721" s="25" t="str">
        <f t="array" ref="J721">IF(AND($D721="", $E721=""), "", IFNA(INDEX(Bhajans[], MATCH(IF($D721&lt;&gt;"", $D721, $E721), Bhajans[title], 0), 9), ""))
</f>
        <v/>
      </c>
      <c r="K721" s="26" t="str">
        <f t="array" ref="K721">IF(AND($D721="", $E721=""), "", IFNA(INDEX(Bhajans[], MATCH(IF($D721&lt;&gt;"", $D721, $E721), Bhajans[title], 0), 5), ""))
</f>
        <v/>
      </c>
      <c r="L721" s="26" t="str">
        <f t="array" ref="L721">IF(AND($D721="", $E721=""), "", IFNA(INDEX(Bhajans[], MATCH(IF($D721&lt;&gt;"", $D721, $E721), Bhajans[title], 0), 4), ""))
</f>
        <v/>
      </c>
    </row>
    <row r="722" ht="22.5" hidden="1" customHeight="1">
      <c r="A722" s="5">
        <v>45983.0</v>
      </c>
      <c r="B722" s="20" t="s">
        <v>4</v>
      </c>
      <c r="C722" s="28" t="str">
        <f t="array" ref="C722">IFNA(XLOOKUP(E722,GP_Bhajan_List[GP Bhajan List], GP_Bhajan_List[Singer]),"")</f>
        <v/>
      </c>
      <c r="D722" s="20" t="s">
        <v>1613</v>
      </c>
      <c r="E722" s="22"/>
      <c r="F722" s="23"/>
      <c r="G722" s="65" t="s">
        <v>101</v>
      </c>
      <c r="H722" s="25" t="str">
        <f t="array" ref="H722">IFNA(INDEX(Pitches[],MATCH($G722,Pitches[Pitches],0),2),"")</f>
        <v>F#</v>
      </c>
      <c r="I722" s="23" t="str">
        <f t="array" ref="I722">IF(
  AND(D722="", E722=""), 
  "", 
  IFNA(
    IF(
      INDEX(Singers[], MATCH(IF(D722&lt;&gt;"", B722, C722), Singers[Singers], 0), 2, 0) = "Gents",
      INDEX(Bhajans[], MATCH(IF(D722&lt;&gt;"", D722, E722), Bhajans[title], 0), 13),
      INDEX(Bhajans[], MATCH(IF(D722&lt;&gt;"", D722, E722), Bhajans[title], 0), 14)
    ),
    ""
  )
)
</f>
        <v>6.5 Pancham / A#</v>
      </c>
      <c r="J722" s="25" t="str">
        <f t="array" ref="J722">IF(AND($D722="", $E722=""), "", IFNA(INDEX(Bhajans[], MATCH(IF($D722&lt;&gt;"", $D722, $E722), Bhajans[title], 0), 9), ""))
</f>
        <v>Yaman Kalyan</v>
      </c>
      <c r="K722" s="26" t="str">
        <f t="array" ref="K722">IF(AND($D722="", $E722=""), "", IFNA(INDEX(Bhajans[], MATCH(IF($D722&lt;&gt;"", $D722, $E722), Bhajans[title], 0), 5), ""))
</f>
        <v>Vighneshwara Gananatha Gajanana
Parvathi Nandana Shubhanana
Mangala Murthy Sri Ganaraya
Jaya Ganaraya Sri Ganaraya (2)
Ashta (Siddhi) Vinayaka Shubhanana</v>
      </c>
      <c r="L722" s="26" t="str">
        <f t="array" ref="L722">IF(AND($D722="", $E722=""), "", IFNA(INDEX(Bhajans[], MATCH(IF($D722&lt;&gt;"", $D722, $E722), Bhajans[title], 0), 4), ""))
</f>
        <v>Victory to Lord Vighneshwara (Lord Ganesha) the son of Parvathi,, having a pleasant and auspicious face, who bestows eight types of blessings. He is also known as Siddhi Vinayaka, the one who fulfills our prayers.</v>
      </c>
    </row>
    <row r="723" ht="22.5" hidden="1" customHeight="1">
      <c r="A723" s="5">
        <v>45983.0</v>
      </c>
      <c r="B723" s="20" t="s">
        <v>18</v>
      </c>
      <c r="C723" s="28" t="str">
        <f t="array" ref="C723">IFNA(XLOOKUP(E723,GP_Bhajan_List[GP Bhajan List], GP_Bhajan_List[Singer]),"")</f>
        <v/>
      </c>
      <c r="D723" s="20" t="s">
        <v>7945</v>
      </c>
      <c r="E723" s="22"/>
      <c r="F723" s="23"/>
      <c r="G723" s="65" t="s">
        <v>88</v>
      </c>
      <c r="H723" s="25" t="str">
        <f t="array" ref="H723">IFNA(INDEX(Pitches[],MATCH($G723,Pitches[Pitches],0),2),"")</f>
        <v>A</v>
      </c>
      <c r="I723" s="23" t="str">
        <f t="array" ref="I723">IF(
  AND(D723="", E723=""), 
  "", 
  IFNA(
    IF(
      INDEX(Singers[], MATCH(IF(D723&lt;&gt;"", B723, C723), Singers[Singers], 0), 2, 0) = "Gents",
      INDEX(Bhajans[], MATCH(IF(D723&lt;&gt;"", D723, E723), Bhajans[title], 0), 13),
      INDEX(Bhajans[], MATCH(IF(D723&lt;&gt;"", D723, E723), Bhajans[title], 0), 14)
    ),
    ""
  )
)
</f>
        <v>2 Pancham / D</v>
      </c>
      <c r="J723" s="25" t="str">
        <f t="array" ref="J723">IF(AND($D723="", $E723=""), "", IFNA(INDEX(Bhajans[], MATCH(IF($D723&lt;&gt;"", $D723, $E723), Bhajans[title], 0), 9), ""))
</f>
        <v>Minor (Natabhairavi)</v>
      </c>
      <c r="K723" s="26" t="str">
        <f t="array" ref="K723">IF(AND($D723="", $E723=""), "", IFNA(INDEX(Bhajans[], MATCH(IF($D723&lt;&gt;"", $D723, $E723), Bhajans[title], 0), 5), ""))
</f>
        <v>I Keep Feeling Your Love In Me Over And Over Again
And Its Sweeter And Sweeter As The Days Go By
Oh What A Love Between My Sai And I
My Sai And I, My Sai And I
Anata no Ai ga Watashi no Subete
Higoto ni Amaku Yasashiku
Anata no Ai ni Tsutsumareru</v>
      </c>
      <c r="L723" s="26" t="str">
        <f t="array" ref="L723">IF(AND($D723="", $E723=""), "", IFNA(INDEX(Bhajans[], MATCH(IF($D723&lt;&gt;"", $D723, $E723), Bhajans[title], 0), 4), ""))
</f>
        <v>Not available</v>
      </c>
    </row>
    <row r="724" ht="22.5" hidden="1" customHeight="1">
      <c r="A724" s="5">
        <v>45983.0</v>
      </c>
      <c r="B724" s="20" t="s">
        <v>16</v>
      </c>
      <c r="C724" s="28" t="str">
        <f t="array" ref="C724">IFNA(XLOOKUP(E724,GP_Bhajan_List[GP Bhajan List], GP_Bhajan_List[Singer]),"")</f>
        <v/>
      </c>
      <c r="D724" s="20" t="s">
        <v>169</v>
      </c>
      <c r="E724" s="22"/>
      <c r="F724" s="23"/>
      <c r="G724" s="65" t="s">
        <v>228</v>
      </c>
      <c r="H724" s="25" t="str">
        <f t="array" ref="H724">IFNA(INDEX(Pitches[],MATCH($G724,Pitches[Pitches],0),2),"")</f>
        <v>F</v>
      </c>
      <c r="I724" s="23" t="str">
        <f t="array" ref="I724">IF(
  AND(D724="", E724=""), 
  "", 
  IFNA(
    IF(
      INDEX(Singers[], MATCH(IF(D724&lt;&gt;"", B724, C724), Singers[Singers], 0), 2, 0) = "Gents",
      INDEX(Bhajans[], MATCH(IF(D724&lt;&gt;"", D724, E724), Bhajans[title], 0), 13),
      INDEX(Bhajans[], MATCH(IF(D724&lt;&gt;"", D724, E724), Bhajans[title], 0), 14)
    ),
    ""
  )
)
</f>
        <v>6.5 Pancham / A#</v>
      </c>
      <c r="J724" s="25" t="str">
        <f t="array" ref="J724">IF(AND($D724="", $E724=""), "", IFNA(INDEX(Bhajans[], MATCH(IF($D724&lt;&gt;"", $D724, $E724), Bhajans[title], 0), 9), ""))
</f>
        <v>Hamir Kalyani / Kedar</v>
      </c>
      <c r="K724" s="26" t="str">
        <f t="array" ref="K724">IF(AND($D724="", $E724=""), "", IFNA(INDEX(Bhajans[], MATCH(IF($D724&lt;&gt;"", $D724, $E724), Bhajans[title], 0), 5), ""))
</f>
        <v>Baar Baar Tum Aao Sai
Darshana Do Bhagawan (2)
Nithya Nirmala Nithyananda
Satchidananda Prabho
Darshana Do Bhagawan</v>
      </c>
      <c r="L724" s="26" t="str">
        <f t="array" ref="L724">IF(AND($D724="", $E724=""), "", IFNA(INDEX(Bhajans[], MATCH(IF($D724&lt;&gt;"", $D724, $E724), Bhajans[title], 0), 4), ""))
</f>
        <v>Welcome O Lord Sai. Grant us the darshan of Your ever pure and blissful Form again and again.</v>
      </c>
    </row>
    <row r="725" ht="22.5" hidden="1" customHeight="1">
      <c r="A725" s="5">
        <v>45983.0</v>
      </c>
      <c r="B725" s="22"/>
      <c r="C725" s="28" t="str">
        <f t="array" ref="C725">IFNA(XLOOKUP(E725,GP_Bhajan_List[GP Bhajan List], GP_Bhajan_List[Singer]),"")</f>
        <v/>
      </c>
      <c r="D725" s="22"/>
      <c r="E725" s="22"/>
      <c r="F725" s="23"/>
      <c r="G725" s="65"/>
      <c r="H725" s="25" t="str">
        <f t="array" ref="H725">IFNA(INDEX(Pitches[],MATCH($G725,Pitches[Pitches],0),2),"")</f>
        <v/>
      </c>
      <c r="I725" s="23" t="str">
        <f t="array" ref="I725">IF(
  AND(D725="", E725=""), 
  "", 
  IFNA(
    IF(
      INDEX(Singers[], MATCH(IF(D725&lt;&gt;"", B725, C725), Singers[Singers], 0), 2, 0) = "Gents",
      INDEX(Bhajans[], MATCH(IF(D725&lt;&gt;"", D725, E725), Bhajans[title], 0), 13),
      INDEX(Bhajans[], MATCH(IF(D725&lt;&gt;"", D725, E725), Bhajans[title], 0), 14)
    ),
    ""
  )
)
</f>
        <v/>
      </c>
      <c r="J725" s="25" t="str">
        <f t="array" ref="J725">IF(AND($D725="", $E725=""), "", IFNA(INDEX(Bhajans[], MATCH(IF($D725&lt;&gt;"", $D725, $E725), Bhajans[title], 0), 9), ""))
</f>
        <v/>
      </c>
      <c r="K725" s="26" t="str">
        <f t="array" ref="K725">IF(AND($D725="", $E725=""), "", IFNA(INDEX(Bhajans[], MATCH(IF($D725&lt;&gt;"", $D725, $E725), Bhajans[title], 0), 5), ""))
</f>
        <v/>
      </c>
      <c r="L725" s="26" t="str">
        <f t="array" ref="L725">IF(AND($D725="", $E725=""), "", IFNA(INDEX(Bhajans[], MATCH(IF($D725&lt;&gt;"", $D725, $E725), Bhajans[title], 0), 4), ""))
</f>
        <v/>
      </c>
    </row>
    <row r="726" ht="22.5" hidden="1" customHeight="1">
      <c r="A726" s="5">
        <v>45984.0</v>
      </c>
      <c r="B726" s="20" t="s">
        <v>0</v>
      </c>
      <c r="C726" s="28" t="str">
        <f t="array" ref="C726">IFNA(XLOOKUP(E726,GP_Bhajan_List[GP Bhajan List], GP_Bhajan_List[Singer]),"")</f>
        <v/>
      </c>
      <c r="D726" s="20" t="s">
        <v>458</v>
      </c>
      <c r="E726" s="22"/>
      <c r="F726" s="23"/>
      <c r="G726" s="65" t="s">
        <v>88</v>
      </c>
      <c r="H726" s="25" t="str">
        <f t="array" ref="H726">IFNA(INDEX(Pitches[],MATCH($G726,Pitches[Pitches],0),2),"")</f>
        <v>A</v>
      </c>
      <c r="I726" s="23" t="str">
        <f t="array" ref="I726">IF(
  AND(D726="", E726=""), 
  "", 
  IFNA(
    IF(
      INDEX(Singers[], MATCH(IF(D726&lt;&gt;"", B726, C726), Singers[Singers], 0), 2, 0) = "Gents",
      INDEX(Bhajans[], MATCH(IF(D726&lt;&gt;"", D726, E726), Bhajans[title], 0), 13),
      INDEX(Bhajans[], MATCH(IF(D726&lt;&gt;"", D726, E726), Bhajans[title], 0), 14)
    ),
    ""
  )
)
</f>
        <v>2 Pancham / D</v>
      </c>
      <c r="J726" s="25" t="str">
        <f t="array" ref="J726">IF(AND($D726="", $E726=""), "", IFNA(INDEX(Bhajans[], MATCH(IF($D726&lt;&gt;"", $D726, $E726), Bhajans[title], 0), 9), ""))
</f>
        <v>Abheri / Bhimpalas</v>
      </c>
      <c r="K726" s="26" t="str">
        <f t="array" ref="K726">IF(AND($D726="", $E726=""), "", IFNA(INDEX(Bhajans[], MATCH(IF($D726&lt;&gt;"", $D726, $E726), Bhajans[title], 0), 5), ""))
</f>
        <v>Prathama Vandana Gananatha
Gajavadana Jaya Gananatha [ Prathama Vandana ... ]
Vidya Dayaka Buddhi Pradayaka
Vighna Vinashaka Vinayaka
Suramuni Vanditha Vinayaka</v>
      </c>
      <c r="L726" s="26" t="str">
        <f t="array" ref="L726">IF(AND($D726="", $E726=""), "", IFNA(INDEX(Bhajans[], MATCH(IF($D726&lt;&gt;"", $D726, $E726), Bhajans[title], 0), 4), ""))
</f>
        <v>Our first prayers to the Lord of the ganaas, the elephant-faced Lord Ganesh who confers knowledge and intelligence, the remover of obstacles in the spiritual path, the One who is praised and adored by the wise and saintly.</v>
      </c>
    </row>
    <row r="727" ht="22.5" hidden="1" customHeight="1">
      <c r="A727" s="5">
        <v>45984.0</v>
      </c>
      <c r="B727" s="20" t="s">
        <v>2</v>
      </c>
      <c r="C727" s="28" t="str">
        <f t="array" ref="C727">IFNA(XLOOKUP(E727,GP_Bhajan_List[GP Bhajan List], GP_Bhajan_List[Singer]),"")</f>
        <v/>
      </c>
      <c r="D727" s="20" t="s">
        <v>7993</v>
      </c>
      <c r="E727" s="22"/>
      <c r="F727" s="23"/>
      <c r="G727" s="65" t="s">
        <v>144</v>
      </c>
      <c r="H727" s="25" t="str">
        <f t="array" ref="H727">IFNA(INDEX(Pitches[],MATCH($G727,Pitches[Pitches],0),2),"")</f>
        <v>D#</v>
      </c>
      <c r="I727" s="23" t="str">
        <f t="array" ref="I727">IF(
  AND(D727="", E727=""), 
  "", 
  IFNA(
    IF(
      INDEX(Singers[], MATCH(IF(D727&lt;&gt;"", B727, C727), Singers[Singers], 0), 2, 0) = "Gents",
      INDEX(Bhajans[], MATCH(IF(D727&lt;&gt;"", D727, E727), Bhajans[title], 0), 13),
      INDEX(Bhajans[], MATCH(IF(D727&lt;&gt;"", D727, E727), Bhajans[title], 0), 14)
    ),
    ""
  )
)
</f>
        <v>2 Madhyam / G</v>
      </c>
      <c r="J727" s="25" t="str">
        <f t="array" ref="J727">IF(AND($D727="", $E727=""), "", IFNA(INDEX(Bhajans[], MATCH(IF($D727&lt;&gt;"", $D727, $E727), Bhajans[title], 0), 9), ""))
</f>
        <v>Pahadi</v>
      </c>
      <c r="K727" s="26" t="str">
        <f t="array" ref="K727">IF(AND($D727="", $E727=""), "", IFNA(INDEX(Bhajans[], MATCH(IF($D727&lt;&gt;"", $D727, $E727), Bhajans[title], 0), 5), ""))
</f>
        <v>Kamala Netra Sayeeshwara
Kaivalya Teja Sureshwara [ Kamala Netra ... ]
Megha Shyama Ghana Gagana Shareera
Shantha Brahmamaya Abhayakara
Megha Shyama Ghana Gagana Shareera [ Shantha Brahmamaya ]</v>
      </c>
      <c r="L727" s="26" t="str">
        <f t="array" ref="L727">IF(AND($D727="", $E727=""), "", IFNA(INDEX(Bhajans[], MATCH(IF($D727&lt;&gt;"", $D727, $E727), Bhajans[title], 0), 4), ""))
</f>
        <v>Salutations to Sayeeshwara the Lotus eyed One who confers Liberation, whose complexion is that of thick clouds in the sky, guards against fear and embodiment of Peace.</v>
      </c>
    </row>
    <row r="728" ht="22.5" hidden="1" customHeight="1">
      <c r="A728" s="5">
        <v>45984.0</v>
      </c>
      <c r="B728" s="20" t="s">
        <v>4</v>
      </c>
      <c r="C728" s="28" t="str">
        <f t="array" ref="C728">IFNA(XLOOKUP(E728,GP_Bhajan_List[GP Bhajan List], GP_Bhajan_List[Singer]),"")</f>
        <v/>
      </c>
      <c r="D728" s="20" t="s">
        <v>1394</v>
      </c>
      <c r="E728" s="22"/>
      <c r="F728" s="23"/>
      <c r="G728" s="65" t="s">
        <v>228</v>
      </c>
      <c r="H728" s="25" t="str">
        <f t="array" ref="H728">IFNA(INDEX(Pitches[],MATCH($G728,Pitches[Pitches],0),2),"")</f>
        <v>F</v>
      </c>
      <c r="I728" s="23" t="str">
        <f t="array" ref="I728">IF(
  AND(D728="", E728=""), 
  "", 
  IFNA(
    IF(
      INDEX(Singers[], MATCH(IF(D728&lt;&gt;"", B728, C728), Singers[Singers], 0), 2, 0) = "Gents",
      INDEX(Bhajans[], MATCH(IF(D728&lt;&gt;"", D728, E728), Bhajans[title], 0), 13),
      INDEX(Bhajans[], MATCH(IF(D728&lt;&gt;"", D728, E728), Bhajans[title], 0), 14)
    ),
    ""
  )
)
</f>
        <v>6 Pancham / A</v>
      </c>
      <c r="J728" s="25" t="str">
        <f t="array" ref="J728">IF(AND($D728="", $E728=""), "", IFNA(INDEX(Bhajans[], MATCH(IF($D728&lt;&gt;"", $D728, $E728), Bhajans[title], 0), 9), ""))
</f>
        <v>~ Keeravani</v>
      </c>
      <c r="K728" s="26" t="str">
        <f t="array" ref="K728">IF(AND($D728="", $E728=""), "", IFNA(INDEX(Bhajans[], MATCH(IF($D728&lt;&gt;"", $D728, $E728), Bhajans[title], 0), 5), ""))
</f>
        <v>Anantha Premamrutha Sai Ananda Dayi
Shirdi Ke Sai Parthi Ke Sai Prashanthi Sundara Sai [ Anantha ... ]
Karunakara Jagadeeshwara Hrudayeshwara Sai Partheeshwara
Sharanagatha Thrana Deenavana
(Pari) Poornavatara Sayeeshwara</v>
      </c>
      <c r="L728" s="26" t="str">
        <f t="array" ref="L728">IF(AND($D728="", $E728=""), "", IFNA(INDEX(Bhajans[], MATCH(IF($D728&lt;&gt;"", $D728, $E728), Bhajans[title], 0), 4), ""))
</f>
        <v>Glory to Lord Sai who is an infinite ocean of nectarine Love and who bestows bliss. He is the beautiful Sai of Shirdi and Parthi. He is the very embodiment of compassion. He is the Lord of the Universe, Lord of Parthi and our hearts. He is the Protector of the downtrodden and all those who surrender to Him. Glory to Lord Sai, the Supreme Lord who incarnated for the sake of His devotees.</v>
      </c>
    </row>
    <row r="729" ht="22.5" hidden="1" customHeight="1">
      <c r="A729" s="5">
        <v>45984.0</v>
      </c>
      <c r="B729" s="20" t="s">
        <v>1</v>
      </c>
      <c r="C729" s="28" t="str">
        <f t="array" ref="C729">IFNA(XLOOKUP(E729,GP_Bhajan_List[GP Bhajan List], GP_Bhajan_List[Singer]),"")</f>
        <v/>
      </c>
      <c r="D729" s="20" t="s">
        <v>8019</v>
      </c>
      <c r="E729" s="22"/>
      <c r="F729" s="23"/>
      <c r="G729" s="65" t="s">
        <v>185</v>
      </c>
      <c r="H729" s="25" t="str">
        <f t="array" ref="H729">IFNA(INDEX(Pitches[],MATCH($G729,Pitches[Pitches],0),2),"")</f>
        <v>C</v>
      </c>
      <c r="I729" s="23" t="str">
        <f t="array" ref="I729">IF(
  AND(D729="", E729=""), 
  "", 
  IFNA(
    IF(
      INDEX(Singers[], MATCH(IF(D729&lt;&gt;"", B729, C729), Singers[Singers], 0), 2, 0) = "Gents",
      INDEX(Bhajans[], MATCH(IF(D729&lt;&gt;"", D729, E729), Bhajans[title], 0), 13),
      INDEX(Bhajans[], MATCH(IF(D729&lt;&gt;"", D729, E729), Bhajans[title], 0), 14)
    ),
    ""
  )
)
</f>
        <v>3 Pancham / E</v>
      </c>
      <c r="J729" s="25" t="str">
        <f t="array" ref="J729">IF(AND($D729="", $E729=""), "", IFNA(INDEX(Bhajans[], MATCH(IF($D729&lt;&gt;"", $D729, $E729), Bhajans[title], 0), 9), ""))
</f>
        <v>Pahadi</v>
      </c>
      <c r="K729" s="26" t="str">
        <f t="array" ref="K729">IF(AND($D729="", $E729=""), "", IFNA(INDEX(Bhajans[], MATCH(IF($D729&lt;&gt;"", $D729, $E729), Bhajans[title], 0), 5), ""))
</f>
        <v>Sakala Bhuvana Ke Prabhu Parameshwara
Hrudaya Nivasi Bhagawan
Bhagawan Bhagawan
Hrudaya Vihari Antaryami
Hum Bhakton Ke Jeevan Swami
Prana Sakha Tum Hey Praneshwara
Prema Swaroopa Bhagawan
Bhagawan Bhagawan</v>
      </c>
      <c r="L729" s="26" t="str">
        <f t="array" ref="L729">IF(AND($D729="", $E729=""), "", IFNA(INDEX(Bhajans[], MATCH(IF($D729&lt;&gt;"", $D729, $E729), Bhajans[title], 0), 4), ""))
</f>
        <v>O Lord Sathya Sai, You are the Lord of the entire universe. You are the resident of all hearts. You are the life of all devotees. You are nearer to us than our very own life breath. You are the very embodiment of Love.</v>
      </c>
    </row>
    <row r="730" ht="22.5" hidden="1" customHeight="1">
      <c r="A730" s="5">
        <v>45984.0</v>
      </c>
      <c r="B730" s="20" t="s">
        <v>6</v>
      </c>
      <c r="C730" s="28" t="str">
        <f t="array" ref="C730">IFNA(XLOOKUP(E730,GP_Bhajan_List[GP Bhajan List], GP_Bhajan_List[Singer]),"")</f>
        <v/>
      </c>
      <c r="D730" s="20" t="s">
        <v>4894</v>
      </c>
      <c r="E730" s="22"/>
      <c r="F730" s="23"/>
      <c r="G730" s="65" t="s">
        <v>88</v>
      </c>
      <c r="H730" s="25" t="str">
        <f t="array" ref="H730">IFNA(INDEX(Pitches[],MATCH($G730,Pitches[Pitches],0),2),"")</f>
        <v>A</v>
      </c>
      <c r="I730" s="23" t="str">
        <f t="array" ref="I730">IF(
  AND(D730="", E730=""), 
  "", 
  IFNA(
    IF(
      INDEX(Singers[], MATCH(IF(D730&lt;&gt;"", B730, C730), Singers[Singers], 0), 2, 0) = "Gents",
      INDEX(Bhajans[], MATCH(IF(D730&lt;&gt;"", D730, E730), Bhajans[title], 0), 13),
      INDEX(Bhajans[], MATCH(IF(D730&lt;&gt;"", D730, E730), Bhajans[title], 0), 14)
    ),
    ""
  )
)
</f>
        <v>6 Madhyam / D</v>
      </c>
      <c r="J730" s="25" t="str">
        <f t="array" ref="J730">IF(AND($D730="", $E730=""), "", IFNA(INDEX(Bhajans[], MATCH(IF($D730&lt;&gt;"", $D730, $E730), Bhajans[title], 0), 9), ""))
</f>
        <v>~ Miyan ki Malhar</v>
      </c>
      <c r="K730" s="26" t="str">
        <f t="array" ref="K730">IF(AND($D730="", $E730=""), "", IFNA(INDEX(Bhajans[], MATCH(IF($D730&lt;&gt;"", $D730, $E730), Bhajans[title], 0), 5), ""))
</f>
        <v>Jaya Sayeesha Jaya Sayeesha
Radha Madhava Jaya Partheesha [ Jaya Sayeesha ... ]
Hrudaya Sarathi Sai Kanhaiya
Radhey Govinda Prashanthi Nilaya</v>
      </c>
      <c r="L730" s="26" t="str">
        <f t="array" ref="L730">IF(AND($D730="", $E730=""), "", IFNA(INDEX(Bhajans[], MATCH(IF($D730&lt;&gt;"", $D730, $E730), Bhajans[title], 0), 4), ""))
</f>
        <v>Victory to Lord Sai, who is verily Lord Krishna incarnated again on Earth, who is the charioteer of the Spiritual Heart and dwells at Prashanthi Nilayam in Parthi.</v>
      </c>
    </row>
    <row r="731" ht="22.5" hidden="1" customHeight="1">
      <c r="A731" s="5">
        <v>45984.0</v>
      </c>
      <c r="B731" s="20" t="s">
        <v>16</v>
      </c>
      <c r="C731" s="28" t="str">
        <f t="array" ref="C731">IFNA(XLOOKUP(E731,GP_Bhajan_List[GP Bhajan List], GP_Bhajan_List[Singer]),"")</f>
        <v/>
      </c>
      <c r="D731" s="20" t="s">
        <v>2429</v>
      </c>
      <c r="E731" s="22"/>
      <c r="F731" s="23"/>
      <c r="G731" s="65" t="s">
        <v>101</v>
      </c>
      <c r="H731" s="25" t="str">
        <f t="array" ref="H731">IFNA(INDEX(Pitches[],MATCH($G731,Pitches[Pitches],0),2),"")</f>
        <v>F#</v>
      </c>
      <c r="I731" s="23" t="str">
        <f t="array" ref="I731">IF(
  AND(D731="", E731=""), 
  "", 
  IFNA(
    IF(
      INDEX(Singers[], MATCH(IF(D731&lt;&gt;"", B731, C731), Singers[Singers], 0), 2, 0) = "Gents",
      INDEX(Bhajans[], MATCH(IF(D731&lt;&gt;"", D731, E731), Bhajans[title], 0), 13),
      INDEX(Bhajans[], MATCH(IF(D731&lt;&gt;"", D731, E731), Bhajans[title], 0), 14)
    ),
    ""
  )
)
</f>
        <v>7 Pancham / B</v>
      </c>
      <c r="J731" s="25" t="str">
        <f t="array" ref="J731">IF(AND($D731="", $E731=""), "", IFNA(INDEX(Bhajans[], MATCH(IF($D731&lt;&gt;"", $D731, $E731), Bhajans[title], 0), 9), ""))
</f>
        <v>~ Yaman Kalyan</v>
      </c>
      <c r="K731" s="26" t="str">
        <f t="array" ref="K731">IF(AND($D731="", $E731=""), "", IFNA(INDEX(Bhajans[], MATCH(IF($D731&lt;&gt;"", $D731, $E731), Bhajans[title], 0), 5), ""))
</f>
        <v>Sai Ram Ghana Shyam Bhagawan Tumhara Naam
Tum Bina Koi Nahin Rakhwaley
Tum Bina Koi Nahin Apad Saharey
Tum Bina Prema Koi Nahin Denewaale
Tum Ho Merey Atma Ram Baba
Bhagawan ( Sai Ram ) Tumhara Naam</v>
      </c>
      <c r="L731" s="26" t="str">
        <f t="array" ref="L731">IF(AND($D731="", $E731=""), "", IFNA(INDEX(Bhajans[], MATCH(IF($D731&lt;&gt;"", $D731, $E731), Bhajans[title], 0), 4), ""))
</f>
        <v>O Lord Sai, You are verily Lord Rama and Krishna. We do not have any one other than You to protect us, to save us from all adversities and to give us unconditional love. O Lord Sai, You are the in-dweller of our hearts.</v>
      </c>
    </row>
    <row r="732" ht="22.5" hidden="1" customHeight="1">
      <c r="A732" s="5">
        <v>45984.0</v>
      </c>
      <c r="B732" s="20" t="s">
        <v>1</v>
      </c>
      <c r="C732" s="28" t="str">
        <f t="array" ref="C732">IFNA(XLOOKUP(E732,GP_Bhajan_List[GP Bhajan List], GP_Bhajan_List[Singer]),"")</f>
        <v/>
      </c>
      <c r="D732" s="20" t="s">
        <v>4083</v>
      </c>
      <c r="E732" s="22"/>
      <c r="F732" s="23"/>
      <c r="G732" s="65" t="s">
        <v>52</v>
      </c>
      <c r="H732" s="25" t="str">
        <f t="array" ref="H732">IFNA(INDEX(Pitches[],MATCH($G732,Pitches[Pitches],0),2),"")</f>
        <v>G#</v>
      </c>
      <c r="I732" s="23" t="str">
        <f t="array" ref="I732">IF(
  AND(D732="", E732=""), 
  "", 
  IFNA(
    IF(
      INDEX(Singers[], MATCH(IF(D732&lt;&gt;"", B732, C732), Singers[Singers], 0), 2, 0) = "Gents",
      INDEX(Bhajans[], MATCH(IF(D732&lt;&gt;"", D732, E732), Bhajans[title], 0), 13),
      INDEX(Bhajans[], MATCH(IF(D732&lt;&gt;"", D732, E732), Bhajans[title], 0), 14)
    ),
    ""
  )
)
</f>
        <v>2 Pancham / D</v>
      </c>
      <c r="J732" s="25" t="str">
        <f t="array" ref="J732">IF(AND($D732="", $E732=""), "", IFNA(INDEX(Bhajans[], MATCH(IF($D732&lt;&gt;"", $D732, $E732), Bhajans[title], 0), 9), ""))
</f>
        <v>Bihag</v>
      </c>
      <c r="K732" s="26" t="str">
        <f t="array" ref="K732">IF(AND($D732="", $E732=""), "", IFNA(INDEX(Bhajans[], MATCH(IF($D732&lt;&gt;"", $D732, $E732), Bhajans[title], 0), 5), ""))
</f>
        <v>Deena Bandhava Baba Daya Sagara
Patitha Pavana Sai Karunakara [ Deena Bandhava ... ]
Sathya Sai Prema Sai Shanthi Dharma Sindhu Sai
Jeevan Ka Aadhaar Sai Janam Janam Bandhu Sai [ Patitha Pavana ... ]</v>
      </c>
      <c r="L732" s="26" t="str">
        <f t="array" ref="L732">IF(AND($D732="", $E732=""), "", IFNA(INDEX(Bhajans[], MATCH(IF($D732&lt;&gt;"", $D732, $E732), Bhajans[title], 0), 4), ""))
</f>
        <v>O Baba, the ocean of compassion, You are the kinsman to destitute, uplifter of afflicted. You are Sathya Sai whose form is Truth and Righteousness, refuge of all lives, father, mother and perpetual companion from birth to birth.</v>
      </c>
    </row>
    <row r="733" ht="22.5" hidden="1" customHeight="1">
      <c r="A733" s="5">
        <v>45985.0</v>
      </c>
      <c r="B733" s="20" t="s">
        <v>0</v>
      </c>
      <c r="C733" s="28" t="str">
        <f t="array" ref="C733">IFNA(XLOOKUP(E733,GP_Bhajan_List[GP Bhajan List], GP_Bhajan_List[Singer]),"")</f>
        <v/>
      </c>
      <c r="D733" s="20" t="s">
        <v>8077</v>
      </c>
      <c r="E733" s="22"/>
      <c r="F733" s="23"/>
      <c r="G733" s="65" t="s">
        <v>88</v>
      </c>
      <c r="H733" s="25" t="str">
        <f t="array" ref="H733">IFNA(INDEX(Pitches[],MATCH($G733,Pitches[Pitches],0),2),"")</f>
        <v>A</v>
      </c>
      <c r="I733" s="23" t="str">
        <f t="array" ref="I733">IF(
  AND(D733="", E733=""), 
  "", 
  IFNA(
    IF(
      INDEX(Singers[], MATCH(IF(D733&lt;&gt;"", B733, C733), Singers[Singers], 0), 2, 0) = "Gents",
      INDEX(Bhajans[], MATCH(IF(D733&lt;&gt;"", D733, E733), Bhajans[title], 0), 13),
      INDEX(Bhajans[], MATCH(IF(D733&lt;&gt;"", D733, E733), Bhajans[title], 0), 14)
    ),
    ""
  )
)
</f>
        <v>1.5 Pancham / C#</v>
      </c>
      <c r="J733" s="25" t="str">
        <f t="array" ref="J733">IF(AND($D733="", $E733=""), "", IFNA(INDEX(Bhajans[], MATCH(IF($D733&lt;&gt;"", $D733, $E733), Bhajans[title], 0), 9), ""))
</f>
        <v>Mishra Tilang</v>
      </c>
      <c r="K733" s="26" t="str">
        <f t="array" ref="K733">IF(AND($D733="", $E733=""), "", IFNA(INDEX(Bhajans[], MATCH(IF($D733&lt;&gt;"", $D733, $E733), Bhajans[title], 0), 5), ""))
</f>
        <v>Vighna Vinashaka Devadi Deva
Adi Sanathana Deva
Prathama Poojya Gananatha
Bhava Bhaya Bhanjana Nithya Niranjana
Siddhi Vinayaka Deva
Mangala Dayaka Shambho Manohara [ Prathama Poojya ... ]</v>
      </c>
      <c r="L733" s="26" t="str">
        <f t="array" ref="L733">IF(AND($D733="", $E733=""), "", IFNA(INDEX(Bhajans[], MATCH(IF($D733&lt;&gt;"", $D733, $E733), Bhajans[title], 0), 4), ""))
</f>
        <v>O Lord Ganesha, Lord of the Ganaas (the attendants of Lord Shiva), You are always offered the first prayers in any worship. O Lord of Lords, one who is eternal, ancient and destroyer of obstacles, You annihilate the fear of birth and death. You are the Lord of powers acquired through austerities, blemishless, who bestows auspiciousness and the dear son of Lord Shiva.</v>
      </c>
    </row>
    <row r="734" ht="22.5" hidden="1" customHeight="1">
      <c r="A734" s="5">
        <v>45985.0</v>
      </c>
      <c r="B734" s="20" t="s">
        <v>2</v>
      </c>
      <c r="C734" s="28" t="str">
        <f t="array" ref="C734">IFNA(XLOOKUP(E734,GP_Bhajan_List[GP Bhajan List], GP_Bhajan_List[Singer]),"")</f>
        <v/>
      </c>
      <c r="D734" s="20" t="s">
        <v>446</v>
      </c>
      <c r="E734" s="22"/>
      <c r="F734" s="23"/>
      <c r="G734" s="65" t="s">
        <v>41</v>
      </c>
      <c r="H734" s="25" t="str">
        <f t="array" ref="H734">IFNA(INDEX(Pitches[],MATCH($G734,Pitches[Pitches],0),2),"")</f>
        <v>G</v>
      </c>
      <c r="I734" s="23" t="str">
        <f t="array" ref="I734">IF(
  AND(D734="", E734=""), 
  "", 
  IFNA(
    IF(
      INDEX(Singers[], MATCH(IF(D734&lt;&gt;"", B734, C734), Singers[Singers], 0), 2, 0) = "Gents",
      INDEX(Bhajans[], MATCH(IF(D734&lt;&gt;"", D734, E734), Bhajans[title], 0), 13),
      INDEX(Bhajans[], MATCH(IF(D734&lt;&gt;"", D734, E734), Bhajans[title], 0), 14)
    ),
    ""
  )
)
</f>
        <v>1 Pancham / C</v>
      </c>
      <c r="J734" s="25" t="str">
        <f t="array" ref="J734">IF(AND($D734="", $E734=""), "", IFNA(INDEX(Bhajans[], MATCH(IF($D734&lt;&gt;"", $D734, $E734), Bhajans[title], 0), 9), ""))
</f>
        <v>~ Dwijavanti / Jaijaivanti</v>
      </c>
      <c r="K734" s="26" t="str">
        <f t="array" ref="K734">IF(AND($D734="", $E734=""), "", IFNA(INDEX(Bhajans[], MATCH(IF($D734&lt;&gt;"", $D734, $E734), Bhajans[title], 0), 5), ""))
</f>
        <v>Jaya Sai Rama Jaya Raghu Rama
Hey Jaya Sai Rama Jaya Raghu Rama [ Jaya Sai ... ]
Dukhiyon Ke Daata Sai Rama
Premavatara Sai Rama
Shantha Swaroopa Sai Rama [ Hey Jaya ... ]</v>
      </c>
      <c r="L734" s="26" t="str">
        <f t="array" ref="L734">IF(AND($D734="", $E734=""), "", IFNA(INDEX(Bhajans[], MATCH(IF($D734&lt;&gt;"", $D734, $E734), Bhajans[title], 0), 4), ""))
</f>
        <v>Sing the glory of Lord Sai and the scion of Raghu Clan, Lord Rama. Sai Rama is a champion of the downtrodden, the incarnation of Supreme Love and is the embodiment of Peace.</v>
      </c>
    </row>
    <row r="735" ht="22.5" hidden="1" customHeight="1">
      <c r="A735" s="5">
        <v>45985.0</v>
      </c>
      <c r="B735" s="20" t="s">
        <v>13</v>
      </c>
      <c r="C735" s="28" t="str">
        <f t="array" ref="C735">IFNA(XLOOKUP(E735,GP_Bhajan_List[GP Bhajan List], GP_Bhajan_List[Singer]),"")</f>
        <v/>
      </c>
      <c r="D735" s="20" t="s">
        <v>3120</v>
      </c>
      <c r="E735" s="22"/>
      <c r="F735" s="23"/>
      <c r="G735" s="65" t="s">
        <v>52</v>
      </c>
      <c r="H735" s="25" t="str">
        <f t="array" ref="H735">IFNA(INDEX(Pitches[],MATCH($G735,Pitches[Pitches],0),2),"")</f>
        <v>G#</v>
      </c>
      <c r="I735" s="23" t="str">
        <f t="array" ref="I735">IF(
  AND(D735="", E735=""), 
  "", 
  IFNA(
    IF(
      INDEX(Singers[], MATCH(IF(D735&lt;&gt;"", B735, C735), Singers[Singers], 0), 2, 0) = "Gents",
      INDEX(Bhajans[], MATCH(IF(D735&lt;&gt;"", D735, E735), Bhajans[title], 0), 13),
      INDEX(Bhajans[], MATCH(IF(D735&lt;&gt;"", D735, E735), Bhajans[title], 0), 14)
    ),
    ""
  )
)
</f>
        <v>1.5 Pancham / C#</v>
      </c>
      <c r="J735" s="25" t="str">
        <f t="array" ref="J735">IF(AND($D735="", $E735=""), "", IFNA(INDEX(Bhajans[], MATCH(IF($D735&lt;&gt;"", $D735, $E735), Bhajans[title], 0), 9), ""))
</f>
        <v>Sindhu Bhairavi / Bhairavi</v>
      </c>
      <c r="K735" s="26" t="str">
        <f t="array" ref="K735">IF(AND($D735="", $E735=""), "", IFNA(INDEX(Bhajans[], MATCH(IF($D735&lt;&gt;"", $D735, $E735), Bhajans[title], 0), 5), ""))
</f>
        <v>Chandrashekaraya Namah Om
Gangadharaya Namah Om [ Chandrashekaraya ... ]
Om Namah Shivaya Namah Om
Hara Hara Haraya Namah Om
Shiva Shiva Shivaya Namah Om
Sayeeshwaraya Namah Om (Sathya)
In my heart, O Lord, I see Your Face
Dear Lord, I see You every place
O my Lord, by Your Grace
I find Your love in every face
O my Lord, by Your Grace
I feel Your love in every place</v>
      </c>
      <c r="L735" s="26" t="str">
        <f t="array" ref="L735">IF(AND($D735="", $E735=""), "", IFNA(INDEX(Bhajans[], MATCH(IF($D735&lt;&gt;"", $D735, $E735), Bhajans[title], 0), 4), ""))
</f>
        <v>Obeisance to Lord Shiva, who is decorated with the crescent-moon on His head, who makes the Holy Ganges flow through His matted hair. I bow to Lord Shiva, who destroys the illusion and all that is transient. Chant the mantra " Hara Hara Haraya Namah Om, Shiva Shiva Shivaya Namah Om, Sayeeshwarya Namah Om."</v>
      </c>
    </row>
    <row r="736" ht="22.5" hidden="1" customHeight="1">
      <c r="A736" s="5">
        <v>46068.0</v>
      </c>
      <c r="B736" s="20" t="s">
        <v>16</v>
      </c>
      <c r="C736" s="28" t="str">
        <f t="array" ref="C736">IFNA(XLOOKUP(E736,GP_Bhajan_List[GP Bhajan List], GP_Bhajan_List[Singer]),"")</f>
        <v/>
      </c>
      <c r="D736" s="20" t="s">
        <v>187</v>
      </c>
      <c r="E736" s="22"/>
      <c r="F736" s="23"/>
      <c r="G736" s="65" t="s">
        <v>210</v>
      </c>
      <c r="H736" s="25" t="str">
        <f t="array" ref="H736">IFNA(INDEX(Pitches[],MATCH($G736,Pitches[Pitches],0),2),"")</f>
        <v>G</v>
      </c>
      <c r="I736" s="23" t="str">
        <f t="array" ref="I736">IF(
  AND(D736="", E736=""), 
  "", 
  IFNA(
    IF(
      INDEX(Singers[], MATCH(IF(D736&lt;&gt;"", B736, C736), Singers[Singers], 0), 2, 0) = "Gents",
      INDEX(Bhajans[], MATCH(IF(D736&lt;&gt;"", D736, E736), Bhajans[title], 0), 13),
      INDEX(Bhajans[], MATCH(IF(D736&lt;&gt;"", D736, E736), Bhajans[title], 0), 14)
    ),
    ""
  )
)
</f>
        <v>5 Madhyam / C</v>
      </c>
      <c r="J736" s="25" t="str">
        <f t="array" ref="J736">IF(AND($D736="", $E736=""), "", IFNA(INDEX(Bhajans[], MATCH(IF($D736&lt;&gt;"", $D736, $E736), Bhajans[title], 0), 9), ""))
</f>
        <v>Kuntalavarali</v>
      </c>
      <c r="K736" s="26" t="str">
        <f t="array" ref="K736">IF(AND($D736="", $E736=""), "", IFNA(INDEX(Bhajans[], MATCH(IF($D736&lt;&gt;"", $D736, $E736), Bhajans[title], 0), 5), ""))
</f>
        <v>Matanga Vadana Maam Palaya
Mouleeshwara Shiva Gowri Nandana (2)
Mangala Dayaka Siddhi Vinayaka</v>
      </c>
      <c r="L736" s="26" t="str">
        <f t="array" ref="L736">IF(AND($D736="", $E736=""), "", IFNA(INDEX(Bhajans[], MATCH(IF($D736&lt;&gt;"", $D736, $E736), Bhajans[title], 0), 4), ""))
</f>
        <v>O elephant-faced Lord Ganesha, protect me. O beloved son of Lord Shiva and Gowri, You are the one who bestows auspiciousness and success in our endeavors.</v>
      </c>
    </row>
    <row r="737" ht="22.5" hidden="1" customHeight="1">
      <c r="A737" s="5">
        <v>46068.0</v>
      </c>
      <c r="B737" s="20" t="s">
        <v>1</v>
      </c>
      <c r="C737" s="28" t="str">
        <f t="array" ref="C737">IFNA(XLOOKUP(E737,GP_Bhajan_List[GP Bhajan List], GP_Bhajan_List[Singer]),"")</f>
        <v/>
      </c>
      <c r="D737" s="20" t="s">
        <v>1812</v>
      </c>
      <c r="E737" s="22"/>
      <c r="F737" s="23"/>
      <c r="G737" s="65" t="s">
        <v>88</v>
      </c>
      <c r="H737" s="25" t="str">
        <f t="array" ref="H737">IFNA(INDEX(Pitches[],MATCH($G737,Pitches[Pitches],0),2),"")</f>
        <v>A</v>
      </c>
      <c r="I737" s="23" t="str">
        <f t="array" ref="I737">IF(
  AND(D737="", E737=""), 
  "", 
  IFNA(
    IF(
      INDEX(Singers[], MATCH(IF(D737&lt;&gt;"", B737, C737), Singers[Singers], 0), 2, 0) = "Gents",
      INDEX(Bhajans[], MATCH(IF(D737&lt;&gt;"", D737, E737), Bhajans[title], 0), 13),
      INDEX(Bhajans[], MATCH(IF(D737&lt;&gt;"", D737, E737), Bhajans[title], 0), 14)
    ),
    ""
  )
)
</f>
        <v>1.5 Pancham / C#</v>
      </c>
      <c r="J737" s="25" t="str">
        <f t="array" ref="J737">IF(AND($D737="", $E737=""), "", IFNA(INDEX(Bhajans[], MATCH(IF($D737&lt;&gt;"", $D737, $E737), Bhajans[title], 0), 9), ""))
</f>
        <v>Charukeshi</v>
      </c>
      <c r="K737" s="26" t="str">
        <f t="array" ref="K737">IF(AND($D737="", $E737=""), "", IFNA(INDEX(Bhajans[], MATCH(IF($D737&lt;&gt;"", $D737, $E737), Bhajans[title], 0), 5), ""))
</f>
        <v>Aruna Ramana Sri Guru Deva
Shesha Ramana Sadguru Deva [ Aruna Ramana ... ]
Bhava Bhaya Harana Sri Sai Deva
Sri Sai Deva Sri Sai Deva [ Bhava Bhaya ... ]
Guru Hai Sath Chith Ananda Deva
Ananda Deva Sri Sai Deva</v>
      </c>
      <c r="L737" s="26" t="str">
        <f t="array" ref="L737">IF(AND($D737="", $E737=""), "", IFNA(INDEX(Bhajans[], MATCH(IF($D737&lt;&gt;"", $D737, $E737), Bhajans[title], 0), 4), ""))
</f>
        <v>O Lord Sai, the divine Preceptor, You are the one who protects us from fear and worldly miseries. You are the embodiment of existence, awareness and bliss. You are verily Lord Arunachaleshwara (Shiva) who enlightened Saint Ramana and His Preceptor Saint Seshadri Swamigal.</v>
      </c>
    </row>
    <row r="738" ht="22.5" hidden="1" customHeight="1">
      <c r="A738" s="5">
        <v>46068.0</v>
      </c>
      <c r="B738" s="20" t="s">
        <v>18</v>
      </c>
      <c r="C738" s="28" t="str">
        <f t="array" ref="C738">IFNA(XLOOKUP(E738,GP_Bhajan_List[GP Bhajan List], GP_Bhajan_List[Singer]),"")</f>
        <v/>
      </c>
      <c r="D738" s="20" t="s">
        <v>1163</v>
      </c>
      <c r="E738" s="22"/>
      <c r="F738" s="23"/>
      <c r="G738" s="65" t="s">
        <v>88</v>
      </c>
      <c r="H738" s="25" t="str">
        <f t="array" ref="H738">IFNA(INDEX(Pitches[],MATCH($G738,Pitches[Pitches],0),2),"")</f>
        <v>A</v>
      </c>
      <c r="I738" s="23" t="str">
        <f t="array" ref="I738">IF(
  AND(D738="", E738=""), 
  "", 
  IFNA(
    IF(
      INDEX(Singers[], MATCH(IF(D738&lt;&gt;"", B738, C738), Singers[Singers], 0), 2, 0) = "Gents",
      INDEX(Bhajans[], MATCH(IF(D738&lt;&gt;"", D738, E738), Bhajans[title], 0), 13),
      INDEX(Bhajans[], MATCH(IF(D738&lt;&gt;"", D738, E738), Bhajans[title], 0), 14)
    ),
    ""
  )
)
</f>
        <v>2 Pancham / D</v>
      </c>
      <c r="J738" s="25" t="str">
        <f t="array" ref="J738">IF(AND($D738="", $E738=""), "", IFNA(INDEX(Bhajans[], MATCH(IF($D738&lt;&gt;"", $D738, $E738), Bhajans[title], 0), 9), ""))
</f>
        <v>Kalyani / Yaman</v>
      </c>
      <c r="K738" s="26" t="str">
        <f t="array" ref="K738">IF(AND($D738="", $E738=""), "", IFNA(INDEX(Bhajans[], MATCH(IF($D738&lt;&gt;"", $D738, $E738), Bhajans[title], 0), 5), ""))
</f>
        <v>Neelakanta Mahadeva Gowri Vandana
Chandra Chooda Daya Natha Nandi Vahana
Samba Shiva Shooladhari Naga Bhooshana
Phaala Netra Uma Kantha Parama Pavana</v>
      </c>
      <c r="L738" s="26" t="str">
        <f t="array" ref="L738">IF(AND($D738="", $E738=""), "", IFNA(INDEX(Bhajans[], MATCH(IF($D738&lt;&gt;"", $D738, $E738), Bhajans[title], 0), 4), ""))
</f>
        <v>O God of Gods, Mahadeva (Shiva), the blue-throated one, You are worshipped by the Divine Mother Gowri. You are adorned with the moon on Your tresses, You bless the Nandi (the great bull) as Your vehicle. You are full of compassion. You carry the Trident and wear the snake as ornament. With Mother Uma as consort, You are adorned with the third eye and the purest of the Pure. Bless us all at all times.</v>
      </c>
    </row>
    <row r="739" ht="22.5" hidden="1" customHeight="1">
      <c r="A739" s="5">
        <v>46068.0</v>
      </c>
      <c r="B739" s="20" t="s">
        <v>0</v>
      </c>
      <c r="C739" s="28" t="str">
        <f t="array" ref="C739">IFNA(XLOOKUP(E739,GP_Bhajan_List[GP Bhajan List], GP_Bhajan_List[Singer]),"")</f>
        <v/>
      </c>
      <c r="D739" s="20" t="s">
        <v>3106</v>
      </c>
      <c r="E739" s="22"/>
      <c r="F739" s="23"/>
      <c r="G739" s="65" t="s">
        <v>52</v>
      </c>
      <c r="H739" s="25" t="str">
        <f t="array" ref="H739">IFNA(INDEX(Pitches[],MATCH($G739,Pitches[Pitches],0),2),"")</f>
        <v>G#</v>
      </c>
      <c r="I739" s="23" t="str">
        <f t="array" ref="I739">IF(
  AND(D739="", E739=""), 
  "", 
  IFNA(
    IF(
      INDEX(Singers[], MATCH(IF(D739&lt;&gt;"", B739, C739), Singers[Singers], 0), 2, 0) = "Gents",
      INDEX(Bhajans[], MATCH(IF(D739&lt;&gt;"", D739, E739), Bhajans[title], 0), 13),
      INDEX(Bhajans[], MATCH(IF(D739&lt;&gt;"", D739, E739), Bhajans[title], 0), 14)
    ),
    ""
  )
)
</f>
        <v>2 Pancham / D</v>
      </c>
      <c r="J739" s="25" t="str">
        <f t="array" ref="J739">IF(AND($D739="", $E739=""), "", IFNA(INDEX(Bhajans[], MATCH(IF($D739&lt;&gt;"", $D739, $E739), Bhajans[title], 0), 9), ""))
</f>
        <v>Keeravani</v>
      </c>
      <c r="K739" s="26" t="str">
        <f t="array" ref="K739">IF(AND($D739="", $E739=""), "", IFNA(INDEX(Bhajans[], MATCH(IF($D739&lt;&gt;"", $D739, $E739), Bhajans[title], 0), 5), ""))
</f>
        <v>Jaya Kailasa Pathey Shiva Shankara
Samba Sadashiva Shambho
Partheeshwara Sai Shiva Shambho
Shaileshwara Karunamaya Shankara
Lingodhbhavakara Shiva Shambho
Trishoola Jatadhara Gangadhari
Haalaahala Dhara Shambho
Samba Sadashiva Shambho [ Partheeshwara Sai ... ]
Partheeshwara Sai Shiva Shambho (2)</v>
      </c>
      <c r="L739" s="26" t="str">
        <f t="array" ref="L739">IF(AND($D739="", $E739=""), "", IFNA(INDEX(Bhajans[], MATCH(IF($D739&lt;&gt;"", $D739, $E739), Bhajans[title], 0), 4), ""))
</f>
        <v>Glory to the Lord of Kailasa Mountains, Lord Shiva, who is Shiva and Shakthi (Parvathi). Glory to Lord Sai, the Lord of Parthi who is the very embodiment of Lord Shiva. Salutations to the Lord of Shaila mountains, who is full of compassion, who has the Trident and who holds Mother Ganges in His matted locks. Salutations to Lord Sai who creates the Lingam (symbol of infinite proportions).</v>
      </c>
    </row>
    <row r="740" ht="22.5" hidden="1" customHeight="1">
      <c r="A740" s="5">
        <v>46068.0</v>
      </c>
      <c r="B740" s="20" t="s">
        <v>13</v>
      </c>
      <c r="C740" s="28" t="str">
        <f t="array" ref="C740">IFNA(XLOOKUP(E740,GP_Bhajan_List[GP Bhajan List], GP_Bhajan_List[Singer]),"")</f>
        <v/>
      </c>
      <c r="D740" s="20" t="s">
        <v>8159</v>
      </c>
      <c r="E740" s="22"/>
      <c r="F740" s="23"/>
      <c r="G740" s="65" t="s">
        <v>152</v>
      </c>
      <c r="H740" s="25" t="str">
        <f t="array" ref="H740">IFNA(INDEX(Pitches[],MATCH($G740,Pitches[Pitches],0),2),"")</f>
        <v>D</v>
      </c>
      <c r="I740" s="23" t="str">
        <f t="array" ref="I740">IF(
  AND(D740="", E740=""), 
  "", 
  IFNA(
    IF(
      INDEX(Singers[], MATCH(IF(D740&lt;&gt;"", B740, C740), Singers[Singers], 0), 2, 0) = "Gents",
      INDEX(Bhajans[], MATCH(IF(D740&lt;&gt;"", D740, E740), Bhajans[title], 0), 13),
      INDEX(Bhajans[], MATCH(IF(D740&lt;&gt;"", D740, E740), Bhajans[title], 0), 14)
    ),
    ""
  )
)
</f>
        <v>2.5 Madhyam / G#</v>
      </c>
      <c r="J740" s="25" t="str">
        <f t="array" ref="J740">IF(AND($D740="", $E740=""), "", IFNA(INDEX(Bhajans[], MATCH(IF($D740&lt;&gt;"", $D740, $E740), Bhajans[title], 0), 9), ""))
</f>
        <v>Natabhairavi</v>
      </c>
      <c r="K740" s="26" t="str">
        <f t="array" ref="K740">IF(AND($D740="", $E740=""), "", IFNA(INDEX(Bhajans[], MATCH(IF($D740&lt;&gt;"", $D740, $E740), Bhajans[title], 0), 5), ""))
</f>
        <v>Nataraja Nataraja Natana Shekara Raja
Shiva Raja Shiva Raja Natana Shekara Raja
Shiva Shiva Namo Hara Hara Namo
Shankara Shiva Nataraja [ Nataraja Nataraja ... ]
Namah Parvathi Pathayey Hara (Om)
Hara Hara Hara Hara Mahadeva</v>
      </c>
      <c r="L740" s="26" t="str">
        <f t="array" ref="L740">IF(AND($D740="", $E740=""), "", IFNA(INDEX(Bhajans[], MATCH(IF($D740&lt;&gt;"", $D740, $E740), Bhajans[title], 0), 4), ""))
</f>
        <v>Glory to Shiva, the ultimate dancer, who mesmerizes one and all with his cosmic dance. Lord Shiva, who has no parallel to his dance and his dancing style. When his devotees sing his glory incessantly, he is enchanted. We bow to Shiva, the Lord of Parvathi, Hara Hara to bestow eternal bliss on his devotees.</v>
      </c>
    </row>
    <row r="741" ht="22.5" hidden="1" customHeight="1">
      <c r="A741" s="5">
        <v>46068.0</v>
      </c>
      <c r="B741" s="20" t="s">
        <v>6</v>
      </c>
      <c r="C741" s="28" t="str">
        <f t="array" ref="C741">IFNA(XLOOKUP(E741,GP_Bhajan_List[GP Bhajan List], GP_Bhajan_List[Singer]),"")</f>
        <v/>
      </c>
      <c r="D741" s="20" t="s">
        <v>4998</v>
      </c>
      <c r="E741" s="22"/>
      <c r="F741" s="23"/>
      <c r="G741" s="65" t="s">
        <v>144</v>
      </c>
      <c r="H741" s="25" t="str">
        <f t="array" ref="H741">IFNA(INDEX(Pitches[],MATCH($G741,Pitches[Pitches],0),2),"")</f>
        <v>D#</v>
      </c>
      <c r="I741" s="23" t="str">
        <f t="array" ref="I741">IF(
  AND(D741="", E741=""), 
  "", 
  IFNA(
    IF(
      INDEX(Singers[], MATCH(IF(D741&lt;&gt;"", B741, C741), Singers[Singers], 0), 2, 0) = "Gents",
      INDEX(Bhajans[], MATCH(IF(D741&lt;&gt;"", D741, E741), Bhajans[title], 0), 13),
      INDEX(Bhajans[], MATCH(IF(D741&lt;&gt;"", D741, E741), Bhajans[title], 0), 14)
    ),
    ""
  )
)
</f>
        <v>5.5 Pancham / G#</v>
      </c>
      <c r="J741" s="25" t="str">
        <f t="array" ref="J741">IF(AND($D741="", $E741=""), "", IFNA(INDEX(Bhajans[], MATCH(IF($D741&lt;&gt;"", $D741, $E741), Bhajans[title], 0), 9), ""))
</f>
        <v>Gowri Manohari / Patdeep</v>
      </c>
      <c r="K741" s="26" t="str">
        <f t="array" ref="K741">IF(AND($D741="", $E741=""), "", IFNA(INDEX(Bhajans[], MATCH(IF($D741&lt;&gt;"", $D741, $E741), Bhajans[title], 0), 5), ""))
</f>
        <v>Gowri Manohara Hey Nataraja
Shiva Shiva Shankara Hey Shiva Raja
Pavana Charitha Paahi Mahesha
Paahi Mahesha Hey Jagadeesha
Karunamaya Prabho Hey Jagadeesha</v>
      </c>
      <c r="L741" s="26" t="str">
        <f t="array" ref="L741">IF(AND($D741="", $E741=""), "", IFNA(INDEX(Bhajans[], MATCH(IF($D741&lt;&gt;"", $D741, $E741), Bhajans[title], 0), 4), ""))
</f>
        <v>Glory to Thee, Lord Nataraja (dancing Shiva), the beloved of Gowri, You are the supreme God who grants us auspiciousness. Those who extol You merge in divinity. Protect us, oh Lord Mahesha, the compassionate Lord of the universe.</v>
      </c>
    </row>
    <row r="742" ht="22.5" hidden="1" customHeight="1">
      <c r="A742" s="5">
        <v>46068.0</v>
      </c>
      <c r="B742" s="20" t="s">
        <v>2</v>
      </c>
      <c r="C742" s="28" t="str">
        <f t="array" ref="C742">IFNA(XLOOKUP(E742,GP_Bhajan_List[GP Bhajan List], GP_Bhajan_List[Singer]),"")</f>
        <v/>
      </c>
      <c r="D742" s="20" t="s">
        <v>6366</v>
      </c>
      <c r="E742" s="22"/>
      <c r="F742" s="23"/>
      <c r="G742" s="65" t="s">
        <v>227</v>
      </c>
      <c r="H742" s="25" t="str">
        <f t="array" ref="H742">IFNA(INDEX(Pitches[],MATCH($G742,Pitches[Pitches],0),2),"")</f>
        <v>A#</v>
      </c>
      <c r="I742" s="23" t="str">
        <f t="array" ref="I742">IF(
  AND(D742="", E742=""), 
  "", 
  IFNA(
    IF(
      INDEX(Singers[], MATCH(IF(D742&lt;&gt;"", B742, C742), Singers[Singers], 0), 2, 0) = "Gents",
      INDEX(Bhajans[], MATCH(IF(D742&lt;&gt;"", D742, E742), Bhajans[title], 0), 13),
      INDEX(Bhajans[], MATCH(IF(D742&lt;&gt;"", D742, E742), Bhajans[title], 0), 14)
    ),
    ""
  )
)
</f>
        <v>2 Pancham / D</v>
      </c>
      <c r="J742" s="25" t="str">
        <f t="array" ref="J742">IF(AND($D742="", $E742=""), "", IFNA(INDEX(Bhajans[], MATCH(IF($D742&lt;&gt;"", $D742, $E742), Bhajans[title], 0), 9), ""))
</f>
        <v>Abheri / Bhimpalas</v>
      </c>
      <c r="K742" s="26" t="str">
        <f t="array" ref="K742">IF(AND($D742="", $E742=""), "", IFNA(INDEX(Bhajans[], MATCH(IF($D742&lt;&gt;"", $D742, $E742), Bhajans[title], 0), 5), ""))
</f>
        <v>Shiva Shiva Shankara Parthi Pureeshwara
Vyagrambaradhara Sai Maheshwara [ Shiva Shiva ... ]
Haalaahala Dhara Hey Gangadhara
Natana Manohara Chandra Kaladhara
Samba Sadashiva Hara Parameshwara</v>
      </c>
      <c r="L742" s="26" t="str">
        <f t="array" ref="L742">IF(AND($D742="", $E742=""), "", IFNA(INDEX(Bhajans[], MATCH(IF($D742&lt;&gt;"", $D742, $E742), Bhajans[title], 0), 4), ""))
</f>
        <v>Lord Sai, the resident of Parthi is none other than Lord Shankara, who wears the tiger skin, who swallowed the poison for saving the gods, who holds the sacred river Ganges in His matted hair, who is fond of dance and who wears the crescent moon on the head.</v>
      </c>
    </row>
    <row r="743" ht="22.5" hidden="1" customHeight="1">
      <c r="A743" s="5">
        <v>46068.0</v>
      </c>
      <c r="B743" s="20" t="s">
        <v>4</v>
      </c>
      <c r="C743" s="28" t="str">
        <f t="array" ref="C743">IFNA(XLOOKUP(E743,GP_Bhajan_List[GP Bhajan List], GP_Bhajan_List[Singer]),"")</f>
        <v/>
      </c>
      <c r="D743" s="20" t="s">
        <v>1840</v>
      </c>
      <c r="E743" s="22"/>
      <c r="F743" s="23"/>
      <c r="G743" s="65" t="s">
        <v>120</v>
      </c>
      <c r="H743" s="25" t="str">
        <f t="array" ref="H743">IFNA(INDEX(Pitches[],MATCH($G743,Pitches[Pitches],0),2),"")</f>
        <v>D</v>
      </c>
      <c r="I743" s="23" t="str">
        <f t="array" ref="I743">IF(
  AND(D743="", E743=""), 
  "", 
  IFNA(
    IF(
      INDEX(Singers[], MATCH(IF(D743&lt;&gt;"", B743, C743), Singers[Singers], 0), 2, 0) = "Gents",
      INDEX(Bhajans[], MATCH(IF(D743&lt;&gt;"", D743, E743), Bhajans[title], 0), 13),
      INDEX(Bhajans[], MATCH(IF(D743&lt;&gt;"", D743, E743), Bhajans[title], 0), 14)
    ),
    ""
  )
)
</f>
        <v>5 Pancham / G</v>
      </c>
      <c r="J743" s="25" t="str">
        <f t="array" ref="J743">IF(AND($D743="", $E743=""), "", IFNA(INDEX(Bhajans[], MATCH(IF($D743&lt;&gt;"", $D743, $E743), Bhajans[title], 0), 9), ""))
</f>
        <v>Bihag</v>
      </c>
      <c r="K743" s="26" t="str">
        <f t="array" ref="K743">IF(AND($D743="", $E743=""), "", IFNA(INDEX(Bhajans[], MATCH(IF($D743&lt;&gt;"", $D743, $E743), Bhajans[title], 0), 5), ""))
</f>
        <v>Shiva Shiva Shankara Hara Parameshwara
Bala Gangadhara Sai
Shiva Shiva Shankara Parthi Pureeshwara
Nata Shiva Shankara Sai [ Bala Gangadhara ... ]</v>
      </c>
      <c r="L743" s="26" t="str">
        <f t="array" ref="L743">IF(AND($D743="", $E743=""), "", IFNA(INDEX(Bhajans[], MATCH(IF($D743&lt;&gt;"", $D743, $E743), Bhajans[title], 0), 4), ""))
</f>
        <v>Worship Shiva who is also known as Hara, Shankara, Gangadhara, Parameshwara and Nata Shiva Shankara (the one who performs Cosmic dance). He is also Lord of Parthi.</v>
      </c>
    </row>
    <row r="744" ht="22.5" hidden="1" customHeight="1">
      <c r="A744" s="5">
        <v>46068.0</v>
      </c>
      <c r="B744" s="20" t="s">
        <v>20</v>
      </c>
      <c r="C744" s="28" t="str">
        <f t="array" ref="C744">IFNA(XLOOKUP(E744,GP_Bhajan_List[GP Bhajan List], GP_Bhajan_List[Singer]),"")</f>
        <v/>
      </c>
      <c r="D744" s="20" t="s">
        <v>3003</v>
      </c>
      <c r="E744" s="22"/>
      <c r="F744" s="23"/>
      <c r="G744" s="65" t="s">
        <v>41</v>
      </c>
      <c r="H744" s="25" t="str">
        <f t="array" ref="H744">IFNA(INDEX(Pitches[],MATCH($G744,Pitches[Pitches],0),2),"")</f>
        <v>G</v>
      </c>
      <c r="I744" s="23" t="str">
        <f t="array" ref="I744">IF(
  AND(D744="", E744=""), 
  "", 
  IFNA(
    IF(
      INDEX(Singers[], MATCH(IF(D744&lt;&gt;"", B744, C744), Singers[Singers], 0), 2, 0) = "Gents",
      INDEX(Bhajans[], MATCH(IF(D744&lt;&gt;"", D744, E744), Bhajans[title], 0), 13),
      INDEX(Bhajans[], MATCH(IF(D744&lt;&gt;"", D744, E744), Bhajans[title], 0), 14)
    ),
    ""
  )
)
</f>
        <v>1.5 Pancham / C#</v>
      </c>
      <c r="J744" s="25" t="str">
        <f t="array" ref="J744">IF(AND($D744="", $E744=""), "", IFNA(INDEX(Bhajans[], MATCH(IF($D744&lt;&gt;"", $D744, $E744), Bhajans[title], 0), 9), ""))
</f>
        <v>Natabhairavi</v>
      </c>
      <c r="K744" s="26" t="str">
        <f t="array" ref="K744">IF(AND($D744="", $E744=""), "", IFNA(INDEX(Bhajans[], MATCH(IF($D744&lt;&gt;"", $D744, $E744), Bhajans[title], 0), 5), ""))
</f>
        <v>Bhola Nath Harey Jagadeesha
Shaileshwara Hara Uma Mahesha [ Bhola Nath Harey ... ]
Bhava Bhaya Haari Hey Tripurari
Shiva Gangadhara Sai Murari
Bhola Nath Bhola Nath
Sai Nath Sai Nath
In the Name of the Lord we sing praises
Loving, almighty, and universal
In the name of the Lord we sing praises (1X)
Praising all creation and awe and wonder
Feeling His presence everywhere
He is truth and joy
He is peace and love</v>
      </c>
      <c r="L744" s="26" t="str">
        <f t="array" ref="L744">IF(AND($D744="", $E744=""), "", IFNA(INDEX(Bhajans[], MATCH(IF($D744&lt;&gt;"", $D744, $E744), Bhajans[title], 0), 4), ""))
</f>
        <v>Chant the name of the easy-to-please Lord of the Universe, Lord Shiva, who grants all that is asked for without any question, the Lord who resides on the mountain, the Lord of Mother Uma, the one who destroys the cycle of birth and death. The Lord of the three worlds who has the Holy river Ganga in His matted hair is verily Lord Sainath.</v>
      </c>
    </row>
    <row r="745" ht="22.5" hidden="1" customHeight="1">
      <c r="A745" s="5">
        <v>46068.0</v>
      </c>
      <c r="B745" s="20" t="s">
        <v>10</v>
      </c>
      <c r="C745" s="28" t="str">
        <f t="array" ref="C745">IFNA(XLOOKUP(E745,GP_Bhajan_List[GP Bhajan List], GP_Bhajan_List[Singer]),"")</f>
        <v/>
      </c>
      <c r="D745" s="20" t="s">
        <v>2888</v>
      </c>
      <c r="E745" s="22"/>
      <c r="F745" s="23"/>
      <c r="G745" s="65" t="s">
        <v>88</v>
      </c>
      <c r="H745" s="25" t="str">
        <f t="array" ref="H745">IFNA(INDEX(Pitches[],MATCH($G745,Pitches[Pitches],0),2),"")</f>
        <v>A</v>
      </c>
      <c r="I745" s="23" t="str">
        <f t="array" ref="I745">IF(
  AND(D745="", E745=""), 
  "", 
  IFNA(
    IF(
      INDEX(Singers[], MATCH(IF(D745&lt;&gt;"", B745, C745), Singers[Singers], 0), 2, 0) = "Gents",
      INDEX(Bhajans[], MATCH(IF(D745&lt;&gt;"", D745, E745), Bhajans[title], 0), 13),
      INDEX(Bhajans[], MATCH(IF(D745&lt;&gt;"", D745, E745), Bhajans[title], 0), 14)
    ),
    ""
  )
)
</f>
        <v>2 Pancham / D</v>
      </c>
      <c r="J745" s="25" t="str">
        <f t="array" ref="J745">IF(AND($D745="", $E745=""), "", IFNA(INDEX(Bhajans[], MATCH(IF($D745&lt;&gt;"", $D745, $E745), Bhajans[title], 0), 9), ""))
</f>
        <v>Revathi / Bhairagi Bhairav</v>
      </c>
      <c r="K745" s="26" t="str">
        <f t="array" ref="K745">IF(AND($D745="", $E745=""), "", IFNA(INDEX(Bhajans[], MATCH(IF($D745&lt;&gt;"", $D745, $E745), Bhajans[title], 0), 5), ""))
</f>
        <v>Bhasma Bhooshitanga Sai Chandrashekara
Phaala Netra Shooladhari Sai Shankara [ Bhasma Bhooshitanga ... ]
Saama Gaana Priyakara Sai Shankara
Hara Hara Hara Shiva Shambho Natana Shekara
Parthi Vasa Sai Deva Sai Shankara
Sai Shankara Sathya Sai Shankara</v>
      </c>
      <c r="L745" s="26" t="str">
        <f t="array" ref="L745">IF(AND($D745="", $E745=""), "", IFNA(INDEX(Bhajans[], MATCH(IF($D745&lt;&gt;"", $D745, $E745), Bhajans[title], 0), 4), ""))
</f>
        <v>Glory to Lord Shiva who is besmeared with sacred ash, who is adorned with the moon on His head, who has a third eye on His forehead and who holds the Trident. O liker of music of the Sama Veda, O King among the dancers, we bow down to You, Sai Shankara, the resident of Parthi.</v>
      </c>
    </row>
    <row r="746" ht="22.5" hidden="1" customHeight="1">
      <c r="A746" s="5">
        <v>46068.0</v>
      </c>
      <c r="B746" s="20" t="s">
        <v>15</v>
      </c>
      <c r="C746" s="28" t="str">
        <f t="array" ref="C746">IFNA(XLOOKUP(E746,GP_Bhajan_List[GP Bhajan List], GP_Bhajan_List[Singer]),"")</f>
        <v/>
      </c>
      <c r="D746" s="20" t="s">
        <v>5388</v>
      </c>
      <c r="E746" s="22"/>
      <c r="F746" s="23"/>
      <c r="G746" s="65" t="s">
        <v>41</v>
      </c>
      <c r="H746" s="25" t="str">
        <f t="array" ref="H746">IFNA(INDEX(Pitches[],MATCH($G746,Pitches[Pitches],0),2),"")</f>
        <v>G</v>
      </c>
      <c r="I746" s="23" t="str">
        <f t="array" ref="I746">IF(
  AND(D746="", E746=""), 
  "", 
  IFNA(
    IF(
      INDEX(Singers[], MATCH(IF(D746&lt;&gt;"", B746, C746), Singers[Singers], 0), 2, 0) = "Gents",
      INDEX(Bhajans[], MATCH(IF(D746&lt;&gt;"", D746, E746), Bhajans[title], 0), 13),
      INDEX(Bhajans[], MATCH(IF(D746&lt;&gt;"", D746, E746), Bhajans[title], 0), 14)
    ),
    ""
  )
)
</f>
        <v>1.5 Pancham / C#</v>
      </c>
      <c r="J746" s="25" t="str">
        <f t="array" ref="J746">IF(AND($D746="", $E746=""), "", IFNA(INDEX(Bhajans[], MATCH(IF($D746&lt;&gt;"", $D746, $E746), Bhajans[title], 0), 9), ""))
</f>
        <v>Pilu</v>
      </c>
      <c r="K746" s="26" t="str">
        <f t="array" ref="K746">IF(AND($D746="", $E746=""), "", IFNA(INDEX(Bhajans[], MATCH(IF($D746&lt;&gt;"", $D746, $E746), Bhajans[title], 0), 5), ""))
</f>
        <v>Ganga Jatadhara Gowri Shankara Girija Mano Ramana
Jaya Mruthyunjaya Mahadeva Maheshwara Mangala Shubha Charana
Nandi Vahana Naga Bhooshana
Nirupama Guna Sadana
Natana Manohara Neelakanta Sai
Neeraja Dala Nayana</v>
      </c>
      <c r="L746" s="26" t="str">
        <f t="array" ref="L746">IF(AND($D746="", $E746=""), "", IFNA(INDEX(Bhajans[], MATCH(IF($D746&lt;&gt;"", $D746, $E746), Bhajans[title], 0), 4), ""))
</f>
        <v>Glory to Lord Shankara, who bears the Holy Ganges in His hair and whose consort is Goddess Girija, born of the mountains. Glory to the One, who is the Lord of Lords and who has conquered death and whose Feet confer auspiciousness. Glory to the One who rides the bull, Nandi. Glory to the One who has a cobra around His neck. Glory to the One who is the embodiment of unparalleled virtues. Hail the enchanting dancer, the blue-throated Shiva who is none other than Sai and whose eyes are like the petals of the lotus.</v>
      </c>
    </row>
    <row r="747" ht="22.5" hidden="1" customHeight="1">
      <c r="A747" s="5">
        <v>46068.0</v>
      </c>
      <c r="B747" s="20" t="s">
        <v>4</v>
      </c>
      <c r="C747" s="28" t="str">
        <f t="array" ref="C747">IFNA(XLOOKUP(E747,GP_Bhajan_List[GP Bhajan List], GP_Bhajan_List[Singer]),"")</f>
        <v/>
      </c>
      <c r="D747" s="20" t="s">
        <v>5361</v>
      </c>
      <c r="E747" s="22"/>
      <c r="F747" s="23"/>
      <c r="G747" s="65" t="s">
        <v>89</v>
      </c>
      <c r="H747" s="25" t="str">
        <f t="array" ref="H747">IFNA(INDEX(Pitches[],MATCH($G747,Pitches[Pitches],0),2),"")</f>
        <v>E</v>
      </c>
      <c r="I747" s="23" t="str">
        <f t="array" ref="I747">IF(
  AND(D747="", E747=""), 
  "", 
  IFNA(
    IF(
      INDEX(Singers[], MATCH(IF(D747&lt;&gt;"", B747, C747), Singers[Singers], 0), 2, 0) = "Gents",
      INDEX(Bhajans[], MATCH(IF(D747&lt;&gt;"", D747, E747), Bhajans[title], 0), 13),
      INDEX(Bhajans[], MATCH(IF(D747&lt;&gt;"", D747, E747), Bhajans[title], 0), 14)
    ),
    ""
  )
)
</f>
        <v>6 Pancham / A</v>
      </c>
      <c r="J747" s="25" t="str">
        <f t="array" ref="J747">IF(AND($D747="", $E747=""), "", IFNA(INDEX(Bhajans[], MATCH(IF($D747&lt;&gt;"", $D747, $E747), Bhajans[title], 0), 9), ""))
</f>
        <v>Abheri / Bhimpalas</v>
      </c>
      <c r="K747" s="26" t="str">
        <f t="array" ref="K747">IF(AND($D747="", $E747=""), "", IFNA(INDEX(Bhajans[], MATCH(IF($D747&lt;&gt;"", $D747, $E747), Bhajans[title], 0), 5), ""))
</f>
        <v>Mandara Mala Dhara Jaya Gowri Shankara
Hara Hara Paahi Trinetra
Gangadhara Bimbadhara Chandramouli Shankara [ Mandara Mala Dhara ... ]
Vamadeva Mahadeva Shiva Shiva Shiva Shankara
Sathya Dharma Shanthi Prema Sathya Sai Shankara</v>
      </c>
      <c r="L747" s="26" t="str">
        <f t="array" ref="L747">IF(AND($D747="", $E747=""), "", IFNA(INDEX(Bhajans[], MATCH(IF($D747&lt;&gt;"", $D747, $E747), Bhajans[title], 0), 4), ""))
</f>
        <v>Victory to Lord Shankara, the consort of Gowri, who adorns the garland of 'Mandara' flowers. Victory to the benevolent three-eyed one who wears the Ganga and the moon on His crown of hair. Victory to the God of Gods, Lord Shiva. He is none other than our Sathya Sai who is the embodiment of Truth, Righteousness, Peace and Love.</v>
      </c>
    </row>
    <row r="748" ht="22.5" hidden="1" customHeight="1">
      <c r="A748" s="5">
        <v>46068.0</v>
      </c>
      <c r="B748" s="20" t="s">
        <v>1</v>
      </c>
      <c r="C748" s="28" t="str">
        <f t="array" ref="C748">IFNA(XLOOKUP(E748,GP_Bhajan_List[GP Bhajan List], GP_Bhajan_List[Singer]),"")</f>
        <v/>
      </c>
      <c r="D748" s="20" t="s">
        <v>6445</v>
      </c>
      <c r="E748" s="22"/>
      <c r="F748" s="23"/>
      <c r="G748" s="65" t="s">
        <v>88</v>
      </c>
      <c r="H748" s="25" t="str">
        <f t="array" ref="H748">IFNA(INDEX(Pitches[],MATCH($G748,Pitches[Pitches],0),2),"")</f>
        <v>A</v>
      </c>
      <c r="I748" s="23" t="str">
        <f t="array" ref="I748">IF(
  AND(D748="", E748=""), 
  "", 
  IFNA(
    IF(
      INDEX(Singers[], MATCH(IF(D748&lt;&gt;"", B748, C748), Singers[Singers], 0), 2, 0) = "Gents",
      INDEX(Bhajans[], MATCH(IF(D748&lt;&gt;"", D748, E748), Bhajans[title], 0), 13),
      INDEX(Bhajans[], MATCH(IF(D748&lt;&gt;"", D748, E748), Bhajans[title], 0), 14)
    ),
    ""
  )
)
</f>
        <v>1.5 Pancham / C#</v>
      </c>
      <c r="J748" s="25" t="str">
        <f t="array" ref="J748">IF(AND($D748="", $E748=""), "", IFNA(INDEX(Bhajans[], MATCH(IF($D748&lt;&gt;"", $D748, $E748), Bhajans[title], 0), 9), ""))
</f>
        <v>~ Darbari</v>
      </c>
      <c r="K748" s="26" t="str">
        <f t="array" ref="K748">IF(AND($D748="", $E748=""), "", IFNA(INDEX(Bhajans[], MATCH(IF($D748&lt;&gt;"", $D748, $E748), Bhajans[title], 0), 5), ""))
</f>
        <v>Hara Hara Shankara Samba Sadashiva Esha Mahesha
Tandava Priyakara Chandrakala Dhara Esha Mahesha
Amba Guha Lambodhara Vanditha Esha Mahesha
Vindhya Himachala Shringa Nivasita Esha Mahesha</v>
      </c>
      <c r="L748" s="26" t="str">
        <f t="array" ref="L748">IF(AND($D748="", $E748=""), "", IFNA(INDEX(Bhajans[], MATCH(IF($D748&lt;&gt;"", $D748, $E748), Bhajans[title], 0), 4), ""))
</f>
        <v>Chant the many names of the Lord Shiva - Shankara, Sadashiva and Mahesha. O Lord, You are fond of the Tandava Dance (cosmic dance). You are adorned with the moon on Your forehead. You are worshipped by the darling son of Mother Parvathi - Lord Ganesh, the pot-bellied one. You are the resident of the Himalayas. By chanting the above divine names, the Lord destroys evil and grants protection.</v>
      </c>
    </row>
    <row r="749" ht="22.5" hidden="1" customHeight="1">
      <c r="A749" s="5">
        <v>46068.0</v>
      </c>
      <c r="B749" s="20" t="s">
        <v>16</v>
      </c>
      <c r="C749" s="28" t="str">
        <f t="array" ref="C749">IFNA(XLOOKUP(E749,GP_Bhajan_List[GP Bhajan List], GP_Bhajan_List[Singer]),"")</f>
        <v/>
      </c>
      <c r="D749" s="20" t="s">
        <v>1926</v>
      </c>
      <c r="E749" s="22"/>
      <c r="F749" s="23"/>
      <c r="G749" s="65" t="s">
        <v>153</v>
      </c>
      <c r="H749" s="25" t="str">
        <f t="array" ref="H749">IFNA(INDEX(Pitches[],MATCH($G749,Pitches[Pitches],0),2),"")</f>
        <v>A</v>
      </c>
      <c r="I749" s="23" t="str">
        <f t="array" ref="I749">IF(
  AND(D749="", E749=""), 
  "", 
  IFNA(
    IF(
      INDEX(Singers[], MATCH(IF(D749&lt;&gt;"", B749, C749), Singers[Singers], 0), 2, 0) = "Gents",
      INDEX(Bhajans[], MATCH(IF(D749&lt;&gt;"", D749, E749), Bhajans[title], 0), 13),
      INDEX(Bhajans[], MATCH(IF(D749&lt;&gt;"", D749, E749), Bhajans[title], 0), 14)
    ),
    ""
  )
)
</f>
        <v>6 Madhyam / D</v>
      </c>
      <c r="J749" s="25" t="str">
        <f t="array" ref="J749">IF(AND($D749="", $E749=""), "", IFNA(INDEX(Bhajans[], MATCH(IF($D749&lt;&gt;"", $D749, $E749), Bhajans[title], 0), 9), ""))
</f>
        <v>~ Shankarabharanam / Bilawal</v>
      </c>
      <c r="K749" s="26" t="str">
        <f t="array" ref="K749">IF(AND($D749="", $E749=""), "", IFNA(INDEX(Bhajans[], MATCH(IF($D749&lt;&gt;"", $D749, $E749), Bhajans[title], 0), 5), ""))
</f>
        <v>Atma Lingam Bhajorey Ati Adbhuta Lingam Bhajorey
Naga Lingam Navamani Lingam
Nabhi Kamala Udbhava Lingam
Eshwara Lingam Bhajorey Sayeeshwara (Partheeshwara) Lingam Bhajorey</v>
      </c>
      <c r="L749" s="26" t="str">
        <f t="array" ref="L749">IF(AND($D749="", $E749=""), "", IFNA(INDEX(Bhajans[], MATCH(IF($D749&lt;&gt;"", $D749, $E749), Bhajans[title], 0), 4), ""))
</f>
        <v>Sing in praise of the Atma Lingam, the auspicious and astonishing divine form of Lord Shiva, the Naga Lingam studded with nine precious stones that has emerged out of the navel of Shiva. Sing in praise of the Eshwara Lingam and Sayeeshwara Lingam.</v>
      </c>
    </row>
    <row r="750" ht="22.5" hidden="1" customHeight="1">
      <c r="A750" s="5">
        <v>46068.0</v>
      </c>
      <c r="B750" s="20" t="s">
        <v>0</v>
      </c>
      <c r="C750" s="28" t="str">
        <f t="array" ref="C750">IFNA(XLOOKUP(E750,GP_Bhajan_List[GP Bhajan List], GP_Bhajan_List[Singer]),"")</f>
        <v/>
      </c>
      <c r="D750" s="20" t="s">
        <v>8258</v>
      </c>
      <c r="E750" s="22"/>
      <c r="F750" s="23"/>
      <c r="G750" s="65" t="s">
        <v>227</v>
      </c>
      <c r="H750" s="25" t="str">
        <f t="array" ref="H750">IFNA(INDEX(Pitches[],MATCH($G750,Pitches[Pitches],0),2),"")</f>
        <v>A#</v>
      </c>
      <c r="I750" s="23" t="str">
        <f t="array" ref="I750">IF(
  AND(D750="", E750=""), 
  "", 
  IFNA(
    IF(
      INDEX(Singers[], MATCH(IF(D750&lt;&gt;"", B750, C750), Singers[Singers], 0), 2, 0) = "Gents",
      INDEX(Bhajans[], MATCH(IF(D750&lt;&gt;"", D750, E750), Bhajans[title], 0), 13),
      INDEX(Bhajans[], MATCH(IF(D750&lt;&gt;"", D750, E750), Bhajans[title], 0), 14)
    ),
    ""
  )
)
</f>
        <v>2 Pancham / D</v>
      </c>
      <c r="J750" s="25" t="str">
        <f t="array" ref="J750">IF(AND($D750="", $E750=""), "", IFNA(INDEX(Bhajans[], MATCH(IF($D750&lt;&gt;"", $D750, $E750), Bhajans[title], 0), 9), ""))
</f>
        <v>Vakulabharanam / Basant Mukhari</v>
      </c>
      <c r="K750" s="26" t="str">
        <f t="array" ref="K750">IF(AND($D750="", $E750=""), "", IFNA(INDEX(Bhajans[], MATCH(IF($D750&lt;&gt;"", $D750, $E750), Bhajans[title], 0), 5), ""))
</f>
        <v>Namah Shivaya Namah Shivaya
Samba Sadashiva Namah Shivaya
Girija Shankara Namah Shivaya
Bhavani Shankara Namah Shivaya
Lingodhbhavakara Sai Manohara
Namah Shivaya Namah Shivaya (2)</v>
      </c>
      <c r="L750" s="26" t="str">
        <f t="array" ref="L750">IF(AND($D750="", $E750=""), "", IFNA(INDEX(Bhajans[], MATCH(IF($D750&lt;&gt;"", $D750, $E750), Bhajans[title], 0), 4), ""))
</f>
        <v>Prostrations to Shiva, One who is with Divine Mother Parvathi, Who is Eternal, Who is the Lord of Parvathi, Who as Sai creates the divine Linga, who conquers the mind.</v>
      </c>
    </row>
    <row r="751" ht="22.5" hidden="1" customHeight="1">
      <c r="A751" s="5">
        <v>46068.0</v>
      </c>
      <c r="B751" s="20" t="s">
        <v>6</v>
      </c>
      <c r="C751" s="28" t="str">
        <f t="array" ref="C751">IFNA(XLOOKUP(E751,GP_Bhajan_List[GP Bhajan List], GP_Bhajan_List[Singer]),"")</f>
        <v/>
      </c>
      <c r="D751" s="20" t="s">
        <v>8267</v>
      </c>
      <c r="E751" s="22"/>
      <c r="F751" s="23"/>
      <c r="G751" s="65" t="s">
        <v>101</v>
      </c>
      <c r="H751" s="25" t="str">
        <f t="array" ref="H751">IFNA(INDEX(Pitches[],MATCH($G751,Pitches[Pitches],0),2),"")</f>
        <v>F#</v>
      </c>
      <c r="I751" s="23" t="str">
        <f t="array" ref="I751">IF(
  AND(D751="", E751=""), 
  "", 
  IFNA(
    IF(
      INDEX(Singers[], MATCH(IF(D751&lt;&gt;"", B751, C751), Singers[Singers], 0), 2, 0) = "Gents",
      INDEX(Bhajans[], MATCH(IF(D751&lt;&gt;"", D751, E751), Bhajans[title], 0), 13),
      INDEX(Bhajans[], MATCH(IF(D751&lt;&gt;"", D751, E751), Bhajans[title], 0), 14)
    ),
    ""
  )
)
</f>
        <v>7 Pancham / B</v>
      </c>
      <c r="J751" s="25" t="str">
        <f t="array" ref="J751">IF(AND($D751="", $E751=""), "", IFNA(INDEX(Bhajans[], MATCH(IF($D751&lt;&gt;"", $D751, $E751), Bhajans[title], 0), 9), ""))
</f>
        <v>Brindavan Sarang</v>
      </c>
      <c r="K751" s="26" t="str">
        <f t="array" ref="K751">IF(AND($D751="", $E751=""), "", IFNA(INDEX(Bhajans[], MATCH(IF($D751&lt;&gt;"", $D751, $E751), Bhajans[title], 0), 5), ""))
</f>
        <v>Shankara Shankara Samba Sadashiva Shankara Shankara Shambho
Chandrakaladhara Shankara Ganga Jatadhara Shankara [ Shankara Shankara ... ]
Kailasa Vasa Shankara Trishoola Dhari Shankara
Shivaya Bhavaya
Shiva Bhava Hara Chandrashekhara</v>
      </c>
      <c r="L751" s="26" t="str">
        <f t="array" ref="L751">IF(AND($D751="", $E751=""), "", IFNA(INDEX(Bhajans[], MATCH(IF($D751&lt;&gt;"", $D751, $E751), Bhajans[title], 0), 4), ""))
</f>
        <v>Glory to Lord Shiva, the most auspicious one who is adorned with the crescent moon and who bears the Holy Ganges on His head. He is the resident of Mount Kailasa, wields a Trident and destroys the fear of the materialistic world.</v>
      </c>
    </row>
    <row r="752" ht="22.5" hidden="1" customHeight="1">
      <c r="A752" s="5">
        <v>46068.0</v>
      </c>
      <c r="B752" s="20" t="s">
        <v>13</v>
      </c>
      <c r="C752" s="28" t="str">
        <f t="array" ref="C752">IFNA(XLOOKUP(E752,GP_Bhajan_List[GP Bhajan List], GP_Bhajan_List[Singer]),"")</f>
        <v/>
      </c>
      <c r="D752" s="20" t="s">
        <v>735</v>
      </c>
      <c r="E752" s="22"/>
      <c r="F752" s="23"/>
      <c r="G752" s="65" t="s">
        <v>542</v>
      </c>
      <c r="H752" s="25" t="str">
        <f t="array" ref="H752">IFNA(INDEX(Pitches[],MATCH($G752,Pitches[Pitches],0),2),"")</f>
        <v>C</v>
      </c>
      <c r="I752" s="23" t="str">
        <f t="array" ref="I752">IF(
  AND(D752="", E752=""), 
  "", 
  IFNA(
    IF(
      INDEX(Singers[], MATCH(IF(D752&lt;&gt;"", B752, C752), Singers[Singers], 0), 2, 0) = "Gents",
      INDEX(Bhajans[], MATCH(IF(D752&lt;&gt;"", D752, E752), Bhajans[title], 0), 13),
      INDEX(Bhajans[], MATCH(IF(D752&lt;&gt;"", D752, E752), Bhajans[title], 0), 14)
    ),
    ""
  )
)
</f>
        <v>1 Madhyam / F</v>
      </c>
      <c r="J752" s="25" t="str">
        <f t="array" ref="J752">IF(AND($D752="", $E752=""), "", IFNA(INDEX(Bhajans[], MATCH(IF($D752&lt;&gt;"", $D752, $E752), Bhajans[title], 0), 9), ""))
</f>
        <v>Hindolam / Malkauns</v>
      </c>
      <c r="K752" s="26" t="str">
        <f t="array" ref="K752">IF(AND($D752="", $E752=""), "", IFNA(INDEX(Bhajans[], MATCH(IF($D752&lt;&gt;"", $D752, $E752), Bhajans[title], 0), 5), ""))
</f>
        <v>Dhimitha Dhimitha Dhim Dhimitha Dhimitha Dhim Nachey Bhola Nath
Nachey Bhola Nath (4)
Mrudanga Boley Shiva Shiva Shiva Om
Damaru Boley Hara Hara Hara Om
Veena Boley Sai Ram Sai Ram
Nachey Bhola Nath (4)
Ashi no Suzu no Ne wo, Takaraka ni Narashi Mai Odore (Om)
Mai Odore
Uchuu no Mai wo
Mai Odore
Uchuu no Mai wo [ Ashi no... ]
Taiko no Ne mo Naru, Shiva Shiva Shiva Om
Kodaiko mo Utau, Hara Hara Hara Om
Veena mo Kanaderu Sai Ram Sai Ram [ Mai Odore ... ]</v>
      </c>
      <c r="L752" s="26" t="str">
        <f t="array" ref="L752">IF(AND($D752="", $E752=""), "", IFNA(INDEX(Bhajans[], MATCH(IF($D752&lt;&gt;"", $D752, $E752), Bhajans[title], 0), 4), ""))
</f>
        <v>Lord Shiva dances in ecstacy with the tune, "Dhimita Dhimita Dhim". The Mrudanga (musical instrumental) chants the auspicious name of, "Shiva Shiva Shiva". Along with it, the drum vibrates with the sound, "Hara Hara Hara Om" and the Veena (musical instrument) chants "Sai Ram".</v>
      </c>
    </row>
    <row r="753" ht="22.5" hidden="1" customHeight="1">
      <c r="A753" s="5">
        <v>46068.0</v>
      </c>
      <c r="B753" s="20" t="s">
        <v>18</v>
      </c>
      <c r="C753" s="28" t="str">
        <f t="array" ref="C753">IFNA(XLOOKUP(E753,GP_Bhajan_List[GP Bhajan List], GP_Bhajan_List[Singer]),"")</f>
        <v/>
      </c>
      <c r="D753" s="20" t="s">
        <v>8289</v>
      </c>
      <c r="E753" s="22"/>
      <c r="F753" s="23"/>
      <c r="G753" s="65" t="s">
        <v>88</v>
      </c>
      <c r="H753" s="25" t="str">
        <f t="array" ref="H753">IFNA(INDEX(Pitches[],MATCH($G753,Pitches[Pitches],0),2),"")</f>
        <v>A</v>
      </c>
      <c r="I753" s="23" t="str">
        <f t="array" ref="I753">IF(
  AND(D753="", E753=""), 
  "", 
  IFNA(
    IF(
      INDEX(Singers[], MATCH(IF(D753&lt;&gt;"", B753, C753), Singers[Singers], 0), 2, 0) = "Gents",
      INDEX(Bhajans[], MATCH(IF(D753&lt;&gt;"", D753, E753), Bhajans[title], 0), 13),
      INDEX(Bhajans[], MATCH(IF(D753&lt;&gt;"", D753, E753), Bhajans[title], 0), 14)
    ),
    ""
  )
)
</f>
        <v>3 Pancham / E</v>
      </c>
      <c r="J753" s="25" t="str">
        <f t="array" ref="J753">IF(AND($D753="", $E753=""), "", IFNA(INDEX(Bhajans[], MATCH(IF($D753&lt;&gt;"", $D753, $E753), Bhajans[title], 0), 9), ""))
</f>
        <v>Madhyamavati / Madhmad Sarang</v>
      </c>
      <c r="K753" s="26" t="str">
        <f t="array" ref="K753">IF(AND($D753="", $E753=""), "", IFNA(INDEX(Bhajans[], MATCH(IF($D753&lt;&gt;"", $D753, $E753), Bhajans[title], 0), 5), ""))
</f>
        <v>Shiva Shiva Shiva Shiva Shirdi Pureeshwara Shambho Shankara Samba Shivom
Bhava Hara Purahara Puttapartheeshwara Shambho Shankara Sada Shivom
Kailasachala Bala Shiva Kalakoota Dhara Bala Shiva
Keli Lalasa Bala Shiva Leela Tandava Bala Shiva</v>
      </c>
      <c r="L753" s="26" t="str">
        <f t="array" ref="L753">IF(AND($D753="", $E753=""), "", IFNA(INDEX(Bhajans[], MATCH(IF($D753&lt;&gt;"", $D753, $E753), Bhajans[title], 0), 4), ""))
</f>
        <v>O Lord Sai, Lord of Shirdi and Parthi, we worship You as Shiva, Parameshwara, Shambho and Shankara. You are the remover of fear and worldly misery, Your abode is Kailasa and You are a great dancer of the Tandava (Celestial Dance).</v>
      </c>
    </row>
    <row r="754" ht="22.5" hidden="1" customHeight="1">
      <c r="A754" s="5">
        <v>46068.0</v>
      </c>
      <c r="B754" s="20" t="s">
        <v>20</v>
      </c>
      <c r="C754" s="28" t="str">
        <f t="array" ref="C754">IFNA(XLOOKUP(E754,GP_Bhajan_List[GP Bhajan List], GP_Bhajan_List[Singer]),"")</f>
        <v/>
      </c>
      <c r="D754" s="20" t="s">
        <v>3120</v>
      </c>
      <c r="E754" s="22"/>
      <c r="F754" s="23"/>
      <c r="G754" s="65" t="s">
        <v>144</v>
      </c>
      <c r="H754" s="25" t="str">
        <f t="array" ref="H754">IFNA(INDEX(Pitches[],MATCH($G754,Pitches[Pitches],0),2),"")</f>
        <v>D#</v>
      </c>
      <c r="I754" s="23" t="str">
        <f t="array" ref="I754">IF(
  AND(D754="", E754=""), 
  "", 
  IFNA(
    IF(
      INDEX(Singers[], MATCH(IF(D754&lt;&gt;"", B754, C754), Singers[Singers], 0), 2, 0) = "Gents",
      INDEX(Bhajans[], MATCH(IF(D754&lt;&gt;"", D754, E754), Bhajans[title], 0), 13),
      INDEX(Bhajans[], MATCH(IF(D754&lt;&gt;"", D754, E754), Bhajans[title], 0), 14)
    ),
    ""
  )
)
</f>
        <v>5.5 Pancham / G#</v>
      </c>
      <c r="J754" s="25" t="str">
        <f t="array" ref="J754">IF(AND($D754="", $E754=""), "", IFNA(INDEX(Bhajans[], MATCH(IF($D754&lt;&gt;"", $D754, $E754), Bhajans[title], 0), 9), ""))
</f>
        <v>Sindhu Bhairavi / Bhairavi</v>
      </c>
      <c r="K754" s="26" t="str">
        <f t="array" ref="K754">IF(AND($D754="", $E754=""), "", IFNA(INDEX(Bhajans[], MATCH(IF($D754&lt;&gt;"", $D754, $E754), Bhajans[title], 0), 5), ""))
</f>
        <v>Chandrashekaraya Namah Om
Gangadharaya Namah Om [ Chandrashekaraya ... ]
Om Namah Shivaya Namah Om
Hara Hara Haraya Namah Om
Shiva Shiva Shivaya Namah Om
Sayeeshwaraya Namah Om (Sathya)
In my heart, O Lord, I see Your Face
Dear Lord, I see You every place
O my Lord, by Your Grace
I find Your love in every face
O my Lord, by Your Grace
I feel Your love in every place</v>
      </c>
      <c r="L754" s="26" t="str">
        <f t="array" ref="L754">IF(AND($D754="", $E754=""), "", IFNA(INDEX(Bhajans[], MATCH(IF($D754&lt;&gt;"", $D754, $E754), Bhajans[title], 0), 4), ""))
</f>
        <v>Obeisance to Lord Shiva, who is decorated with the crescent-moon on His head, who makes the Holy Ganges flow through His matted hair. I bow to Lord Shiva, who destroys the illusion and all that is transient. Chant the mantra " Hara Hara Haraya Namah Om, Shiva Shiva Shivaya Namah Om, Sayeeshwarya Namah Om."</v>
      </c>
    </row>
    <row r="755" ht="22.5" hidden="1" customHeight="1">
      <c r="A755" s="5">
        <v>46072.0</v>
      </c>
      <c r="B755" s="20" t="s">
        <v>6</v>
      </c>
      <c r="C755" s="28"/>
      <c r="D755" s="20" t="s">
        <v>1650</v>
      </c>
      <c r="E755" s="22"/>
      <c r="F755" s="23"/>
      <c r="G755" s="65" t="s">
        <v>108</v>
      </c>
      <c r="H755" s="25" t="str">
        <f t="array" ref="H755">IFNA(INDEX(Pitches[],MATCH($G755,Pitches[Pitches],0),2),"")</f>
        <v>B</v>
      </c>
      <c r="I755" s="23" t="str">
        <f t="array" ref="I755">IF(
  AND(D755="", E755=""), 
  "", 
  IFNA(
    IF(
      INDEX(Singers[], MATCH(IF(D755&lt;&gt;"", B755, C755), Singers[Singers], 0), 2, 0) = "Gents",
      INDEX(Bhajans[], MATCH(IF(D755&lt;&gt;"", D755, E755), Bhajans[title], 0), 13),
      INDEX(Bhajans[], MATCH(IF(D755&lt;&gt;"", D755, E755), Bhajans[title], 0), 14)
    ),
    ""
  )
)
</f>
        <v>3 Pancham / E</v>
      </c>
      <c r="J755" s="25" t="str">
        <f t="array" ref="J755">IF(AND($D755="", $E755=""), "", IFNA(INDEX(Bhajans[], MATCH(IF($D755&lt;&gt;"", $D755, $E755), Bhajans[title], 0), 9), ""))
</f>
        <v>Shankarabharanam / Bilawal</v>
      </c>
      <c r="K755" s="26" t="str">
        <f t="array" ref="K755">IF(AND($D755="", $E755=""), "", IFNA(INDEX(Bhajans[], MATCH(IF($D755&lt;&gt;"", $D755, $E755), Bhajans[title], 0), 5), ""))
</f>
        <v>Shuklambara Dharam Ganapathi Mantram
Nithyam Nithyam Bhajo Bhajo
Vighna Vinashaka Vishwam Vyapaka
Veera Ganapathi Bhajo Bhajo
Shuklambara Dhara Ganapathi Mantram
Nithyam Nithyam Japo Japo
Vighna Vinashaka Vidya Dayaka
Veera Ganapathi Bhajo Bhajo</v>
      </c>
      <c r="L755" s="26" t="str">
        <f t="array" ref="L755">IF(AND($D755="", $E755=""), "", IFNA(INDEX(Bhajans[], MATCH(IF($D755&lt;&gt;"", $D755, $E755), Bhajans[title], 0), 4), ""))
</f>
        <v>Chant daily the Mantra of Lord Ganapathi (Ganesha), the one who wears a white cloth, the remover of all obstacles, the bestower of knowledge and the one who is very courageous.</v>
      </c>
    </row>
    <row r="756" ht="22.5" hidden="1" customHeight="1">
      <c r="A756" s="5">
        <v>46072.0</v>
      </c>
      <c r="B756" s="20" t="s">
        <v>10</v>
      </c>
      <c r="C756" s="28"/>
      <c r="D756" s="20" t="s">
        <v>1268</v>
      </c>
      <c r="E756" s="22"/>
      <c r="F756" s="23"/>
      <c r="G756" s="65" t="s">
        <v>88</v>
      </c>
      <c r="H756" s="25" t="str">
        <f t="array" ref="H756">IFNA(INDEX(Pitches[],MATCH($G756,Pitches[Pitches],0),2),"")</f>
        <v>A</v>
      </c>
      <c r="I756" s="23" t="str">
        <f t="array" ref="I756">IF(
  AND(D756="", E756=""), 
  "", 
  IFNA(
    IF(
      INDEX(Singers[], MATCH(IF(D756&lt;&gt;"", B756, C756), Singers[Singers], 0), 2, 0) = "Gents",
      INDEX(Bhajans[], MATCH(IF(D756&lt;&gt;"", D756, E756), Bhajans[title], 0), 13),
      INDEX(Bhajans[], MATCH(IF(D756&lt;&gt;"", D756, E756), Bhajans[title], 0), 14)
    ),
    ""
  )
)
</f>
        <v>2 Pancham / D</v>
      </c>
      <c r="J756" s="25" t="str">
        <f t="array" ref="J756">IF(AND($D756="", $E756=""), "", IFNA(INDEX(Bhajans[], MATCH(IF($D756&lt;&gt;"", $D756, $E756), Bhajans[title], 0), 9), ""))
</f>
        <v>Shankarabharanam / Bilawal</v>
      </c>
      <c r="K756" s="26" t="str">
        <f t="array" ref="K756">IF(AND($D756="", $E756=""), "", IFNA(INDEX(Bhajans[], MATCH(IF($D756&lt;&gt;"", $D756, $E756), Bhajans[title], 0), 5), ""))
</f>
        <v>Shambho Mahadeva Shiva Shambho Mahadeva
Hara Haraya Bhava Bhavaya Shiva Shivaya Namah Om
Om Namah Shivaya Om Om Namah Shivaya Om</v>
      </c>
      <c r="L756" s="26" t="str">
        <f t="array" ref="L756">IF(AND($D756="", $E756=""), "", IFNA(INDEX(Bhajans[], MATCH(IF($D756&lt;&gt;"", $D756, $E756), Bhajans[title], 0), 4), ""))
</f>
        <v>Sing the glory of Lord Shiva who is also called Shambho and Mahadeva. He is the one who destroys the fear of the materialistic world.</v>
      </c>
    </row>
    <row r="757" ht="22.5" hidden="1" customHeight="1">
      <c r="A757" s="5">
        <v>46072.0</v>
      </c>
      <c r="B757" s="20" t="s">
        <v>16</v>
      </c>
      <c r="C757" s="28"/>
      <c r="D757" s="20" t="s">
        <v>1063</v>
      </c>
      <c r="E757" s="22"/>
      <c r="F757" s="23"/>
      <c r="G757" s="65" t="s">
        <v>108</v>
      </c>
      <c r="H757" s="25" t="str">
        <f t="array" ref="H757">IFNA(INDEX(Pitches[],MATCH($G757,Pitches[Pitches],0),2),"")</f>
        <v>B</v>
      </c>
      <c r="I757" s="23" t="str">
        <f t="array" ref="I757">IF(
  AND(D757="", E757=""), 
  "", 
  IFNA(
    IF(
      INDEX(Singers[], MATCH(IF(D757&lt;&gt;"", B757, C757), Singers[Singers], 0), 2, 0) = "Gents",
      INDEX(Bhajans[], MATCH(IF(D757&lt;&gt;"", D757, E757), Bhajans[title], 0), 13),
      INDEX(Bhajans[], MATCH(IF(D757&lt;&gt;"", D757, E757), Bhajans[title], 0), 14)
    ),
    ""
  )
)
</f>
        <v>2.5 Pancham / D#</v>
      </c>
      <c r="J757" s="25" t="str">
        <f t="array" ref="J757">IF(AND($D757="", $E757=""), "", IFNA(INDEX(Bhajans[], MATCH(IF($D757&lt;&gt;"", $D757, $E757), Bhajans[title], 0), 9), ""))
</f>
        <v>Shankarabharanam / Bilawal</v>
      </c>
      <c r="K757" s="26" t="str">
        <f t="array" ref="K757">IF(AND($D757="", $E757=""), "", IFNA(INDEX(Bhajans[], MATCH(IF($D757&lt;&gt;"", $D757, $E757), Bhajans[title], 0), 5), ""))
</f>
        <v>Rama Krishna Vasudeva Narayana Hari Hari
Vishwa Roopa Vasudeva Narayana Hari Hari
Narayana Hari Hari Om Narayana Hari Hari [ Vishwa Roopa ... ]</v>
      </c>
      <c r="L757" s="26" t="str">
        <f t="array" ref="L757">IF(AND($D757="", $E757=""), "", IFNA(INDEX(Bhajans[], MATCH(IF($D757&lt;&gt;"", $D757, $E757), Bhajans[title], 0), 4), ""))
</f>
        <v>Chant the names of Lord Rama, Krishna, Vasudeva, Hari, Narayana, the all-pervading cosmic form of the Lord of Lords, Lord Hari, who is verily Lord Sai.</v>
      </c>
    </row>
    <row r="758" ht="22.5" hidden="1" customHeight="1">
      <c r="A758" s="5">
        <v>46079.0</v>
      </c>
      <c r="B758" s="20" t="s">
        <v>15</v>
      </c>
      <c r="C758" s="28" t="str">
        <f t="array" ref="C758">IFNA(XLOOKUP(E758,GP_Bhajan_List[GP Bhajan List], GP_Bhajan_List[Singer]),"")</f>
        <v/>
      </c>
      <c r="D758" s="20" t="s">
        <v>6146</v>
      </c>
      <c r="E758" s="22"/>
      <c r="F758" s="23"/>
      <c r="G758" s="65" t="s">
        <v>228</v>
      </c>
      <c r="H758" s="25" t="str">
        <f t="array" ref="H758">IFNA(INDEX(Pitches[],MATCH($G758,Pitches[Pitches],0),2),"")</f>
        <v>F</v>
      </c>
      <c r="I758" s="23" t="str">
        <f t="array" ref="I758">IF(
  AND(D758="", E758=""), 
  "", 
  IFNA(
    IF(
      INDEX(Singers[], MATCH(IF(D758&lt;&gt;"", B758, C758), Singers[Singers], 0), 2, 0) = "Gents",
      INDEX(Bhajans[], MATCH(IF(D758&lt;&gt;"", D758, E758), Bhajans[title], 0), 13),
      INDEX(Bhajans[], MATCH(IF(D758&lt;&gt;"", D758, E758), Bhajans[title], 0), 14)
    ),
    ""
  )
)
</f>
        <v>7 Pancham / B</v>
      </c>
      <c r="J758" s="25" t="str">
        <f t="array" ref="J758">IF(AND($D758="", $E758=""), "", IFNA(INDEX(Bhajans[], MATCH(IF($D758&lt;&gt;"", $D758, $E758), Bhajans[title], 0), 9), ""))
</f>
        <v>Mishra Pahadi</v>
      </c>
      <c r="K758" s="26" t="str">
        <f t="array" ref="K758">IF(AND($D758="", $E758=""), "", IFNA(INDEX(Bhajans[], MATCH(IF($D758&lt;&gt;"", $D758, $E758), Bhajans[title], 0), 5), ""))
</f>
        <v>Jai Ganesh Jai Ganesh Jai Ganesha Deva
Sri Ganesha Sri Ganesha Sri Ganesha Deva [ Jai Ganesh … ]
Bhakthoddharana Bhaktha Jana Poshana
Paapa Vinashana Bhaktha Samrakshana
Omkaara Pranava Sri Roopa
Parvathi Nandana Jaya Jagavandana</v>
      </c>
      <c r="L758" s="26" t="str">
        <f t="array" ref="L758">IF(AND($D758="", $E758=""), "", IFNA(INDEX(Bhajans[], MATCH(IF($D758&lt;&gt;"", $D758, $E758), Bhajans[title], 0), 4), ""))
</f>
        <v>Victory to Lord Ganesha, the lord of Ganas who is ever auspicious, always engaged in uplifting, nourishing, redeeming and protecting devotees. He is the source of the primordial sound, Pranava. He is the darling son of Mother Parvathi and is worshipped by the whole world.</v>
      </c>
    </row>
    <row r="759" ht="22.5" hidden="1" customHeight="1">
      <c r="A759" s="5">
        <v>46079.0</v>
      </c>
      <c r="B759" s="20" t="s">
        <v>1</v>
      </c>
      <c r="C759" s="28" t="str">
        <f t="array" ref="C759">IFNA(XLOOKUP(E759,GP_Bhajan_List[GP Bhajan List], GP_Bhajan_List[Singer]),"")</f>
        <v/>
      </c>
      <c r="D759" s="67" t="s">
        <v>8348</v>
      </c>
      <c r="E759" s="22"/>
      <c r="F759" s="23"/>
      <c r="G759" s="65" t="s">
        <v>344</v>
      </c>
      <c r="H759" s="25" t="str">
        <f t="array" ref="H759">IFNA(INDEX(Pitches[],MATCH($G759,Pitches[Pitches],0),2),"")</f>
        <v>C#</v>
      </c>
      <c r="I759" s="23" t="str">
        <f t="array" ref="I759">IF(
  AND(D759="", E759=""), 
  "", 
  IFNA(
    IF(
      INDEX(Singers[], MATCH(IF(D759&lt;&gt;"", B759, C759), Singers[Singers], 0), 2, 0) = "Gents",
      INDEX(Bhajans[], MATCH(IF(D759&lt;&gt;"", D759, E759), Bhajans[title], 0), 13),
      INDEX(Bhajans[], MATCH(IF(D759&lt;&gt;"", D759, E759), Bhajans[title], 0), 14)
    ),
    ""
  )
)
</f>
        <v>1 Madhyam / F</v>
      </c>
      <c r="J759" s="25" t="str">
        <f t="array" ref="J759">IF(AND($D759="", $E759=""), "", IFNA(INDEX(Bhajans[], MATCH(IF($D759&lt;&gt;"", $D759, $E759), Bhajans[title], 0), 9), ""))
</f>
        <v>Chakravakam / Ahir Bhairav</v>
      </c>
      <c r="K759" s="26" t="str">
        <f t="array" ref="K759">IF(AND($D759="", $E759=""), "", IFNA(INDEX(Bhajans[], MATCH(IF($D759&lt;&gt;"", $D759, $E759), Bhajans[title], 0), 5), ""))
</f>
        <v>Rama Harey Hari Naam Bolo
Hari Naam Bolo Sai Naam Bolo [ Rama Harey ... ]
Sai Rama Parama Dayala
Parama Dayala (2)
Man Mandir Mey Diya Ujaala
Allah Sai Bolo Maulah Sai Bolo
Yesu Sai Bolo Buddha Sai Bolo
Nanak Sai Bolo Govinda Sai Bolo
Allah Sai Bolo Maulah Sai Bolo</v>
      </c>
      <c r="L759" s="26" t="str">
        <f t="array" ref="L759">IF(AND($D759="", $E759=""), "", IFNA(INDEX(Bhajans[], MATCH(IF($D759&lt;&gt;"", $D759, $E759), Bhajans[title], 0), 4), ""))
</f>
        <v>Sing the many names of the Lord Rama, Hari, Govinda. Chant the name of Guru Nanak, Allah, Maulah and the all-pervasive Lord who is extremely compassionate and whose presence has kindled the light in the temple of our hearts. Chant the Name of Rama and of Hari. Light the lamp of Love in our Hearts, O Sai, the most merciful One.</v>
      </c>
    </row>
    <row r="760" ht="22.5" hidden="1" customHeight="1">
      <c r="A760" s="5">
        <v>46079.0</v>
      </c>
      <c r="B760" s="20" t="s">
        <v>13</v>
      </c>
      <c r="C760" s="28" t="str">
        <f t="array" ref="C760">IFNA(XLOOKUP(E760,GP_Bhajan_List[GP Bhajan List], GP_Bhajan_List[Singer]),"")</f>
        <v/>
      </c>
      <c r="D760" s="20" t="s">
        <v>778</v>
      </c>
      <c r="E760" s="22"/>
      <c r="F760" s="23"/>
      <c r="G760" s="65" t="s">
        <v>120</v>
      </c>
      <c r="H760" s="25" t="str">
        <f t="array" ref="H760">IFNA(INDEX(Pitches[],MATCH($G760,Pitches[Pitches],0),2),"")</f>
        <v>D</v>
      </c>
      <c r="I760" s="23" t="str">
        <f t="array" ref="I760">IF(
  AND(D760="", E760=""), 
  "", 
  IFNA(
    IF(
      INDEX(Singers[], MATCH(IF(D760&lt;&gt;"", B760, C760), Singers[Singers], 0), 2, 0) = "Gents",
      INDEX(Bhajans[], MATCH(IF(D760&lt;&gt;"", D760, E760), Bhajans[title], 0), 13),
      INDEX(Bhajans[], MATCH(IF(D760&lt;&gt;"", D760, E760), Bhajans[title], 0), 14)
    ),
    ""
  )
)
</f>
        <v>5 Pancham / G</v>
      </c>
      <c r="J760" s="25" t="str">
        <f t="array" ref="J760">IF(AND($D760="", $E760=""), "", IFNA(INDEX(Bhajans[], MATCH(IF($D760&lt;&gt;"", $D760, $E760), Bhajans[title], 0), 9), ""))
</f>
        <v>Shankarabharanam / Bilawal</v>
      </c>
      <c r="K760" s="26" t="str">
        <f t="array" ref="K760">IF(AND($D760="", $E760=""), "", IFNA(INDEX(Bhajans[], MATCH(IF($D760&lt;&gt;"", $D760, $E760), Bhajans[title], 0), 5), ""))
</f>
        <v>Hara Shiva Shankara Bholey Nath Shirdi Pureeshwara Sai Nath
Shiva Shiva Shankara Bholey Nath Parthi Pureeshwara Sai Nath
Phani Bhooshana Shiva Gowri Nath
Parama Sumangala Sai Nath
Girija Ramana Paramananda Samadhipriya Ganga Nath
Hara Shiva Shankara Bholey Nath Shirdi Pureeshwara Sai Nath
Shiva Shiva Shankara Bholey Nath Parthi Pureeshwara Sai Nath
Ahi Bhooshana Shiva Gowri Nath
Parama Sumangala Sai Nath
Girija Ramana Paramananda Samadhipriya Ganga Nath</v>
      </c>
      <c r="L760" s="26" t="str">
        <f t="array" ref="L760">IF(AND($D760="", $E760=""), "", IFNA(INDEX(Bhajans[], MATCH(IF($D760&lt;&gt;"", $D760, $E760), Bhajans[title], 0), 4), ""))
</f>
        <v>Chant the name of Lord Shiva who is none other than Lord Sai of Parthi. The Lord of Gowri is adorned with a cobra, is always blissful and is the delight of Girija (Parvathi). He bears the river Ganges, bestows auspiciousness and rejoices in the bliss of meditation.</v>
      </c>
    </row>
    <row r="761" ht="22.5" hidden="1" customHeight="1">
      <c r="A761" s="5">
        <v>46086.0</v>
      </c>
      <c r="B761" s="20" t="s">
        <v>0</v>
      </c>
      <c r="C761" s="28" t="str">
        <f t="array" ref="C761">IFNA(XLOOKUP(E761,GP_Bhajan_List[GP Bhajan List], GP_Bhajan_List[Singer]),"")</f>
        <v/>
      </c>
      <c r="D761" s="20" t="s">
        <v>2200</v>
      </c>
      <c r="E761" s="22"/>
      <c r="F761" s="23"/>
      <c r="G761" s="65" t="s">
        <v>185</v>
      </c>
      <c r="H761" s="25" t="str">
        <f t="array" ref="H761">IFNA(INDEX(Pitches[],MATCH($G761,Pitches[Pitches],0),2),"")</f>
        <v>C</v>
      </c>
      <c r="I761" s="23" t="str">
        <f t="array" ref="I761">IF(
  AND(D761="", E761=""), 
  "", 
  IFNA(
    IF(
      INDEX(Singers[], MATCH(IF(D761&lt;&gt;"", B761, C761), Singers[Singers], 0), 2, 0) = "Gents",
      INDEX(Bhajans[], MATCH(IF(D761&lt;&gt;"", D761, E761), Bhajans[title], 0), 13),
      INDEX(Bhajans[], MATCH(IF(D761&lt;&gt;"", D761, E761), Bhajans[title], 0), 14)
    ),
    ""
  )
)
</f>
        <v>4 Pancham / F</v>
      </c>
      <c r="J761" s="25" t="str">
        <f t="array" ref="J761">IF(AND($D761="", $E761=""), "", IFNA(INDEX(Bhajans[], MATCH(IF($D761&lt;&gt;"", $D761, $E761), Bhajans[title], 0), 9), ""))
</f>
        <v>Pahadi</v>
      </c>
      <c r="K761" s="26" t="str">
        <f t="array" ref="K761">IF(AND($D761="", $E761=""), "", IFNA(INDEX(Bhajans[], MATCH(IF($D761&lt;&gt;"", $D761, $E761), Bhajans[title], 0), 5), ""))
</f>
        <v>Sharanam Sharanam Paahi Gajananam
Vighna Vinashaka Gananatham
Buddhi Pradayaka Paahi Gajananam
Asura Nikhandana Paahi Gajananam
Paahi Gajananam Paahi Gajananam [ Vighna Vinashaka ... ]</v>
      </c>
      <c r="L761" s="26" t="str">
        <f t="array" ref="L761">IF(AND($D761="", $E761=""), "", IFNA(INDEX(Bhajans[], MATCH(IF($D761&lt;&gt;"", $D761, $E761), Bhajans[title], 0), 4), ""))
</f>
        <v>Surrender to Lord Gajanana, who removes and destroys all obstacles in our path to salvation, the one who bestows wisdom, the one who destroys all the demonic qualities within us.</v>
      </c>
    </row>
    <row r="762" ht="22.5" hidden="1" customHeight="1">
      <c r="A762" s="5">
        <v>46086.0</v>
      </c>
      <c r="B762" s="20" t="s">
        <v>4</v>
      </c>
      <c r="C762" s="28" t="str">
        <f t="array" ref="C762">IFNA(XLOOKUP(E762,GP_Bhajan_List[GP Bhajan List], GP_Bhajan_List[Singer]),"")</f>
        <v/>
      </c>
      <c r="D762" s="20" t="s">
        <v>859</v>
      </c>
      <c r="E762" s="22"/>
      <c r="F762" s="23"/>
      <c r="G762" s="65" t="s">
        <v>88</v>
      </c>
      <c r="H762" s="25" t="str">
        <f t="array" ref="H762">IFNA(INDEX(Pitches[],MATCH($G762,Pitches[Pitches],0),2),"")</f>
        <v>A</v>
      </c>
      <c r="I762" s="23" t="str">
        <f t="array" ref="I762">IF(
  AND(D762="", E762=""), 
  "", 
  IFNA(
    IF(
      INDEX(Singers[], MATCH(IF(D762&lt;&gt;"", B762, C762), Singers[Singers], 0), 2, 0) = "Gents",
      INDEX(Bhajans[], MATCH(IF(D762&lt;&gt;"", D762, E762), Bhajans[title], 0), 13),
      INDEX(Bhajans[], MATCH(IF(D762&lt;&gt;"", D762, E762), Bhajans[title], 0), 14)
    ),
    ""
  )
)
</f>
        <v>1 Pancham / C</v>
      </c>
      <c r="J762" s="25" t="str">
        <f t="array" ref="J762">IF(AND($D762="", $E762=""), "", IFNA(INDEX(Bhajans[], MATCH(IF($D762&lt;&gt;"", $D762, $E762), Bhajans[title], 0), 9), ""))
</f>
        <v>Maru Bihag</v>
      </c>
      <c r="K762" s="26" t="str">
        <f t="array" ref="K762">IF(AND($D762="", $E762=""), "", IFNA(INDEX(Bhajans[], MATCH(IF($D762&lt;&gt;"", $D762, $E762), Bhajans[title], 0), 5), ""))
</f>
        <v>Kamala Nayana Prabhu Kamala Pathey
Kamalasana Prabhu Kamala Kantha [ Kamala Nayana ... ]
Kamalanabha Prabhu Kamala Ramana
Kamaleshwara Prabhu Kamala Natha</v>
      </c>
      <c r="L762" s="26" t="str">
        <f t="array" ref="L762">IF(AND($D762="", $E762=""), "", IFNA(INDEX(Bhajans[], MATCH(IF($D762&lt;&gt;"", $D762, $E762), Bhajans[title], 0), 4), ""))
</f>
        <v>Our salutations to the lotus-eyed Lord who is the consort of Kamala (Goddess Lakshmi). The Lord who is the enchanter of Kamala, seated on the lotus from whose navel arises the lotus of creation, is Lord Narayana, the Lord of Kamala (Goddess Kamala).</v>
      </c>
    </row>
    <row r="763" ht="22.5" hidden="1" customHeight="1">
      <c r="A763" s="5">
        <v>46086.0</v>
      </c>
      <c r="B763" s="20" t="s">
        <v>2</v>
      </c>
      <c r="C763" s="28" t="str">
        <f t="array" ref="C763">IFNA(XLOOKUP(E763,GP_Bhajan_List[GP Bhajan List], GP_Bhajan_List[Singer]),"")</f>
        <v/>
      </c>
      <c r="D763" s="20" t="s">
        <v>791</v>
      </c>
      <c r="E763" s="22"/>
      <c r="F763" s="23"/>
      <c r="G763" s="65" t="s">
        <v>120</v>
      </c>
      <c r="H763" s="25" t="str">
        <f t="array" ref="H763">IFNA(INDEX(Pitches[],MATCH($G763,Pitches[Pitches],0),2),"")</f>
        <v>D</v>
      </c>
      <c r="I763" s="23" t="str">
        <f t="array" ref="I763">IF(
  AND(D763="", E763=""), 
  "", 
  IFNA(
    IF(
      INDEX(Singers[], MATCH(IF(D763&lt;&gt;"", B763, C763), Singers[Singers], 0), 2, 0) = "Gents",
      INDEX(Bhajans[], MATCH(IF(D763&lt;&gt;"", D763, E763), Bhajans[title], 0), 13),
      INDEX(Bhajans[], MATCH(IF(D763&lt;&gt;"", D763, E763), Bhajans[title], 0), 14)
    ),
    ""
  )
)
</f>
        <v>2 Madhyam / G</v>
      </c>
      <c r="J763" s="25" t="str">
        <f t="array" ref="J763">IF(AND($D763="", $E763=""), "", IFNA(INDEX(Bhajans[], MATCH(IF($D763&lt;&gt;"", $D763, $E763), Bhajans[title], 0), 9), ""))
</f>
        <v>Pahadi</v>
      </c>
      <c r="K763" s="26" t="str">
        <f t="array" ref="K763">IF(AND($D763="", $E763=""), "", IFNA(INDEX(Bhajans[], MATCH(IF($D763&lt;&gt;"", $D763, $E763), Bhajans[title], 0), 5), ""))
</f>
        <v>Manuva Bolo Radhey Radhey Radhey Radhey Shyam Naam
Ram Ram Ram Bolo Ram Sita Ram Naam [ Manuva Bolo ... ]
Ranga Ranga Ranga Bolo Panduranga Baba Naam
Parthi Vasa Sai Deva Panduranga Baba Naam
Tukaram Namdeva Bhaktha Sakha Baba Naam
Panduranga Panduranga Panduranga Baba Naam</v>
      </c>
      <c r="L763" s="26" t="str">
        <f t="array" ref="L763">IF(AND($D763="", $E763=""), "", IFNA(INDEX(Bhajans[], MATCH(IF($D763&lt;&gt;"", $D763, $E763), Bhajans[title], 0), 4), ""))
</f>
        <v>Meditate on the various names of the Lord such as Shyam (Krishna), Ram and Panduranga, who is none other than our Sai, Lord of Parthi. The very same Lord was the friend of Saints like Tukaram and Namdev.</v>
      </c>
    </row>
    <row r="764" ht="22.5" hidden="1" customHeight="1">
      <c r="A764" s="5">
        <v>46093.0</v>
      </c>
      <c r="B764" s="20" t="s">
        <v>16</v>
      </c>
      <c r="C764" s="28" t="str">
        <f t="array" ref="C764">IFNA(XLOOKUP(E764,GP_Bhajan_List[GP Bhajan List], GP_Bhajan_List[Singer]),"")</f>
        <v/>
      </c>
      <c r="D764" s="20" t="s">
        <v>711</v>
      </c>
      <c r="E764" s="22"/>
      <c r="F764" s="23"/>
      <c r="G764" s="65" t="s">
        <v>227</v>
      </c>
      <c r="H764" s="25" t="str">
        <f t="array" ref="H764">IFNA(INDEX(Pitches[],MATCH($G764,Pitches[Pitches],0),2),"")</f>
        <v>A#</v>
      </c>
      <c r="I764" s="23" t="str">
        <f t="array" ref="I764">IF(
  AND(D764="", E764=""), 
  "", 
  IFNA(
    IF(
      INDEX(Singers[], MATCH(IF(D764&lt;&gt;"", B764, C764), Singers[Singers], 0), 2, 0) = "Gents",
      INDEX(Bhajans[], MATCH(IF(D764&lt;&gt;"", D764, E764), Bhajans[title], 0), 13),
      INDEX(Bhajans[], MATCH(IF(D764&lt;&gt;"", D764, E764), Bhajans[title], 0), 14)
    ),
    ""
  )
)
</f>
        <v>1.5 Pancham / C#</v>
      </c>
      <c r="J764" s="25" t="str">
        <f t="array" ref="J764">IF(AND($D764="", $E764=""), "", IFNA(INDEX(Bhajans[], MATCH(IF($D764&lt;&gt;"", $D764, $E764), Bhajans[title], 0), 9), ""))
</f>
        <v>Shankarabharanam / Bilawal</v>
      </c>
      <c r="K764" s="26" t="str">
        <f t="array" ref="K764">IF(AND($D764="", $E764=""), "", IFNA(INDEX(Bhajans[], MATCH(IF($D764&lt;&gt;"", $D764, $E764), Bhajans[title], 0), 5), ""))
</f>
        <v>Suramuni Vanditha Vinayaka
Ananda Dayaka Vinayaka
Hey Shiva Nandana Shubhanana
Sai Ganesha Vinayaka
Sai Ganesha Sai Ganesha Sai Ganesha Vinayaka (2)</v>
      </c>
      <c r="L764" s="26" t="str">
        <f t="array" ref="L764">IF(AND($D764="", $E764=""), "", IFNA(INDEX(Bhajans[], MATCH(IF($D764&lt;&gt;"", $D764, $E764), Bhajans[title], 0), 4), ""))
</f>
        <v>Salutations to Lord Sai who is none other than Lord Vinayaka (Ganesha), son of Lord Shiva. O Lord, You are worshipped by all gods and sages and You bestow happiness to all.</v>
      </c>
    </row>
    <row r="765" ht="22.5" hidden="1" customHeight="1">
      <c r="A765" s="5">
        <v>46093.0</v>
      </c>
      <c r="B765" s="20" t="s">
        <v>20</v>
      </c>
      <c r="C765" s="28" t="str">
        <f t="array" ref="C765">IFNA(XLOOKUP(E765,GP_Bhajan_List[GP Bhajan List], GP_Bhajan_List[Singer]),"")</f>
        <v/>
      </c>
      <c r="D765" s="20" t="s">
        <v>4340</v>
      </c>
      <c r="E765" s="22"/>
      <c r="F765" s="23"/>
      <c r="G765" s="65" t="s">
        <v>89</v>
      </c>
      <c r="H765" s="25" t="str">
        <f t="array" ref="H765">IFNA(INDEX(Pitches[],MATCH($G765,Pitches[Pitches],0),2),"")</f>
        <v>E</v>
      </c>
      <c r="I765" s="23" t="str">
        <f t="array" ref="I765">IF(
  AND(D765="", E765=""), 
  "", 
  IFNA(
    IF(
      INDEX(Singers[], MATCH(IF(D765&lt;&gt;"", B765, C765), Singers[Singers], 0), 2, 0) = "Gents",
      INDEX(Bhajans[], MATCH(IF(D765&lt;&gt;"", D765, E765), Bhajans[title], 0), 13),
      INDEX(Bhajans[], MATCH(IF(D765&lt;&gt;"", D765, E765), Bhajans[title], 0), 14)
    ),
    ""
  )
)
</f>
        <v>6.5 Pancham / A#</v>
      </c>
      <c r="J765" s="25" t="str">
        <f t="array" ref="J765">IF(AND($D765="", $E765=""), "", IFNA(INDEX(Bhajans[], MATCH(IF($D765&lt;&gt;"", $D765, $E765), Bhajans[title], 0), 9), ""))
</f>
        <v>Yaman Kalyan</v>
      </c>
      <c r="K765" s="26" t="str">
        <f t="array" ref="K765">IF(AND($D765="", $E765=""), "", IFNA(INDEX(Bhajans[], MATCH(IF($D765&lt;&gt;"", $D765, $E765), Bhajans[title], 0), 5), ""))
</f>
        <v>Shiva Shambho Shambho Shiva Shambho Mahadeva
Hara Hara Hara Hara Mahadeva Shiva Shambho Mahadeva
Haalaahala Dhara Shambho Anatha Natha Shambho
Hari Om (Om Om) Hari Om Hari Om Namah Shivaya</v>
      </c>
      <c r="L765" s="26" t="str">
        <f t="array" ref="L765">IF(AND($D765="", $E765=""), "", IFNA(INDEX(Bhajans[], MATCH(IF($D765&lt;&gt;"", $D765, $E765), Bhajans[title], 0), 4), ""))
</f>
        <v>We sing the glory of Lord Shiva (Shambho Mahadeva), the one who has consumed the poison to save the world and the one who is compassionate and protects the needy and downtrodden. We pray to You, O Lord Shiva and offer our salutations.</v>
      </c>
    </row>
    <row r="766" ht="22.5" hidden="1" customHeight="1">
      <c r="A766" s="5">
        <v>46093.0</v>
      </c>
      <c r="B766" s="20" t="s">
        <v>10</v>
      </c>
      <c r="C766" s="28" t="str">
        <f t="array" ref="C766">IFNA(XLOOKUP(E766,GP_Bhajan_List[GP Bhajan List], GP_Bhajan_List[Singer]),"")</f>
        <v/>
      </c>
      <c r="D766" s="20" t="s">
        <v>3534</v>
      </c>
      <c r="E766" s="22"/>
      <c r="F766" s="23"/>
      <c r="G766" s="65" t="s">
        <v>41</v>
      </c>
      <c r="H766" s="25" t="str">
        <f t="array" ref="H766">IFNA(INDEX(Pitches[],MATCH($G766,Pitches[Pitches],0),2),"")</f>
        <v>G</v>
      </c>
      <c r="I766" s="23" t="str">
        <f t="array" ref="I766">IF(
  AND(D766="", E766=""), 
  "", 
  IFNA(
    IF(
      INDEX(Singers[], MATCH(IF(D766&lt;&gt;"", B766, C766), Singers[Singers], 0), 2, 0) = "Gents",
      INDEX(Bhajans[], MATCH(IF(D766&lt;&gt;"", D766, E766), Bhajans[title], 0), 13),
      INDEX(Bhajans[], MATCH(IF(D766&lt;&gt;"", D766, E766), Bhajans[title], 0), 14)
    ),
    ""
  )
)
</f>
        <v>1 Pancham / C</v>
      </c>
      <c r="J766" s="25" t="str">
        <f t="array" ref="J766">IF(AND($D766="", $E766=""), "", IFNA(INDEX(Bhajans[], MATCH(IF($D766&lt;&gt;"", $D766, $E766), Bhajans[title], 0), 9), ""))
</f>
        <v>Shankarabharanam / Bilawal</v>
      </c>
      <c r="K766" s="26" t="str">
        <f t="array" ref="K766">IF(AND($D766="", $E766=""), "", IFNA(INDEX(Bhajans[], MATCH(IF($D766&lt;&gt;"", $D766, $E766), Bhajans[title], 0), 5), ""))
</f>
        <v>Chitha Chora Muraliwala
Nandalala Nanda Gopala
Nandalala Nandalala
Brindavana Shyama Gopala
Mathura Vraja Gokula Bala
Mana Mohana Madana Gopala
Nandalala Nandalala
Nandalala Nanda Gopala
Nandalala Nandalala</v>
      </c>
      <c r="L766" s="26" t="str">
        <f t="array" ref="L766">IF(AND($D766="", $E766=""), "", IFNA(INDEX(Bhajans[], MATCH(IF($D766&lt;&gt;"", $D766, $E766), Bhajans[title], 0), 4), ""))
</f>
        <v>Chant the many names of Lord Krishna, the stealer of hearts, the seat of consciousness, the enchanting Flutist, the dark-blue complexioned Lord Gopala moving about in Brindavan.</v>
      </c>
    </row>
    <row r="767" ht="22.5" hidden="1" customHeight="1">
      <c r="A767" s="5">
        <v>46100.0</v>
      </c>
      <c r="B767" s="20" t="s">
        <v>2</v>
      </c>
      <c r="C767" s="28" t="str">
        <f t="array" ref="C767">IFNA(XLOOKUP(E767,GP_Bhajan_List[GP Bhajan List], GP_Bhajan_List[Singer]),"")</f>
        <v/>
      </c>
      <c r="D767" s="20" t="s">
        <v>8077</v>
      </c>
      <c r="E767" s="22"/>
      <c r="F767" s="23"/>
      <c r="G767" s="65" t="s">
        <v>88</v>
      </c>
      <c r="H767" s="25"/>
      <c r="I767" s="23"/>
      <c r="J767" s="25"/>
      <c r="K767" s="26"/>
      <c r="L767" s="26" t="str">
        <f t="array" ref="L767">IF(AND($D767="", $E767=""), "", IFNA(INDEX(Bhajans[], MATCH(IF($D767&lt;&gt;"", $D767, $E767), Bhajans[title], 0), 4), ""))
</f>
        <v>O Lord Ganesha, Lord of the Ganaas (the attendants of Lord Shiva), You are always offered the first prayers in any worship. O Lord of Lords, one who is eternal, ancient and destroyer of obstacles, You annihilate the fear of birth and death. You are the Lord of powers acquired through austerities, blemishless, who bestows auspiciousness and the dear son of Lord Shiva.</v>
      </c>
    </row>
    <row r="768" ht="22.5" hidden="1" customHeight="1">
      <c r="A768" s="5">
        <v>46100.0</v>
      </c>
      <c r="B768" s="20" t="s">
        <v>18</v>
      </c>
      <c r="C768" s="28" t="str">
        <f t="array" ref="C768">IFNA(XLOOKUP(E768,GP_Bhajan_List[GP Bhajan List], GP_Bhajan_List[Singer]),"")</f>
        <v/>
      </c>
      <c r="D768" s="20" t="s">
        <v>435</v>
      </c>
      <c r="E768" s="22"/>
      <c r="F768" s="23"/>
      <c r="G768" s="65" t="s">
        <v>227</v>
      </c>
      <c r="H768" s="25"/>
      <c r="I768" s="23"/>
      <c r="J768" s="25"/>
      <c r="K768" s="26"/>
      <c r="L768" s="26" t="str">
        <f t="array" ref="L768">IF(AND($D768="", $E768=""), "", IFNA(INDEX(Bhajans[], MATCH(IF($D768&lt;&gt;"", $D768, $E768), Bhajans[title], 0), 4), ""))
</f>
        <v>Victory to Lord Hari, Lord Rama, chant the name of Lord Gopala. Lord Rama belongs to the Raghu dynasty and is the dear son of King Dasharatha. Lord Krishna is the dear son of Nanda. He is the one who stole butter from houses of Gopis and moved about amongst the thick bushes of Brindavan.</v>
      </c>
    </row>
    <row r="769" ht="22.5" hidden="1" customHeight="1">
      <c r="A769" s="5">
        <v>46100.0</v>
      </c>
      <c r="B769" s="20" t="s">
        <v>13</v>
      </c>
      <c r="C769" s="28" t="str">
        <f t="array" ref="C769">IFNA(XLOOKUP(E769,GP_Bhajan_List[GP Bhajan List], GP_Bhajan_List[Singer]),"")</f>
        <v/>
      </c>
      <c r="D769" s="20" t="s">
        <v>2016</v>
      </c>
      <c r="E769" s="22"/>
      <c r="F769" s="23"/>
      <c r="G769" s="65"/>
      <c r="H769" s="25" t="str">
        <f t="array" ref="H769">IFNA(INDEX(Pitches[],MATCH($G769,Pitches[Pitches],0),2),"")</f>
        <v/>
      </c>
      <c r="I769" s="23" t="str">
        <f t="array" ref="I769">IF(
  AND(D769="", E769=""), 
  "", 
  IFNA(
    IF(
      INDEX(Singers[], MATCH(IF(D769&lt;&gt;"", B769, C769), Singers[Singers], 0), 2, 0) = "Gents",
      INDEX(Bhajans[], MATCH(IF(D769&lt;&gt;"", D769, E769), Bhajans[title], 0), 13),
      INDEX(Bhajans[], MATCH(IF(D769&lt;&gt;"", D769, E769), Bhajans[title], 0), 14)
    ),
    ""
  )
)
</f>
        <v>5 Pancham / G</v>
      </c>
      <c r="J769" s="25" t="str">
        <f t="array" ref="J769">IF(AND($D769="", $E769=""), "", IFNA(INDEX(Bhajans[], MATCH(IF($D769&lt;&gt;"", $D769, $E769), Bhajans[title], 0), 9), ""))
</f>
        <v>Shankarabharanam / Bilawal</v>
      </c>
      <c r="K769" s="26" t="str">
        <f t="array" ref="K769">IF(AND($D769="", $E769=""), "", IFNA(INDEX(Bhajans[], MATCH(IF($D769&lt;&gt;"", $D769, $E769), Bhajans[title], 0), 5), ""))
</f>
        <v>Bhaja Mana Govinda Gopala
Govinda Gopala Gopala [ Bhaja Mana Govinda ... ]
Govinda Bolo Hari Gopala Bolo (2)
Govinda Gopala Gopala
Sai Rama Sai Krishna, Sai Baba
Warera no Subete wo Sasagemasu [ Sai Rama... ]
Kurayami Terasu Hikari Sai
Minna de Utaou Ai no Uta
Sai Rama Sai Krishna, Sai Baba</v>
      </c>
      <c r="L769" s="26" t="str">
        <f t="array" ref="L769">IF(AND($D769="", $E769=""), "", IFNA(INDEX(Bhajans[], MATCH(IF($D769&lt;&gt;"", $D769, $E769), Bhajans[title], 0), 4), ""))
</f>
        <v>O Mind, worship and chant the name of Govinda and Gopala (names of Lord Krishna).</v>
      </c>
    </row>
    <row r="770" ht="22.5" hidden="1" customHeight="1">
      <c r="A770" s="5">
        <v>46107.0</v>
      </c>
      <c r="B770" s="20" t="s">
        <v>1</v>
      </c>
      <c r="C770" s="28" t="str">
        <f t="array" ref="C770">IFNA(XLOOKUP(E770,GP_Bhajan_List[GP Bhajan List], GP_Bhajan_List[Singer]),"")</f>
        <v/>
      </c>
      <c r="D770" s="20" t="s">
        <v>5032</v>
      </c>
      <c r="E770" s="22"/>
      <c r="F770" s="23"/>
      <c r="G770" s="65" t="s">
        <v>227</v>
      </c>
      <c r="H770" s="25" t="str">
        <f t="array" ref="H770">IFNA(INDEX(Pitches[],MATCH($G770,Pitches[Pitches],0),2),"")</f>
        <v>A#</v>
      </c>
      <c r="I770" s="23" t="str">
        <f t="array" ref="I770">IF(
  AND(D770="", E770=""), 
  "", 
  IFNA(
    IF(
      INDEX(Singers[], MATCH(IF(D770&lt;&gt;"", B770, C770), Singers[Singers], 0), 2, 0) = "Gents",
      INDEX(Bhajans[], MATCH(IF(D770&lt;&gt;"", D770, E770), Bhajans[title], 0), 13),
      INDEX(Bhajans[], MATCH(IF(D770&lt;&gt;"", D770, E770), Bhajans[title], 0), 14)
    ),
    ""
  )
)
</f>
        <v>2 Pancham / D</v>
      </c>
      <c r="J770" s="25" t="str">
        <f t="array" ref="J770">IF(AND($D770="", $E770=""), "", IFNA(INDEX(Bhajans[], MATCH(IF($D770&lt;&gt;"", $D770, $E770), Bhajans[title], 0), 9), ""))
</f>
        <v>~ Hamsadhwani</v>
      </c>
      <c r="K770" s="26" t="str">
        <f t="array" ref="K770">IF(AND($D770="", $E770=""), "", IFNA(INDEX(Bhajans[], MATCH(IF($D770&lt;&gt;"", $D770, $E770), Bhajans[title], 0), 5), ""))
</f>
        <v>Lambodhara Hey Gowri Nandana
Vighna Vinashaka Shubhanana
Siddhi Vinayaka Hey Dukha Bhanjana
Asura Vinashaka Shubhanana
Gowri Nandana Mooshika Vahana [ Vighna Vinashaka ... ]</v>
      </c>
      <c r="L770" s="26" t="str">
        <f t="array" ref="L770">IF(AND($D770="", $E770=""), "", IFNA(INDEX(Bhajans[], MATCH(IF($D770&lt;&gt;"", $D770, $E770), Bhajans[title], 0), 4), ""))
</f>
        <v>Glory to Lord Vinayaka (Ganesha), the son of Gowri, the one who removes obstacles, destroys worry, grants spiritual powers, bestows auspiciousness and uproots the demon clan.</v>
      </c>
    </row>
    <row r="771" ht="22.5" hidden="1" customHeight="1">
      <c r="A771" s="5">
        <v>46107.0</v>
      </c>
      <c r="B771" s="20" t="s">
        <v>15</v>
      </c>
      <c r="C771" s="28" t="str">
        <f t="array" ref="C771">IFNA(XLOOKUP(E771,GP_Bhajan_List[GP Bhajan List], GP_Bhajan_List[Singer]),"")</f>
        <v/>
      </c>
      <c r="D771" s="20" t="s">
        <v>8433</v>
      </c>
      <c r="E771" s="22"/>
      <c r="F771" s="23"/>
      <c r="G771" s="65" t="s">
        <v>190</v>
      </c>
      <c r="H771" s="25" t="str">
        <f t="array" ref="H771">IFNA(INDEX(Pitches[],MATCH($G771,Pitches[Pitches],0),2),"")</f>
        <v>G#</v>
      </c>
      <c r="I771" s="23" t="str">
        <f t="array" ref="I771">IF(
  AND(D771="", E771=""), 
  "", 
  IFNA(
    IF(
      INDEX(Singers[], MATCH(IF(D771&lt;&gt;"", B771, C771), Singers[Singers], 0), 2, 0) = "Gents",
      INDEX(Bhajans[], MATCH(IF(D771&lt;&gt;"", D771, E771), Bhajans[title], 0), 13),
      INDEX(Bhajans[], MATCH(IF(D771&lt;&gt;"", D771, E771), Bhajans[title], 0), 14)
    ),
    ""
  )
)
</f>
        <v>5.5 Madhyam / C#</v>
      </c>
      <c r="J771" s="25" t="str">
        <f t="array" ref="J771">IF(AND($D771="", $E771=""), "", IFNA(INDEX(Bhajans[], MATCH(IF($D771&lt;&gt;"", $D771, $E771), Bhajans[title], 0), 9), ""))
</f>
        <v>Bageshri</v>
      </c>
      <c r="K771" s="26" t="str">
        <f t="array" ref="K771">IF(AND($D771="", $E771=""), "", IFNA(INDEX(Bhajans[], MATCH(IF($D771&lt;&gt;"", $D771, $E771), Bhajans[title], 0), 5), ""))
</f>
        <v>Jaya Jaya Raghu Nandana Jaya Janaki Jeevana
Sharanagatha Palana Jaya Jagadodharana [ Jaya Jaya ... ]
Rajeeva Dala Lochana Jaya Jagadanandana
Rajadhi Raja Ramachandra Sai Jaga Vandana</v>
      </c>
      <c r="L771" s="26" t="str">
        <f t="array" ref="L771">IF(AND($D771="", $E771=""), "", IFNA(INDEX(Bhajans[], MATCH(IF($D771&lt;&gt;"", $D771, $E771), Bhajans[title], 0), 4), ""))
</f>
        <v>Extol the lotus-eyed son of Raghu clan, Lord Rama, the very life of Mother Janaki, the sustainer of Universe and protector of those who surrender to Him. He is the king of kings who is the source of delight to the Universe. He is verily Lord Sai who is worshipped by all.</v>
      </c>
    </row>
    <row r="772" ht="22.5" hidden="1" customHeight="1">
      <c r="A772" s="5">
        <v>46107.0</v>
      </c>
      <c r="B772" s="20" t="s">
        <v>4</v>
      </c>
      <c r="C772" s="28" t="str">
        <f t="array" ref="C772">IFNA(XLOOKUP(E772,GP_Bhajan_List[GP Bhajan List], GP_Bhajan_List[Singer]),"")</f>
        <v/>
      </c>
      <c r="D772" s="20" t="s">
        <v>8449</v>
      </c>
      <c r="E772" s="22"/>
      <c r="F772" s="23"/>
      <c r="G772" s="65" t="s">
        <v>41</v>
      </c>
      <c r="H772" s="25" t="str">
        <f t="array" ref="H772">IFNA(INDEX(Pitches[],MATCH($G772,Pitches[Pitches],0),2),"")</f>
        <v>G</v>
      </c>
      <c r="I772" s="23" t="str">
        <f t="array" ref="I772">IF(
  AND(D772="", E772=""), 
  "", 
  IFNA(
    IF(
      INDEX(Singers[], MATCH(IF(D772&lt;&gt;"", B772, C772), Singers[Singers], 0), 2, 0) = "Gents",
      INDEX(Bhajans[], MATCH(IF(D772&lt;&gt;"", D772, E772), Bhajans[title], 0), 13),
      INDEX(Bhajans[], MATCH(IF(D772&lt;&gt;"", D772, E772), Bhajans[title], 0), 14)
    ),
    ""
  )
)
</f>
        <v>1 Pancham / C</v>
      </c>
      <c r="J772" s="25" t="str">
        <f t="array" ref="J772">IF(AND($D772="", $E772=""), "", IFNA(INDEX(Bhajans[], MATCH(IF($D772&lt;&gt;"", $D772, $E772), Bhajans[title], 0), 9), ""))
</f>
        <v>Yaman Kalyan</v>
      </c>
      <c r="K772" s="26" t="str">
        <f t="array" ref="K772">IF(AND($D772="", $E772=""), "", IFNA(INDEX(Bhajans[], MATCH(IF($D772&lt;&gt;"", $D772, $E772), Bhajans[title], 0), 5), ""))
</f>
        <v>Sita Rama Sri Raghu Rama
Daasharathey Hey Jaya Rama
Atma Rama Aganita Guna Dhama
Pavana Naama Parandhama</v>
      </c>
      <c r="L772" s="26" t="str">
        <f t="array" ref="L772">IF(AND($D772="", $E772=""), "", IFNA(INDEX(Bhajans[], MATCH(IF($D772&lt;&gt;"", $D772, $E772), Bhajans[title], 0), 4), ""))
</f>
        <v>Salutations to Lord Rama from Raghu dynasty, who is the consort of Mother Sita and the son of King Dasharatha. Lord Rama is the one with blemishless character, whose name is sacred and the one who is the supreme Lord.</v>
      </c>
    </row>
    <row r="773" ht="22.5" hidden="1" customHeight="1">
      <c r="A773" s="5">
        <v>46108.0</v>
      </c>
      <c r="B773" s="20" t="s">
        <v>2</v>
      </c>
      <c r="C773" s="28" t="str">
        <f t="array" ref="C773">IFNA(XLOOKUP(E773,GP_Bhajan_List[GP Bhajan List], GP_Bhajan_List[Singer]),"")</f>
        <v/>
      </c>
      <c r="D773" s="20" t="s">
        <v>8467</v>
      </c>
      <c r="E773" s="22"/>
      <c r="F773" s="23"/>
      <c r="G773" s="65" t="s">
        <v>88</v>
      </c>
      <c r="H773" s="25" t="str">
        <f t="array" ref="H773">IFNA(INDEX(Pitches[],MATCH($G773,Pitches[Pitches],0),2),"")</f>
        <v>A</v>
      </c>
      <c r="I773" s="23" t="str">
        <f t="array" ref="I773">IF(
  AND(D773="", E773=""), 
  "", 
  IFNA(
    IF(
      INDEX(Singers[], MATCH(IF(D773&lt;&gt;"", B773, C773), Singers[Singers], 0), 2, 0) = "Gents",
      INDEX(Bhajans[], MATCH(IF(D773&lt;&gt;"", D773, E773), Bhajans[title], 0), 13),
      INDEX(Bhajans[], MATCH(IF(D773&lt;&gt;"", D773, E773), Bhajans[title], 0), 14)
    ),
    ""
  )
)
</f>
        <v>2 Pancham / D</v>
      </c>
      <c r="J773" s="25" t="str">
        <f t="array" ref="J773">IF(AND($D773="", $E773=""), "", IFNA(INDEX(Bhajans[], MATCH(IF($D773&lt;&gt;"", $D773, $E773), Bhajans[title], 0), 9), ""))
</f>
        <v>Mishra Maand</v>
      </c>
      <c r="K773" s="26" t="str">
        <f t="array" ref="K773">IF(AND($D773="", $E773=""), "", IFNA(INDEX(Bhajans[], MATCH(IF($D773&lt;&gt;"", $D773, $E773), Bhajans[title], 0), 5), ""))
</f>
        <v>Kausalya Nandana Vaidehi Mohana
Rajeeva Lochana Rama
Yuga Avatara Parameshwara Rama
Asura Nikhandana Kodanda Rama
Bharatarchita Sri Rama Parthi Pureeshwara Rama
Kausalya Nandana Vaidehi Mohana
Rajeeva Lochana Rama
Yuga Avatara Parameshwara Rama
Asura Nikhandana Kodanda Rama
Bharatagraja Sri Rama Parthi Pureeshwara Rama</v>
      </c>
      <c r="L773" s="26" t="str">
        <f t="array" ref="L773">IF(AND($D773="", $E773=""), "", IFNA(INDEX(Bhajans[], MATCH(IF($D773&lt;&gt;"", $D773, $E773), Bhajans[title], 0), 4), ""))
</f>
        <v>The lotus-eyed Lord Rama, son of Kausalya and enchanter of Vaidehi (Sita) is the incarnation of the Treta age. Salutations to the bow-wielding Rama who was worshipped by His brother Bharata. Lord Rama, the uprooter of the demon clan, now dwells at Parthi as Sai.</v>
      </c>
    </row>
    <row r="774" ht="22.5" hidden="1" customHeight="1">
      <c r="A774" s="5">
        <v>46108.0</v>
      </c>
      <c r="B774" s="20" t="s">
        <v>0</v>
      </c>
      <c r="C774" s="28" t="str">
        <f t="array" ref="C774">IFNA(XLOOKUP(E774,GP_Bhajan_List[GP Bhajan List], GP_Bhajan_List[Singer]),"")</f>
        <v/>
      </c>
      <c r="D774" s="20" t="s">
        <v>631</v>
      </c>
      <c r="E774" s="22"/>
      <c r="F774" s="23"/>
      <c r="G774" s="65" t="s">
        <v>88</v>
      </c>
      <c r="H774" s="25" t="str">
        <f t="array" ref="H774">IFNA(INDEX(Pitches[],MATCH($G774,Pitches[Pitches],0),2),"")</f>
        <v>A</v>
      </c>
      <c r="I774" s="23" t="str">
        <f t="array" ref="I774">IF(
  AND(D774="", E774=""), 
  "", 
  IFNA(
    IF(
      INDEX(Singers[], MATCH(IF(D774&lt;&gt;"", B774, C774), Singers[Singers], 0), 2, 0) = "Gents",
      INDEX(Bhajans[], MATCH(IF(D774&lt;&gt;"", D774, E774), Bhajans[title], 0), 13),
      INDEX(Bhajans[], MATCH(IF(D774&lt;&gt;"", D774, E774), Bhajans[title], 0), 14)
    ),
    ""
  )
)
</f>
        <v>2.5 Pancham / D#</v>
      </c>
      <c r="J774" s="25" t="str">
        <f t="array" ref="J774">IF(AND($D774="", $E774=""), "", IFNA(INDEX(Bhajans[], MATCH(IF($D774&lt;&gt;"", $D774, $E774), Bhajans[title], 0), 9), ""))
</f>
        <v>Maand</v>
      </c>
      <c r="K774" s="26" t="str">
        <f t="array" ref="K774">IF(AND($D774="", $E774=""), "", IFNA(INDEX(Bhajans[], MATCH(IF($D774&lt;&gt;"", $D774, $E774), Bhajans[title], 0), 5), ""))
</f>
        <v>Ramachandra Sri Ram
Sai Rama Jaya Rama [ Ramachandra ... ]
Dasharatha Nandana Dayabhi Rama
Dasha Mukha Mardhana Rama Rama
Tapasa Ranjana Taraka Naama
Ahalyodharaka Rama Rama</v>
      </c>
      <c r="L774" s="26" t="str">
        <f t="array" ref="L774">IF(AND($D774="", $E774=""), "", IFNA(INDEX(Bhajans[], MATCH(IF($D774&lt;&gt;"", $D774, $E774), Bhajans[title], 0), 4), ""))
</f>
        <v>Victory to the merciful Lord Ramachandra, the darling son of Dasharatha. Glory to Thee, the slayer of the ten-headed demon - Ravana. We bow to You, O Lord with the liberating name that enthralls the saintly and the one who liberated Ahalya, the chaste devotee.</v>
      </c>
    </row>
    <row r="775" ht="22.5" hidden="1" customHeight="1">
      <c r="A775" s="5">
        <v>46108.0</v>
      </c>
      <c r="B775" s="20" t="s">
        <v>16</v>
      </c>
      <c r="C775" s="28" t="str">
        <f t="array" ref="C775">IFNA(XLOOKUP(E775,GP_Bhajan_List[GP Bhajan List], GP_Bhajan_List[Singer]),"")</f>
        <v/>
      </c>
      <c r="D775" s="20" t="s">
        <v>3776</v>
      </c>
      <c r="E775" s="22"/>
      <c r="F775" s="23"/>
      <c r="G775" s="65" t="s">
        <v>108</v>
      </c>
      <c r="H775" s="25" t="str">
        <f t="array" ref="H775">IFNA(INDEX(Pitches[],MATCH($G775,Pitches[Pitches],0),2),"")</f>
        <v>B</v>
      </c>
      <c r="I775" s="23" t="str">
        <f t="array" ref="I775">IF(
  AND(D775="", E775=""), 
  "", 
  IFNA(
    IF(
      INDEX(Singers[], MATCH(IF(D775&lt;&gt;"", B775, C775), Singers[Singers], 0), 2, 0) = "Gents",
      INDEX(Bhajans[], MATCH(IF(D775&lt;&gt;"", D775, E775), Bhajans[title], 0), 13),
      INDEX(Bhajans[], MATCH(IF(D775&lt;&gt;"", D775, E775), Bhajans[title], 0), 14)
    ),
    ""
  )
)
</f>
        <v>1.5 Pancham / C#</v>
      </c>
      <c r="J775" s="25" t="str">
        <f t="array" ref="J775">IF(AND($D775="", $E775=""), "", IFNA(INDEX(Bhajans[], MATCH(IF($D775&lt;&gt;"", $D775, $E775), Bhajans[title], 0), 9), ""))
</f>
        <v>Shankarabharanam / Bilawal</v>
      </c>
      <c r="K775" s="26" t="str">
        <f t="array" ref="K775">IF(AND($D775="", $E775=""), "", IFNA(INDEX(Bhajans[], MATCH(IF($D775&lt;&gt;"", $D775, $E775), Bhajans[title], 0), 5), ""))
</f>
        <v>Rama Rama Sai Rama
Parthi Pureesha Sai Ram [ Rama Rama ... ]
Madhura Manohara Sundara Naam
Shyamala Komala Nayanabhi Ram
Ravikula Mandana Rajana Ram
Parama Pavana Mangala Dham
Rama Rama Sai Rama
Parthi Pureesha Sai Ram [ Rama Rama ... ]
Madhura Manohara Sundara Naam
Shyamala Komala Nayanabhi Ram
Ravikula Mandana Rajalalaam
Parama Pavana Mangala Dham
Uchi Naru Heian
Prashanthi wa Amaneku Heian [ Uchi Naru ... ]
Inori to Kansha to Ai no Hibi
Ajiwai Yorokobi Miroku no Yo
Hikari Kagayaki Hitotsu ni Naru
Anata wa Subete Ai no Hikari</v>
      </c>
      <c r="L775" s="26" t="str">
        <f t="array" ref="L775">IF(AND($D775="", $E775=""), "", IFNA(INDEX(Bhajans[], MATCH(IF($D775&lt;&gt;"", $D775, $E775), Bhajans[title], 0), 4), ""))
</f>
        <v>Chant the name of Lord Rama and Lord Sai of Puttaparthi. O Lord Rama, nectarine is Thy name. You are exceedingly beautiful and charming with a graceful look. You are the jewel of the Ravi Kula (descendant of the Solar dynasty) and You are the greatest among all kings. Reciting Your name confers auspiciousness.</v>
      </c>
    </row>
    <row r="776" ht="98.25" hidden="1" customHeight="1">
      <c r="A776" s="5">
        <v>46109.0</v>
      </c>
      <c r="B776" s="20" t="s">
        <v>4</v>
      </c>
      <c r="C776" s="28" t="str">
        <f t="array" ref="C776">IFNA(XLOOKUP(E776,GP_Bhajan_List[GP Bhajan List], GP_Bhajan_List[Singer]),"")</f>
        <v/>
      </c>
      <c r="D776" s="20" t="s">
        <v>8497</v>
      </c>
      <c r="E776" s="22"/>
      <c r="F776" s="23"/>
      <c r="G776" s="65" t="s">
        <v>120</v>
      </c>
      <c r="H776" s="25" t="str">
        <f t="array" ref="H776">IFNA(INDEX(Pitches[],MATCH($G776,Pitches[Pitches],0),2),"")</f>
        <v>D</v>
      </c>
      <c r="I776" s="23" t="str">
        <f t="array" ref="I776">IF(
  AND(D776="", E776=""), 
  "", 
  IFNA(
    IF(
      INDEX(Singers[], MATCH(IF(D776&lt;&gt;"", B776, C776), Singers[Singers], 0), 2, 0) = "Gents",
      INDEX(Bhajans[], MATCH(IF(D776&lt;&gt;"", D776, E776), Bhajans[title], 0), 13),
      INDEX(Bhajans[], MATCH(IF(D776&lt;&gt;"", D776, E776), Bhajans[title], 0), 14)
    ),
    ""
  )
)
</f>
        <v>4 Pancham / F</v>
      </c>
      <c r="J776" s="25" t="str">
        <f t="array" ref="J776">IF(AND($D776="", $E776=""), "", IFNA(INDEX(Bhajans[], MATCH(IF($D776&lt;&gt;"", $D776, $E776), Bhajans[title], 0), 9), ""))
</f>
        <v>Tilang</v>
      </c>
      <c r="K776" s="26" t="str">
        <f t="array" ref="K776">IF(AND($D776="", $E776=""), "", IFNA(INDEX(Bhajans[], MATCH(IF($D776&lt;&gt;"", $D776, $E776), Bhajans[title], 0), 5), ""))
</f>
        <v>Sri Raghu Nandana Sita Rama
Rajeeva Lochana Raja Rama
Raja (Sai) Rama
Bhava Bhaya Bhanjana Taraka Naama
Atma Rama Sai Rama
Kalimala Bhanjana Kodanda Rama</v>
      </c>
      <c r="L776" s="26" t="str">
        <f t="array" ref="L776">IF(AND($D776="", $E776=""), "", IFNA(INDEX(Bhajans[], MATCH(IF($D776&lt;&gt;"", $D776, $E776), Bhajans[title], 0), 4), ""))
</f>
        <v>Worship Lord Rama of Raghu Dynasty, the consort of Sita, the one with lotus eyes, the one whose sacred name destroys the fear of the materialistic world and grants liberation, the one who is Atma Rama (inner self or higher conscience), the one who wields the bow named "Kodanda" and the one who destroys the impurities of the age of Kali. He is verily Lord Sai.</v>
      </c>
    </row>
    <row r="777" ht="22.5" hidden="1" customHeight="1">
      <c r="A777" s="5">
        <v>46109.0</v>
      </c>
      <c r="B777" s="20" t="s">
        <v>10</v>
      </c>
      <c r="C777" s="28" t="str">
        <f t="array" ref="C777">IFNA(XLOOKUP(E777,GP_Bhajan_List[GP Bhajan List], GP_Bhajan_List[Singer]),"")</f>
        <v/>
      </c>
      <c r="D777" s="20" t="s">
        <v>655</v>
      </c>
      <c r="E777" s="22"/>
      <c r="F777" s="23"/>
      <c r="G777" s="65" t="s">
        <v>52</v>
      </c>
      <c r="H777" s="25" t="str">
        <f t="array" ref="H777">IFNA(INDEX(Pitches[],MATCH($G777,Pitches[Pitches],0),2),"")</f>
        <v>G#</v>
      </c>
      <c r="I777" s="23" t="str">
        <f t="array" ref="I777">IF(
  AND(D777="", E777=""), 
  "", 
  IFNA(
    IF(
      INDEX(Singers[], MATCH(IF(D777&lt;&gt;"", B777, C777), Singers[Singers], 0), 2, 0) = "Gents",
      INDEX(Bhajans[], MATCH(IF(D777&lt;&gt;"", D777, E777), Bhajans[title], 0), 13),
      INDEX(Bhajans[], MATCH(IF(D777&lt;&gt;"", D777, E777), Bhajans[title], 0), 14)
    ),
    ""
  )
)
</f>
        <v>2 Pancham / D</v>
      </c>
      <c r="J777" s="25" t="str">
        <f t="array" ref="J777">IF(AND($D777="", $E777=""), "", IFNA(INDEX(Bhajans[], MATCH(IF($D777&lt;&gt;"", $D777, $E777), Bhajans[title], 0), 9), ""))
</f>
        <v>Malayamarutham</v>
      </c>
      <c r="K777" s="26" t="str">
        <f t="array" ref="K777">IF(AND($D777="", $E777=""), "", IFNA(INDEX(Bhajans[], MATCH(IF($D777&lt;&gt;"", $D777, $E777), Bhajans[title], 0), 5), ""))
</f>
        <v>Sri Rama Rama Rama Raghuveera Rama Ram
Sri Rama Rama Rama Bharatagraja Rama Ram
Sri Rama Rama Rama Ranadheera Rama Ram
Sri Rama Rama Rama Sharanam Tava Rama Ram</v>
      </c>
      <c r="L777" s="26" t="str">
        <f t="array" ref="L777">IF(AND($D777="", $E777=""), "", IFNA(INDEX(Bhajans[], MATCH(IF($D777&lt;&gt;"", $D777, $E777), Bhajans[title], 0), 4), ""))
</f>
        <v>I surrender to Thee, O valorous Lord Rama of the Raghu Dynasty, the one who is the elder brother of Bharata.</v>
      </c>
    </row>
    <row r="778" ht="22.5" hidden="1" customHeight="1">
      <c r="A778" s="5">
        <v>46109.0</v>
      </c>
      <c r="B778" s="20" t="s">
        <v>20</v>
      </c>
      <c r="C778" s="28" t="str">
        <f t="array" ref="C778">IFNA(XLOOKUP(E778,GP_Bhajan_List[GP Bhajan List], GP_Bhajan_List[Singer]),"")</f>
        <v/>
      </c>
      <c r="D778" s="20" t="s">
        <v>8515</v>
      </c>
      <c r="E778" s="22"/>
      <c r="F778" s="23"/>
      <c r="G778" s="65" t="s">
        <v>41</v>
      </c>
      <c r="H778" s="25" t="str">
        <f t="array" ref="H778">IFNA(INDEX(Pitches[],MATCH($G778,Pitches[Pitches],0),2),"")</f>
        <v>G</v>
      </c>
      <c r="I778" s="23" t="str">
        <f t="array" ref="I778">IF(
  AND(D778="", E778=""), 
  "", 
  IFNA(
    IF(
      INDEX(Singers[], MATCH(IF(D778&lt;&gt;"", B778, C778), Singers[Singers], 0), 2, 0) = "Gents",
      INDEX(Bhajans[], MATCH(IF(D778&lt;&gt;"", D778, E778), Bhajans[title], 0), 13),
      INDEX(Bhajans[], MATCH(IF(D778&lt;&gt;"", D778, E778), Bhajans[title], 0), 14)
    ),
    ""
  )
)
</f>
        <v>1.5 Pancham / C#</v>
      </c>
      <c r="J778" s="25" t="str">
        <f t="array" ref="J778">IF(AND($D778="", $E778=""), "", IFNA(INDEX(Bhajans[], MATCH(IF($D778&lt;&gt;"", $D778, $E778), Bhajans[title], 0), 9), ""))
</f>
        <v>Sindhu Bhairavi / Bhairavi</v>
      </c>
      <c r="K778" s="26" t="str">
        <f t="array" ref="K778">IF(AND($D778="", $E778=""), "", IFNA(INDEX(Bhajans[], MATCH(IF($D778&lt;&gt;"", $D778, $E778), Bhajans[title], 0), 5), ""))
</f>
        <v>Ramam Bhajo Raghu Ramam Bhajo
Raghukula Tilakam Ramam Bhajo [ Ramam Bhajo ... ]
Dasharatha Nandana Ramam Bhajo
Dashamukha Mardhana Ramam Bhajo
Ramam Bhajo Raghu Ramam Bhajo
Raghukula Tilakam Ramam Bhajo [ Ramam Bhajo ... ]
Dasharatha Nandana Ramam Bhajo
Dashamukha Mardhana Ramam Bhajo
Vaidehi Priya Ramam Bhajo
Vaikunta Vasa Ramam Bhajo</v>
      </c>
      <c r="L778" s="26" t="str">
        <f t="array" ref="L778">IF(AND($D778="", $E778=""), "", IFNA(INDEX(Bhajans[], MATCH(IF($D778&lt;&gt;"", $D778, $E778), Bhajans[title], 0), 4), ""))
</f>
        <v>Sing the name of Rama, who is the star of the Raghu clan, who is beloved son of Dasharatha and who slayed the ten-headed demon, Ravana.</v>
      </c>
    </row>
    <row r="779" ht="22.5" hidden="1" customHeight="1">
      <c r="A779" s="5">
        <v>46109.0</v>
      </c>
      <c r="B779" s="20" t="s">
        <v>1</v>
      </c>
      <c r="C779" s="28" t="str">
        <f t="array" ref="C779">IFNA(XLOOKUP(E779,GP_Bhajan_List[GP Bhajan List], GP_Bhajan_List[Singer]),"")</f>
        <v/>
      </c>
      <c r="D779" s="20" t="s">
        <v>4016</v>
      </c>
      <c r="E779" s="22"/>
      <c r="F779" s="23"/>
      <c r="G779" s="65" t="s">
        <v>41</v>
      </c>
      <c r="H779" s="25" t="str">
        <f t="array" ref="H779">IFNA(INDEX(Pitches[],MATCH($G779,Pitches[Pitches],0),2),"")</f>
        <v>G</v>
      </c>
      <c r="I779" s="23" t="str">
        <f t="array" ref="I779">IF(
  AND(D779="", E779=""), 
  "", 
  IFNA(
    IF(
      INDEX(Singers[], MATCH(IF(D779&lt;&gt;"", B779, C779), Singers[Singers], 0), 2, 0) = "Gents",
      INDEX(Bhajans[], MATCH(IF(D779&lt;&gt;"", D779, E779), Bhajans[title], 0), 13),
      INDEX(Bhajans[], MATCH(IF(D779&lt;&gt;"", D779, E779), Bhajans[title], 0), 14)
    ),
    ""
  )
)
</f>
        <v>7 Pancham / B</v>
      </c>
      <c r="J779" s="25" t="str">
        <f t="array" ref="J779">IF(AND($D779="", $E779=""), "", IFNA(INDEX(Bhajans[], MATCH(IF($D779&lt;&gt;"", $D779, $E779), Bhajans[title], 0), 9), ""))
</f>
        <v>Khamaj</v>
      </c>
      <c r="K779" s="26" t="str">
        <f t="array" ref="K779">IF(AND($D779="", $E779=""), "", IFNA(INDEX(Bhajans[], MATCH(IF($D779&lt;&gt;"", $D779, $E779), Bhajans[title], 0), 5), ""))
</f>
        <v>Dayabhi Rama Janaki Rama
Madhura Manohara Prabhu Sai Rama
Atma Rama Nayanabhi Rama
Kodanda Rama Pattabhi Rama
Raghupathi Raghava Raja Rama [ Madhura Manohara ... ]</v>
      </c>
      <c r="L779" s="26" t="str">
        <f t="array" ref="L779">IF(AND($D779="", $E779=""), "", IFNA(INDEX(Bhajans[], MATCH(IF($D779&lt;&gt;"", $D779, $E779), Bhajans[title], 0), 4), ""))
</f>
        <v>O Lord Rama, who resides in the heart of devotees and holder of the Kodanda bow, You are merciful and beautiful to behold. Chant the name of the King Rama of the Raghu dynasty and the beautiful and enchanting Lord Sai who is verily Lord Rama.</v>
      </c>
    </row>
    <row r="780" ht="22.5" hidden="1" customHeight="1">
      <c r="A780" s="5">
        <v>46109.0</v>
      </c>
      <c r="B780" s="20" t="s">
        <v>2</v>
      </c>
      <c r="C780" s="28" t="str">
        <f t="array" ref="C780">IFNA(XLOOKUP(E780,GP_Bhajan_List[GP Bhajan List], GP_Bhajan_List[Singer]),"")</f>
        <v/>
      </c>
      <c r="D780" s="20" t="s">
        <v>644</v>
      </c>
      <c r="E780" s="22"/>
      <c r="F780" s="23"/>
      <c r="G780" s="65" t="s">
        <v>89</v>
      </c>
      <c r="H780" s="25" t="str">
        <f t="array" ref="H780">IFNA(INDEX(Pitches[],MATCH($G780,Pitches[Pitches],0),2),"")</f>
        <v>E</v>
      </c>
      <c r="I780" s="23" t="str">
        <f t="array" ref="I780">IF(
  AND(D780="", E780=""), 
  "", 
  IFNA(
    IF(
      INDEX(Singers[], MATCH(IF(D780&lt;&gt;"", B780, C780), Singers[Singers], 0), 2, 0) = "Gents",
      INDEX(Bhajans[], MATCH(IF(D780&lt;&gt;"", D780, E780), Bhajans[title], 0), 13),
      INDEX(Bhajans[], MATCH(IF(D780&lt;&gt;"", D780, E780), Bhajans[title], 0), 14)
    ),
    ""
  )
)
</f>
        <v>5 Pancham / G</v>
      </c>
      <c r="J780" s="25" t="str">
        <f t="array" ref="J780">IF(AND($D780="", $E780=""), "", IFNA(INDEX(Bhajans[], MATCH(IF($D780&lt;&gt;"", $D780, $E780), Bhajans[title], 0), 9), ""))
</f>
        <v>Yaman Kalyan</v>
      </c>
      <c r="K780" s="26" t="str">
        <f t="array" ref="K780">IF(AND($D780="", $E780=""), "", IFNA(INDEX(Bhajans[], MATCH(IF($D780&lt;&gt;"", $D780, $E780), Bhajans[title], 0), 5), ""))
</f>
        <v>Hey Ram Hey Guna Dham
Raghava Sundara Ram
Janaki Jeevana Ram [ Hey Ram ... ]
Kausalya Tanaya Raghukula Ram
Ayodhya Shiromani Dasharatha Ram
Jaya Jaya Ram Jaya Sai Ram</v>
      </c>
      <c r="L780" s="26" t="str">
        <f t="array" ref="L780">IF(AND($D780="", $E780=""), "", IFNA(INDEX(Bhajans[], MATCH(IF($D780&lt;&gt;"", $D780, $E780), Bhajans[title], 0), 4), ""))
</f>
        <v>Glory to Lord Rama, the repository of virtues, the most beautiful one, the descendant of the Raghu dynasty and the very life of Mother Janaki (Sita). Lord Rama is the crest jewel of Ayodhya and the son of Mother Kausalya and King Dasharatha. Victory to Lord Rama and Lord Sai who is verily Lord Rama.</v>
      </c>
    </row>
    <row r="781" ht="22.5" hidden="1" customHeight="1">
      <c r="A781" s="5">
        <v>46109.0</v>
      </c>
      <c r="B781" s="20" t="s">
        <v>18</v>
      </c>
      <c r="C781" s="28" t="str">
        <f t="array" ref="C781">IFNA(XLOOKUP(E781,GP_Bhajan_List[GP Bhajan List], GP_Bhajan_List[Singer]),"")</f>
        <v/>
      </c>
      <c r="D781" s="20" t="s">
        <v>4916</v>
      </c>
      <c r="E781" s="22"/>
      <c r="F781" s="23"/>
      <c r="G781" s="65" t="s">
        <v>41</v>
      </c>
      <c r="H781" s="25" t="str">
        <f t="array" ref="H781">IFNA(INDEX(Pitches[],MATCH($G781,Pitches[Pitches],0),2),"")</f>
        <v>G</v>
      </c>
      <c r="I781" s="23" t="str">
        <f t="array" ref="I781">IF(
  AND(D781="", E781=""), 
  "", 
  IFNA(
    IF(
      INDEX(Singers[], MATCH(IF(D781&lt;&gt;"", B781, C781), Singers[Singers], 0), 2, 0) = "Gents",
      INDEX(Bhajans[], MATCH(IF(D781&lt;&gt;"", D781, E781), Bhajans[title], 0), 13),
      INDEX(Bhajans[], MATCH(IF(D781&lt;&gt;"", D781, E781), Bhajans[title], 0), 14)
    ),
    ""
  )
)
</f>
        <v>1.5 Pancham / C#</v>
      </c>
      <c r="J781" s="25" t="str">
        <f t="array" ref="J781">IF(AND($D781="", $E781=""), "", IFNA(INDEX(Bhajans[], MATCH(IF($D781&lt;&gt;"", $D781, $E781), Bhajans[title], 0), 9), ""))
</f>
        <v>Yaman Kalyan</v>
      </c>
      <c r="K781" s="26" t="str">
        <f t="array" ref="K781">IF(AND($D781="", $E781=""), "", IFNA(INDEX(Bhajans[], MATCH(IF($D781&lt;&gt;"", $D781, $E781), Bhajans[title], 0), 5), ""))
</f>
        <v>Rama Naama Tarakam Sada Bhajorey
Sada Bhajorey Sada Japo Rey [ Rama Naama ... ]
Rama Rama Rama Jaya Kodanda Rama
Rama Rama Rama Jaya Pattabhi Rama
Rama Rama Rama Jaya Kalyana Rama</v>
      </c>
      <c r="L781" s="26" t="str">
        <f t="array" ref="L781">IF(AND($D781="", $E781=""), "", IFNA(INDEX(Bhajans[], MATCH(IF($D781&lt;&gt;"", $D781, $E781), Bhajans[title], 0), 4), ""))
</f>
        <v>Incessantly worship Lord Rama who helps attain liberation. Victory to Lord Rama, who wields the 'Kodanda' bow. Victory to Lord Rama, the crowned King. Victory to Lord Rama, the bestower of auspiciousness.</v>
      </c>
    </row>
    <row r="782" ht="22.5" hidden="1" customHeight="1">
      <c r="A782" s="5">
        <v>46110.0</v>
      </c>
      <c r="B782" s="20" t="s">
        <v>6</v>
      </c>
      <c r="C782" s="28" t="str">
        <f t="array" ref="C782">IFNA(XLOOKUP(E782,GP_Bhajan_List[GP Bhajan List], GP_Bhajan_List[Singer]),"")</f>
        <v/>
      </c>
      <c r="D782" s="20" t="s">
        <v>8555</v>
      </c>
      <c r="E782" s="22"/>
      <c r="F782" s="23"/>
      <c r="G782" s="65" t="s">
        <v>120</v>
      </c>
      <c r="H782" s="25" t="str">
        <f t="array" ref="H782">IFNA(INDEX(Pitches[],MATCH($G782,Pitches[Pitches],0),2),"")</f>
        <v>D</v>
      </c>
      <c r="I782" s="23" t="str">
        <f t="array" ref="I782">IF(
  AND(D782="", E782=""), 
  "", 
  IFNA(
    IF(
      INDEX(Singers[], MATCH(IF(D782&lt;&gt;"", B782, C782), Singers[Singers], 0), 2, 0) = "Gents",
      INDEX(Bhajans[], MATCH(IF(D782&lt;&gt;"", D782, E782), Bhajans[title], 0), 13),
      INDEX(Bhajans[], MATCH(IF(D782&lt;&gt;"", D782, E782), Bhajans[title], 0), 14)
    ),
    ""
  )
)
</f>
        <v>5 Pancham / G</v>
      </c>
      <c r="J782" s="25" t="str">
        <f t="array" ref="J782">IF(AND($D782="", $E782=""), "", IFNA(INDEX(Bhajans[], MATCH(IF($D782&lt;&gt;"", $D782, $E782), Bhajans[title], 0), 9), ""))
</f>
        <v>Brindavan Sarang</v>
      </c>
      <c r="K782" s="26" t="str">
        <f t="array" ref="K782">IF(AND($D782="", $E782=""), "", IFNA(INDEX(Bhajans[], MATCH(IF($D782&lt;&gt;"", $D782, $E782), Bhajans[title], 0), 5), ""))
</f>
        <v>Rama Sai Rama Sai Rama Sai Ram (2)
Kausalya Nandana Dasharatha Ram
Janaki Vallabha Jaya Jaya Ram
Lakshmana Sevitha Lavanya Ram
Ravana Mardhana Ranadheera Ram
Ayodhya Vasi Raja Ram
Anjana Priya Sutha Atmabhi Ram</v>
      </c>
      <c r="L782" s="26" t="str">
        <f t="array" ref="L782">IF(AND($D782="", $E782=""), "", IFNA(INDEX(Bhajans[], MATCH(IF($D782&lt;&gt;"", $D782, $E782), Bhajans[title], 0), 4), ""))
</f>
        <v>Chant the name of Lord Rama, who has incarnated in this Kali Age as Lord Sai Ram. O Lord Rama, the darling son of Kausalya and Dasharatha, victory to Thee, the beloved of Sita. Glory to the gentle Lord who was served by brother Lakshmana. Glory to the illustrious warrior who destroyed the demon Ravana. Glory to the resident King of Ayodhya, who is the indwelling Lord of Hanuman, the dear son of Anjana.</v>
      </c>
    </row>
    <row r="783" ht="22.5" hidden="1" customHeight="1">
      <c r="A783" s="5">
        <v>46110.0</v>
      </c>
      <c r="B783" s="20" t="s">
        <v>13</v>
      </c>
      <c r="C783" s="28" t="str">
        <f t="array" ref="C783">IFNA(XLOOKUP(E783,GP_Bhajan_List[GP Bhajan List], GP_Bhajan_List[Singer]),"")</f>
        <v/>
      </c>
      <c r="D783" s="20" t="s">
        <v>8565</v>
      </c>
      <c r="E783" s="22"/>
      <c r="F783" s="23"/>
      <c r="G783" s="65" t="s">
        <v>120</v>
      </c>
      <c r="H783" s="25" t="str">
        <f t="array" ref="H783">IFNA(INDEX(Pitches[],MATCH($G783,Pitches[Pitches],0),2),"")</f>
        <v>D</v>
      </c>
      <c r="I783" s="23" t="str">
        <f t="array" ref="I783">IF(
  AND(D783="", E783=""), 
  "", 
  IFNA(
    IF(
      INDEX(Singers[], MATCH(IF(D783&lt;&gt;"", B783, C783), Singers[Singers], 0), 2, 0) = "Gents",
      INDEX(Bhajans[], MATCH(IF(D783&lt;&gt;"", D783, E783), Bhajans[title], 0), 13),
      INDEX(Bhajans[], MATCH(IF(D783&lt;&gt;"", D783, E783), Bhajans[title], 0), 14)
    ),
    ""
  )
)
</f>
        <v>5 Pancham / G</v>
      </c>
      <c r="J783" s="25" t="str">
        <f t="array" ref="J783">IF(AND($D783="", $E783=""), "", IFNA(INDEX(Bhajans[], MATCH(IF($D783&lt;&gt;"", $D783, $E783), Bhajans[title], 0), 9), ""))
</f>
        <v>Bihag</v>
      </c>
      <c r="K783" s="26" t="str">
        <f t="array" ref="K783">IF(AND($D783="", $E783=""), "", IFNA(INDEX(Bhajans[], MATCH(IF($D783&lt;&gt;"", $D783, $E783), Bhajans[title], 0), 5), ""))
</f>
        <v>Jaya Jaya Rama Janaki Rama
Raghukula Bhooshana Raja Rama [ Jaya Jaya ... ]
Tapasa Ranjana Taraka Naama
Danava Bhanjana Kodanda Rama</v>
      </c>
      <c r="L783" s="26" t="str">
        <f t="array" ref="L783">IF(AND($D783="", $E783=""), "", IFNA(INDEX(Bhajans[], MATCH(IF($D783&lt;&gt;"", $D783, $E783), Bhajans[title], 0), 4), ""))
</f>
        <v>Praise be to Lord Rama, the consort of Mother Janaki (Sita) and the Crown Jewel of Raghu dynasty. Chant the Holy name of Rama that liberates one from the cycle of birth and death and which is a source of delight for the sages and saints. Glory to Lord Rama, the wielder of the Kodanda bow and the vanquisher of the demonic race.</v>
      </c>
    </row>
    <row r="784" ht="22.5" hidden="1" customHeight="1">
      <c r="A784" s="5">
        <v>46110.0</v>
      </c>
      <c r="B784" s="20" t="s">
        <v>16</v>
      </c>
      <c r="C784" s="28" t="str">
        <f t="array" ref="C784">IFNA(XLOOKUP(E784,GP_Bhajan_List[GP Bhajan List], GP_Bhajan_List[Singer]),"")</f>
        <v/>
      </c>
      <c r="D784" s="20" t="s">
        <v>8574</v>
      </c>
      <c r="E784" s="22"/>
      <c r="F784" s="23"/>
      <c r="G784" s="65" t="s">
        <v>120</v>
      </c>
      <c r="H784" s="25" t="str">
        <f t="array" ref="H784">IFNA(INDEX(Pitches[],MATCH($G784,Pitches[Pitches],0),2),"")</f>
        <v>D</v>
      </c>
      <c r="I784" s="23" t="str">
        <f t="array" ref="I784">IF(
  AND(D784="", E784=""), 
  "", 
  IFNA(
    IF(
      INDEX(Singers[], MATCH(IF(D784&lt;&gt;"", B784, C784), Singers[Singers], 0), 2, 0) = "Gents",
      INDEX(Bhajans[], MATCH(IF(D784&lt;&gt;"", D784, E784), Bhajans[title], 0), 13),
      INDEX(Bhajans[], MATCH(IF(D784&lt;&gt;"", D784, E784), Bhajans[title], 0), 14)
    ),
    ""
  )
)
</f>
        <v>1 Madhyam / F</v>
      </c>
      <c r="J784" s="25" t="str">
        <f t="array" ref="J784">IF(AND($D784="", $E784=""), "", IFNA(INDEX(Bhajans[], MATCH(IF($D784&lt;&gt;"", $D784, $E784), Bhajans[title], 0), 9), ""))
</f>
        <v>Shankarabharanam / Bilawal</v>
      </c>
      <c r="K784" s="26" t="str">
        <f t="array" ref="K784">IF(AND($D784="", $E784=""), "", IFNA(INDEX(Bhajans[], MATCH(IF($D784&lt;&gt;"", $D784, $E784), Bhajans[title], 0), 5), ""))
</f>
        <v>Rama Lakshmana Janaki Jai Bolo Hanuman Ki
Anjani Putra Balabheema Anjaneya Balabheema
Balabheem (6) Balabheema
Vayu Kumara Balabheema Vanara Veera Balabheema [ Balabheem ... ]
Parthi Pureesha Sai Rama Pavana Purusha Sai Rama
Sai Ram (6) Sai Rama</v>
      </c>
      <c r="L784" s="26" t="str">
        <f t="array" ref="L784">IF(AND($D784="", $E784=""), "", IFNA(INDEX(Bhajans[], MATCH(IF($D784&lt;&gt;"", $D784, $E784), Bhajans[title], 0), 4), ""))
</f>
        <v>Victory to Lord Rama, Lakshmana, Sita and Hanuman. Victory to the mighty son of Anjana and Vayu (God of wind). Victory to the valorous one of the monkey clan. Bow to the Lord of Parthi, Lord Sai Rama, the pure and blemishless one.</v>
      </c>
    </row>
    <row r="785" ht="22.5" hidden="1" customHeight="1">
      <c r="A785" s="5">
        <v>46110.0</v>
      </c>
      <c r="B785" s="20" t="s">
        <v>0</v>
      </c>
      <c r="C785" s="28" t="str">
        <f t="array" ref="C785">IFNA(XLOOKUP(E785,GP_Bhajan_List[GP Bhajan List], GP_Bhajan_List[Singer]),"")</f>
        <v/>
      </c>
      <c r="D785" s="20" t="s">
        <v>591</v>
      </c>
      <c r="E785" s="22"/>
      <c r="F785" s="23"/>
      <c r="G785" s="65" t="s">
        <v>52</v>
      </c>
      <c r="H785" s="25" t="str">
        <f t="array" ref="H785">IFNA(INDEX(Pitches[],MATCH($G785,Pitches[Pitches],0),2),"")</f>
        <v>G#</v>
      </c>
      <c r="I785" s="23" t="str">
        <f t="array" ref="I785">IF(
  AND(D785="", E785=""), 
  "", 
  IFNA(
    IF(
      INDEX(Singers[], MATCH(IF(D785&lt;&gt;"", B785, C785), Singers[Singers], 0), 2, 0) = "Gents",
      INDEX(Bhajans[], MATCH(IF(D785&lt;&gt;"", D785, E785), Bhajans[title], 0), 13),
      INDEX(Bhajans[], MATCH(IF(D785&lt;&gt;"", D785, E785), Bhajans[title], 0), 14)
    ),
    ""
  )
)
</f>
        <v>1 Pancham / C</v>
      </c>
      <c r="J785" s="25" t="str">
        <f t="array" ref="J785">IF(AND($D785="", $E785=""), "", IFNA(INDEX(Bhajans[], MATCH(IF($D785&lt;&gt;"", $D785, $E785), Bhajans[title], 0), 9), ""))
</f>
        <v>Desh</v>
      </c>
      <c r="K785" s="26" t="str">
        <f t="array" ref="K785">IF(AND($D785="", $E785=""), "", IFNA(INDEX(Bhajans[], MATCH(IF($D785&lt;&gt;"", $D785, $E785), Bhajans[title], 0), 5), ""))
</f>
        <v>Bhajarey Rama Charan Satatam Bhajarey Rama Charan
Bhajarey Janaki Jeevana Ramam
Bhajarey Ramam Bhadrachala Ramam
Bhajarey Pavana Taraka Naamam
Bhajarey Sri Rama Ramethi Ramam</v>
      </c>
      <c r="L785" s="26" t="str">
        <f t="array" ref="L785">IF(AND($D785="", $E785=""), "", IFNA(INDEX(Bhajans[], MATCH(IF($D785&lt;&gt;"", $D785, $E785), Bhajans[title], 0), 4), ""))
</f>
        <v>Constantly chant and pray to the Lotus feet of Lord Rama. Pray to the Lord of Janaki, Lord Rama, the resident of Bhadrachala. Chant the sacred and pious name of Lord Rama.</v>
      </c>
    </row>
    <row r="786" ht="22.5" hidden="1" customHeight="1">
      <c r="A786" s="5">
        <v>46110.0</v>
      </c>
      <c r="B786" s="20" t="s">
        <v>10</v>
      </c>
      <c r="C786" s="28" t="str">
        <f t="array" ref="C786">IFNA(XLOOKUP(E786,GP_Bhajan_List[GP Bhajan List], GP_Bhajan_List[Singer]),"")</f>
        <v/>
      </c>
      <c r="D786" s="20" t="s">
        <v>5237</v>
      </c>
      <c r="E786" s="22"/>
      <c r="F786" s="23"/>
      <c r="G786" s="65" t="s">
        <v>52</v>
      </c>
      <c r="H786" s="25" t="str">
        <f t="array" ref="H786">IFNA(INDEX(Pitches[],MATCH($G786,Pitches[Pitches],0),2),"")</f>
        <v>G#</v>
      </c>
      <c r="I786" s="23" t="str">
        <f t="array" ref="I786">IF(
  AND(D786="", E786=""), 
  "", 
  IFNA(
    IF(
      INDEX(Singers[], MATCH(IF(D786&lt;&gt;"", B786, C786), Singers[Singers], 0), 2, 0) = "Gents",
      INDEX(Bhajans[], MATCH(IF(D786&lt;&gt;"", D786, E786), Bhajans[title], 0), 13),
      INDEX(Bhajans[], MATCH(IF(D786&lt;&gt;"", D786, E786), Bhajans[title], 0), 14)
    ),
    ""
  )
)
</f>
        <v>1.5 Pancham / C#</v>
      </c>
      <c r="J786" s="25" t="str">
        <f t="array" ref="J786">IF(AND($D786="", $E786=""), "", IFNA(INDEX(Bhajans[], MATCH(IF($D786&lt;&gt;"", $D786, $E786), Bhajans[title], 0), 9), ""))
</f>
        <v>Charukeshi</v>
      </c>
      <c r="K786" s="26" t="str">
        <f t="array" ref="K786">IF(AND($D786="", $E786=""), "", IFNA(INDEX(Bhajans[], MATCH(IF($D786&lt;&gt;"", $D786, $E786), Bhajans[title], 0), 5), ""))
</f>
        <v>Sri Ramachandra Jaya Ramachandra
Raghuveera Ranadheera Raghukula Rama [ Sri Ramachandra ... ]
Dasharatha Nandana Dayabhi Rama
Danava Bhanjana Kodanda Rama
Kalyana Rama Kamaneeya Rama [ Raghuveera ... ]</v>
      </c>
      <c r="L786" s="26" t="str">
        <f t="array" ref="L786">IF(AND($D786="", $E786=""), "", IFNA(INDEX(Bhajans[], MATCH(IF($D786&lt;&gt;"", $D786, $E786), Bhajans[title], 0), 4), ""))
</f>
        <v>Victory to Lord Rama, the valiant hero of the battlefield, the son of Dasharatha. Lord Rama is the most compassionate one, the slayer of demons, the wielder of the sacred bow Kodanda, one who does good to everyone and who is very attractive to look at.</v>
      </c>
    </row>
    <row r="787" ht="22.5" hidden="1" customHeight="1">
      <c r="A787" s="5">
        <v>46110.0</v>
      </c>
      <c r="B787" s="20" t="s">
        <v>15</v>
      </c>
      <c r="C787" s="28" t="str">
        <f t="array" ref="C787">IFNA(XLOOKUP(E787,GP_Bhajan_List[GP Bhajan List], GP_Bhajan_List[Singer]),"")</f>
        <v/>
      </c>
      <c r="D787" s="20" t="s">
        <v>4247</v>
      </c>
      <c r="E787" s="22"/>
      <c r="F787" s="23"/>
      <c r="G787" s="65" t="s">
        <v>227</v>
      </c>
      <c r="H787" s="25" t="str">
        <f t="array" ref="H787">IFNA(INDEX(Pitches[],MATCH($G787,Pitches[Pitches],0),2),"")</f>
        <v>A#</v>
      </c>
      <c r="I787" s="23" t="str">
        <f t="array" ref="I787">IF(
  AND(D787="", E787=""), 
  "", 
  IFNA(
    IF(
      INDEX(Singers[], MATCH(IF(D787&lt;&gt;"", B787, C787), Singers[Singers], 0), 2, 0) = "Gents",
      INDEX(Bhajans[], MATCH(IF(D787&lt;&gt;"", D787, E787), Bhajans[title], 0), 13),
      INDEX(Bhajans[], MATCH(IF(D787&lt;&gt;"", D787, E787), Bhajans[title], 0), 14)
    ),
    ""
  )
)
</f>
        <v>2.5 Pancham / D#</v>
      </c>
      <c r="J787" s="25" t="str">
        <f t="array" ref="J787">IF(AND($D787="", $E787=""), "", IFNA(INDEX(Bhajans[], MATCH(IF($D787&lt;&gt;"", $D787, $E787), Bhajans[title], 0), 9), ""))
</f>
        <v>Yaman Kalyan</v>
      </c>
      <c r="K787" s="26" t="str">
        <f t="array" ref="K787">IF(AND($D787="", $E787=""), "", IFNA(INDEX(Bhajans[], MATCH(IF($D787&lt;&gt;"", $D787, $E787), Bhajans[title], 0), 5), ""))
</f>
        <v>Rama Rama Rama Rama Rama Naama Tarakam
Rama Krishna Vasudeva Bhakthi Mukthi Dayakam [ Rama Rama ... ]
Janaki Manoharam Sakala Loka Nayakam
Shankaradi Sevyamana Divya Naama Keertanam</v>
      </c>
      <c r="L787" s="26" t="str">
        <f t="array" ref="L787">IF(AND($D787="", $E787=""), "", IFNA(INDEX(Bhajans[], MATCH(IF($D787&lt;&gt;"", $D787, $E787), Bhajans[title], 0), 4), ""))
</f>
        <v>Chant the sacred name of Lord Rama which liberates one from the cycle of birth and death. Chant the name of Lord Krishna who bestows devotion and liberation. Chant the name of Lord Rama, the Lord of all the worlds and the one who pleases Mother Janaki (Sita). Sing the beautiful name of Lord Rama whose name is chanted even by Lord Shankara (Shiva).</v>
      </c>
    </row>
    <row r="788" ht="22.5" hidden="1" customHeight="1">
      <c r="A788" s="5">
        <v>46111.0</v>
      </c>
      <c r="B788" s="20" t="s">
        <v>1</v>
      </c>
      <c r="C788" s="28" t="str">
        <f t="array" ref="C788">IFNA(XLOOKUP(E788,GP_Bhajan_List[GP Bhajan List], GP_Bhajan_List[Singer]),"")</f>
        <v/>
      </c>
      <c r="D788" s="20" t="s">
        <v>8607</v>
      </c>
      <c r="E788" s="22"/>
      <c r="F788" s="23"/>
      <c r="G788" s="65" t="s">
        <v>88</v>
      </c>
      <c r="H788" s="25" t="str">
        <f t="array" ref="H788">IFNA(INDEX(Pitches[],MATCH($G788,Pitches[Pitches],0),2),"")</f>
        <v>A</v>
      </c>
      <c r="I788" s="23" t="str">
        <f t="array" ref="I788">IF(
  AND(D788="", E788=""), 
  "", 
  IFNA(
    IF(
      INDEX(Singers[], MATCH(IF(D788&lt;&gt;"", B788, C788), Singers[Singers], 0), 2, 0) = "Gents",
      INDEX(Bhajans[], MATCH(IF(D788&lt;&gt;"", D788, E788), Bhajans[title], 0), 13),
      INDEX(Bhajans[], MATCH(IF(D788&lt;&gt;"", D788, E788), Bhajans[title], 0), 14)
    ),
    ""
  )
)
</f>
        <v>1.5 Pancham / C#</v>
      </c>
      <c r="J788" s="25" t="str">
        <f t="array" ref="J788">IF(AND($D788="", $E788=""), "", IFNA(INDEX(Bhajans[], MATCH(IF($D788&lt;&gt;"", $D788, $E788), Bhajans[title], 0), 9), ""))
</f>
        <v>Madhuvanti</v>
      </c>
      <c r="K788" s="26" t="str">
        <f t="array" ref="K788">IF(AND($D788="", $E788=""), "", IFNA(INDEX(Bhajans[], MATCH(IF($D788&lt;&gt;"", $D788, $E788), Bhajans[title], 0), 5), ""))
</f>
        <v>Raghukula Bhooshana Rajeeva Nayana
Eshwaramba Nandana Sathya Sai Rama
Janaki Vallabha Lavanya Rama
Nirupama Sundara Sugunabhi Rama
Prashanthi Nilaya Pavana Naama
Jaya Jaya Rama Prabhu Sai Rama</v>
      </c>
      <c r="L788" s="26" t="str">
        <f t="array" ref="L788">IF(AND($D788="", $E788=""), "", IFNA(INDEX(Bhajans[], MATCH(IF($D788&lt;&gt;"", $D788, $E788), Bhajans[title], 0), 4), ""))
</f>
        <v>Glory to the jewel of the Raghu dynasty, the lotus-eyed Lord Rama. He is none other than the darling son of Mother Eshwaramba, Lord Sathya Sai. The beloved of Janaki (Sita), the exquisitely handsome Lord Rama, is beautifully-complexioned and the most virtuous. Victory to Lord Rama, who is verily our Lord Sai Rama, of the Holy abode, Prashanthi Nilayam.</v>
      </c>
    </row>
    <row r="789" ht="22.5" hidden="1" customHeight="1">
      <c r="A789" s="5">
        <v>46111.0</v>
      </c>
      <c r="B789" s="20" t="s">
        <v>4</v>
      </c>
      <c r="C789" s="28" t="str">
        <f t="array" ref="C789">IFNA(XLOOKUP(E789,GP_Bhajan_List[GP Bhajan List], GP_Bhajan_List[Singer]),"")</f>
        <v/>
      </c>
      <c r="D789" s="20" t="s">
        <v>5079</v>
      </c>
      <c r="E789" s="22"/>
      <c r="F789" s="23"/>
      <c r="G789" s="65" t="s">
        <v>144</v>
      </c>
      <c r="H789" s="25" t="str">
        <f t="array" ref="H789">IFNA(INDEX(Pitches[],MATCH($G789,Pitches[Pitches],0),2),"")</f>
        <v>D#</v>
      </c>
      <c r="I789" s="23" t="str">
        <f t="array" ref="I789">IF(
  AND(D789="", E789=""), 
  "", 
  IFNA(
    IF(
      INDEX(Singers[], MATCH(IF(D789&lt;&gt;"", B789, C789), Singers[Singers], 0), 2, 0) = "Gents",
      INDEX(Bhajans[], MATCH(IF(D789&lt;&gt;"", D789, E789), Bhajans[title], 0), 13),
      INDEX(Bhajans[], MATCH(IF(D789&lt;&gt;"", D789, E789), Bhajans[title], 0), 14)
    ),
    ""
  )
)
</f>
        <v>5.5 Pancham / G#</v>
      </c>
      <c r="J789" s="25" t="str">
        <f t="array" ref="J789">IF(AND($D789="", $E789=""), "", IFNA(INDEX(Bhajans[], MATCH(IF($D789&lt;&gt;"", $D789, $E789), Bhajans[title], 0), 9), ""))
</f>
        <v>Abheri / Bhimpalas</v>
      </c>
      <c r="K789" s="26" t="str">
        <f t="array" ref="K789">IF(AND($D789="", $E789=""), "", IFNA(INDEX(Bhajans[], MATCH(IF($D789&lt;&gt;"", $D789, $E789), Bhajans[title], 0), 5), ""))
</f>
        <v>Jaya Jaya Rama Jaya Raghu Rama Dasharatha Nandana Raja Rama
Abhaya Pradayaka Ananda Dayaka
Tribhuvana Mohana Sita Rama
Danava Bhanjana Deenodharana
Prema Sagara Sai Rama</v>
      </c>
      <c r="L789" s="26" t="str">
        <f t="array" ref="L789">IF(AND($D789="", $E789=""), "", IFNA(INDEX(Bhajans[], MATCH(IF($D789&lt;&gt;"", $D789, $E789), Bhajans[title], 0), 4), ""))
</f>
        <v>Lord Rama was the descendant of the Raghu clan, the son of Dasharatha, who confers Bliss and fearlessness. Rama was the most handsome of all the three worlds, beloved of Mother Sita, annihilator of the Demon clan and emancipator of the downtrodden.</v>
      </c>
    </row>
    <row r="790" ht="22.5" hidden="1" customHeight="1">
      <c r="A790" s="5">
        <v>46111.0</v>
      </c>
      <c r="B790" s="20" t="s">
        <v>2</v>
      </c>
      <c r="C790" s="28" t="str">
        <f t="array" ref="C790">IFNA(XLOOKUP(E790,GP_Bhajan_List[GP Bhajan List], GP_Bhajan_List[Singer]),"")</f>
        <v/>
      </c>
      <c r="D790" s="20" t="s">
        <v>8626</v>
      </c>
      <c r="E790" s="22"/>
      <c r="F790" s="23"/>
      <c r="G790" s="65" t="s">
        <v>88</v>
      </c>
      <c r="H790" s="25" t="str">
        <f t="array" ref="H790">IFNA(INDEX(Pitches[],MATCH($G790,Pitches[Pitches],0),2),"")</f>
        <v>A</v>
      </c>
      <c r="I790" s="23" t="str">
        <f t="array" ref="I790">IF(
  AND(D790="", E790=""), 
  "", 
  IFNA(
    IF(
      INDEX(Singers[], MATCH(IF(D790&lt;&gt;"", B790, C790), Singers[Singers], 0), 2, 0) = "Gents",
      INDEX(Bhajans[], MATCH(IF(D790&lt;&gt;"", D790, E790), Bhajans[title], 0), 13),
      INDEX(Bhajans[], MATCH(IF(D790&lt;&gt;"", D790, E790), Bhajans[title], 0), 14)
    ),
    ""
  )
)
</f>
        <v>1.5 Pancham / C#</v>
      </c>
      <c r="J790" s="25" t="str">
        <f t="array" ref="J790">IF(AND($D790="", $E790=""), "", IFNA(INDEX(Bhajans[], MATCH(IF($D790&lt;&gt;"", $D790, $E790), Bhajans[title], 0), 9), ""))
</f>
        <v>Tilang</v>
      </c>
      <c r="K790" s="26" t="str">
        <f t="array" ref="K790">IF(AND($D790="", $E790=""), "", IFNA(INDEX(Bhajans[], MATCH(IF($D790&lt;&gt;"", $D790, $E790), Bhajans[title], 0), 5), ""))
</f>
        <v>Ramachandra Prabhu Raghu Vamsha Rama
Sita Pathey Jaya Janaki Rama [ Ramachandra ... ]
Ahalyodharaka Sugunabhi Rama
Ravana Samhara Kodanda Rama
Ayodhya Rama Pattabhi Rama
Nava Nava Komala Sri Sai Rama [ Sita Pathey ... ]</v>
      </c>
      <c r="L790" s="26" t="str">
        <f t="array" ref="L790">IF(AND($D790="", $E790=""), "", IFNA(INDEX(Bhajans[], MATCH(IF($D790&lt;&gt;"", $D790, $E790), Bhajans[title], 0), 4), ""))
</f>
        <v>Oh Lord Rama! In the Raghu Dynasty You have incarnated as Lord Ramachandra, the husband of Sita, the Lord of Janaki (Sita). Oh Most virtuous Lord Rama! You liberated Ahalya (devotee), destroyed the demon Ravana, as you wielded the Kodanda bow. Oh Lord of Ayodhya (city in the North of India), the crowned King, Lord Ram! You have incarnated as Lord Sai Ram, the ever new and tender embodiment of Love!</v>
      </c>
    </row>
    <row r="791" ht="22.5" hidden="1" customHeight="1">
      <c r="A791" s="5">
        <v>46115.0</v>
      </c>
      <c r="B791" s="20" t="s">
        <v>1</v>
      </c>
      <c r="C791" s="28" t="str">
        <f t="array" ref="C791">IFNA(XLOOKUP(E791,GP_Bhajan_List[GP Bhajan List], GP_Bhajan_List[Singer]),"")</f>
        <v/>
      </c>
      <c r="D791" s="20" t="s">
        <v>1478</v>
      </c>
      <c r="E791" s="22"/>
      <c r="F791" s="23"/>
      <c r="G791" s="65" t="s">
        <v>52</v>
      </c>
      <c r="H791" s="25" t="str">
        <f t="array" ref="H791">IFNA(INDEX(Pitches[],MATCH($G791,Pitches[Pitches],0),2),"")</f>
        <v>G#</v>
      </c>
      <c r="I791" s="23" t="str">
        <f t="array" ref="I791">IF(
  AND(D791="", E791=""), 
  "", 
  IFNA(
    IF(
      INDEX(Singers[], MATCH(IF(D791&lt;&gt;"", B791, C791), Singers[Singers], 0), 2, 0) = "Gents",
      INDEX(Bhajans[], MATCH(IF(D791&lt;&gt;"", D791, E791), Bhajans[title], 0), 13),
      INDEX(Bhajans[], MATCH(IF(D791&lt;&gt;"", D791, E791), Bhajans[title], 0), 14)
    ),
    ""
  )
)
</f>
        <v>1.5 Pancham / C#</v>
      </c>
      <c r="J791" s="25" t="str">
        <f t="array" ref="J791">IF(AND($D791="", $E791=""), "", IFNA(INDEX(Bhajans[], MATCH(IF($D791&lt;&gt;"", $D791, $E791), Bhajans[title], 0), 9), ""))
</f>
        <v>Janasammohini</v>
      </c>
      <c r="K791" s="26" t="str">
        <f t="array" ref="K791">IF(AND($D791="", $E791=""), "", IFNA(INDEX(Bhajans[], MATCH(IF($D791&lt;&gt;"", $D791, $E791), Bhajans[title], 0), 5), ""))
</f>
        <v>Vighna Vinashaka Gananatha
Gajanana Hey Gajavadana
Gananatha Gananatha
Pranava Swaroopa Gananatha
Parthi Pureeshwara Gananatha [ Gajanana Hey ... ]</v>
      </c>
      <c r="L791" s="26" t="str">
        <f t="array" ref="L791">IF(AND($D791="", $E791=""), "", IFNA(INDEX(Bhajans[], MATCH(IF($D791&lt;&gt;"", $D791, $E791), Bhajans[title], 0), 4), ""))
</f>
        <v>The elephant faced Lord Ganesha is the leader of ganaas (the attendants of Lord Shiva) and the destroyer of all obstacles. He is the embodiment of primordial sound "Om". He is verily Lord Sai who resides in Parthi.</v>
      </c>
    </row>
    <row r="792" ht="22.5" hidden="1" customHeight="1">
      <c r="A792" s="5">
        <v>46115.0</v>
      </c>
      <c r="B792" s="20" t="s">
        <v>4</v>
      </c>
      <c r="C792" s="28" t="str">
        <f t="array" ref="C792">IFNA(XLOOKUP(E792,GP_Bhajan_List[GP Bhajan List], GP_Bhajan_List[Singer]),"")</f>
        <v/>
      </c>
      <c r="D792" s="20" t="s">
        <v>4107</v>
      </c>
      <c r="E792" s="22"/>
      <c r="F792" s="23"/>
      <c r="G792" s="65" t="s">
        <v>89</v>
      </c>
      <c r="H792" s="25" t="str">
        <f t="array" ref="H792">IFNA(INDEX(Pitches[],MATCH($G792,Pitches[Pitches],0),2),"")</f>
        <v>E</v>
      </c>
      <c r="I792" s="23" t="str">
        <f t="array" ref="I792">IF(
  AND(D792="", E792=""), 
  "", 
  IFNA(
    IF(
      INDEX(Singers[], MATCH(IF(D792&lt;&gt;"", B792, C792), Singers[Singers], 0), 2, 0) = "Gents",
      INDEX(Bhajans[], MATCH(IF(D792&lt;&gt;"", D792, E792), Bhajans[title], 0), 13),
      INDEX(Bhajans[], MATCH(IF(D792&lt;&gt;"", D792, E792), Bhajans[title], 0), 14)
    ),
    ""
  )
)
</f>
        <v>6.5 Pancham / A#</v>
      </c>
      <c r="J792" s="25" t="str">
        <f t="array" ref="J792">IF(AND($D792="", $E792=""), "", IFNA(INDEX(Bhajans[], MATCH(IF($D792&lt;&gt;"", $D792, $E792), Bhajans[title], 0), 9), ""))
</f>
        <v>Desh</v>
      </c>
      <c r="K792" s="26" t="str">
        <f t="array" ref="K792">IF(AND($D792="", $E792=""), "", IFNA(INDEX(Bhajans[], MATCH(IF($D792&lt;&gt;"", $D792, $E792), Bhajans[title], 0), 5), ""))
</f>
        <v>Sai Kanhaiya Sai Kanhaiya
Paar Karo Merey Jeevan Naiya
Tum Ho Merey Ma Baap Bhaiyya
Hrudaya Nivasi Krishna Kanhaiya
Hrudaya Nivasi Sai Kanhaiya [ Paar Karo ... ]</v>
      </c>
      <c r="L792" s="26" t="str">
        <f t="array" ref="L792">IF(AND($D792="", $E792=""), "", IFNA(INDEX(Bhajans[], MATCH(IF($D792&lt;&gt;"", $D792, $E792), Bhajans[title], 0), 4), ""))
</f>
        <v>Glory to You, O Lord Sai Kanhaiya (Krishna), ferry us across the ocean of Life. You are our mother, father and brother. You are our Sai Kanhaiya who resides in our Inner Conscience.</v>
      </c>
    </row>
    <row r="793" ht="22.5" hidden="1" customHeight="1">
      <c r="A793" s="5">
        <v>46115.0</v>
      </c>
      <c r="B793" s="20" t="s">
        <v>0</v>
      </c>
      <c r="C793" s="28" t="str">
        <f t="array" ref="C793">IFNA(XLOOKUP(E793,GP_Bhajan_List[GP Bhajan List], GP_Bhajan_List[Singer]),"")</f>
        <v/>
      </c>
      <c r="D793" s="20" t="s">
        <v>8655</v>
      </c>
      <c r="E793" s="22"/>
      <c r="F793" s="23"/>
      <c r="G793" s="65" t="s">
        <v>41</v>
      </c>
      <c r="H793" s="25" t="str">
        <f t="array" ref="H793">IFNA(INDEX(Pitches[],MATCH($G793,Pitches[Pitches],0),2),"")</f>
        <v>G</v>
      </c>
      <c r="I793" s="23" t="str">
        <f t="array" ref="I793">IF(
  AND(D793="", E793=""), 
  "", 
  IFNA(
    IF(
      INDEX(Singers[], MATCH(IF(D793&lt;&gt;"", B793, C793), Singers[Singers], 0), 2, 0) = "Gents",
      INDEX(Bhajans[], MATCH(IF(D793&lt;&gt;"", D793, E793), Bhajans[title], 0), 13),
      INDEX(Bhajans[], MATCH(IF(D793&lt;&gt;"", D793, E793), Bhajans[title], 0), 14)
    ),
    ""
  )
)
</f>
        <v>1.5 Pancham / C#</v>
      </c>
      <c r="J793" s="25" t="str">
        <f t="array" ref="J793">IF(AND($D793="", $E793=""), "", IFNA(INDEX(Bhajans[], MATCH(IF($D793&lt;&gt;"", $D793, $E793), Bhajans[title], 0), 9), ""))
</f>
        <v>Gowri Manohari / Patdeep</v>
      </c>
      <c r="K793" s="26" t="str">
        <f t="array" ref="K793">IF(AND($D793="", $E793=""), "", IFNA(INDEX(Bhajans[], MATCH(IF($D793&lt;&gt;"", $D793, $E793), Bhajans[title], 0), 5), ""))
</f>
        <v>Krishna Mukunda Govinda Giridhara
Murali Mohana Narayana
Parthi Purandara Narayana (2)
Madhava Sri Hari Mandara Giridhari
Govinda Murahara Narayana (Harey) [ Parthi Purandara ...) ]</v>
      </c>
      <c r="L793" s="26" t="str">
        <f t="array" ref="L793">IF(AND($D793="", $E793=""), "", IFNA(INDEX(Bhajans[], MATCH(IF($D793&lt;&gt;"", $D793, $E793), Bhajans[title], 0), 4), ""))
</f>
        <v>Chant the names of Lord Krishna, Mukunda, Govinda, Giridhara, Murali, Narayana, Madhava, Hari, Murahara. Lord Sai is none other than Lord Krishna.</v>
      </c>
    </row>
    <row r="794" ht="22.5" hidden="1" customHeight="1">
      <c r="A794" s="5">
        <v>46115.0</v>
      </c>
      <c r="B794" s="20" t="s">
        <v>1</v>
      </c>
      <c r="C794" s="28" t="str">
        <f t="array" ref="C794">IFNA(XLOOKUP(E794,GP_Bhajan_List[GP Bhajan List], GP_Bhajan_List[Singer]),"")</f>
        <v/>
      </c>
      <c r="D794" s="20" t="s">
        <v>3353</v>
      </c>
      <c r="E794" s="22"/>
      <c r="F794" s="23"/>
      <c r="G794" s="65" t="s">
        <v>344</v>
      </c>
      <c r="H794" s="25" t="str">
        <f t="array" ref="H794">IFNA(INDEX(Pitches[],MATCH($G794,Pitches[Pitches],0),2),"")</f>
        <v>C#</v>
      </c>
      <c r="I794" s="23" t="str">
        <f t="array" ref="I794">IF(
  AND(D794="", E794=""), 
  "", 
  IFNA(
    IF(
      INDEX(Singers[], MATCH(IF(D794&lt;&gt;"", B794, C794), Singers[Singers], 0), 2, 0) = "Gents",
      INDEX(Bhajans[], MATCH(IF(D794&lt;&gt;"", D794, E794), Bhajans[title], 0), 13),
      INDEX(Bhajans[], MATCH(IF(D794&lt;&gt;"", D794, E794), Bhajans[title], 0), 14)
    ),
    ""
  )
)
</f>
        <v>1 Madhyam / F</v>
      </c>
      <c r="J794" s="25" t="str">
        <f t="array" ref="J794">IF(AND($D794="", $E794=""), "", IFNA(INDEX(Bhajans[], MATCH(IF($D794&lt;&gt;"", $D794, $E794), Bhajans[title], 0), 9), ""))
</f>
        <v>Chakravakam / Ahir Bhairav</v>
      </c>
      <c r="K794" s="26" t="str">
        <f t="array" ref="K794">IF(AND($D794="", $E794=""), "", IFNA(INDEX(Bhajans[], MATCH(IF($D794&lt;&gt;"", $D794, $E794), Bhajans[title], 0), 5), ""))
</f>
        <v>Jaya Mana Mohana Krishna Murari
Jaya Brindavana Kalimala Haari [ Jaya Mana Mohana ... ]
Jaya Jaya Giridhara Parthi Vihari
Deena Bandhu Karunakar Sharan Tumhari
Jaya Partheeshwara Sai Giridhari</v>
      </c>
      <c r="L794" s="26" t="str">
        <f t="array" ref="L794">IF(AND($D794="", $E794=""), "", IFNA(INDEX(Bhajans[], MATCH(IF($D794&lt;&gt;"", $D794, $E794), Bhajans[title], 0), 4), ""))
</f>
        <v>Victory to the enchanter of our minds, Lord Krishna, the vanquisher of demon Mura. Victory to the one who removes the blemishes of Kali age and the one whose abode was Brindavana. Victory to the one who held aloft the Govardhana mountain to protect devotees from torrential rain. Victory to the resident of Parthi, Lord Sai. O Lord, I surrender to You. You are the most compassionate one who is kith and kin to the downtrodden. Victory to Thee, O Lord of Parthi, You are verily Lord Krishna.</v>
      </c>
    </row>
    <row r="795" ht="22.5" hidden="1" customHeight="1">
      <c r="A795" s="5">
        <v>46115.0</v>
      </c>
      <c r="B795" s="20" t="s">
        <v>4</v>
      </c>
      <c r="C795" s="28" t="str">
        <f t="array" ref="C795">IFNA(XLOOKUP(E795,GP_Bhajan_List[GP Bhajan List], GP_Bhajan_List[Singer]),"")</f>
        <v/>
      </c>
      <c r="D795" s="20" t="s">
        <v>8675</v>
      </c>
      <c r="E795" s="22"/>
      <c r="F795" s="23"/>
      <c r="G795" s="65" t="s">
        <v>88</v>
      </c>
      <c r="H795" s="25" t="str">
        <f t="array" ref="H795">IFNA(INDEX(Pitches[],MATCH($G795,Pitches[Pitches],0),2),"")</f>
        <v>A</v>
      </c>
      <c r="I795" s="23" t="str">
        <f t="array" ref="I795">IF(
  AND(D795="", E795=""), 
  "", 
  IFNA(
    IF(
      INDEX(Singers[], MATCH(IF(D795&lt;&gt;"", B795, C795), Singers[Singers], 0), 2, 0) = "Gents",
      INDEX(Bhajans[], MATCH(IF(D795&lt;&gt;"", D795, E795), Bhajans[title], 0), 13),
      INDEX(Bhajans[], MATCH(IF(D795&lt;&gt;"", D795, E795), Bhajans[title], 0), 14)
    ),
    ""
  )
)
</f>
        <v>6 Madhyam / D</v>
      </c>
      <c r="J795" s="25" t="str">
        <f t="array" ref="J795">IF(AND($D795="", $E795=""), "", IFNA(INDEX(Bhajans[], MATCH(IF($D795&lt;&gt;"", $D795, $E795), Bhajans[title], 0), 9), ""))
</f>
        <v>Pahadi</v>
      </c>
      <c r="K795" s="26" t="str">
        <f t="array" ref="K795">IF(AND($D795="", $E795=""), "", IFNA(INDEX(Bhajans[], MATCH(IF($D795&lt;&gt;"", $D795, $E795), Bhajans[title], 0), 5), ""))
</f>
        <v>Madhusudhana Muralidhara
Madhura Madhura Hey Giridhara Bala
Madhava Madhusudhana
Hrudayanta Ranga Sri Sai Ranga
Sri Ranga Ranga Puttaparthi Ranga [ Madhava ... ]
Anata he no Omoi wo Mune ni
Kami no Misugata wo Kokoro ni Daite
Hitome Aitakute
Watashi wa Koko ni Anata to Tomo ni
Utsukushii Kami Puttaparthi no Sai [ Hitome ... ]</v>
      </c>
      <c r="L795" s="26" t="str">
        <f t="array" ref="L795">IF(AND($D795="", $E795=""), "", IFNA(INDEX(Bhajans[], MATCH(IF($D795&lt;&gt;"", $D795, $E795), Bhajans[title], 0), 4), ""))
</f>
        <v>Glory to Lord Krishna, the slayer of demon Madhu and the one who holds the flute. The child who lifted the Govardhan hill who is the very embodiment of sweetness, lures the minds of everyone. He is also Lord Ranga residing in our hearts and is verily Lord Sai residing at Parthi.</v>
      </c>
    </row>
    <row r="796" ht="22.5" hidden="1" customHeight="1">
      <c r="A796" s="5">
        <v>46115.0</v>
      </c>
      <c r="B796" s="20" t="s">
        <v>2</v>
      </c>
      <c r="C796" s="28" t="str">
        <f t="array" ref="C796">IFNA(XLOOKUP(E796,GP_Bhajan_List[GP Bhajan List], GP_Bhajan_List[Singer]),"")</f>
        <v/>
      </c>
      <c r="D796" s="20" t="s">
        <v>5722</v>
      </c>
      <c r="E796" s="22"/>
      <c r="F796" s="23"/>
      <c r="G796" s="65" t="s">
        <v>185</v>
      </c>
      <c r="H796" s="25" t="str">
        <f t="array" ref="H796">IFNA(INDEX(Pitches[],MATCH($G796,Pitches[Pitches],0),2),"")</f>
        <v>C</v>
      </c>
      <c r="I796" s="23" t="str">
        <f t="array" ref="I796">IF(
  AND(D796="", E796=""), 
  "", 
  IFNA(
    IF(
      INDEX(Singers[], MATCH(IF(D796&lt;&gt;"", B796, C796), Singers[Singers], 0), 2, 0) = "Gents",
      INDEX(Bhajans[], MATCH(IF(D796&lt;&gt;"", D796, E796), Bhajans[title], 0), 13),
      INDEX(Bhajans[], MATCH(IF(D796&lt;&gt;"", D796, E796), Bhajans[title], 0), 14)
    ),
    ""
  )
)
</f>
        <v>3 Pancham / E</v>
      </c>
      <c r="J796" s="25" t="str">
        <f t="array" ref="J796">IF(AND($D796="", $E796=""), "", IFNA(INDEX(Bhajans[], MATCH(IF($D796&lt;&gt;"", $D796, $E796), Bhajans[title], 0), 9), ""))
</f>
        <v>Yaman Kalyan</v>
      </c>
      <c r="K796" s="26" t="str">
        <f t="array" ref="K796">IF(AND($D796="", $E796=""), "", IFNA(INDEX(Bhajans[], MATCH(IF($D796&lt;&gt;"", $D796, $E796), Bhajans[title], 0), 5), ""))
</f>
        <v>Giridhari Lal Shyama Gopal
Natavara Lal Madana Gopal
Mathura Natha Krishna Gopal
Sri Madhusudhana Murali Gopal
Yashoda Ke Bal Nanda Gopal
Eshwaramba Priya Sai Gopal
Giridhara Bal Shyama Gopal
Natavara Lal Madana Gopal
Mathura Natha Krishna Gopal
Sri Madhusudhana Murali Gopal
Yashoda Ke Bal Nanda Gopal
Eshwaramba Priya Sai Gopal
Kiyoraka de Yasashikute
Hasu no Hana noyou na Hitomi
Rama Krishna Sai Baba
A Utsukushii Kamisama yo
Warera no Kokoro Kiyome tamae [ Rama ... ]</v>
      </c>
      <c r="L796" s="26" t="str">
        <f t="array" ref="L796">IF(AND($D796="", $E796=""), "", IFNA(INDEX(Bhajans[], MATCH(IF($D796&lt;&gt;"", $D796, $E796), Bhajans[title], 0), 4), ""))
</f>
        <v>Chant the name of the handsome boy Gopala (Krishna) who is the supreme dancer and actor, who is the Lord of Mathura and the slayer of demon Madhu. He is the player of flute, the beloved son of Yashoda and Nanda. He is verily Lord Sai whom Mother Eshwaramba is very fond of.</v>
      </c>
    </row>
    <row r="797" ht="22.5" hidden="1" customHeight="1">
      <c r="A797" s="5">
        <v>46116.0</v>
      </c>
      <c r="B797" s="20" t="s">
        <v>2</v>
      </c>
      <c r="C797" s="28" t="str">
        <f t="array" ref="C797">IFNA(XLOOKUP(E797,GP_Bhajan_List[GP Bhajan List], GP_Bhajan_List[Singer]),"")</f>
        <v/>
      </c>
      <c r="D797" s="20" t="s">
        <v>179</v>
      </c>
      <c r="E797" s="22"/>
      <c r="F797" s="23"/>
      <c r="G797" s="65" t="s">
        <v>155</v>
      </c>
      <c r="H797" s="25" t="str">
        <f t="array" ref="H797">IFNA(INDEX(Pitches[],MATCH($G797,Pitches[Pitches],0),2),"")</f>
        <v>C#</v>
      </c>
      <c r="I797" s="23" t="str">
        <f t="array" ref="I797">IF(
  AND(D797="", E797=""), 
  "", 
  IFNA(
    IF(
      INDEX(Singers[], MATCH(IF(D797&lt;&gt;"", B797, C797), Singers[Singers], 0), 2, 0) = "Gents",
      INDEX(Bhajans[], MATCH(IF(D797&lt;&gt;"", D797, E797), Bhajans[title], 0), 13),
      INDEX(Bhajans[], MATCH(IF(D797&lt;&gt;"", D797, E797), Bhajans[title], 0), 14)
    ),
    ""
  )
)
</f>
        <v>4 Pancham / F</v>
      </c>
      <c r="J797" s="25" t="str">
        <f t="array" ref="J797">IF(AND($D797="", $E797=""), "", IFNA(INDEX(Bhajans[], MATCH(IF($D797&lt;&gt;"", $D797, $E797), Bhajans[title], 0), 9), ""))
</f>
        <v>Gavati</v>
      </c>
      <c r="K797" s="26" t="str">
        <f t="array" ref="K797">IF(AND($D797="", $E797=""), "", IFNA(INDEX(Bhajans[], MATCH(IF($D797&lt;&gt;"", $D797, $E797), Bhajans[title], 0), 5), ""))
</f>
        <v>Aao Aao Nandalala
Sundara Shyama Gopala [ Aao Aao ... ]
Tum Hi Ho Bansidhari Shyama
Ayodhya Pathi Sita Rama
Parthi Baba Karuna Nidhan
Maakhan Chora Yashoda Bala
Aao Aao Nandalala
Sundara Shyama (Sai) Gopala [ Aao Aao ... ]
Tum Hi Ho Bansidhari Shyama
Ayodhya Pathi Sita Rama
Parthi Baba Karuna Sindho
Maakhan Chora Yashoda Bala [ Sundara Shyama ... ]</v>
      </c>
      <c r="L797" s="26" t="str">
        <f t="array" ref="L797">IF(AND($D797="", $E797=""), "", IFNA(INDEX(Bhajans[], MATCH(IF($D797&lt;&gt;"", $D797, $E797), Bhajans[title], 0), 4), ""))
</f>
        <v>Welcome O Nandalala (Krishna), You are the beautiful, dark-hued one with the divine flute. You are Lord Rama of Ayodhya, the Lord of Sita. You are Lord Sai of Parthi, the compassionate one. You are also the butter-stealing son of Mother Yashoda.</v>
      </c>
    </row>
    <row r="798" ht="22.5" hidden="1" customHeight="1">
      <c r="A798" s="5">
        <v>46116.0</v>
      </c>
      <c r="B798" s="20" t="s">
        <v>0</v>
      </c>
      <c r="C798" s="28" t="str">
        <f t="array" ref="C798">IFNA(XLOOKUP(E798,GP_Bhajan_List[GP Bhajan List], GP_Bhajan_List[Singer]),"")</f>
        <v/>
      </c>
      <c r="D798" s="20" t="s">
        <v>8702</v>
      </c>
      <c r="E798" s="22"/>
      <c r="F798" s="23"/>
      <c r="G798" s="65" t="s">
        <v>41</v>
      </c>
      <c r="H798" s="25" t="str">
        <f t="array" ref="H798">IFNA(INDEX(Pitches[],MATCH($G798,Pitches[Pitches],0),2),"")</f>
        <v>G</v>
      </c>
      <c r="I798" s="23" t="str">
        <f t="array" ref="I798">IF(
  AND(D798="", E798=""), 
  "", 
  IFNA(
    IF(
      INDEX(Singers[], MATCH(IF(D798&lt;&gt;"", B798, C798), Singers[Singers], 0), 2, 0) = "Gents",
      INDEX(Bhajans[], MATCH(IF(D798&lt;&gt;"", D798, E798), Bhajans[title], 0), 13),
      INDEX(Bhajans[], MATCH(IF(D798&lt;&gt;"", D798, E798), Bhajans[title], 0), 14)
    ),
    ""
  )
)
</f>
        <v/>
      </c>
      <c r="J798" s="25" t="str">
        <f>IF(AND($D805="", $E805=""), "", IFNA(INDEX(Bhajans, MATCH(IF($D805&lt;&gt;"", $D805, $E805), Bhajans[title], 0), 9</f>
        <v>#ERROR!</v>
      </c>
      <c r="K798" s="26" t="str">
        <f t="array" ref="K798">IF(AND($D798="", $E798=""), "", IFNA(INDEX(Bhajans[], MATCH(IF($D798&lt;&gt;"", $D798, $E798), Bhajans[title], 0), 5), ""))
</f>
        <v/>
      </c>
      <c r="L798" s="26" t="str">
        <f t="array" ref="L798">IF(AND($D798="", $E798=""), "", IFNA(INDEX(Bhajans[], MATCH(IF($D798&lt;&gt;"", $D798, $E798), Bhajans[title], 0), 4), ""))
</f>
        <v/>
      </c>
    </row>
    <row r="799" ht="22.5" hidden="1" customHeight="1">
      <c r="A799" s="5">
        <v>46116.0</v>
      </c>
      <c r="B799" s="20" t="s">
        <v>1</v>
      </c>
      <c r="C799" s="28" t="str">
        <f t="array" ref="C799">IFNA(XLOOKUP(E799,GP_Bhajan_List[GP Bhajan List], GP_Bhajan_List[Singer]),"")</f>
        <v/>
      </c>
      <c r="D799" s="20" t="s">
        <v>8711</v>
      </c>
      <c r="E799" s="22"/>
      <c r="F799" s="23"/>
      <c r="G799" s="65" t="s">
        <v>120</v>
      </c>
      <c r="H799" s="25" t="str">
        <f t="array" ref="H799">IFNA(INDEX(Pitches[],MATCH($G799,Pitches[Pitches],0),2),"")</f>
        <v>D</v>
      </c>
      <c r="I799" s="23" t="str">
        <f t="array" ref="I799">IF(
  AND(D799="", E799=""), 
  "", 
  IFNA(
    IF(
      INDEX(Singers[], MATCH(IF(D799&lt;&gt;"", B799, C799), Singers[Singers], 0), 2, 0) = "Gents",
      INDEX(Bhajans[], MATCH(IF(D799&lt;&gt;"", D799, E799), Bhajans[title], 0), 13),
      INDEX(Bhajans[], MATCH(IF(D799&lt;&gt;"", D799, E799), Bhajans[title], 0), 14)
    ),
    ""
  )
)
</f>
        <v>2.5 Madhyam / G#</v>
      </c>
      <c r="J799" s="25" t="str">
        <f t="array" ref="J799">IF(AND($D799="", $E799=""), "", IFNA(INDEX(Bhajans[], MATCH(IF($D799&lt;&gt;"", $D799, $E799), Bhajans[title], 0), 9), ""))
</f>
        <v>Dwijavanti / Jaijaivanti</v>
      </c>
      <c r="K799" s="26" t="str">
        <f t="array" ref="K799">IF(AND($D799="", $E799=""), "", IFNA(INDEX(Bhajans[], MATCH(IF($D799&lt;&gt;"", $D799, $E799), Bhajans[title], 0), 5), ""))
</f>
        <v>Yadu Nandana Yashoda Bala
Madhava Keshava [ Yadu Nandana ... ]
Mathura Natha Mama Sai Natha
Mandara Giridhara Madhusudhana Hey</v>
      </c>
      <c r="L799" s="26" t="str">
        <f t="array" ref="L799">IF(AND($D799="", $E799=""), "", IFNA(INDEX(Bhajans[], MATCH(IF($D799&lt;&gt;"", $D799, $E799), Bhajans[title], 0), 4), ""))
</f>
        <v>Glory be to You, Oh Lord Krishna, the son of Yadu dynasty, the son of Yashoda, You are the Lord Madhava and Keshava, the one who held aloft the hillock Mandara, You are the destroyer of the demon Madhu.</v>
      </c>
    </row>
    <row r="800" ht="22.5" hidden="1" customHeight="1">
      <c r="A800" s="5">
        <v>46116.0</v>
      </c>
      <c r="B800" s="20" t="s">
        <v>2</v>
      </c>
      <c r="C800" s="28" t="str">
        <f t="array" ref="C800">IFNA(XLOOKUP(E800,GP_Bhajan_List[GP Bhajan List], GP_Bhajan_List[Singer]),"")</f>
        <v/>
      </c>
      <c r="D800" s="20" t="s">
        <v>2216</v>
      </c>
      <c r="E800" s="22"/>
      <c r="F800" s="23"/>
      <c r="G800" s="65" t="s">
        <v>120</v>
      </c>
      <c r="H800" s="25" t="str">
        <f t="array" ref="H800">IFNA(INDEX(Pitches[],MATCH($G800,Pitches[Pitches],0),2),"")</f>
        <v>D</v>
      </c>
      <c r="I800" s="23" t="str">
        <f t="array" ref="I800">IF(
  AND(D800="", E800=""), 
  "", 
  IFNA(
    IF(
      INDEX(Singers[], MATCH(IF(D800&lt;&gt;"", B800, C800), Singers[Singers], 0), 2, 0) = "Gents",
      INDEX(Bhajans[], MATCH(IF(D800&lt;&gt;"", D800, E800), Bhajans[title], 0), 13),
      INDEX(Bhajans[], MATCH(IF(D800&lt;&gt;"", D800, E800), Bhajans[title], 0), 14)
    ),
    ""
  )
)
</f>
        <v>1.5 Madhyam / F#</v>
      </c>
      <c r="J800" s="25" t="str">
        <f t="array" ref="J800">IF(AND($D800="", $E800=""), "", IFNA(INDEX(Bhajans[], MATCH(IF($D800&lt;&gt;"", $D800, $E800), Bhajans[title], 0), 9), ""))
</f>
        <v>Pahadi</v>
      </c>
      <c r="K800" s="26" t="str">
        <f t="array" ref="K800">IF(AND($D800="", $E800=""), "", IFNA(INDEX(Bhajans[], MATCH(IF($D800&lt;&gt;"", $D800, $E800), Bhajans[title], 0), 5), ""))
</f>
        <v>Bansidhara Kanhaiya Ghana Shyama Sundara
Giridhari Gopa Bala Brindavana Vihara [ Bansidhara ... ]
Govinda Madhava Harey Madhusudhana Mukunda
Radhey ( Sai ) Govinda Radhey ( Sai ) Gopala Radhey ( Sai ) Govinda Radhey ( Sai )</v>
      </c>
      <c r="L800" s="26" t="str">
        <f t="array" ref="L800">IF(AND($D800="", $E800=""), "", IFNA(INDEX(Bhajans[], MATCH(IF($D800&lt;&gt;"", $D800, $E800), Bhajans[title], 0), 4), ""))
</f>
        <v>Chant the various names of Lord Krishna - Govinda, Madhava, Madhusudhana, Mukunda, Sai Gopala, the one who plays the enchanting flute and who resides in Brindavan. He is verily Lord Sai.</v>
      </c>
    </row>
    <row r="801" ht="22.5" hidden="1" customHeight="1">
      <c r="A801" s="5">
        <v>46116.0</v>
      </c>
      <c r="B801" s="20" t="s">
        <v>4</v>
      </c>
      <c r="C801" s="28" t="str">
        <f t="array" ref="C801">IFNA(XLOOKUP(E801,GP_Bhajan_List[GP Bhajan List], GP_Bhajan_List[Singer]),"")</f>
        <v/>
      </c>
      <c r="D801" s="20" t="s">
        <v>3169</v>
      </c>
      <c r="E801" s="22"/>
      <c r="F801" s="23"/>
      <c r="G801" s="65" t="s">
        <v>89</v>
      </c>
      <c r="H801" s="25" t="str">
        <f t="array" ref="H801">IFNA(INDEX(Pitches[],MATCH($G801,Pitches[Pitches],0),2),"")</f>
        <v>E</v>
      </c>
      <c r="I801" s="23" t="str">
        <f t="array" ref="I801">IF(
  AND(D801="", E801=""), 
  "", 
  IFNA(
    IF(
      INDEX(Singers[], MATCH(IF(D801&lt;&gt;"", B801, C801), Singers[Singers], 0), 2, 0) = "Gents",
      INDEX(Bhajans[], MATCH(IF(D801&lt;&gt;"", D801, E801), Bhajans[title], 0), 13),
      INDEX(Bhajans[], MATCH(IF(D801&lt;&gt;"", D801, E801), Bhajans[title], 0), 14)
    ),
    ""
  )
)
</f>
        <v>5 Pancham / G</v>
      </c>
      <c r="J801" s="25" t="str">
        <f t="array" ref="J801">IF(AND($D801="", $E801=""), "", IFNA(INDEX(Bhajans[], MATCH(IF($D801&lt;&gt;"", $D801, $E801), Bhajans[title], 0), 9), ""))
</f>
        <v>Janasammohini</v>
      </c>
      <c r="K801" s="26" t="str">
        <f t="array" ref="K801">IF(AND($D801="", $E801=""), "", IFNA(INDEX(Bhajans[], MATCH(IF($D801&lt;&gt;"", $D801, $E801), Bhajans[title], 0), 5), ""))
</f>
        <v>Giridhara Bala Hey Nandalala
Devaki Nandana Shyama Gopala [ Giridhara ... ]
Keshava Madhava Shyama Gopala
Shyama Gopala Shyama Gopala
Bansidhara Hey Sai Gopala</v>
      </c>
      <c r="L801" s="26" t="str">
        <f t="array" ref="L801">IF(AND($D801="", $E801=""), "", IFNA(INDEX(Bhajans[], MATCH(IF($D801&lt;&gt;"", $D801, $E801), Bhajans[title], 0), 4), ""))
</f>
        <v>Lord Krishna is extolled with different names as the one who lifted the Govardhana mountain, the son of Devaki, the Lord of Radha, the one who danced with the Gopikas, the one with the flute and He is none other than our Lord Sai.</v>
      </c>
    </row>
    <row r="802" ht="22.5" hidden="1" customHeight="1">
      <c r="A802" s="5">
        <v>46116.0</v>
      </c>
      <c r="B802" s="20" t="s">
        <v>0</v>
      </c>
      <c r="C802" s="28" t="str">
        <f t="array" ref="C802">IFNA(XLOOKUP(E802,GP_Bhajan_List[GP Bhajan List], GP_Bhajan_List[Singer]),"")</f>
        <v/>
      </c>
      <c r="D802" s="20" t="s">
        <v>2661</v>
      </c>
      <c r="E802" s="22"/>
      <c r="F802" s="23"/>
      <c r="G802" s="65" t="s">
        <v>120</v>
      </c>
      <c r="H802" s="25" t="str">
        <f t="array" ref="H802">IFNA(INDEX(Pitches[],MATCH($G802,Pitches[Pitches],0),2),"")</f>
        <v>D</v>
      </c>
      <c r="I802" s="23" t="str">
        <f t="array" ref="I802">IF(
  AND(D802="", E802=""), 
  "", 
  IFNA(
    IF(
      INDEX(Singers[], MATCH(IF(D802&lt;&gt;"", B802, C802), Singers[Singers], 0), 2, 0) = "Gents",
      INDEX(Bhajans[], MATCH(IF(D802&lt;&gt;"", D802, E802), Bhajans[title], 0), 13),
      INDEX(Bhajans[], MATCH(IF(D802&lt;&gt;"", D802, E802), Bhajans[title], 0), 14)
    ),
    ""
  )
)
</f>
        <v>5 Pancham / G</v>
      </c>
      <c r="J802" s="25" t="str">
        <f t="array" ref="J802">IF(AND($D802="", $E802=""), "", IFNA(INDEX(Bhajans[], MATCH(IF($D802&lt;&gt;"", $D802, $E802), Bhajans[title], 0), 9), ""))
</f>
        <v>~ Brindavan Sarang</v>
      </c>
      <c r="K802" s="26" t="str">
        <f t="array" ref="K802">IF(AND($D802="", $E802=""), "", IFNA(INDEX(Bhajans[], MATCH(IF($D802&lt;&gt;"", $D802, $E802), Bhajans[title], 0), 5), ""))
</f>
        <v>Bhajo Ghana Shyama Bhajo Murali Gopala Bhajo
Nanda Ke Lal Bhajo (Radhey) (2)
Giridhara Gopala Mathura Natha
Kamala Nayana Hey Kaivalya Dhama [ Nanda Ke ... ]</v>
      </c>
      <c r="L802" s="26" t="str">
        <f t="array" ref="L802">IF(AND($D802="", $E802=""), "", IFNA(INDEX(Bhajans[], MATCH(IF($D802&lt;&gt;"", $D802, $E802), Bhajans[title], 0), 4), ""))
</f>
        <v>Worship the dark-hued Lord Krishna, the enchanting Divine Flute Player, the son of Nanda. Worship the lotus-eyed Lord who lifted the mountain and who is the Lord of Mathura.</v>
      </c>
    </row>
    <row r="803" ht="22.5" hidden="1" customHeight="1">
      <c r="A803" s="5">
        <v>46117.0</v>
      </c>
      <c r="B803" s="20" t="s">
        <v>1</v>
      </c>
      <c r="C803" s="28" t="str">
        <f t="array" ref="C803">IFNA(XLOOKUP(E803,GP_Bhajan_List[GP Bhajan List], GP_Bhajan_List[Singer]),"")</f>
        <v/>
      </c>
      <c r="D803" s="20" t="s">
        <v>8757</v>
      </c>
      <c r="E803" s="22"/>
      <c r="F803" s="23"/>
      <c r="G803" s="65" t="s">
        <v>52</v>
      </c>
      <c r="H803" s="25" t="str">
        <f t="array" ref="H803">IFNA(INDEX(Pitches[],MATCH($G803,Pitches[Pitches],0),2),"")</f>
        <v>G#</v>
      </c>
      <c r="I803" s="23" t="str">
        <f t="array" ref="I803">IF(
  AND(D803="", E803=""), 
  "", 
  IFNA(
    IF(
      INDEX(Singers[], MATCH(IF(D803&lt;&gt;"", B803, C803), Singers[Singers], 0), 2, 0) = "Gents",
      INDEX(Bhajans[], MATCH(IF(D803&lt;&gt;"", D803, E803), Bhajans[title], 0), 13),
      INDEX(Bhajans[], MATCH(IF(D803&lt;&gt;"", D803, E803), Bhajans[title], 0), 14)
    ),
    ""
  )
)
</f>
        <v>1 Pancham / C</v>
      </c>
      <c r="J803" s="25" t="str">
        <f t="array" ref="J803">IF(AND($D803="", $E803=""), "", IFNA(INDEX(Bhajans[], MATCH(IF($D803&lt;&gt;"", $D803, $E803), Bhajans[title], 0), 9), ""))
</f>
        <v>~ Gowri Manohari / Patdeep</v>
      </c>
      <c r="K803" s="26" t="str">
        <f t="array" ref="K803">IF(AND($D803="", $E803=""), "", IFNA(INDEX(Bhajans[], MATCH(IF($D803&lt;&gt;"", $D803, $E803), Bhajans[title], 0), 5), ""))
</f>
        <v>Madhava Mohana Shyama Gopala
Muralidhara Mukunda Gopala
Dwapara Yug Mey Krishna Gopala
Meera Ke Prabhu Giridhara Bala
Shyama Manohara Hey Nandalala
Parthi Pureeshwara Sai Gopala</v>
      </c>
      <c r="L803" s="26" t="str">
        <f t="array" ref="L803">IF(AND($D803="", $E803=""), "", IFNA(INDEX(Bhajans[], MATCH(IF($D803&lt;&gt;"", $D803, $E803), Bhajans[title], 0), 4), ""))
</f>
        <v>Lord Gopala who had taken birth in the Dwapara age, Lord of Meera, son of Nanda has come again as Sai Gopala at Parthi.</v>
      </c>
    </row>
    <row r="804" ht="22.5" hidden="1" customHeight="1">
      <c r="A804" s="5">
        <v>46117.0</v>
      </c>
      <c r="B804" s="20" t="s">
        <v>4</v>
      </c>
      <c r="C804" s="28" t="str">
        <f t="array" ref="C804">IFNA(XLOOKUP(E804,GP_Bhajan_List[GP Bhajan List], GP_Bhajan_List[Singer]),"")</f>
        <v/>
      </c>
      <c r="D804" s="20" t="s">
        <v>2190</v>
      </c>
      <c r="E804" s="22"/>
      <c r="F804" s="23"/>
      <c r="G804" s="65" t="s">
        <v>89</v>
      </c>
      <c r="H804" s="25" t="str">
        <f t="array" ref="H804">IFNA(INDEX(Pitches[],MATCH($G804,Pitches[Pitches],0),2),"")</f>
        <v>E</v>
      </c>
      <c r="I804" s="23" t="str">
        <f t="array" ref="I804">IF(
  AND(D804="", E804=""), 
  "", 
  IFNA(
    IF(
      INDEX(Singers[], MATCH(IF(D804&lt;&gt;"", B804, C804), Singers[Singers], 0), 2, 0) = "Gents",
      INDEX(Bhajans[], MATCH(IF(D804&lt;&gt;"", D804, E804), Bhajans[title], 0), 13),
      INDEX(Bhajans[], MATCH(IF(D804&lt;&gt;"", D804, E804), Bhajans[title], 0), 14)
    ),
    ""
  )
)
</f>
        <v>5.5 Pancham / G#</v>
      </c>
      <c r="J804" s="25" t="str">
        <f t="array" ref="J804">IF(AND($D804="", $E804=""), "", IFNA(INDEX(Bhajans[], MATCH(IF($D804&lt;&gt;"", $D804, $E804), Bhajans[title], 0), 9), ""))
</f>
        <v>Shree - Carnatic</v>
      </c>
      <c r="K804" s="26" t="str">
        <f t="array" ref="K804">IF(AND($D804="", $E804=""), "", IFNA(INDEX(Bhajans[], MATCH(IF($D804&lt;&gt;"", $D804, $E804), Bhajans[title], 0), 5), ""))
</f>
        <v>Bala Gopala Sai Bala Gopala
Devaki Nandana Gopala [ Bala Gopala ... ]
Vasudeva Nandana Gopala
Yashoda Nandana Gopala
Nanda Gopala Ananda Gopala
Sai Gopala Sathya Sai Gopala</v>
      </c>
      <c r="L804" s="26" t="str">
        <f t="array" ref="L804">IF(AND($D804="", $E804=""), "", IFNA(INDEX(Bhajans[], MATCH(IF($D804&lt;&gt;"", $D804, $E804), Bhajans[title], 0), 4), ""))
</f>
        <v>Chant the names of Lord Gopala (Krishna). Gopala is the dear son of Mother Devaki and Vasudeva and fostered by Mother Yashoda and Nanda. He is the one who confers bliss. He is verily Lord Sathya Sai.</v>
      </c>
      <c r="AH804" s="1">
        <v>0.0</v>
      </c>
    </row>
    <row r="805" ht="22.5" hidden="1" customHeight="1">
      <c r="A805" s="5">
        <v>46117.0</v>
      </c>
      <c r="B805" s="20" t="s">
        <v>2</v>
      </c>
      <c r="C805" s="28" t="str">
        <f t="array" ref="C805">IFNA(XLOOKUP(E805,GP_Bhajan_List[GP Bhajan List], GP_Bhajan_List[Singer]),"")</f>
        <v/>
      </c>
      <c r="D805" s="20" t="s">
        <v>4804</v>
      </c>
      <c r="E805" s="22"/>
      <c r="F805" s="23"/>
      <c r="G805" s="65" t="s">
        <v>144</v>
      </c>
      <c r="H805" s="25" t="str">
        <f t="array" ref="H805">IFNA(INDEX(Pitches[],MATCH($G805,Pitches[Pitches],0),2),"")</f>
        <v>D#</v>
      </c>
      <c r="I805" s="23" t="str">
        <f t="array" ref="I805">IF(
  AND(D805="", E805=""), 
  "", 
  IFNA(
    IF(
      INDEX(Singers[], MATCH(IF(D805&lt;&gt;"", B805, C805), Singers[Singers], 0), 2, 0) = "Gents",
      INDEX(Bhajans[], MATCH(IF(D805&lt;&gt;"", D805, E805), Bhajans[title], 0), 13),
      INDEX(Bhajans[], MATCH(IF(D805&lt;&gt;"", D805, E805), Bhajans[title], 0), 14)
    ),
    ""
  )
)
</f>
        <v>2 Pancham / D</v>
      </c>
      <c r="J805" s="25" t="str">
        <f t="array" ref="J805">IF(AND($D805="", $E805=""), "", IFNA(INDEX(Bhajans[], MATCH(IF($D805&lt;&gt;"", $D805, $E805), Bhajans[title], 0), 9), ""))
</f>
        <v>Pilu</v>
      </c>
      <c r="K805" s="26" t="str">
        <f t="array" ref="K805">IF(AND($D805="", $E805=""), "", IFNA(INDEX(Bhajans[], MATCH(IF($D805&lt;&gt;"", $D805, $E805), Bhajans[title], 0), 5), ""))
</f>
        <v>Giridhara Gopala Muralidhara Harey
Govinda Gopala Damodara
Giridhara Gopala Muralidhara Harey [ Govinda Gopala ... ]</v>
      </c>
      <c r="L805" s="26" t="str">
        <f t="array" ref="L805">IF(AND($D805="", $E805=""), "", IFNA(INDEX(Bhajans[], MATCH(IF($D805&lt;&gt;"", $D805, $E805), Bhajans[title], 0), 4), ""))
</f>
        <v>Chant the names of the Lord Krishna - Gopala, Giridhara. Glory to the One with the flute who is also called Damodara.</v>
      </c>
    </row>
    <row r="806" ht="22.5" hidden="1" customHeight="1">
      <c r="A806" s="5">
        <v>46117.0</v>
      </c>
      <c r="B806" s="20" t="s">
        <v>1</v>
      </c>
      <c r="C806" s="28" t="str">
        <f t="array" ref="C806">IFNA(XLOOKUP(E806,GP_Bhajan_List[GP Bhajan List], GP_Bhajan_List[Singer]),"")</f>
        <v/>
      </c>
      <c r="D806" s="20" t="s">
        <v>6975</v>
      </c>
      <c r="E806" s="22"/>
      <c r="F806" s="23"/>
      <c r="G806" s="65" t="s">
        <v>88</v>
      </c>
      <c r="H806" s="25" t="str">
        <f t="array" ref="H806">IFNA(INDEX(Pitches[],MATCH($G806,Pitches[Pitches],0),2),"")</f>
        <v>A</v>
      </c>
      <c r="I806" s="23" t="str">
        <f t="array" ref="I806">IF(
  AND(D806="", E806=""), 
  "", 
  IFNA(
    IF(
      INDEX(Singers[], MATCH(IF(D806&lt;&gt;"", B806, C806), Singers[Singers], 0), 2, 0) = "Gents",
      INDEX(Bhajans[], MATCH(IF(D806&lt;&gt;"", D806, E806), Bhajans[title], 0), 13),
      INDEX(Bhajans[], MATCH(IF(D806&lt;&gt;"", D806, E806), Bhajans[title], 0), 14)
    ),
    ""
  )
)
</f>
        <v>1 Pancham / C</v>
      </c>
      <c r="J806" s="25" t="str">
        <f t="array" ref="J806">IF(AND($D806="", $E806=""), "", IFNA(INDEX(Bhajans[], MATCH(IF($D806&lt;&gt;"", $D806, $E806), Bhajans[title], 0), 9), ""))
</f>
        <v>Mishra Shivaranjani</v>
      </c>
      <c r="K806" s="26" t="str">
        <f t="array" ref="K806">IF(AND($D806="", $E806=""), "", IFNA(INDEX(Bhajans[], MATCH(IF($D806&lt;&gt;"", $D806, $E806), Bhajans[title], 0), 5), ""))
</f>
        <v>Krishna Kanhaiya Krishna Kanhaiya
Natavara Nanda Kumara Kanhaiya
Brindavan Ke Bansi Adhariya
Radha Manohara Raasa Rachaiya
Giridhara Naagara Shyama Kanhaiya
Sri Madhusudhana Sai Kanhaiya</v>
      </c>
      <c r="L806" s="26" t="str">
        <f t="array" ref="L806">IF(AND($D806="", $E806=""), "", IFNA(INDEX(Bhajans[], MATCH(IF($D806&lt;&gt;"", $D806, $E806), Bhajans[title], 0), 4), ""))
</f>
        <v>Glory to Lord Krishna who holds the flute, is the supreme actor, the beloved son of Nanda. He is the one who enacted the Raasa leela (Celestial dance) with Radha and Gopikas in Brindavan and the one who held the mountain high and slayed the demon Madhu. Lord Sai is none other than Lord Krishna.</v>
      </c>
    </row>
    <row r="807" ht="22.5" hidden="1" customHeight="1">
      <c r="A807" s="5">
        <v>46117.0</v>
      </c>
      <c r="B807" s="20" t="s">
        <v>4</v>
      </c>
      <c r="C807" s="28" t="str">
        <f t="array" ref="C807">IFNA(XLOOKUP(E807,GP_Bhajan_List[GP Bhajan List], GP_Bhajan_List[Singer]),"")</f>
        <v/>
      </c>
      <c r="D807" s="20" t="s">
        <v>8799</v>
      </c>
      <c r="E807" s="22"/>
      <c r="F807" s="23"/>
      <c r="G807" s="65" t="s">
        <v>89</v>
      </c>
      <c r="H807" s="25" t="str">
        <f t="array" ref="H807">IFNA(INDEX(Pitches[],MATCH($G807,Pitches[Pitches],0),2),"")</f>
        <v>E</v>
      </c>
      <c r="I807" s="23" t="str">
        <f t="array" ref="I807">IF(
  AND(D807="", E807=""), 
  "", 
  IFNA(
    IF(
      INDEX(Singers[], MATCH(IF(D807&lt;&gt;"", B807, C807), Singers[Singers], 0), 2, 0) = "Gents",
      INDEX(Bhajans[], MATCH(IF(D807&lt;&gt;"", D807, E807), Bhajans[title], 0), 13),
      INDEX(Bhajans[], MATCH(IF(D807&lt;&gt;"", D807, E807), Bhajans[title], 0), 14)
    ),
    ""
  )
)
</f>
        <v>5.5 Pancham / G#</v>
      </c>
      <c r="J807" s="25" t="str">
        <f t="array" ref="J807">IF(AND($D807="", $E807=""), "", IFNA(INDEX(Bhajans[], MATCH(IF($D807&lt;&gt;"", $D807, $E807), Bhajans[title], 0), 9), ""))
</f>
        <v>Kalyani / Yaman</v>
      </c>
      <c r="K807" s="26" t="str">
        <f t="array" ref="K807">IF(AND($D807="", $E807=""), "", IFNA(INDEX(Bhajans[], MATCH(IF($D807&lt;&gt;"", $D807, $E807), Bhajans[title], 0), 5), ""))
</f>
        <v>Krishna Krishna Yaduvara Krishna
Murahara Keshava Yadava Madhava [ Krishna Krishna ... ]
Murali Manohara Krishna Murari
Krishna Murari Shyama Murari [ Murahara Keshava ... ]</v>
      </c>
      <c r="L807" s="26" t="str">
        <f t="array" ref="L807">IF(AND($D807="", $E807=""), "", IFNA(INDEX(Bhajans[], MATCH(IF($D807&lt;&gt;"", $D807, $E807), Bhajans[title], 0), 4), ""))
</f>
        <v>Glory to Lord Krishna, born of Yadava clan, the dark complexioned one, the slayer of demons Madhu and Mura. He has an enchanting form with the flute.</v>
      </c>
    </row>
    <row r="808" ht="188.25" hidden="1" customHeight="1">
      <c r="A808" s="5">
        <v>46117.0</v>
      </c>
      <c r="B808" s="20" t="s">
        <v>0</v>
      </c>
      <c r="C808" s="28" t="str">
        <f t="array" ref="C808">IFNA(XLOOKUP(E808,GP_Bhajan_List[GP Bhajan List], GP_Bhajan_List[Singer]),"")</f>
        <v/>
      </c>
      <c r="D808" s="20" t="s">
        <v>2500</v>
      </c>
      <c r="E808" s="22"/>
      <c r="F808" s="23"/>
      <c r="G808" s="65" t="s">
        <v>52</v>
      </c>
      <c r="H808" s="25" t="str">
        <f t="array" ref="H808">IFNA(INDEX(Pitches[],MATCH($G808,Pitches[Pitches],0),2),"")</f>
        <v>G#</v>
      </c>
      <c r="I808" s="23" t="str">
        <f t="array" ref="I808">IF(
  AND(D808="", E808=""), 
  "", 
  IFNA(
    IF(
      INDEX(Singers[], MATCH(IF(D808&lt;&gt;"", B808, C808), Singers[Singers], 0), 2, 0) = "Gents",
      INDEX(Bhajans[], MATCH(IF(D808&lt;&gt;"", D808, E808), Bhajans[title], 0), 13),
      INDEX(Bhajans[], MATCH(IF(D808&lt;&gt;"", D808, E808), Bhajans[title], 0), 14)
    ),
    ""
  )
)
</f>
        <v>1.5 Pancham / C#</v>
      </c>
      <c r="J808" s="25" t="str">
        <f t="array" ref="J808">IF(AND($D808="", $E808=""), "", IFNA(INDEX(Bhajans[], MATCH(IF($D808&lt;&gt;"", $D808, $E808), Bhajans[title], 0), 9), ""))
</f>
        <v>Pilu</v>
      </c>
      <c r="K808" s="26" t="str">
        <f t="array" ref="K808">IF(AND($D808="", $E808=""), "", IFNA(INDEX(Bhajans[], MATCH(IF($D808&lt;&gt;"", $D808, $E808), Bhajans[title], 0), 5), ""))
</f>
        <v>Bhaja Mana Shyama Sundara Giridhari
Mora Mukuta Peetambara Dhari [ Bhaja Mana Shyama ... ]
Meera Ke Prabhu Giridhara Naagara
Giridhara Naagara Giridhara Naagara [ Meera Ke ... ]
Murali Manohara Shyama Murari</v>
      </c>
      <c r="L808" s="26" t="str">
        <f t="array" ref="L808">IF(AND($D808="", $E808=""), "", IFNA(INDEX(Bhajans[], MATCH(IF($D808&lt;&gt;"", $D808, $E808), Bhajans[title], 0), 4), ""))
</f>
        <v>O Mind, chant the name of Lord Krishna, the beautiful, dark-complexioned Lord who lifted the Govardhana mountain with His little finger, who adorns a crown of peacock feathers and is draped in yellow silk. Glory to the one who plays the Divine Flute and to the Lord of Meera.</v>
      </c>
    </row>
    <row r="809" ht="22.5" hidden="1" customHeight="1">
      <c r="A809" s="5">
        <v>46118.0</v>
      </c>
      <c r="B809" s="20" t="s">
        <v>0</v>
      </c>
      <c r="C809" s="28" t="str">
        <f t="array" ref="C809">IFNA(XLOOKUP(E809,GP_Bhajan_List[GP Bhajan List], GP_Bhajan_List[Singer]),"")</f>
        <v/>
      </c>
      <c r="D809" s="20" t="s">
        <v>6343</v>
      </c>
      <c r="E809" s="22"/>
      <c r="F809" s="23"/>
      <c r="G809" s="65" t="s">
        <v>52</v>
      </c>
      <c r="H809" s="25" t="str">
        <f t="array" ref="H809">IFNA(INDEX(Pitches[],MATCH($G809,Pitches[Pitches],0),2),"")</f>
        <v>G#</v>
      </c>
      <c r="I809" s="23" t="str">
        <f t="array" ref="I809">IF(
  AND(D809="", E809=""), 
  "", 
  IFNA(
    IF(
      INDEX(Singers[], MATCH(IF(D809&lt;&gt;"", B809, C809), Singers[Singers], 0), 2, 0) = "Gents",
      INDEX(Bhajans[], MATCH(IF(D809&lt;&gt;"", D809, E809), Bhajans[title], 0), 13),
      INDEX(Bhajans[], MATCH(IF(D809&lt;&gt;"", D809, E809), Bhajans[title], 0), 14)
    ),
    ""
  )
)
</f>
        <v>1 Pancham / C</v>
      </c>
      <c r="J809" s="25" t="str">
        <f t="array" ref="J809">IF(AND($D809="", $E809=""), "", IFNA(INDEX(Bhajans[], MATCH(IF($D809&lt;&gt;"", $D809, $E809), Bhajans[title], 0), 9), ""))
</f>
        <v>~ Shankarabharanam / Bilawal</v>
      </c>
      <c r="K809" s="26" t="str">
        <f t="array" ref="K809">IF(AND($D809="", $E809=""), "", IFNA(INDEX(Bhajans[], MATCH(IF($D809&lt;&gt;"", $D809, $E809), Bhajans[title], 0), 5), ""))
</f>
        <v>Govinda Jaya Govinda
Gokula Nandana Govinda
Ghana Ghana Neela Govinda
Bala Mukunda Govinda
Hey Ghana Shyama Govinda [ Gokula Nandana ... ]</v>
      </c>
      <c r="L809" s="26" t="str">
        <f t="array" ref="L809">IF(AND($D809="", $E809=""), "", IFNA(INDEX(Bhajans[], MATCH(IF($D809&lt;&gt;"", $D809, $E809), Bhajans[title], 0), 4), ""))
</f>
        <v>Glory to Lord Govinda (Krishna), the beloved child of Gokula, whose complexion is dark like the cloud. Glory to the child Mukunda, the one who grants liberation.</v>
      </c>
    </row>
    <row r="810" ht="22.5" hidden="1" customHeight="1">
      <c r="A810" s="5">
        <v>46118.0</v>
      </c>
      <c r="B810" s="20" t="s">
        <v>2</v>
      </c>
      <c r="C810" s="28" t="str">
        <f t="array" ref="C810">IFNA(XLOOKUP(E810,GP_Bhajan_List[GP Bhajan List], GP_Bhajan_List[Singer]),"")</f>
        <v/>
      </c>
      <c r="D810" s="20" t="s">
        <v>8830</v>
      </c>
      <c r="E810" s="22"/>
      <c r="F810" s="23"/>
      <c r="G810" s="65" t="s">
        <v>144</v>
      </c>
      <c r="H810" s="25" t="str">
        <f t="array" ref="H810">IFNA(INDEX(Pitches[],MATCH($G810,Pitches[Pitches],0),2),"")</f>
        <v>D#</v>
      </c>
      <c r="I810" s="23" t="str">
        <f t="array" ref="I810">IF(
  AND(D810="", E810=""), 
  "", 
  IFNA(
    IF(
      INDEX(Singers[], MATCH(IF(D810&lt;&gt;"", B810, C810), Singers[Singers], 0), 2, 0) = "Gents",
      INDEX(Bhajans[], MATCH(IF(D810&lt;&gt;"", D810, E810), Bhajans[title], 0), 13),
      INDEX(Bhajans[], MATCH(IF(D810&lt;&gt;"", D810, E810), Bhajans[title], 0), 14)
    ),
    ""
  )
)
</f>
        <v>5 Pancham / G</v>
      </c>
      <c r="J810" s="25" t="str">
        <f t="array" ref="J810">IF(AND($D810="", $E810=""), "", IFNA(INDEX(Bhajans[], MATCH(IF($D810&lt;&gt;"", $D810, $E810), Bhajans[title], 0), 9), ""))
</f>
        <v>Pahadi</v>
      </c>
      <c r="K810" s="26" t="str">
        <f t="array" ref="K810">IF(AND($D810="", $E810=""), "", IFNA(INDEX(Bhajans[], MATCH(IF($D810&lt;&gt;"", $D810, $E810), Bhajans[title], 0), 5), ""))
</f>
        <v>Keshava Madhava Jaya Deva Madhusudhana
Netra Kamala Dala Athiva Manohara
Antaryami Prabhu Parameshwara
Maya Manusha Vesha Leeladhara (2)</v>
      </c>
      <c r="L810" s="26" t="str">
        <f t="array" ref="L810">IF(AND($D810="", $E810=""), "", IFNA(INDEX(Bhajans[], MATCH(IF($D810&lt;&gt;"", $D810, $E810), Bhajans[title], 0), 4), ""))
</f>
        <v>Chant the various names of Lord Krishna (Keshava, Madhava, Madhusudhana), the one who has beautiful eyes like a lotus petal, the indweller, the one who is supremely enchanting and who has taken the deluding human form as a sport.</v>
      </c>
    </row>
    <row r="811" ht="22.5" hidden="1" customHeight="1">
      <c r="A811" s="5">
        <v>46118.0</v>
      </c>
      <c r="B811" s="20" t="s">
        <v>1</v>
      </c>
      <c r="C811" s="28" t="str">
        <f t="array" ref="C811">IFNA(XLOOKUP(E811,GP_Bhajan_List[GP Bhajan List], GP_Bhajan_List[Singer]),"")</f>
        <v/>
      </c>
      <c r="D811" s="20" t="s">
        <v>8842</v>
      </c>
      <c r="E811" s="22"/>
      <c r="F811" s="23"/>
      <c r="G811" s="65" t="s">
        <v>52</v>
      </c>
      <c r="H811" s="25" t="str">
        <f t="array" ref="H811">IFNA(INDEX(Pitches[],MATCH($G811,Pitches[Pitches],0),2),"")</f>
        <v>G#</v>
      </c>
      <c r="I811" s="23" t="str">
        <f t="array" ref="I811">IF(
  AND(D811="", E811=""), 
  "", 
  IFNA(
    IF(
      INDEX(Singers[], MATCH(IF(D811&lt;&gt;"", B811, C811), Singers[Singers], 0), 2, 0) = "Gents",
      INDEX(Bhajans[], MATCH(IF(D811&lt;&gt;"", D811, E811), Bhajans[title], 0), 13),
      INDEX(Bhajans[], MATCH(IF(D811&lt;&gt;"", D811, E811), Bhajans[title], 0), 14)
    ),
    ""
  )
)
</f>
        <v>1 Pancham / C</v>
      </c>
      <c r="J811" s="25" t="str">
        <f t="array" ref="J811">IF(AND($D811="", $E811=""), "", IFNA(INDEX(Bhajans[], MATCH(IF($D811&lt;&gt;"", $D811, $E811), Bhajans[title], 0), 9), ""))
</f>
        <v>Valaji / Kalavati</v>
      </c>
      <c r="K811" s="26" t="str">
        <f t="array" ref="K811">IF(AND($D811="", $E811=""), "", IFNA(INDEX(Bhajans[], MATCH(IF($D811&lt;&gt;"", $D811, $E811), Bhajans[title], 0), 5), ""))
</f>
        <v>Nanda Mukunda Hari Gopala
Gopi Jana Priya Goparipala [ Nanda Mukunda ... ]
Bhaktha Samrakshaka Sai Gopala
Nanda Nanda Mukunda Gopala</v>
      </c>
      <c r="L811" s="26" t="str">
        <f t="array" ref="L811">IF(AND($D811="", $E811=""), "", IFNA(INDEX(Bhajans[], MATCH(IF($D811&lt;&gt;"", $D811, $E811), Bhajans[title], 0), 4), ""))
</f>
        <v>Oh Krishna! You are the cowherd boy, the one who grants liberation. You are the favorite of the cowherds and the protector of cows (all noble souls). Oh Sai Krishna you are the one who protects His devotees. You are the one who gives happiness to Nanda too.</v>
      </c>
    </row>
    <row r="812" ht="22.5" hidden="1" customHeight="1">
      <c r="A812" s="5">
        <v>46118.0</v>
      </c>
      <c r="B812" s="20" t="s">
        <v>6</v>
      </c>
      <c r="C812" s="28" t="str">
        <f t="array" ref="C812">IFNA(XLOOKUP(E812,GP_Bhajan_List[GP Bhajan List], GP_Bhajan_List[Singer]),"")</f>
        <v/>
      </c>
      <c r="D812" s="20" t="s">
        <v>352</v>
      </c>
      <c r="E812" s="22"/>
      <c r="F812" s="23"/>
      <c r="G812" s="65" t="s">
        <v>144</v>
      </c>
      <c r="H812" s="25" t="str">
        <f t="array" ref="H812">IFNA(INDEX(Pitches[],MATCH($G812,Pitches[Pitches],0),2),"")</f>
        <v>D#</v>
      </c>
      <c r="I812" s="23" t="str">
        <f t="array" ref="I812">IF(
  AND(D812="", E812=""), 
  "", 
  IFNA(
    IF(
      INDEX(Singers[], MATCH(IF(D812&lt;&gt;"", B812, C812), Singers[Singers], 0), 2, 0) = "Gents",
      INDEX(Bhajans[], MATCH(IF(D812&lt;&gt;"", D812, E812), Bhajans[title], 0), 13),
      INDEX(Bhajans[], MATCH(IF(D812&lt;&gt;"", D812, E812), Bhajans[title], 0), 14)
    ),
    ""
  )
)
</f>
        <v>5 Pancham / G</v>
      </c>
      <c r="J812" s="25" t="str">
        <f t="array" ref="J812">IF(AND($D812="", $E812=""), "", IFNA(INDEX(Bhajans[], MATCH(IF($D812&lt;&gt;"", $D812, $E812), Bhajans[title], 0), 9), ""))
</f>
        <v>Brindavan Sarang</v>
      </c>
      <c r="K812" s="26" t="str">
        <f t="array" ref="K812">IF(AND($D812="", $E812=""), "", IFNA(INDEX(Bhajans[], MATCH(IF($D812&lt;&gt;"", $D812, $E812), Bhajans[title], 0), 5), ""))
</f>
        <v>Krishna Rama Govinda Gokula Nandana Gopala
Rama Krishna Govinda Jaya Brindavana Gopala
Sai Krishna Govinda Parthi Pureeshwara Gopala
Gopala Sai Gopala
Gopi Manohara Gokula Bala Sai Murari</v>
      </c>
      <c r="L812" s="26" t="str">
        <f t="array" ref="L812">IF(AND($D812="", $E812=""), "", IFNA(INDEX(Bhajans[], MATCH(IF($D812&lt;&gt;"", $D812, $E812), Bhajans[title], 0), 4), ""))
</f>
        <v>Chant the names of Lord Krishna, Rama and Govinda. Chant the name of Gopala, the charming child of Gokula and Brindavan. Gopala, the favourite of the Gopikas, and the one who slayed the demon Mura, is the same as our Sai.</v>
      </c>
    </row>
    <row r="813" ht="22.5" hidden="1" customHeight="1">
      <c r="A813" s="5">
        <v>46118.0</v>
      </c>
      <c r="B813" s="20" t="s">
        <v>4</v>
      </c>
      <c r="C813" s="28" t="str">
        <f t="array" ref="C813">IFNA(XLOOKUP(E813,GP_Bhajan_List[GP Bhajan List], GP_Bhajan_List[Singer]),"")</f>
        <v/>
      </c>
      <c r="D813" s="20" t="s">
        <v>3803</v>
      </c>
      <c r="E813" s="22"/>
      <c r="F813" s="23"/>
      <c r="G813" s="65" t="s">
        <v>144</v>
      </c>
      <c r="H813" s="25" t="str">
        <f t="array" ref="H813">IFNA(INDEX(Pitches[],MATCH($G813,Pitches[Pitches],0),2),"")</f>
        <v>D#</v>
      </c>
      <c r="I813" s="23" t="str">
        <f t="array" ref="I813">IF(
  AND(D813="", E813=""), 
  "", 
  IFNA(
    IF(
      INDEX(Singers[], MATCH(IF(D813&lt;&gt;"", B813, C813), Singers[Singers], 0), 2, 0) = "Gents",
      INDEX(Bhajans[], MATCH(IF(D813&lt;&gt;"", D813, E813), Bhajans[title], 0), 13),
      INDEX(Bhajans[], MATCH(IF(D813&lt;&gt;"", D813, E813), Bhajans[title], 0), 14)
    ),
    ""
  )
)
</f>
        <v>5 Pancham / G</v>
      </c>
      <c r="J813" s="25" t="str">
        <f t="array" ref="J813">IF(AND($D813="", $E813=""), "", IFNA(INDEX(Bhajans[], MATCH(IF($D813&lt;&gt;"", $D813, $E813), Bhajans[title], 0), 9), ""))
</f>
        <v>Mohanam / Bhoop</v>
      </c>
      <c r="K813" s="26" t="str">
        <f t="array" ref="K813">IF(AND($D813="", $E813=""), "", IFNA(INDEX(Bhajans[], MATCH(IF($D813&lt;&gt;"", $D813, $E813), Bhajans[title], 0), 5), ""))
</f>
        <v>Ghana Shyama Sundara
Bansidhara Prabhu Krishna Kanhaiya
Tum Hi Merey Ma Baap Bhaiyya [ Ghana Shyama ... ]
Devaki Tanaya Hey Nandalala
Deena Bandhava Dwaraka Natha
Radha Hrudaya Nivasa Harey Krishna
Madhusudhana Muralidhara
Partheeshwara Sathya Sayeeshwara</v>
      </c>
      <c r="L813" s="26" t="str">
        <f t="array" ref="L813">IF(AND($D813="", $E813=""), "", IFNA(INDEX(Bhajans[], MATCH(IF($D813&lt;&gt;"", $D813, $E813), Bhajans[title], 0), 4), ""))
</f>
        <v>O beautiful Lord Krishna holding the flute and of blue color, You only are my mother, father and brother. O son of Devaki and the foster son of Nanda, O relative of the downtrodden and orphans and the Lord of Dwaraka, O Lord Krishna who dwells in the heart of Radha, O slayer of the demon Madhu, You are none other than Sathya Sayeeshwara, the Lord of Parthi.</v>
      </c>
    </row>
    <row r="814" ht="22.5" hidden="1" customHeight="1">
      <c r="A814" s="5">
        <v>46118.0</v>
      </c>
      <c r="B814" s="20" t="s">
        <v>2</v>
      </c>
      <c r="C814" s="28" t="str">
        <f t="array" ref="C814">IFNA(XLOOKUP(E814,GP_Bhajan_List[GP Bhajan List], GP_Bhajan_List[Singer]),"")</f>
        <v/>
      </c>
      <c r="D814" s="20" t="s">
        <v>2206</v>
      </c>
      <c r="E814" s="22"/>
      <c r="F814" s="23"/>
      <c r="G814" s="65" t="s">
        <v>88</v>
      </c>
      <c r="H814" s="25" t="str">
        <f t="array" ref="H814">IFNA(INDEX(Pitches[],MATCH($G814,Pitches[Pitches],0),2),"")</f>
        <v>A</v>
      </c>
      <c r="I814" s="23" t="str">
        <f t="array" ref="I814">IF(
  AND(D814="", E814=""), 
  "", 
  IFNA(
    IF(
      INDEX(Singers[], MATCH(IF(D814&lt;&gt;"", B814, C814), Singers[Singers], 0), 2, 0) = "Gents",
      INDEX(Bhajans[], MATCH(IF(D814&lt;&gt;"", D814, E814), Bhajans[title], 0), 13),
      INDEX(Bhajans[], MATCH(IF(D814&lt;&gt;"", D814, E814), Bhajans[title], 0), 14)
    ),
    ""
  )
)
</f>
        <v>2 Pancham / D</v>
      </c>
      <c r="J814" s="25" t="str">
        <f t="array" ref="J814">IF(AND($D814="", $E814=""), "", IFNA(INDEX(Bhajans[], MATCH(IF($D814&lt;&gt;"", $D814, $E814), Bhajans[title], 0), 9), ""))
</f>
        <v>Mishra Maand</v>
      </c>
      <c r="K814" s="26" t="str">
        <f t="array" ref="K814">IF(AND($D814="", $E814=""), "", IFNA(INDEX(Bhajans[], MATCH(IF($D814&lt;&gt;"", $D814, $E814), Bhajans[title], 0), 5), ""))
</f>
        <v>Bansi Bajao Man Mandir Mey
Bansidhara Ghana Shyama
Hey Murali Manohara Shyama
Sur Sangeet Sajaanewala
Bansidhara Ghana Shyama
Hey Parthi Pureeshwara Shyama</v>
      </c>
      <c r="L814" s="26" t="str">
        <f t="array" ref="L814">IF(AND($D814="", $E814=""), "", IFNA(INDEX(Bhajans[], MATCH(IF($D814&lt;&gt;"", $D814, $E814), Bhajans[title], 0), 4), ""))
</f>
        <v>O Lord Krishna, play Your flute in the Temple of my mind. Your complexion is that of dark rainclouds. You give music its beauty. You are none other than Lord Sai, the Lord of Puttaparthi.</v>
      </c>
    </row>
    <row r="815" ht="22.5" hidden="1" customHeight="1">
      <c r="A815" s="5">
        <v>46119.0</v>
      </c>
      <c r="B815" s="20" t="s">
        <v>6</v>
      </c>
      <c r="C815" s="28" t="str">
        <f t="array" ref="C815">IFNA(XLOOKUP(E815,GP_Bhajan_List[GP Bhajan List], GP_Bhajan_List[Singer]),"")</f>
        <v/>
      </c>
      <c r="D815" s="20" t="s">
        <v>8881</v>
      </c>
      <c r="E815" s="22"/>
      <c r="F815" s="23"/>
      <c r="G815" s="65" t="s">
        <v>52</v>
      </c>
      <c r="H815" s="25" t="str">
        <f t="array" ref="H815">IFNA(INDEX(Pitches[],MATCH($G815,Pitches[Pitches],0),2),"")</f>
        <v>G#</v>
      </c>
      <c r="I815" s="23" t="str">
        <f t="array" ref="I815">IF(
  AND(D815="", E815=""), 
  "", 
  IFNA(
    IF(
      INDEX(Singers[], MATCH(IF(D815&lt;&gt;"", B815, C815), Singers[Singers], 0), 2, 0) = "Gents",
      INDEX(Bhajans[], MATCH(IF(D815&lt;&gt;"", D815, E815), Bhajans[title], 0), 13),
      INDEX(Bhajans[], MATCH(IF(D815&lt;&gt;"", D815, E815), Bhajans[title], 0), 14)
    ),
    ""
  )
)
</f>
        <v>5.5 Madhyam / C#</v>
      </c>
      <c r="J815" s="25" t="str">
        <f t="array" ref="J815">IF(AND($D815="", $E815=""), "", IFNA(INDEX(Bhajans[], MATCH(IF($D815&lt;&gt;"", $D815, $E815), Bhajans[title], 0), 9), ""))
</f>
        <v>Pahadi</v>
      </c>
      <c r="K815" s="26" t="str">
        <f t="array" ref="K815">IF(AND($D815="", $E815=""), "", IFNA(INDEX(Bhajans[], MATCH(IF($D815&lt;&gt;"", $D815, $E815), Bhajans[title], 0), 5), ""))
</f>
        <v>Sundara Shyam Nayanabhi Ram
Hey Ghana Shyam Nayanabhi Ram
Natavara Shyam Nayanabhi Ram
Radhey Shyam Nayanabhi Ram
Sai Shyam Nayanabhi Ram
Sundara Shyam Nayanabhi Ram
Hey Ghana Shyam Nayanabhi Ram
Natavara Shyam Nayanabhi Ram
Parthi Shyam Nayanabhi Ram
Sai Shyam Nayanabhi Ram</v>
      </c>
      <c r="L815" s="26" t="str">
        <f t="array" ref="L815">IF(AND($D815="", $E815=""), "", IFNA(INDEX(Bhajans[], MATCH(IF($D815&lt;&gt;"", $D815, $E815), Bhajans[title], 0), 4), ""))
</f>
        <v>This song extols Lord Krishna as the blue, dark complexioned Shyama, the supreme dancer and actor, the Lord of Radha who is very beautiful and enchanting for the eyes.</v>
      </c>
    </row>
    <row r="816" ht="22.5" hidden="1" customHeight="1">
      <c r="A816" s="5">
        <v>46119.0</v>
      </c>
      <c r="B816" s="20" t="s">
        <v>1</v>
      </c>
      <c r="C816" s="28" t="str">
        <f t="array" ref="C816">IFNA(XLOOKUP(E816,GP_Bhajan_List[GP Bhajan List], GP_Bhajan_List[Singer]),"")</f>
        <v/>
      </c>
      <c r="D816" s="20" t="s">
        <v>8890</v>
      </c>
      <c r="E816" s="22"/>
      <c r="F816" s="23"/>
      <c r="G816" s="65" t="s">
        <v>41</v>
      </c>
      <c r="H816" s="25" t="str">
        <f t="array" ref="H816">IFNA(INDEX(Pitches[],MATCH($G816,Pitches[Pitches],0),2),"")</f>
        <v>G</v>
      </c>
      <c r="I816" s="23" t="str">
        <f t="array" ref="I816">IF(
  AND(D816="", E816=""), 
  "", 
  IFNA(
    IF(
      INDEX(Singers[], MATCH(IF(D816&lt;&gt;"", B816, C816), Singers[Singers], 0), 2, 0) = "Gents",
      INDEX(Bhajans[], MATCH(IF(D816&lt;&gt;"", D816, E816), Bhajans[title], 0), 13),
      INDEX(Bhajans[], MATCH(IF(D816&lt;&gt;"", D816, E816), Bhajans[title], 0), 14)
    ),
    ""
  )
)
</f>
        <v>1 Pancham / C</v>
      </c>
      <c r="J816" s="25" t="str">
        <f t="array" ref="J816">IF(AND($D816="", $E816=""), "", IFNA(INDEX(Bhajans[], MATCH(IF($D816&lt;&gt;"", $D816, $E816), Bhajans[title], 0), 9), ""))
</f>
        <v>Keeravani</v>
      </c>
      <c r="K816" s="26" t="str">
        <f t="array" ref="K816">IF(AND($D816="", $E816=""), "", IFNA(INDEX(Bhajans[], MATCH(IF($D816&lt;&gt;"", $D816, $E816), Bhajans[title], 0), 5), ""))
</f>
        <v>Sundara Shyama Murari Sai
Gopala Sri Hari Sri Hari (2)
Parama Niranjana Madhava Sai
Sakala Charachara Vyapaka Sai [ Gopala Sri ... ]</v>
      </c>
      <c r="L816" s="26" t="str">
        <f t="array" ref="L816">IF(AND($D816="", $E816=""), "", IFNA(INDEX(Bhajans[], MATCH(IF($D816&lt;&gt;"", $D816, $E816), Bhajans[title], 0), 4), ""))
</f>
        <v>Sing the praises of beautiful Lord Sai, who is none other than Lord Krishna also known as Shyama Murari, Gopala, Sri Hari and Madhava. Lord Sai is eternally pure and encompasses all the animate and inanimate things.</v>
      </c>
    </row>
    <row r="817" ht="22.5" hidden="1" customHeight="1">
      <c r="A817" s="5">
        <v>46119.0</v>
      </c>
      <c r="B817" s="20" t="s">
        <v>0</v>
      </c>
      <c r="C817" s="28" t="str">
        <f t="array" ref="C817">IFNA(XLOOKUP(E817,GP_Bhajan_List[GP Bhajan List], GP_Bhajan_List[Singer]),"")</f>
        <v/>
      </c>
      <c r="D817" s="20" t="s">
        <v>8903</v>
      </c>
      <c r="E817" s="22"/>
      <c r="F817" s="23"/>
      <c r="G817" s="65" t="s">
        <v>88</v>
      </c>
      <c r="H817" s="25" t="str">
        <f t="array" ref="H817">IFNA(INDEX(Pitches[],MATCH($G817,Pitches[Pitches],0),2),"")</f>
        <v>A</v>
      </c>
      <c r="I817" s="23" t="str">
        <f t="array" ref="I817">IF(
  AND(D817="", E817=""), 
  "", 
  IFNA(
    IF(
      INDEX(Singers[], MATCH(IF(D817&lt;&gt;"", B817, C817), Singers[Singers], 0), 2, 0) = "Gents",
      INDEX(Bhajans[], MATCH(IF(D817&lt;&gt;"", D817, E817), Bhajans[title], 0), 13),
      INDEX(Bhajans[], MATCH(IF(D817&lt;&gt;"", D817, E817), Bhajans[title], 0), 14)
    ),
    ""
  )
)
</f>
        <v>1 Pancham / C</v>
      </c>
      <c r="J817" s="25" t="str">
        <f t="array" ref="J817">IF(AND($D817="", $E817=""), "", IFNA(INDEX(Bhajans[], MATCH(IF($D817&lt;&gt;"", $D817, $E817), Bhajans[title], 0), 9), ""))
</f>
        <v>Brindavan Sarang</v>
      </c>
      <c r="K817" s="26" t="str">
        <f t="array" ref="K817">IF(AND($D817="", $E817=""), "", IFNA(INDEX(Bhajans[], MATCH(IF($D817&lt;&gt;"", $D817, $E817), Bhajans[title], 0), 5), ""))
</f>
        <v>Murali Murali Murali Ghana Shyam
Mohana Murali Radhey (Sai) Shyam [ Murali Murali ... ]
Kanakambara Dhara Karuna Sagara
Meera Ke Prabhu Giridhara Naagara
Parthi Pureeshwara Sai Shyam</v>
      </c>
      <c r="L817" s="26" t="str">
        <f t="array" ref="L817">IF(AND($D817="", $E817=""), "", IFNA(INDEX(Bhajans[], MATCH(IF($D817&lt;&gt;"", $D817, $E817), Bhajans[title], 0), 4), ""))
</f>
        <v>Salutations to Lord Krishna (Shyam) who plays enchanting music on the Flute (Murali). He is the beloved of Radha, He adorns the golden colored cloth, He is compassion personified, He is the Lord of His greatest devotee Meera, He saved the cowherds by deftly lifting the Govardhana Mountain. He is none other than Lord Sai residing in Parthi.</v>
      </c>
    </row>
    <row r="818" ht="22.5" hidden="1" customHeight="1">
      <c r="A818" s="5">
        <v>46119.0</v>
      </c>
      <c r="B818" s="20" t="s">
        <v>1</v>
      </c>
      <c r="C818" s="28" t="str">
        <f t="array" ref="C818">IFNA(XLOOKUP(E818,GP_Bhajan_List[GP Bhajan List], GP_Bhajan_List[Singer]),"")</f>
        <v/>
      </c>
      <c r="D818" s="20" t="s">
        <v>8916</v>
      </c>
      <c r="E818" s="22"/>
      <c r="F818" s="23"/>
      <c r="G818" s="65" t="s">
        <v>108</v>
      </c>
      <c r="H818" s="25" t="str">
        <f t="array" ref="H818">IFNA(INDEX(Pitches[],MATCH($G818,Pitches[Pitches],0),2),"")</f>
        <v>B</v>
      </c>
      <c r="I818" s="23" t="str">
        <f t="array" ref="I818">IF(
  AND(D818="", E818=""), 
  "", 
  IFNA(
    IF(
      INDEX(Singers[], MATCH(IF(D818&lt;&gt;"", B818, C818), Singers[Singers], 0), 2, 0) = "Gents",
      INDEX(Bhajans[], MATCH(IF(D818&lt;&gt;"", D818, E818), Bhajans[title], 0), 13),
      INDEX(Bhajans[], MATCH(IF(D818&lt;&gt;"", D818, E818), Bhajans[title], 0), 14)
    ),
    ""
  )
)
</f>
        <v>2 Pancham / D</v>
      </c>
      <c r="J818" s="25" t="str">
        <f t="array" ref="J818">IF(AND($D818="", $E818=""), "", IFNA(INDEX(Bhajans[], MATCH(IF($D818&lt;&gt;"", $D818, $E818), Bhajans[title], 0), 9), ""))
</f>
        <v>Madhuvanti</v>
      </c>
      <c r="K818" s="26" t="str">
        <f t="array" ref="K818">IF(AND($D818="", $E818=""), "", IFNA(INDEX(Bhajans[], MATCH(IF($D818&lt;&gt;"", $D818, $E818), Bhajans[title], 0), 5), ""))
</f>
        <v>Madhuvana Murali Shyama Murari
Savariya Morey Raasa Vihari
Gokula Nandana Hey Giridhari
Deenan Ke Tum Bhava Bhaya Haari (2)</v>
      </c>
      <c r="L818" s="26" t="str">
        <f t="array" ref="L818">IF(AND($D818="", $E818=""), "", IFNA(INDEX(Bhajans[], MATCH(IF($D818&lt;&gt;"", $D818, $E818), Bhajans[title], 0), 4), ""))
</f>
        <v>O dear Lord Krishna who danced the Raasa leela (celestial dance), O dear child of Gokula who lifted the Govardhan mountain and the one who removes the fear of birth and death, salutations to Thee.</v>
      </c>
    </row>
    <row r="819" ht="22.5" hidden="1" customHeight="1">
      <c r="A819" s="5">
        <v>46119.0</v>
      </c>
      <c r="B819" s="20" t="s">
        <v>2</v>
      </c>
      <c r="C819" s="28" t="str">
        <f t="array" ref="C819">IFNA(XLOOKUP(E819,GP_Bhajan_List[GP Bhajan List], GP_Bhajan_List[Singer]),"")</f>
        <v/>
      </c>
      <c r="D819" s="20" t="s">
        <v>8933</v>
      </c>
      <c r="E819" s="22"/>
      <c r="F819" s="23"/>
      <c r="G819" s="65" t="s">
        <v>155</v>
      </c>
      <c r="H819" s="25" t="str">
        <f t="array" ref="H819">IFNA(INDEX(Pitches[],MATCH($G819,Pitches[Pitches],0),2),"")</f>
        <v>C#</v>
      </c>
      <c r="I819" s="23" t="str">
        <f t="array" ref="I819">IF(
  AND(D819="", E819=""), 
  "", 
  IFNA(
    IF(
      INDEX(Singers[], MATCH(IF(D819&lt;&gt;"", B819, C819), Singers[Singers], 0), 2, 0) = "Gents",
      INDEX(Bhajans[], MATCH(IF(D819&lt;&gt;"", D819, E819), Bhajans[title], 0), 13),
      INDEX(Bhajans[], MATCH(IF(D819&lt;&gt;"", D819, E819), Bhajans[title], 0), 14)
    ),
    ""
  )
)
</f>
        <v>1 Madhyam / F</v>
      </c>
      <c r="J819" s="25" t="str">
        <f t="array" ref="J819">IF(AND($D819="", $E819=""), "", IFNA(INDEX(Bhajans[], MATCH(IF($D819&lt;&gt;"", $D819, $E819), Bhajans[title], 0), 9), ""))
</f>
        <v>Sindhu Bhairavi / Bhairavi</v>
      </c>
      <c r="K819" s="26" t="str">
        <f t="array" ref="K819">IF(AND($D819="", $E819=""), "", IFNA(INDEX(Bhajans[], MATCH(IF($D819&lt;&gt;"", $D819, $E819), Bhajans[title], 0), 5), ""))
</f>
        <v>Sapney Mey Aao Shyama Murari
Savari Surath Muralidhari [ Sapney Mey ... ]
Sab Ke Saajan Prabhu Giridhari
Sadguru Sai Parthi Vihari</v>
      </c>
      <c r="L819" s="26" t="str">
        <f t="array" ref="L819">IF(AND($D819="", $E819=""), "", IFNA(INDEX(Bhajans[], MATCH(IF($D819&lt;&gt;"", $D819, $E819), Bhajans[title], 0), 4), ""))
</f>
        <v>Oh dark complexioned Lord Krishna, I invite You to come in my dreams. Oh Lord Sai who strolls in Parthi, You are the beloved companion of all.</v>
      </c>
    </row>
    <row r="820" ht="22.5" hidden="1" customHeight="1">
      <c r="A820" s="5">
        <v>46119.0</v>
      </c>
      <c r="B820" s="20" t="s">
        <v>0</v>
      </c>
      <c r="C820" s="28" t="str">
        <f t="array" ref="C820">IFNA(XLOOKUP(E820,GP_Bhajan_List[GP Bhajan List], GP_Bhajan_List[Singer]),"")</f>
        <v/>
      </c>
      <c r="D820" s="20" t="s">
        <v>8946</v>
      </c>
      <c r="E820" s="22"/>
      <c r="F820" s="23"/>
      <c r="G820" s="65" t="s">
        <v>41</v>
      </c>
      <c r="H820" s="25" t="str">
        <f t="array" ref="H820">IFNA(INDEX(Pitches[],MATCH($G820,Pitches[Pitches],0),2),"")</f>
        <v>G</v>
      </c>
      <c r="I820" s="23" t="str">
        <f t="array" ref="I820">IF(
  AND(D820="", E820=""), 
  "", 
  IFNA(
    IF(
      INDEX(Singers[], MATCH(IF(D820&lt;&gt;"", B820, C820), Singers[Singers], 0), 2, 0) = "Gents",
      INDEX(Bhajans[], MATCH(IF(D820&lt;&gt;"", D820, E820), Bhajans[title], 0), 13),
      INDEX(Bhajans[], MATCH(IF(D820&lt;&gt;"", D820, E820), Bhajans[title], 0), 14)
    ),
    ""
  )
)
</f>
        <v>1.5 Pancham / C#</v>
      </c>
      <c r="J820" s="25" t="str">
        <f t="array" ref="J820">IF(AND($D820="", $E820=""), "", IFNA(INDEX(Bhajans[], MATCH(IF($D820&lt;&gt;"", $D820, $E820), Bhajans[title], 0), 9), ""))
</f>
        <v>Megh</v>
      </c>
      <c r="K820" s="26" t="str">
        <f t="array" ref="K820">IF(AND($D820="", $E820=""), "", IFNA(INDEX(Bhajans[], MATCH(IF($D820&lt;&gt;"", $D820, $E820), Bhajans[title], 0), 5), ""))
</f>
        <v>Radhika Jeevana Krishna Murari
Govardhana Dhari Hrudaya Vihari [ Radhika Jeevana ... ]
Meera Ke Prabhu Hey Giridhari
Parthi Vihari Sai Murari
Hey Mana Mohana Sharana Tihari</v>
      </c>
      <c r="L820" s="26" t="str">
        <f t="array" ref="L820">IF(AND($D820="", $E820=""), "", IFNA(INDEX(Bhajans[], MATCH(IF($D820&lt;&gt;"", $D820, $E820), Bhajans[title], 0), 4), ""))
</f>
        <v>O Lord Sai residing in Parthi, You are Lord Krishna, the life of Radha, You are the resident in all hearts of devotees, You are the Lord of Meera, You are the one who lifted the hillock Govardhana aloft to save the cowherd community. We surrender to You, the most enchanting Lord.</v>
      </c>
    </row>
    <row r="821" ht="22.5" hidden="1" customHeight="1">
      <c r="A821" s="5">
        <v>46120.0</v>
      </c>
      <c r="B821" s="20" t="s">
        <v>4</v>
      </c>
      <c r="C821" s="28" t="str">
        <f t="array" ref="C821">IFNA(XLOOKUP(E821,GP_Bhajan_List[GP Bhajan List], GP_Bhajan_List[Singer]),"")</f>
        <v/>
      </c>
      <c r="D821" s="20" t="s">
        <v>8958</v>
      </c>
      <c r="E821" s="22"/>
      <c r="F821" s="23"/>
      <c r="G821" s="65" t="s">
        <v>144</v>
      </c>
      <c r="H821" s="25" t="str">
        <f t="array" ref="H821">IFNA(INDEX(Pitches[],MATCH($G821,Pitches[Pitches],0),2),"")</f>
        <v>D#</v>
      </c>
      <c r="I821" s="23" t="str">
        <f t="array" ref="I821">IF(
  AND(D821="", E821=""), 
  "", 
  IFNA(
    IF(
      INDEX(Singers[], MATCH(IF(D821&lt;&gt;"", B821, C821), Singers[Singers], 0), 2, 0) = "Gents",
      INDEX(Bhajans[], MATCH(IF(D821&lt;&gt;"", D821, E821), Bhajans[title], 0), 13),
      INDEX(Bhajans[], MATCH(IF(D821&lt;&gt;"", D821, E821), Bhajans[title], 0), 14)
    ),
    ""
  )
)
</f>
        <v>5.5 Pancham / G#</v>
      </c>
      <c r="J821" s="25" t="str">
        <f t="array" ref="J821">IF(AND($D821="", $E821=""), "", IFNA(INDEX(Bhajans[], MATCH(IF($D821&lt;&gt;"", $D821, $E821), Bhajans[title], 0), 9), ""))
</f>
        <v>Abheri / Bhimpalas</v>
      </c>
      <c r="K821" s="26" t="str">
        <f t="array" ref="K821">IF(AND($D821="", $E821=""), "", IFNA(INDEX(Bhajans[], MATCH(IF($D821&lt;&gt;"", $D821, $E821), Bhajans[title], 0), 5), ""))
</f>
        <v>Radhika Jeevana
Krishna Janardhana
Radhey Govinda Radhey Gopala
Devaki Nandana [ Radhika ... ]
Nanda Nandana Hey Gopika Ranjana
Murali Mohana
Sri Madhusudhana (Krishna Krishna)</v>
      </c>
      <c r="L821" s="26" t="str">
        <f t="array" ref="L821">IF(AND($D821="", $E821=""), "", IFNA(INDEX(Bhajans[], MATCH(IF($D821&lt;&gt;"", $D821, $E821), Bhajans[title], 0), 4), ""))
</f>
        <v>Sing the praises of Lord Krishna, the very soul of His devotee Radha. Lord Krishna is the one adored by all, the darling son of Devaki and fostered by Nanda. He is the enchanter of the Gopikas. He has a beautiful form playing the flute. He is the slayer of the demon Madhu.</v>
      </c>
    </row>
    <row r="822" ht="22.5" hidden="1" customHeight="1">
      <c r="A822" s="5">
        <v>46120.0</v>
      </c>
      <c r="B822" s="20" t="s">
        <v>6</v>
      </c>
      <c r="C822" s="28" t="str">
        <f t="array" ref="C822">IFNA(XLOOKUP(E822,GP_Bhajan_List[GP Bhajan List], GP_Bhajan_List[Singer]),"")</f>
        <v/>
      </c>
      <c r="D822" s="20" t="s">
        <v>8970</v>
      </c>
      <c r="E822" s="22"/>
      <c r="F822" s="23"/>
      <c r="G822" s="65" t="s">
        <v>52</v>
      </c>
      <c r="H822" s="25" t="str">
        <f t="array" ref="H822">IFNA(INDEX(Pitches[],MATCH($G822,Pitches[Pitches],0),2),"")</f>
        <v>G#</v>
      </c>
      <c r="I822" s="23" t="str">
        <f t="array" ref="I822">IF(
  AND(D822="", E822=""), 
  "", 
  IFNA(
    IF(
      INDEX(Singers[], MATCH(IF(D822&lt;&gt;"", B822, C822), Singers[Singers], 0), 2, 0) = "Gents",
      INDEX(Bhajans[], MATCH(IF(D822&lt;&gt;"", D822, E822), Bhajans[title], 0), 13),
      INDEX(Bhajans[], MATCH(IF(D822&lt;&gt;"", D822, E822), Bhajans[title], 0), 14)
    ),
    ""
  )
)
</f>
        <v>1 Pancham / C</v>
      </c>
      <c r="J822" s="25" t="str">
        <f t="array" ref="J822">IF(AND($D822="", $E822=""), "", IFNA(INDEX(Bhajans[], MATCH(IF($D822&lt;&gt;"", $D822, $E822), Bhajans[title], 0), 9), ""))
</f>
        <v>Kalyani / Yaman</v>
      </c>
      <c r="K822" s="26" t="str">
        <f t="array" ref="K822">IF(AND($D822="", $E822=""), "", IFNA(INDEX(Bhajans[], MATCH(IF($D822&lt;&gt;"", $D822, $E822), Bhajans[title], 0), 5), ""))
</f>
        <v>Pyaarey Nanda Lal Darshan Deejo
Yashoda Ke Bal Darshan Deejo [ Pyaarey Nandalal ... ]
Natavara Lal Darshan Deejo
Giridhara Bal Darshan Deejo</v>
      </c>
      <c r="L822" s="26" t="str">
        <f t="array" ref="L822">IF(AND($D822="", $E822=""), "", IFNA(INDEX(Bhajans[], MATCH(IF($D822&lt;&gt;"", $D822, $E822), Bhajans[title], 0), 4), ""))
</f>
        <v>O loving Lord Krishna, kindly present Thyself. O the beloved Prince of Nanda and Mother Yashoda, give me Your Darshan, You are the divinely mischievous child and the one who lifted the Govardhan mountain. O Lord, please grant me Your Darshan!</v>
      </c>
    </row>
    <row r="823" ht="22.5" hidden="1" customHeight="1">
      <c r="A823" s="5">
        <v>46120.0</v>
      </c>
      <c r="B823" s="20" t="s">
        <v>0</v>
      </c>
      <c r="C823" s="28" t="str">
        <f t="array" ref="C823">IFNA(XLOOKUP(E823,GP_Bhajan_List[GP Bhajan List], GP_Bhajan_List[Singer]),"")</f>
        <v/>
      </c>
      <c r="D823" s="20" t="s">
        <v>4165</v>
      </c>
      <c r="E823" s="22"/>
      <c r="F823" s="23"/>
      <c r="G823" s="65" t="s">
        <v>227</v>
      </c>
      <c r="H823" s="25" t="str">
        <f t="array" ref="H823">IFNA(INDEX(Pitches[],MATCH($G823,Pitches[Pitches],0),2),"")</f>
        <v>A#</v>
      </c>
      <c r="I823" s="23" t="str">
        <f t="array" ref="I823">IF(
  AND(D823="", E823=""), 
  "", 
  IFNA(
    IF(
      INDEX(Singers[], MATCH(IF(D823&lt;&gt;"", B823, C823), Singers[Singers], 0), 2, 0) = "Gents",
      INDEX(Bhajans[], MATCH(IF(D823&lt;&gt;"", D823, E823), Bhajans[title], 0), 13),
      INDEX(Bhajans[], MATCH(IF(D823&lt;&gt;"", D823, E823), Bhajans[title], 0), 14)
    ),
    ""
  )
)
</f>
        <v>2.5 Pancham / D#</v>
      </c>
      <c r="J823" s="25" t="str">
        <f t="array" ref="J823">IF(AND($D823="", $E823=""), "", IFNA(INDEX(Bhajans[], MATCH(IF($D823&lt;&gt;"", $D823, $E823), Bhajans[title], 0), 9), ""))
</f>
        <v>Pahadi</v>
      </c>
      <c r="K823" s="26" t="str">
        <f t="array" ref="K823">IF(AND($D823="", $E823=""), "", IFNA(INDEX(Bhajans[], MATCH(IF($D823&lt;&gt;"", $D823, $E823), Bhajans[title], 0), 5), ""))
</f>
        <v>Radhey Radhey Radhey Radhey Govinda
Radhey Radhey Radhey Radhey Nanda Mukunda
Giridhara Vraja Dhara Radhey Gopal
Murali Manohara Radhey Gopal
Shankha Chakra Dhara Radhey Gopal
Radhey Govinda Bhajo Radhey Gopal</v>
      </c>
      <c r="L823" s="26" t="str">
        <f t="array" ref="L823">IF(AND($D823="", $E823=""), "", IFNA(INDEX(Bhajans[], MATCH(IF($D823&lt;&gt;"", $D823, $E823), Bhajans[title], 0), 4), ""))
</f>
        <v>Chant the names of the Lord of Radha, Lord Govinda, the one who is the son of Nanda, Lord Mukunda, who liberates the soul, Giridhara the holder of the mountain and Lord Gopala, the enchanter with the flute. He is the bearer of the conch, disc and mace (Lord Vishnu). Sing the praise of Radhey Gopal.</v>
      </c>
    </row>
    <row r="824" ht="22.5" hidden="1" customHeight="1">
      <c r="A824" s="5">
        <v>46120.0</v>
      </c>
      <c r="B824" s="20" t="s">
        <v>1</v>
      </c>
      <c r="C824" s="28" t="str">
        <f t="array" ref="C824">IFNA(XLOOKUP(E824,GP_Bhajan_List[GP Bhajan List], GP_Bhajan_List[Singer]),"")</f>
        <v/>
      </c>
      <c r="D824" s="20" t="s">
        <v>5643</v>
      </c>
      <c r="E824" s="22"/>
      <c r="F824" s="23"/>
      <c r="G824" s="65" t="s">
        <v>88</v>
      </c>
      <c r="H824" s="25" t="str">
        <f t="array" ref="H824">IFNA(INDEX(Pitches[],MATCH($G824,Pitches[Pitches],0),2),"")</f>
        <v>A</v>
      </c>
      <c r="I824" s="23" t="str">
        <f t="array" ref="I824">IF(
  AND(D824="", E824=""), 
  "", 
  IFNA(
    IF(
      INDEX(Singers[], MATCH(IF(D824&lt;&gt;"", B824, C824), Singers[Singers], 0), 2, 0) = "Gents",
      INDEX(Bhajans[], MATCH(IF(D824&lt;&gt;"", D824, E824), Bhajans[title], 0), 13),
      INDEX(Bhajans[], MATCH(IF(D824&lt;&gt;"", D824, E824), Bhajans[title], 0), 14)
    ),
    ""
  )
)
</f>
        <v>1.5 Pancham / C#</v>
      </c>
      <c r="J824" s="25" t="str">
        <f t="array" ref="J824">IF(AND($D824="", $E824=""), "", IFNA(INDEX(Bhajans[], MATCH(IF($D824&lt;&gt;"", $D824, $E824), Bhajans[title], 0), 9), ""))
</f>
        <v>Sarasangi / Nat Bhairav</v>
      </c>
      <c r="K824" s="26" t="str">
        <f t="array" ref="K824">IF(AND($D824="", $E824=""), "", IFNA(INDEX(Bhajans[], MATCH(IF($D824&lt;&gt;"", $D824, $E824), Bhajans[title], 0), 5), ""))
</f>
        <v>Giridhara Govinda Gopala Ghana Shyama Nandalala
Mana Mohana Madhusudhana Hey Madhava [ Giridhara Govinda ... ]
Damodara Janardhana Muralidhara Mana Mohana
Namo Sai Narayanaya Namo Sathya Narayanaya
Namo Sai Narayanaya</v>
      </c>
      <c r="L824" s="26" t="str">
        <f t="array" ref="L824">IF(AND($D824="", $E824=""), "", IFNA(INDEX(Bhajans[], MATCH(IF($D824&lt;&gt;"", $D824, $E824), Bhajans[title], 0), 4), ""))
</f>
        <v>Chant the various names of Lord Krishna, the divine flutist and the beautiful son of Nanda. Lord Krishna with a dark complexion is the slayer of the demon Madhu. Salutations to the Lord Sai who is verily Narayana.</v>
      </c>
    </row>
    <row r="825" ht="22.5" hidden="1" customHeight="1">
      <c r="A825" s="5">
        <v>46120.0</v>
      </c>
      <c r="B825" s="20" t="s">
        <v>2</v>
      </c>
      <c r="C825" s="28" t="str">
        <f t="array" ref="C825">IFNA(XLOOKUP(E825,GP_Bhajan_List[GP Bhajan List], GP_Bhajan_List[Singer]),"")</f>
        <v/>
      </c>
      <c r="D825" s="20" t="s">
        <v>3643</v>
      </c>
      <c r="E825" s="22"/>
      <c r="F825" s="23"/>
      <c r="G825" s="65" t="s">
        <v>89</v>
      </c>
      <c r="H825" s="25" t="str">
        <f t="array" ref="H825">IFNA(INDEX(Pitches[],MATCH($G825,Pitches[Pitches],0),2),"")</f>
        <v>E</v>
      </c>
      <c r="I825" s="23" t="str">
        <f t="array" ref="I825">IF(
  AND(D825="", E825=""), 
  "", 
  IFNA(
    IF(
      INDEX(Singers[], MATCH(IF(D825&lt;&gt;"", B825, C825), Singers[Singers], 0), 2, 0) = "Gents",
      INDEX(Bhajans[], MATCH(IF(D825&lt;&gt;"", D825, E825), Bhajans[title], 0), 13),
      INDEX(Bhajans[], MATCH(IF(D825&lt;&gt;"", D825, E825), Bhajans[title], 0), 14)
    ),
    ""
  )
)
</f>
        <v>2 Madhyam / G</v>
      </c>
      <c r="J825" s="25" t="str">
        <f t="array" ref="J825">IF(AND($D825="", $E825=""), "", IFNA(INDEX(Bhajans[], MATCH(IF($D825&lt;&gt;"", $D825, $E825), Bhajans[title], 0), 9), ""))
</f>
        <v>Bageshri</v>
      </c>
      <c r="K825" s="26" t="str">
        <f t="array" ref="K825">IF(AND($D825="", $E825=""), "", IFNA(INDEX(Bhajans[], MATCH(IF($D825&lt;&gt;"", $D825, $E825), Bhajans[title], 0), 5), ""))
</f>
        <v>Radha Madhava Madana Gopala
Nanda Mukunda Natavara Lala [ Radha Madhava ... ]
Mathura Natha Deena Dayala
Sai Govinda Giridhara Bala</v>
      </c>
      <c r="L825" s="26" t="str">
        <f t="array" ref="L825">IF(AND($D825="", $E825=""), "", IFNA(INDEX(Bhajans[], MATCH(IF($D825&lt;&gt;"", $D825, $E825), Bhajans[title], 0), 4), ""))
</f>
        <v>Sing the glory of Lord Krishna - Madhava, Gopala, Govinda, beloved of Radha. He is the beloved son of Nanda who liberates us with His divine dance. He is the Lord of Mathura, so full of compassion for the meek. Sai is none other than the boy who held up the mountain to save his devotees.</v>
      </c>
    </row>
    <row r="826" ht="22.5" hidden="1" customHeight="1">
      <c r="A826" s="5">
        <v>46120.0</v>
      </c>
      <c r="B826" s="20" t="s">
        <v>6</v>
      </c>
      <c r="C826" s="28" t="str">
        <f t="array" ref="C826">IFNA(XLOOKUP(E826,GP_Bhajan_List[GP Bhajan List], GP_Bhajan_List[Singer]),"")</f>
        <v/>
      </c>
      <c r="D826" s="20" t="s">
        <v>8037</v>
      </c>
      <c r="E826" s="22"/>
      <c r="F826" s="23"/>
      <c r="G826" s="65" t="s">
        <v>185</v>
      </c>
      <c r="H826" s="25" t="str">
        <f t="array" ref="H826">IFNA(INDEX(Pitches[],MATCH($G826,Pitches[Pitches],0),2),"")</f>
        <v>C</v>
      </c>
      <c r="I826" s="23" t="str">
        <f t="array" ref="I826">IF(
  AND(D826="", E826=""), 
  "", 
  IFNA(
    IF(
      INDEX(Singers[], MATCH(IF(D826&lt;&gt;"", B826, C826), Singers[Singers], 0), 2, 0) = "Gents",
      INDEX(Bhajans[], MATCH(IF(D826&lt;&gt;"", D826, E826), Bhajans[title], 0), 13),
      INDEX(Bhajans[], MATCH(IF(D826&lt;&gt;"", D826, E826), Bhajans[title], 0), 14)
    ),
    ""
  )
)
</f>
        <v>4 Pancham / F</v>
      </c>
      <c r="J826" s="25" t="str">
        <f t="array" ref="J826">IF(AND($D826="", $E826=""), "", IFNA(INDEX(Bhajans[], MATCH(IF($D826&lt;&gt;"", $D826, $E826), Bhajans[title], 0), 9), ""))
</f>
        <v>Jaunpuri</v>
      </c>
      <c r="K826" s="26" t="str">
        <f t="array" ref="K826">IF(AND($D826="", $E826=""), "", IFNA(INDEX(Bhajans[], MATCH(IF($D826&lt;&gt;"", $D826, $E826), Bhajans[title], 0), 5), ""))
</f>
        <v>Hey Rama Narayana
Harey Krishna Janardhana [ Hey Rama ... ]
Nithyananda Brahmananda
Krishna Madhusudhana [ Harey Krishna ... ]</v>
      </c>
      <c r="L826" s="26" t="str">
        <f t="array" ref="L826">IF(AND($D826="", $E826=""), "", IFNA(INDEX(Bhajans[], MATCH(IF($D826&lt;&gt;"", $D826, $E826), Bhajans[title], 0), 4), ""))
</f>
        <v>Glory to Lord Rama and Krishna who are the incarnations of Lord Narayana. Lord Krishna is the motivator, personification of Supreme Bliss and the one who vanquished demon Madhu.</v>
      </c>
    </row>
    <row r="827" ht="22.5" hidden="1" customHeight="1">
      <c r="A827" s="5">
        <v>46121.0</v>
      </c>
      <c r="B827" s="20" t="s">
        <v>4</v>
      </c>
      <c r="C827" s="28" t="str">
        <f t="array" ref="C827">IFNA(XLOOKUP(E827,GP_Bhajan_List[GP Bhajan List], GP_Bhajan_List[Singer]),"")</f>
        <v/>
      </c>
      <c r="D827" s="20" t="s">
        <v>6298</v>
      </c>
      <c r="E827" s="22"/>
      <c r="F827" s="23"/>
      <c r="G827" s="65" t="s">
        <v>120</v>
      </c>
      <c r="H827" s="25" t="str">
        <f t="array" ref="H827">IFNA(INDEX(Pitches[],MATCH($G827,Pitches[Pitches],0),2),"")</f>
        <v>D</v>
      </c>
      <c r="I827" s="23" t="str">
        <f t="array" ref="I827">IF(
  AND(D827="", E827=""), 
  "", 
  IFNA(
    IF(
      INDEX(Singers[], MATCH(IF(D827&lt;&gt;"", B827, C827), Singers[Singers], 0), 2, 0) = "Gents",
      INDEX(Bhajans[], MATCH(IF(D827&lt;&gt;"", D827, E827), Bhajans[title], 0), 13),
      INDEX(Bhajans[], MATCH(IF(D827&lt;&gt;"", D827, E827), Bhajans[title], 0), 14)
    ),
    ""
  )
)
</f>
        <v>5.5 Pancham / G#</v>
      </c>
      <c r="J827" s="25" t="str">
        <f t="array" ref="J827">IF(AND($D827="", $E827=""), "", IFNA(INDEX(Bhajans[], MATCH(IF($D827&lt;&gt;"", $D827, $E827), Bhajans[title], 0), 9), ""))
</f>
        <v>Sindhu Bhairavi / Bhairavi</v>
      </c>
      <c r="K827" s="26" t="str">
        <f t="array" ref="K827">IF(AND($D827="", $E827=""), "", IFNA(INDEX(Bhajans[], MATCH(IF($D827&lt;&gt;"", $D827, $E827), Bhajans[title], 0), 5), ""))
</f>
        <v>Govinda Harey Gopala Harey
Govinda Govinda Gopala [ Govinda ... ]
Govardhanodhari Gopala
Gopala Gopala [ Govardhana ]
Gopi Manohara Gopala
Govinda Harey Gopala Harey (3)</v>
      </c>
      <c r="L827" s="26" t="str">
        <f t="array" ref="L827">IF(AND($D827="", $E827=""), "", IFNA(INDEX(Bhajans[], MATCH(IF($D827&lt;&gt;"", $D827, $E827), Bhajans[title], 0), 4), ""))
</f>
        <v>Chant the divine names of Govinda, Gopala, who lifted Govardhana mountain on his finger tips to save Gopis and Gopas of Gokula. He is the captivating Lord of them.</v>
      </c>
    </row>
    <row r="828" ht="22.5" hidden="1" customHeight="1">
      <c r="A828" s="5">
        <v>46121.0</v>
      </c>
      <c r="B828" s="20" t="s">
        <v>2</v>
      </c>
      <c r="C828" s="28" t="str">
        <f t="array" ref="C828">IFNA(XLOOKUP(E828,GP_Bhajan_List[GP Bhajan List], GP_Bhajan_List[Singer]),"")</f>
        <v/>
      </c>
      <c r="D828" s="20" t="s">
        <v>1101</v>
      </c>
      <c r="E828" s="22"/>
      <c r="F828" s="23"/>
      <c r="G828" s="65" t="s">
        <v>108</v>
      </c>
      <c r="H828" s="25" t="str">
        <f t="array" ref="H828">IFNA(INDEX(Pitches[],MATCH($G828,Pitches[Pitches],0),2),"")</f>
        <v>B</v>
      </c>
      <c r="I828" s="23" t="str">
        <f t="array" ref="I828">IF(
  AND(D828="", E828=""), 
  "", 
  IFNA(
    IF(
      INDEX(Singers[], MATCH(IF(D828&lt;&gt;"", B828, C828), Singers[Singers], 0), 2, 0) = "Gents",
      INDEX(Bhajans[], MATCH(IF(D828&lt;&gt;"", D828, E828), Bhajans[title], 0), 13),
      INDEX(Bhajans[], MATCH(IF(D828&lt;&gt;"", D828, E828), Bhajans[title], 0), 14)
    ),
    ""
  )
)
</f>
        <v>2 Pancham / D</v>
      </c>
      <c r="J828" s="25" t="str">
        <f t="array" ref="J828">IF(AND($D828="", $E828=""), "", IFNA(INDEX(Bhajans[], MATCH(IF($D828&lt;&gt;"", $D828, $E828), Bhajans[title], 0), 9), ""))
</f>
        <v>Miyan ki Malhar</v>
      </c>
      <c r="K828" s="26" t="str">
        <f t="array" ref="K828">IF(AND($D828="", $E828=""), "", IFNA(INDEX(Bhajans[], MATCH(IF($D828&lt;&gt;"", $D828, $E828), Bhajans[title], 0), 5), ""))
</f>
        <v>Ghana Ghana Neela Vadana Ati Sundara
Megha Shyamala Madhava Murahara [ Ghana Ghana ... ]
Mandasmitha Mukha Radha Manohara
Govinda Gopala Natavara Giridhara [ Megha Shyamala ... ]</v>
      </c>
      <c r="L828" s="26" t="str">
        <f t="array" ref="L828">IF(AND($D828="", $E828=""), "", IFNA(INDEX(Bhajans[], MATCH(IF($D828&lt;&gt;"", $D828, $E828), Bhajans[title], 0), 4), ""))
</f>
        <v>Lord Krishna is described as the one having a dark blue complexion like that of a rain cloud, one who is very sweet in nature and one who killed the demon Mura. He has a gentle smile on His face and is adored by Radha. He is the Supreme Cowherd looking after His cows (mankind), He is the Supreme Dancer and Actor, the one who lifted the mountain Govardhana for protecting the people of Gokula from the wrath of Indra.</v>
      </c>
    </row>
    <row r="829" ht="22.5" hidden="1" customHeight="1">
      <c r="A829" s="5">
        <v>46121.0</v>
      </c>
      <c r="B829" s="20" t="s">
        <v>1</v>
      </c>
      <c r="C829" s="28" t="str">
        <f t="array" ref="C829">IFNA(XLOOKUP(E829,GP_Bhajan_List[GP Bhajan List], GP_Bhajan_List[Singer]),"")</f>
        <v/>
      </c>
      <c r="D829" s="20" t="s">
        <v>9049</v>
      </c>
      <c r="E829" s="22"/>
      <c r="F829" s="23"/>
      <c r="G829" s="65" t="s">
        <v>52</v>
      </c>
      <c r="H829" s="25" t="str">
        <f t="array" ref="H829">IFNA(INDEX(Pitches[],MATCH($G829,Pitches[Pitches],0),2),"")</f>
        <v>G#</v>
      </c>
      <c r="I829" s="23" t="str">
        <f t="array" ref="I829">IF(
  AND(D829="", E829=""), 
  "", 
  IFNA(
    IF(
      INDEX(Singers[], MATCH(IF(D829&lt;&gt;"", B829, C829), Singers[Singers], 0), 2, 0) = "Gents",
      INDEX(Bhajans[], MATCH(IF(D829&lt;&gt;"", D829, E829), Bhajans[title], 0), 13),
      INDEX(Bhajans[], MATCH(IF(D829&lt;&gt;"", D829, E829), Bhajans[title], 0), 14)
    ),
    ""
  )
)
</f>
        <v>1 Pancham / C</v>
      </c>
      <c r="J829" s="25" t="str">
        <f t="array" ref="J829">IF(AND($D829="", $E829=""), "", IFNA(INDEX(Bhajans[], MATCH(IF($D829&lt;&gt;"", $D829, $E829), Bhajans[title], 0), 9), ""))
</f>
        <v>Kalyani / Yaman</v>
      </c>
      <c r="K829" s="26" t="str">
        <f t="array" ref="K829">IF(AND($D829="", $E829=""), "", IFNA(INDEX(Bhajans[], MATCH(IF($D829&lt;&gt;"", $D829, $E829), Bhajans[title], 0), 5), ""))
</f>
        <v>Madhusudhana Harey Madhava
Sri Vasudeva (Sai Deva) Janardhana
Hari Keshava Narayana
Sri Hari Govinda Mana Mohana
Janardhana Jagat Palana
Deenavana Dukha Bhanjana
Aravinda Lochana Ananda Naam [ Sri Vasudeva ... ]</v>
      </c>
      <c r="L829" s="26" t="str">
        <f t="array" ref="L829">IF(AND($D829="", $E829=""), "", IFNA(INDEX(Bhajans[], MATCH(IF($D829&lt;&gt;"", $D829, $E829), Bhajans[title], 0), 4), ""))
</f>
        <v>Chant the names of Lord Krishna - Madhusudhana, Madhava, Vasudeva, Janardhana, Hari, Keshava, Narayana and Govinda. Chant the names of the one who charms the Mind, the motivator of people, the sustainer of the Universe, the destroyer of sorrows, the one who is lotus-eyed and whose name itself is Bliss.</v>
      </c>
    </row>
    <row r="830" ht="22.5" hidden="1" customHeight="1">
      <c r="A830" s="5">
        <v>46121.0</v>
      </c>
      <c r="B830" s="20" t="s">
        <v>0</v>
      </c>
      <c r="C830" s="28" t="str">
        <f t="array" ref="C830">IFNA(XLOOKUP(E830,GP_Bhajan_List[GP Bhajan List], GP_Bhajan_List[Singer]),"")</f>
        <v/>
      </c>
      <c r="D830" s="20" t="s">
        <v>9063</v>
      </c>
      <c r="E830" s="22"/>
      <c r="F830" s="23"/>
      <c r="G830" s="65" t="s">
        <v>88</v>
      </c>
      <c r="H830" s="25" t="str">
        <f t="array" ref="H830">IFNA(INDEX(Pitches[],MATCH($G830,Pitches[Pitches],0),2),"")</f>
        <v>A</v>
      </c>
      <c r="I830" s="23" t="str">
        <f t="array" ref="I830">IF(
  AND(D830="", E830=""), 
  "", 
  IFNA(
    IF(
      INDEX(Singers[], MATCH(IF(D830&lt;&gt;"", B830, C830), Singers[Singers], 0), 2, 0) = "Gents",
      INDEX(Bhajans[], MATCH(IF(D830&lt;&gt;"", D830, E830), Bhajans[title], 0), 13),
      INDEX(Bhajans[], MATCH(IF(D830&lt;&gt;"", D830, E830), Bhajans[title], 0), 14)
    ),
    ""
  )
)
</f>
        <v>2.5 Pancham / D#</v>
      </c>
      <c r="J830" s="25" t="str">
        <f t="array" ref="J830">IF(AND($D830="", $E830=""), "", IFNA(INDEX(Bhajans[], MATCH(IF($D830&lt;&gt;"", $D830, $E830), Bhajans[title], 0), 9), ""))
</f>
        <v>Maand</v>
      </c>
      <c r="K830" s="26" t="str">
        <f t="array" ref="K830">IF(AND($D830="", $E830=""), "", IFNA(INDEX(Bhajans[], MATCH(IF($D830&lt;&gt;"", $D830, $E830), Bhajans[title], 0), 5), ""))
</f>
        <v>Radhey Krishna Radhey Krishna Jai Sri Krishna Radhey Radhey (2)
Radhey Krishna Radhey Radhey
Jai Sri Krishna Radhey Radhey
Shirdi Krishna Parthi Krishna Sai Krishna Radhey Radhey
Radhey Krishna Radhey Krishna Jai Sri Krishna Radhey Radhey
Radhey Krishna Radhey Radhey [ Jai Sri ... ]</v>
      </c>
      <c r="L830" s="26" t="str">
        <f t="array" ref="L830">IF(AND($D830="", $E830=""), "", IFNA(INDEX(Bhajans[], MATCH(IF($D830&lt;&gt;"", $D830, $E830), Bhajans[title], 0), 4), ""))
</f>
        <v>Repeat the names of Radhey Krishna, of Shirdi Krishna and Parthi Krishna. Victory be to Sai Krishna.</v>
      </c>
    </row>
    <row r="831" ht="22.5" hidden="1" customHeight="1">
      <c r="A831" s="5">
        <v>46128.0</v>
      </c>
      <c r="B831" s="20" t="s">
        <v>0</v>
      </c>
      <c r="C831" s="28" t="str">
        <f t="array" ref="C831">IFNA(XLOOKUP(E831,GP_Bhajan_List[GP Bhajan List], GP_Bhajan_List[Singer]),"")</f>
        <v/>
      </c>
      <c r="D831" s="20" t="s">
        <v>2771</v>
      </c>
      <c r="E831" s="22"/>
      <c r="F831" s="23"/>
      <c r="G831" s="65" t="s">
        <v>52</v>
      </c>
      <c r="H831" s="25" t="str">
        <f t="array" ref="H831">IFNA(INDEX(Pitches[],MATCH($G831,Pitches[Pitches],0),2),"")</f>
        <v>G#</v>
      </c>
      <c r="I831" s="23" t="str">
        <f t="array" ref="I831">IF(
  AND(D831="", E831=""), 
  "", 
  IFNA(
    IF(
      INDEX(Singers[], MATCH(IF(D831&lt;&gt;"", B831, C831), Singers[Singers], 0), 2, 0) = "Gents",
      INDEX(Bhajans[], MATCH(IF(D831&lt;&gt;"", D831, E831), Bhajans[title], 0), 13),
      INDEX(Bhajans[], MATCH(IF(D831&lt;&gt;"", D831, E831), Bhajans[title], 0), 14)
    ),
    ""
  )
)
</f>
        <v>1 Pancham / C</v>
      </c>
      <c r="J831" s="25" t="str">
        <f t="array" ref="J831">IF(AND($D831="", $E831=""), "", IFNA(INDEX(Bhajans[], MATCH(IF($D831&lt;&gt;"", $D831, $E831), Bhajans[title], 0), 9), ""))
</f>
        <v>Darbari</v>
      </c>
      <c r="K831" s="26" t="str">
        <f t="array" ref="K831">IF(AND($D831="", $E831=""), "", IFNA(INDEX(Bhajans[], MATCH(IF($D831&lt;&gt;"", $D831, $E831), Bhajans[title], 0), 5), ""))
</f>
        <v>Lambodhara Jaya Gajanana
Parvathi Nandana Parama Daya Ghana [ Lambodhara ... ]
Bandha Vimochana Bhava Bhaya Bhanjana
Pranava Swaroopa Hey Shiva Nandana
Paahi Prabho Maam Paahi Gajanana</v>
      </c>
      <c r="L831" s="26" t="str">
        <f t="array" ref="L831">IF(AND($D831="", $E831=""), "", IFNA(INDEX(Bhajans[], MATCH(IF($D831&lt;&gt;"", $D831, $E831), Bhajans[title], 0), 4), ""))
</f>
        <v>Victory to the elephant-headed and the big-bellied Lord Ganesha, the beloved son of Mother Parvathi. O Lord, You are the most compassionate one who removes the bondage and fear of birth and death. You are the very embodiment of the sacred Om. Please protect us, O Lord Ganesha.</v>
      </c>
    </row>
    <row r="832" ht="22.5" hidden="1" customHeight="1">
      <c r="A832" s="5">
        <v>46128.0</v>
      </c>
      <c r="B832" s="20" t="s">
        <v>1</v>
      </c>
      <c r="C832" s="28" t="str">
        <f t="array" ref="C832">IFNA(XLOOKUP(E832,GP_Bhajan_List[GP Bhajan List], GP_Bhajan_List[Singer]),"")</f>
        <v/>
      </c>
      <c r="D832" s="20" t="s">
        <v>9083</v>
      </c>
      <c r="E832" s="22"/>
      <c r="F832" s="23"/>
      <c r="G832" s="65" t="s">
        <v>108</v>
      </c>
      <c r="H832" s="25" t="str">
        <f t="array" ref="H832">IFNA(INDEX(Pitches[],MATCH($G832,Pitches[Pitches],0),2),"")</f>
        <v>B</v>
      </c>
      <c r="I832" s="23" t="str">
        <f t="array" ref="I832">IF(
  AND(D832="", E832=""), 
  "", 
  IFNA(
    IF(
      INDEX(Singers[], MATCH(IF(D832&lt;&gt;"", B832, C832), Singers[Singers], 0), 2, 0) = "Gents",
      INDEX(Bhajans[], MATCH(IF(D832&lt;&gt;"", D832, E832), Bhajans[title], 0), 13),
      INDEX(Bhajans[], MATCH(IF(D832&lt;&gt;"", D832, E832), Bhajans[title], 0), 14)
    ),
    ""
  )
)
</f>
        <v>2.5 Pancham / D#</v>
      </c>
      <c r="J832" s="25" t="str">
        <f t="array" ref="J832">IF(AND($D832="", $E832=""), "", IFNA(INDEX(Bhajans[], MATCH(IF($D832&lt;&gt;"", $D832, $E832), Bhajans[title], 0), 9), ""))
</f>
        <v>~ Maand</v>
      </c>
      <c r="K832" s="26" t="str">
        <f t="array" ref="K832">IF(AND($D832="", $E832=""), "", IFNA(INDEX(Bhajans[], MATCH(IF($D832&lt;&gt;"", $D832, $E832), Bhajans[title], 0), 5), ""))
</f>
        <v>Vidya Dayini Bhagavathi
Namo Namo Namo Sai Narayani [ Vidya Dayini ... ]
Chinmaya Roopini Naada Swaroopini [ Namo Namo ... ]</v>
      </c>
      <c r="L832" s="26" t="str">
        <f t="array" ref="L832">IF(AND($D832="", $E832=""), "", IFNA(INDEX(Bhajans[], MATCH(IF($D832&lt;&gt;"", $D832, $E832), Bhajans[title], 0), 4), ""))
</f>
        <v>Obeisance to the Goddess who bestows Knowledge and who plays musical instruments (Goddess Saraswathi), the embodiment of sound, energy and Cosmic consciousness.</v>
      </c>
    </row>
    <row r="833" ht="22.5" hidden="1" customHeight="1">
      <c r="A833" s="5">
        <v>46128.0</v>
      </c>
      <c r="B833" s="20" t="s">
        <v>18</v>
      </c>
      <c r="C833" s="28" t="str">
        <f t="array" ref="C833">IFNA(XLOOKUP(E833,GP_Bhajan_List[GP Bhajan List], GP_Bhajan_List[Singer]),"")</f>
        <v/>
      </c>
      <c r="D833" s="20" t="s">
        <v>3321</v>
      </c>
      <c r="E833" s="22"/>
      <c r="F833" s="23"/>
      <c r="G833" s="65" t="s">
        <v>108</v>
      </c>
      <c r="H833" s="25" t="str">
        <f t="array" ref="H833">IFNA(INDEX(Pitches[],MATCH($G833,Pitches[Pitches],0),2),"")</f>
        <v>B</v>
      </c>
      <c r="I833" s="23" t="str">
        <f t="array" ref="I833">IF(
  AND(D833="", E833=""), 
  "", 
  IFNA(
    IF(
      INDEX(Singers[], MATCH(IF(D833&lt;&gt;"", B833, C833), Singers[Singers], 0), 2, 0) = "Gents",
      INDEX(Bhajans[], MATCH(IF(D833&lt;&gt;"", D833, E833), Bhajans[title], 0), 13),
      INDEX(Bhajans[], MATCH(IF(D833&lt;&gt;"", D833, E833), Bhajans[title], 0), 14)
    ),
    ""
  )
)
</f>
        <v>3 Pancham / E</v>
      </c>
      <c r="J833" s="25" t="str">
        <f t="array" ref="J833">IF(AND($D833="", $E833=""), "", IFNA(INDEX(Bhajans[], MATCH(IF($D833&lt;&gt;"", $D833, $E833), Bhajans[title], 0), 9), ""))
</f>
        <v>Shankarabharanam / Bilawal</v>
      </c>
      <c r="K833" s="26" t="str">
        <f t="array" ref="K833">IF(AND($D833="", $E833=""), "", IFNA(INDEX(Bhajans[], MATCH(IF($D833&lt;&gt;"", $D833, $E833), Bhajans[title], 0), 5), ""))
</f>
        <v>Nandalala Yadu Nandalala
Brindavana Govinda Lala
Radha Lola Nandalala
Radha Madhava Nandalala (Jai)
Kokoro no Naka ni Hi wo Tomosou
Taeru Koto Naki Ai no Hi wo
Kurushimi mo Kanashimi mo
Chikara ni Kaeru Ai no Hi wo</v>
      </c>
      <c r="L833" s="26" t="str">
        <f t="array" ref="L833">IF(AND($D833="", $E833=""), "", IFNA(INDEX(Bhajans[], MATCH(IF($D833&lt;&gt;"", $D833, $E833), Bhajans[title], 0), 4), ""))
</f>
        <v>O Lord Krishna, child of Nanda, You are the darling of the Yadava (cowherd) chieftain. You are the child of Brindavan and the protector of cows. You are the favorite of Radha, the cowherd girl. Victory to You, O Krishna.</v>
      </c>
    </row>
    <row r="834" ht="22.5" hidden="1" customHeight="1">
      <c r="A834" s="5">
        <v>46135.0</v>
      </c>
      <c r="B834" s="20" t="s">
        <v>4</v>
      </c>
      <c r="C834" s="28" t="str">
        <f t="array" ref="C834">IFNA(XLOOKUP(E834,GP_Bhajan_List[GP Bhajan List], GP_Bhajan_List[Singer]),"")</f>
        <v/>
      </c>
      <c r="D834" s="20" t="s">
        <v>1583</v>
      </c>
      <c r="E834" s="22"/>
      <c r="F834" s="23"/>
      <c r="G834" s="65" t="s">
        <v>41</v>
      </c>
      <c r="H834" s="25" t="str">
        <f t="array" ref="H834">IFNA(INDEX(Pitches[],MATCH($G834,Pitches[Pitches],0),2),"")</f>
        <v>G</v>
      </c>
      <c r="I834" s="23" t="str">
        <f t="array" ref="I834">IF(
  AND(D834="", E834=""), 
  "", 
  IFNA(
    IF(
      INDEX(Singers[], MATCH(IF(D834&lt;&gt;"", B834, C834), Singers[Singers], 0), 2, 0) = "Gents",
      INDEX(Bhajans[], MATCH(IF(D834&lt;&gt;"", D834, E834), Bhajans[title], 0), 13),
      INDEX(Bhajans[], MATCH(IF(D834&lt;&gt;"", D834, E834), Bhajans[title], 0), 14)
    ),
    ""
  )
)
</f>
        <v>5 Madhyam / C</v>
      </c>
      <c r="J834" s="25" t="str">
        <f t="array" ref="J834">IF(AND($D834="", $E834=""), "", IFNA(INDEX(Bhajans[], MATCH(IF($D834&lt;&gt;"", $D834, $E834), Bhajans[title], 0), 9), ""))
</f>
        <v>Gavati</v>
      </c>
      <c r="K834" s="26" t="str">
        <f t="array" ref="K834">IF(AND($D834="", $E834=""), "", IFNA(INDEX(Bhajans[], MATCH(IF($D834&lt;&gt;"", $D834, $E834), Bhajans[title], 0), 5), ""))
</f>
        <v>Tum Ho Vighna Vinasha Ganesha (3)
Parvathi Nandana Paahi Gajanana
Pranava Swaroopa Parthi Pureesha
Paahi Ganesha Vighna Vinasha</v>
      </c>
      <c r="L834" s="26" t="str">
        <f t="array" ref="L834">IF(AND($D834="", $E834=""), "", IFNA(INDEX(Bhajans[], MATCH(IF($D834&lt;&gt;"", $D834, $E834), Bhajans[title], 0), 4), ""))
</f>
        <v>Protect me Oh Lord Ganesha, the destroyer of all obstacles, the son of Parvathi, the embodiment of primordial sound "OM" and the Lord of Parthi.</v>
      </c>
    </row>
    <row r="835" ht="22.5" hidden="1" customHeight="1">
      <c r="A835" s="5">
        <v>46135.0</v>
      </c>
      <c r="B835" s="20" t="s">
        <v>2</v>
      </c>
      <c r="C835" s="28" t="str">
        <f t="array" ref="C835">IFNA(XLOOKUP(E835,GP_Bhajan_List[GP Bhajan List], GP_Bhajan_List[Singer]),"")</f>
        <v/>
      </c>
      <c r="D835" s="20" t="s">
        <v>1011</v>
      </c>
      <c r="E835" s="22"/>
      <c r="F835" s="23"/>
      <c r="G835" s="65" t="s">
        <v>108</v>
      </c>
      <c r="H835" s="25" t="str">
        <f t="array" ref="H835">IFNA(INDEX(Pitches[],MATCH($G835,Pitches[Pitches],0),2),"")</f>
        <v>B</v>
      </c>
      <c r="I835" s="23" t="str">
        <f t="array" ref="I835">IF(
  AND(D835="", E835=""), 
  "", 
  IFNA(
    IF(
      INDEX(Singers[], MATCH(IF(D835&lt;&gt;"", B835, C835), Singers[Singers], 0), 2, 0) = "Gents",
      INDEX(Bhajans[], MATCH(IF(D835&lt;&gt;"", D835, E835), Bhajans[title], 0), 13),
      INDEX(Bhajans[], MATCH(IF(D835&lt;&gt;"", D835, E835), Bhajans[title], 0), 14)
    ),
    ""
  )
)
</f>
        <v>2 Pancham / D</v>
      </c>
      <c r="J835" s="25" t="str">
        <f t="array" ref="J835">IF(AND($D835="", $E835=""), "", IFNA(INDEX(Bhajans[], MATCH(IF($D835&lt;&gt;"", $D835, $E835), Bhajans[title], 0), 9), ""))
</f>
        <v>Mohanam / Bhoop</v>
      </c>
      <c r="K835" s="26" t="str">
        <f t="array" ref="K835">IF(AND($D835="", $E835=""), "", IFNA(INDEX(Bhajans[], MATCH(IF($D835&lt;&gt;"", $D835, $E835), Bhajans[title], 0), 5), ""))
</f>
        <v>Hara Hara Hara Hara Samba Shiva
Vibhuti Sundara Sai Shiva
Gangadhara Hara Gowri Shiva
Trishoola Dhari Trinetra Shiva
Parthi Puri Paramesha Shiva [ Vibhuti Sundara ... ]</v>
      </c>
      <c r="L835" s="26" t="str">
        <f t="array" ref="L835">IF(AND($D835="", $E835=""), "", IFNA(INDEX(Bhajans[], MATCH(IF($D835&lt;&gt;"", $D835, $E835), Bhajans[title], 0), 4), ""))
</f>
        <v>Chant the name of Shiva the three-eyed destroyer of evil. He bears the Ganges and the trident; chant the name of Sai Shiva of Parthi Who is adorned with holy ash.</v>
      </c>
    </row>
    <row r="836" ht="22.5" hidden="1" customHeight="1">
      <c r="A836" s="5">
        <v>46135.0</v>
      </c>
      <c r="B836" s="20" t="s">
        <v>0</v>
      </c>
      <c r="C836" s="28" t="str">
        <f t="array" ref="C836">IFNA(XLOOKUP(E836,GP_Bhajan_List[GP Bhajan List], GP_Bhajan_List[Singer]),"")</f>
        <v/>
      </c>
      <c r="D836" s="20" t="s">
        <v>1942</v>
      </c>
      <c r="E836" s="22"/>
      <c r="F836" s="23"/>
      <c r="G836" s="65" t="s">
        <v>120</v>
      </c>
      <c r="H836" s="25" t="str">
        <f t="array" ref="H836">IFNA(INDEX(Pitches[],MATCH($G836,Pitches[Pitches],0),2),"")</f>
        <v>D</v>
      </c>
      <c r="I836" s="23" t="str">
        <f t="array" ref="I836">IF(
  AND(D836="", E836=""), 
  "", 
  IFNA(
    IF(
      INDEX(Singers[], MATCH(IF(D836&lt;&gt;"", B836, C836), Singers[Singers], 0), 2, 0) = "Gents",
      INDEX(Bhajans[], MATCH(IF(D836&lt;&gt;"", D836, E836), Bhajans[title], 0), 13),
      INDEX(Bhajans[], MATCH(IF(D836&lt;&gt;"", D836, E836), Bhajans[title], 0), 14)
    ),
    ""
  )
)
</f>
        <v>5 Pancham / G</v>
      </c>
      <c r="J836" s="25" t="str">
        <f t="array" ref="J836">IF(AND($D836="", $E836=""), "", IFNA(INDEX(Bhajans[], MATCH(IF($D836&lt;&gt;"", $D836, $E836), Bhajans[title], 0), 9), ""))
</f>
        <v>Yaman Kalyan</v>
      </c>
      <c r="K836" s="26" t="str">
        <f t="array" ref="K836">IF(AND($D836="", $E836=""), "", IFNA(INDEX(Bhajans[], MATCH(IF($D836&lt;&gt;"", $D836, $E836), Bhajans[title], 0), 5), ""))
</f>
        <v>Atma Ram Ananda Dham
Achyutha Ram Ayodhya Ram
Sita Ram Sathya Sai Ram
Sundara Ram Sugunabhi Ram
Sai Ram Sai Ram Sai Ram Ram (3)
Atma Ram Ananda Ram
Adbhuta Ram Ayodhya Ram
Sita Ram Sathya Sai Ram
Sundara Ram Sugunabhi Ram
Sai Ram Sai Ram Sai Ram Ram (3)</v>
      </c>
      <c r="L836" s="26" t="str">
        <f t="array" ref="L836">IF(AND($D836="", $E836=""), "", IFNA(INDEX(Bhajans[], MATCH(IF($D836&lt;&gt;"", $D836, $E836), Bhajans[title], 0), 4), ""))
</f>
        <v>Worship the beautiful Form of Lord Rama, the resident of Ayodhya who is indweller of our heart and who confers bliss. Chant the name of Ram, the Lord of Sita and the virtuous one. Chant the name of Lord Sai who is none other than Lord Rama.</v>
      </c>
    </row>
    <row r="837" ht="22.5" hidden="1" customHeight="1">
      <c r="A837" s="5">
        <v>46138.0</v>
      </c>
      <c r="B837" s="20" t="s">
        <v>1</v>
      </c>
      <c r="C837" s="28" t="str">
        <f t="array" ref="C837">IFNA(XLOOKUP(E837,GP_Bhajan_List[GP Bhajan List], GP_Bhajan_List[Singer]),"")</f>
        <v/>
      </c>
      <c r="D837" s="20" t="s">
        <v>1091</v>
      </c>
      <c r="E837" s="22"/>
      <c r="F837" s="23"/>
      <c r="G837" s="65" t="s">
        <v>120</v>
      </c>
      <c r="H837" s="25" t="str">
        <f t="array" ref="H837">IFNA(INDEX(Pitches[],MATCH($G837,Pitches[Pitches],0),2),"")</f>
        <v>D</v>
      </c>
      <c r="I837" s="23" t="str">
        <f t="array" ref="I837">IF(
  AND(D837="", E837=""), 
  "", 
  IFNA(
    IF(
      INDEX(Singers[], MATCH(IF(D837&lt;&gt;"", B837, C837), Singers[Singers], 0), 2, 0) = "Gents",
      INDEX(Bhajans[], MATCH(IF(D837&lt;&gt;"", D837, E837), Bhajans[title], 0), 13),
      INDEX(Bhajans[], MATCH(IF(D837&lt;&gt;"", D837, E837), Bhajans[title], 0), 14)
    ),
    ""
  )
)
</f>
        <v>5 Pancham / G</v>
      </c>
      <c r="J837" s="25" t="str">
        <f t="array" ref="J837">IF(AND($D837="", $E837=""), "", IFNA(INDEX(Bhajans[], MATCH(IF($D837&lt;&gt;"", $D837, $E837), Bhajans[title], 0), 9), ""))
</f>
        <v>Charukeshi</v>
      </c>
      <c r="K837" s="26" t="str">
        <f t="array" ref="K837">IF(AND($D837="", $E837=""), "", IFNA(INDEX(Bhajans[], MATCH(IF($D837&lt;&gt;"", $D837, $E837), Bhajans[title], 0), 5), ""))
</f>
        <v>Lambodhara Gananatha Gajanana
Parvathi Nandana Shubhanana
Pashupathi Tanaya Siddhi Vinayaka
Pranavakaara Shambho Nandana
Parthi Pureesha Paahi Gajanana
Hey Shiva Nandana Shubhanana</v>
      </c>
      <c r="L837" s="26" t="str">
        <f t="array" ref="L837">IF(AND($D837="", $E837=""), "", IFNA(INDEX(Bhajans[], MATCH(IF($D837&lt;&gt;"", $D837, $E837), Bhajans[title], 0), 4), ""))
</f>
        <v>Protect me Lord Ganesha, the Lord of Ganaas, who has an elephant head and is the big bellied son of Mother Parvathi and Lord Shiva. You are the one who embodies the sacred Om and who is verily Sai, the Lord of Parthi.</v>
      </c>
    </row>
    <row r="838" ht="22.5" hidden="1" customHeight="1">
      <c r="A838" s="5">
        <v>46138.0</v>
      </c>
      <c r="B838" s="20" t="s">
        <v>2</v>
      </c>
      <c r="C838" s="28" t="str">
        <f t="array" ref="C838">IFNA(XLOOKUP(E838,GP_Bhajan_List[GP Bhajan List], GP_Bhajan_List[Singer]),"")</f>
        <v/>
      </c>
      <c r="D838" s="20" t="s">
        <v>1302</v>
      </c>
      <c r="E838" s="22"/>
      <c r="F838" s="23"/>
      <c r="G838" s="65" t="s">
        <v>185</v>
      </c>
      <c r="H838" s="25" t="str">
        <f t="array" ref="H838">IFNA(INDEX(Pitches[],MATCH($G838,Pitches[Pitches],0),2),"")</f>
        <v>C</v>
      </c>
      <c r="I838" s="23" t="str">
        <f t="array" ref="I838">IF(
  AND(D838="", E838=""), 
  "", 
  IFNA(
    IF(
      INDEX(Singers[], MATCH(IF(D838&lt;&gt;"", B838, C838), Singers[Singers], 0), 2, 0) = "Gents",
      INDEX(Bhajans[], MATCH(IF(D838&lt;&gt;"", D838, E838), Bhajans[title], 0), 13),
      INDEX(Bhajans[], MATCH(IF(D838&lt;&gt;"", D838, E838), Bhajans[title], 0), 14)
    ),
    ""
  )
)
</f>
        <v>4 Pancham / F</v>
      </c>
      <c r="J838" s="25" t="str">
        <f t="array" ref="J838">IF(AND($D838="", $E838=""), "", IFNA(INDEX(Bhajans[], MATCH(IF($D838&lt;&gt;"", $D838, $E838), Bhajans[title], 0), 9), ""))
</f>
        <v>Yaman Kalyan</v>
      </c>
      <c r="K838" s="26" t="str">
        <f t="array" ref="K838">IF(AND($D838="", $E838=""), "", IFNA(INDEX(Bhajans[], MATCH(IF($D838&lt;&gt;"", $D838, $E838), Bhajans[title], 0), 5), ""))
</f>
        <v>Ananda Ram Ananda Shyam
Narayana Hari Narayana
Narayana Sai Narayana
Prema Swaroopa Brahmananda
Satchidananda Hari Narayana
Narayana Hari Narayana [ Narayana Sai ... ]</v>
      </c>
      <c r="L838" s="26" t="str">
        <f t="array" ref="L838">IF(AND($D838="", $E838=""), "", IFNA(INDEX(Bhajans[], MATCH(IF($D838&lt;&gt;"", $D838, $E838), Bhajans[title], 0), 4), ""))
</f>
        <v>O blissful Lord Ram and Shyam (Krishna), we chant Your name Narayana, Hari and Sai. O Lord, You are the embodiment of Divine Love, truth, awareness and bliss.</v>
      </c>
    </row>
    <row r="839" ht="22.5" hidden="1" customHeight="1">
      <c r="A839" s="5">
        <v>46138.0</v>
      </c>
      <c r="B839" s="20" t="s">
        <v>4</v>
      </c>
      <c r="C839" s="28" t="str">
        <f t="array" ref="C839">IFNA(XLOOKUP(E839,GP_Bhajan_List[GP Bhajan List], GP_Bhajan_List[Singer]),"")</f>
        <v/>
      </c>
      <c r="D839" s="20" t="s">
        <v>9167</v>
      </c>
      <c r="E839" s="22"/>
      <c r="F839" s="23"/>
      <c r="G839" s="65" t="s">
        <v>120</v>
      </c>
      <c r="H839" s="25" t="str">
        <f t="array" ref="H839">IFNA(INDEX(Pitches[],MATCH($G839,Pitches[Pitches],0),2),"")</f>
        <v>D</v>
      </c>
      <c r="I839" s="23" t="str">
        <f t="array" ref="I839">IF(
  AND(D839="", E839=""), 
  "", 
  IFNA(
    IF(
      INDEX(Singers[], MATCH(IF(D839&lt;&gt;"", B839, C839), Singers[Singers], 0), 2, 0) = "Gents",
      INDEX(Bhajans[], MATCH(IF(D839&lt;&gt;"", D839, E839), Bhajans[title], 0), 13),
      INDEX(Bhajans[], MATCH(IF(D839&lt;&gt;"", D839, E839), Bhajans[title], 0), 14)
    ),
    ""
  )
)
</f>
        <v>5.5 Pancham / G#</v>
      </c>
      <c r="J839" s="25" t="str">
        <f t="array" ref="J839">IF(AND($D839="", $E839=""), "", IFNA(INDEX(Bhajans[], MATCH(IF($D839&lt;&gt;"", $D839, $E839), Bhajans[title], 0), 9), ""))
</f>
        <v>~ Madhuvanti</v>
      </c>
      <c r="K839" s="26" t="str">
        <f t="array" ref="K839">IF(AND($D839="", $E839=""), "", IFNA(INDEX(Bhajans[], MATCH(IF($D839&lt;&gt;"", $D839, $E839), Bhajans[title], 0), 5), ""))
</f>
        <v>Shesha Shaila Vasa Narayana
Bhaktha Parijata Narayana [ Shesha Shaila ... ]
Sarva Jeeva Vasa Narayana
Saama Gaana Lola Narayana
Sathya Sai Roopa Narayana (Hey)</v>
      </c>
      <c r="L839" s="26" t="str">
        <f t="array" ref="L839">IF(AND($D839="", $E839=""), "", IFNA(INDEX(Bhajans[], MATCH(IF($D839&lt;&gt;"", $D839, $E839), Bhajans[title], 0), 4), ""))
</f>
        <v>Salutations to Lord Narayana who is reclining on the Celestial Serpent Adi Sesha. O Lord, You are the ever-pleasing Parijata flower for Your devotees, the indweller of all beings. You foster the Saama Veda which is the basis of music. O Lord Sathya Sai, You are none other than Lord Narayana.</v>
      </c>
    </row>
    <row r="840" ht="22.5" hidden="1" customHeight="1">
      <c r="A840" s="5">
        <v>46138.0</v>
      </c>
      <c r="B840" s="20" t="s">
        <v>0</v>
      </c>
      <c r="C840" s="28" t="str">
        <f t="array" ref="C840">IFNA(XLOOKUP(E840,GP_Bhajan_List[GP Bhajan List], GP_Bhajan_List[Singer]),"")</f>
        <v/>
      </c>
      <c r="D840" s="20" t="s">
        <v>9181</v>
      </c>
      <c r="E840" s="22"/>
      <c r="F840" s="23"/>
      <c r="G840" s="65" t="s">
        <v>52</v>
      </c>
      <c r="H840" s="25" t="str">
        <f t="array" ref="H840">IFNA(INDEX(Pitches[],MATCH($G840,Pitches[Pitches],0),2),"")</f>
        <v>G#</v>
      </c>
      <c r="I840" s="23" t="str">
        <f t="array" ref="I840">IF(
  AND(D840="", E840=""), 
  "", 
  IFNA(
    IF(
      INDEX(Singers[], MATCH(IF(D840&lt;&gt;"", B840, C840), Singers[Singers], 0), 2, 0) = "Gents",
      INDEX(Bhajans[], MATCH(IF(D840&lt;&gt;"", D840, E840), Bhajans[title], 0), 13),
      INDEX(Bhajans[], MATCH(IF(D840&lt;&gt;"", D840, E840), Bhajans[title], 0), 14)
    ),
    ""
  )
)
</f>
        <v>7 Pancham / B</v>
      </c>
      <c r="J840" s="25" t="str">
        <f t="array" ref="J840">IF(AND($D840="", $E840=""), "", IFNA(INDEX(Bhajans[], MATCH(IF($D840&lt;&gt;"", $D840, $E840), Bhajans[title], 0), 9), ""))
</f>
        <v>Raga Mishran</v>
      </c>
      <c r="K840" s="26" t="str">
        <f t="array" ref="K840">IF(AND($D840="", $E840=""), "", IFNA(INDEX(Bhajans[], MATCH(IF($D840&lt;&gt;"", $D840, $E840), Bhajans[title], 0), 5), ""))
</f>
        <v>Narayana Hari Narayana Bhaja Narayana Sai Narayana
Narayana Hari Narayana Narayana Sai Narayana (2)
Narayana Hari Narayana Jaya Narayana Sai Narayana
Narayana Hari Narayana Narayana Sai Narayana</v>
      </c>
      <c r="L840" s="26" t="str">
        <f t="array" ref="L840">IF(AND($D840="", $E840=""), "", IFNA(INDEX(Bhajans[], MATCH(IF($D840&lt;&gt;"", $D840, $E840), Bhajans[title], 0), 4), ""))
</f>
        <v>Worship Lord Narayana, the refuge of all beings. Victory be to You, O Lord Hari. O Lord Sai, the incarnation of Lord Narayana, victory to You.</v>
      </c>
    </row>
    <row r="841" ht="22.5" hidden="1" customHeight="1">
      <c r="A841" s="5">
        <v>46138.0</v>
      </c>
      <c r="B841" s="20" t="s">
        <v>2</v>
      </c>
      <c r="C841" s="28" t="str">
        <f t="array" ref="C841">IFNA(XLOOKUP(E841,GP_Bhajan_List[GP Bhajan List], GP_Bhajan_List[Singer]),"")</f>
        <v/>
      </c>
      <c r="D841" s="20" t="s">
        <v>2678</v>
      </c>
      <c r="E841" s="22"/>
      <c r="F841" s="23"/>
      <c r="G841" s="65" t="s">
        <v>52</v>
      </c>
      <c r="H841" s="25" t="str">
        <f t="array" ref="H841">IFNA(INDEX(Pitches[],MATCH($G841,Pitches[Pitches],0),2),"")</f>
        <v>G#</v>
      </c>
      <c r="I841" s="23" t="str">
        <f t="array" ref="I841">IF(
  AND(D841="", E841=""), 
  "", 
  IFNA(
    IF(
      INDEX(Singers[], MATCH(IF(D841&lt;&gt;"", B841, C841), Singers[Singers], 0), 2, 0) = "Gents",
      INDEX(Bhajans[], MATCH(IF(D841&lt;&gt;"", D841, E841), Bhajans[title], 0), 13),
      INDEX(Bhajans[], MATCH(IF(D841&lt;&gt;"", D841, E841), Bhajans[title], 0), 14)
    ),
    ""
  )
)
</f>
        <v>1 Pancham / C</v>
      </c>
      <c r="J841" s="25" t="str">
        <f t="array" ref="J841">IF(AND($D841="", $E841=""), "", IFNA(INDEX(Bhajans[], MATCH(IF($D841&lt;&gt;"", $D841, $E841), Bhajans[title], 0), 9), ""))
</f>
        <v>Jaunpuri</v>
      </c>
      <c r="K841" s="26" t="str">
        <f t="array" ref="K841">IF(AND($D841="", $E841=""), "", IFNA(INDEX(Bhajans[], MATCH(IF($D841&lt;&gt;"", $D841, $E841), Bhajans[title], 0), 5), ""))
</f>
        <v>Bhajo Madhura Hari Naam Nirantara Bhajo Madhura Hari Naam
Sarala Bhaav Se Sai Bhajo
Madhura Bhaav Se Baba Bhajo
Hari Hi Sukh Hai Hari Hi Shanthi
Hari Prashanthi Nivasi Ram</v>
      </c>
      <c r="L841" s="26" t="str">
        <f t="array" ref="L841">IF(AND($D841="", $E841=""), "", IFNA(INDEX(Bhajans[], MATCH(IF($D841&lt;&gt;"", $D841, $E841), Bhajans[title], 0), 4), ""))
</f>
        <v>Worship and recite forever the enchanting and sweet name of Lord Hari. There is no happiness and peace without chanting the sweet name of the Lord Sai, the resident of Prashanthi Nilayam, the abode of everlasting peace.</v>
      </c>
    </row>
    <row r="842" ht="22.5" hidden="1" customHeight="1">
      <c r="A842" s="5">
        <v>46139.0</v>
      </c>
      <c r="B842" s="20" t="s">
        <v>1</v>
      </c>
      <c r="C842" s="28" t="str">
        <f t="array" ref="C842">IFNA(XLOOKUP(E842,GP_Bhajan_List[GP Bhajan List], GP_Bhajan_List[Singer]),"")</f>
        <v/>
      </c>
      <c r="D842" s="20" t="s">
        <v>9202</v>
      </c>
      <c r="E842" s="22"/>
      <c r="F842" s="23"/>
      <c r="G842" s="65" t="s">
        <v>52</v>
      </c>
      <c r="H842" s="25" t="str">
        <f t="array" ref="H842">IFNA(INDEX(Pitches[],MATCH($G842,Pitches[Pitches],0),2),"")</f>
        <v>G#</v>
      </c>
      <c r="I842" s="23" t="str">
        <f t="array" ref="I842">IF(
  AND(D842="", E842=""), 
  "", 
  IFNA(
    IF(
      INDEX(Singers[], MATCH(IF(D842&lt;&gt;"", B842, C842), Singers[Singers], 0), 2, 0) = "Gents",
      INDEX(Bhajans[], MATCH(IF(D842&lt;&gt;"", D842, E842), Bhajans[title], 0), 13),
      INDEX(Bhajans[], MATCH(IF(D842&lt;&gt;"", D842, E842), Bhajans[title], 0), 14)
    ),
    ""
  )
)
</f>
        <v>1.5 Pancham / C#</v>
      </c>
      <c r="J842" s="25" t="str">
        <f t="array" ref="J842">IF(AND($D842="", $E842=""), "", IFNA(INDEX(Bhajans[], MATCH(IF($D842&lt;&gt;"", $D842, $E842), Bhajans[title], 0), 9), ""))
</f>
        <v>Abheri / Bhimpalas</v>
      </c>
      <c r="K842" s="26" t="str">
        <f t="array" ref="K842">IF(AND($D842="", $E842=""), "", IFNA(INDEX(Bhajans[], MATCH(IF($D842&lt;&gt;"", $D842, $E842), Bhajans[title], 0), 5), ""))
</f>
        <v>Jaya Jaya Govinda Narayana
Jaya Hari Govinda Narayana [ Jaya Jaya ... ]
Mathuradhipathey Mandara Giridhara
Murali Manohara Narayana
Narayana Namo (Sai) Narayana (3)</v>
      </c>
      <c r="L842" s="26" t="str">
        <f t="array" ref="L842">IF(AND($D842="", $E842=""), "", IFNA(INDEX(Bhajans[], MATCH(IF($D842&lt;&gt;"", $D842, $E842), Bhajans[title], 0), 4), ""))
</f>
        <v>Prostrations to Lord Narayana, who incarnated as Govinda (Krishna), who is the Lord of Mathura and the one who lifted the Mandara mountain and played soulful music with His Flute.</v>
      </c>
    </row>
    <row r="843" ht="22.5" hidden="1" customHeight="1">
      <c r="A843" s="5">
        <v>46139.0</v>
      </c>
      <c r="B843" s="20" t="s">
        <v>16</v>
      </c>
      <c r="C843" s="28" t="str">
        <f t="array" ref="C843">IFNA(XLOOKUP(E843,GP_Bhajan_List[GP Bhajan List], GP_Bhajan_List[Singer]),"")</f>
        <v/>
      </c>
      <c r="D843" s="20" t="s">
        <v>3845</v>
      </c>
      <c r="E843" s="22"/>
      <c r="F843" s="23"/>
      <c r="G843" s="65" t="s">
        <v>88</v>
      </c>
      <c r="H843" s="25" t="str">
        <f t="array" ref="H843">IFNA(INDEX(Pitches[],MATCH($G843,Pitches[Pitches],0),2),"")</f>
        <v>A</v>
      </c>
      <c r="I843" s="23" t="str">
        <f t="array" ref="I843">IF(
  AND(D843="", E843=""), 
  "", 
  IFNA(
    IF(
      INDEX(Singers[], MATCH(IF(D843&lt;&gt;"", B843, C843), Singers[Singers], 0), 2, 0) = "Gents",
      INDEX(Bhajans[], MATCH(IF(D843&lt;&gt;"", D843, E843), Bhajans[title], 0), 13),
      INDEX(Bhajans[], MATCH(IF(D843&lt;&gt;"", D843, E843), Bhajans[title], 0), 14)
    ),
    ""
  )
)
</f>
        <v>2 Pancham / D</v>
      </c>
      <c r="J843" s="25" t="str">
        <f t="array" ref="J843">IF(AND($D843="", $E843=""), "", IFNA(INDEX(Bhajans[], MATCH(IF($D843&lt;&gt;"", $D843, $E843), Bhajans[title], 0), 9), ""))
</f>
        <v>Pilu</v>
      </c>
      <c r="K843" s="26" t="str">
        <f t="array" ref="K843">IF(AND($D843="", $E843=""), "", IFNA(INDEX(Bhajans[], MATCH(IF($D843&lt;&gt;"", $D843, $E843), Bhajans[title], 0), 5), ""))
</f>
        <v>Hey Shesha Shayana Narayana
Veda Bharana Narayana
Bhava Bhaya Harana Narayana
Pavana Charana Narayana
Narayana Hari (Sai) Narayana (3)</v>
      </c>
      <c r="L843" s="26" t="str">
        <f t="array" ref="L843">IF(AND($D843="", $E843=""), "", IFNA(INDEX(Bhajans[], MATCH(IF($D843&lt;&gt;"", $D843, $E843), Bhajans[title], 0), 4), ""))
</f>
        <v>Glory to Lord Narayana who reclines on the serpent Adi Sesha and the one who fosters Vedas. Repeat the Holy name of Narayana whose sacred feet dispels the fear of repetitive births.</v>
      </c>
    </row>
    <row r="844" ht="22.5" hidden="1" customHeight="1">
      <c r="A844" s="5">
        <v>46139.0</v>
      </c>
      <c r="B844" s="20" t="s">
        <v>10</v>
      </c>
      <c r="C844" s="28" t="str">
        <f t="array" ref="C844">IFNA(XLOOKUP(E844,GP_Bhajan_List[GP Bhajan List], GP_Bhajan_List[Singer]),"")</f>
        <v/>
      </c>
      <c r="D844" s="20" t="s">
        <v>4426</v>
      </c>
      <c r="E844" s="22"/>
      <c r="F844" s="23"/>
      <c r="G844" s="65" t="s">
        <v>88</v>
      </c>
      <c r="H844" s="25" t="str">
        <f t="array" ref="H844">IFNA(INDEX(Pitches[],MATCH($G844,Pitches[Pitches],0),2),"")</f>
        <v>A</v>
      </c>
      <c r="I844" s="23" t="str">
        <f t="array" ref="I844">IF(
  AND(D844="", E844=""), 
  "", 
  IFNA(
    IF(
      INDEX(Singers[], MATCH(IF(D844&lt;&gt;"", B844, C844), Singers[Singers], 0), 2, 0) = "Gents",
      INDEX(Bhajans[], MATCH(IF(D844&lt;&gt;"", D844, E844), Bhajans[title], 0), 13),
      INDEX(Bhajans[], MATCH(IF(D844&lt;&gt;"", D844, E844), Bhajans[title], 0), 14)
    ),
    ""
  )
)
</f>
        <v>2.5 Pancham / D#</v>
      </c>
      <c r="J844" s="25" t="str">
        <f t="array" ref="J844">IF(AND($D844="", $E844=""), "", IFNA(INDEX(Bhajans[], MATCH(IF($D844&lt;&gt;"", $D844, $E844), Bhajans[title], 0), 9), ""))
</f>
        <v>Madhyamavati / Madhmad Sarang</v>
      </c>
      <c r="K844" s="26" t="str">
        <f t="array" ref="K844">IF(AND($D844="", $E844=""), "", IFNA(INDEX(Bhajans[], MATCH(IF($D844&lt;&gt;"", $D844, $E844), Bhajans[title], 0), 5), ""))
</f>
        <v>Sai Narayana Narayana Mangala Naam
Sathya Narayana Narayana Mangala Naam [ Sai Narayana ... ]
Sai Brahma Sai Vishnu
Sai Parameshwara Omkara
Sai Paramananda Mukunda
(Sathya) Sayeesha Mangala Naam
Narayana Narayana Mangala Dham
Sai Brahma Sai Vishnu
Sai Parameshwara Omkara
Sai Muralidhara Vara Govinda
Sayeesha Mangala Dhaam (Sathya)</v>
      </c>
      <c r="L844" s="26" t="str">
        <f t="array" ref="L844">IF(AND($D844="", $E844=""), "", IFNA(INDEX(Bhajans[], MATCH(IF($D844&lt;&gt;"", $D844, $E844), Bhajans[title], 0), 4), ""))
</f>
        <v>The divine names of Sai Narayana and Sathya Narayana are most auspicious. Lord Sai is verily Brahma, Vishnu, Shiva, the supremely blissful Krishna and the divine sound Om. Chant the name of Lord Sai that bestows auspiciousness.</v>
      </c>
    </row>
    <row r="845" ht="22.5" hidden="1" customHeight="1">
      <c r="A845" s="5">
        <v>46140.0</v>
      </c>
      <c r="B845" s="20" t="s">
        <v>4</v>
      </c>
      <c r="C845" s="28" t="str">
        <f t="array" ref="C845">IFNA(XLOOKUP(E845,GP_Bhajan_List[GP Bhajan List], GP_Bhajan_List[Singer]),"")</f>
        <v/>
      </c>
      <c r="D845" s="20" t="s">
        <v>2924</v>
      </c>
      <c r="E845" s="22"/>
      <c r="F845" s="23"/>
      <c r="G845" s="65" t="s">
        <v>228</v>
      </c>
      <c r="H845" s="25" t="str">
        <f t="array" ref="H845">IFNA(INDEX(Pitches[],MATCH($G845,Pitches[Pitches],0),2),"")</f>
        <v>F</v>
      </c>
      <c r="I845" s="23" t="str">
        <f t="array" ref="I845">IF(
  AND(D845="", E845=""), 
  "", 
  IFNA(
    IF(
      INDEX(Singers[], MATCH(IF(D845&lt;&gt;"", B845, C845), Singers[Singers], 0), 2, 0) = "Gents",
      INDEX(Bhajans[], MATCH(IF(D845&lt;&gt;"", D845, E845), Bhajans[title], 0), 13),
      INDEX(Bhajans[], MATCH(IF(D845&lt;&gt;"", D845, E845), Bhajans[title], 0), 14)
    ),
    ""
  )
)
</f>
        <v>2 Pancham / D</v>
      </c>
      <c r="J845" s="25" t="str">
        <f t="array" ref="J845">IF(AND($D845="", $E845=""), "", IFNA(INDEX(Bhajans[], MATCH(IF($D845&lt;&gt;"", $D845, $E845), Bhajans[title], 0), 9), ""))
</f>
        <v>Yaman Kalyan</v>
      </c>
      <c r="K845" s="26" t="str">
        <f t="array" ref="K845">IF(AND($D845="", $E845=""), "", IFNA(INDEX(Bhajans[], MATCH(IF($D845&lt;&gt;"", $D845, $E845), Bhajans[title], 0), 5), ""))
</f>
        <v>Bhava Bhaya Bhanjana Shesha Shayana Hari
Pranava Swaroopa Narayana
Rajeeva Lochana Adi Sanathana
Bandha Vimochana Narayana
Padmanabha Prabhu Kamala Manohara
Vaikuntapathey Narayana (2) [ Pranava Swaroopa ... ]</v>
      </c>
      <c r="L845" s="26" t="str">
        <f t="array" ref="L845">IF(AND($D845="", $E845=""), "", IFNA(INDEX(Bhajans[], MATCH(IF($D845&lt;&gt;"", $D845, $E845), Bhajans[title], 0), 4), ""))
</f>
        <v>Glory to Lord Hari (Narayana), the one reclining on the Celestial Serpent Sesha and the one who removes the fear of worldly sorrows. O Lord, You are the embodiment of the Primordial sound (Om), the one having eyes resembling a lotus, one who is eternal from the beginning, one who frees us from the cycle of birth and death. You are the captivating Lord from whose navel rose the Lotus of Creation and Your abode is Vaikunta.</v>
      </c>
    </row>
    <row r="846" ht="22.5" hidden="1" customHeight="1">
      <c r="A846" s="5">
        <v>46140.0</v>
      </c>
      <c r="B846" s="20" t="s">
        <v>20</v>
      </c>
      <c r="C846" s="28" t="str">
        <f t="array" ref="C846">IFNA(XLOOKUP(E846,GP_Bhajan_List[GP Bhajan List], GP_Bhajan_List[Singer]),"")</f>
        <v/>
      </c>
      <c r="D846" s="20" t="s">
        <v>5476</v>
      </c>
      <c r="E846" s="22"/>
      <c r="F846" s="23"/>
      <c r="G846" s="65" t="s">
        <v>41</v>
      </c>
      <c r="H846" s="25" t="str">
        <f t="array" ref="H846">IFNA(INDEX(Pitches[],MATCH($G846,Pitches[Pitches],0),2),"")</f>
        <v>G</v>
      </c>
      <c r="I846" s="23" t="str">
        <f t="array" ref="I846">IF(
  AND(D846="", E846=""), 
  "", 
  IFNA(
    IF(
      INDEX(Singers[], MATCH(IF(D846&lt;&gt;"", B846, C846), Singers[Singers], 0), 2, 0) = "Gents",
      INDEX(Bhajans[], MATCH(IF(D846&lt;&gt;"", D846, E846), Bhajans[title], 0), 13),
      INDEX(Bhajans[], MATCH(IF(D846&lt;&gt;"", D846, E846), Bhajans[title], 0), 14)
    ),
    ""
  )
)
</f>
        <v>1 Pancham / C</v>
      </c>
      <c r="J846" s="25" t="str">
        <f t="array" ref="J846">IF(AND($D846="", $E846=""), "", IFNA(INDEX(Bhajans[], MATCH(IF($D846&lt;&gt;"", $D846, $E846), Bhajans[title], 0), 9), ""))
</f>
        <v>Vakulabharanam / Basant Mukhari</v>
      </c>
      <c r="K846" s="26" t="str">
        <f t="array" ref="K846">IF(AND($D846="", $E846=""), "", IFNA(INDEX(Bhajans[], MATCH(IF($D846&lt;&gt;"", $D846, $E846), Bhajans[title], 0), 5), ""))
</f>
        <v>Garuda Vahana Narayana
Hey Shesha Shayana Narayana [ Garuda Vahana ... ]
Sri Lakshmi Ramana Narayana
Hari Om Hari Om Narayana</v>
      </c>
      <c r="L846" s="26" t="str">
        <f t="array" ref="L846">IF(AND($D846="", $E846=""), "", IFNA(INDEX(Bhajans[], MATCH(IF($D846&lt;&gt;"", $D846, $E846), Bhajans[title], 0), 4), ""))
</f>
        <v>Glory to Lord Narayana, who is the beloved of His consort, Goddess Lakshmi, whose vehicle is Garuda, who sleeps on the serpent (also known as "Adi Sesha"- who incarnated as Lakshmana - Lord Rama's brother) and who is also known as Hari.</v>
      </c>
    </row>
    <row r="847" ht="22.5" hidden="1" customHeight="1">
      <c r="A847" s="5">
        <v>46140.0</v>
      </c>
      <c r="B847" s="20" t="s">
        <v>2</v>
      </c>
      <c r="C847" s="28" t="str">
        <f t="array" ref="C847">IFNA(XLOOKUP(E847,GP_Bhajan_List[GP Bhajan List], GP_Bhajan_List[Singer]),"")</f>
        <v/>
      </c>
      <c r="D847" s="20" t="s">
        <v>871</v>
      </c>
      <c r="E847" s="22"/>
      <c r="F847" s="23"/>
      <c r="G847" s="65" t="s">
        <v>88</v>
      </c>
      <c r="H847" s="25" t="str">
        <f t="array" ref="H847">IFNA(INDEX(Pitches[],MATCH($G847,Pitches[Pitches],0),2),"")</f>
        <v>A</v>
      </c>
      <c r="I847" s="23" t="str">
        <f t="array" ref="I847">IF(
  AND(D847="", E847=""), 
  "", 
  IFNA(
    IF(
      INDEX(Singers[], MATCH(IF(D847&lt;&gt;"", B847, C847), Singers[Singers], 0), 2, 0) = "Gents",
      INDEX(Bhajans[], MATCH(IF(D847&lt;&gt;"", D847, E847), Bhajans[title], 0), 13),
      INDEX(Bhajans[], MATCH(IF(D847&lt;&gt;"", D847, E847), Bhajans[title], 0), 14)
    ),
    ""
  )
)
</f>
        <v>2 Pancham / D</v>
      </c>
      <c r="J847" s="25" t="str">
        <f t="array" ref="J847">IF(AND($D847="", $E847=""), "", IFNA(INDEX(Bhajans[], MATCH(IF($D847&lt;&gt;"", $D847, $E847), Bhajans[title], 0), 9), ""))
</f>
        <v>Miyan ki Malhar</v>
      </c>
      <c r="K847" s="26" t="str">
        <f t="array" ref="K847">IF(AND($D847="", $E847=""), "", IFNA(INDEX(Bhajans[], MATCH(IF($D847&lt;&gt;"", $D847, $E847), Bhajans[title], 0), 5), ""))
</f>
        <v>Chandra Vadana Kamala Nayana
Narayana Hari Narayana
Anantha Shayana Deena Sharanya [ Narayana Sai ... ]</v>
      </c>
      <c r="L847" s="26" t="str">
        <f t="array" ref="L847">IF(AND($D847="", $E847=""), "", IFNA(INDEX(Bhajans[], MATCH(IF($D847&lt;&gt;"", $D847, $E847), Bhajans[title], 0), 4), ""))
</f>
        <v>Glory to Lord Narayana who has a face pleasing like the moon and whose eyes are like lotus. He is reclining eternally on the Celestial Serpent Sesha and is the refuge to the weak and meek.</v>
      </c>
    </row>
    <row r="848" ht="22.5" hidden="1" customHeight="1">
      <c r="A848" s="5">
        <v>46141.0</v>
      </c>
      <c r="B848" s="20" t="s">
        <v>4</v>
      </c>
      <c r="C848" s="28" t="str">
        <f t="array" ref="C848">IFNA(XLOOKUP(E848,GP_Bhajan_List[GP Bhajan List], GP_Bhajan_List[Singer]),"")</f>
        <v/>
      </c>
      <c r="D848" s="20" t="s">
        <v>9270</v>
      </c>
      <c r="E848" s="22"/>
      <c r="F848" s="23"/>
      <c r="G848" s="65" t="s">
        <v>155</v>
      </c>
      <c r="H848" s="25" t="str">
        <f t="array" ref="H848">IFNA(INDEX(Pitches[],MATCH($G848,Pitches[Pitches],0),2),"")</f>
        <v>C#</v>
      </c>
      <c r="I848" s="23" t="str">
        <f t="array" ref="I848">IF(
  AND(D848="", E848=""), 
  "", 
  IFNA(
    IF(
      INDEX(Singers[], MATCH(IF(D848&lt;&gt;"", B848, C848), Singers[Singers], 0), 2, 0) = "Gents",
      INDEX(Bhajans[], MATCH(IF(D848&lt;&gt;"", D848, E848), Bhajans[title], 0), 13),
      INDEX(Bhajans[], MATCH(IF(D848&lt;&gt;"", D848, E848), Bhajans[title], 0), 14)
    ),
    ""
  )
)
</f>
        <v>4.5 Pancham / F#</v>
      </c>
      <c r="J848" s="25" t="str">
        <f t="array" ref="J848">IF(AND($D848="", $E848=""), "", IFNA(INDEX(Bhajans[], MATCH(IF($D848&lt;&gt;"", $D848, $E848), Bhajans[title], 0), 9), ""))
</f>
        <v>Abheri / Bhimpalas</v>
      </c>
      <c r="K848" s="26" t="str">
        <f t="array" ref="K848">IF(AND($D848="", $E848=""), "", IFNA(INDEX(Bhajans[], MATCH(IF($D848&lt;&gt;"", $D848, $E848), Bhajans[title], 0), 5), ""))
</f>
        <v>Kasturi Tilakam Narayanam
Kamala Nayanam Narayanam [ Kasturi ... ]
Guruvayur Pura Narayanam
Kali Yuga Avatara Narayanam
Govinda Govinda Narayanam (2)</v>
      </c>
      <c r="L848" s="26" t="str">
        <f t="array" ref="L848">IF(AND($D848="", $E848=""), "", IFNA(INDEX(Bhajans[], MATCH(IF($D848&lt;&gt;"", $D848, $E848), Bhajans[title], 0), 4), ""))
</f>
        <v>Glory to the lotus-eyed Lord Narayana adorning the scented vermillion who is the presiding deity at Guruvayur. He is also the cowherd boy Krishna who has incarnated in this Kali age as Lord Sai.</v>
      </c>
    </row>
    <row r="849" ht="22.5" hidden="1" customHeight="1">
      <c r="A849" s="5">
        <v>46141.0</v>
      </c>
      <c r="B849" s="20" t="s">
        <v>18</v>
      </c>
      <c r="C849" s="28" t="str">
        <f t="array" ref="C849">IFNA(XLOOKUP(E849,GP_Bhajan_List[GP Bhajan List], GP_Bhajan_List[Singer]),"")</f>
        <v/>
      </c>
      <c r="D849" s="20" t="s">
        <v>1243</v>
      </c>
      <c r="E849" s="22"/>
      <c r="F849" s="23"/>
      <c r="G849" s="65" t="s">
        <v>52</v>
      </c>
      <c r="H849" s="25" t="str">
        <f t="array" ref="H849">IFNA(INDEX(Pitches[],MATCH($G849,Pitches[Pitches],0),2),"")</f>
        <v>G#</v>
      </c>
      <c r="I849" s="23" t="str">
        <f t="array" ref="I849">IF(
  AND(D849="", E849=""), 
  "", 
  IFNA(
    IF(
      INDEX(Singers[], MATCH(IF(D849&lt;&gt;"", B849, C849), Singers[Singers], 0), 2, 0) = "Gents",
      INDEX(Bhajans[], MATCH(IF(D849&lt;&gt;"", D849, E849), Bhajans[title], 0), 13),
      INDEX(Bhajans[], MATCH(IF(D849&lt;&gt;"", D849, E849), Bhajans[title], 0), 14)
    ),
    ""
  )
)
</f>
        <v>2 Pancham / D</v>
      </c>
      <c r="J849" s="25" t="str">
        <f t="array" ref="J849">IF(AND($D849="", $E849=""), "", IFNA(INDEX(Bhajans[], MATCH(IF($D849&lt;&gt;"", $D849, $E849), Bhajans[title], 0), 9), ""))
</f>
        <v>Shankarabharanam / Bilawal</v>
      </c>
      <c r="K849" s="26" t="str">
        <f t="array" ref="K849">IF(AND($D849="", $E849=""), "", IFNA(INDEX(Bhajans[], MATCH(IF($D849&lt;&gt;"", $D849, $E849), Bhajans[title], 0), 5), ""))
</f>
        <v>Man Ek Baar Hari Bol
Hari Hari Bol Hari Bol [ Man Ek Baar ... ]
Hari Pitha Hari Mata
Hari Guru Gnana Daata
Chidananda Roopa Hari Patitha Pavana Man Ek Baar Hari Bol</v>
      </c>
      <c r="L849" s="26" t="str">
        <f t="array" ref="L849">IF(AND($D849="", $E849=""), "", IFNA(INDEX(Bhajans[], MATCH(IF($D849&lt;&gt;"", $D849, $E849), Bhajans[title], 0), 4), ""))
</f>
        <v>O Mind, chant the name of Lord Hari at least once. He is the Mother, Father, Preceptor and the one who bestows wisdom and who is the very embodiment of Awareness and Bliss and who is the redeemer of the downtrodden.</v>
      </c>
    </row>
    <row r="850" ht="22.5" hidden="1" customHeight="1">
      <c r="A850" s="5">
        <v>46141.0</v>
      </c>
      <c r="B850" s="20" t="s">
        <v>10</v>
      </c>
      <c r="C850" s="28" t="str">
        <f t="array" ref="C850">IFNA(XLOOKUP(E850,GP_Bhajan_List[GP Bhajan List], GP_Bhajan_List[Singer]),"")</f>
        <v/>
      </c>
      <c r="D850" s="20" t="s">
        <v>9295</v>
      </c>
      <c r="E850" s="22"/>
      <c r="F850" s="23"/>
      <c r="G850" s="65" t="s">
        <v>41</v>
      </c>
      <c r="H850" s="25" t="str">
        <f t="array" ref="H850">IFNA(INDEX(Pitches[],MATCH($G850,Pitches[Pitches],0),2),"")</f>
        <v>G</v>
      </c>
      <c r="I850" s="23" t="str">
        <f t="array" ref="I850">IF(
  AND(D850="", E850=""), 
  "", 
  IFNA(
    IF(
      INDEX(Singers[], MATCH(IF(D850&lt;&gt;"", B850, C850), Singers[Singers], 0), 2, 0) = "Gents",
      INDEX(Bhajans[], MATCH(IF(D850&lt;&gt;"", D850, E850), Bhajans[title], 0), 13),
      INDEX(Bhajans[], MATCH(IF(D850&lt;&gt;"", D850, E850), Bhajans[title], 0), 14)
    ),
    ""
  )
)
</f>
        <v>7 Pancham / B</v>
      </c>
      <c r="J850" s="25" t="str">
        <f t="array" ref="J850">IF(AND($D850="", $E850=""), "", IFNA(INDEX(Bhajans[], MATCH(IF($D850&lt;&gt;"", $D850, $E850), Bhajans[title], 0), 9), ""))
</f>
        <v>Kapi</v>
      </c>
      <c r="K850" s="26" t="str">
        <f t="array" ref="K850">IF(AND($D850="", $E850=""), "", IFNA(INDEX(Bhajans[], MATCH(IF($D850&lt;&gt;"", $D850, $E850), Bhajans[title], 0), 5), ""))
</f>
        <v>Vaikuntapathey Sai Harey
Vaijayanti Mala Dhari [ Vaikuntapathey Sai ... ]
Hari Govinda Hari Gopala (3)
Vara Godavari (Chithravathi) Teera Vihari</v>
      </c>
      <c r="L850" s="26" t="str">
        <f t="array" ref="L850">IF(AND($D850="", $E850=""), "", IFNA(INDEX(Bhajans[], MATCH(IF($D850&lt;&gt;"", $D850, $E850), Bhajans[title], 0), 4), ""))
</f>
        <v>Glory to Lord Sai who is verily Lord Narayana of Vaikunta, who wears the Vaijayanti garland (a necklace worn by Lord Narayana as a sign of victory). He is Lord Hari and Govinda who resides on the banks of river Godavari and on the banks of the river Chithravathi as Lord Sai.</v>
      </c>
    </row>
    <row r="851" ht="22.5" hidden="1" customHeight="1">
      <c r="A851" s="5">
        <v>46142.0</v>
      </c>
      <c r="B851" s="20" t="s">
        <v>2</v>
      </c>
      <c r="C851" s="28" t="str">
        <f t="array" ref="C851">IFNA(XLOOKUP(E851,GP_Bhajan_List[GP Bhajan List], GP_Bhajan_List[Singer]),"")</f>
        <v/>
      </c>
      <c r="D851" s="20" t="s">
        <v>9310</v>
      </c>
      <c r="E851" s="22"/>
      <c r="F851" s="23"/>
      <c r="G851" s="65" t="s">
        <v>185</v>
      </c>
      <c r="H851" s="25" t="str">
        <f t="array" ref="H851">IFNA(INDEX(Pitches[],MATCH($G851,Pitches[Pitches],0),2),"")</f>
        <v>C</v>
      </c>
      <c r="I851" s="23" t="str">
        <f t="array" ref="I851">IF(
  AND(D851="", E851=""), 
  "", 
  IFNA(
    IF(
      INDEX(Singers[], MATCH(IF(D851&lt;&gt;"", B851, C851), Singers[Singers], 0), 2, 0) = "Gents",
      INDEX(Bhajans[], MATCH(IF(D851&lt;&gt;"", D851, E851), Bhajans[title], 0), 13),
      INDEX(Bhajans[], MATCH(IF(D851&lt;&gt;"", D851, E851), Bhajans[title], 0), 14)
    ),
    ""
  )
)
</f>
        <v>2.5 Pancham / D#</v>
      </c>
      <c r="J851" s="25" t="str">
        <f t="array" ref="J851">IF(AND($D851="", $E851=""), "", IFNA(INDEX(Bhajans[], MATCH(IF($D851&lt;&gt;"", $D851, $E851), Bhajans[title], 0), 9), ""))
</f>
        <v>Sama</v>
      </c>
      <c r="K851" s="26" t="str">
        <f t="array" ref="K851">IF(AND($D851="", $E851=""), "", IFNA(INDEX(Bhajans[], MATCH(IF($D851&lt;&gt;"", $D851, $E851), Bhajans[title], 0), 5), ""))
</f>
        <v>Sankata Harana Sri Sai Ramana
Pankaja Charana Namo Namo
Vedodharana Venkata Ramana
Lakshmi (Sai) Narayana Namo Namo
Namo Namo Namo Namo [ Pankaja Charana ... ]</v>
      </c>
      <c r="L851" s="26" t="str">
        <f t="array" ref="L851">IF(AND($D851="", $E851=""), "", IFNA(INDEX(Bhajans[], MATCH(IF($D851&lt;&gt;"", $D851, $E851), Bhajans[title], 0), 4), ""))
</f>
        <v>Salutations to Lord Sai (who is also the Lord Srinivasa of Tirupati), the one with feet soft like Lotus, the one who is the upholder of Vedas and who is the Consort of Lakshmi.</v>
      </c>
    </row>
    <row r="852" ht="22.5" hidden="1" customHeight="1">
      <c r="A852" s="5">
        <v>46142.0</v>
      </c>
      <c r="B852" s="20" t="s">
        <v>4</v>
      </c>
      <c r="C852" s="28" t="str">
        <f t="array" ref="C852">IFNA(XLOOKUP(E852,GP_Bhajan_List[GP Bhajan List], GP_Bhajan_List[Singer]),"")</f>
        <v/>
      </c>
      <c r="D852" s="20" t="s">
        <v>472</v>
      </c>
      <c r="E852" s="22"/>
      <c r="F852" s="23"/>
      <c r="G852" s="65" t="s">
        <v>89</v>
      </c>
      <c r="H852" s="25" t="str">
        <f t="array" ref="H852">IFNA(INDEX(Pitches[],MATCH($G852,Pitches[Pitches],0),2),"")</f>
        <v>E</v>
      </c>
      <c r="I852" s="23" t="str">
        <f t="array" ref="I852">IF(
  AND(D852="", E852=""), 
  "", 
  IFNA(
    IF(
      INDEX(Singers[], MATCH(IF(D852&lt;&gt;"", B852, C852), Singers[Singers], 0), 2, 0) = "Gents",
      INDEX(Bhajans[], MATCH(IF(D852&lt;&gt;"", D852, E852), Bhajans[title], 0), 13),
      INDEX(Bhajans[], MATCH(IF(D852&lt;&gt;"", D852, E852), Bhajans[title], 0), 14)
    ),
    ""
  )
)
</f>
        <v>6 Pancham / A</v>
      </c>
      <c r="J852" s="25" t="str">
        <f t="array" ref="J852">IF(AND($D852="", $E852=""), "", IFNA(INDEX(Bhajans[], MATCH(IF($D852&lt;&gt;"", $D852, $E852), Bhajans[title], 0), 9), ""))
</f>
        <v>Kalyani / Yaman</v>
      </c>
      <c r="K852" s="26" t="str">
        <f t="array" ref="K852">IF(AND($D852="", $E852=""), "", IFNA(INDEX(Bhajans[], MATCH(IF($D852&lt;&gt;"", $D852, $E852), Bhajans[title], 0), 5), ""))
</f>
        <v>Mukunda Madhava Karivarada Sri Sathya Sai Ram
Govinda Keshava Sri Hari Roopa Sathya Sai Ram
Mathsya Kurma Varaha Narahari Dashavatari Ram
Parthi Vasa Palaya Maam Prabho Sathya Sai Ram</v>
      </c>
      <c r="L852" s="26" t="str">
        <f t="array" ref="L852">IF(AND($D852="", $E852=""), "", IFNA(INDEX(Bhajans[], MATCH(IF($D852&lt;&gt;"", $D852, $E852), Bhajans[title], 0), 4), ""))
</f>
        <v>O Lord Sathya Sai, You were the Kari Varada (Lord Narayana, the saviour of the elephant from the clutches of crocodile), Mukunda, Madhava, Govinda, Keshava (various names of Lord Krishna), You are none other than the Ten Incarnations of Lord Vishnu such as, Matsya (Fish), Kurma (Tortoise), Varaha (Boar), Narahari (Narasimha). I pray to You O Lord Sathya Sai to protect me.</v>
      </c>
    </row>
    <row r="853" ht="22.5" hidden="1" customHeight="1">
      <c r="A853" s="5">
        <v>46142.0</v>
      </c>
      <c r="B853" s="20" t="s">
        <v>1</v>
      </c>
      <c r="C853" s="28" t="str">
        <f t="array" ref="C853">IFNA(XLOOKUP(E853,GP_Bhajan_List[GP Bhajan List], GP_Bhajan_List[Singer]),"")</f>
        <v/>
      </c>
      <c r="D853" s="20" t="s">
        <v>9328</v>
      </c>
      <c r="E853" s="22"/>
      <c r="F853" s="23"/>
      <c r="G853" s="65" t="s">
        <v>88</v>
      </c>
      <c r="H853" s="25" t="str">
        <f t="array" ref="H853">IFNA(INDEX(Pitches[],MATCH($G853,Pitches[Pitches],0),2),"")</f>
        <v>A</v>
      </c>
      <c r="I853" s="23" t="str">
        <f t="array" ref="I853">IF(
  AND(D853="", E853=""), 
  "", 
  IFNA(
    IF(
      INDEX(Singers[], MATCH(IF(D853&lt;&gt;"", B853, C853), Singers[Singers], 0), 2, 0) = "Gents",
      INDEX(Bhajans[], MATCH(IF(D853&lt;&gt;"", D853, E853), Bhajans[title], 0), 13),
      INDEX(Bhajans[], MATCH(IF(D853&lt;&gt;"", D853, E853), Bhajans[title], 0), 14)
    ),
    ""
  )
)
</f>
        <v>2 Pancham / D</v>
      </c>
      <c r="J853" s="25" t="str">
        <f t="array" ref="J853">IF(AND($D853="", $E853=""), "", IFNA(INDEX(Bhajans[], MATCH(IF($D853&lt;&gt;"", $D853, $E853), Bhajans[title], 0), 9), ""))
</f>
        <v>Aarabhi</v>
      </c>
      <c r="K853" s="26" t="str">
        <f t="array" ref="K853">IF(AND($D853="", $E853=""), "", IFNA(INDEX(Bhajans[], MATCH(IF($D853&lt;&gt;"", $D853, $E853), Bhajans[title], 0), 5), ""))
</f>
        <v>Namo Naarasimha Asura Vinasha
Triloka Pala Trivikrama
Simha Mukha Dhari Hari Narayana
Prahalada Rakshaka Hari Narayana
Sri Parthi Vasaya Sathya Narayana
Bhakthoddharaka Sai Narayana</v>
      </c>
      <c r="L853" s="26" t="str">
        <f t="array" ref="L853">IF(AND($D853="", $E853=""), "", IFNA(INDEX(Bhajans[], MATCH(IF($D853&lt;&gt;"", $D853, $E853), Bhajans[title], 0), 4), ""))
</f>
        <v>Salutations to Lord Narasimha, the destroyer of demons, the incarnation of Lord Vishnu. He sustains the three worlds, has the fierce face of a lion, and is the protector of Prahalada. He lives in Puttaparthi as our Lord Sathya Sai, the one who rescues all of His devotees.</v>
      </c>
    </row>
    <row r="854" ht="22.5" hidden="1" customHeight="1">
      <c r="A854" s="5">
        <v>46144.0</v>
      </c>
      <c r="B854" s="20" t="s">
        <v>16</v>
      </c>
      <c r="C854" s="28" t="str">
        <f t="array" ref="C854">IFNA(XLOOKUP(E854,GP_Bhajan_List[GP Bhajan List], GP_Bhajan_List[Singer]),"")</f>
        <v/>
      </c>
      <c r="D854" s="20" t="s">
        <v>8830</v>
      </c>
      <c r="E854" s="22"/>
      <c r="F854" s="23"/>
      <c r="G854" s="65" t="s">
        <v>227</v>
      </c>
      <c r="H854" s="25" t="str">
        <f t="array" ref="H854">IFNA(INDEX(Pitches[],MATCH($G854,Pitches[Pitches],0),2),"")</f>
        <v>A#</v>
      </c>
      <c r="I854" s="23" t="str">
        <f t="array" ref="I854">IF(
  AND(D854="", E854=""), 
  "", 
  IFNA(
    IF(
      INDEX(Singers[], MATCH(IF(D854&lt;&gt;"", B854, C854), Singers[Singers], 0), 2, 0) = "Gents",
      INDEX(Bhajans[], MATCH(IF(D854&lt;&gt;"", D854, E854), Bhajans[title], 0), 13),
      INDEX(Bhajans[], MATCH(IF(D854&lt;&gt;"", D854, E854), Bhajans[title], 0), 14)
    ),
    ""
  )
)
</f>
        <v>2 Pancham / D</v>
      </c>
      <c r="J854" s="25" t="str">
        <f t="array" ref="J854">IF(AND($D854="", $E854=""), "", IFNA(INDEX(Bhajans[], MATCH(IF($D854&lt;&gt;"", $D854, $E854), Bhajans[title], 0), 9), ""))
</f>
        <v>Pahadi</v>
      </c>
      <c r="K854" s="26" t="str">
        <f t="array" ref="K854">IF(AND($D854="", $E854=""), "", IFNA(INDEX(Bhajans[], MATCH(IF($D854&lt;&gt;"", $D854, $E854), Bhajans[title], 0), 5), ""))
</f>
        <v>Keshava Madhava Jaya Deva Madhusudhana
Netra Kamala Dala Athiva Manohara
Antaryami Prabhu Parameshwara
Maya Manusha Vesha Leeladhara (2)</v>
      </c>
      <c r="L854" s="26" t="str">
        <f t="array" ref="L854">IF(AND($D854="", $E854=""), "", IFNA(INDEX(Bhajans[], MATCH(IF($D854&lt;&gt;"", $D854, $E854), Bhajans[title], 0), 4), ""))
</f>
        <v>Chant the various names of Lord Krishna (Keshava, Madhava, Madhusudhana), the one who has beautiful eyes like a lotus petal, the indweller, the one who is supremely enchanting and who has taken the deluding human form as a sport.</v>
      </c>
    </row>
    <row r="855" ht="22.5" hidden="1" customHeight="1">
      <c r="A855" s="5">
        <v>46144.0</v>
      </c>
      <c r="B855" s="20" t="s">
        <v>20</v>
      </c>
      <c r="C855" s="28" t="str">
        <f t="array" ref="C855">IFNA(XLOOKUP(E855,GP_Bhajan_List[GP Bhajan List], GP_Bhajan_List[Singer]),"")</f>
        <v/>
      </c>
      <c r="D855" s="20" t="s">
        <v>9354</v>
      </c>
      <c r="E855" s="22"/>
      <c r="F855" s="23"/>
      <c r="G855" s="65" t="s">
        <v>41</v>
      </c>
      <c r="H855" s="25" t="str">
        <f t="array" ref="H855">IFNA(INDEX(Pitches[],MATCH($G855,Pitches[Pitches],0),2),"")</f>
        <v>G</v>
      </c>
      <c r="I855" s="23" t="str">
        <f t="array" ref="I855">IF(
  AND(D855="", E855=""), 
  "", 
  IFNA(
    IF(
      INDEX(Singers[], MATCH(IF(D855&lt;&gt;"", B855, C855), Singers[Singers], 0), 2, 0) = "Gents",
      INDEX(Bhajans[], MATCH(IF(D855&lt;&gt;"", D855, E855), Bhajans[title], 0), 13),
      INDEX(Bhajans[], MATCH(IF(D855&lt;&gt;"", D855, E855), Bhajans[title], 0), 14)
    ),
    ""
  )
)
</f>
        <v>2.5 Pancham / D#</v>
      </c>
      <c r="J855" s="25" t="str">
        <f t="array" ref="J855">IF(AND($D855="", $E855=""), "", IFNA(INDEX(Bhajans[], MATCH(IF($D855&lt;&gt;"", $D855, $E855), Bhajans[title], 0), 9), ""))
</f>
        <v>Vakulabharanam / Basant Mukhari</v>
      </c>
      <c r="K855" s="26" t="str">
        <f t="array" ref="K855">IF(AND($D855="", $E855=""), "", IFNA(INDEX(Bhajans[], MATCH(IF($D855&lt;&gt;"", $D855, $E855), Bhajans[title], 0), 5), ""))
</f>
        <v>Jaya Narayana Jaya Hari Om
Sai Narayana Jaya Hari Om [ Jaya Narayana ... ]
Brahma Shivaarchita Jaya Hari Om
Paapa Vinashaka Jaya Hari Om
Jaya Hari Om (Om) Jaya Hari Om</v>
      </c>
      <c r="L855" s="26" t="str">
        <f t="array" ref="L855">IF(AND($D855="", $E855=""), "", IFNA(INDEX(Bhajans[], MATCH(IF($D855&lt;&gt;"", $D855, $E855), Bhajans[title], 0), 4), ""))
</f>
        <v>Victory to Lord Narayana (Hari) who is worshipped by even the Lord of creation Brahma and the Lord of dissolution Shiva. Chant the holy names of Lord Narayana and Lord Sai that destroys sins.</v>
      </c>
    </row>
    <row r="856" ht="22.5" hidden="1" customHeight="1">
      <c r="A856" s="5">
        <v>46144.0</v>
      </c>
      <c r="B856" s="20" t="s">
        <v>6</v>
      </c>
      <c r="C856" s="28" t="str">
        <f t="array" ref="C856">IFNA(XLOOKUP(E856,GP_Bhajan_List[GP Bhajan List], GP_Bhajan_List[Singer]),"")</f>
        <v/>
      </c>
      <c r="D856" s="20" t="s">
        <v>334</v>
      </c>
      <c r="E856" s="22"/>
      <c r="F856" s="23"/>
      <c r="G856" s="65" t="s">
        <v>89</v>
      </c>
      <c r="H856" s="25" t="str">
        <f t="array" ref="H856">IFNA(INDEX(Pitches[],MATCH($G856,Pitches[Pitches],0),2),"")</f>
        <v>E</v>
      </c>
      <c r="I856" s="23" t="str">
        <f t="array" ref="I856">IF(
  AND(D856="", E856=""), 
  "", 
  IFNA(
    IF(
      INDEX(Singers[], MATCH(IF(D856&lt;&gt;"", B856, C856), Singers[Singers], 0), 2, 0) = "Gents",
      INDEX(Bhajans[], MATCH(IF(D856&lt;&gt;"", D856, E856), Bhajans[title], 0), 13),
      INDEX(Bhajans[], MATCH(IF(D856&lt;&gt;"", D856, E856), Bhajans[title], 0), 14)
    ),
    ""
  )
)
</f>
        <v>5 Pancham / G</v>
      </c>
      <c r="J856" s="25" t="str">
        <f t="array" ref="J856">IF(AND($D856="", $E856=""), "", IFNA(INDEX(Bhajans[], MATCH(IF($D856&lt;&gt;"", $D856, $E856), Bhajans[title], 0), 9), ""))
</f>
        <v>Madhyamavati / Madhmad Sarang</v>
      </c>
      <c r="K856" s="26" t="str">
        <f t="array" ref="K856">IF(AND($D856="", $E856=""), "", IFNA(INDEX(Bhajans[], MATCH(IF($D856&lt;&gt;"", $D856, $E856), Bhajans[title], 0), 5), ""))
</f>
        <v>Om Hari Om Hari Om Bhajorey Sada Om Hari Om Hari Om
Sathya (Sai) Narayana Hari Om (2)
Narayana Hari Narayana Hari Narayana Hari Om (2)
Sathya (Sai) Narayana Hari Om</v>
      </c>
      <c r="L856" s="26" t="str">
        <f t="array" ref="L856">IF(AND($D856="", $E856=""), "", IFNA(INDEX(Bhajans[], MATCH(IF($D856&lt;&gt;"", $D856, $E856), Bhajans[title], 0), 4), ""))
</f>
        <v>Chant incessantly the divine names of Lord Hari, Narayana and Sai. Lord Sathya Sai is verily Lord Narayana.</v>
      </c>
    </row>
    <row r="857" ht="22.5" hidden="1" customHeight="1">
      <c r="A857" s="5">
        <v>46145.0</v>
      </c>
      <c r="B857" s="20" t="s">
        <v>4</v>
      </c>
      <c r="C857" s="28" t="str">
        <f t="array" ref="C857">IFNA(XLOOKUP(E857,GP_Bhajan_List[GP Bhajan List], GP_Bhajan_List[Singer]),"")</f>
        <v/>
      </c>
      <c r="D857" s="20" t="s">
        <v>9376</v>
      </c>
      <c r="E857" s="22"/>
      <c r="F857" s="23"/>
      <c r="G857" s="65" t="s">
        <v>120</v>
      </c>
      <c r="H857" s="25" t="str">
        <f t="array" ref="H857">IFNA(INDEX(Pitches[],MATCH($G857,Pitches[Pitches],0),2),"")</f>
        <v>D</v>
      </c>
      <c r="I857" s="23" t="str">
        <f t="array" ref="I857">IF(
  AND(D857="", E857=""), 
  "", 
  IFNA(
    IF(
      INDEX(Singers[], MATCH(IF(D857&lt;&gt;"", B857, C857), Singers[Singers], 0), 2, 0) = "Gents",
      INDEX(Bhajans[], MATCH(IF(D857&lt;&gt;"", D857, E857), Bhajans[title], 0), 13),
      INDEX(Bhajans[], MATCH(IF(D857&lt;&gt;"", D857, E857), Bhajans[title], 0), 14)
    ),
    ""
  )
)
</f>
        <v>4 Pancham / F</v>
      </c>
      <c r="J857" s="25" t="str">
        <f t="array" ref="J857">IF(AND($D857="", $E857=""), "", IFNA(INDEX(Bhajans[], MATCH(IF($D857&lt;&gt;"", $D857, $E857), Bhajans[title], 0), 9), ""))
</f>
        <v>Maand</v>
      </c>
      <c r="K857" s="26" t="str">
        <f t="array" ref="K857">IF(AND($D857="", $E857=""), "", IFNA(INDEX(Bhajans[], MATCH(IF($D857&lt;&gt;"", $D857, $E857), Bhajans[title], 0), 5), ""))
</f>
        <v>Narayana Hari Narayana
Narahari Roopa Narayana
Vaikunta Vasa Namo Narayana
Vaidehi Mohana Narayana
Narayana Namo Narayana
Narayana Veda Parayana (Sai Narayana)</v>
      </c>
      <c r="L857" s="26" t="str">
        <f t="array" ref="L857">IF(AND($D857="", $E857=""), "", IFNA(INDEX(Bhajans[], MATCH(IF($D857&lt;&gt;"", $D857, $E857), Bhajans[title], 0), 4), ""))
</f>
        <v>Glory to Lord Narayana, the ultimate destination of all creation, O Lord, You took the form of the lion-faced Lord Narasimha. O resident of Vaikunta, prostrations to You. You were the favorite of Mother Sita when You incarnated as Rama. Salutations to You, O Lord Sai, You are the incarnation of Lord Vishnu.</v>
      </c>
    </row>
    <row r="858" ht="22.5" hidden="1" customHeight="1">
      <c r="A858" s="5">
        <v>46145.0</v>
      </c>
      <c r="B858" s="20" t="s">
        <v>0</v>
      </c>
      <c r="C858" s="28" t="str">
        <f t="array" ref="C858">IFNA(XLOOKUP(E858,GP_Bhajan_List[GP Bhajan List], GP_Bhajan_List[Singer]),"")</f>
        <v/>
      </c>
      <c r="D858" s="20" t="s">
        <v>4438</v>
      </c>
      <c r="E858" s="22"/>
      <c r="F858" s="23"/>
      <c r="G858" s="65" t="s">
        <v>101</v>
      </c>
      <c r="H858" s="25" t="str">
        <f t="array" ref="H858">IFNA(INDEX(Pitches[],MATCH($G858,Pitches[Pitches],0),2),"")</f>
        <v>F#</v>
      </c>
      <c r="I858" s="23" t="str">
        <f t="array" ref="I858">IF(
  AND(D858="", E858=""), 
  "", 
  IFNA(
    IF(
      INDEX(Singers[], MATCH(IF(D858&lt;&gt;"", B858, C858), Singers[Singers], 0), 2, 0) = "Gents",
      INDEX(Bhajans[], MATCH(IF(D858&lt;&gt;"", D858, E858), Bhajans[title], 0), 13),
      INDEX(Bhajans[], MATCH(IF(D858&lt;&gt;"", D858, E858), Bhajans[title], 0), 14)
    ),
    ""
  )
)
</f>
        <v>7 Pancham / B</v>
      </c>
      <c r="J858" s="25" t="str">
        <f t="array" ref="J858">IF(AND($D858="", $E858=""), "", IFNA(INDEX(Bhajans[], MATCH(IF($D858&lt;&gt;"", $D858, $E858), Bhajans[title], 0), 9), ""))
</f>
        <v>Amruthavarshini</v>
      </c>
      <c r="K858" s="26" t="str">
        <f t="array" ref="K858">IF(AND($D858="", $E858=""), "", IFNA(INDEX(Bhajans[], MATCH(IF($D858&lt;&gt;"", $D858, $E858), Bhajans[title], 0), 5), ""))
</f>
        <v>Kamala Nayana Narayana
Ksheerabdhi Shayana Narayana
Megha Varna Hari Narayana
Vaikunta Vasa Narayana
Prasanthi Vasa Narayana</v>
      </c>
      <c r="L858" s="26" t="str">
        <f t="array" ref="L858">IF(AND($D858="", $E858=""), "", IFNA(INDEX(Bhajans[], MATCH(IF($D858&lt;&gt;"", $D858, $E858), Bhajans[title], 0), 4), ""))
</f>
        <v>Glory to Lord Narayana, the lotus-eyed one who reclines on the Ocean of Milk, the one who is dark-hued like the rain cloud, the one who has Vaikunta as His abode. He is verily Lord Sai whose abode is Prashanthi Nilayam at Puttaparthi.</v>
      </c>
    </row>
    <row r="859" ht="22.5" hidden="1" customHeight="1">
      <c r="A859" s="5">
        <v>46145.0</v>
      </c>
      <c r="B859" s="20" t="s">
        <v>15</v>
      </c>
      <c r="C859" s="28" t="str">
        <f t="array" ref="C859">IFNA(XLOOKUP(E859,GP_Bhajan_List[GP Bhajan List], GP_Bhajan_List[Singer]),"")</f>
        <v/>
      </c>
      <c r="D859" s="20" t="s">
        <v>4135</v>
      </c>
      <c r="E859" s="22"/>
      <c r="F859" s="23"/>
      <c r="G859" s="65" t="s">
        <v>228</v>
      </c>
      <c r="H859" s="25" t="str">
        <f t="array" ref="H859">IFNA(INDEX(Pitches[],MATCH($G859,Pitches[Pitches],0),2),"")</f>
        <v>F</v>
      </c>
      <c r="I859" s="23" t="str">
        <f t="array" ref="I859">IF(
  AND(D859="", E859=""), 
  "", 
  IFNA(
    IF(
      INDEX(Singers[], MATCH(IF(D859&lt;&gt;"", B859, C859), Singers[Singers], 0), 2, 0) = "Gents",
      INDEX(Bhajans[], MATCH(IF(D859&lt;&gt;"", D859, E859), Bhajans[title], 0), 13),
      INDEX(Bhajans[], MATCH(IF(D859&lt;&gt;"", D859, E859), Bhajans[title], 0), 14)
    ),
    ""
  )
)
</f>
        <v>7 Pancham / B</v>
      </c>
      <c r="J859" s="25" t="str">
        <f t="array" ref="J859">IF(AND($D859="", $E859=""), "", IFNA(INDEX(Bhajans[], MATCH(IF($D859&lt;&gt;"", $D859, $E859), Bhajans[title], 0), 9), ""))
</f>
        <v>Bihag</v>
      </c>
      <c r="K859" s="26" t="str">
        <f t="array" ref="K859">IF(AND($D859="", $E859=""), "", IFNA(INDEX(Bhajans[], MATCH(IF($D859&lt;&gt;"", $D859, $E859), Bhajans[title], 0), 5), ""))
</f>
        <v>Naam Bhajo Hari Naam Bhajo
Narayana Sai Narayana [ Naam Bhajo ... ]
Nanda Ananda Mukunda Harey (2)
Brindavana Sai Baba Harey
Baba Harey Sai Baba Harey (3)</v>
      </c>
      <c r="L859" s="26" t="str">
        <f t="array" ref="L859">IF(AND($D859="", $E859=""), "", IFNA(INDEX(Bhajans[], MATCH(IF($D859&lt;&gt;"", $D859, $E859), Bhajans[title], 0), 4), ""))
</f>
        <v>Chant the name of Lord Hari who incarnated as Lord Krishna, the adorable son of Nanda in Brindavan. Lord Sai Baba is none other than Lord Hari.</v>
      </c>
    </row>
    <row r="860" ht="22.5" hidden="1" customHeight="1">
      <c r="A860" s="5">
        <v>46149.0</v>
      </c>
      <c r="B860" s="20" t="s">
        <v>2</v>
      </c>
      <c r="C860" s="28" t="str">
        <f t="array" ref="C860">IFNA(XLOOKUP(E860,GP_Bhajan_List[GP Bhajan List], GP_Bhajan_List[Singer]),"")</f>
        <v/>
      </c>
      <c r="D860" s="20" t="s">
        <v>246</v>
      </c>
      <c r="E860" s="22"/>
      <c r="F860" s="23"/>
      <c r="G860" s="65" t="s">
        <v>120</v>
      </c>
      <c r="H860" s="25" t="str">
        <f t="array" ref="H860">IFNA(INDEX(Pitches[],MATCH($G860,Pitches[Pitches],0),2),"")</f>
        <v>D</v>
      </c>
      <c r="I860" s="23" t="str">
        <f t="array" ref="I860">IF(
  AND(D860="", E860=""), 
  "", 
  IFNA(
    IF(
      INDEX(Singers[], MATCH(IF(D860&lt;&gt;"", B860, C860), Singers[Singers], 0), 2, 0) = "Gents",
      INDEX(Bhajans[], MATCH(IF(D860&lt;&gt;"", D860, E860), Bhajans[title], 0), 13),
      INDEX(Bhajans[], MATCH(IF(D860&lt;&gt;"", D860, E860), Bhajans[title], 0), 14)
    ),
    ""
  )
)
</f>
        <v>1.5 Madhyam / F#</v>
      </c>
      <c r="J860" s="25" t="str">
        <f t="array" ref="J860">IF(AND($D860="", $E860=""), "", IFNA(INDEX(Bhajans[], MATCH(IF($D860&lt;&gt;"", $D860, $E860), Bhajans[title], 0), 9), ""))
</f>
        <v>Pahadi</v>
      </c>
      <c r="K860" s="26" t="str">
        <f t="array" ref="K860">IF(AND($D860="", $E860=""), "", IFNA(INDEX(Bhajans[], MATCH(IF($D860&lt;&gt;"", $D860, $E860), Bhajans[title], 0), 5), ""))
</f>
        <v>Ambika Tanaya Gajanana
Gajavadana Gananatha Gajanana
Paahi Ganesha Vinayaka
Tribhuvana Palaka Mangala Dayaka
Vidya Buddhi Siddhi Pradayaka
Paahi Ganesha Vinayaka (2)
Ambika Tanaya Vinayaka
Gajavadana Gananatha Vinayaka
(Sathya) Sai Ganesha Vinayaka
Tribhuvana Palaka Mangala Dayaka
Vidya Buddhi Siddhi Pradayaka
(Sathya) Sai Ganesha Vinayaka</v>
      </c>
      <c r="L860" s="26" t="str">
        <f t="array" ref="L860">IF(AND($D860="", $E860=""), "", IFNA(INDEX(Bhajans[], MATCH(IF($D860&lt;&gt;"", $D860, $E860), Bhajans[title], 0), 4), ""))
</f>
        <v>O loving son of Mother Parvathi, the elephant-headed Lord Ganesha, kindly protect us. You are the sustainer of the three worlds, the one who confers auspiciousness, knowledge, wisdom and success.</v>
      </c>
    </row>
    <row r="861" ht="22.5" hidden="1" customHeight="1">
      <c r="A861" s="5">
        <v>46149.0</v>
      </c>
      <c r="B861" s="20" t="s">
        <v>15</v>
      </c>
      <c r="C861" s="28" t="str">
        <f t="array" ref="C861">IFNA(XLOOKUP(E861,GP_Bhajan_List[GP Bhajan List], GP_Bhajan_List[Singer]),"")</f>
        <v/>
      </c>
      <c r="D861" s="20" t="s">
        <v>5833</v>
      </c>
      <c r="E861" s="22"/>
      <c r="F861" s="23"/>
      <c r="G861" s="65" t="s">
        <v>210</v>
      </c>
      <c r="H861" s="25" t="str">
        <f t="array" ref="H861">IFNA(INDEX(Pitches[],MATCH($G861,Pitches[Pitches],0),2),"")</f>
        <v>G</v>
      </c>
      <c r="I861" s="23" t="str">
        <f t="array" ref="I861">IF(
  AND(D861="", E861=""), 
  "", 
  IFNA(
    IF(
      INDEX(Singers[], MATCH(IF(D861&lt;&gt;"", B861, C861), Singers[Singers], 0), 2, 0) = "Gents",
      INDEX(Bhajans[], MATCH(IF(D861&lt;&gt;"", D861, E861), Bhajans[title], 0), 13),
      INDEX(Bhajans[], MATCH(IF(D861&lt;&gt;"", D861, E861), Bhajans[title], 0), 14)
    ),
    ""
  )
)
</f>
        <v>5.5 Madhyam / C#</v>
      </c>
      <c r="J861" s="25" t="str">
        <f t="array" ref="J861">IF(AND($D861="", $E861=""), "", IFNA(INDEX(Bhajans[], MATCH(IF($D861&lt;&gt;"", $D861, $E861), Bhajans[title], 0), 9), ""))
</f>
        <v>Abhogi</v>
      </c>
      <c r="K861" s="26" t="str">
        <f t="array" ref="K861">IF(AND($D861="", $E861=""), "", IFNA(INDEX(Bhajans[], MATCH(IF($D861&lt;&gt;"", $D861, $E861), Bhajans[title], 0), 5), ""))
</f>
        <v>Mahishasura Mardhini Mama Taapa Vimochani
Madhava Sodari Mangala Kaarini [ Mahishasura Mardhini ... ]
Puttapartheeshwari Sathya Sayeeshwari
Sangeeta Roopini Saraswathi Manohari</v>
      </c>
      <c r="L861" s="26" t="str">
        <f t="array" ref="L861">IF(AND($D861="", $E861=""), "", IFNA(INDEX(Bhajans[], MATCH(IF($D861&lt;&gt;"", $D861, $E861), Bhajans[title], 0), 4), ""))
</f>
        <v>Glory be to Goddess Parvathi, the slayer of Mahisha, the remover of sins, the sister of Lord Madhava, the bestower of auspiciousness and Saraswathi, the very embodiment of music. She is verily Lord Sathya Sai, the dweller at Parthi.</v>
      </c>
    </row>
    <row r="862" ht="22.5" hidden="1" customHeight="1">
      <c r="A862" s="5">
        <v>46149.0</v>
      </c>
      <c r="B862" s="20" t="s">
        <v>0</v>
      </c>
      <c r="C862" s="28" t="str">
        <f t="array" ref="C862">IFNA(XLOOKUP(E862,GP_Bhajan_List[GP Bhajan List], GP_Bhajan_List[Singer]),"")</f>
        <v/>
      </c>
      <c r="D862" s="20" t="s">
        <v>8881</v>
      </c>
      <c r="E862" s="22"/>
      <c r="F862" s="23"/>
      <c r="G862" s="65" t="s">
        <v>120</v>
      </c>
      <c r="H862" s="25" t="str">
        <f t="array" ref="H862">IFNA(INDEX(Pitches[],MATCH($G862,Pitches[Pitches],0),2),"")</f>
        <v>D</v>
      </c>
      <c r="I862" s="23" t="str">
        <f t="array" ref="I862">IF(
  AND(D862="", E862=""), 
  "", 
  IFNA(
    IF(
      INDEX(Singers[], MATCH(IF(D862&lt;&gt;"", B862, C862), Singers[Singers], 0), 2, 0) = "Gents",
      INDEX(Bhajans[], MATCH(IF(D862&lt;&gt;"", D862, E862), Bhajans[title], 0), 13),
      INDEX(Bhajans[], MATCH(IF(D862&lt;&gt;"", D862, E862), Bhajans[title], 0), 14)
    ),
    ""
  )
)
</f>
        <v>1.5 Madhyam / F#</v>
      </c>
      <c r="J862" s="25" t="str">
        <f t="array" ref="J862">IF(AND($D862="", $E862=""), "", IFNA(INDEX(Bhajans[], MATCH(IF($D862&lt;&gt;"", $D862, $E862), Bhajans[title], 0), 9), ""))
</f>
        <v>Pahadi</v>
      </c>
      <c r="K862" s="26" t="str">
        <f t="array" ref="K862">IF(AND($D862="", $E862=""), "", IFNA(INDEX(Bhajans[], MATCH(IF($D862&lt;&gt;"", $D862, $E862), Bhajans[title], 0), 5), ""))
</f>
        <v>Sundara Shyam Nayanabhi Ram
Hey Ghana Shyam Nayanabhi Ram
Natavara Shyam Nayanabhi Ram
Radhey Shyam Nayanabhi Ram
Sai Shyam Nayanabhi Ram
Sundara Shyam Nayanabhi Ram
Hey Ghana Shyam Nayanabhi Ram
Natavara Shyam Nayanabhi Ram
Parthi Shyam Nayanabhi Ram
Sai Shyam Nayanabhi Ram</v>
      </c>
      <c r="L862" s="26" t="str">
        <f t="array" ref="L862">IF(AND($D862="", $E862=""), "", IFNA(INDEX(Bhajans[], MATCH(IF($D862&lt;&gt;"", $D862, $E862), Bhajans[title], 0), 4), ""))
</f>
        <v>This song extols Lord Krishna as the blue, dark complexioned Shyama, the supreme dancer and actor, the Lord of Radha who is very beautiful and enchanting for the eyes.</v>
      </c>
    </row>
    <row r="863" ht="22.5" hidden="1" customHeight="1">
      <c r="A863" s="5">
        <v>46156.0</v>
      </c>
      <c r="B863" s="20" t="s">
        <v>6</v>
      </c>
      <c r="C863" s="28" t="str">
        <f t="array" ref="C863">IFNA(XLOOKUP(E863,GP_Bhajan_List[GP Bhajan List], GP_Bhajan_List[Singer]),"")</f>
        <v/>
      </c>
      <c r="D863" s="20" t="s">
        <v>9446</v>
      </c>
      <c r="E863" s="22"/>
      <c r="F863" s="23"/>
      <c r="G863" s="65" t="s">
        <v>185</v>
      </c>
      <c r="H863" s="25" t="str">
        <f t="array" ref="H863">IFNA(INDEX(Pitches[],MATCH($G863,Pitches[Pitches],0),2),"")</f>
        <v>C</v>
      </c>
      <c r="I863" s="23" t="str">
        <f t="array" ref="I863">IF(
  AND(D863="", E863=""), 
  "", 
  IFNA(
    IF(
      INDEX(Singers[], MATCH(IF(D863&lt;&gt;"", B863, C863), Singers[Singers], 0), 2, 0) = "Gents",
      INDEX(Bhajans[], MATCH(IF(D863&lt;&gt;"", D863, E863), Bhajans[title], 0), 13),
      INDEX(Bhajans[], MATCH(IF(D863&lt;&gt;"", D863, E863), Bhajans[title], 0), 14)
    ),
    ""
  )
)
</f>
        <v>4 Pancham / F</v>
      </c>
      <c r="J863" s="25" t="str">
        <f t="array" ref="J863">IF(AND($D863="", $E863=""), "", IFNA(INDEX(Bhajans[], MATCH(IF($D863&lt;&gt;"", $D863, $E863), Bhajans[title], 0), 9), ""))
</f>
        <v>Darbari</v>
      </c>
      <c r="K863" s="26" t="str">
        <f t="array" ref="K863">IF(AND($D863="", $E863=""), "", IFNA(INDEX(Bhajans[], MATCH(IF($D863&lt;&gt;"", $D863, $E863), Bhajans[title], 0), 5), ""))
</f>
        <v>Sri Ganesha Sri Ganesha Sri Ganesha Paahi Maam
Jai Ganesha Jai Ganesha Jai Ganesha Raksha Maam
Sri Ganesha Paahi Maam Jai Ganesha Raksha Maam
Jai Ganesha Jai Ganesha Jai Ganesha Raksha Maam</v>
      </c>
      <c r="L863" s="26" t="str">
        <f t="array" ref="L863">IF(AND($D863="", $E863=""), "", IFNA(INDEX(Bhajans[], MATCH(IF($D863&lt;&gt;"", $D863, $E863), Bhajans[title], 0), 4), ""))
</f>
        <v>Victory to Thee, O Lord Ganesha. We pray to You to protect us.</v>
      </c>
    </row>
    <row r="864" ht="22.5" hidden="1" customHeight="1">
      <c r="A864" s="5">
        <v>46156.0</v>
      </c>
      <c r="B864" s="20" t="s">
        <v>16</v>
      </c>
      <c r="C864" s="28" t="str">
        <f t="array" ref="C864">IFNA(XLOOKUP(E864,GP_Bhajan_List[GP Bhajan List], GP_Bhajan_List[Singer]),"")</f>
        <v/>
      </c>
      <c r="D864" s="20" t="s">
        <v>356</v>
      </c>
      <c r="E864" s="22"/>
      <c r="F864" s="23"/>
      <c r="G864" s="65" t="s">
        <v>228</v>
      </c>
      <c r="H864" s="25" t="str">
        <f t="array" ref="H864">IFNA(INDEX(Pitches[],MATCH($G864,Pitches[Pitches],0),2),"")</f>
        <v>F</v>
      </c>
      <c r="I864" s="23" t="str">
        <f t="array" ref="I864">IF(
  AND(D864="", E864=""), 
  "", 
  IFNA(
    IF(
      INDEX(Singers[], MATCH(IF(D864&lt;&gt;"", B864, C864), Singers[Singers], 0), 2, 0) = "Gents",
      INDEX(Bhajans[], MATCH(IF(D864&lt;&gt;"", D864, E864), Bhajans[title], 0), 13),
      INDEX(Bhajans[], MATCH(IF(D864&lt;&gt;"", D864, E864), Bhajans[title], 0), 14)
    ),
    ""
  )
)
</f>
        <v>6 Pancham / A</v>
      </c>
      <c r="J864" s="25" t="str">
        <f t="array" ref="J864">IF(AND($D864="", $E864=""), "", IFNA(INDEX(Bhajans[], MATCH(IF($D864&lt;&gt;"", $D864, $E864), Bhajans[title], 0), 9), ""))
</f>
        <v>Abheri / Bhimpalas</v>
      </c>
      <c r="K864" s="26" t="str">
        <f t="array" ref="K864">IF(AND($D864="", $E864=""), "", IFNA(INDEX(Bhajans[], MATCH(IF($D864&lt;&gt;"", $D864, $E864), Bhajans[title], 0), 5), ""))
</f>
        <v>Abhayankara Sai Shiva
Avinashi Naga Bhooshana [ Abhayankara ... ]
Hara Hara Shambho Haalaahala Dhara
Pinaka Vaibhava Sai Shiva</v>
      </c>
      <c r="L864" s="26" t="str">
        <f t="array" ref="L864">IF(AND($D864="", $E864=""), "", IFNA(INDEX(Bhajans[], MATCH(IF($D864&lt;&gt;"", $D864, $E864), Bhajans[title], 0), 4), ""))
</f>
        <v>Chant the name of Lord Sai who destroys the fear of birth and death. He is verily Lord Shiva who is eternal and indestructible, and swallowed the haalaa-hala poison to protect the world. He is adorned with the cobra and the Pinaka bow. Glory to Sai Shiva.</v>
      </c>
    </row>
    <row r="865" ht="22.5" hidden="1" customHeight="1">
      <c r="A865" s="5">
        <v>46156.0</v>
      </c>
      <c r="B865" s="20" t="s">
        <v>10</v>
      </c>
      <c r="C865" s="28" t="str">
        <f t="array" ref="C865">IFNA(XLOOKUP(E865,GP_Bhajan_List[GP Bhajan List], GP_Bhajan_List[Singer]),"")</f>
        <v/>
      </c>
      <c r="D865" s="20" t="s">
        <v>1894</v>
      </c>
      <c r="E865" s="22"/>
      <c r="F865" s="23"/>
      <c r="G865" s="65" t="s">
        <v>41</v>
      </c>
      <c r="H865" s="25" t="str">
        <f t="array" ref="H865">IFNA(INDEX(Pitches[],MATCH($G865,Pitches[Pitches],0),2),"")</f>
        <v>G</v>
      </c>
      <c r="I865" s="23" t="str">
        <f t="array" ref="I865">IF(
  AND(D865="", E865=""), 
  "", 
  IFNA(
    IF(
      INDEX(Singers[], MATCH(IF(D865&lt;&gt;"", B865, C865), Singers[Singers], 0), 2, 0) = "Gents",
      INDEX(Bhajans[], MATCH(IF(D865&lt;&gt;"", D865, E865), Bhajans[title], 0), 13),
      INDEX(Bhajans[], MATCH(IF(D865&lt;&gt;"", D865, E865), Bhajans[title], 0), 14)
    ),
    ""
  )
)
</f>
        <v>1 Pancham / C</v>
      </c>
      <c r="J865" s="25" t="str">
        <f t="array" ref="J865">IF(AND($D865="", $E865=""), "", IFNA(INDEX(Bhajans[], MATCH(IF($D865&lt;&gt;"", $D865, $E865), Bhajans[title], 0), 9), ""))
</f>
        <v>Janasammohini</v>
      </c>
      <c r="K865" s="26" t="str">
        <f t="array" ref="K865">IF(AND($D865="", $E865=""), "", IFNA(INDEX(Bhajans[], MATCH(IF($D865&lt;&gt;"", $D865, $E865), Bhajans[title], 0), 5), ""))
</f>
        <v>Gowri Nathaya Vishwanathaya
Sai Nathaya Namah Shivaya
Gunatheethaya Gunadharaya [ Sai Nathaya ... ]
Kaala Kaalaya Kaalatheethaya
Kaala Roopaya Namah Shivaya
Prema Roopaya Parthi Vasaya [ Sai Nathaya ... ]
Om Namah Shivaya Sai Shivaya (4)</v>
      </c>
      <c r="L865" s="26" t="str">
        <f t="array" ref="L865">IF(AND($D865="", $E865=""), "", IFNA(INDEX(Bhajans[], MATCH(IF($D865&lt;&gt;"", $D865, $E865), Bhajans[title], 0), 4), ""))
</f>
        <v>Obeisance to Lord Shiva, who is the consort of Gowri and the Lord of the universe. You are Sai Natha who embodies all attributes yet attributeless. You are the embodiment of time, beyond time and the Lord of time. You are the resident of Parthi whose form is Love.</v>
      </c>
    </row>
    <row r="866" ht="22.5" hidden="1" customHeight="1">
      <c r="A866" s="5">
        <v>46163.0</v>
      </c>
      <c r="B866" s="20" t="s">
        <v>18</v>
      </c>
      <c r="C866" s="28" t="str">
        <f t="array" ref="C866">IFNA(XLOOKUP(E866,GP_Bhajan_List[GP Bhajan List], GP_Bhajan_List[Singer]),"")</f>
        <v/>
      </c>
      <c r="D866" s="20" t="s">
        <v>187</v>
      </c>
      <c r="E866" s="22"/>
      <c r="F866" s="23"/>
      <c r="G866" s="65" t="s">
        <v>101</v>
      </c>
      <c r="H866" s="25" t="str">
        <f t="array" ref="H866">IFNA(INDEX(Pitches[],MATCH($G866,Pitches[Pitches],0),2),"")</f>
        <v>F#</v>
      </c>
      <c r="I866" s="23" t="str">
        <f t="array" ref="I866">IF(
  AND(D866="", E866=""), 
  "", 
  IFNA(
    IF(
      INDEX(Singers[], MATCH(IF(D866&lt;&gt;"", B866, C866), Singers[Singers], 0), 2, 0) = "Gents",
      INDEX(Bhajans[], MATCH(IF(D866&lt;&gt;"", D866, E866), Bhajans[title], 0), 13),
      INDEX(Bhajans[], MATCH(IF(D866&lt;&gt;"", D866, E866), Bhajans[title], 0), 14)
    ),
    ""
  )
)
</f>
        <v>5 Madhyam / C</v>
      </c>
      <c r="J866" s="25" t="str">
        <f t="array" ref="J866">IF(AND($D866="", $E866=""), "", IFNA(INDEX(Bhajans[], MATCH(IF($D866&lt;&gt;"", $D866, $E866), Bhajans[title], 0), 9), ""))
</f>
        <v>Kuntalavarali</v>
      </c>
      <c r="K866" s="26" t="str">
        <f t="array" ref="K866">IF(AND($D866="", $E866=""), "", IFNA(INDEX(Bhajans[], MATCH(IF($D866&lt;&gt;"", $D866, $E866), Bhajans[title], 0), 5), ""))
</f>
        <v>Matanga Vadana Maam Palaya
Mouleeshwara Shiva Gowri Nandana (2)
Mangala Dayaka Siddhi Vinayaka</v>
      </c>
      <c r="L866" s="26" t="str">
        <f t="array" ref="L866">IF(AND($D866="", $E866=""), "", IFNA(INDEX(Bhajans[], MATCH(IF($D866&lt;&gt;"", $D866, $E866), Bhajans[title], 0), 4), ""))
</f>
        <v>O elephant-faced Lord Ganesha, protect me. O beloved son of Lord Shiva and Gowri, You are the one who bestows auspiciousness and success in our endeavors.</v>
      </c>
    </row>
    <row r="867" ht="22.5" hidden="1" customHeight="1">
      <c r="A867" s="5">
        <v>46163.0</v>
      </c>
      <c r="B867" s="20" t="s">
        <v>6</v>
      </c>
      <c r="C867" s="28" t="str">
        <f t="array" ref="C867">IFNA(XLOOKUP(E867,GP_Bhajan_List[GP Bhajan List], GP_Bhajan_List[Singer]),"")</f>
        <v/>
      </c>
      <c r="D867" s="20" t="s">
        <v>9494</v>
      </c>
      <c r="E867" s="22"/>
      <c r="F867" s="23"/>
      <c r="G867" s="65" t="s">
        <v>41</v>
      </c>
      <c r="H867" s="25" t="str">
        <f t="array" ref="H867">IFNA(INDEX(Pitches[],MATCH($G867,Pitches[Pitches],0),2),"")</f>
        <v>G</v>
      </c>
      <c r="I867" s="23" t="str">
        <f t="array" ref="I867">IF(
  AND(D867="", E867=""), 
  "", 
  IFNA(
    IF(
      INDEX(Singers[], MATCH(IF(D867&lt;&gt;"", B867, C867), Singers[Singers], 0), 2, 0) = "Gents",
      INDEX(Bhajans[], MATCH(IF(D867&lt;&gt;"", D867, E867), Bhajans[title], 0), 13),
      INDEX(Bhajans[], MATCH(IF(D867&lt;&gt;"", D867, E867), Bhajans[title], 0), 14)
    ),
    ""
  )
)
</f>
        <v>1 Pancham / C</v>
      </c>
      <c r="J867" s="25" t="str">
        <f t="array" ref="J867">IF(AND($D867="", $E867=""), "", IFNA(INDEX(Bhajans[], MATCH(IF($D867&lt;&gt;"", $D867, $E867), Bhajans[title], 0), 9), ""))
</f>
        <v>Natabhairavi</v>
      </c>
      <c r="K867" s="26" t="str">
        <f t="array" ref="K867">IF(AND($D867="", $E867=""), "", IFNA(INDEX(Bhajans[], MATCH(IF($D867&lt;&gt;"", $D867, $E867), Bhajans[title], 0), 5), ""))
</f>
        <v>Jeevan Jyothi Tum Ho Sai
Prem Ki Jyothi Jalao Sai Prem Ki Jyothi Jalao
Jeevan Ke In Andhiyaron Mey Sai Deep Jalao
Sai Deep Jalao Sathya Sai Deep Jalao [ Prem Ki Jyothi ... ]</v>
      </c>
      <c r="L867" s="26" t="str">
        <f t="array" ref="L867">IF(AND($D867="", $E867=""), "", IFNA(INDEX(Bhajans[], MATCH(IF($D867&lt;&gt;"", $D867, $E867), Bhajans[title], 0), 4), ""))
</f>
        <v>You are the Lamp of Life O Lord Sai, light in us the lamp of Love. Enlighten our life so we may cross the dark crevices of this turbulent world.</v>
      </c>
    </row>
    <row r="868" ht="22.5" hidden="1" customHeight="1">
      <c r="A868" s="5">
        <v>46163.0</v>
      </c>
      <c r="B868" s="20" t="s">
        <v>13</v>
      </c>
      <c r="C868" s="28" t="str">
        <f t="array" ref="C868">IFNA(XLOOKUP(E868,GP_Bhajan_List[GP Bhajan List], GP_Bhajan_List[Singer]),"")</f>
        <v/>
      </c>
      <c r="D868" s="20" t="s">
        <v>9503</v>
      </c>
      <c r="E868" s="22"/>
      <c r="F868" s="23"/>
      <c r="G868" s="65" t="s">
        <v>52</v>
      </c>
      <c r="H868" s="25" t="str">
        <f t="array" ref="H868">IFNA(INDEX(Pitches[],MATCH($G868,Pitches[Pitches],0),2),"")</f>
        <v>G#</v>
      </c>
      <c r="I868" s="23" t="str">
        <f t="array" ref="I868">IF(
  AND(D868="", E868=""), 
  "", 
  IFNA(
    IF(
      INDEX(Singers[], MATCH(IF(D868&lt;&gt;"", B868, C868), Singers[Singers], 0), 2, 0) = "Gents",
      INDEX(Bhajans[], MATCH(IF(D868&lt;&gt;"", D868, E868), Bhajans[title], 0), 13),
      INDEX(Bhajans[], MATCH(IF(D868&lt;&gt;"", D868, E868), Bhajans[title], 0), 14)
    ),
    ""
  )
)
</f>
        <v>1.5 Pancham / C#</v>
      </c>
      <c r="J868" s="25" t="str">
        <f t="array" ref="J868">IF(AND($D868="", $E868=""), "", IFNA(INDEX(Bhajans[], MATCH(IF($D868&lt;&gt;"", $D868, $E868), Bhajans[title], 0), 9), ""))
</f>
        <v>Janasammohini</v>
      </c>
      <c r="K868" s="26" t="str">
        <f t="array" ref="K868">IF(AND($D868="", $E868=""), "", IFNA(INDEX(Bhajans[], MATCH(IF($D868&lt;&gt;"", $D868, $E868), Bhajans[title], 0), 5), ""))
</f>
        <v>Shambho Shankara Deva
Bholey (Sai) Baba Mahadeva
Paahi Prabho Sharanam Deva (2) [ Bholey Baba ... ]
Hara Hara Gangey Mahadeva (3)</v>
      </c>
      <c r="L868" s="26" t="str">
        <f t="array" ref="L868">IF(AND($D868="", $E868=""), "", IFNA(INDEX(Bhajans[], MATCH(IF($D868&lt;&gt;"", $D868, $E868), Bhajans[title], 0), 4), ""))
</f>
        <v>Glory to Lord Shiva who bears the Holy river Ganga and who is the Lord of the Lords, Mahadeva. We offer our salutations and surrender to You, O Lord Sai Baba. You are verily the embodiment of Lord Shiva.</v>
      </c>
    </row>
    <row r="869" ht="22.5" hidden="1" customHeight="1">
      <c r="A869" s="5">
        <v>46166.0</v>
      </c>
      <c r="B869" s="20" t="s">
        <v>4</v>
      </c>
      <c r="C869" s="28" t="str">
        <f t="array" ref="C869">IFNA(XLOOKUP(E869,GP_Bhajan_List[GP Bhajan List], GP_Bhajan_List[Singer]),"")</f>
        <v/>
      </c>
      <c r="D869" s="20" t="s">
        <v>2530</v>
      </c>
      <c r="E869" s="22"/>
      <c r="F869" s="23"/>
      <c r="G869" s="65" t="s">
        <v>89</v>
      </c>
      <c r="H869" s="25" t="str">
        <f t="array" ref="H869">IFNA(INDEX(Pitches[],MATCH($G869,Pitches[Pitches],0),2),"")</f>
        <v>E</v>
      </c>
      <c r="I869" s="23" t="str">
        <f t="array" ref="I869">IF(
  AND(D869="", E869=""), 
  "", 
  IFNA(
    IF(
      INDEX(Singers[], MATCH(IF(D869&lt;&gt;"", B869, C869), Singers[Singers], 0), 2, 0) = "Gents",
      INDEX(Bhajans[], MATCH(IF(D869&lt;&gt;"", D869, E869), Bhajans[title], 0), 13),
      INDEX(Bhajans[], MATCH(IF(D869&lt;&gt;"", D869, E869), Bhajans[title], 0), 14)
    ),
    ""
  )
)
</f>
        <v>6 Pancham / A</v>
      </c>
      <c r="J869" s="25" t="str">
        <f t="array" ref="J869">IF(AND($D869="", $E869=""), "", IFNA(INDEX(Bhajans[], MATCH(IF($D869&lt;&gt;"", $D869, $E869), Bhajans[title], 0), 9), ""))
</f>
        <v>Yaman Kalyan</v>
      </c>
      <c r="K869" s="26" t="str">
        <f t="array" ref="K869">IF(AND($D869="", $E869=""), "", IFNA(INDEX(Bhajans[], MATCH(IF($D869&lt;&gt;"", $D869, $E869), Bhajans[title], 0), 5), ""))
</f>
        <v>Gajanana Hey Shubhanana
Parama Niranjana Gajavadana
Vakratunda Dhara Vighna Vinasha
Pranava Swaroopa Parthi Pureesha
Siddhi Vinayaka Paahi Gajanana [ Parama Niranjana ... ]</v>
      </c>
      <c r="L869" s="26" t="str">
        <f t="array" ref="L869">IF(AND($D869="", $E869=""), "", IFNA(INDEX(Bhajans[], MATCH(IF($D869&lt;&gt;"", $D869, $E869), Bhajans[title], 0), 4), ""))
</f>
        <v>Oh elephant-faced Lord Gajanana, You confer auspiciousness, You are supremely pure, Oh the one with a curved trunk, the destroyer of all the obstacles, grant us victory. Oh Lord, Your form is that of the primordial Om (Pranava) and You are none other than the Lord of Parthi. Oh the all powerful one, protect us Your devotees.</v>
      </c>
    </row>
    <row r="870" ht="22.5" hidden="1" customHeight="1">
      <c r="A870" s="5">
        <v>46166.0</v>
      </c>
      <c r="B870" s="20" t="s">
        <v>1</v>
      </c>
      <c r="C870" s="28" t="str">
        <f t="array" ref="C870">IFNA(XLOOKUP(E870,GP_Bhajan_List[GP Bhajan List], GP_Bhajan_List[Singer]),"")</f>
        <v/>
      </c>
      <c r="D870" s="20" t="s">
        <v>4016</v>
      </c>
      <c r="E870" s="22"/>
      <c r="F870" s="23"/>
      <c r="G870" s="65" t="s">
        <v>41</v>
      </c>
      <c r="H870" s="25" t="str">
        <f t="array" ref="H870">IFNA(INDEX(Pitches[],MATCH($G870,Pitches[Pitches],0),2),"")</f>
        <v>G</v>
      </c>
      <c r="I870" s="23" t="str">
        <f t="array" ref="I870">IF(
  AND(D870="", E870=""), 
  "", 
  IFNA(
    IF(
      INDEX(Singers[], MATCH(IF(D870&lt;&gt;"", B870, C870), Singers[Singers], 0), 2, 0) = "Gents",
      INDEX(Bhajans[], MATCH(IF(D870&lt;&gt;"", D870, E870), Bhajans[title], 0), 13),
      INDEX(Bhajans[], MATCH(IF(D870&lt;&gt;"", D870, E870), Bhajans[title], 0), 14)
    ),
    ""
  )
)
</f>
        <v>7 Pancham / B</v>
      </c>
      <c r="J870" s="25" t="str">
        <f t="array" ref="J870">IF(AND($D870="", $E870=""), "", IFNA(INDEX(Bhajans[], MATCH(IF($D870&lt;&gt;"", $D870, $E870), Bhajans[title], 0), 9), ""))
</f>
        <v>Khamaj</v>
      </c>
      <c r="K870" s="26" t="str">
        <f t="array" ref="K870">IF(AND($D870="", $E870=""), "", IFNA(INDEX(Bhajans[], MATCH(IF($D870&lt;&gt;"", $D870, $E870), Bhajans[title], 0), 5), ""))
</f>
        <v>Dayabhi Rama Janaki Rama
Madhura Manohara Prabhu Sai Rama
Atma Rama Nayanabhi Rama
Kodanda Rama Pattabhi Rama
Raghupathi Raghava Raja Rama [ Madhura Manohara ... ]</v>
      </c>
      <c r="L870" s="26" t="str">
        <f t="array" ref="L870">IF(AND($D870="", $E870=""), "", IFNA(INDEX(Bhajans[], MATCH(IF($D870&lt;&gt;"", $D870, $E870), Bhajans[title], 0), 4), ""))
</f>
        <v>O Lord Rama, who resides in the heart of devotees and holder of the Kodanda bow, You are merciful and beautiful to behold. Chant the name of the King Rama of the Raghu dynasty and the beautiful and enchanting Lord Sai who is verily Lord Rama.</v>
      </c>
    </row>
    <row r="871" ht="22.5" hidden="1" customHeight="1">
      <c r="A871" s="5">
        <v>46166.0</v>
      </c>
      <c r="B871" s="20" t="s">
        <v>16</v>
      </c>
      <c r="C871" s="28" t="str">
        <f t="array" ref="C871">IFNA(XLOOKUP(E871,GP_Bhajan_List[GP Bhajan List], GP_Bhajan_List[Singer]),"")</f>
        <v/>
      </c>
      <c r="D871" s="20" t="s">
        <v>2053</v>
      </c>
      <c r="E871" s="22"/>
      <c r="F871" s="23"/>
      <c r="G871" s="65" t="s">
        <v>120</v>
      </c>
      <c r="H871" s="25" t="str">
        <f t="array" ref="H871">IFNA(INDEX(Pitches[],MATCH($G871,Pitches[Pitches],0),2),"")</f>
        <v>D</v>
      </c>
      <c r="I871" s="23" t="str">
        <f t="array" ref="I871">IF(
  AND(D871="", E871=""), 
  "", 
  IFNA(
    IF(
      INDEX(Singers[], MATCH(IF(D871&lt;&gt;"", B871, C871), Singers[Singers], 0), 2, 0) = "Gents",
      INDEX(Bhajans[], MATCH(IF(D871&lt;&gt;"", D871, E871), Bhajans[title], 0), 13),
      INDEX(Bhajans[], MATCH(IF(D871&lt;&gt;"", D871, E871), Bhajans[title], 0), 14)
    ),
    ""
  )
)
</f>
        <v>5 Pancham / G</v>
      </c>
      <c r="J871" s="25" t="str">
        <f t="array" ref="J871">IF(AND($D871="", $E871=""), "", IFNA(INDEX(Bhajans[], MATCH(IF($D871&lt;&gt;"", $D871, $E871), Bhajans[title], 0), 9), ""))
</f>
        <v>Mohanam / Bhoop</v>
      </c>
      <c r="K871" s="26" t="str">
        <f t="array" ref="K871">IF(AND($D871="", $E871=""), "", IFNA(INDEX(Bhajans[], MATCH(IF($D871&lt;&gt;"", $D871, $E871), Bhajans[title], 0), 5), ""))
</f>
        <v>Ayodhya Vasi Ram Ram Ram Dasharatha Nandana Ram
Patitha Pavana Janaki Jeevana Sita Mohana Ram
Ayodhya Vasi Ram Ram Ram Dasharatha Nandana Ram
Patitha Pavana Janaki Jeevana Sita Mohana Ram</v>
      </c>
      <c r="L871" s="26" t="str">
        <f t="array" ref="L871">IF(AND($D871="", $E871=""), "", IFNA(INDEX(Bhajans[], MATCH(IF($D871&lt;&gt;"", $D871, $E871), Bhajans[title], 0), 4), ""))
</f>
        <v>Chant the name of Rama, the Lord of Ayodhya, the Son of Dasharatha and the consort of Sita and whose name purifies the deprived.</v>
      </c>
    </row>
    <row r="872" ht="22.5" hidden="1" customHeight="1">
      <c r="A872" s="5">
        <v>46167.0</v>
      </c>
      <c r="B872" s="20" t="s">
        <v>2</v>
      </c>
      <c r="C872" s="28" t="str">
        <f t="array" ref="C872">IFNA(XLOOKUP(E872,GP_Bhajan_List[GP Bhajan List], GP_Bhajan_List[Singer]),"")</f>
        <v/>
      </c>
      <c r="D872" s="20" t="s">
        <v>9549</v>
      </c>
      <c r="E872" s="22"/>
      <c r="F872" s="23"/>
      <c r="G872" s="65" t="s">
        <v>120</v>
      </c>
      <c r="H872" s="25" t="str">
        <f t="array" ref="H872">IFNA(INDEX(Pitches[],MATCH($G872,Pitches[Pitches],0),2),"")</f>
        <v>D</v>
      </c>
      <c r="I872" s="23" t="str">
        <f t="array" ref="I872">IF(
  AND(D872="", E872=""), 
  "", 
  IFNA(
    IF(
      INDEX(Singers[], MATCH(IF(D872&lt;&gt;"", B872, C872), Singers[Singers], 0), 2, 0) = "Gents",
      INDEX(Bhajans[], MATCH(IF(D872&lt;&gt;"", D872, E872), Bhajans[title], 0), 13),
      INDEX(Bhajans[], MATCH(IF(D872&lt;&gt;"", D872, E872), Bhajans[title], 0), 14)
    ),
    ""
  )
)
</f>
        <v>1 Madhyam / F</v>
      </c>
      <c r="J872" s="25" t="str">
        <f t="array" ref="J872">IF(AND($D872="", $E872=""), "", IFNA(INDEX(Bhajans[], MATCH(IF($D872&lt;&gt;"", $D872, $E872), Bhajans[title], 0), 9), ""))
</f>
        <v>Sindhu Bhairavi / Bhairavi</v>
      </c>
      <c r="K872" s="26" t="str">
        <f t="array" ref="K872">IF(AND($D872="", $E872=""), "", IFNA(INDEX(Bhajans[], MATCH(IF($D872&lt;&gt;"", $D872, $E872), Bhajans[title], 0), 5), ""))
</f>
        <v>Karuna Sindhu Dasharatha Nandana Parthi Pureeshwara Ram
Prema Swaroopa Prashanthi Niketana Maruti Sevitha Ram
Ahalyodharaka Rajeeva Lochana Raghukula Bhooshana Ram</v>
      </c>
      <c r="L872" s="26" t="str">
        <f t="array" ref="L872">IF(AND($D872="", $E872=""), "", IFNA(INDEX(Bhajans[], MATCH(IF($D872&lt;&gt;"", $D872, $E872), Bhajans[title], 0), 4), ""))
</f>
        <v>Glory to the compassionate, lotus-eyed Lord Rama, the son of Dasharatha and the one who was served by Maruti (Hanuman). Lord Rama redeemed Ahalya of her curse. He is verily the Lord of Parthi, Lord Sai, the embodiment of Love who resides at Prashanthi Nilayam.</v>
      </c>
    </row>
    <row r="873" ht="22.5" hidden="1" customHeight="1">
      <c r="A873" s="5">
        <v>46167.0</v>
      </c>
      <c r="B873" s="20" t="s">
        <v>15</v>
      </c>
      <c r="C873" s="28" t="str">
        <f t="array" ref="C873">IFNA(XLOOKUP(E873,GP_Bhajan_List[GP Bhajan List], GP_Bhajan_List[Singer]),"")</f>
        <v/>
      </c>
      <c r="D873" s="20" t="s">
        <v>8449</v>
      </c>
      <c r="E873" s="22"/>
      <c r="F873" s="23"/>
      <c r="G873" s="65" t="s">
        <v>101</v>
      </c>
      <c r="H873" s="25" t="str">
        <f t="array" ref="H873">IFNA(INDEX(Pitches[],MATCH($G873,Pitches[Pitches],0),2),"")</f>
        <v>F#</v>
      </c>
      <c r="I873" s="23" t="str">
        <f t="array" ref="I873">IF(
  AND(D873="", E873=""), 
  "", 
  IFNA(
    IF(
      INDEX(Singers[], MATCH(IF(D873&lt;&gt;"", B873, C873), Singers[Singers], 0), 2, 0) = "Gents",
      INDEX(Bhajans[], MATCH(IF(D873&lt;&gt;"", D873, E873), Bhajans[title], 0), 13),
      INDEX(Bhajans[], MATCH(IF(D873&lt;&gt;"", D873, E873), Bhajans[title], 0), 14)
    ),
    ""
  )
)
</f>
        <v>1 Pancham / C</v>
      </c>
      <c r="J873" s="25" t="str">
        <f t="array" ref="J873">IF(AND($D873="", $E873=""), "", IFNA(INDEX(Bhajans[], MATCH(IF($D873&lt;&gt;"", $D873, $E873), Bhajans[title], 0), 9), ""))
</f>
        <v>Yaman Kalyan</v>
      </c>
      <c r="K873" s="26" t="str">
        <f t="array" ref="K873">IF(AND($D873="", $E873=""), "", IFNA(INDEX(Bhajans[], MATCH(IF($D873&lt;&gt;"", $D873, $E873), Bhajans[title], 0), 5), ""))
</f>
        <v>Sita Rama Sri Raghu Rama
Daasharathey Hey Jaya Rama
Atma Rama Aganita Guna Dhama
Pavana Naama Parandhama</v>
      </c>
      <c r="L873" s="26" t="str">
        <f t="array" ref="L873">IF(AND($D873="", $E873=""), "", IFNA(INDEX(Bhajans[], MATCH(IF($D873&lt;&gt;"", $D873, $E873), Bhajans[title], 0), 4), ""))
</f>
        <v>Salutations to Lord Rama from Raghu dynasty, who is the consort of Mother Sita and the son of King Dasharatha. Lord Rama is the one with blemishless character, whose name is sacred and the one who is the supreme Lord.</v>
      </c>
    </row>
    <row r="874" ht="22.5" hidden="1" customHeight="1">
      <c r="A874" s="5">
        <v>46167.0</v>
      </c>
      <c r="B874" s="20" t="s">
        <v>10</v>
      </c>
      <c r="C874" s="28" t="str">
        <f t="array" ref="C874">IFNA(XLOOKUP(E874,GP_Bhajan_List[GP Bhajan List], GP_Bhajan_List[Singer]),"")</f>
        <v/>
      </c>
      <c r="D874" s="20" t="s">
        <v>8565</v>
      </c>
      <c r="E874" s="22"/>
      <c r="F874" s="23"/>
      <c r="G874" s="65" t="s">
        <v>120</v>
      </c>
      <c r="H874" s="25" t="str">
        <f t="array" ref="H874">IFNA(INDEX(Pitches[],MATCH($G874,Pitches[Pitches],0),2),"")</f>
        <v>D</v>
      </c>
      <c r="I874" s="23" t="str">
        <f t="array" ref="I874">IF(
  AND(D874="", E874=""), 
  "", 
  IFNA(
    IF(
      INDEX(Singers[], MATCH(IF(D874&lt;&gt;"", B874, C874), Singers[Singers], 0), 2, 0) = "Gents",
      INDEX(Bhajans[], MATCH(IF(D874&lt;&gt;"", D874, E874), Bhajans[title], 0), 13),
      INDEX(Bhajans[], MATCH(IF(D874&lt;&gt;"", D874, E874), Bhajans[title], 0), 14)
    ),
    ""
  )
)
</f>
        <v>5 Pancham / G</v>
      </c>
      <c r="J874" s="25" t="str">
        <f t="array" ref="J874">IF(AND($D874="", $E874=""), "", IFNA(INDEX(Bhajans[], MATCH(IF($D874&lt;&gt;"", $D874, $E874), Bhajans[title], 0), 9), ""))
</f>
        <v>Bihag</v>
      </c>
      <c r="K874" s="26" t="str">
        <f t="array" ref="K874">IF(AND($D874="", $E874=""), "", IFNA(INDEX(Bhajans[], MATCH(IF($D874&lt;&gt;"", $D874, $E874), Bhajans[title], 0), 5), ""))
</f>
        <v>Jaya Jaya Rama Janaki Rama
Raghukula Bhooshana Raja Rama [ Jaya Jaya ... ]
Tapasa Ranjana Taraka Naama
Danava Bhanjana Kodanda Rama</v>
      </c>
      <c r="L874" s="26" t="str">
        <f t="array" ref="L874">IF(AND($D874="", $E874=""), "", IFNA(INDEX(Bhajans[], MATCH(IF($D874&lt;&gt;"", $D874, $E874), Bhajans[title], 0), 4), ""))
</f>
        <v>Praise be to Lord Rama, the consort of Mother Janaki (Sita) and the Crown Jewel of Raghu dynasty. Chant the Holy name of Rama that liberates one from the cycle of birth and death and which is a source of delight for the sages and saints. Glory to Lord Rama, the wielder of the Kodanda bow and the vanquisher of the demonic race.</v>
      </c>
    </row>
    <row r="875" ht="22.5" hidden="1" customHeight="1">
      <c r="A875" s="5">
        <v>46168.0</v>
      </c>
      <c r="B875" s="20" t="s">
        <v>4</v>
      </c>
      <c r="C875" s="28" t="str">
        <f t="array" ref="C875">IFNA(XLOOKUP(E875,GP_Bhajan_List[GP Bhajan List], GP_Bhajan_List[Singer]),"")</f>
        <v/>
      </c>
      <c r="D875" s="20" t="s">
        <v>8467</v>
      </c>
      <c r="E875" s="22"/>
      <c r="F875" s="23"/>
      <c r="G875" s="65" t="s">
        <v>89</v>
      </c>
      <c r="H875" s="25" t="str">
        <f t="array" ref="H875">IFNA(INDEX(Pitches[],MATCH($G875,Pitches[Pitches],0),2),"")</f>
        <v>E</v>
      </c>
      <c r="I875" s="23" t="str">
        <f t="array" ref="I875">IF(
  AND(D875="", E875=""), 
  "", 
  IFNA(
    IF(
      INDEX(Singers[], MATCH(IF(D875&lt;&gt;"", B875, C875), Singers[Singers], 0), 2, 0) = "Gents",
      INDEX(Bhajans[], MATCH(IF(D875&lt;&gt;"", D875, E875), Bhajans[title], 0), 13),
      INDEX(Bhajans[], MATCH(IF(D875&lt;&gt;"", D875, E875), Bhajans[title], 0), 14)
    ),
    ""
  )
)
</f>
        <v>6 Pancham / A</v>
      </c>
      <c r="J875" s="25" t="str">
        <f t="array" ref="J875">IF(AND($D875="", $E875=""), "", IFNA(INDEX(Bhajans[], MATCH(IF($D875&lt;&gt;"", $D875, $E875), Bhajans[title], 0), 9), ""))
</f>
        <v>Mishra Maand</v>
      </c>
      <c r="K875" s="26" t="str">
        <f t="array" ref="K875">IF(AND($D875="", $E875=""), "", IFNA(INDEX(Bhajans[], MATCH(IF($D875&lt;&gt;"", $D875, $E875), Bhajans[title], 0), 5), ""))
</f>
        <v>Kausalya Nandana Vaidehi Mohana
Rajeeva Lochana Rama
Yuga Avatara Parameshwara Rama
Asura Nikhandana Kodanda Rama
Bharatarchita Sri Rama Parthi Pureeshwara Rama
Kausalya Nandana Vaidehi Mohana
Rajeeva Lochana Rama
Yuga Avatara Parameshwara Rama
Asura Nikhandana Kodanda Rama
Bharatagraja Sri Rama Parthi Pureeshwara Rama</v>
      </c>
      <c r="L875" s="26" t="str">
        <f t="array" ref="L875">IF(AND($D875="", $E875=""), "", IFNA(INDEX(Bhajans[], MATCH(IF($D875&lt;&gt;"", $D875, $E875), Bhajans[title], 0), 4), ""))
</f>
        <v>The lotus-eyed Lord Rama, son of Kausalya and enchanter of Vaidehi (Sita) is the incarnation of the Treta age. Salutations to the bow-wielding Rama who was worshipped by His brother Bharata. Lord Rama, the uprooter of the demon clan, now dwells at Parthi as Sai.</v>
      </c>
    </row>
    <row r="876" ht="22.5" hidden="1" customHeight="1">
      <c r="A876" s="5">
        <v>46168.0</v>
      </c>
      <c r="B876" s="20" t="s">
        <v>0</v>
      </c>
      <c r="C876" s="28" t="str">
        <f t="array" ref="C876">IFNA(XLOOKUP(E876,GP_Bhajan_List[GP Bhajan List], GP_Bhajan_List[Singer]),"")</f>
        <v/>
      </c>
      <c r="D876" s="20" t="s">
        <v>591</v>
      </c>
      <c r="E876" s="22"/>
      <c r="F876" s="23"/>
      <c r="G876" s="65" t="s">
        <v>41</v>
      </c>
      <c r="H876" s="25" t="str">
        <f t="array" ref="H876">IFNA(INDEX(Pitches[],MATCH($G876,Pitches[Pitches],0),2),"")</f>
        <v>G</v>
      </c>
      <c r="I876" s="23" t="str">
        <f t="array" ref="I876">IF(
  AND(D876="", E876=""), 
  "", 
  IFNA(
    IF(
      INDEX(Singers[], MATCH(IF(D876&lt;&gt;"", B876, C876), Singers[Singers], 0), 2, 0) = "Gents",
      INDEX(Bhajans[], MATCH(IF(D876&lt;&gt;"", D876, E876), Bhajans[title], 0), 13),
      INDEX(Bhajans[], MATCH(IF(D876&lt;&gt;"", D876, E876), Bhajans[title], 0), 14)
    ),
    ""
  )
)
</f>
        <v>1 Pancham / C</v>
      </c>
      <c r="J876" s="25" t="str">
        <f t="array" ref="J876">IF(AND($D876="", $E876=""), "", IFNA(INDEX(Bhajans[], MATCH(IF($D876&lt;&gt;"", $D876, $E876), Bhajans[title], 0), 9), ""))
</f>
        <v>Desh</v>
      </c>
      <c r="K876" s="26" t="str">
        <f t="array" ref="K876">IF(AND($D876="", $E876=""), "", IFNA(INDEX(Bhajans[], MATCH(IF($D876&lt;&gt;"", $D876, $E876), Bhajans[title], 0), 5), ""))
</f>
        <v>Bhajarey Rama Charan Satatam Bhajarey Rama Charan
Bhajarey Janaki Jeevana Ramam
Bhajarey Ramam Bhadrachala Ramam
Bhajarey Pavana Taraka Naamam
Bhajarey Sri Rama Ramethi Ramam</v>
      </c>
      <c r="L876" s="26" t="str">
        <f t="array" ref="L876">IF(AND($D876="", $E876=""), "", IFNA(INDEX(Bhajans[], MATCH(IF($D876&lt;&gt;"", $D876, $E876), Bhajans[title], 0), 4), ""))
</f>
        <v>Constantly chant and pray to the Lotus feet of Lord Rama. Pray to the Lord of Janaki, Lord Rama, the resident of Bhadrachala. Chant the sacred and pious name of Lord Rama.</v>
      </c>
    </row>
    <row r="877" ht="22.5" hidden="1" customHeight="1">
      <c r="A877" s="5">
        <v>46168.0</v>
      </c>
      <c r="B877" s="20" t="s">
        <v>20</v>
      </c>
      <c r="C877" s="28" t="str">
        <f t="array" ref="C877">IFNA(XLOOKUP(E877,GP_Bhajan_List[GP Bhajan List], GP_Bhajan_List[Singer]),"")</f>
        <v/>
      </c>
      <c r="D877" s="20" t="s">
        <v>9602</v>
      </c>
      <c r="E877" s="22"/>
      <c r="F877" s="23"/>
      <c r="G877" s="65" t="s">
        <v>185</v>
      </c>
      <c r="H877" s="25" t="str">
        <f t="array" ref="H877">IFNA(INDEX(Pitches[],MATCH($G877,Pitches[Pitches],0),2),"")</f>
        <v>C</v>
      </c>
      <c r="I877" s="23" t="str">
        <f t="array" ref="I877">IF(
  AND(D877="", E877=""), 
  "", 
  IFNA(
    IF(
      INDEX(Singers[], MATCH(IF(D877&lt;&gt;"", B877, C877), Singers[Singers], 0), 2, 0) = "Gents",
      INDEX(Bhajans[], MATCH(IF(D877&lt;&gt;"", D877, E877), Bhajans[title], 0), 13),
      INDEX(Bhajans[], MATCH(IF(D877&lt;&gt;"", D877, E877), Bhajans[title], 0), 14)
    ),
    ""
  )
)
</f>
        <v>5 Pancham / G</v>
      </c>
      <c r="J877" s="25" t="str">
        <f t="array" ref="J877">IF(AND($D877="", $E877=""), "", IFNA(INDEX(Bhajans[], MATCH(IF($D877&lt;&gt;"", $D877, $E877), Bhajans[title], 0), 9), ""))
</f>
        <v>Keeravani</v>
      </c>
      <c r="K877" s="26" t="str">
        <f t="array" ref="K877">IF(AND($D877="", $E877=""), "", IFNA(INDEX(Bhajans[], MATCH(IF($D877&lt;&gt;"", $D877, $E877), Bhajans[title], 0), 5), ""))
</f>
        <v>Jaya Rama Harey Jaya Rama Harey Jaya Sita Rama Harey
Jaya Krishna Harey Jaya Krishna Harey Jaya Radha Krishna Harey
Jaya Sai Harey Jaya Sai Harey Jaya Sai Baba Harey</v>
      </c>
      <c r="L877" s="26" t="str">
        <f t="array" ref="L877">IF(AND($D877="", $E877=""), "", IFNA(INDEX(Bhajans[], MATCH(IF($D877&lt;&gt;"", $D877, $E877), Bhajans[title], 0), 4), ""))
</f>
        <v>Sing the Glory of Rama whose consort is Mother Sita, Krishna whose consort is Radha and Sai who is also known as Sai Baba.</v>
      </c>
    </row>
    <row r="878" ht="22.5" hidden="1" customHeight="1">
      <c r="A878" s="5">
        <v>46169.0</v>
      </c>
      <c r="B878" s="20" t="s">
        <v>2</v>
      </c>
      <c r="C878" s="28" t="str">
        <f t="array" ref="C878">IFNA(XLOOKUP(E878,GP_Bhajan_List[GP Bhajan List], GP_Bhajan_List[Singer]),"")</f>
        <v/>
      </c>
      <c r="D878" s="20" t="s">
        <v>9482</v>
      </c>
      <c r="E878" s="22"/>
      <c r="F878" s="23"/>
      <c r="G878" s="65" t="s">
        <v>144</v>
      </c>
      <c r="H878" s="25" t="str">
        <f t="array" ref="H878">IFNA(INDEX(Pitches[],MATCH($G878,Pitches[Pitches],0),2),"")</f>
        <v>D#</v>
      </c>
      <c r="I878" s="23" t="str">
        <f t="array" ref="I878">IF(
  AND(D878="", E878=""), 
  "", 
  IFNA(
    IF(
      INDEX(Singers[], MATCH(IF(D878&lt;&gt;"", B878, C878), Singers[Singers], 0), 2, 0) = "Gents",
      INDEX(Bhajans[], MATCH(IF(D878&lt;&gt;"", D878, E878), Bhajans[title], 0), 13),
      INDEX(Bhajans[], MATCH(IF(D878&lt;&gt;"", D878, E878), Bhajans[title], 0), 14)
    ),
    ""
  )
)
</f>
        <v>4 Pancham / F</v>
      </c>
      <c r="J878" s="25" t="str">
        <f t="array" ref="J878">IF(AND($D878="", $E878=""), "", IFNA(INDEX(Bhajans[], MATCH(IF($D878&lt;&gt;"", $D878, $E878), Bhajans[title], 0), 9), ""))
</f>
        <v>Mayamalavagowla / Bhairav</v>
      </c>
      <c r="K878" s="26" t="str">
        <f t="array" ref="K878">IF(AND($D878="", $E878=""), "", IFNA(INDEX(Bhajans[], MATCH(IF($D878&lt;&gt;"", $D878, $E878), Bhajans[title], 0), 5), ""))
</f>
        <v>Janaki Jeevana Rama Raghuvara
Jaya Bhuvaneshwara Raghava Sundara [ Janaki Jeevana ... ]
Ravikula Mandana Asura Nikhandana
Alakh Niranjana Rama [ Jaya Bhuvaneshwara ... ]
Janaki Jeevana Rama Raghuveera
Jaya Bhuvaneshwara Raghava Sundara [ Janaki Jeevana ... ]
Ravikula Mandana Asura Nikhandana
Alakh Niranjana Rama [ Jaya Bhuvaneshwara ... ]</v>
      </c>
      <c r="L878" s="26" t="str">
        <f t="array" ref="L878">IF(AND($D878="", $E878=""), "", IFNA(INDEX(Bhajans[], MATCH(IF($D878&lt;&gt;"", $D878, $E878), Bhajans[title], 0), 4), ""))
</f>
        <v>Victory to Lord Rama of the Raghu clan, who is the very life of Mother Janaki (Sita), the one who is the Lord of the Earth and beauty personified. Glory be to the one who is the descendant of the Solar dynasty and who rooted out the demonic forces to protect the devotees.</v>
      </c>
    </row>
    <row r="879" ht="22.5" hidden="1" customHeight="1">
      <c r="A879" s="5">
        <v>46169.0</v>
      </c>
      <c r="B879" s="20" t="s">
        <v>16</v>
      </c>
      <c r="C879" s="28" t="str">
        <f t="array" ref="C879">IFNA(XLOOKUP(E879,GP_Bhajan_List[GP Bhajan List], GP_Bhajan_List[Singer]),"")</f>
        <v/>
      </c>
      <c r="D879" s="20" t="s">
        <v>9627</v>
      </c>
      <c r="E879" s="22"/>
      <c r="F879" s="23"/>
      <c r="G879" s="65" t="s">
        <v>89</v>
      </c>
      <c r="H879" s="25" t="str">
        <f t="array" ref="H879">IFNA(INDEX(Pitches[],MATCH($G879,Pitches[Pitches],0),2),"")</f>
        <v>E</v>
      </c>
      <c r="I879" s="23" t="str">
        <f t="array" ref="I879">IF(
  AND(D879="", E879=""), 
  "", 
  IFNA(
    IF(
      INDEX(Singers[], MATCH(IF(D879&lt;&gt;"", B879, C879), Singers[Singers], 0), 2, 0) = "Gents",
      INDEX(Bhajans[], MATCH(IF(D879&lt;&gt;"", D879, E879), Bhajans[title], 0), 13),
      INDEX(Bhajans[], MATCH(IF(D879&lt;&gt;"", D879, E879), Bhajans[title], 0), 14)
    ),
    ""
  )
)
</f>
        <v>6 Pancham / A</v>
      </c>
      <c r="J879" s="25" t="str">
        <f t="array" ref="J879">IF(AND($D879="", $E879=""), "", IFNA(INDEX(Bhajans[], MATCH(IF($D879&lt;&gt;"", $D879, $E879), Bhajans[title], 0), 9), ""))
</f>
        <v>Shankarabharanam / Bilawal</v>
      </c>
      <c r="K879" s="26" t="str">
        <f t="array" ref="K879">IF(AND($D879="", $E879=""), "", IFNA(INDEX(Bhajans[], MATCH(IF($D879&lt;&gt;"", $D879, $E879), Bhajans[title], 0), 5), ""))
</f>
        <v>Jaya Rama Raghu Rama
Ranadheera Sukumara [ Jaya Rama ... ]
Raghupathi Raghava Raja Rama
Rajeeva Lochana Rama Rama</v>
      </c>
      <c r="L879" s="26" t="str">
        <f t="array" ref="L879">IF(AND($D879="", $E879=""), "", IFNA(INDEX(Bhajans[], MATCH(IF($D879&lt;&gt;"", $D879, $E879), Bhajans[title], 0), 4), ""))
</f>
        <v>Victory to the lotus-eyed Lord Rama, the mighty and valorous yet so tender natured, the reputed one who is the crown jewel of the Raghu clan.</v>
      </c>
    </row>
    <row r="880" ht="22.5" hidden="1" customHeight="1">
      <c r="A880" s="5">
        <v>46169.0</v>
      </c>
      <c r="B880" s="20" t="s">
        <v>1</v>
      </c>
      <c r="C880" s="28" t="str">
        <f t="array" ref="C880">IFNA(XLOOKUP(E880,GP_Bhajan_List[GP Bhajan List], GP_Bhajan_List[Singer]),"")</f>
        <v/>
      </c>
      <c r="D880" s="20" t="s">
        <v>605</v>
      </c>
      <c r="E880" s="22"/>
      <c r="F880" s="23"/>
      <c r="G880" s="65" t="s">
        <v>88</v>
      </c>
      <c r="H880" s="25" t="str">
        <f t="array" ref="H880">IFNA(INDEX(Pitches[],MATCH($G880,Pitches[Pitches],0),2),"")</f>
        <v>A</v>
      </c>
      <c r="I880" s="23" t="str">
        <f t="array" ref="I880">IF(
  AND(D880="", E880=""), 
  "", 
  IFNA(
    IF(
      INDEX(Singers[], MATCH(IF(D880&lt;&gt;"", B880, C880), Singers[Singers], 0), 2, 0) = "Gents",
      INDEX(Bhajans[], MATCH(IF(D880&lt;&gt;"", D880, E880), Bhajans[title], 0), 13),
      INDEX(Bhajans[], MATCH(IF(D880&lt;&gt;"", D880, E880), Bhajans[title], 0), 14)
    ),
    ""
  )
)
</f>
        <v>1 Pancham / C</v>
      </c>
      <c r="J880" s="25" t="str">
        <f t="array" ref="J880">IF(AND($D880="", $E880=""), "", IFNA(INDEX(Bhajans[], MATCH(IF($D880&lt;&gt;"", $D880, $E880), Bhajans[title], 0), 9), ""))
</f>
        <v>Maand</v>
      </c>
      <c r="K880" s="26" t="str">
        <f t="array" ref="K880">IF(AND($D880="", $E880=""), "", IFNA(INDEX(Bhajans[], MATCH(IF($D880&lt;&gt;"", $D880, $E880), Bhajans[title], 0), 5), ""))
</f>
        <v>Ayodhya Shiromani Dasharatha Rama
Saketa Ranjana Kaivalya Dhama [ Ayodhya Shiromani ... ]
Neeraja Lochana Sai Narayana
Bandha Vimochana Bhaktha Parayana
Prana Sakha Merey Prabhu Sai Rama [ Saketa Ranjana ... ]</v>
      </c>
      <c r="L880" s="26" t="str">
        <f t="array" ref="L880">IF(AND($D880="", $E880=""), "", IFNA(INDEX(Bhajans[], MATCH(IF($D880&lt;&gt;"", $D880, $E880), Bhajans[title], 0), 4), ""))
</f>
        <v>Sing the glory of the lotus-eyed Lord Rama, the son of Dasharatha and the crown jewel of Ayodhya. O Lord Sai, You are verily Lord Rama. Free us from the bondage of life and death as You are our dearest companion and our ultimate abode.</v>
      </c>
    </row>
    <row r="881" ht="22.5" hidden="1" customHeight="1">
      <c r="A881" s="5">
        <v>46170.0</v>
      </c>
      <c r="B881" s="20" t="s">
        <v>4</v>
      </c>
      <c r="C881" s="28" t="str">
        <f t="array" ref="C881">IFNA(XLOOKUP(E881,GP_Bhajan_List[GP Bhajan List], GP_Bhajan_List[Singer]),"")</f>
        <v/>
      </c>
      <c r="D881" s="20" t="s">
        <v>9648</v>
      </c>
      <c r="E881" s="22"/>
      <c r="F881" s="23"/>
      <c r="G881" s="65" t="s">
        <v>144</v>
      </c>
      <c r="H881" s="25" t="str">
        <f t="array" ref="H881">IFNA(INDEX(Pitches[],MATCH($G881,Pitches[Pitches],0),2),"")</f>
        <v>D#</v>
      </c>
      <c r="I881" s="23" t="str">
        <f t="array" ref="I881">IF(
  AND(D881="", E881=""), 
  "", 
  IFNA(
    IF(
      INDEX(Singers[], MATCH(IF(D881&lt;&gt;"", B881, C881), Singers[Singers], 0), 2, 0) = "Gents",
      INDEX(Bhajans[], MATCH(IF(D881&lt;&gt;"", D881, E881), Bhajans[title], 0), 13),
      INDEX(Bhajans[], MATCH(IF(D881&lt;&gt;"", D881, E881), Bhajans[title], 0), 14)
    ),
    ""
  )
)
</f>
        <v>5 Pancham / G</v>
      </c>
      <c r="J881" s="25" t="str">
        <f t="array" ref="J881">IF(AND($D881="", $E881=""), "", IFNA(INDEX(Bhajans[], MATCH(IF($D881&lt;&gt;"", $D881, $E881), Bhajans[title], 0), 9), ""))
</f>
        <v>Kalyana Vasantham</v>
      </c>
      <c r="K881" s="26" t="str">
        <f t="array" ref="K881">IF(AND($D881="", $E881=""), "", IFNA(INDEX(Bhajans[], MATCH(IF($D881&lt;&gt;"", $D881, $E881), Bhajans[title], 0), 5), ""))
</f>
        <v>Raghu Nandana Hey Raghu Nandana (2)
Pyaarey Merey Nandana Raghu Nandana [ Raghu Nandana ... ]
Rajeeva Lochana Raghu Nandana
Dasharatha Tanaya Raghu Nandana
Dasha Mukha Mardhana Raghu Nandana
Janaki Jeevana Raghu Nandana [ Raghu Nandana ... ]</v>
      </c>
      <c r="L881" s="26" t="str">
        <f t="array" ref="L881">IF(AND($D881="", $E881=""), "", IFNA(INDEX(Bhajans[], MATCH(IF($D881&lt;&gt;"", $D881, $E881), Bhajans[title], 0), 4), ""))
</f>
        <v>I bow to the lotus-eyed Lord Rama of Raghu Dynasty who is beloved to me. He is the beloved Prince of King Dasharatha and is the destroyer of the ten-headed Ravana. Salutations to the one who is the very life of Mother Janaki (Sita).</v>
      </c>
    </row>
    <row r="882" ht="22.5" hidden="1" customHeight="1">
      <c r="A882" s="5">
        <v>46170.0</v>
      </c>
      <c r="B882" s="20" t="s">
        <v>10</v>
      </c>
      <c r="C882" s="28" t="str">
        <f t="array" ref="C882">IFNA(XLOOKUP(E882,GP_Bhajan_List[GP Bhajan List], GP_Bhajan_List[Singer]),"")</f>
        <v/>
      </c>
      <c r="D882" s="20" t="s">
        <v>1082</v>
      </c>
      <c r="E882" s="22"/>
      <c r="F882" s="23"/>
      <c r="G882" s="65" t="s">
        <v>41</v>
      </c>
      <c r="H882" s="25" t="str">
        <f t="array" ref="H882">IFNA(INDEX(Pitches[],MATCH($G882,Pitches[Pitches],0),2),"")</f>
        <v>G</v>
      </c>
      <c r="I882" s="23" t="str">
        <f t="array" ref="I882">IF(
  AND(D882="", E882=""), 
  "", 
  IFNA(
    IF(
      INDEX(Singers[], MATCH(IF(D882&lt;&gt;"", B882, C882), Singers[Singers], 0), 2, 0) = "Gents",
      INDEX(Bhajans[], MATCH(IF(D882&lt;&gt;"", D882, E882), Bhajans[title], 0), 13),
      INDEX(Bhajans[], MATCH(IF(D882&lt;&gt;"", D882, E882), Bhajans[title], 0), 14)
    ),
    ""
  )
)
</f>
        <v>1 Pancham / C</v>
      </c>
      <c r="J882" s="25" t="str">
        <f t="array" ref="J882">IF(AND($D882="", $E882=""), "", IFNA(INDEX(Bhajans[], MATCH(IF($D882&lt;&gt;"", $D882, $E882), Bhajans[title], 0), 9), ""))
</f>
        <v>Shankarabharanam / Bilawal</v>
      </c>
      <c r="K882" s="26" t="str">
        <f t="array" ref="K882">IF(AND($D882="", $E882=""), "", IFNA(INDEX(Bhajans[], MATCH(IF($D882&lt;&gt;"", $D882, $E882), Bhajans[title], 0), 5), ""))
</f>
        <v>Rama Sumira Man Rama Sumira Man
Rama Sumira Man Ram
Janaki Vallabha Dasharatha Nandana
Ramachandra Sri Ram
Bhaja Mana Sita Ram Ram Bhaja Mana Sita Ram
Bhaja Mana Radhey Shyam Shyam Bhaja Mana Radhey Shyam
Bhaja Mana Sai Ram Ram Bhaja Mana Sai Ram</v>
      </c>
      <c r="L882" s="26" t="str">
        <f t="array" ref="L882">IF(AND($D882="", $E882=""), "", IFNA(INDEX(Bhajans[], MATCH(IF($D882&lt;&gt;"", $D882, $E882), Bhajans[title], 0), 4), ""))
</f>
        <v>O mind, chant the name of Lord Rama, the beloved of Sita and the son of King Dasharatha. Worship, O mind, Lord Rama, Lord Krishna and Lord Sai.</v>
      </c>
    </row>
    <row r="883" ht="22.5" hidden="1" customHeight="1">
      <c r="A883" s="5">
        <v>46170.0</v>
      </c>
      <c r="B883" s="20" t="s">
        <v>15</v>
      </c>
      <c r="C883" s="28" t="str">
        <f t="array" ref="C883">IFNA(XLOOKUP(E883,GP_Bhajan_List[GP Bhajan List], GP_Bhajan_List[Singer]),"")</f>
        <v/>
      </c>
      <c r="D883" s="20" t="s">
        <v>669</v>
      </c>
      <c r="E883" s="22"/>
      <c r="F883" s="23"/>
      <c r="G883" s="65" t="s">
        <v>52</v>
      </c>
      <c r="H883" s="25" t="str">
        <f t="array" ref="H883">IFNA(INDEX(Pitches[],MATCH($G883,Pitches[Pitches],0),2),"")</f>
        <v>G#</v>
      </c>
      <c r="I883" s="23" t="str">
        <f t="array" ref="I883">IF(
  AND(D883="", E883=""), 
  "", 
  IFNA(
    IF(
      INDEX(Singers[], MATCH(IF(D883&lt;&gt;"", B883, C883), Singers[Singers], 0), 2, 0) = "Gents",
      INDEX(Bhajans[], MATCH(IF(D883&lt;&gt;"", D883, E883), Bhajans[title], 0), 13),
      INDEX(Bhajans[], MATCH(IF(D883&lt;&gt;"", D883, E883), Bhajans[title], 0), 14)
    ),
    ""
  )
)
</f>
        <v>2 Pancham / D</v>
      </c>
      <c r="J883" s="25" t="str">
        <f t="array" ref="J883">IF(AND($D883="", $E883=""), "", IFNA(INDEX(Bhajans[], MATCH(IF($D883&lt;&gt;"", $D883, $E883), Bhajans[title], 0), 9), ""))
</f>
        <v>Shankarabharanam / Bilawal</v>
      </c>
      <c r="K883" s="26" t="str">
        <f t="array" ref="K883">IF(AND($D883="", $E883=""), "", IFNA(INDEX(Bhajans[], MATCH(IF($D883&lt;&gt;"", $D883, $E883), Bhajans[title], 0), 5), ""))
</f>
        <v>Raghuveera Ranadheera Rama Rama Ram
Rakumayi Vittala Shyama Shyama Shyam [ Raghuveera ... ]
Sukumara Sundara Rama Rama Ram
Shirdeesha Partheesha (Sayeesha) Rama Rama Ram
Sai Baba eno Omoi wo Kokoro ni
Watashi wa Tadoru Ai no Michi [ Sai Baba eno ... ]
Yasuragi no Niwa ni Hana Saku
Kibou no Hikari Towa no Ai</v>
      </c>
      <c r="L883" s="26" t="str">
        <f t="array" ref="L883">IF(AND($D883="", $E883=""), "", IFNA(INDEX(Bhajans[], MATCH(IF($D883&lt;&gt;"", $D883, $E883), Bhajans[title], 0), 4), ""))
</f>
        <v>Let us sing the glories of Lord Rama, the champion of Raghu dynasty, the one who is mighty and valorous. Chant the name of Lord Vittala, the dark hued one and His consort Rakumayi. Victory to the good, young and handsome Rama, who is verily Sai, the Lord of Shirdi and Parthi.</v>
      </c>
    </row>
    <row r="884" ht="22.5" hidden="1" customHeight="1">
      <c r="A884" s="5">
        <v>46171.0</v>
      </c>
      <c r="B884" s="20" t="s">
        <v>1</v>
      </c>
      <c r="C884" s="28" t="str">
        <f t="array" ref="C884">IFNA(XLOOKUP(E884,GP_Bhajan_List[GP Bhajan List], GP_Bhajan_List[Singer]),"")</f>
        <v/>
      </c>
      <c r="D884" s="20" t="s">
        <v>3805</v>
      </c>
      <c r="E884" s="22"/>
      <c r="F884" s="23"/>
      <c r="G884" s="65" t="s">
        <v>227</v>
      </c>
      <c r="H884" s="25" t="str">
        <f t="array" ref="H884">IFNA(INDEX(Pitches[],MATCH($G884,Pitches[Pitches],0),2),"")</f>
        <v>A#</v>
      </c>
      <c r="I884" s="23" t="str">
        <f t="array" ref="I884">IF(
  AND(D884="", E884=""), 
  "", 
  IFNA(
    IF(
      INDEX(Singers[], MATCH(IF(D884&lt;&gt;"", B884, C884), Singers[Singers], 0), 2, 0) = "Gents",
      INDEX(Bhajans[], MATCH(IF(D884&lt;&gt;"", D884, E884), Bhajans[title], 0), 13),
      INDEX(Bhajans[], MATCH(IF(D884&lt;&gt;"", D884, E884), Bhajans[title], 0), 14)
    ),
    ""
  )
)
</f>
        <v>2 Pancham / D</v>
      </c>
      <c r="J884" s="25" t="str">
        <f t="array" ref="J884">IF(AND($D884="", $E884=""), "", IFNA(INDEX(Bhajans[], MATCH(IF($D884&lt;&gt;"", $D884, $E884), Bhajans[title], 0), 9), ""))
</f>
        <v>Desh</v>
      </c>
      <c r="K884" s="26" t="str">
        <f t="array" ref="K884">IF(AND($D884="", $E884=""), "", IFNA(INDEX(Bhajans[], MATCH(IF($D884&lt;&gt;"", $D884, $E884), Bhajans[title], 0), 5), ""))
</f>
        <v>Dasharatha Nandana Rama Daya Sagara Rama
Dasha Mukha Mardhana Rama Daithya Kulaantaka Rama [ Dasharatha Nandana ... ]
Lakshmana Sevitha Rama Lakshmi Manohara Rama
Sookshma Swaroopa Rama Sundara Vadana Rama</v>
      </c>
      <c r="L884" s="26" t="str">
        <f t="array" ref="L884">IF(AND($D884="", $E884=""), "", IFNA(INDEX(Bhajans[], MATCH(IF($D884&lt;&gt;"", $D884, $E884), Bhajans[title], 0), 4), ""))
</f>
        <v>O merciful Lord Rama, beloved son of King Dasharatha, You are an ocean of mercy. You slayed the ten headed Ravana thereby putting an end to the clan of demons. You are worshipped and attended by brother Lakshmana and You are the enchanter of Goddess Lakshmi. O beautiful-faced Rama, You are the formless one.</v>
      </c>
    </row>
    <row r="885" ht="22.5" hidden="1" customHeight="1">
      <c r="A885" s="5">
        <v>46171.0</v>
      </c>
      <c r="B885" s="20" t="s">
        <v>2</v>
      </c>
      <c r="C885" s="28" t="str">
        <f t="array" ref="C885">IFNA(XLOOKUP(E885,GP_Bhajan_List[GP Bhajan List], GP_Bhajan_List[Singer]),"")</f>
        <v/>
      </c>
      <c r="D885" s="20" t="s">
        <v>644</v>
      </c>
      <c r="E885" s="22"/>
      <c r="F885" s="23"/>
      <c r="G885" s="65" t="s">
        <v>144</v>
      </c>
      <c r="H885" s="25" t="str">
        <f t="array" ref="H885">IFNA(INDEX(Pitches[],MATCH($G885,Pitches[Pitches],0),2),"")</f>
        <v>D#</v>
      </c>
      <c r="I885" s="23" t="str">
        <f t="array" ref="I885">IF(
  AND(D885="", E885=""), 
  "", 
  IFNA(
    IF(
      INDEX(Singers[], MATCH(IF(D885&lt;&gt;"", B885, C885), Singers[Singers], 0), 2, 0) = "Gents",
      INDEX(Bhajans[], MATCH(IF(D885&lt;&gt;"", D885, E885), Bhajans[title], 0), 13),
      INDEX(Bhajans[], MATCH(IF(D885&lt;&gt;"", D885, E885), Bhajans[title], 0), 14)
    ),
    ""
  )
)
</f>
        <v>5 Pancham / G</v>
      </c>
      <c r="J885" s="25" t="str">
        <f t="array" ref="J885">IF(AND($D885="", $E885=""), "", IFNA(INDEX(Bhajans[], MATCH(IF($D885&lt;&gt;"", $D885, $E885), Bhajans[title], 0), 9), ""))
</f>
        <v>Yaman Kalyan</v>
      </c>
      <c r="K885" s="26" t="str">
        <f t="array" ref="K885">IF(AND($D885="", $E885=""), "", IFNA(INDEX(Bhajans[], MATCH(IF($D885&lt;&gt;"", $D885, $E885), Bhajans[title], 0), 5), ""))
</f>
        <v>Hey Ram Hey Guna Dham
Raghava Sundara Ram
Janaki Jeevana Ram [ Hey Ram ... ]
Kausalya Tanaya Raghukula Ram
Ayodhya Shiromani Dasharatha Ram
Jaya Jaya Ram Jaya Sai Ram</v>
      </c>
      <c r="L885" s="26" t="str">
        <f t="array" ref="L885">IF(AND($D885="", $E885=""), "", IFNA(INDEX(Bhajans[], MATCH(IF($D885&lt;&gt;"", $D885, $E885), Bhajans[title], 0), 4), ""))
</f>
        <v>Glory to Lord Rama, the repository of virtues, the most beautiful one, the descendant of the Raghu dynasty and the very life of Mother Janaki (Sita). Lord Rama is the crest jewel of Ayodhya and the son of Mother Kausalya and King Dasharatha. Victory to Lord Rama and Lord Sai who is verily Lord Rama.</v>
      </c>
    </row>
    <row r="886" ht="22.5" hidden="1" customHeight="1">
      <c r="A886" s="5">
        <v>46171.0</v>
      </c>
      <c r="B886" s="20" t="s">
        <v>0</v>
      </c>
      <c r="C886" s="28" t="str">
        <f t="array" ref="C886">IFNA(XLOOKUP(E886,GP_Bhajan_List[GP Bhajan List], GP_Bhajan_List[Singer]),"")</f>
        <v/>
      </c>
      <c r="D886" s="20" t="s">
        <v>8030</v>
      </c>
      <c r="E886" s="22"/>
      <c r="F886" s="23"/>
      <c r="G886" s="65" t="s">
        <v>41</v>
      </c>
      <c r="H886" s="25" t="str">
        <f t="array" ref="H886">IFNA(INDEX(Pitches[],MATCH($G886,Pitches[Pitches],0),2),"")</f>
        <v>G</v>
      </c>
      <c r="I886" s="23" t="str">
        <f t="array" ref="I886">IF(
  AND(D886="", E886=""), 
  "", 
  IFNA(
    IF(
      INDEX(Singers[], MATCH(IF(D886&lt;&gt;"", B886, C886), Singers[Singers], 0), 2, 0) = "Gents",
      INDEX(Bhajans[], MATCH(IF(D886&lt;&gt;"", D886, E886), Bhajans[title], 0), 13),
      INDEX(Bhajans[], MATCH(IF(D886&lt;&gt;"", D886, E886), Bhajans[title], 0), 14)
    ),
    ""
  )
)
</f>
        <v>1 Pancham / C</v>
      </c>
      <c r="J886" s="25" t="str">
        <f t="array" ref="J886">IF(AND($D886="", $E886=""), "", IFNA(INDEX(Bhajans[], MATCH(IF($D886&lt;&gt;"", $D886, $E886), Bhajans[title], 0), 9), ""))
</f>
        <v>Jaunpuri</v>
      </c>
      <c r="K886" s="26" t="str">
        <f t="array" ref="K886">IF(AND($D886="", $E886=""), "", IFNA(INDEX(Bhajans[], MATCH(IF($D886&lt;&gt;"", $D886, $E886), Bhajans[title], 0), 5), ""))
</f>
        <v>Hey Rama Dootha Hey Rama Bhaktha Hey Rama Daasa Namo Namo
Sita Mata Shoka Vinasha
Anatha Natha Namo Namo
Maruti Raya Mahanubhava
Ati Balavanta (Veera Anjaneya) Namo Namo
Hey Anjaneya Hey Rama Bhaktha Hey Rama Doota Namo Namo
Sita Mata Shoka Vinasha Ati Balavanta Namo Namo
Maruti Roopa Mahanubhava Anjani Putra Namo Namo</v>
      </c>
      <c r="L886" s="26" t="str">
        <f t="array" ref="L886">IF(AND($D886="", $E886=""), "", IFNA(INDEX(Bhajans[], MATCH(IF($D886&lt;&gt;"", $D886, $E886), Bhajans[title], 0), 4), ""))
</f>
        <v>Salutations to Hanuman, the messenger, devotee and the servant of Lord Rama. Salutations to the one who destroyed Mother Sita's agony. Salutations to Maruti, the guide to the orphaned, the Supreme being and the brave one who possesses magnificent strength.</v>
      </c>
    </row>
    <row r="887" ht="22.5" hidden="1" customHeight="1">
      <c r="A887" s="5">
        <v>46177.0</v>
      </c>
      <c r="B887" s="20" t="s">
        <v>4</v>
      </c>
      <c r="C887" s="28" t="str">
        <f t="array" ref="C887">IFNA(XLOOKUP(E887,GP_Bhajan_List[GP Bhajan List], GP_Bhajan_List[Singer]),"")</f>
        <v/>
      </c>
      <c r="D887" s="20" t="s">
        <v>2646</v>
      </c>
      <c r="E887" s="22"/>
      <c r="F887" s="23"/>
      <c r="G887" s="65" t="s">
        <v>101</v>
      </c>
      <c r="H887" s="25" t="str">
        <f t="array" ref="H887">IFNA(INDEX(Pitches[],MATCH($G887,Pitches[Pitches],0),2),"")</f>
        <v>F#</v>
      </c>
      <c r="I887" s="23" t="str">
        <f t="array" ref="I887">IF(
  AND(D887="", E887=""), 
  "", 
  IFNA(
    IF(
      INDEX(Singers[], MATCH(IF(D887&lt;&gt;"", B887, C887), Singers[Singers], 0), 2, 0) = "Gents",
      INDEX(Bhajans[], MATCH(IF(D887&lt;&gt;"", D887, E887), Bhajans[title], 0), 13),
      INDEX(Bhajans[], MATCH(IF(D887&lt;&gt;"", D887, E887), Bhajans[title], 0), 14)
    ),
    ""
  )
)
</f>
        <v>7 Pancham / B</v>
      </c>
      <c r="J887" s="25" t="str">
        <f t="array" ref="J887">IF(AND($D887="", $E887=""), "", IFNA(INDEX(Bhajans[], MATCH(IF($D887&lt;&gt;"", $D887, $E887), Bhajans[title], 0), 9), ""))
</f>
        <v>Abheri / Bhimpalas</v>
      </c>
      <c r="K887" s="26" t="str">
        <f t="array" ref="K887">IF(AND($D887="", $E887=""), "", IFNA(INDEX(Bhajans[], MATCH(IF($D887&lt;&gt;"", $D887, $E887), Bhajans[title], 0), 5), ""))
</f>
        <v>Bhajo Gananayaka Gajavadana
Mangala Dayaka Shubha Charana [ Bhajo Gananayaka ... ]
Siddhi Vinayaka Shiva Nandana
Ananda Dayaka Chitha Chandana
Buddhi Pradayaka Jaga Vandana</v>
      </c>
      <c r="L887" s="26" t="str">
        <f t="array" ref="L887">IF(AND($D887="", $E887=""), "", IFNA(INDEX(Bhajans[], MATCH(IF($D887&lt;&gt;"", $D887, $E887), Bhajans[title], 0), 4), ""))
</f>
        <v>Worship the elephant-faced Lord Ganesh, son of Lord Shiva. He confers auspiciousness, liberation, bliss and intelligence.</v>
      </c>
    </row>
    <row r="888" ht="22.5" hidden="1" customHeight="1">
      <c r="A888" s="5">
        <v>46177.0</v>
      </c>
      <c r="B888" s="20" t="s">
        <v>0</v>
      </c>
      <c r="C888" s="28" t="str">
        <f t="array" ref="C888">IFNA(XLOOKUP(E888,GP_Bhajan_List[GP Bhajan List], GP_Bhajan_List[Singer]),"")</f>
        <v/>
      </c>
      <c r="D888" s="20" t="s">
        <v>8497</v>
      </c>
      <c r="E888" s="22"/>
      <c r="F888" s="23"/>
      <c r="G888" s="65" t="s">
        <v>41</v>
      </c>
      <c r="H888" s="25" t="str">
        <f t="array" ref="H888">IFNA(INDEX(Pitches[],MATCH($G888,Pitches[Pitches],0),2),"")</f>
        <v>G</v>
      </c>
      <c r="I888" s="23" t="str">
        <f t="array" ref="I888">IF(
  AND(D888="", E888=""), 
  "", 
  IFNA(
    IF(
      INDEX(Singers[], MATCH(IF(D888&lt;&gt;"", B888, C888), Singers[Singers], 0), 2, 0) = "Gents",
      INDEX(Bhajans[], MATCH(IF(D888&lt;&gt;"", D888, E888), Bhajans[title], 0), 13),
      INDEX(Bhajans[], MATCH(IF(D888&lt;&gt;"", D888, E888), Bhajans[title], 0), 14)
    ),
    ""
  )
)
</f>
        <v>6.5 Pancham / A#</v>
      </c>
      <c r="J888" s="25" t="str">
        <f t="array" ref="J888">IF(AND($D888="", $E888=""), "", IFNA(INDEX(Bhajans[], MATCH(IF($D888&lt;&gt;"", $D888, $E888), Bhajans[title], 0), 9), ""))
</f>
        <v>Tilang</v>
      </c>
      <c r="K888" s="26" t="str">
        <f t="array" ref="K888">IF(AND($D888="", $E888=""), "", IFNA(INDEX(Bhajans[], MATCH(IF($D888&lt;&gt;"", $D888, $E888), Bhajans[title], 0), 5), ""))
</f>
        <v>Sri Raghu Nandana Sita Rama
Rajeeva Lochana Raja Rama
Raja (Sai) Rama
Bhava Bhaya Bhanjana Taraka Naama
Atma Rama Sai Rama
Kalimala Bhanjana Kodanda Rama</v>
      </c>
      <c r="L888" s="26" t="str">
        <f t="array" ref="L888">IF(AND($D888="", $E888=""), "", IFNA(INDEX(Bhajans[], MATCH(IF($D888&lt;&gt;"", $D888, $E888), Bhajans[title], 0), 4), ""))
</f>
        <v>Worship Lord Rama of Raghu Dynasty, the consort of Sita, the one with lotus eyes, the one whose sacred name destroys the fear of the materialistic world and grants liberation, the one who is Atma Rama (inner self or higher conscience), the one who wields the bow named "Kodanda" and the one who destroys the impurities of the age of Kali. He is verily Lord Sai.</v>
      </c>
    </row>
    <row r="889" ht="22.5" hidden="1" customHeight="1">
      <c r="A889" s="5">
        <v>46177.0</v>
      </c>
      <c r="B889" s="20" t="s">
        <v>10</v>
      </c>
      <c r="C889" s="28" t="str">
        <f t="array" ref="C889">IFNA(XLOOKUP(E889,GP_Bhajan_List[GP Bhajan List], GP_Bhajan_List[Singer]),"")</f>
        <v/>
      </c>
      <c r="D889" s="20" t="s">
        <v>5022</v>
      </c>
      <c r="E889" s="22"/>
      <c r="F889" s="23"/>
      <c r="G889" s="65" t="s">
        <v>101</v>
      </c>
      <c r="H889" s="25" t="str">
        <f t="array" ref="H889">IFNA(INDEX(Pitches[],MATCH($G889,Pitches[Pitches],0),2),"")</f>
        <v>F#</v>
      </c>
      <c r="I889" s="23" t="str">
        <f t="array" ref="I889">IF(
  AND(D889="", E889=""), 
  "", 
  IFNA(
    IF(
      INDEX(Singers[], MATCH(IF(D889&lt;&gt;"", B889, C889), Singers[Singers], 0), 2, 0) = "Gents",
      INDEX(Bhajans[], MATCH(IF(D889&lt;&gt;"", D889, E889), Bhajans[title], 0), 13),
      INDEX(Bhajans[], MATCH(IF(D889&lt;&gt;"", D889, E889), Bhajans[title], 0), 14)
    ),
    ""
  )
)
</f>
        <v>5 Madhyam / C</v>
      </c>
      <c r="J889" s="25" t="str">
        <f t="array" ref="J889">IF(AND($D889="", $E889=""), "", IFNA(INDEX(Bhajans[], MATCH(IF($D889&lt;&gt;"", $D889, $E889), Bhajans[title], 0), 9), ""))
</f>
        <v>Keeravani</v>
      </c>
      <c r="K889" s="26" t="str">
        <f t="array" ref="K889">IF(AND($D889="", $E889=""), "", IFNA(INDEX(Bhajans[], MATCH(IF($D889&lt;&gt;"", $D889, $E889), Bhajans[title], 0), 5), ""))
</f>
        <v>Hey Parthi Pureesha Prashanthi Vasa Sai Murari
Sai Murari Sai Murari Sai Murari Sai Murari [ Hey Parthi Pureesha ... ]
Hey Hrishikesha Hrudaya Nivasa Hrudaya Nivasa [ Sai Murari ... ]</v>
      </c>
      <c r="L889" s="26" t="str">
        <f t="array" ref="L889">IF(AND($D889="", $E889=""), "", IFNA(INDEX(Bhajans[], MATCH(IF($D889&lt;&gt;"", $D889, $E889), Bhajans[title], 0), 4), ""))
</f>
        <v>The Lord of Parthi, Sai, the resident of Prashanthi Nilayam, is the indweller of every heart. He is Lord Sai who also dwells at Hrishikesh and is verily Lord Krishna who annihilated the demon Mura.</v>
      </c>
    </row>
    <row r="890" ht="22.5" hidden="1" customHeight="1">
      <c r="A890" s="5">
        <v>46184.0</v>
      </c>
      <c r="B890" s="20" t="s">
        <v>13</v>
      </c>
      <c r="C890" s="28" t="str">
        <f t="array" ref="C890">IFNA(XLOOKUP(E890,GP_Bhajan_List[GP Bhajan List], GP_Bhajan_List[Singer]),"")</f>
        <v/>
      </c>
      <c r="D890" s="20" t="s">
        <v>3682</v>
      </c>
      <c r="E890" s="22"/>
      <c r="F890" s="23"/>
      <c r="G890" s="65" t="s">
        <v>120</v>
      </c>
      <c r="H890" s="25" t="str">
        <f t="array" ref="H890">IFNA(INDEX(Pitches[],MATCH($G890,Pitches[Pitches],0),2),"")</f>
        <v>D</v>
      </c>
      <c r="I890" s="23" t="str">
        <f t="array" ref="I890">IF(
  AND(D890="", E890=""), 
  "", 
  IFNA(
    IF(
      INDEX(Singers[], MATCH(IF(D890&lt;&gt;"", B890, C890), Singers[Singers], 0), 2, 0) = "Gents",
      INDEX(Bhajans[], MATCH(IF(D890&lt;&gt;"", D890, E890), Bhajans[title], 0), 13),
      INDEX(Bhajans[], MATCH(IF(D890&lt;&gt;"", D890, E890), Bhajans[title], 0), 14)
    ),
    ""
  )
)
</f>
        <v>4.5 Pancham / F#</v>
      </c>
      <c r="J890" s="25" t="str">
        <f t="array" ref="J890">IF(AND($D890="", $E890=""), "", IFNA(INDEX(Bhajans[], MATCH(IF($D890&lt;&gt;"", $D890, $E890), Bhajans[title], 0), 9), ""))
</f>
        <v>Shankarabharanam / Bilawal</v>
      </c>
      <c r="K890" s="26" t="str">
        <f t="array" ref="K890">IF(AND($D890="", $E890=""), "", IFNA(INDEX(Bhajans[], MATCH(IF($D890&lt;&gt;"", $D890, $E890), Bhajans[title], 0), 5), ""))
</f>
        <v>Gajavadana Gananatha Gajavadana Vinayaka
Siddhi Vidhata Shiva Tanaya
Buddhi Pradayaka Gajanana
Parvathi Nandana Bhava Bhaya Bhanjana
Yuga Yuga Vanditha Jaya Sri Ganesha
Tateyou Gananatha Warera no Uchi ni Hikaru Kami
Iainaru Kami Shiva no Itoshigo
Eichi o Sazukeru Vinayaka
Parvathi no Miko ni Eikou Are
Warera ni Michi o Shimesu Ganesha yo</v>
      </c>
      <c r="L890" s="26" t="str">
        <f t="array" ref="L890">IF(AND($D890="", $E890=""), "", IFNA(INDEX(Bhajans[], MATCH(IF($D890&lt;&gt;"", $D890, $E890), Bhajans[title], 0), 4), ""))
</f>
        <v>Worship the elephant-faced Ganesha, the Lord of the demigods, the son of Lord Shiva who can bestow powers and intellectual prowess. O Son of Mother Parvathi, You remove the fear of the cycle of birth and death and help cross it. Victory to Lord Ganesha, who is worshipped in all ages (yugas).</v>
      </c>
    </row>
    <row r="891" ht="22.5" hidden="1" customHeight="1">
      <c r="A891" s="5">
        <v>46184.0</v>
      </c>
      <c r="B891" s="20" t="s">
        <v>2</v>
      </c>
      <c r="C891" s="28" t="str">
        <f t="array" ref="C891">IFNA(XLOOKUP(E891,GP_Bhajan_List[GP Bhajan List], GP_Bhajan_List[Singer]),"")</f>
        <v/>
      </c>
      <c r="D891" s="20" t="s">
        <v>1631</v>
      </c>
      <c r="E891" s="22"/>
      <c r="F891" s="23"/>
      <c r="G891" s="65" t="s">
        <v>185</v>
      </c>
      <c r="H891" s="25" t="str">
        <f t="array" ref="H891">IFNA(INDEX(Pitches[],MATCH($G891,Pitches[Pitches],0),2),"")</f>
        <v>C</v>
      </c>
      <c r="I891" s="23" t="str">
        <f t="array" ref="I891">IF(
  AND(D891="", E891=""), 
  "", 
  IFNA(
    IF(
      INDEX(Singers[], MATCH(IF(D891&lt;&gt;"", B891, C891), Singers[Singers], 0), 2, 0) = "Gents",
      INDEX(Bhajans[], MATCH(IF(D891&lt;&gt;"", D891, E891), Bhajans[title], 0), 13),
      INDEX(Bhajans[], MATCH(IF(D891&lt;&gt;"", D891, E891), Bhajans[title], 0), 14)
    ),
    ""
  )
)
</f>
        <v>2.5 Pancham / D#</v>
      </c>
      <c r="J891" s="25" t="str">
        <f t="array" ref="J891">IF(AND($D891="", $E891=""), "", IFNA(INDEX(Bhajans[], MATCH(IF($D891&lt;&gt;"", $D891, $E891), Bhajans[title], 0), 9), ""))
</f>
        <v>Kalyani / Yaman</v>
      </c>
      <c r="K891" s="26" t="str">
        <f t="array" ref="K891">IF(AND($D891="", $E891=""), "", IFNA(INDEX(Bhajans[], MATCH(IF($D891&lt;&gt;"", $D891, $E891), Bhajans[title], 0), 5), ""))
</f>
        <v>Antar Jyothi Jalao Sai
Brahma Sanathani Daya Karo
Daya Karo Hey Poorna Jyothirmayi
Shiva Shakthimayi Krupa Karo
Deena Dayamayi Patitha Pavani
Sai Jagat Janani Raksha (Krupa) Karo</v>
      </c>
      <c r="L891" s="26" t="str">
        <f t="array" ref="L891">IF(AND($D891="", $E891=""), "", IFNA(INDEX(Bhajans[], MATCH(IF($D891&lt;&gt;"", $D891, $E891), Bhajans[title], 0), 4), ""))
</f>
        <v>Oh Mother Sai! You have neither beginning nor end. Kindly illumine our soul and shower your mercy. Oh Effulgent Mother of the Universe! You are the form of Shiva and Shakthi and merciful to the deprived. Kindly protect us.</v>
      </c>
    </row>
    <row r="892" ht="22.5" hidden="1" customHeight="1">
      <c r="A892" s="5">
        <v>46184.0</v>
      </c>
      <c r="B892" s="20" t="s">
        <v>18</v>
      </c>
      <c r="C892" s="28" t="str">
        <f t="array" ref="C892">IFNA(XLOOKUP(E892,GP_Bhajan_List[GP Bhajan List], GP_Bhajan_List[Singer]),"")</f>
        <v/>
      </c>
      <c r="D892" s="20" t="s">
        <v>1674</v>
      </c>
      <c r="E892" s="22"/>
      <c r="F892" s="23"/>
      <c r="G892" s="65" t="s">
        <v>88</v>
      </c>
      <c r="H892" s="25" t="str">
        <f t="array" ref="H892">IFNA(INDEX(Pitches[],MATCH($G892,Pitches[Pitches],0),2),"")</f>
        <v>A</v>
      </c>
      <c r="I892" s="23" t="str">
        <f t="array" ref="I892">IF(
  AND(D892="", E892=""), 
  "", 
  IFNA(
    IF(
      INDEX(Singers[], MATCH(IF(D892&lt;&gt;"", B892, C892), Singers[Singers], 0), 2, 0) = "Gents",
      INDEX(Bhajans[], MATCH(IF(D892&lt;&gt;"", D892, E892), Bhajans[title], 0), 13),
      INDEX(Bhajans[], MATCH(IF(D892&lt;&gt;"", D892, E892), Bhajans[title], 0), 14)
    ),
    ""
  )
)
</f>
        <v>2 Pancham / D</v>
      </c>
      <c r="J892" s="25" t="str">
        <f t="array" ref="J892">IF(AND($D892="", $E892=""), "", IFNA(INDEX(Bhajans[], MATCH(IF($D892&lt;&gt;"", $D892, $E892), Bhajans[title], 0), 9), ""))
</f>
        <v>Shankarabharanam / Bilawal</v>
      </c>
      <c r="K892" s="26" t="str">
        <f t="array" ref="K892">IF(AND($D892="", $E892=""), "", IFNA(INDEX(Bhajans[], MATCH(IF($D892&lt;&gt;"", $D892, $E892), Bhajans[title], 0), 5), ""))
</f>
        <v>Purandara Ranga Harey Vittala
Pandari Ranga Harey Vittala [ Purandara Ranga ... ]
Narahari Ranga Harey Vittala
Murahara Ranga Harey Vittala</v>
      </c>
      <c r="L892" s="26" t="str">
        <f t="array" ref="L892">IF(AND($D892="", $E892=""), "", IFNA(INDEX(Bhajans[], MATCH(IF($D892&lt;&gt;"", $D892, $E892), Bhajans[title], 0), 4), ""))
</f>
        <v>Chant the name of Purandara Ranga, the Indweller. Glory to Lord Vittala, the Lord of Pandharpur, Murahara Ranga, the glorious one who slayed the demon Mura. Chant the name of Lord Hari, who has taken human form.</v>
      </c>
    </row>
    <row r="893" ht="22.5" hidden="1" customHeight="1">
      <c r="A893" s="5">
        <v>46191.0</v>
      </c>
      <c r="B893" s="20" t="s">
        <v>10</v>
      </c>
      <c r="C893" s="28" t="str">
        <f t="array" ref="C893">IFNA(XLOOKUP(E893,GP_Bhajan_List[GP Bhajan List], GP_Bhajan_List[Singer]),"")</f>
        <v/>
      </c>
      <c r="D893" s="20" t="s">
        <v>1686</v>
      </c>
      <c r="E893" s="22"/>
      <c r="F893" s="23"/>
      <c r="G893" s="65" t="s">
        <v>41</v>
      </c>
      <c r="H893" s="25" t="str">
        <f t="array" ref="H893">IFNA(INDEX(Pitches[],MATCH($G893,Pitches[Pitches],0),2),"")</f>
        <v>G</v>
      </c>
      <c r="I893" s="23" t="str">
        <f t="array" ref="I893">IF(
  AND(D893="", E893=""), 
  "", 
  IFNA(
    IF(
      INDEX(Singers[], MATCH(IF(D893&lt;&gt;"", B893, C893), Singers[Singers], 0), 2, 0) = "Gents",
      INDEX(Bhajans[], MATCH(IF(D893&lt;&gt;"", D893, E893), Bhajans[title], 0), 13),
      INDEX(Bhajans[], MATCH(IF(D893&lt;&gt;"", D893, E893), Bhajans[title], 0), 14)
    ),
    ""
  )
)
</f>
        <v>1 Pancham / C</v>
      </c>
      <c r="J893" s="25" t="str">
        <f t="array" ref="J893">IF(AND($D893="", $E893=""), "", IFNA(INDEX(Bhajans[], MATCH(IF($D893&lt;&gt;"", $D893, $E893), Bhajans[title], 0), 9), ""))
</f>
        <v>Miyan ki Malhar</v>
      </c>
      <c r="K893" s="26" t="str">
        <f t="array" ref="K893">IF(AND($D893="", $E893=""), "", IFNA(INDEX(Bhajans[], MATCH(IF($D893&lt;&gt;"", $D893, $E893), Bhajans[title], 0), 5), ""))
</f>
        <v>Jaya Sri Ganesha Vighna Nasha Gajanana
Vidya Buddhi Sarva Siddhi Suranjana [ Jaya Sri ... ]
Jaya Heramba Sri Jagadamba Nandana
Eka Dantha Dayavantha Shubhanana
Mangala Dayaka Sri Vinayaka Vandana</v>
      </c>
      <c r="L893" s="26" t="str">
        <f t="array" ref="L893">IF(AND($D893="", $E893=""), "", IFNA(INDEX(Bhajans[], MATCH(IF($D893&lt;&gt;"", $D893, $E893), Bhajans[title], 0), 4), ""))
</f>
        <v>Glory to the Lord of Ganaas, Ganesha, the destroyer of obstacles, who has the head of an elephant, who confers scholarship, intelligence and power. Glory to the son of Universal Mother (Parvathi). Glory to the one who is single tusked, compassionate and who bestows auspiciousness. I bow to Thee who is the highest.</v>
      </c>
    </row>
    <row r="894" ht="22.5" hidden="1" customHeight="1">
      <c r="A894" s="5">
        <v>46191.0</v>
      </c>
      <c r="B894" s="20" t="s">
        <v>4</v>
      </c>
      <c r="C894" s="28" t="str">
        <f t="array" ref="C894">IFNA(XLOOKUP(E894,GP_Bhajan_List[GP Bhajan List], GP_Bhajan_List[Singer]),"")</f>
        <v/>
      </c>
      <c r="D894" s="20" t="s">
        <v>9795</v>
      </c>
      <c r="E894" s="22"/>
      <c r="F894" s="23"/>
      <c r="G894" s="65" t="s">
        <v>228</v>
      </c>
      <c r="H894" s="25" t="str">
        <f t="array" ref="H894">IFNA(INDEX(Pitches[],MATCH($G894,Pitches[Pitches],0),2),"")</f>
        <v>F</v>
      </c>
      <c r="I894" s="23" t="str">
        <f t="array" ref="I894">IF(
  AND(D894="", E894=""), 
  "", 
  IFNA(
    IF(
      INDEX(Singers[], MATCH(IF(D894&lt;&gt;"", B894, C894), Singers[Singers], 0), 2, 0) = "Gents",
      INDEX(Bhajans[], MATCH(IF(D894&lt;&gt;"", D894, E894), Bhajans[title], 0), 13),
      INDEX(Bhajans[], MATCH(IF(D894&lt;&gt;"", D894, E894), Bhajans[title], 0), 14)
    ),
    ""
  )
)
</f>
        <v>6.5 Pancham / A#</v>
      </c>
      <c r="J894" s="25" t="str">
        <f t="array" ref="J894">IF(AND($D894="", $E894=""), "", IFNA(INDEX(Bhajans[], MATCH(IF($D894&lt;&gt;"", $D894, $E894), Bhajans[title], 0), 9), ""))
</f>
        <v>Abheri / Bhimpalas</v>
      </c>
      <c r="K894" s="26" t="str">
        <f t="array" ref="K894">IF(AND($D894="", $E894=""), "", IFNA(INDEX(Bhajans[], MATCH(IF($D894&lt;&gt;"", $D894, $E894), Bhajans[title], 0), 5), ""))
</f>
        <v>Sai Rama Harey Sai Krishna Harey (3)
Raghupathi Raghava Rama Harey
Rajeeva Lochana Rama Harey
Sai Rama Harey Sai Krishna Harey
Parthi Pureeshwara Sai Harey</v>
      </c>
      <c r="L894" s="26" t="str">
        <f t="array" ref="L894">IF(AND($D894="", $E894=""), "", IFNA(INDEX(Bhajans[], MATCH(IF($D894&lt;&gt;"", $D894, $E894), Bhajans[title], 0), 4), ""))
</f>
        <v>Salutations to You, Lord Sai, residing in Parthi. You are verily Lord Rama, the one with beautiful Lotus shaped eyes and the noblest of the Raghu Dynasty. You are verily Lord Krishna.</v>
      </c>
    </row>
    <row r="895" ht="22.5" hidden="1" customHeight="1">
      <c r="A895" s="5">
        <v>46191.0</v>
      </c>
      <c r="B895" s="20" t="s">
        <v>15</v>
      </c>
      <c r="C895" s="28" t="str">
        <f t="array" ref="C895">IFNA(XLOOKUP(E895,GP_Bhajan_List[GP Bhajan List], GP_Bhajan_List[Singer]),"")</f>
        <v/>
      </c>
      <c r="D895" s="20" t="s">
        <v>2574</v>
      </c>
      <c r="E895" s="22"/>
      <c r="F895" s="23"/>
      <c r="G895" s="65" t="s">
        <v>88</v>
      </c>
      <c r="H895" s="25" t="str">
        <f t="array" ref="H895">IFNA(INDEX(Pitches[],MATCH($G895,Pitches[Pitches],0),2),"")</f>
        <v>A</v>
      </c>
      <c r="I895" s="23" t="str">
        <f t="array" ref="I895">IF(
  AND(D895="", E895=""), 
  "", 
  IFNA(
    IF(
      INDEX(Singers[], MATCH(IF(D895&lt;&gt;"", B895, C895), Singers[Singers], 0), 2, 0) = "Gents",
      INDEX(Bhajans[], MATCH(IF(D895&lt;&gt;"", D895, E895), Bhajans[title], 0), 13),
      INDEX(Bhajans[], MATCH(IF(D895&lt;&gt;"", D895, E895), Bhajans[title], 0), 14)
    ),
    ""
  )
)
</f>
        <v>1.5 Pancham / C#</v>
      </c>
      <c r="J895" s="25" t="str">
        <f t="array" ref="J895">IF(AND($D895="", $E895=""), "", IFNA(INDEX(Bhajans[], MATCH(IF($D895&lt;&gt;"", $D895, $E895), Bhajans[title], 0), 9), ""))
</f>
        <v>Yaman Kalyan</v>
      </c>
      <c r="K895" s="26" t="str">
        <f t="array" ref="K895">IF(AND($D895="", $E895=""), "", IFNA(INDEX(Bhajans[], MATCH(IF($D895&lt;&gt;"", $D895, $E895), Bhajans[title], 0), 5), ""))
</f>
        <v>Manasa Bhajorey Guru Charanam
Dusthara Bhava Sagara Taranam
Guru Maharaj Guru Jai Jai
Sai Natha Sadguru Jai Jai
Om Namah Shivaya Om Namah Shivaya Om Namah Shivaya Shivaya Namah Om
Arunachala Shiva Arunachala Shiva Arunachala Shiva Aruna Shivom
Omkaram Baba Omkaram Baba Omkaram Baba Om Namo Baba
Manasa Bhajorey Guru Charanam
Dusthara Bhava Sagara Taranam
Guru Maharaj Guru Jai Jai
Sai Natha Sadguru Jai Jai
Om Namah Shivaya Om Namah Shivaya Om Namah Shivaya Shivaya Namah Om
Arunachala Shiva Arunachala Shiva Arunachala Shiva Aruna Shivom
Omkaram Bhava Omkaram Bhava Omkaram Bhava Om Namo Baba
Worshipping in your mind at the Guru's Feet
Gives you the blessing to make your life complete
Banisher of darkness, praise to You
Sathya Sai, our Lord ever true
Praise to Shiva, Praise to Shiva, Praise to Shiva
Sai Shiva, praise to You
Lord of Protection, Lord of Protection, Lord of
Protection, Lord Sai, praise to You
You are Om, Baba, You are Om, Baba, You are
Om, Baba, You are the Form of Om
Worship in your mind the Feet of the Guru
For crossing the ocean of life is hard to do
Remover of all darkness, praise to Thee
Shiva Sai, Lord of Light, Shiva Sai
Praise to You, Shiva, Praise to You, Shiva,
Praise to You, Shiva
You light the pathway Home
Lord of the Mountain, Shiva,
Lord of the Mountain, Shiva,
Lord of the Mountain, Shiva,
You light the pathway Home
You are Om, Baba, You are Om, Baba,
You are Om, Baba, You are the Form of Om
Vol overgave kniel ik aan uw voeten neer
In mijn levensboot ben ik dan veilig Heer
Ere zij U God, koning van mijn hart
(Sathya) Sai Baba, alle glorie in aan U
Om ik buig voor Shiva, Om ik buig voor Shiva, Om ik buig voor Shivaya Shiva ik buig voor U
U doet mijn hart verwarmen, U doet mijn hart verwarmen, U doet mijn hart verwarmen, Heer Shiva dit komt door U
Baba ik zing uw Naam, Baba ik zing uw Naam, Baba ik zing uw Naam, ik zing uw Naam en buig voor U
Guru no Miashi wo Agamemasho
Eichi no Hikari ni Terasarete
Toutoki Guru Sai Baba
Ooi Naru Kami, Ooi Naru Kami, Ooi Naru Kami, Sai Baba
Kagiri Naki Ai no, Kagiri Naki Ai no, Kagiri Naki Ai no, Sai Baba
Michibiki Tamae, Michibiki Tamae, Michibiki Tamae, Sai Baba</v>
      </c>
      <c r="L895" s="26" t="str">
        <f t="array" ref="L895">IF(AND($D895="", $E895=""), "", IFNA(INDEX(Bhajans[], MATCH(IF($D895&lt;&gt;"", $D895, $E895), Bhajans[title], 0), 4), ""))
</f>
        <v>O mind, adhere to the feet of the Guru by singing His glory and take refuge under His feet, which enables us to cross the unconquerable ocean of life. Glory be to the venerable Guru Sainath. Chant repeatedly 'Om Nama Shivaya', 'Arunachala Shiva'. Prostrations to Baba who is the embodiment of Om.</v>
      </c>
    </row>
    <row r="896" ht="22.5" hidden="1" customHeight="1">
      <c r="A896" s="5">
        <v>46198.0</v>
      </c>
      <c r="B896" s="20" t="s">
        <v>16</v>
      </c>
      <c r="C896" s="28" t="str">
        <f t="array" ref="C896">IFNA(XLOOKUP(E896,GP_Bhajan_List[GP Bhajan List], GP_Bhajan_List[Singer]),"")</f>
        <v/>
      </c>
      <c r="D896" s="20" t="s">
        <v>755</v>
      </c>
      <c r="E896" s="22"/>
      <c r="F896" s="23"/>
      <c r="G896" s="65" t="s">
        <v>228</v>
      </c>
      <c r="H896" s="25" t="str">
        <f t="array" ref="H896">IFNA(INDEX(Pitches[],MATCH($G896,Pitches[Pitches],0),2),"")</f>
        <v>F</v>
      </c>
      <c r="I896" s="23" t="str">
        <f t="array" ref="I896">IF(
  AND(D896="", E896=""), 
  "", 
  IFNA(
    IF(
      INDEX(Singers[], MATCH(IF(D896&lt;&gt;"", B896, C896), Singers[Singers], 0), 2, 0) = "Gents",
      INDEX(Bhajans[], MATCH(IF(D896&lt;&gt;"", D896, E896), Bhajans[title], 0), 13),
      INDEX(Bhajans[], MATCH(IF(D896&lt;&gt;"", D896, E896), Bhajans[title], 0), 14)
    ),
    ""
  )
)
</f>
        <v>6.5 Pancham / A#</v>
      </c>
      <c r="J896" s="25" t="str">
        <f t="array" ref="J896">IF(AND($D896="", $E896=""), "", IFNA(INDEX(Bhajans[], MATCH(IF($D896&lt;&gt;"", $D896, $E896), Bhajans[title], 0), 9), ""))
</f>
        <v>Khamas</v>
      </c>
      <c r="K896" s="26" t="str">
        <f t="array" ref="K896">IF(AND($D896="", $E896=""), "", IFNA(INDEX(Bhajans[], MATCH(IF($D896&lt;&gt;"", $D896, $E896), Bhajans[title], 0), 5), ""))
</f>
        <v>Jaya Lambodhara Paahi Maam
Jagadamba Sutha Raksha Maam [ Jaya Lambodhara ... ]
Sharanagatha Raksha Maam
Hey Karuna Nidhey Paahi Maam
Sri Gananatha Samraksha Maam
Nija Bhakthi Mudam Dehi Maam</v>
      </c>
      <c r="L896" s="26" t="str">
        <f t="array" ref="L896">IF(AND($D896="", $E896=""), "", IFNA(INDEX(Bhajans[], MATCH(IF($D896&lt;&gt;"", $D896, $E896), Bhajans[title], 0), 4), ""))
</f>
        <v>Protect me O Lord Ganesha, the one with a big belly and the son of Universal Mother Amba. Protect me, for I have surrendered to You. O the ocean of Mercy, give me true devotion to Thee, O Lord of Shiva's forces who looks after my welfare.</v>
      </c>
    </row>
    <row r="897" ht="22.5" hidden="1" customHeight="1">
      <c r="A897" s="5">
        <v>46198.0</v>
      </c>
      <c r="B897" s="20" t="s">
        <v>1</v>
      </c>
      <c r="C897" s="28" t="str">
        <f t="array" ref="C897">IFNA(XLOOKUP(E897,GP_Bhajan_List[GP Bhajan List], GP_Bhajan_List[Singer]),"")</f>
        <v/>
      </c>
      <c r="D897" s="20" t="s">
        <v>3596</v>
      </c>
      <c r="E897" s="22"/>
      <c r="F897" s="23"/>
      <c r="G897" s="65" t="s">
        <v>344</v>
      </c>
      <c r="H897" s="25" t="str">
        <f t="array" ref="H897">IFNA(INDEX(Pitches[],MATCH($G897,Pitches[Pitches],0),2),"")</f>
        <v>C#</v>
      </c>
      <c r="I897" s="23" t="str">
        <f t="array" ref="I897">IF(
  AND(D897="", E897=""), 
  "", 
  IFNA(
    IF(
      INDEX(Singers[], MATCH(IF(D897&lt;&gt;"", B897, C897), Singers[Singers], 0), 2, 0) = "Gents",
      INDEX(Bhajans[], MATCH(IF(D897&lt;&gt;"", D897, E897), Bhajans[title], 0), 13),
      INDEX(Bhajans[], MATCH(IF(D897&lt;&gt;"", D897, E897), Bhajans[title], 0), 14)
    ),
    ""
  )
)
</f>
        <v>1 Madhyam / F</v>
      </c>
      <c r="J897" s="25" t="str">
        <f t="array" ref="J897">IF(AND($D897="", $E897=""), "", IFNA(INDEX(Bhajans[], MATCH(IF($D897&lt;&gt;"", $D897, $E897), Bhajans[title], 0), 9), ""))
</f>
        <v>Chakravakam / Ahir Bhairav</v>
      </c>
      <c r="K897" s="26" t="str">
        <f t="array" ref="K897">IF(AND($D897="", $E897=""), "", IFNA(INDEX(Bhajans[], MATCH(IF($D897&lt;&gt;"", $D897, $E897), Bhajans[title], 0), 5), ""))
</f>
        <v>Nataraja Hey Tripurari
Jaya Hey Jaya Hey Shambho [ Nataraja Hey ... ]
Nandi Vahana Nagabharana
Phaala Lochana Parama Shiva
Pavana Charana Paahi Mahesha</v>
      </c>
      <c r="L897" s="26" t="str">
        <f t="array" ref="L897">IF(AND($D897="", $E897=""), "", IFNA(INDEX(Bhajans[], MATCH(IF($D897&lt;&gt;"", $D897, $E897), Bhajans[title], 0), 4), ""))
</f>
        <v>Hail Shiva, the destroyer of demon King Tripura. Victory to Lord Shiva who is revered as the master of all dance forms, Nataraja. The celestial snakes adorn Him as garlands. He rides on Nandi, the great bull. We bow at His Lotus Feet seeking solace as He is the Supreme Form with the third eye who grants succor to the whole creation. We bow to Lord Shankara. Protect us O Lord Mahesha.</v>
      </c>
    </row>
    <row r="898" ht="22.5" hidden="1" customHeight="1">
      <c r="A898" s="5">
        <v>46198.0</v>
      </c>
      <c r="B898" s="20" t="s">
        <v>2</v>
      </c>
      <c r="C898" s="28" t="str">
        <f t="array" ref="C898">IFNA(XLOOKUP(E898,GP_Bhajan_List[GP Bhajan List], GP_Bhajan_List[Singer]),"")</f>
        <v/>
      </c>
      <c r="D898" s="20" t="s">
        <v>9843</v>
      </c>
      <c r="E898" s="22"/>
      <c r="F898" s="23"/>
      <c r="G898" s="65" t="s">
        <v>89</v>
      </c>
      <c r="H898" s="65" t="s">
        <v>89</v>
      </c>
      <c r="I898" s="23" t="str">
        <f t="array" ref="I898">IF(
  AND(D898="", E898=""), 
  "", 
  IFNA(
    IF(
      INDEX(Singers[], MATCH(IF(D898&lt;&gt;"", B898, C898), Singers[Singers], 0), 2, 0) = "Gents",
      INDEX(Bhajans[], MATCH(IF(D898&lt;&gt;"", D898, E898), Bhajans[title], 0), 13),
      INDEX(Bhajans[], MATCH(IF(D898&lt;&gt;"", D898, E898), Bhajans[title], 0), 14)
    ),
    ""
  )
)
</f>
        <v>2 Madhyam / G</v>
      </c>
      <c r="J898" s="25" t="str">
        <f t="array" ref="J898">IF(AND($D898="", $E898=""), "", IFNA(INDEX(Bhajans[], MATCH(IF($D898&lt;&gt;"", $D898, $E898), Bhajans[title], 0), 9), ""))
</f>
        <v>Mishra Pahadi</v>
      </c>
      <c r="K898" s="26" t="str">
        <f t="array" ref="K898">IF(AND($D898="", $E898=""), "", IFNA(INDEX(Bhajans[], MATCH(IF($D898&lt;&gt;"", $D898, $E898), Bhajans[title], 0), 5), ""))
</f>
        <v>Shirdi Sai Shankara Parthi Vihari Shankara
Shankara Abhayankara Bhava Bhaya Haari Shankara [ Shirdi Sai ... ]
Paramatma Shiva Shankara Pavana Purusha Shankara
Sathya Swaroopa Shankara Sathya Sai Shankara</v>
      </c>
      <c r="L898" s="26" t="str">
        <f t="array" ref="L898">IF(AND($D898="", $E898=""), "", IFNA(INDEX(Bhajans[], MATCH(IF($D898&lt;&gt;"", $D898, $E898), Bhajans[title], 0), 4), ""))
</f>
        <v>Obeisance to Lord Sai of Shirdi who has now incarnated at Parthi. He is the embodiment of Lord Shankara (Shiva). O Lord who is all pervading, the most auspicious and sacred, who removes all fear, we offer our humble salutations.</v>
      </c>
    </row>
    <row r="899" ht="22.5" hidden="1" customHeight="1">
      <c r="A899" s="5">
        <v>46205.0</v>
      </c>
      <c r="B899" s="20" t="s">
        <v>2</v>
      </c>
      <c r="C899" s="28" t="str">
        <f t="array" ref="C899">IFNA(XLOOKUP(E899,GP_Bhajan_List[GP Bhajan List], GP_Bhajan_List[Singer]),"")</f>
        <v/>
      </c>
      <c r="D899" s="20" t="s">
        <v>421</v>
      </c>
      <c r="E899" s="22"/>
      <c r="F899" s="23"/>
      <c r="G899" s="65" t="s">
        <v>88</v>
      </c>
      <c r="H899" s="25" t="str">
        <f t="array" ref="H899">IFNA(INDEX(Pitches[],MATCH($G899,Pitches[Pitches],0),2),"")</f>
        <v>A</v>
      </c>
      <c r="I899" s="23" t="str">
        <f t="array" ref="I899">IF(
  AND(D899="", E899=""), 
  "", 
  IFNA(
    IF(
      INDEX(Singers[], MATCH(IF(D899&lt;&gt;"", B899, C899), Singers[Singers], 0), 2, 0) = "Gents",
      INDEX(Bhajans[], MATCH(IF(D899&lt;&gt;"", D899, E899), Bhajans[title], 0), 13),
      INDEX(Bhajans[], MATCH(IF(D899&lt;&gt;"", D899, E899), Bhajans[title], 0), 14)
    ),
    ""
  )
)
</f>
        <v>1 Pancham / C</v>
      </c>
      <c r="J899" s="25" t="str">
        <f t="array" ref="J899">IF(AND($D899="", $E899=""), "", IFNA(INDEX(Bhajans[], MATCH(IF($D899&lt;&gt;"", $D899, $E899), Bhajans[title], 0), 9), ""))
</f>
        <v>Gowri Manohari / Patdeep</v>
      </c>
      <c r="K899" s="26" t="str">
        <f t="array" ref="K899">IF(AND($D899="", $E899=""), "", IFNA(INDEX(Bhajans[], MATCH(IF($D899&lt;&gt;"", $D899, $E899), Bhajans[title], 0), 5), ""))
</f>
        <v>Shambhu Kumara Gowri Tanaya
Gajanana Sadaya Jaya Jaya
Varada Ganesha Duritha Vinasha
Pranavakaara Natha Sadaya [ Gajanana Sadaya ... ]</v>
      </c>
      <c r="L899" s="26" t="str">
        <f t="array" ref="L899">IF(AND($D899="", $E899=""), "", IFNA(INDEX(Bhajans[], MATCH(IF($D899&lt;&gt;"", $D899, $E899), Bhajans[title], 0), 4), ""))
</f>
        <v>Salutations to Lord Ganesha, the son of Lord Shiva (Shambhu) and Mother Parvathi (Gowri), the one who grants boons, destroys obstacles and who is personification of the Primordial sound "Om".</v>
      </c>
    </row>
    <row r="900" ht="22.5" hidden="1" customHeight="1">
      <c r="A900" s="5">
        <v>46205.0</v>
      </c>
      <c r="B900" s="20" t="s">
        <v>6</v>
      </c>
      <c r="C900" s="28" t="str">
        <f t="array" ref="C900">IFNA(XLOOKUP(E900,GP_Bhajan_List[GP Bhajan List], GP_Bhajan_List[Singer]),"")</f>
        <v/>
      </c>
      <c r="D900" s="20" t="s">
        <v>221</v>
      </c>
      <c r="E900" s="22"/>
      <c r="F900" s="23"/>
      <c r="G900" s="65" t="s">
        <v>228</v>
      </c>
      <c r="H900" s="25" t="str">
        <f t="array" ref="H900">IFNA(INDEX(Pitches[],MATCH($G900,Pitches[Pitches],0),2),"")</f>
        <v>F</v>
      </c>
      <c r="I900" s="23" t="str">
        <f t="array" ref="I900">IF(
  AND(D900="", E900=""), 
  "", 
  IFNA(
    IF(
      INDEX(Singers[], MATCH(IF(D900&lt;&gt;"", B900, C900), Singers[Singers], 0), 2, 0) = "Gents",
      INDEX(Bhajans[], MATCH(IF(D900&lt;&gt;"", D900, E900), Bhajans[title], 0), 13),
      INDEX(Bhajans[], MATCH(IF(D900&lt;&gt;"", D900, E900), Bhajans[title], 0), 14)
    ),
    ""
  )
)
</f>
        <v>6.5 Pancham / A#</v>
      </c>
      <c r="J900" s="25" t="str">
        <f t="array" ref="J900">IF(AND($D900="", $E900=""), "", IFNA(INDEX(Bhajans[], MATCH(IF($D900&lt;&gt;"", $D900, $E900), Bhajans[title], 0), 9), ""))
</f>
        <v>Kalyani / Yaman</v>
      </c>
      <c r="K900" s="26" t="str">
        <f t="array" ref="K900">IF(AND($D900="", $E900=""), "", IFNA(INDEX(Bhajans[], MATCH(IF($D900&lt;&gt;"", $D900, $E900), Bhajans[title], 0), 5), ""))
</f>
        <v>Aao Aao Sai Pyaarey
Keertan Karoon Main Sai Tumharey [ Aao Aao ... ]
Tum Ho Merey Nayanon Ke Taarey
Darshan Do Jeevan Ke Saharey</v>
      </c>
      <c r="L900" s="26" t="str">
        <f t="array" ref="L900">IF(AND($D900="", $E900=""), "", IFNA(INDEX(Bhajans[], MATCH(IF($D900&lt;&gt;"", $D900, $E900), Bhajans[title], 0), 4), ""))
</f>
        <v>Welcome, O beloved Lord Sai, I sing Your glory. O Supreme Lord, You are the twinkling star of my eyes. O companion of my life, kindly grant us Your Divine Darshan.</v>
      </c>
    </row>
    <row r="901" ht="22.5" hidden="1" customHeight="1">
      <c r="A901" s="5">
        <v>46205.0</v>
      </c>
      <c r="B901" s="20" t="s">
        <v>13</v>
      </c>
      <c r="C901" s="28" t="str">
        <f t="array" ref="C901">IFNA(XLOOKUP(E901,GP_Bhajan_List[GP Bhajan List], GP_Bhajan_List[Singer]),"")</f>
        <v/>
      </c>
      <c r="D901" s="20" t="s">
        <v>8030</v>
      </c>
      <c r="E901" s="22"/>
      <c r="F901" s="23"/>
      <c r="G901" s="65" t="s">
        <v>41</v>
      </c>
      <c r="H901" s="25" t="str">
        <f t="array" ref="H901">IFNA(INDEX(Pitches[],MATCH($G901,Pitches[Pitches],0),2),"")</f>
        <v>G</v>
      </c>
      <c r="I901" s="23" t="str">
        <f t="array" ref="I901">IF(
  AND(D901="", E901=""), 
  "", 
  IFNA(
    IF(
      INDEX(Singers[], MATCH(IF(D901&lt;&gt;"", B901, C901), Singers[Singers], 0), 2, 0) = "Gents",
      INDEX(Bhajans[], MATCH(IF(D901&lt;&gt;"", D901, E901), Bhajans[title], 0), 13),
      INDEX(Bhajans[], MATCH(IF(D901&lt;&gt;"", D901, E901), Bhajans[title], 0), 14)
    ),
    ""
  )
)
</f>
        <v>1 Pancham / C</v>
      </c>
      <c r="J901" s="25" t="str">
        <f t="array" ref="J901">IF(AND($D901="", $E901=""), "", IFNA(INDEX(Bhajans[], MATCH(IF($D901&lt;&gt;"", $D901, $E901), Bhajans[title], 0), 9), ""))
</f>
        <v>Jaunpuri</v>
      </c>
      <c r="K901" s="26" t="str">
        <f t="array" ref="K901">IF(AND($D901="", $E901=""), "", IFNA(INDEX(Bhajans[], MATCH(IF($D901&lt;&gt;"", $D901, $E901), Bhajans[title], 0), 5), ""))
</f>
        <v>Hey Rama Dootha Hey Rama Bhaktha Hey Rama Daasa Namo Namo
Sita Mata Shoka Vinasha
Anatha Natha Namo Namo
Maruti Raya Mahanubhava
Ati Balavanta (Veera Anjaneya) Namo Namo
Hey Anjaneya Hey Rama Bhaktha Hey Rama Doota Namo Namo
Sita Mata Shoka Vinasha Ati Balavanta Namo Namo
Maruti Roopa Mahanubhava Anjani Putra Namo Namo</v>
      </c>
      <c r="L901" s="26" t="str">
        <f t="array" ref="L901">IF(AND($D901="", $E901=""), "", IFNA(INDEX(Bhajans[], MATCH(IF($D901&lt;&gt;"", $D901, $E901), Bhajans[title], 0), 4), ""))
</f>
        <v>Salutations to Hanuman, the messenger, devotee and the servant of Lord Rama. Salutations to the one who destroyed Mother Sita's agony. Salutations to Maruti, the guide to the orphaned, the Supreme being and the brave one who possesses magnificent strength.</v>
      </c>
    </row>
    <row r="902" ht="22.5" hidden="1" customHeight="1">
      <c r="A902" s="5">
        <v>46212.0</v>
      </c>
      <c r="B902" s="20" t="s">
        <v>16</v>
      </c>
      <c r="C902" s="28" t="str">
        <f t="array" ref="C902">IFNA(XLOOKUP(E902,GP_Bhajan_List[GP Bhajan List], GP_Bhajan_List[Singer]),"")</f>
        <v/>
      </c>
      <c r="D902" s="20" t="s">
        <v>1055</v>
      </c>
      <c r="E902" s="22"/>
      <c r="F902" s="23"/>
      <c r="G902" s="65" t="s">
        <v>88</v>
      </c>
      <c r="H902" s="25" t="str">
        <f t="array" ref="H902">IFNA(INDEX(Pitches[],MATCH($G902,Pitches[Pitches],0),2),"")</f>
        <v>A</v>
      </c>
      <c r="I902" s="23" t="str">
        <f t="array" ref="I902">IF(
  AND(D902="", E902=""), 
  "", 
  IFNA(
    IF(
      INDEX(Singers[], MATCH(IF(D902&lt;&gt;"", B902, C902), Singers[Singers], 0), 2, 0) = "Gents",
      INDEX(Bhajans[], MATCH(IF(D902&lt;&gt;"", D902, E902), Bhajans[title], 0), 13),
      INDEX(Bhajans[], MATCH(IF(D902&lt;&gt;"", D902, E902), Bhajans[title], 0), 14)
    ),
    ""
  )
)
</f>
        <v>1 Pancham / C</v>
      </c>
      <c r="J902" s="25" t="str">
        <f t="array" ref="J902">IF(AND($D902="", $E902=""), "", IFNA(INDEX(Bhajans[], MATCH(IF($D902&lt;&gt;"", $D902, $E902), Bhajans[title], 0), 9), ""))
</f>
        <v>Pahadi</v>
      </c>
      <c r="K902" s="26" t="str">
        <f t="array" ref="K902">IF(AND($D902="", $E902=""), "", IFNA(INDEX(Bhajans[], MATCH(IF($D902&lt;&gt;"", $D902, $E902), Bhajans[title], 0), 5), ""))
</f>
        <v>Jai Ganesha Paahi Maam Sri Ganesha Raksha Maam
Jai Ganesh Jai Ganesh Jai Ganesha Raksha Maam
Lambodhara Gowri Sutha Jai Ganesha Paahi Maam
Mangala Kara Sankata Hara Jai Ganesha Raksha Maam [ Jai Ganesh Jai Ganesh ...]</v>
      </c>
      <c r="L902" s="26" t="str">
        <f t="array" ref="L902">IF(AND($D902="", $E902=""), "", IFNA(INDEX(Bhajans[], MATCH(IF($D902&lt;&gt;"", $D902, $E902), Bhajans[title], 0), 4), ""))
</f>
        <v>Save me Lord Ganesh, the one with a big belly and the son of Mother Gowri. Protect me O Lord Ganesh, for You destroy the plighted condition of Your devotees and confer prosperity and auspiciousness.</v>
      </c>
    </row>
    <row r="903" ht="22.5" hidden="1" customHeight="1">
      <c r="A903" s="5">
        <v>46212.0</v>
      </c>
      <c r="B903" s="20" t="s">
        <v>10</v>
      </c>
      <c r="C903" s="28" t="str">
        <f t="array" ref="C903">IFNA(XLOOKUP(E903,GP_Bhajan_List[GP Bhajan List], GP_Bhajan_List[Singer]),"")</f>
        <v/>
      </c>
      <c r="D903" s="20" t="s">
        <v>9903</v>
      </c>
      <c r="E903" s="22"/>
      <c r="F903" s="23"/>
      <c r="G903" s="65" t="s">
        <v>52</v>
      </c>
      <c r="H903" s="25" t="str">
        <f t="array" ref="H903">IFNA(INDEX(Pitches[],MATCH($G903,Pitches[Pitches],0),2),"")</f>
        <v>G#</v>
      </c>
      <c r="I903" s="23" t="str">
        <f t="array" ref="I903">IF(
  AND(D903="", E903=""), 
  "", 
  IFNA(
    IF(
      INDEX(Singers[], MATCH(IF(D903&lt;&gt;"", B903, C903), Singers[Singers], 0), 2, 0) = "Gents",
      INDEX(Bhajans[], MATCH(IF(D903&lt;&gt;"", D903, E903), Bhajans[title], 0), 13),
      INDEX(Bhajans[], MATCH(IF(D903&lt;&gt;"", D903, E903), Bhajans[title], 0), 14)
    ),
    ""
  )
)
</f>
        <v>2 Pancham / D</v>
      </c>
      <c r="J903" s="25" t="str">
        <f t="array" ref="J903">IF(AND($D903="", $E903=""), "", IFNA(INDEX(Bhajans[], MATCH(IF($D903&lt;&gt;"", $D903, $E903), Bhajans[title], 0), 9), ""))
</f>
        <v>Gowri Manohari / Patdeep</v>
      </c>
      <c r="K903" s="26" t="str">
        <f t="array" ref="K903">IF(AND($D903="", $E903=""), "", IFNA(INDEX(Bhajans[], MATCH(IF($D903&lt;&gt;"", $D903, $E903), Bhajans[title], 0), 5), ""))
</f>
        <v>Vaidehi Priya Vaikunta Rama
Ahalyodharaka Rama
Raghu Vara Janani Janaki Rama
Lakshmana Sevitha Lavanya Rama
Dasharatha Nandana Rama [ Raghu Vara ... ]</v>
      </c>
      <c r="L903" s="26" t="str">
        <f t="array" ref="L903">IF(AND($D903="", $E903=""), "", IFNA(INDEX(Bhajans[], MATCH(IF($D903&lt;&gt;"", $D903, $E903), Bhajans[title], 0), 4), ""))
</f>
        <v>Salutations to You O Lord Rama of Vaikunta, beloved of Vaidehi / Janaki (other names of mother Sita). You are the liberator of Ahalya, You are worshipped by Lakshmana, son of Dasharatha and a blessing for the Raghu dynasty.</v>
      </c>
    </row>
    <row r="904" ht="22.5" hidden="1" customHeight="1">
      <c r="A904" s="5">
        <v>46212.0</v>
      </c>
      <c r="B904" s="20" t="s">
        <v>4</v>
      </c>
      <c r="C904" s="28" t="str">
        <f t="array" ref="C904">IFNA(XLOOKUP(E904,GP_Bhajan_List[GP Bhajan List], GP_Bhajan_List[Singer]),"")</f>
        <v/>
      </c>
      <c r="D904" s="20" t="s">
        <v>9912</v>
      </c>
      <c r="E904" s="22"/>
      <c r="F904" s="23"/>
      <c r="G904" s="65" t="s">
        <v>120</v>
      </c>
      <c r="H904" s="25" t="str">
        <f t="array" ref="H904">IFNA(INDEX(Pitches[],MATCH($G904,Pitches[Pitches],0),2),"")</f>
        <v>D</v>
      </c>
      <c r="I904" s="23" t="str">
        <f t="array" ref="I904">IF(
  AND(D904="", E904=""), 
  "", 
  IFNA(
    IF(
      INDEX(Singers[], MATCH(IF(D904&lt;&gt;"", B904, C904), Singers[Singers], 0), 2, 0) = "Gents",
      INDEX(Bhajans[], MATCH(IF(D904&lt;&gt;"", D904, E904), Bhajans[title], 0), 13),
      INDEX(Bhajans[], MATCH(IF(D904&lt;&gt;"", D904, E904), Bhajans[title], 0), 14)
    ),
    ""
  )
)
</f>
        <v>5 Pancham / G</v>
      </c>
      <c r="J904" s="25" t="str">
        <f t="array" ref="J904">IF(AND($D904="", $E904=""), "", IFNA(INDEX(Bhajans[], MATCH(IF($D904&lt;&gt;"", $D904, $E904), Bhajans[title], 0), 9), ""))
</f>
        <v>Desh</v>
      </c>
      <c r="K904" s="26" t="str">
        <f t="array" ref="K904">IF(AND($D904="", $E904=""), "", IFNA(INDEX(Bhajans[], MATCH(IF($D904&lt;&gt;"", $D904, $E904), Bhajans[title], 0), 5), ""))
</f>
        <v>Jaya Jagat Janani Ma
Jaya Ma Jaya Ma Jaya Ma
Sai Shiva Shankari Sai Parameshwari
Ambe Bhavani Ma (Jagad)</v>
      </c>
      <c r="L904" s="26" t="str">
        <f t="array" ref="L904">IF(AND($D904="", $E904=""), "", IFNA(INDEX(Bhajans[], MATCH(IF($D904&lt;&gt;"", $D904, $E904), Bhajans[title], 0), 4), ""))
</f>
        <v>Victory to Mother Sai, the One who confers all that is Auspicious, Supreme, the one who is also known as Amba Bhavani.</v>
      </c>
    </row>
    <row r="905" ht="22.5" hidden="1" customHeight="1">
      <c r="A905" s="5">
        <v>46219.0</v>
      </c>
      <c r="B905" s="20" t="s">
        <v>18</v>
      </c>
      <c r="C905" s="28" t="str">
        <f t="array" ref="C905">IFNA(XLOOKUP(E905,GP_Bhajan_List[GP Bhajan List], GP_Bhajan_List[Singer]),"")</f>
        <v/>
      </c>
      <c r="D905" s="20" t="s">
        <v>1558</v>
      </c>
      <c r="E905" s="22"/>
      <c r="F905" s="23"/>
      <c r="G905" s="65" t="s">
        <v>41</v>
      </c>
      <c r="H905" s="25" t="str">
        <f t="array" ref="H905">IFNA(INDEX(Pitches[],MATCH($G905,Pitches[Pitches],0),2),"")</f>
        <v>G</v>
      </c>
      <c r="I905" s="23" t="str">
        <f t="array" ref="I905">IF(
  AND(D905="", E905=""), 
  "", 
  IFNA(
    IF(
      INDEX(Singers[], MATCH(IF(D905&lt;&gt;"", B905, C905), Singers[Singers], 0), 2, 0) = "Gents",
      INDEX(Bhajans[], MATCH(IF(D905&lt;&gt;"", D905, E905), Bhajans[title], 0), 13),
      INDEX(Bhajans[], MATCH(IF(D905&lt;&gt;"", D905, E905), Bhajans[title], 0), 14)
    ),
    ""
  )
)
</f>
        <v>1 Pancham / C</v>
      </c>
      <c r="J905" s="25" t="str">
        <f t="array" ref="J905">IF(AND($D905="", $E905=""), "", IFNA(INDEX(Bhajans[], MATCH(IF($D905&lt;&gt;"", $D905, $E905), Bhajans[title], 0), 9), ""))
</f>
        <v>Shankarabharanam / Bilawal</v>
      </c>
      <c r="K905" s="26" t="str">
        <f t="array" ref="K905">IF(AND($D905="", $E905=""), "", IFNA(INDEX(Bhajans[], MATCH(IF($D905&lt;&gt;"", $D905, $E905), Bhajans[title], 0), 5), ""))
</f>
        <v>Gowri Ganesh Uma Ganesh
Parvathi Nandana Sri Ganesh
Sharanam Ganesh Sharanam Ganesh
Shiva Nandana Ganapathi Ganesh
Dancing Ganesh, Playful Ganesh,
Dance with me, Play with me, be my Ganesh,
Be my Ganesh, be my Ganesh,
Teach me how to dance with my fears, Ganesh
Kanarazu Yukute wo Hagemashi Mimamoru Ganapathi
Miashi wo Agameyo (Minna Agameyo)
Chikara ni Michita Ganapathi</v>
      </c>
      <c r="L905" s="26" t="str">
        <f t="array" ref="L905">IF(AND($D905="", $E905=""), "", IFNA(INDEX(Bhajans[], MATCH(IF($D905&lt;&gt;"", $D905, $E905), Bhajans[title], 0), 4), ""))
</f>
        <v>Chant the name of Lord Ganesh, the beloved son of Mother Gowri. I surrender to Thee, O Lord of all Demigods, beloved child of Lord Shiva and Goddess Parvathi.</v>
      </c>
    </row>
    <row r="906" ht="22.5" hidden="1" customHeight="1">
      <c r="A906" s="5">
        <v>46219.0</v>
      </c>
      <c r="B906" s="20" t="s">
        <v>0</v>
      </c>
      <c r="C906" s="28" t="str">
        <f t="array" ref="C906">IFNA(XLOOKUP(E906,GP_Bhajan_List[GP Bhajan List], GP_Bhajan_List[Singer]),"")</f>
        <v/>
      </c>
      <c r="D906" s="20" t="s">
        <v>9940</v>
      </c>
      <c r="E906" s="22"/>
      <c r="F906" s="23"/>
      <c r="G906" s="65" t="s">
        <v>52</v>
      </c>
      <c r="H906" s="25" t="str">
        <f t="array" ref="H906">IFNA(INDEX(Pitches[],MATCH($G906,Pitches[Pitches],0),2),"")</f>
        <v>G#</v>
      </c>
      <c r="I906" s="23" t="str">
        <f t="array" ref="I906">IF(
  AND(D906="", E906=""), 
  "", 
  IFNA(
    IF(
      INDEX(Singers[], MATCH(IF(D906&lt;&gt;"", B906, C906), Singers[Singers], 0), 2, 0) = "Gents",
      INDEX(Bhajans[], MATCH(IF(D906&lt;&gt;"", D906, E906), Bhajans[title], 0), 13),
      INDEX(Bhajans[], MATCH(IF(D906&lt;&gt;"", D906, E906), Bhajans[title], 0), 14)
    ),
    ""
  )
)
</f>
        <v>1.5 Pancham / C#</v>
      </c>
      <c r="J906" s="25" t="str">
        <f t="array" ref="J906">IF(AND($D906="", $E906=""), "", IFNA(INDEX(Bhajans[], MATCH(IF($D906&lt;&gt;"", $D906, $E906), Bhajans[title], 0), 9), ""))
</f>
        <v>~ Gowri Manohari / Patdeep</v>
      </c>
      <c r="K906" s="26" t="str">
        <f t="array" ref="K906">IF(AND($D906="", $E906=""), "", IFNA(INDEX(Bhajans[], MATCH(IF($D906&lt;&gt;"", $D906, $E906), Bhajans[title], 0), 5), ""))
</f>
        <v>Neelachala Prabhu Neela Madhava
Jagannatha Swami Prabhuvara
Vasudeva Hari Mayura Mukutadhari
(Jaya) Radha Mohana Murari
Sai Krishna Murari Prabhuvara</v>
      </c>
      <c r="L906" s="26" t="str">
        <f t="array" ref="L906">IF(AND($D906="", $E906=""), "", IFNA(INDEX(Bhajans[], MATCH(IF($D906&lt;&gt;"", $D906, $E906), Bhajans[title], 0), 4), ""))
</f>
        <v>Glory to Lord Jagannatha (Krishna), the blue-hued Lord of Puri, the city also known as the blue mountain. Glory to the bestower of boons, the one adorned with a peacock feather on His head and who is the divine enchanter of Radha. Glory to Lord Sai who is verily Lord Krishna, the slayer of demon Mura.</v>
      </c>
    </row>
    <row r="907" ht="22.5" hidden="1" customHeight="1">
      <c r="A907" s="5">
        <v>46219.0</v>
      </c>
      <c r="B907" s="20" t="s">
        <v>2</v>
      </c>
      <c r="C907" s="28" t="str">
        <f t="array" ref="C907">IFNA(XLOOKUP(E907,GP_Bhajan_List[GP Bhajan List], GP_Bhajan_List[Singer]),"")</f>
        <v/>
      </c>
      <c r="D907" s="20" t="s">
        <v>1851</v>
      </c>
      <c r="E907" s="22"/>
      <c r="F907" s="23"/>
      <c r="G907" s="65"/>
      <c r="H907" s="25" t="str">
        <f t="array" ref="H907">IFNA(INDEX(Pitches[],MATCH($G907,Pitches[Pitches],0),2),"")</f>
        <v/>
      </c>
      <c r="I907" s="23" t="str">
        <f t="array" ref="I907">IF(
  AND(D907="", E907=""), 
  "", 
  IFNA(
    IF(
      INDEX(Singers[], MATCH(IF(D907&lt;&gt;"", B907, C907), Singers[Singers], 0), 2, 0) = "Gents",
      INDEX(Bhajans[], MATCH(IF(D907&lt;&gt;"", D907, E907), Bhajans[title], 0), 13),
      INDEX(Bhajans[], MATCH(IF(D907&lt;&gt;"", D907, E907), Bhajans[title], 0), 14)
    ),
    ""
  )
)
</f>
        <v>2 Madhyam / G</v>
      </c>
      <c r="J907" s="25" t="str">
        <f t="array" ref="J907">IF(AND($D907="", $E907=""), "", IFNA(INDEX(Bhajans[], MATCH(IF($D907&lt;&gt;"", $D907, $E907), Bhajans[title], 0), 9), ""))
</f>
        <v>Bageshri</v>
      </c>
      <c r="K907" s="26" t="str">
        <f t="array" ref="K907">IF(AND($D907="", $E907=""), "", IFNA(INDEX(Bhajans[], MATCH(IF($D907&lt;&gt;"", $D907, $E907), Bhajans[title], 0), 5), ""))
</f>
        <v>Parama Dayalu Sai Ram (Hey)
Bhagawan Bhagawan [ (Hey) Parama Dayalu ... ]
Treta Yug Mey Dasharatha Nandana
Dwapara Yug Mey Murali Mohana
Kali Yuga Mey Sai Narayana
Ek Prabhu Anek Naam</v>
      </c>
      <c r="L907" s="26" t="str">
        <f t="array" ref="L907">IF(AND($D907="", $E907=""), "", IFNA(INDEX(Bhajans[], MATCH(IF($D907&lt;&gt;"", $D907, $E907), Bhajans[title], 0), 4), ""))
</f>
        <v>O Lord Sai, You are the most merciful Lord who incarnated as Rama, son of King Dasharatha in the Treta Age. In the age of Dwapara, You incarnated as the charming and enchanting Flutist, Krishna and in this present age of Kali, as Lord Sai Narayana. You are the One Lord assuming many names and forms.</v>
      </c>
    </row>
    <row r="908" ht="22.5" hidden="1" customHeight="1">
      <c r="A908" s="5">
        <v>46222.0</v>
      </c>
      <c r="B908" s="20" t="s">
        <v>1</v>
      </c>
      <c r="C908" s="28" t="str">
        <f t="array" ref="C908">IFNA(XLOOKUP(E908,GP_Bhajan_List[GP Bhajan List], GP_Bhajan_List[Singer]),"")</f>
        <v/>
      </c>
      <c r="D908" s="20" t="s">
        <v>2646</v>
      </c>
      <c r="E908" s="22"/>
      <c r="F908" s="23"/>
      <c r="G908" s="65" t="s">
        <v>185</v>
      </c>
      <c r="H908" s="25" t="str">
        <f t="array" ref="H908">IFNA(INDEX(Pitches[],MATCH($G908,Pitches[Pitches],0),2),"")</f>
        <v>C</v>
      </c>
      <c r="I908" s="23" t="str">
        <f t="array" ref="I908">IF(
  AND(D908="", E908=""), 
  "", 
  IFNA(
    IF(
      INDEX(Singers[], MATCH(IF(D908&lt;&gt;"", B908, C908), Singers[Singers], 0), 2, 0) = "Gents",
      INDEX(Bhajans[], MATCH(IF(D908&lt;&gt;"", D908, E908), Bhajans[title], 0), 13),
      INDEX(Bhajans[], MATCH(IF(D908&lt;&gt;"", D908, E908), Bhajans[title], 0), 14)
    ),
    ""
  )
)
</f>
        <v>3 Pancham / E</v>
      </c>
      <c r="J908" s="25" t="str">
        <f t="array" ref="J908">IF(AND($D908="", $E908=""), "", IFNA(INDEX(Bhajans[], MATCH(IF($D908&lt;&gt;"", $D908, $E908), Bhajans[title], 0), 9), ""))
</f>
        <v>Abheri / Bhimpalas</v>
      </c>
      <c r="K908" s="26" t="str">
        <f t="array" ref="K908">IF(AND($D908="", $E908=""), "", IFNA(INDEX(Bhajans[], MATCH(IF($D908&lt;&gt;"", $D908, $E908), Bhajans[title], 0), 5), ""))
</f>
        <v>Bhajo Gananayaka Gajavadana
Mangala Dayaka Shubha Charana [ Bhajo Gananayaka ... ]
Siddhi Vinayaka Shiva Nandana
Ananda Dayaka Chitha Chandana
Buddhi Pradayaka Jaga Vandana</v>
      </c>
      <c r="L908" s="26" t="str">
        <f t="array" ref="L908">IF(AND($D908="", $E908=""), "", IFNA(INDEX(Bhajans[], MATCH(IF($D908&lt;&gt;"", $D908, $E908), Bhajans[title], 0), 4), ""))
</f>
        <v>Worship the elephant-faced Lord Ganesh, son of Lord Shiva. He confers auspiciousness, liberation, bliss and intelligence.</v>
      </c>
    </row>
    <row r="909" ht="22.5" hidden="1" customHeight="1">
      <c r="A909" s="5">
        <v>46222.0</v>
      </c>
      <c r="B909" s="20" t="s">
        <v>4</v>
      </c>
      <c r="C909" s="28" t="str">
        <f t="array" ref="C909">IFNA(XLOOKUP(E909,GP_Bhajan_List[GP Bhajan List], GP_Bhajan_List[Singer]),"")</f>
        <v/>
      </c>
      <c r="D909" s="20" t="s">
        <v>2065</v>
      </c>
      <c r="E909" s="22"/>
      <c r="F909" s="23"/>
      <c r="G909" s="65" t="s">
        <v>89</v>
      </c>
      <c r="H909" s="25" t="str">
        <f t="array" ref="H909">IFNA(INDEX(Pitches[],MATCH($G909,Pitches[Pitches],0),2),"")</f>
        <v>E</v>
      </c>
      <c r="I909" s="23" t="str">
        <f t="array" ref="I909">IF(
  AND(D909="", E909=""), 
  "", 
  IFNA(
    IF(
      INDEX(Singers[], MATCH(IF(D909&lt;&gt;"", B909, C909), Singers[Singers], 0), 2, 0) = "Gents",
      INDEX(Bhajans[], MATCH(IF(D909&lt;&gt;"", D909, E909), Bhajans[title], 0), 13),
      INDEX(Bhajans[], MATCH(IF(D909&lt;&gt;"", D909, E909), Bhajans[title], 0), 14)
    ),
    ""
  )
)
</f>
        <v>5 Pancham / G</v>
      </c>
      <c r="J909" s="25" t="str">
        <f t="array" ref="J909">IF(AND($D909="", $E909=""), "", IFNA(INDEX(Bhajans[], MATCH(IF($D909&lt;&gt;"", $D909, $E909), Bhajans[title], 0), 9), ""))
</f>
        <v>Valaji / Kalavati</v>
      </c>
      <c r="K909" s="26" t="str">
        <f t="array" ref="K909">IF(AND($D909="", $E909=""), "", IFNA(INDEX(Bhajans[], MATCH(IF($D909&lt;&gt;"", $D909, $E909), Bhajans[title], 0), 5), ""))
</f>
        <v>Devi Sai Ma Devi Saraswathi Ma
Durga Bhavani Ma Kaali Kapalini Ma
Jagadodharini Ma
Sai Daya Karo Ma (Sathya)</v>
      </c>
      <c r="L909" s="26" t="str">
        <f t="array" ref="L909">IF(AND($D909="", $E909=""), "", IFNA(INDEX(Bhajans[], MATCH(IF($D909&lt;&gt;"", $D909, $E909), Bhajans[title], 0), 4), ""))
</f>
        <v>Worship Mother Sai, Mother Saraswathi (Goddess of knowledge and wisdom), Mother Durga Bhavani (Destroyer of the cycle of birth and death) and Mother Kaali (Destroyer of demonic qualities and the One holding a skull as a symbol). O Uplifter of the entire universe, please be compassionate towards us.</v>
      </c>
    </row>
    <row r="910" ht="22.5" hidden="1" customHeight="1">
      <c r="A910" s="5">
        <v>46222.0</v>
      </c>
      <c r="B910" s="20" t="s">
        <v>16</v>
      </c>
      <c r="C910" s="28" t="str">
        <f t="array" ref="C910">IFNA(XLOOKUP(E910,GP_Bhajan_List[GP Bhajan List], GP_Bhajan_List[Singer]),"")</f>
        <v/>
      </c>
      <c r="D910" s="20" t="s">
        <v>9982</v>
      </c>
      <c r="E910" s="22"/>
      <c r="F910" s="23"/>
      <c r="G910" s="65" t="s">
        <v>108</v>
      </c>
      <c r="H910" s="25" t="str">
        <f t="array" ref="H910">IFNA(INDEX(Pitches[],MATCH($G910,Pitches[Pitches],0),2),"")</f>
        <v>B</v>
      </c>
      <c r="I910" s="23" t="str">
        <f t="array" ref="I910">IF(
  AND(D910="", E910=""), 
  "", 
  IFNA(
    IF(
      INDEX(Singers[], MATCH(IF(D910&lt;&gt;"", B910, C910), Singers[Singers], 0), 2, 0) = "Gents",
      INDEX(Bhajans[], MATCH(IF(D910&lt;&gt;"", D910, E910), Bhajans[title], 0), 13),
      INDEX(Bhajans[], MATCH(IF(D910&lt;&gt;"", D910, E910), Bhajans[title], 0), 14)
    ),
    ""
  )
)
</f>
        <v>2 Pancham / D</v>
      </c>
      <c r="J910" s="25" t="str">
        <f t="array" ref="J910">IF(AND($D910="", $E910=""), "", IFNA(INDEX(Bhajans[], MATCH(IF($D910&lt;&gt;"", $D910, $E910), Bhajans[title], 0), 9), ""))
</f>
        <v>Yaman Kalyan</v>
      </c>
      <c r="K910" s="26" t="str">
        <f t="array" ref="K910">IF(AND($D910="", $E910=""), "", IFNA(INDEX(Bhajans[], MATCH(IF($D910&lt;&gt;"", $D910, $E910), Bhajans[title], 0), 5), ""))
</f>
        <v>Rama Krishna Govinda Narayana Keshava
Radhika Ramana Madhava Jaya Ranga Deva
Harey Rama Harey Krishna Sita Rama Raghava [ Radhika Ramana ... ]</v>
      </c>
      <c r="L910" s="26" t="str">
        <f t="array" ref="L910">IF(AND($D910="", $E910=""), "", IFNA(INDEX(Bhajans[], MATCH(IF($D910&lt;&gt;"", $D910, $E910), Bhajans[title], 0), 4), ""))
</f>
        <v>Chant the names of the Lord Rama, Krishna, Narayana, Keshava and Madhava (names of Krishna), the one adored by Radhika (Radha). Victory to You, the Lord of the stage (world). Glory to Lord Rama and Lord Krishna.</v>
      </c>
    </row>
    <row r="911" ht="22.5" hidden="1" customHeight="1">
      <c r="A911" s="5">
        <v>46223.0</v>
      </c>
      <c r="B911" s="20" t="s">
        <v>10</v>
      </c>
      <c r="C911" s="28" t="str">
        <f t="array" ref="C911">IFNA(XLOOKUP(E911,GP_Bhajan_List[GP Bhajan List], GP_Bhajan_List[Singer]),"")</f>
        <v/>
      </c>
      <c r="D911" s="20" t="s">
        <v>9903</v>
      </c>
      <c r="E911" s="22"/>
      <c r="F911" s="23"/>
      <c r="G911" s="65" t="s">
        <v>52</v>
      </c>
      <c r="H911" s="25" t="str">
        <f t="array" ref="H911">IFNA(INDEX(Pitches[],MATCH($G911,Pitches[Pitches],0),2),"")</f>
        <v>G#</v>
      </c>
      <c r="I911" s="23" t="str">
        <f t="array" ref="I911">IF(
  AND(D911="", E911=""), 
  "", 
  IFNA(
    IF(
      INDEX(Singers[], MATCH(IF(D911&lt;&gt;"", B911, C911), Singers[Singers], 0), 2, 0) = "Gents",
      INDEX(Bhajans[], MATCH(IF(D911&lt;&gt;"", D911, E911), Bhajans[title], 0), 13),
      INDEX(Bhajans[], MATCH(IF(D911&lt;&gt;"", D911, E911), Bhajans[title], 0), 14)
    ),
    ""
  )
)
</f>
        <v>2 Pancham / D</v>
      </c>
      <c r="J911" s="25" t="str">
        <f t="array" ref="J911">IF(AND($D911="", $E911=""), "", IFNA(INDEX(Bhajans[], MATCH(IF($D911&lt;&gt;"", $D911, $E911), Bhajans[title], 0), 9), ""))
</f>
        <v>Gowri Manohari / Patdeep</v>
      </c>
      <c r="K911" s="26" t="str">
        <f t="array" ref="K911">IF(AND($D911="", $E911=""), "", IFNA(INDEX(Bhajans[], MATCH(IF($D911&lt;&gt;"", $D911, $E911), Bhajans[title], 0), 5), ""))
</f>
        <v>Vaidehi Priya Vaikunta Rama
Ahalyodharaka Rama
Raghu Vara Janani Janaki Rama
Lakshmana Sevitha Lavanya Rama
Dasharatha Nandana Rama [ Raghu Vara ... ]</v>
      </c>
      <c r="L911" s="26" t="str">
        <f t="array" ref="L911">IF(AND($D911="", $E911=""), "", IFNA(INDEX(Bhajans[], MATCH(IF($D911&lt;&gt;"", $D911, $E911), Bhajans[title], 0), 4), ""))
</f>
        <v>Salutations to You O Lord Rama of Vaikunta, beloved of Vaidehi / Janaki (other names of mother Sita). You are the liberator of Ahalya, You are worshipped by Lakshmana, son of Dasharatha and a blessing for the Raghu dynasty.</v>
      </c>
    </row>
    <row r="912" ht="22.5" hidden="1" customHeight="1">
      <c r="A912" s="5">
        <v>46223.0</v>
      </c>
      <c r="B912" s="20" t="s">
        <v>15</v>
      </c>
      <c r="C912" s="28" t="str">
        <f t="array" ref="C912">IFNA(XLOOKUP(E912,GP_Bhajan_List[GP Bhajan List], GP_Bhajan_List[Singer]),"")</f>
        <v/>
      </c>
      <c r="D912" s="20" t="s">
        <v>2172</v>
      </c>
      <c r="E912" s="22"/>
      <c r="F912" s="23"/>
      <c r="G912" s="65" t="s">
        <v>89</v>
      </c>
      <c r="H912" s="25" t="str">
        <f t="array" ref="H912">IFNA(INDEX(Pitches[],MATCH($G912,Pitches[Pitches],0),2),"")</f>
        <v>E</v>
      </c>
      <c r="I912" s="23" t="str">
        <f t="array" ref="I912">IF(
  AND(D912="", E912=""), 
  "", 
  IFNA(
    IF(
      INDEX(Singers[], MATCH(IF(D912&lt;&gt;"", B912, C912), Singers[Singers], 0), 2, 0) = "Gents",
      INDEX(Bhajans[], MATCH(IF(D912&lt;&gt;"", D912, E912), Bhajans[title], 0), 13),
      INDEX(Bhajans[], MATCH(IF(D912&lt;&gt;"", D912, E912), Bhajans[title], 0), 14)
    ),
    ""
  )
)
</f>
        <v>6 Pancham / A</v>
      </c>
      <c r="J912" s="25" t="str">
        <f t="array" ref="J912">IF(AND($D912="", $E912=""), "", IFNA(INDEX(Bhajans[], MATCH(IF($D912&lt;&gt;"", $D912, $E912), Bhajans[title], 0), 9), ""))
</f>
        <v>Hamir Kalyani / Kedar</v>
      </c>
      <c r="K912" s="26" t="str">
        <f t="array" ref="K912">IF(AND($D912="", $E912=""), "", IFNA(INDEX(Bhajans[], MATCH(IF($D912&lt;&gt;"", $D912, $E912), Bhajans[title], 0), 5), ""))
</f>
        <v>Bhajorey Manuva Sadguru Deva
Parama Krupalu Sai Mahadeva [ Bhajorey Manuva ... ]
Nis Din Dhyan Karoon Mein Tera
Janam Janam Ka Mitey Andhera
Parabrahma Parameshwara Roopa (Deva) [ Parama Krupalu ... ]
Best of all, make our minds focus on Guru Sai
Our Supreme Great Teacher, Sai Guru Divine [ Best of all ... ]
Nights and days, pray to be immersed in God's Love
Just so that we may be more divine each lifetime
O Lord Brahma and Lord Shiva returned as Sai
O Lord Brahma and Lord Shiva became Lord Sai [ Our Supreme ... ]</v>
      </c>
      <c r="L912" s="26" t="str">
        <f t="array" ref="L912">IF(AND($D912="", $E912=""), "", IFNA(INDEX(Bhajans[], MATCH(IF($D912&lt;&gt;"", $D912, $E912), Bhajans[title], 0), 4), ""))
</f>
        <v>O Mind, chant and worship Lord Sai who is the supreme God and preceptor. O Lord, from the day I started meditating on You, the ignorance accumulated from several births is vanished. You are the Supreme God.</v>
      </c>
    </row>
    <row r="913" ht="22.5" hidden="1" customHeight="1">
      <c r="A913" s="5">
        <v>46223.0</v>
      </c>
      <c r="B913" s="20" t="s">
        <v>0</v>
      </c>
      <c r="C913" s="28" t="str">
        <f t="array" ref="C913">IFNA(XLOOKUP(E913,GP_Bhajan_List[GP Bhajan List], GP_Bhajan_List[Singer]),"")</f>
        <v/>
      </c>
      <c r="D913" s="20" t="s">
        <v>1818</v>
      </c>
      <c r="E913" s="22"/>
      <c r="F913" s="23"/>
      <c r="G913" s="65" t="s">
        <v>41</v>
      </c>
      <c r="H913" s="25" t="str">
        <f t="array" ref="H913">IFNA(INDEX(Pitches[],MATCH($G913,Pitches[Pitches],0),2),"")</f>
        <v>G</v>
      </c>
      <c r="I913" s="23" t="str">
        <f t="array" ref="I913">IF(
  AND(D913="", E913=""), 
  "", 
  IFNA(
    IF(
      INDEX(Singers[], MATCH(IF(D913&lt;&gt;"", B913, C913), Singers[Singers], 0), 2, 0) = "Gents",
      INDEX(Bhajans[], MATCH(IF(D913&lt;&gt;"", D913, E913), Bhajans[title], 0), 13),
      INDEX(Bhajans[], MATCH(IF(D913&lt;&gt;"", D913, E913), Bhajans[title], 0), 14)
    ),
    ""
  )
)
</f>
        <v>1 Pancham / C</v>
      </c>
      <c r="J913" s="25" t="str">
        <f t="array" ref="J913">IF(AND($D913="", $E913=""), "", IFNA(INDEX(Bhajans[], MATCH(IF($D913&lt;&gt;"", $D913, $E913), Bhajans[title], 0), 9), ""))
</f>
        <v>Abheri / Bhimpalas</v>
      </c>
      <c r="K913" s="26" t="str">
        <f t="array" ref="K913">IF(AND($D913="", $E913=""), "", IFNA(INDEX(Bhajans[], MATCH(IF($D913&lt;&gt;"", $D913, $E913), Bhajans[title], 0), 5), ""))
</f>
        <v>Shankara Shankara
Sai Shankara
Naada Shareera Vedodhara
Kali Yuga Avatara Sai
Hara Shiva Shankara Sai Shiva Shiva Shankara Sai
Chandrashekara Sai Parthi Shankara Sai</v>
      </c>
      <c r="L913" s="26" t="str">
        <f t="array" ref="L913">IF(AND($D913="", $E913=""), "", IFNA(INDEX(Bhajans[], MATCH(IF($D913&lt;&gt;"", $D913, $E913), Bhajans[title], 0), 4), ""))
</f>
        <v>Glory to Lord Sai Shankara who is the embodiment of Music and the Vedas and who has taken the form of Sai in this age of Kali. O Lord Sai, we hail victory to You and offer our salutations to You.</v>
      </c>
    </row>
    <row r="914" ht="22.5" hidden="1" customHeight="1">
      <c r="A914" s="5">
        <v>46224.0</v>
      </c>
      <c r="B914" s="20" t="s">
        <v>1</v>
      </c>
      <c r="C914" s="28" t="str">
        <f t="array" ref="C914">IFNA(XLOOKUP(E914,GP_Bhajan_List[GP Bhajan List], GP_Bhajan_List[Singer]),"")</f>
        <v/>
      </c>
      <c r="D914" s="20" t="s">
        <v>1129</v>
      </c>
      <c r="E914" s="22"/>
      <c r="F914" s="23"/>
      <c r="G914" s="65" t="s">
        <v>542</v>
      </c>
      <c r="H914" s="25" t="str">
        <f t="array" ref="H914">IFNA(INDEX(Pitches[],MATCH($G914,Pitches[Pitches],0),2),"")</f>
        <v>C</v>
      </c>
      <c r="I914" s="23" t="str">
        <f t="array" ref="I914">IF(
  AND(D914="", E914=""), 
  "", 
  IFNA(
    IF(
      INDEX(Singers[], MATCH(IF(D914&lt;&gt;"", B914, C914), Singers[Singers], 0), 2, 0) = "Gents",
      INDEX(Bhajans[], MATCH(IF(D914&lt;&gt;"", D914, E914), Bhajans[title], 0), 13),
      INDEX(Bhajans[], MATCH(IF(D914&lt;&gt;"", D914, E914), Bhajans[title], 0), 14)
    ),
    ""
  )
)
</f>
        <v>1 Madhyam / F</v>
      </c>
      <c r="J914" s="25" t="str">
        <f t="array" ref="J914">IF(AND($D914="", $E914=""), "", IFNA(INDEX(Bhajans[], MATCH(IF($D914&lt;&gt;"", $D914, $E914), Bhajans[title], 0), 9), ""))
</f>
        <v>Chakravakam / Ahir Bhairav</v>
      </c>
      <c r="K914" s="26" t="str">
        <f t="array" ref="K914">IF(AND($D914="", $E914=""), "", IFNA(INDEX(Bhajans[], MATCH(IF($D914&lt;&gt;"", $D914, $E914), Bhajans[title], 0), 5), ""))
</f>
        <v>Hey Chinmayi Sai Janani
Mata Jaganmayi Sai Janani
Shabdha Brahmamayi Sai Janani
Parathparamayi Sai Janani
Shiva Shakthimayi Sai Janani
Nithyanandamayi Sai Janani</v>
      </c>
      <c r="L914" s="26" t="str">
        <f t="array" ref="L914">IF(AND($D914="", $E914=""), "", IFNA(INDEX(Bhajans[], MATCH(IF($D914&lt;&gt;"", $D914, $E914), Bhajans[title], 0), 4), ""))
</f>
        <v>Oh Mother Sai! You are that Pure Consciousness, Mother of the entire universe and the originator of the Primordial sound 'Om' from which this Universe has come into being. Oh Mother! You are superior even to the best, the embodiment of Matter and Energy principle and the ever-blissful.</v>
      </c>
    </row>
    <row r="915" ht="22.5" hidden="1" customHeight="1">
      <c r="A915" s="5">
        <v>46224.0</v>
      </c>
      <c r="B915" s="20" t="s">
        <v>2</v>
      </c>
      <c r="C915" s="28" t="str">
        <f t="array" ref="C915">IFNA(XLOOKUP(E915,GP_Bhajan_List[GP Bhajan List], GP_Bhajan_List[Singer]),"")</f>
        <v/>
      </c>
      <c r="D915" s="20" t="s">
        <v>1851</v>
      </c>
      <c r="E915" s="22"/>
      <c r="F915" s="23"/>
      <c r="G915" s="65" t="s">
        <v>144</v>
      </c>
      <c r="H915" s="25" t="str">
        <f t="array" ref="H915">IFNA(INDEX(Pitches[],MATCH($G915,Pitches[Pitches],0),2),"")</f>
        <v>D#</v>
      </c>
      <c r="I915" s="23" t="str">
        <f t="array" ref="I915">IF(
  AND(D915="", E915=""), 
  "", 
  IFNA(
    IF(
      INDEX(Singers[], MATCH(IF(D915&lt;&gt;"", B915, C915), Singers[Singers], 0), 2, 0) = "Gents",
      INDEX(Bhajans[], MATCH(IF(D915&lt;&gt;"", D915, E915), Bhajans[title], 0), 13),
      INDEX(Bhajans[], MATCH(IF(D915&lt;&gt;"", D915, E915), Bhajans[title], 0), 14)
    ),
    ""
  )
)
</f>
        <v>2 Madhyam / G</v>
      </c>
      <c r="J915" s="25" t="str">
        <f t="array" ref="J915">IF(AND($D915="", $E915=""), "", IFNA(INDEX(Bhajans[], MATCH(IF($D915&lt;&gt;"", $D915, $E915), Bhajans[title], 0), 9), ""))
</f>
        <v>Bageshri</v>
      </c>
      <c r="K915" s="26" t="str">
        <f t="array" ref="K915">IF(AND($D915="", $E915=""), "", IFNA(INDEX(Bhajans[], MATCH(IF($D915&lt;&gt;"", $D915, $E915), Bhajans[title], 0), 5), ""))
</f>
        <v>Parama Dayalu Sai Ram (Hey)
Bhagawan Bhagawan [ (Hey) Parama Dayalu ... ]
Treta Yug Mey Dasharatha Nandana
Dwapara Yug Mey Murali Mohana
Kali Yuga Mey Sai Narayana
Ek Prabhu Anek Naam</v>
      </c>
      <c r="L915" s="26" t="str">
        <f t="array" ref="L915">IF(AND($D915="", $E915=""), "", IFNA(INDEX(Bhajans[], MATCH(IF($D915&lt;&gt;"", $D915, $E915), Bhajans[title], 0), 4), ""))
</f>
        <v>O Lord Sai, You are the most merciful Lord who incarnated as Rama, son of King Dasharatha in the Treta Age. In the age of Dwapara, You incarnated as the charming and enchanting Flutist, Krishna and in this present age of Kali, as Lord Sai Narayana. You are the One Lord assuming many names and forms.</v>
      </c>
    </row>
    <row r="916" ht="22.5" hidden="1" customHeight="1">
      <c r="A916" s="5">
        <v>46224.0</v>
      </c>
      <c r="B916" s="20" t="s">
        <v>16</v>
      </c>
      <c r="C916" s="28" t="str">
        <f t="array" ref="C916">IFNA(XLOOKUP(E916,GP_Bhajan_List[GP Bhajan List], GP_Bhajan_List[Singer]),"")</f>
        <v/>
      </c>
      <c r="D916" s="20" t="s">
        <v>6716</v>
      </c>
      <c r="E916" s="22"/>
      <c r="F916" s="23"/>
      <c r="G916" s="65" t="s">
        <v>88</v>
      </c>
      <c r="H916" s="25" t="str">
        <f t="array" ref="H916">IFNA(INDEX(Pitches[],MATCH($G916,Pitches[Pitches],0),2),"")</f>
        <v>A</v>
      </c>
      <c r="I916" s="23" t="str">
        <f t="array" ref="I916">IF(
  AND(D916="", E916=""), 
  "", 
  IFNA(
    IF(
      INDEX(Singers[], MATCH(IF(D916&lt;&gt;"", B916, C916), Singers[Singers], 0), 2, 0) = "Gents",
      INDEX(Bhajans[], MATCH(IF(D916&lt;&gt;"", D916, E916), Bhajans[title], 0), 13),
      INDEX(Bhajans[], MATCH(IF(D916&lt;&gt;"", D916, E916), Bhajans[title], 0), 14)
    ),
    ""
  )
)
</f>
        <v>1 Pancham / C</v>
      </c>
      <c r="J916" s="25" t="str">
        <f t="array" ref="J916">IF(AND($D916="", $E916=""), "", IFNA(INDEX(Bhajans[], MATCH(IF($D916&lt;&gt;"", $D916, $E916), Bhajans[title], 0), 9), ""))
</f>
        <v>Shankarabharanam / Bilawal</v>
      </c>
      <c r="K916" s="26" t="str">
        <f t="array" ref="K916">IF(AND($D916="", $E916=""), "", IFNA(INDEX(Bhajans[], MATCH(IF($D916&lt;&gt;"", $D916, $E916), Bhajans[title], 0), 5), ""))
</f>
        <v>Ram Ram Bhajo Mana Harey Harey
Sai Ram Bhajo Mana Harey Harey [ Ram Ram ... ]
Raghupathi Raja Rama Ram
Patitha Pavana Sita Ram [ Sai Ram ... ]</v>
      </c>
      <c r="L916" s="26" t="str">
        <f t="array" ref="L916">IF(AND($D916="", $E916=""), "", IFNA(INDEX(Bhajans[], MATCH(IF($D916&lt;&gt;"", $D916, $E916), Bhajans[title], 0), 4), ""))
</f>
        <v>O mind, worship Lord Rama of the Raghu Dynasty. The Lord of Sita, Lord Rama, destroys sins and evil, uplifts and liberates the penitent. Chant the name of Lord Sai who is verily Lord Rama.</v>
      </c>
    </row>
    <row r="917" ht="22.5" hidden="1" customHeight="1">
      <c r="A917" s="5">
        <v>46225.0</v>
      </c>
      <c r="B917" s="20" t="s">
        <v>0</v>
      </c>
      <c r="C917" s="28" t="str">
        <f t="array" ref="C917">IFNA(XLOOKUP(E917,GP_Bhajan_List[GP Bhajan List], GP_Bhajan_List[Singer]),"")</f>
        <v/>
      </c>
      <c r="D917" s="20" t="s">
        <v>4080</v>
      </c>
      <c r="E917" s="22"/>
      <c r="F917" s="23"/>
      <c r="G917" s="65" t="s">
        <v>52</v>
      </c>
      <c r="H917" s="25" t="str">
        <f t="array" ref="H917">IFNA(INDEX(Pitches[],MATCH($G917,Pitches[Pitches],0),2),"")</f>
        <v>G#</v>
      </c>
      <c r="I917" s="23" t="str">
        <f t="array" ref="I917">IF(
  AND(D917="", E917=""), 
  "", 
  IFNA(
    IF(
      INDEX(Singers[], MATCH(IF(D917&lt;&gt;"", B917, C917), Singers[Singers], 0), 2, 0) = "Gents",
      INDEX(Bhajans[], MATCH(IF(D917&lt;&gt;"", D917, E917), Bhajans[title], 0), 13),
      INDEX(Bhajans[], MATCH(IF(D917&lt;&gt;"", D917, E917), Bhajans[title], 0), 14)
    ),
    ""
  )
)
</f>
        <v>2 Pancham / D</v>
      </c>
      <c r="J917" s="25" t="str">
        <f t="array" ref="J917">IF(AND($D917="", $E917=""), "", IFNA(INDEX(Bhajans[], MATCH(IF($D917&lt;&gt;"", $D917, $E917), Bhajans[title], 0), 9), ""))
</f>
        <v>Khamaj</v>
      </c>
      <c r="K917" s="26" t="str">
        <f t="array" ref="K917">IF(AND($D917="", $E917=""), "", IFNA(INDEX(Bhajans[], MATCH(IF($D917&lt;&gt;"", $D917, $E917), Bhajans[title], 0), 5), ""))
</f>
        <v>Kalyana Krishna Kamaneeya Krishna
Kalinga Narthana Sri Krishna
Govardhana Giridhari Murari Gopi Mana Sanchari
Murari Gopi Mana Sanchari
Brindavan Ke Tulasi Mala
Peetambara Dhari Murari</v>
      </c>
      <c r="L917" s="26" t="str">
        <f t="array" ref="L917">IF(AND($D917="", $E917=""), "", IFNA(INDEX(Bhajans[], MATCH(IF($D917&lt;&gt;"", $D917, $E917), Bhajans[title], 0), 4), ""))
</f>
        <v>We bow to the enchanting form of Krishna born to redeem the world of its negative afflictions, who subdued the poisonous serpent Kalinga by dancing on it. Krishna lifted the Govardhan mountains to protect the devotees from the wrath of Indra, has captured the hearts of Gopis, the slayer of demon Mura. Our Salutations to the One who adorns the Tulasi garland and the Yellow cloth.</v>
      </c>
    </row>
    <row r="918" ht="22.5" hidden="1" customHeight="1">
      <c r="A918" s="5">
        <v>46225.0</v>
      </c>
      <c r="B918" s="20" t="s">
        <v>4</v>
      </c>
      <c r="C918" s="28" t="str">
        <f t="array" ref="C918">IFNA(XLOOKUP(E918,GP_Bhajan_List[GP Bhajan List], GP_Bhajan_List[Singer]),"")</f>
        <v/>
      </c>
      <c r="D918" s="20" t="s">
        <v>10089</v>
      </c>
      <c r="E918" s="22"/>
      <c r="F918" s="23"/>
      <c r="G918" s="65" t="s">
        <v>120</v>
      </c>
      <c r="H918" s="25" t="str">
        <f t="array" ref="H918">IFNA(INDEX(Pitches[],MATCH($G918,Pitches[Pitches],0),2),"")</f>
        <v>D</v>
      </c>
      <c r="I918" s="23" t="str">
        <f t="array" ref="I918">IF(
  AND(D918="", E918=""), 
  "", 
  IFNA(
    IF(
      INDEX(Singers[], MATCH(IF(D918&lt;&gt;"", B918, C918), Singers[Singers], 0), 2, 0) = "Gents",
      INDEX(Bhajans[], MATCH(IF(D918&lt;&gt;"", D918, E918), Bhajans[title], 0), 13),
      INDEX(Bhajans[], MATCH(IF(D918&lt;&gt;"", D918, E918), Bhajans[title], 0), 14)
    ),
    ""
  )
)
</f>
        <v>5 Pancham / G</v>
      </c>
      <c r="J918" s="25" t="str">
        <f t="array" ref="J918">IF(AND($D918="", $E918=""), "", IFNA(INDEX(Bhajans[], MATCH(IF($D918&lt;&gt;"", $D918, $E918), Bhajans[title], 0), 9), ""))
</f>
        <v>Desh</v>
      </c>
      <c r="K918" s="26" t="str">
        <f t="array" ref="K918">IF(AND($D918="", $E918=""), "", IFNA(INDEX(Bhajans[], MATCH(IF($D918&lt;&gt;"", $D918, $E918), Bhajans[title], 0), 5), ""))
</f>
        <v>Madhura Madhura Sai Naama
Madhura Madhura Sai Dhyana [ Madhura Madhura ... ]
Madhura Madhura Sai Geeta
Madhura Madhura Sai Bodha
Sundara Sundara Sai Roopa
Jayatu Jayatu Sai Krishna</v>
      </c>
      <c r="L918" s="26" t="str">
        <f t="array" ref="L918">IF(AND($D918="", $E918=""), "", IFNA(INDEX(Bhajans[], MATCH(IF($D918&lt;&gt;"", $D918, $E918), Bhajans[title], 0), 4), ""))
</f>
        <v>Sing the glories of Lord Sai whose name, contemplation, song, teachings are all sweetness personified and His form is beauty personified. Victory to Lord Sai who is verily Lord Krishna.</v>
      </c>
    </row>
    <row r="919" ht="22.5" hidden="1" customHeight="1">
      <c r="A919" s="5">
        <v>46225.0</v>
      </c>
      <c r="B919" s="20" t="s">
        <v>10</v>
      </c>
      <c r="C919" s="28" t="str">
        <f t="array" ref="C919">IFNA(XLOOKUP(E919,GP_Bhajan_List[GP Bhajan List], GP_Bhajan_List[Singer]),"")</f>
        <v/>
      </c>
      <c r="D919" s="20" t="s">
        <v>922</v>
      </c>
      <c r="E919" s="22"/>
      <c r="F919" s="23"/>
      <c r="G919" s="65" t="s">
        <v>185</v>
      </c>
      <c r="H919" s="25" t="str">
        <f t="array" ref="H919">IFNA(INDEX(Pitches[],MATCH($G919,Pitches[Pitches],0),2),"")</f>
        <v>C</v>
      </c>
      <c r="I919" s="23" t="str">
        <f t="array" ref="I919">IF(
  AND(D919="", E919=""), 
  "", 
  IFNA(
    IF(
      INDEX(Singers[], MATCH(IF(D919&lt;&gt;"", B919, C919), Singers[Singers], 0), 2, 0) = "Gents",
      INDEX(Bhajans[], MATCH(IF(D919&lt;&gt;"", D919, E919), Bhajans[title], 0), 13),
      INDEX(Bhajans[], MATCH(IF(D919&lt;&gt;"", D919, E919), Bhajans[title], 0), 14)
    ),
    ""
  )
)
</f>
        <v>4 Pancham / F</v>
      </c>
      <c r="J919" s="25" t="str">
        <f t="array" ref="J919">IF(AND($D919="", $E919=""), "", IFNA(INDEX(Bhajans[], MATCH(IF($D919&lt;&gt;"", $D919, $E919), Bhajans[title], 0), 9), ""))
</f>
        <v>Pilu</v>
      </c>
      <c r="K919" s="26" t="str">
        <f t="array" ref="K919">IF(AND($D919="", $E919=""), "", IFNA(INDEX(Bhajans[], MATCH(IF($D919&lt;&gt;"", $D919, $E919), Bhajans[title], 0), 5), ""))
</f>
        <v>Bhajan Karo Manuva Govinda Harey
Govinda Murari Gopala Murari [ Bhajan Karo ... ]
Mathura Natha Hey Giridhari
Radha Madhava Hey Giridhari (2)</v>
      </c>
      <c r="L919" s="26" t="str">
        <f t="array" ref="L919">IF(AND($D919="", $E919=""), "", IFNA(INDEX(Bhajans[], MATCH(IF($D919&lt;&gt;"", $D919, $E919), Bhajans[title], 0), 4), ""))
</f>
        <v>O mind, worship Lord Krishna, known by many names - Govinda, Murari, Gopala, the Lord of Mathura, Giridhari, the Lord of Radha.</v>
      </c>
    </row>
    <row r="920" ht="22.5" hidden="1" customHeight="1">
      <c r="A920" s="5">
        <v>46226.0</v>
      </c>
      <c r="B920" s="20" t="s">
        <v>1</v>
      </c>
      <c r="C920" s="28" t="str">
        <f t="array" ref="C920">IFNA(XLOOKUP(E920,GP_Bhajan_List[GP Bhajan List], GP_Bhajan_List[Singer]),"")</f>
        <v/>
      </c>
      <c r="D920" s="20" t="s">
        <v>8958</v>
      </c>
      <c r="E920" s="22"/>
      <c r="F920" s="23"/>
      <c r="G920" s="65" t="s">
        <v>52</v>
      </c>
      <c r="H920" s="25" t="str">
        <f t="array" ref="H920">IFNA(INDEX(Pitches[],MATCH($G920,Pitches[Pitches],0),2),"")</f>
        <v>G#</v>
      </c>
      <c r="I920" s="23" t="str">
        <f t="array" ref="I920">IF(
  AND(D920="", E920=""), 
  "", 
  IFNA(
    IF(
      INDEX(Singers[], MATCH(IF(D920&lt;&gt;"", B920, C920), Singers[Singers], 0), 2, 0) = "Gents",
      INDEX(Bhajans[], MATCH(IF(D920&lt;&gt;"", D920, E920), Bhajans[title], 0), 13),
      INDEX(Bhajans[], MATCH(IF(D920&lt;&gt;"", D920, E920), Bhajans[title], 0), 14)
    ),
    ""
  )
)
</f>
        <v>1.5 Pancham / C#</v>
      </c>
      <c r="J920" s="25" t="str">
        <f t="array" ref="J920">IF(AND($D920="", $E920=""), "", IFNA(INDEX(Bhajans[], MATCH(IF($D920&lt;&gt;"", $D920, $E920), Bhajans[title], 0), 9), ""))
</f>
        <v>Abheri / Bhimpalas</v>
      </c>
      <c r="K920" s="26" t="str">
        <f t="array" ref="K920">IF(AND($D920="", $E920=""), "", IFNA(INDEX(Bhajans[], MATCH(IF($D920&lt;&gt;"", $D920, $E920), Bhajans[title], 0), 5), ""))
</f>
        <v>Radhika Jeevana
Krishna Janardhana
Radhey Govinda Radhey Gopala
Devaki Nandana [ Radhika ... ]
Nanda Nandana Hey Gopika Ranjana
Murali Mohana
Sri Madhusudhana (Krishna Krishna)</v>
      </c>
      <c r="L920" s="26" t="str">
        <f t="array" ref="L920">IF(AND($D920="", $E920=""), "", IFNA(INDEX(Bhajans[], MATCH(IF($D920&lt;&gt;"", $D920, $E920), Bhajans[title], 0), 4), ""))
</f>
        <v>Sing the praises of Lord Krishna, the very soul of His devotee Radha. Lord Krishna is the one adored by all, the darling son of Devaki and fostered by Nanda. He is the enchanter of the Gopikas. He has a beautiful form playing the flute. He is the slayer of the demon Madhu.</v>
      </c>
    </row>
    <row r="921" ht="22.5" hidden="1" customHeight="1">
      <c r="A921" s="5">
        <v>46226.0</v>
      </c>
      <c r="B921" s="20" t="s">
        <v>2</v>
      </c>
      <c r="C921" s="28" t="str">
        <f t="array" ref="C921">IFNA(XLOOKUP(E921,GP_Bhajan_List[GP Bhajan List], GP_Bhajan_List[Singer]),"")</f>
        <v/>
      </c>
      <c r="D921" s="20" t="s">
        <v>10132</v>
      </c>
      <c r="E921" s="22"/>
      <c r="F921" s="23"/>
      <c r="G921" s="65" t="s">
        <v>155</v>
      </c>
      <c r="H921" s="25" t="str">
        <f t="array" ref="H921">IFNA(INDEX(Pitches[],MATCH($G921,Pitches[Pitches],0),2),"")</f>
        <v>C#</v>
      </c>
      <c r="I921" s="23" t="str">
        <f t="array" ref="I921">IF(
  AND(D921="", E921=""), 
  "", 
  IFNA(
    IF(
      INDEX(Singers[], MATCH(IF(D921&lt;&gt;"", B921, C921), Singers[Singers], 0), 2, 0) = "Gents",
      INDEX(Bhajans[], MATCH(IF(D921&lt;&gt;"", D921, E921), Bhajans[title], 0), 13),
      INDEX(Bhajans[], MATCH(IF(D921&lt;&gt;"", D921, E921), Bhajans[title], 0), 14)
    ),
    ""
  )
)
</f>
        <v>3 Pancham / E</v>
      </c>
      <c r="J921" s="25" t="str">
        <f t="array" ref="J921">IF(AND($D921="", $E921=""), "", IFNA(INDEX(Bhajans[], MATCH(IF($D921&lt;&gt;"", $D921, $E921), Bhajans[title], 0), 9), ""))
</f>
        <v>Gowri Manohari / Patdeep</v>
      </c>
      <c r="K921" s="26" t="str">
        <f t="array" ref="K921">IF(AND($D921="", $E921=""), "", IFNA(INDEX(Bhajans[], MATCH(IF($D921&lt;&gt;"", $D921, $E921), Bhajans[title], 0), 5), ""))
</f>
        <v>Sai Prem Dey Shanthi Dey Ananda Dey Baba Prem Dey
Tum Ho Baba Daya Ke Sagar
Tum Ho Guna Mandira Nata Naagar
Adi Anantha Hey Sathya Sanathana
Alakh Niranjana Sai Janardhana
Satchidananda Prabho Krupa Karo
Prem Dey Shanthi Dey Anand Dey Baba Prem Dey (Sai)
Sai Prem Dey Shanthi Dey Ananda Dey Sai Prem Dey
Tum Ho Baba Daya Ke Sagar
Tum Ho Guna Mandira Nata Naagar
Adi Anantha Hey Sathya Sanathana
Alakh Niranjana Sai Janardhana
Satchidananda Prabho Krupa Karo
Prem Dey Shanthi Dey Anand Dey Sai Prem Dey (Sai)</v>
      </c>
      <c r="L921" s="26" t="str">
        <f t="array" ref="L921">IF(AND($D921="", $E921=""), "", IFNA(INDEX(Bhajans[], MATCH(IF($D921&lt;&gt;"", $D921, $E921), Bhajans[title], 0), 4), ""))
</f>
        <v>O Lord Sai, please grant us peace, bliss and love. O Lord, You are an ocean of compassion who possesses all good and pure qualities. Your form is infinite, eternal truth, with no beginning or end. You are beyond the perception of senses, always supremely pure. O Sai, uplifter of humanity, You are Satchidananda - Existence, Consciousness and Divine bliss. Please shower Your Grace on us.</v>
      </c>
    </row>
    <row r="922" ht="22.5" hidden="1" customHeight="1">
      <c r="A922" s="5">
        <v>46226.0</v>
      </c>
      <c r="B922" s="20" t="s">
        <v>15</v>
      </c>
      <c r="C922" s="28" t="str">
        <f t="array" ref="C922">IFNA(XLOOKUP(E922,GP_Bhajan_List[GP Bhajan List], GP_Bhajan_List[Singer]),"")</f>
        <v/>
      </c>
      <c r="D922" s="20" t="s">
        <v>10144</v>
      </c>
      <c r="E922" s="22"/>
      <c r="F922" s="23"/>
      <c r="G922" s="65" t="s">
        <v>88</v>
      </c>
      <c r="H922" s="25" t="str">
        <f t="array" ref="H922">IFNA(INDEX(Pitches[],MATCH($G922,Pitches[Pitches],0),2),"")</f>
        <v>A</v>
      </c>
      <c r="I922" s="23" t="str">
        <f t="array" ref="I922">IF(
  AND(D922="", E922=""), 
  "", 
  IFNA(
    IF(
      INDEX(Singers[], MATCH(IF(D922&lt;&gt;"", B922, C922), Singers[Singers], 0), 2, 0) = "Gents",
      INDEX(Bhajans[], MATCH(IF(D922&lt;&gt;"", D922, E922), Bhajans[title], 0), 13),
      INDEX(Bhajans[], MATCH(IF(D922&lt;&gt;"", D922, E922), Bhajans[title], 0), 14)
    ),
    ""
  )
)
</f>
        <v>2 Pancham / D</v>
      </c>
      <c r="J922" s="25" t="str">
        <f t="array" ref="J922">IF(AND($D922="", $E922=""), "", IFNA(INDEX(Bhajans[], MATCH(IF($D922&lt;&gt;"", $D922, $E922), Bhajans[title], 0), 9), ""))
</f>
        <v>Yaman Kalyan</v>
      </c>
      <c r="K922" s="26" t="str">
        <f t="array" ref="K922">IF(AND($D922="", $E922=""), "", IFNA(INDEX(Bhajans[], MATCH(IF($D922&lt;&gt;"", $D922, $E922), Bhajans[title], 0), 5), ""))
</f>
        <v>Shiva Shankara Parvathi Ramana
Gangadhara Bhuvanaabharana
Sharanagatha Vanditha Charana
Karunakara Bhava Bhaya Harana</v>
      </c>
      <c r="L922" s="26" t="str">
        <f t="array" ref="L922">IF(AND($D922="", $E922=""), "", IFNA(INDEX(Bhajans[], MATCH(IF($D922&lt;&gt;"", $D922, $E922), Bhajans[title], 0), 4), ""))
</f>
        <v>Glory to Lord Shiva Shankara who is the consort of Mother Parvathi, the one who holds the mighty Ganges in His Locks and whose radiance shines brilliantly over all worlds. We surrender and offer our prayers at Your Holy Feet Oh Lord who is most Compassionate and the one and who removes all fears.</v>
      </c>
    </row>
    <row r="923" ht="22.5" hidden="1" customHeight="1">
      <c r="A923" s="5">
        <v>46229.0</v>
      </c>
      <c r="B923" s="20" t="s">
        <v>1</v>
      </c>
      <c r="C923" s="28" t="str">
        <f t="array" ref="C923">IFNA(XLOOKUP(E923,GP_Bhajan_List[GP Bhajan List], GP_Bhajan_List[Singer]),"")</f>
        <v/>
      </c>
      <c r="D923" s="20" t="s">
        <v>5706</v>
      </c>
      <c r="E923" s="22"/>
      <c r="F923" s="23"/>
      <c r="G923" s="65" t="s">
        <v>185</v>
      </c>
      <c r="H923" s="25" t="str">
        <f t="array" ref="H923">IFNA(INDEX(Pitches[],MATCH($G923,Pitches[Pitches],0),2),"")</f>
        <v>C</v>
      </c>
      <c r="I923" s="23" t="str">
        <f t="array" ref="I923">IF(
  AND(D923="", E923=""), 
  "", 
  IFNA(
    IF(
      INDEX(Singers[], MATCH(IF(D923&lt;&gt;"", B923, C923), Singers[Singers], 0), 2, 0) = "Gents",
      INDEX(Bhajans[], MATCH(IF(D923&lt;&gt;"", D923, E923), Bhajans[title], 0), 13),
      INDEX(Bhajans[], MATCH(IF(D923&lt;&gt;"", D923, E923), Bhajans[title], 0), 14)
    ),
    ""
  )
)
</f>
        <v>4 Pancham / F</v>
      </c>
      <c r="J923" s="25" t="str">
        <f t="array" ref="J923">IF(AND($D923="", $E923=""), "", IFNA(INDEX(Bhajans[], MATCH(IF($D923&lt;&gt;"", $D923, $E923), Bhajans[title], 0), 9), ""))
</f>
        <v>Gavati</v>
      </c>
      <c r="K923" s="26" t="str">
        <f t="array" ref="K923">IF(AND($D923="", $E923=""), "", IFNA(INDEX(Bhajans[], MATCH(IF($D923&lt;&gt;"", $D923, $E923), Bhajans[title], 0), 5), ""))
</f>
        <v>Vinayaka Vinayaka
Vishwadhara Vinayaka (Hey) [ Vinayaka Vinayaka ... ]
Siddhi Vinayaka Bhava Bhaya Nasha
Suramuni Vanditha Sri Ganesha [ Vishwadhara Vinayaka ... ]</v>
      </c>
      <c r="L923" s="26" t="str">
        <f t="array" ref="L923">IF(AND($D923="", $E923=""), "", IFNA(INDEX(Bhajans[], MATCH(IF($D923&lt;&gt;"", $D923, $E923), Bhajans[title], 0), 4), ""))
</f>
        <v>Salutations to Lord Vinayaka (Lord Ganesha) who gives sustenance to the Universe, who fulfills the wishes of everyone, the one who destroys fear and the one who is worshipped by all sages and noble souls.</v>
      </c>
    </row>
    <row r="924" ht="22.5" hidden="1" customHeight="1">
      <c r="A924" s="5">
        <v>46229.0</v>
      </c>
      <c r="B924" s="20" t="s">
        <v>0</v>
      </c>
      <c r="C924" s="28" t="str">
        <f t="array" ref="C924">IFNA(XLOOKUP(E924,GP_Bhajan_List[GP Bhajan List], GP_Bhajan_List[Singer]),"")</f>
        <v/>
      </c>
      <c r="D924" s="20" t="s">
        <v>2288</v>
      </c>
      <c r="E924" s="22"/>
      <c r="F924" s="23"/>
      <c r="G924" s="65" t="s">
        <v>41</v>
      </c>
      <c r="H924" s="25" t="str">
        <f t="array" ref="H924">IFNA(INDEX(Pitches[],MATCH($G924,Pitches[Pitches],0),2),"")</f>
        <v>G</v>
      </c>
      <c r="I924" s="23" t="str">
        <f t="array" ref="I924">IF(
  AND(D924="", E924=""), 
  "", 
  IFNA(
    IF(
      INDEX(Singers[], MATCH(IF(D924&lt;&gt;"", B924, C924), Singers[Singers], 0), 2, 0) = "Gents",
      INDEX(Bhajans[], MATCH(IF(D924&lt;&gt;"", D924, E924), Bhajans[title], 0), 13),
      INDEX(Bhajans[], MATCH(IF(D924&lt;&gt;"", D924, E924), Bhajans[title], 0), 14)
    ),
    ""
  )
)
</f>
        <v>1 Pancham / C</v>
      </c>
      <c r="J924" s="25" t="str">
        <f t="array" ref="J924">IF(AND($D924="", $E924=""), "", IFNA(INDEX(Bhajans[], MATCH(IF($D924&lt;&gt;"", $D924, $E924), Bhajans[title], 0), 9), ""))
</f>
        <v>Kalyani / Yaman</v>
      </c>
      <c r="K924" s="26" t="str">
        <f t="array" ref="K924">IF(AND($D924="", $E924=""), "", IFNA(INDEX(Bhajans[], MATCH(IF($D924&lt;&gt;"", $D924, $E924), Bhajans[title], 0), 5), ""))
</f>
        <v>Panduranga Vittaley Hari Narayana Hari Narayana Govinda (3)
Bhajo ( Sai ) Narayana Govinda (2)</v>
      </c>
      <c r="L924" s="26" t="str">
        <f t="array" ref="L924">IF(AND($D924="", $E924=""), "", IFNA(INDEX(Bhajans[], MATCH(IF($D924&lt;&gt;"", $D924, $E924), Bhajans[title], 0), 4), ""))
</f>
        <v>Sing the glory of Panduranga Vittala, the incarnation of Lord Narayana, the protector and indweller of all beings.</v>
      </c>
    </row>
    <row r="925" ht="22.5" hidden="1" customHeight="1">
      <c r="A925" s="5">
        <v>46229.0</v>
      </c>
      <c r="B925" s="20" t="s">
        <v>6</v>
      </c>
      <c r="C925" s="28" t="str">
        <f t="array" ref="C925">IFNA(XLOOKUP(E925,GP_Bhajan_List[GP Bhajan List], GP_Bhajan_List[Singer]),"")</f>
        <v/>
      </c>
      <c r="D925" s="20" t="s">
        <v>7873</v>
      </c>
      <c r="E925" s="22"/>
      <c r="F925" s="23"/>
      <c r="G925" s="65" t="s">
        <v>155</v>
      </c>
      <c r="H925" s="25" t="str">
        <f t="array" ref="H925">IFNA(INDEX(Pitches[],MATCH($G925,Pitches[Pitches],0),2),"")</f>
        <v>C#</v>
      </c>
      <c r="I925" s="23" t="str">
        <f t="array" ref="I925">IF(
  AND(D925="", E925=""), 
  "", 
  IFNA(
    IF(
      INDEX(Singers[], MATCH(IF(D925&lt;&gt;"", B925, C925), Singers[Singers], 0), 2, 0) = "Gents",
      INDEX(Bhajans[], MATCH(IF(D925&lt;&gt;"", D925, E925), Bhajans[title], 0), 13),
      INDEX(Bhajans[], MATCH(IF(D925&lt;&gt;"", D925, E925), Bhajans[title], 0), 14)
    ),
    ""
  )
)
</f>
        <v>4.5 Pancham / F#</v>
      </c>
      <c r="J925" s="25" t="str">
        <f t="array" ref="J925">IF(AND($D925="", $E925=""), "", IFNA(INDEX(Bhajans[], MATCH(IF($D925&lt;&gt;"", $D925, $E925), Bhajans[title], 0), 9), ""))
</f>
        <v>Bilahari</v>
      </c>
      <c r="K925" s="26" t="str">
        <f t="array" ref="K925">IF(AND($D925="", $E925=""), "", IFNA(INDEX(Bhajans[], MATCH(IF($D925&lt;&gt;"", $D925, $E925), Bhajans[title], 0), 5), ""))
</f>
        <v>Hey Kamala Vadana Sai Ranga
Kaivalya Panduranga (2)
Sai Gopala Ghana Ghana Neela
Kutila Kuntala Tribhuvana Pala
Brahma Vishnu Maheshwara Roopa (2)
Maheshwara Roopa [ Brahma Vishnu ... ]
Maya Lola Brahma Swaroopa</v>
      </c>
      <c r="L925" s="26" t="str">
        <f t="array" ref="L925">IF(AND($D925="", $E925=""), "", IFNA(INDEX(Bhajans[], MATCH(IF($D925&lt;&gt;"", $D925, $E925), Bhajans[title], 0), 4), ""))
</f>
        <v>Hail the lotus-faced Lord Ranga who is the Absolute reality. Sing in praise of Lord Gopala of the complexion of thick dark clouds, of curly hair and who is the sustainer of the three worlds. He is verily the Embodiment of the Trinity and who uses Illusion as His instrument to destroy the sinner.</v>
      </c>
    </row>
    <row r="926" ht="22.5" hidden="1" customHeight="1">
      <c r="A926" s="5">
        <v>46229.0</v>
      </c>
      <c r="B926" s="20" t="s">
        <v>1</v>
      </c>
      <c r="C926" s="28" t="str">
        <f t="array" ref="C926">IFNA(XLOOKUP(E926,GP_Bhajan_List[GP Bhajan List], GP_Bhajan_List[Singer]),"")</f>
        <v/>
      </c>
      <c r="D926" s="20" t="s">
        <v>8045</v>
      </c>
      <c r="E926" s="22"/>
      <c r="F926" s="23"/>
      <c r="G926" s="65" t="s">
        <v>88</v>
      </c>
      <c r="H926" s="25" t="str">
        <f t="array" ref="H926">IFNA(INDEX(Pitches[],MATCH($G926,Pitches[Pitches],0),2),"")</f>
        <v>A</v>
      </c>
      <c r="I926" s="23" t="str">
        <f t="array" ref="I926">IF(
  AND(D926="", E926=""), 
  "", 
  IFNA(
    IF(
      INDEX(Singers[], MATCH(IF(D926&lt;&gt;"", B926, C926), Singers[Singers], 0), 2, 0) = "Gents",
      INDEX(Bhajans[], MATCH(IF(D926&lt;&gt;"", D926, E926), Bhajans[title], 0), 13),
      INDEX(Bhajans[], MATCH(IF(D926&lt;&gt;"", D926, E926), Bhajans[title], 0), 14)
    ),
    ""
  )
)
</f>
        <v>1 Pancham / C</v>
      </c>
      <c r="J926" s="68" t="str">
        <f t="array" ref="J926">IF(AND($D926="", $E926=""), "", IFNA(INDEX(Bhajans[], MATCH(IF($D926&lt;&gt;"", $D926, $E926), Bhajans[title], 0), 9), ""))
</f>
        <v>Bihag</v>
      </c>
      <c r="K926" s="26" t="str">
        <f t="array" ref="K926">IF(AND($D926="", $E926=""), "", IFNA(INDEX(Bhajans[], MATCH(IF($D926&lt;&gt;"", $D926, $E926), Bhajans[title], 0), 5), ""))
</f>
        <v>Hey Ranga Panduranga
Rakumayi Ranga Vittobha Ranga [ Hey Ranga ... ]
Kaveri Ranga Kasturi Ranga
Karunya Ranga Karunanta Ranga
Kalyana Ranga Kamaneeya Ranga
Sri Ranga Ranga Sri Sai Ranga</v>
      </c>
      <c r="L926" s="26" t="str">
        <f t="array" ref="L926">IF(AND($D926="", $E926=""), "", IFNA(INDEX(Bhajans[], MATCH(IF($D926&lt;&gt;"", $D926, $E926), Bhajans[title], 0), 4), ""))
</f>
        <v>Sing the glory of Lord Ranga of Pandharpur, consort of Mother Rakumayi, who stands on a brick, the one with utmost compassion and benevolence to all. Lord Ranga is very charming, dwells by the river Kaveri.</v>
      </c>
    </row>
    <row r="927" ht="22.5" hidden="1" customHeight="1">
      <c r="A927" s="5">
        <v>46229.0</v>
      </c>
      <c r="B927" s="20" t="s">
        <v>18</v>
      </c>
      <c r="C927" s="28" t="str">
        <f t="array" ref="C927">IFNA(XLOOKUP(E927,GP_Bhajan_List[GP Bhajan List], GP_Bhajan_List[Singer]),"")</f>
        <v/>
      </c>
      <c r="D927" s="20" t="s">
        <v>1674</v>
      </c>
      <c r="E927" s="22"/>
      <c r="F927" s="23"/>
      <c r="G927" s="65" t="s">
        <v>52</v>
      </c>
      <c r="H927" s="25" t="str">
        <f t="array" ref="H927">IFNA(INDEX(Pitches[],MATCH($G927,Pitches[Pitches],0),2),"")</f>
        <v>G#</v>
      </c>
      <c r="I927" s="23" t="str">
        <f t="array" ref="I927">IF(
  AND(D927="", E927=""), 
  "", 
  IFNA(
    IF(
      INDEX(Singers[], MATCH(IF(D927&lt;&gt;"", B927, C927), Singers[Singers], 0), 2, 0) = "Gents",
      INDEX(Bhajans[], MATCH(IF(D927&lt;&gt;"", D927, E927), Bhajans[title], 0), 13),
      INDEX(Bhajans[], MATCH(IF(D927&lt;&gt;"", D927, E927), Bhajans[title], 0), 14)
    ),
    ""
  )
)
</f>
        <v>2 Pancham / D</v>
      </c>
      <c r="J927" s="25" t="str">
        <f t="array" ref="J927">IF(AND($D927="", $E927=""), "", IFNA(INDEX(Bhajans[], MATCH(IF($D927&lt;&gt;"", $D927, $E927), Bhajans[title], 0), 9), ""))
</f>
        <v>Shankarabharanam / Bilawal</v>
      </c>
      <c r="K927" s="26" t="str">
        <f t="array" ref="K927">IF(AND($D927="", $E927=""), "", IFNA(INDEX(Bhajans[], MATCH(IF($D927&lt;&gt;"", $D927, $E927), Bhajans[title], 0), 5), ""))
</f>
        <v>Purandara Ranga Harey Vittala
Pandari Ranga Harey Vittala [ Purandara Ranga ... ]
Narahari Ranga Harey Vittala
Murahara Ranga Harey Vittala</v>
      </c>
      <c r="L927" s="26" t="str">
        <f t="array" ref="L927">IF(AND($D927="", $E927=""), "", IFNA(INDEX(Bhajans[], MATCH(IF($D927&lt;&gt;"", $D927, $E927), Bhajans[title], 0), 4), ""))
</f>
        <v>Chant the name of Purandara Ranga, the Indweller. Glory to Lord Vittala, the Lord of Pandharpur, Murahara Ranga, the glorious one who slayed the demon Mura. Chant the name of Lord Hari, who has taken human form.</v>
      </c>
    </row>
    <row r="928" ht="22.5" hidden="1" customHeight="1">
      <c r="A928" s="5">
        <v>46229.0</v>
      </c>
      <c r="B928" s="20" t="s">
        <v>10</v>
      </c>
      <c r="C928" s="28" t="str">
        <f t="array" ref="C928">IFNA(XLOOKUP(E928,GP_Bhajan_List[GP Bhajan List], GP_Bhajan_List[Singer]),"")</f>
        <v/>
      </c>
      <c r="D928" s="20" t="s">
        <v>2639</v>
      </c>
      <c r="E928" s="22"/>
      <c r="F928" s="23"/>
      <c r="G928" s="65" t="s">
        <v>542</v>
      </c>
      <c r="H928" s="25" t="str">
        <f t="array" ref="H928">IFNA(INDEX(Pitches[],MATCH($G928,Pitches[Pitches],0),2),"")</f>
        <v>C</v>
      </c>
      <c r="I928" s="23" t="str">
        <f t="array" ref="I928">IF(
  AND(D928="", E928=""), 
  "", 
  IFNA(
    IF(
      INDEX(Singers[], MATCH(IF(D928&lt;&gt;"", B928, C928), Singers[Singers], 0), 2, 0) = "Gents",
      INDEX(Bhajans[], MATCH(IF(D928&lt;&gt;"", D928, E928), Bhajans[title], 0), 13),
      INDEX(Bhajans[], MATCH(IF(D928&lt;&gt;"", D928, E928), Bhajans[title], 0), 14)
    ),
    ""
  )
)
</f>
        <v>1 Madhyam / F</v>
      </c>
      <c r="J928" s="25" t="str">
        <f t="array" ref="J928">IF(AND($D928="", $E928=""), "", IFNA(INDEX(Bhajans[], MATCH(IF($D928&lt;&gt;"", $D928, $E928), Bhajans[title], 0), 9), ""))
</f>
        <v>Hindolam / Malkauns</v>
      </c>
      <c r="K928" s="26" t="str">
        <f t="array" ref="K928">IF(AND($D928="", $E928=""), "", IFNA(INDEX(Bhajans[], MATCH(IF($D928&lt;&gt;"", $D928, $E928), Bhajans[title], 0), 5), ""))
</f>
        <v>Bhajo Bhajo Vittala Panduranga Vittala
Pandari Natha Panduranga Bhajo Mana Vittala [ Bhajo Bhajo ... ]
Partheeshwara Sai Natha Vittala
Parameshwara Sathya Sai Vittala
Rakumayi Vittala Ranga Sai Vittala</v>
      </c>
      <c r="L928" s="26" t="str">
        <f t="array" ref="L928">IF(AND($D928="", $E928=""), "", IFNA(INDEX(Bhajans[], MATCH(IF($D928&lt;&gt;"", $D928, $E928), Bhajans[title], 0), 4), ""))
</f>
        <v>Worship Lord Vittala of Pandharpur, Sai Vittala of Parthi who is the supreme Lord of the Universe and Lord of Rakumayi.</v>
      </c>
    </row>
    <row r="929" ht="22.5" hidden="1" customHeight="1">
      <c r="A929" s="5">
        <v>46229.0</v>
      </c>
      <c r="B929" s="20" t="s">
        <v>16</v>
      </c>
      <c r="C929" s="28" t="str">
        <f t="array" ref="C929">IFNA(XLOOKUP(E929,GP_Bhajan_List[GP Bhajan List], GP_Bhajan_List[Singer]),"")</f>
        <v/>
      </c>
      <c r="D929" s="20" t="s">
        <v>2335</v>
      </c>
      <c r="E929" s="22"/>
      <c r="F929" s="23"/>
      <c r="G929" s="65" t="s">
        <v>88</v>
      </c>
      <c r="H929" s="25" t="str">
        <f t="array" ref="H929">IFNA(INDEX(Pitches[],MATCH($G929,Pitches[Pitches],0),2),"")</f>
        <v>A</v>
      </c>
      <c r="I929" s="23" t="str">
        <f t="array" ref="I929">IF(
  AND(D929="", E929=""), 
  "", 
  IFNA(
    IF(
      INDEX(Singers[], MATCH(IF(D929&lt;&gt;"", B929, C929), Singers[Singers], 0), 2, 0) = "Gents",
      INDEX(Bhajans[], MATCH(IF(D929&lt;&gt;"", D929, E929), Bhajans[title], 0), 13),
      INDEX(Bhajans[], MATCH(IF(D929&lt;&gt;"", D929, E929), Bhajans[title], 0), 14)
    ),
    ""
  )
)
</f>
        <v>1 Pancham / C</v>
      </c>
      <c r="J929" s="25" t="str">
        <f t="array" ref="J929">IF(AND($D929="", $E929=""), "", IFNA(INDEX(Bhajans[], MATCH(IF($D929&lt;&gt;"", $D929, $E929), Bhajans[title], 0), 9), ""))
</f>
        <v>Shankarabharanam / Bilawal</v>
      </c>
      <c r="K929" s="26" t="str">
        <f t="array" ref="K929">IF(AND($D929="", $E929=""), "", IFNA(INDEX(Bhajans[], MATCH(IF($D929&lt;&gt;"", $D929, $E929), Bhajans[title], 0), 5), ""))
</f>
        <v>Jai Jai Vittala Panduranga Vittala
Pundarika Varada Panduranga Vittala
Jai Jai Vittala Panduranga Vittala [ Pundarika ... ]</v>
      </c>
      <c r="L929" s="26" t="str">
        <f t="array" ref="L929">IF(AND($D929="", $E929=""), "", IFNA(INDEX(Bhajans[], MATCH(IF($D929&lt;&gt;"", $D929, $E929), Bhajans[title], 0), 4), ""))
</f>
        <v>Sing the praises of Lord Vittala, standing on a brick. Victory to Lord Panduranga Vittala who blessed His devotee Pundarika.</v>
      </c>
    </row>
    <row r="930" ht="22.5" hidden="1" customHeight="1">
      <c r="A930" s="5">
        <v>46229.0</v>
      </c>
      <c r="B930" s="20" t="s">
        <v>20</v>
      </c>
      <c r="C930" s="28" t="str">
        <f t="array" ref="C930">IFNA(XLOOKUP(E930,GP_Bhajan_List[GP Bhajan List], GP_Bhajan_List[Singer]),"")</f>
        <v/>
      </c>
      <c r="D930" s="20" t="s">
        <v>10239</v>
      </c>
      <c r="E930" s="22"/>
      <c r="F930" s="23"/>
      <c r="G930" s="65" t="s">
        <v>602</v>
      </c>
      <c r="H930" s="25" t="str">
        <f t="array" ref="H930">IFNA(INDEX(Pitches[],MATCH($G930,Pitches[Pitches],0),2),"")</f>
        <v>B</v>
      </c>
      <c r="I930" s="23" t="str">
        <f t="array" ref="I930">IF(
  AND(D930="", E930=""), 
  "", 
  IFNA(
    IF(
      INDEX(Singers[], MATCH(IF(D930&lt;&gt;"", B930, C930), Singers[Singers], 0), 2, 0) = "Gents",
      INDEX(Bhajans[], MATCH(IF(D930&lt;&gt;"", D930, E930), Bhajans[title], 0), 13),
      INDEX(Bhajans[], MATCH(IF(D930&lt;&gt;"", D930, E930), Bhajans[title], 0), 14)
    ),
    ""
  )
)
</f>
        <v>7 Pancham / B</v>
      </c>
      <c r="J930" s="25" t="str">
        <f t="array" ref="J930">IF(AND($D930="", $E930=""), "", IFNA(INDEX(Bhajans[], MATCH(IF($D930&lt;&gt;"", $D930, $E930), Bhajans[title], 0), 9), ""))
</f>
        <v>Shuddha Dhanyasi</v>
      </c>
      <c r="K930" s="26" t="str">
        <f t="array" ref="K930">IF(AND($D930="", $E930=""), "", IFNA(INDEX(Bhajans[], MATCH(IF($D930&lt;&gt;"", $D930, $E930), Bhajans[title], 0), 5), ""))
</f>
        <v>Vittala Bhajo Sai Vittala Bhajo (2)
Pandari Natha Panduranga Vittala Bhajo
Parthi Vasa Sai Deva Vittala Bhajo</v>
      </c>
      <c r="L930" s="26" t="str">
        <f t="array" ref="L930">IF(AND($D930="", $E930=""), "", IFNA(INDEX(Bhajans[], MATCH(IF($D930&lt;&gt;"", $D930, $E930), Bhajans[title], 0), 4), ""))
</f>
        <v>Sing the glory of the Lord Vittala, also known as Panduranga, the Lord of Pandharpur and who is none other than Lord Sai residing in Parthi.</v>
      </c>
    </row>
    <row r="931" ht="22.5" hidden="1" customHeight="1">
      <c r="A931" s="5">
        <v>46229.0</v>
      </c>
      <c r="B931" s="20" t="s">
        <v>2</v>
      </c>
      <c r="C931" s="28" t="str">
        <f t="array" ref="C931">IFNA(XLOOKUP(E931,GP_Bhajan_List[GP Bhajan List], GP_Bhajan_List[Singer]),"")</f>
        <v/>
      </c>
      <c r="D931" s="20" t="s">
        <v>2553</v>
      </c>
      <c r="E931" s="22"/>
      <c r="F931" s="23"/>
      <c r="G931" s="65" t="s">
        <v>185</v>
      </c>
      <c r="H931" s="25" t="str">
        <f t="array" ref="H931">IFNA(INDEX(Pitches[],MATCH($G931,Pitches[Pitches],0),2),"")</f>
        <v>C</v>
      </c>
      <c r="I931" s="23" t="str">
        <f t="array" ref="I931">IF(
  AND(D931="", E931=""), 
  "", 
  IFNA(
    IF(
      INDEX(Singers[], MATCH(IF(D931&lt;&gt;"", B931, C931), Singers[Singers], 0), 2, 0) = "Gents",
      INDEX(Bhajans[], MATCH(IF(D931&lt;&gt;"", D931, E931), Bhajans[title], 0), 13),
      INDEX(Bhajans[], MATCH(IF(D931&lt;&gt;"", D931, E931), Bhajans[title], 0), 14)
    ),
    ""
  )
)
</f>
        <v>3 Pancham / E</v>
      </c>
      <c r="J931" s="25" t="str">
        <f t="array" ref="J931">IF(AND($D931="", $E931=""), "", IFNA(INDEX(Bhajans[], MATCH(IF($D931&lt;&gt;"", $D931, $E931), Bhajans[title], 0), 9), ""))
</f>
        <v>Mayamalavagowla / Bhairav</v>
      </c>
      <c r="K931" s="26" t="str">
        <f t="array" ref="K931">IF(AND($D931="", $E931=""), "", IFNA(INDEX(Bhajans[], MATCH(IF($D931&lt;&gt;"", $D931, $E931), Bhajans[title], 0), 5), ""))
</f>
        <v>Bhaja Ranga Harey Vittala
Panduranga Harey Vittala
Sai Ranga Harey Panduranga Harey
Bhaja Rakumayi Ranga Vittala [ Panduranga Harey ... ]</v>
      </c>
      <c r="L931" s="26" t="str">
        <f t="array" ref="L931">IF(AND($D931="", $E931=""), "", IFNA(INDEX(Bhajans[], MATCH(IF($D931&lt;&gt;"", $D931, $E931), Bhajans[title], 0), 4), ""))
</f>
        <v>Chant the Holy name of Lord Vittala. Glory to Lord Panduranga, the consort of Rakumayi. Sing the glory of Lord Sai who is none other than Lord Vittala.</v>
      </c>
    </row>
    <row r="932" ht="22.5" hidden="1" customHeight="1">
      <c r="A932" s="5">
        <v>46229.0</v>
      </c>
      <c r="B932" s="20" t="s">
        <v>1</v>
      </c>
      <c r="C932" s="28" t="str">
        <f t="array" ref="C932">IFNA(XLOOKUP(E932,GP_Bhajan_List[GP Bhajan List], GP_Bhajan_List[Singer]),"")</f>
        <v/>
      </c>
      <c r="D932" s="20" t="s">
        <v>284</v>
      </c>
      <c r="E932" s="22"/>
      <c r="F932" s="23"/>
      <c r="G932" s="65" t="s">
        <v>108</v>
      </c>
      <c r="H932" s="25" t="str">
        <f t="array" ref="H932">IFNA(INDEX(Pitches[],MATCH($G932,Pitches[Pitches],0),2),"")</f>
        <v>B</v>
      </c>
      <c r="I932" s="23" t="str">
        <f t="array" ref="I932">IF(
  AND(D932="", E932=""), 
  "", 
  IFNA(
    IF(
      INDEX(Singers[], MATCH(IF(D932&lt;&gt;"", B932, C932), Singers[Singers], 0), 2, 0) = "Gents",
      INDEX(Bhajans[], MATCH(IF(D932&lt;&gt;"", D932, E932), Bhajans[title], 0), 13),
      INDEX(Bhajans[], MATCH(IF(D932&lt;&gt;"", D932, E932), Bhajans[title], 0), 14)
    ),
    ""
  )
)
</f>
        <v>2 Pancham / D</v>
      </c>
      <c r="J932" s="25" t="str">
        <f t="array" ref="J932">IF(AND($D932="", $E932=""), "", IFNA(INDEX(Bhajans[], MATCH(IF($D932&lt;&gt;"", $D932, $E932), Bhajans[title], 0), 9), ""))
</f>
        <v>Sindhu Bhairavi / Bhairavi</v>
      </c>
      <c r="K932" s="26" t="str">
        <f t="array" ref="K932">IF(AND($D932="", $E932=""), "", IFNA(INDEX(Bhajans[], MATCH(IF($D932&lt;&gt;"", $D932, $E932), Bhajans[title], 0), 5), ""))
</f>
        <v>Jaya Panduranga Prabho Vittala
Jagadodhara Hari Vittala
Panduranga Vittala Pandari Natha Vittala
Sri Ramani Hrudayanta Ranga
Mangala Kara Karunanta Ranga
Aashritha Deena Janavana Ranga
Jagadodhara Hari Vittala [ Panduranga Vittala ... ]
Panduranga Vittala Pandari Natha Vittala (4)
Ranga Vittala Pandu Ranga Vittala
Sri Ramani Hrudayanta Ranga
Mangala Kara Karunanta Ranga
Ashritha Deena Janavana Ranga
Jagadodhara Hari Vittala
[Ranga Vittala Panduranga Vittala]</v>
      </c>
      <c r="L932" s="26" t="str">
        <f t="array" ref="L932">IF(AND($D932="", $E932=""), "", IFNA(INDEX(Bhajans[], MATCH(IF($D932&lt;&gt;"", $D932, $E932), Bhajans[title], 0), 4), ""))
</f>
        <v>Victory to Lord Panduranga Vittala, the Lord of Pandharpur, the liberator of the world. Lord Ranga dwells in the heart of His consort, Mother Lakshmi. He is auspiousness personified and is the most compassionate one. He bestows benevolence and compassion on the destitute. Chant the name of Panduranga Vittala.</v>
      </c>
    </row>
    <row r="933" ht="22.5" hidden="1" customHeight="1">
      <c r="A933" s="5">
        <v>46229.0</v>
      </c>
      <c r="B933" s="20" t="s">
        <v>2</v>
      </c>
      <c r="C933" s="28" t="str">
        <f t="array" ref="C933">IFNA(XLOOKUP(E933,GP_Bhajan_List[GP Bhajan List], GP_Bhajan_List[Singer]),"")</f>
        <v/>
      </c>
      <c r="D933" s="20" t="s">
        <v>7391</v>
      </c>
      <c r="E933" s="22"/>
      <c r="F933" s="23"/>
      <c r="G933" s="65" t="s">
        <v>52</v>
      </c>
      <c r="H933" s="25" t="str">
        <f t="array" ref="H933">IFNA(INDEX(Pitches[],MATCH($G933,Pitches[Pitches],0),2),"")</f>
        <v>G#</v>
      </c>
      <c r="I933" s="23" t="str">
        <f t="array" ref="I933">IF(
  AND(D933="", E933=""), 
  "", 
  IFNA(
    IF(
      INDEX(Singers[], MATCH(IF(D933&lt;&gt;"", B933, C933), Singers[Singers], 0), 2, 0) = "Gents",
      INDEX(Bhajans[], MATCH(IF(D933&lt;&gt;"", D933, E933), Bhajans[title], 0), 13),
      INDEX(Bhajans[], MATCH(IF(D933&lt;&gt;"", D933, E933), Bhajans[title], 0), 14)
    ),
    ""
  )
)
</f>
        <v>1 Pancham / C</v>
      </c>
      <c r="J933" s="25" t="str">
        <f t="array" ref="J933">IF(AND($D933="", $E933=""), "", IFNA(INDEX(Bhajans[], MATCH(IF($D933&lt;&gt;"", $D933, $E933), Bhajans[title], 0), 9), ""))
</f>
        <v>Brindavan Sarang</v>
      </c>
      <c r="K933" s="26" t="str">
        <f t="array" ref="K933">IF(AND($D933="", $E933=""), "", IFNA(INDEX(Bhajans[], MATCH(IF($D933&lt;&gt;"", $D933, $E933), Bhajans[title], 0), 5), ""))
</f>
        <v>Hari Mhana Tuhi Govinda Mhana Tuhi Gopala Mhana Tuhi Narayana
Govinda Gopala Hari Narayana
Shyama Mhana Radha Shyama Mhana Radha Shyama Mhana Sai Shyama Mhana
Shyama Mhana Ghanashyama Mhana Megha Shyama Mhana Sai Shyama Mhana
Esha Mhana Sarvesha Mhana Partheesha Mhana Sayeesha Mhana
Govinda Gopala Hari Narayana (3)</v>
      </c>
      <c r="L933" s="26" t="str">
        <f t="array" ref="L933">IF(AND($D933="", $E933=""), "", IFNA(INDEX(Bhajans[], MATCH(IF($D933&lt;&gt;"", $D933, $E933), Bhajans[title], 0), 4), ""))
</f>
        <v>O Lord Hari, You are mine and mine alone. You are Krishna, Narayana, Govinda, Gopala, Shyama. You are the Lord of the Lords, Sathya Sai of Puttaparthi. We sing Your various names in rapture.</v>
      </c>
    </row>
    <row r="934" ht="22.5" hidden="1" customHeight="1">
      <c r="A934" s="5">
        <v>46229.0</v>
      </c>
      <c r="B934" s="20" t="s">
        <v>13</v>
      </c>
      <c r="C934" s="28" t="str">
        <f t="array" ref="C934">IFNA(XLOOKUP(E934,GP_Bhajan_List[GP Bhajan List], GP_Bhajan_List[Singer]),"")</f>
        <v/>
      </c>
      <c r="D934" s="20" t="s">
        <v>10287</v>
      </c>
      <c r="E934" s="22"/>
      <c r="F934" s="23"/>
      <c r="G934" s="65" t="s">
        <v>101</v>
      </c>
      <c r="H934" s="25" t="str">
        <f t="array" ref="H934">IFNA(INDEX(Pitches[],MATCH($G934,Pitches[Pitches],0),2),"")</f>
        <v>F#</v>
      </c>
      <c r="I934" s="23" t="str">
        <f t="array" ref="I934">IF(
  AND(D934="", E934=""), 
  "", 
  IFNA(
    IF(
      INDEX(Singers[], MATCH(IF(D934&lt;&gt;"", B934, C934), Singers[Singers], 0), 2, 0) = "Gents",
      INDEX(Bhajans[], MATCH(IF(D934&lt;&gt;"", D934, E934), Bhajans[title], 0), 13),
      INDEX(Bhajans[], MATCH(IF(D934&lt;&gt;"", D934, E934), Bhajans[title], 0), 14)
    ),
    ""
  )
)
</f>
        <v>7 Pancham / B</v>
      </c>
      <c r="J934" s="25" t="str">
        <f t="array" ref="J934">IF(AND($D934="", $E934=""), "", IFNA(INDEX(Bhajans[], MATCH(IF($D934&lt;&gt;"", $D934, $E934), Bhajans[title], 0), 9), ""))
</f>
        <v>Vakulabharanam / Basant Mukhari</v>
      </c>
      <c r="K934" s="26" t="str">
        <f t="array" ref="K934">IF(AND($D934="", $E934=""), "", IFNA(INDEX(Bhajans[], MATCH(IF($D934&lt;&gt;"", $D934, $E934), Bhajans[title], 0), 5), ""))
</f>
        <v>Vittala Hari Vittala (3)
Panduranga (Purandara) Vittaley Hari Narayana
Hari Narayana Bhajo Narayana
Sai Narayana Sathya Narayana</v>
      </c>
      <c r="L934" s="26" t="str">
        <f t="array" ref="L934">IF(AND($D934="", $E934=""), "", IFNA(INDEX(Bhajans[], MATCH(IF($D934&lt;&gt;"", $D934, $E934), Bhajans[title], 0), 4), ""))
</f>
        <v>Sing the glory of Hari Vittala, also known as Panduranga Vittala, Purandara Vittala, Sai Narayana and Sathya Narayana.</v>
      </c>
    </row>
    <row r="935" ht="22.5" hidden="1" customHeight="1">
      <c r="A935" s="5">
        <v>46229.0</v>
      </c>
      <c r="B935" s="20" t="s">
        <v>0</v>
      </c>
      <c r="C935" s="28" t="str">
        <f t="array" ref="C935">IFNA(XLOOKUP(E935,GP_Bhajan_List[GP Bhajan List], GP_Bhajan_List[Singer]),"")</f>
        <v/>
      </c>
      <c r="D935" s="20" t="s">
        <v>2357</v>
      </c>
      <c r="E935" s="22"/>
      <c r="F935" s="23"/>
      <c r="G935" s="65" t="s">
        <v>41</v>
      </c>
      <c r="H935" s="25" t="str">
        <f t="array" ref="H935">IFNA(INDEX(Pitches[],MATCH($G935,Pitches[Pitches],0),2),"")</f>
        <v>G</v>
      </c>
      <c r="I935" s="23" t="str">
        <f t="array" ref="I935">IF(
  AND(D935="", E935=""), 
  "", 
  IFNA(
    IF(
      INDEX(Singers[], MATCH(IF(D935&lt;&gt;"", B935, C935), Singers[Singers], 0), 2, 0) = "Gents",
      INDEX(Bhajans[], MATCH(IF(D935&lt;&gt;"", D935, E935), Bhajans[title], 0), 13),
      INDEX(Bhajans[], MATCH(IF(D935&lt;&gt;"", D935, E935), Bhajans[title], 0), 14)
    ),
    ""
  )
)
</f>
        <v>1 Pancham / C</v>
      </c>
      <c r="J935" s="25" t="str">
        <f t="array" ref="J935">IF(AND($D935="", $E935=""), "", IFNA(INDEX(Bhajans[], MATCH(IF($D935&lt;&gt;"", $D935, $E935), Bhajans[title], 0), 9), ""))
</f>
        <v>Desh</v>
      </c>
      <c r="K935" s="26" t="str">
        <f t="array" ref="K935">IF(AND($D935="", $E935=""), "", IFNA(INDEX(Bhajans[], MATCH(IF($D935&lt;&gt;"", $D935, $E935), Bhajans[title], 0), 5), ""))
</f>
        <v>Vittala Narayana
Narayana Sai Narayana [ Vittala ... ]
Madhusudhana Narayana
Hey Shesha Shayana Narayana
Narayana (Hari) Sai Narayana (2)
Vittala Vittala Parthi Ranga Vittala
Vittala Vittala Sai Ranga Vittala</v>
      </c>
      <c r="L935" s="26" t="str">
        <f t="array" ref="L935">IF(AND($D935="", $E935=""), "", IFNA(INDEX(Bhajans[], MATCH(IF($D935&lt;&gt;"", $D935, $E935), Bhajans[title], 0), 4), ""))
</f>
        <v>Sing the glory of Lord Vittala who is verily Lord Narayana reclining on Adi Sesha (the celestial Snake). He is also Madhusudhana (Krishna) and Lord Sai who resides in Parthi.</v>
      </c>
    </row>
    <row r="936" ht="22.5" hidden="1" customHeight="1">
      <c r="A936" s="5">
        <v>46233.0</v>
      </c>
      <c r="B936" s="20" t="s">
        <v>4</v>
      </c>
      <c r="C936" s="28" t="str">
        <f t="array" ref="C936">IFNA(XLOOKUP(E936,GP_Bhajan_List[GP Bhajan List], GP_Bhajan_List[Singer]),"")</f>
        <v/>
      </c>
      <c r="D936" s="20" t="s">
        <v>378</v>
      </c>
      <c r="E936" s="22"/>
      <c r="F936" s="23"/>
      <c r="G936" s="65" t="s">
        <v>120</v>
      </c>
      <c r="H936" s="25" t="str">
        <f t="array" ref="H936">IFNA(INDEX(Pitches[],MATCH($G936,Pitches[Pitches],0),2),"")</f>
        <v>D</v>
      </c>
      <c r="I936" s="23" t="str">
        <f t="array" ref="I936">IF(
  AND(D936="", E936=""), 
  "", 
  IFNA(
    IF(
      INDEX(Singers[], MATCH(IF(D936&lt;&gt;"", B936, C936), Singers[Singers], 0), 2, 0) = "Gents",
      INDEX(Bhajans[], MATCH(IF(D936&lt;&gt;"", D936, E936), Bhajans[title], 0), 13),
      INDEX(Bhajans[], MATCH(IF(D936&lt;&gt;"", D936, E936), Bhajans[title], 0), 14)
    ),
    ""
  )
)
</f>
        <v>5 Pancham / G</v>
      </c>
      <c r="J936" s="25" t="str">
        <f t="array" ref="J936">IF(AND($D936="", $E936=""), "", IFNA(INDEX(Bhajans[], MATCH(IF($D936&lt;&gt;"", $D936, $E936), Bhajans[title], 0), 9), ""))
</f>
        <v>Harikamboji</v>
      </c>
      <c r="K936" s="26" t="str">
        <f t="array" ref="K936">IF(AND($D936="", $E936=""), "", IFNA(INDEX(Bhajans[], MATCH(IF($D936&lt;&gt;"", $D936, $E936), Bhajans[title], 0), 5), ""))
</f>
        <v>Gajavadana Gananatha
Gowri Tanaya Dayamaya [ Gajavadana ... ]
Bhuvanaadhara Pranava Swaroopa
Palaya Palaya Parthi Pureesha</v>
      </c>
      <c r="L936" s="26" t="str">
        <f t="array" ref="L936">IF(AND($D936="", $E936=""), "", IFNA(INDEX(Bhajans[], MATCH(IF($D936&lt;&gt;"", $D936, $E936), Bhajans[title], 0), 4), ""))
</f>
        <v>O Lord Ganesha, the elephant-faced Lord, the son of Mother Parvathi, You are extremely compassionate. You are the one whose is the very form of the Pranava (Om) and who is the basis of the entire creation. Protect us, O Sai, the Lord of Parthi, You are verily Lord Ganesha.</v>
      </c>
    </row>
    <row r="937" ht="22.5" hidden="1" customHeight="1">
      <c r="A937" s="5">
        <v>46233.0</v>
      </c>
      <c r="B937" s="20" t="s">
        <v>1</v>
      </c>
      <c r="C937" s="28" t="str">
        <f t="array" ref="C937">IFNA(XLOOKUP(E937,GP_Bhajan_List[GP Bhajan List], GP_Bhajan_List[Singer]),"")</f>
        <v/>
      </c>
      <c r="D937" s="20" t="s">
        <v>10320</v>
      </c>
      <c r="E937" s="22"/>
      <c r="F937" s="23"/>
      <c r="G937" s="65" t="s">
        <v>88</v>
      </c>
      <c r="H937" s="25" t="str">
        <f t="array" ref="H937">IFNA(INDEX(Pitches[],MATCH($G937,Pitches[Pitches],0),2),"")</f>
        <v>A</v>
      </c>
      <c r="I937" s="23" t="str">
        <f t="array" ref="I937">IF(
  AND(D937="", E937=""), 
  "", 
  IFNA(
    IF(
      INDEX(Singers[], MATCH(IF(D937&lt;&gt;"", B937, C937), Singers[Singers], 0), 2, 0) = "Gents",
      INDEX(Bhajans[], MATCH(IF(D937&lt;&gt;"", D937, E937), Bhajans[title], 0), 13),
      INDEX(Bhajans[], MATCH(IF(D937&lt;&gt;"", D937, E937), Bhajans[title], 0), 14)
    ),
    ""
  )
)
</f>
        <v>2 Pancham / D</v>
      </c>
      <c r="J937" s="25" t="str">
        <f t="array" ref="J937">IF(AND($D937="", $E937=""), "", IFNA(INDEX(Bhajans[], MATCH(IF($D937&lt;&gt;"", $D937, $E937), Bhajans[title], 0), 9), ""))
</f>
        <v>Charukeshi</v>
      </c>
      <c r="K937" s="26" t="str">
        <f t="array" ref="K937">IF(AND($D937="", $E937=""), "", IFNA(INDEX(Bhajans[], MATCH(IF($D937&lt;&gt;"", $D937, $E937), Bhajans[title], 0), 5), ""))
</f>
        <v>Partheeshwara Sathya Sayeeshwara
Daya Karo Hari Narayana
Sri Sai Narayana ( Sai )
Bhava Sagaroddhara Bhuvanavana
Sharanagatha Thrana Narayana [ Daya Karo ... ]
Sri Sai Narayana ( Sai )</v>
      </c>
      <c r="L937" s="26" t="str">
        <f t="array" ref="L937">IF(AND($D937="", $E937=""), "", IFNA(INDEX(Bhajans[], MATCH(IF($D937&lt;&gt;"", $D937, $E937), Bhajans[title], 0), 4), ""))
</f>
        <v>Oh Lord Sathya Sai, Lord of Puttaparthi, Oh Lord Sai Narayana, have compassion. You are the One who can help us cross the ocean of wordly existence. Hey Sai Narayana, we surrender to Thee. Please have compassion, Sai Narayana.</v>
      </c>
    </row>
    <row r="938" ht="22.5" hidden="1" customHeight="1">
      <c r="A938" s="5">
        <v>46233.0</v>
      </c>
      <c r="B938" s="20" t="s">
        <v>2</v>
      </c>
      <c r="C938" s="28" t="str">
        <f t="array" ref="C938">IFNA(XLOOKUP(E938,GP_Bhajan_List[GP Bhajan List], GP_Bhajan_List[Singer]),"")</f>
        <v/>
      </c>
      <c r="D938" s="20" t="s">
        <v>1485</v>
      </c>
      <c r="E938" s="22"/>
      <c r="F938" s="23"/>
      <c r="G938" s="65" t="s">
        <v>41</v>
      </c>
      <c r="H938" s="25" t="str">
        <f t="array" ref="H938">IFNA(INDEX(Pitches[],MATCH($G938,Pitches[Pitches],0),2),"")</f>
        <v>G</v>
      </c>
      <c r="I938" s="23" t="str">
        <f t="array" ref="I938">IF(
  AND(D938="", E938=""), 
  "", 
  IFNA(
    IF(
      INDEX(Singers[], MATCH(IF(D938&lt;&gt;"", B938, C938), Singers[Singers], 0), 2, 0) = "Gents",
      INDEX(Bhajans[], MATCH(IF(D938&lt;&gt;"", D938, E938), Bhajans[title], 0), 13),
      INDEX(Bhajans[], MATCH(IF(D938&lt;&gt;"", D938, E938), Bhajans[title], 0), 14)
    ),
    ""
  )
)
</f>
        <v>6.5 Pancham / A#</v>
      </c>
      <c r="J938" s="25" t="str">
        <f t="array" ref="J938">IF(AND($D938="", $E938=""), "", IFNA(INDEX(Bhajans[], MATCH(IF($D938&lt;&gt;"", $D938, $E938), Bhajans[title], 0), 9), ""))
</f>
        <v>Shankarabharanam / Bilawal</v>
      </c>
      <c r="K938" s="26" t="str">
        <f t="array" ref="K938">IF(AND($D938="", $E938=""), "", IFNA(INDEX(Bhajans[], MATCH(IF($D938&lt;&gt;"", $D938, $E938), Bhajans[title], 0), 5), ""))
</f>
        <v>Buddha Mahavir Yesu Sai
Vahey Guru Vahey Guru Bol Manuva
Allah Yesu Sadguru Sai
Geeta Veda Quran Ho Sai
Tan Mey Sai Man Mey Sai
Rom Rom Mey Sai Sai [ Vahey Guru ... ]</v>
      </c>
      <c r="L938" s="26" t="str">
        <f t="array" ref="L938">IF(AND($D938="", $E938=""), "", IFNA(INDEX(Bhajans[], MATCH(IF($D938&lt;&gt;"", $D938, $E938), Bhajans[title], 0), 4), ""))
</f>
        <v>O mind, chant the name of Vahey Guru, Buddha, Mahavir, Jesus and the Divine Preceptor Sai, who are the essence of scriptures Bagawad Gita, Quran and Bible. O Sai, You are the indweller of the body and mind and every atom of body is filled by You.</v>
      </c>
    </row>
    <row r="939" ht="22.5" hidden="1" customHeight="1">
      <c r="A939" s="5">
        <v>46240.0</v>
      </c>
      <c r="B939" s="20" t="s">
        <v>10</v>
      </c>
      <c r="C939" s="28" t="str">
        <f t="array" ref="C939">IFNA(XLOOKUP(E939,GP_Bhajan_List[GP Bhajan List], GP_Bhajan_List[Singer]),"")</f>
        <v/>
      </c>
      <c r="D939" s="20" t="s">
        <v>2406</v>
      </c>
      <c r="E939" s="22"/>
      <c r="F939" s="23"/>
      <c r="G939" s="65" t="s">
        <v>52</v>
      </c>
      <c r="H939" s="25" t="str">
        <f t="array" ref="H939">IFNA(INDEX(Pitches[],MATCH($G939,Pitches[Pitches],0),2),"")</f>
        <v>G#</v>
      </c>
      <c r="I939" s="23" t="str">
        <f t="array" ref="I939">IF(
  AND(D939="", E939=""), 
  "", 
  IFNA(
    IF(
      INDEX(Singers[], MATCH(IF(D939&lt;&gt;"", B939, C939), Singers[Singers], 0), 2, 0) = "Gents",
      INDEX(Bhajans[], MATCH(IF(D939&lt;&gt;"", D939, E939), Bhajans[title], 0), 13),
      INDEX(Bhajans[], MATCH(IF(D939&lt;&gt;"", D939, E939), Bhajans[title], 0), 14)
    ),
    ""
  )
)
</f>
        <v>1.5 Pancham / C#</v>
      </c>
      <c r="J939" s="25" t="str">
        <f t="array" ref="J939">IF(AND($D939="", $E939=""), "", IFNA(INDEX(Bhajans[], MATCH(IF($D939&lt;&gt;"", $D939, $E939), Bhajans[title], 0), 9), ""))
</f>
        <v>Valaji / Kalavati</v>
      </c>
      <c r="K939" s="26" t="str">
        <f t="array" ref="K939">IF(AND($D939="", $E939=""), "", IFNA(INDEX(Bhajans[], MATCH(IF($D939&lt;&gt;"", $D939, $E939), Bhajans[title], 0), 5), ""))
</f>
        <v>Sri Ganesha Vinayaka
Vighna Vinashaka Vinayaka
Mangala Dayaka Vinayaka
Bhava Bhaya Nasha Vinayaka
Parthi Pureeshwara Vinayaka</v>
      </c>
      <c r="L939" s="26" t="str">
        <f t="array" ref="L939">IF(AND($D939="", $E939=""), "", IFNA(INDEX(Bhajans[], MATCH(IF($D939&lt;&gt;"", $D939, $E939), Bhajans[title], 0), 4), ""))
</f>
        <v>Oh Lord Ganesha, remover of the fear of the materialistic world, you remove obstacles and grant auspiciousness, Oh Lord Vinayaka of Parthi.</v>
      </c>
    </row>
    <row r="940" ht="22.5" hidden="1" customHeight="1">
      <c r="A940" s="5">
        <v>46240.0</v>
      </c>
      <c r="B940" s="20" t="s">
        <v>0</v>
      </c>
      <c r="C940" s="28" t="str">
        <f t="array" ref="C940">IFNA(XLOOKUP(E940,GP_Bhajan_List[GP Bhajan List], GP_Bhajan_List[Singer]),"")</f>
        <v/>
      </c>
      <c r="D940" s="20" t="s">
        <v>7532</v>
      </c>
      <c r="E940" s="22"/>
      <c r="F940" s="23"/>
      <c r="G940" s="65" t="s">
        <v>52</v>
      </c>
      <c r="H940" s="25" t="str">
        <f t="array" ref="H940">IFNA(INDEX(Pitches[],MATCH($G940,Pitches[Pitches],0),2),"")</f>
        <v>G#</v>
      </c>
      <c r="I940" s="23" t="str">
        <f t="array" ref="I940">IF(
  AND(D940="", E940=""), 
  "", 
  IFNA(
    IF(
      INDEX(Singers[], MATCH(IF(D940&lt;&gt;"", B940, C940), Singers[Singers], 0), 2, 0) = "Gents",
      INDEX(Bhajans[], MATCH(IF(D940&lt;&gt;"", D940, E940), Bhajans[title], 0), 13),
      INDEX(Bhajans[], MATCH(IF(D940&lt;&gt;"", D940, E940), Bhajans[title], 0), 14)
    ),
    ""
  )
)
</f>
        <v>1.5 Pancham / C#</v>
      </c>
      <c r="J940" s="25" t="str">
        <f t="array" ref="J940">IF(AND($D940="", $E940=""), "", IFNA(INDEX(Bhajans[], MATCH(IF($D940&lt;&gt;"", $D940, $E940), Bhajans[title], 0), 9), ""))
</f>
        <v>Sindhu Bhairavi / Bhairavi</v>
      </c>
      <c r="K940" s="26" t="str">
        <f t="array" ref="K940">IF(AND($D940="", $E940=""), "", IFNA(INDEX(Bhajans[], MATCH(IF($D940&lt;&gt;"", $D940, $E940), Bhajans[title], 0), 5), ""))
</f>
        <v>Sathya Sai Smaranam Smaranam Parthi Sai Smaranam
Tribhuvana Palaka Sai Mahesha Sathya Sai Smaranam
Sri Guru Charanam Bhava Dukha Haranam
Sathya Sai Smaranam Smaranam
Sathya Sai Smaranam</v>
      </c>
      <c r="L940" s="26" t="str">
        <f t="array" ref="L940">IF(AND($D940="", $E940=""), "", IFNA(INDEX(Bhajans[], MATCH(IF($D940&lt;&gt;"", $D940, $E940), Bhajans[title], 0), 4), ""))
</f>
        <v>Constantly remember the name of Sathya Sai - the Lord of Parthi, the one who sustains all three worlds, chant the name of Sai Mahesha the one who removes all fears and sorrows of this materialistic world.</v>
      </c>
    </row>
    <row r="941" ht="22.5" hidden="1" customHeight="1">
      <c r="A941" s="5">
        <v>46240.0</v>
      </c>
      <c r="B941" s="20" t="s">
        <v>16</v>
      </c>
      <c r="C941" s="28" t="str">
        <f t="array" ref="C941">IFNA(XLOOKUP(E941,GP_Bhajan_List[GP Bhajan List], GP_Bhajan_List[Singer]),"")</f>
        <v/>
      </c>
      <c r="D941" s="20" t="s">
        <v>2037</v>
      </c>
      <c r="E941" s="22"/>
      <c r="F941" s="23"/>
      <c r="G941" s="65" t="s">
        <v>89</v>
      </c>
      <c r="H941" s="25" t="str">
        <f t="array" ref="H941">IFNA(INDEX(Pitches[],MATCH($G941,Pitches[Pitches],0),2),"")</f>
        <v>E</v>
      </c>
      <c r="I941" s="23" t="str">
        <f t="array" ref="I941">IF(
  AND(D941="", E941=""), 
  "", 
  IFNA(
    IF(
      INDEX(Singers[], MATCH(IF(D941&lt;&gt;"", B941, C941), Singers[Singers], 0), 2, 0) = "Gents",
      INDEX(Bhajans[], MATCH(IF(D941&lt;&gt;"", D941, E941), Bhajans[title], 0), 13),
      INDEX(Bhajans[], MATCH(IF(D941&lt;&gt;"", D941, E941), Bhajans[title], 0), 14)
    ),
    ""
  )
)
</f>
        <v>6 Pancham / A</v>
      </c>
      <c r="J941" s="25" t="str">
        <f t="array" ref="J941">IF(AND($D941="", $E941=""), "", IFNA(INDEX(Bhajans[], MATCH(IF($D941&lt;&gt;"", $D941, $E941), Bhajans[title], 0), 9), ""))
</f>
        <v>~ Shankarabharanam / Bilawal</v>
      </c>
      <c r="K941" s="26" t="str">
        <f t="array" ref="K941">IF(AND($D941="", $E941=""), "", IFNA(INDEX(Bhajans[], MATCH(IF($D941&lt;&gt;"", $D941, $E941), Bhajans[title], 0), 5), ""))
</f>
        <v>Bhajorey Bhai Sai Ram
Shirdi (Parthi) Pureesha Sai Ram [ Bhajorey Bhai ... ]
Dwarakamayi Sai Ram
Sada Sukha Dayi Sai Ram
Shirdi (Parthi) Pureesha Sai Ram</v>
      </c>
      <c r="L941" s="26" t="str">
        <f t="array" ref="L941">IF(AND($D941="", $E941=""), "", IFNA(INDEX(Bhajans[], MATCH(IF($D941&lt;&gt;"", $D941, $E941), Bhajans[title], 0), 4), ""))
</f>
        <v>Worship Lord Sai, the Lord of Puttaparthi and Shirdi where He lived in Dwarakamayi. He is always granting happiness to all.</v>
      </c>
    </row>
    <row r="942" ht="22.5" customHeight="1">
      <c r="A942" s="5">
        <v>46243.0</v>
      </c>
      <c r="B942" s="20" t="s">
        <v>0</v>
      </c>
      <c r="C942" s="28" t="str">
        <f t="array" ref="C942">IFNA(XLOOKUP(E942,GP_Bhajan_List[GP Bhajan List], GP_Bhajan_List[Singer]),"")</f>
        <v/>
      </c>
      <c r="D942" s="20" t="s">
        <v>1436</v>
      </c>
      <c r="E942" s="22"/>
      <c r="F942" s="23"/>
      <c r="G942" s="65" t="s">
        <v>88</v>
      </c>
      <c r="H942" s="25" t="str">
        <f t="array" ref="H942">IFNA(INDEX(Pitches[],MATCH($G942,Pitches[Pitches],0),2),"")</f>
        <v>A</v>
      </c>
      <c r="I942" s="23" t="str">
        <f t="array" ref="I942">IF(
  AND(D942="", E942=""), 
  "", 
  IFNA(
    IF(
      INDEX(Singers[], MATCH(IF(D942&lt;&gt;"", B942, C942), Singers[Singers], 0), 2, 0) = "Gents",
      INDEX(Bhajans[], MATCH(IF(D942&lt;&gt;"", D942, E942), Bhajans[title], 0), 13),
      INDEX(Bhajans[], MATCH(IF(D942&lt;&gt;"", D942, E942), Bhajans[title], 0), 14)
    ),
    ""
  )
)
</f>
        <v>2 Pancham / D</v>
      </c>
      <c r="J942" s="25" t="str">
        <f t="array" ref="J942">IF(AND($D942="", $E942=""), "", IFNA(INDEX(Bhajans[], MATCH(IF($D942&lt;&gt;"", $D942, $E942), Bhajans[title], 0), 9), ""))
</f>
        <v>Shuddha Saveri / Durga</v>
      </c>
      <c r="K942" s="26" t="str">
        <f t="array" ref="K942">IF(AND($D942="", $E942=""), "", IFNA(INDEX(Bhajans[], MATCH(IF($D942&lt;&gt;"", $D942, $E942), Bhajans[title], 0), 5), ""))
</f>
        <v>Lambodhara Hey Vinayaka
Vighna Harana Girija Nandana
Shambhu Kumara Kalusha Vidhura
Siddhi Sadana Hey Gananatha
Pranavakaara Pashupathi Tanaya [ Vighna Harana ... ]</v>
      </c>
      <c r="L942" s="26" t="str">
        <f t="array" ref="L942">IF(AND($D942="", $E942=""), "", IFNA(INDEX(Bhajans[], MATCH(IF($D942&lt;&gt;"", $D942, $E942), Bhajans[title], 0), 4), ""))
</f>
        <v>Glory be to the Lord of the Ganas, Lord Ganesha, the remover of obstacles, son of Mother Parvathi and Lord Shiva, one who removes our impurities and bestows us with power and wisdom, the very embodiment of the Pranava (Om).</v>
      </c>
    </row>
    <row r="943" ht="22.5" customHeight="1">
      <c r="A943" s="5">
        <v>46243.0</v>
      </c>
      <c r="B943" s="20" t="s">
        <v>4</v>
      </c>
      <c r="C943" s="28" t="str">
        <f t="array" ref="C943">IFNA(XLOOKUP(E943,GP_Bhajan_List[GP Bhajan List], GP_Bhajan_List[Singer]),"")</f>
        <v/>
      </c>
      <c r="D943" s="20" t="s">
        <v>10390</v>
      </c>
      <c r="E943" s="22"/>
      <c r="F943" s="23"/>
      <c r="G943" s="65" t="s">
        <v>120</v>
      </c>
      <c r="H943" s="25" t="str">
        <f t="array" ref="H943">IFNA(INDEX(Pitches[],MATCH($G943,Pitches[Pitches],0),2),"")</f>
        <v>D</v>
      </c>
      <c r="I943" s="23" t="str">
        <f t="array" ref="I943">IF(
  AND(D943="", E943=""), 
  "", 
  IFNA(
    IF(
      INDEX(Singers[], MATCH(IF(D943&lt;&gt;"", B943, C943), Singers[Singers], 0), 2, 0) = "Gents",
      INDEX(Bhajans[], MATCH(IF(D943&lt;&gt;"", D943, E943), Bhajans[title], 0), 13),
      INDEX(Bhajans[], MATCH(IF(D943&lt;&gt;"", D943, E943), Bhajans[title], 0), 14)
    ),
    ""
  )
)
</f>
        <v>5.5 Pancham / G#</v>
      </c>
      <c r="J943" s="25" t="str">
        <f t="array" ref="J943">IF(AND($D943="", $E943=""), "", IFNA(INDEX(Bhajans[], MATCH(IF($D943&lt;&gt;"", $D943, $E943), Bhajans[title], 0), 9), ""))
</f>
        <v>Yaman Kalyan</v>
      </c>
      <c r="K943" s="26" t="str">
        <f t="array" ref="K943">IF(AND($D943="", $E943=""), "", IFNA(INDEX(Bhajans[], MATCH(IF($D943&lt;&gt;"", $D943, $E943), Bhajans[title], 0), 5), ""))
</f>
        <v>Sri Sai Rama Sundara Naama
Pavana Charana Prashanthi Rama
Jagadashraya Bhava Bandha Vimochana
Ahalyodharaka Rama Harey
Rama Harey Rama Harey
Parthi Pureesha Mangala Dhama
Pavana Charana Prashanthi Rama</v>
      </c>
      <c r="L943" s="26" t="str">
        <f t="array" ref="L943">IF(AND($D943="", $E943=""), "", IFNA(INDEX(Bhajans[], MATCH(IF($D943&lt;&gt;"", $D943, $E943), Bhajans[title], 0), 4), ""))
</f>
        <v>O Lord Sai Rama of Prashanthi, from whom the entire world seeks solace and liberation, You are none other than the Lord Rama who liberated Ahalya. O Lord of Parthi, we offer our salutations at Your sacred feet.</v>
      </c>
    </row>
    <row r="944" ht="22.5" customHeight="1">
      <c r="A944" s="5">
        <v>46243.0</v>
      </c>
      <c r="B944" s="20" t="s">
        <v>1</v>
      </c>
      <c r="C944" s="28" t="str">
        <f t="array" ref="C944">IFNA(XLOOKUP(E944,GP_Bhajan_List[GP Bhajan List], GP_Bhajan_List[Singer]),"")</f>
        <v/>
      </c>
      <c r="D944" s="20" t="s">
        <v>726</v>
      </c>
      <c r="E944" s="22"/>
      <c r="F944" s="23"/>
      <c r="G944" s="65" t="s">
        <v>88</v>
      </c>
      <c r="H944" s="25" t="str">
        <f t="array" ref="H944">IFNA(INDEX(Pitches[],MATCH($G944,Pitches[Pitches],0),2),"")</f>
        <v>A</v>
      </c>
      <c r="I944" s="23" t="str">
        <f t="array" ref="I944">IF(
  AND(D944="", E944=""), 
  "", 
  IFNA(
    IF(
      INDEX(Singers[], MATCH(IF(D944&lt;&gt;"", B944, C944), Singers[Singers], 0), 2, 0) = "Gents",
      INDEX(Bhajans[], MATCH(IF(D944&lt;&gt;"", D944, E944), Bhajans[title], 0), 13),
      INDEX(Bhajans[], MATCH(IF(D944&lt;&gt;"", D944, E944), Bhajans[title], 0), 14)
    ),
    ""
  )
)
</f>
        <v>2 Pancham / D</v>
      </c>
      <c r="J944" s="25" t="str">
        <f t="array" ref="J944">IF(AND($D944="", $E944=""), "", IFNA(INDEX(Bhajans[], MATCH(IF($D944&lt;&gt;"", $D944, $E944), Bhajans[title], 0), 9), ""))
</f>
        <v>Gowri Manohari / Patdeep</v>
      </c>
      <c r="K944" s="26" t="str">
        <f t="array" ref="K944">IF(AND($D944="", $E944=""), "", IFNA(INDEX(Bhajans[], MATCH(IF($D944&lt;&gt;"", $D944, $E944), Bhajans[title], 0), 5), ""))
</f>
        <v>Madhusudhana Hey Muralidhara
Madhava Keshava Devadi Deva [ Madhusudhana Hey ... ]
Mana Mohana Hey Narayana
Narayana Sai Narayana [ Mana Mohana Hey ... ]
Bhuvana Bharana Vanditha Charana</v>
      </c>
      <c r="L944" s="26" t="str">
        <f t="array" ref="L944">IF(AND($D944="", $E944=""), "", IFNA(INDEX(Bhajans[], MATCH(IF($D944&lt;&gt;"", $D944, $E944), Bhajans[title], 0), 4), ""))
</f>
        <v>Madhusudhana, Muralidhara, Madhava, Keshava, Mana Mohana are different names of the same Lord Krishna, the incarnation of Lord Narayana. Lord Sai is verily Lord Narayana and is the bestower of Auspiciousness, jewel of the Earth and whose Holy Feet are worthy of obeisance.</v>
      </c>
    </row>
    <row r="945" ht="22.5" customHeight="1">
      <c r="A945" s="5">
        <v>46243.0</v>
      </c>
      <c r="B945" s="20" t="s">
        <v>6</v>
      </c>
      <c r="C945" s="28" t="str">
        <f t="array" ref="C945">IFNA(XLOOKUP(E945,GP_Bhajan_List[GP Bhajan List], GP_Bhajan_List[Singer]),"")</f>
        <v/>
      </c>
      <c r="D945" s="20" t="s">
        <v>6503</v>
      </c>
      <c r="E945" s="22"/>
      <c r="F945" s="23"/>
      <c r="G945" s="65" t="s">
        <v>89</v>
      </c>
      <c r="H945" s="25" t="str">
        <f t="array" ref="H945">IFNA(INDEX(Pitches[],MATCH($G945,Pitches[Pitches],0),2),"")</f>
        <v>E</v>
      </c>
      <c r="I945" s="23" t="str">
        <f t="array" ref="I945">IF(
  AND(D945="", E945=""), 
  "", 
  IFNA(
    IF(
      INDEX(Singers[], MATCH(IF(D945&lt;&gt;"", B945, C945), Singers[Singers], 0), 2, 0) = "Gents",
      INDEX(Bhajans[], MATCH(IF(D945&lt;&gt;"", D945, E945), Bhajans[title], 0), 13),
      INDEX(Bhajans[], MATCH(IF(D945&lt;&gt;"", D945, E945), Bhajans[title], 0), 14)
    ),
    ""
  )
)
</f>
        <v>6 Pancham / A</v>
      </c>
      <c r="J945" s="25" t="str">
        <f t="array" ref="J945">IF(AND($D945="", $E945=""), "", IFNA(INDEX(Bhajans[], MATCH(IF($D945&lt;&gt;"", $D945, $E945), Bhajans[title], 0), 9), ""))
</f>
        <v>Desh</v>
      </c>
      <c r="K945" s="26" t="str">
        <f t="array" ref="K945">IF(AND($D945="", $E945=""), "", IFNA(INDEX(Bhajans[], MATCH(IF($D945&lt;&gt;"", $D945, $E945), Bhajans[title], 0), 5), ""))
</f>
        <v>Raghava Rama Raghuveera
Sridhara Madhava Govinda [ Raghava ... ]
Keshava Madhava Madhusudhana
Achyutha Anantha Narayana
Gopiya Lola Gopala</v>
      </c>
      <c r="L945" s="26" t="str">
        <f t="array" ref="L945">IF(AND($D945="", $E945=""), "", IFNA(INDEX(Bhajans[], MATCH(IF($D945&lt;&gt;"", $D945, $E945), Bhajans[title], 0), 4), ""))
</f>
        <v>Chant the name of Lord Rama, also known as Raghava, who is the champion of the Raghu lineage. Chant the various names of Krishna, Sridhara (the one who bears Mother Lakshmi in His heart), Madhava, Govinda, Keshava (the one with long hair), Madhusudhana (the one who vanquished the demon Madhu), Achyutha (un-decaying), Anantha (infinite), Narayana (indweller) and Gopala (sustainer), who is dear to the Gopis.</v>
      </c>
    </row>
    <row r="946" ht="22.5" customHeight="1">
      <c r="A946" s="5">
        <v>46243.0</v>
      </c>
      <c r="B946" s="20" t="s">
        <v>10</v>
      </c>
      <c r="C946" s="28" t="str">
        <f t="array" ref="C946">IFNA(XLOOKUP(E946,GP_Bhajan_List[GP Bhajan List], GP_Bhajan_List[Singer]),"")</f>
        <v/>
      </c>
      <c r="D946" s="20" t="s">
        <v>4080</v>
      </c>
      <c r="E946" s="22"/>
      <c r="F946" s="23"/>
      <c r="G946" s="65" t="s">
        <v>88</v>
      </c>
      <c r="H946" s="25" t="str">
        <f t="array" ref="H946">IFNA(INDEX(Pitches[],MATCH($G946,Pitches[Pitches],0),2),"")</f>
        <v>A</v>
      </c>
      <c r="I946" s="23" t="str">
        <f t="array" ref="I946">IF(
  AND(D946="", E946=""), 
  "", 
  IFNA(
    IF(
      INDEX(Singers[], MATCH(IF(D946&lt;&gt;"", B946, C946), Singers[Singers], 0), 2, 0) = "Gents",
      INDEX(Bhajans[], MATCH(IF(D946&lt;&gt;"", D946, E946), Bhajans[title], 0), 13),
      INDEX(Bhajans[], MATCH(IF(D946&lt;&gt;"", D946, E946), Bhajans[title], 0), 14)
    ),
    ""
  )
)
</f>
        <v>2 Pancham / D</v>
      </c>
      <c r="J946" s="25" t="str">
        <f t="array" ref="J946">IF(AND($D946="", $E946=""), "", IFNA(INDEX(Bhajans[], MATCH(IF($D946&lt;&gt;"", $D946, $E946), Bhajans[title], 0), 9), ""))
</f>
        <v>Khamaj</v>
      </c>
      <c r="K946" s="26" t="str">
        <f t="array" ref="K946">IF(AND($D946="", $E946=""), "", IFNA(INDEX(Bhajans[], MATCH(IF($D946&lt;&gt;"", $D946, $E946), Bhajans[title], 0), 5), ""))
</f>
        <v>Kalyana Krishna Kamaneeya Krishna
Kalinga Narthana Sri Krishna
Govardhana Giridhari Murari Gopi Mana Sanchari
Murari Gopi Mana Sanchari
Brindavan Ke Tulasi Mala
Peetambara Dhari Murari</v>
      </c>
      <c r="L946" s="26" t="str">
        <f t="array" ref="L946">IF(AND($D946="", $E946=""), "", IFNA(INDEX(Bhajans[], MATCH(IF($D946&lt;&gt;"", $D946, $E946), Bhajans[title], 0), 4), ""))
</f>
        <v>We bow to the enchanting form of Krishna born to redeem the world of its negative afflictions, who subdued the poisonous serpent Kalinga by dancing on it. Krishna lifted the Govardhan mountains to protect the devotees from the wrath of Indra, has captured the hearts of Gopis, the slayer of demon Mura. Our Salutations to the One who adorns the Tulasi garland and the Yellow cloth.</v>
      </c>
    </row>
    <row r="947" ht="22.5" customHeight="1">
      <c r="A947" s="5">
        <v>46243.0</v>
      </c>
      <c r="B947" s="20" t="s">
        <v>20</v>
      </c>
      <c r="C947" s="28" t="str">
        <f t="array" ref="C947">IFNA(XLOOKUP(E947,GP_Bhajan_List[GP Bhajan List], GP_Bhajan_List[Singer]),"")</f>
        <v/>
      </c>
      <c r="D947" s="20" t="s">
        <v>3845</v>
      </c>
      <c r="E947" s="22"/>
      <c r="F947" s="23"/>
      <c r="G947" s="65" t="s">
        <v>88</v>
      </c>
      <c r="H947" s="25" t="str">
        <f t="array" ref="H947">IFNA(INDEX(Pitches[],MATCH($G947,Pitches[Pitches],0),2),"")</f>
        <v>A</v>
      </c>
      <c r="I947" s="23" t="str">
        <f t="array" ref="I947">IF(
  AND(D947="", E947=""), 
  "", 
  IFNA(
    IF(
      INDEX(Singers[], MATCH(IF(D947&lt;&gt;"", B947, C947), Singers[Singers], 0), 2, 0) = "Gents",
      INDEX(Bhajans[], MATCH(IF(D947&lt;&gt;"", D947, E947), Bhajans[title], 0), 13),
      INDEX(Bhajans[], MATCH(IF(D947&lt;&gt;"", D947, E947), Bhajans[title], 0), 14)
    ),
    ""
  )
)
</f>
        <v>2 Pancham / D</v>
      </c>
      <c r="J947" s="25" t="str">
        <f t="array" ref="J947">IF(AND($D947="", $E947=""), "", IFNA(INDEX(Bhajans[], MATCH(IF($D947&lt;&gt;"", $D947, $E947), Bhajans[title], 0), 9), ""))
</f>
        <v>Pilu</v>
      </c>
      <c r="K947" s="26" t="str">
        <f t="array" ref="K947">IF(AND($D947="", $E947=""), "", IFNA(INDEX(Bhajans[], MATCH(IF($D947&lt;&gt;"", $D947, $E947), Bhajans[title], 0), 5), ""))
</f>
        <v>Hey Shesha Shayana Narayana
Veda Bharana Narayana
Bhava Bhaya Harana Narayana
Pavana Charana Narayana
Narayana Hari (Sai) Narayana (3)</v>
      </c>
      <c r="L947" s="26" t="str">
        <f t="array" ref="L947">IF(AND($D947="", $E947=""), "", IFNA(INDEX(Bhajans[], MATCH(IF($D947&lt;&gt;"", $D947, $E947), Bhajans[title], 0), 4), ""))
</f>
        <v>Glory to Lord Narayana who reclines on the serpent Adi Sesha and the one who fosters Vedas. Repeat the Holy name of Narayana whose sacred feet dispels the fear of repetitive births.</v>
      </c>
    </row>
    <row r="948" ht="22.5" customHeight="1">
      <c r="A948" s="5">
        <v>46243.0</v>
      </c>
      <c r="B948" s="20" t="s">
        <v>2</v>
      </c>
      <c r="C948" s="28" t="str">
        <f t="array" ref="C948">IFNA(XLOOKUP(E948,GP_Bhajan_List[GP Bhajan List], GP_Bhajan_List[Singer]),"")</f>
        <v/>
      </c>
      <c r="D948" s="20" t="s">
        <v>1302</v>
      </c>
      <c r="E948" s="22"/>
      <c r="F948" s="23"/>
      <c r="G948" s="65" t="s">
        <v>155</v>
      </c>
      <c r="H948" s="25" t="str">
        <f t="array" ref="H948">IFNA(INDEX(Pitches[],MATCH($G948,Pitches[Pitches],0),2),"")</f>
        <v>C#</v>
      </c>
      <c r="I948" s="23" t="str">
        <f t="array" ref="I948">IF(
  AND(D948="", E948=""), 
  "", 
  IFNA(
    IF(
      INDEX(Singers[], MATCH(IF(D948&lt;&gt;"", B948, C948), Singers[Singers], 0), 2, 0) = "Gents",
      INDEX(Bhajans[], MATCH(IF(D948&lt;&gt;"", D948, E948), Bhajans[title], 0), 13),
      INDEX(Bhajans[], MATCH(IF(D948&lt;&gt;"", D948, E948), Bhajans[title], 0), 14)
    ),
    ""
  )
)
</f>
        <v>4 Pancham / F</v>
      </c>
      <c r="J948" s="25" t="str">
        <f t="array" ref="J948">IF(AND($D948="", $E948=""), "", IFNA(INDEX(Bhajans[], MATCH(IF($D948&lt;&gt;"", $D948, $E948), Bhajans[title], 0), 9), ""))
</f>
        <v>Yaman Kalyan</v>
      </c>
      <c r="K948" s="26" t="str">
        <f t="array" ref="K948">IF(AND($D948="", $E948=""), "", IFNA(INDEX(Bhajans[], MATCH(IF($D948&lt;&gt;"", $D948, $E948), Bhajans[title], 0), 5), ""))
</f>
        <v>Ananda Ram Ananda Shyam
Narayana Hari Narayana
Narayana Sai Narayana
Prema Swaroopa Brahmananda
Satchidananda Hari Narayana
Narayana Hari Narayana [ Narayana Sai ... ]</v>
      </c>
      <c r="L948" s="26" t="str">
        <f t="array" ref="L948">IF(AND($D948="", $E948=""), "", IFNA(INDEX(Bhajans[], MATCH(IF($D948&lt;&gt;"", $D948, $E948), Bhajans[title], 0), 4), ""))
</f>
        <v>O blissful Lord Ram and Shyam (Krishna), we chant Your name Narayana, Hari and Sai. O Lord, You are the embodiment of Divine Love, truth, awareness and bliss.</v>
      </c>
    </row>
    <row r="949" ht="22.5" customHeight="1">
      <c r="A949" s="5">
        <v>46243.0</v>
      </c>
      <c r="B949" s="20" t="s">
        <v>15</v>
      </c>
      <c r="C949" s="28" t="str">
        <f t="array" ref="C949">IFNA(XLOOKUP(E949,GP_Bhajan_List[GP Bhajan List], GP_Bhajan_List[Singer]),"")</f>
        <v/>
      </c>
      <c r="D949" s="20" t="s">
        <v>4135</v>
      </c>
      <c r="E949" s="22"/>
      <c r="F949" s="23"/>
      <c r="G949" s="65" t="s">
        <v>41</v>
      </c>
      <c r="H949" s="25" t="str">
        <f t="array" ref="H949">IFNA(INDEX(Pitches[],MATCH($G949,Pitches[Pitches],0),2),"")</f>
        <v>G</v>
      </c>
      <c r="I949" s="23" t="str">
        <f t="array" ref="I949">IF(
  AND(D949="", E949=""), 
  "", 
  IFNA(
    IF(
      INDEX(Singers[], MATCH(IF(D949&lt;&gt;"", B949, C949), Singers[Singers], 0), 2, 0) = "Gents",
      INDEX(Bhajans[], MATCH(IF(D949&lt;&gt;"", D949, E949), Bhajans[title], 0), 13),
      INDEX(Bhajans[], MATCH(IF(D949&lt;&gt;"", D949, E949), Bhajans[title], 0), 14)
    ),
    ""
  )
)
</f>
        <v>7 Pancham / B</v>
      </c>
      <c r="J949" s="25" t="str">
        <f t="array" ref="J949">IF(AND($D949="", $E949=""), "", IFNA(INDEX(Bhajans[], MATCH(IF($D949&lt;&gt;"", $D949, $E949), Bhajans[title], 0), 9), ""))
</f>
        <v>Bihag</v>
      </c>
      <c r="K949" s="26" t="str">
        <f t="array" ref="K949">IF(AND($D949="", $E949=""), "", IFNA(INDEX(Bhajans[], MATCH(IF($D949&lt;&gt;"", $D949, $E949), Bhajans[title], 0), 5), ""))
</f>
        <v>Naam Bhajo Hari Naam Bhajo
Narayana Sai Narayana [ Naam Bhajo ... ]
Nanda Ananda Mukunda Harey (2)
Brindavana Sai Baba Harey
Baba Harey Sai Baba Harey (3)</v>
      </c>
      <c r="L949" s="26" t="str">
        <f t="array" ref="L949">IF(AND($D949="", $E949=""), "", IFNA(INDEX(Bhajans[], MATCH(IF($D949&lt;&gt;"", $D949, $E949), Bhajans[title], 0), 4), ""))
</f>
        <v>Chant the name of Lord Hari who incarnated as Lord Krishna, the adorable son of Nanda in Brindavan. Lord Sai Baba is none other than Lord Hari.</v>
      </c>
    </row>
    <row r="950" ht="22.5" customHeight="1">
      <c r="A950" s="5">
        <v>46243.0</v>
      </c>
      <c r="B950" s="20" t="s">
        <v>16</v>
      </c>
      <c r="C950" s="28" t="str">
        <f t="array" ref="C950">IFNA(XLOOKUP(E950,GP_Bhajan_List[GP Bhajan List], GP_Bhajan_List[Singer]),"")</f>
        <v/>
      </c>
      <c r="D950" s="20" t="s">
        <v>6515</v>
      </c>
      <c r="E950" s="22"/>
      <c r="F950" s="23"/>
      <c r="G950" s="65" t="s">
        <v>101</v>
      </c>
      <c r="H950" s="25" t="str">
        <f t="array" ref="H950">IFNA(INDEX(Pitches[],MATCH($G950,Pitches[Pitches],0),2),"")</f>
        <v>F#</v>
      </c>
      <c r="I950" s="23" t="str">
        <f t="array" ref="I950">IF(
  AND(D950="", E950=""), 
  "", 
  IFNA(
    IF(
      INDEX(Singers[], MATCH(IF(D950&lt;&gt;"", B950, C950), Singers[Singers], 0), 2, 0) = "Gents",
      INDEX(Bhajans[], MATCH(IF(D950&lt;&gt;"", D950, E950), Bhajans[title], 0), 13),
      INDEX(Bhajans[], MATCH(IF(D950&lt;&gt;"", D950, E950), Bhajans[title], 0), 14)
    ),
    ""
  )
)
</f>
        <v>5 Pancham / G</v>
      </c>
      <c r="J950" s="25" t="str">
        <f t="array" ref="J950">IF(AND($D950="", $E950=""), "", IFNA(INDEX(Bhajans[], MATCH(IF($D950&lt;&gt;"", $D950, $E950), Bhajans[title], 0), 9), ""))
</f>
        <v>Mishra Maand</v>
      </c>
      <c r="K950" s="26" t="str">
        <f t="array" ref="K950">IF(AND($D950="", $E950=""), "", IFNA(INDEX(Bhajans[], MATCH(IF($D950&lt;&gt;"", $D950, $E950), Bhajans[title], 0), 5), ""))
</f>
        <v>Narayana Hari Naama Bhajorey Narayana Veda Parayana
Karuna Bharana Bhava Bhaya Harana
Pavana Charana Patitha Janavana
Narayana Hari (Sai) Narayana (3)</v>
      </c>
      <c r="L950" s="26" t="str">
        <f t="array" ref="L950">IF(AND($D950="", $E950=""), "", IFNA(INDEX(Bhajans[], MATCH(IF($D950&lt;&gt;"", $D950, $E950), Bhajans[title], 0), 4), ""))
</f>
        <v>Sing the name of Lord Narayana and Hari, the ultimate shelter for all creatures. He is the Lord of the Vedas who is adorned with compassion. He removes the fear of the mundane world. His Feet are the most sacred that redeems the downtrodden. He has incarnated as Lord Sai.</v>
      </c>
    </row>
    <row r="951" ht="22.5" customHeight="1">
      <c r="A951" s="5">
        <v>46243.0</v>
      </c>
      <c r="B951" s="20" t="s">
        <v>0</v>
      </c>
      <c r="C951" s="28" t="str">
        <f t="array" ref="C951">IFNA(XLOOKUP(E951,GP_Bhajan_List[GP Bhajan List], GP_Bhajan_List[Singer]),"")</f>
        <v/>
      </c>
      <c r="D951" s="22"/>
      <c r="E951" s="22"/>
      <c r="F951" s="23"/>
      <c r="G951" s="65"/>
      <c r="H951" s="25" t="str">
        <f t="array" ref="H951">IFNA(INDEX(Pitches[],MATCH($G951,Pitches[Pitches],0),2),"")</f>
        <v/>
      </c>
      <c r="I951" s="23" t="str">
        <f t="array" ref="I951">IF(
  AND(D951="", E951=""), 
  "", 
  IFNA(
    IF(
      INDEX(Singers[], MATCH(IF(D951&lt;&gt;"", B951, C951), Singers[Singers], 0), 2, 0) = "Gents",
      INDEX(Bhajans[], MATCH(IF(D951&lt;&gt;"", D951, E951), Bhajans[title], 0), 13),
      INDEX(Bhajans[], MATCH(IF(D951&lt;&gt;"", D951, E951), Bhajans[title], 0), 14)
    ),
    ""
  )
)
</f>
        <v/>
      </c>
      <c r="J951" s="25" t="str">
        <f t="array" ref="J951">IF(AND($D951="", $E951=""), "", IFNA(INDEX(Bhajans[], MATCH(IF($D951&lt;&gt;"", $D951, $E951), Bhajans[title], 0), 9), ""))
</f>
        <v/>
      </c>
      <c r="K951" s="26" t="str">
        <f t="array" ref="K951">IF(AND($D951="", $E951=""), "", IFNA(INDEX(Bhajans[], MATCH(IF($D951&lt;&gt;"", $D951, $E951), Bhajans[title], 0), 5), ""))
</f>
        <v/>
      </c>
      <c r="L951" s="26" t="str">
        <f t="array" ref="L951">IF(AND($D951="", $E951=""), "", IFNA(INDEX(Bhajans[], MATCH(IF($D951&lt;&gt;"", $D951, $E951), Bhajans[title], 0), 4), ""))
</f>
        <v/>
      </c>
    </row>
    <row r="952" ht="22.5" customHeight="1">
      <c r="A952" s="5">
        <v>46247.0</v>
      </c>
      <c r="B952" s="22"/>
      <c r="C952" s="28" t="str">
        <f t="array" ref="C952">IFNA(XLOOKUP(E952,GP_Bhajan_List[GP Bhajan List], GP_Bhajan_List[Singer]),"")</f>
        <v/>
      </c>
      <c r="D952" s="22"/>
      <c r="E952" s="22"/>
      <c r="F952" s="23"/>
      <c r="G952" s="65"/>
      <c r="H952" s="25" t="str">
        <f t="array" ref="H952">IFNA(INDEX(Pitches[],MATCH($G952,Pitches[Pitches],0),2),"")</f>
        <v/>
      </c>
      <c r="I952" s="23" t="str">
        <f t="array" ref="I952">IF(
  AND(D952="", E952=""), 
  "", 
  IFNA(
    IF(
      INDEX(Singers[], MATCH(IF(D952&lt;&gt;"", B952, C952), Singers[Singers], 0), 2, 0) = "Gents",
      INDEX(Bhajans[], MATCH(IF(D952&lt;&gt;"", D952, E952), Bhajans[title], 0), 13),
      INDEX(Bhajans[], MATCH(IF(D952&lt;&gt;"", D952, E952), Bhajans[title], 0), 14)
    ),
    ""
  )
)
</f>
        <v/>
      </c>
      <c r="J952" s="25" t="str">
        <f t="array" ref="J952">IF(AND($D952="", $E952=""), "", IFNA(INDEX(Bhajans[], MATCH(IF($D952&lt;&gt;"", $D952, $E952), Bhajans[title], 0), 9), ""))
</f>
        <v/>
      </c>
      <c r="K952" s="26" t="str">
        <f t="array" ref="K952">IF(AND($D952="", $E952=""), "", IFNA(INDEX(Bhajans[], MATCH(IF($D952&lt;&gt;"", $D952, $E952), Bhajans[title], 0), 5), ""))
</f>
        <v/>
      </c>
      <c r="L952" s="26" t="str">
        <f t="array" ref="L952">IF(AND($D952="", $E952=""), "", IFNA(INDEX(Bhajans[], MATCH(IF($D952&lt;&gt;"", $D952, $E952), Bhajans[title], 0), 4), ""))
</f>
        <v/>
      </c>
    </row>
    <row r="953" ht="22.5" customHeight="1">
      <c r="A953" s="5">
        <v>46247.0</v>
      </c>
      <c r="B953" s="22"/>
      <c r="C953" s="28" t="str">
        <f t="array" ref="C953">IFNA(XLOOKUP(E953,GP_Bhajan_List[GP Bhajan List], GP_Bhajan_List[Singer]),"")</f>
        <v/>
      </c>
      <c r="D953" s="22"/>
      <c r="E953" s="22"/>
      <c r="F953" s="23"/>
      <c r="G953" s="65"/>
      <c r="H953" s="25" t="str">
        <f t="array" ref="H953">IFNA(INDEX(Pitches[],MATCH($G953,Pitches[Pitches],0),2),"")</f>
        <v/>
      </c>
      <c r="I953" s="23" t="str">
        <f t="array" ref="I953">IF(
  AND(D953="", E953=""), 
  "", 
  IFNA(
    IF(
      INDEX(Singers[], MATCH(IF(D953&lt;&gt;"", B953, C953), Singers[Singers], 0), 2, 0) = "Gents",
      INDEX(Bhajans[], MATCH(IF(D953&lt;&gt;"", D953, E953), Bhajans[title], 0), 13),
      INDEX(Bhajans[], MATCH(IF(D953&lt;&gt;"", D953, E953), Bhajans[title], 0), 14)
    ),
    ""
  )
)
</f>
        <v/>
      </c>
      <c r="J953" s="25" t="str">
        <f t="array" ref="J953">IF(AND($D953="", $E953=""), "", IFNA(INDEX(Bhajans[], MATCH(IF($D953&lt;&gt;"", $D953, $E953), Bhajans[title], 0), 9), ""))
</f>
        <v/>
      </c>
      <c r="K953" s="26" t="str">
        <f t="array" ref="K953">IF(AND($D953="", $E953=""), "", IFNA(INDEX(Bhajans[], MATCH(IF($D953&lt;&gt;"", $D953, $E953), Bhajans[title], 0), 5), ""))
</f>
        <v/>
      </c>
      <c r="L953" s="26" t="str">
        <f t="array" ref="L953">IF(AND($D953="", $E953=""), "", IFNA(INDEX(Bhajans[], MATCH(IF($D953&lt;&gt;"", $D953, $E953), Bhajans[title], 0), 4), ""))
</f>
        <v/>
      </c>
    </row>
    <row r="954" ht="22.5" customHeight="1">
      <c r="A954" s="5">
        <v>46247.0</v>
      </c>
      <c r="B954" s="22"/>
      <c r="C954" s="28" t="str">
        <f t="array" ref="C954">IFNA(XLOOKUP(E954,GP_Bhajan_List[GP Bhajan List], GP_Bhajan_List[Singer]),"")</f>
        <v/>
      </c>
      <c r="D954" s="22"/>
      <c r="E954" s="22"/>
      <c r="F954" s="23"/>
      <c r="G954" s="65"/>
      <c r="H954" s="25" t="str">
        <f t="array" ref="H954">IFNA(INDEX(Pitches[],MATCH($G954,Pitches[Pitches],0),2),"")</f>
        <v/>
      </c>
      <c r="I954" s="23" t="str">
        <f t="array" ref="I954">IF(
  AND(D954="", E954=""), 
  "", 
  IFNA(
    IF(
      INDEX(Singers[], MATCH(IF(D954&lt;&gt;"", B954, C954), Singers[Singers], 0), 2, 0) = "Gents",
      INDEX(Bhajans[], MATCH(IF(D954&lt;&gt;"", D954, E954), Bhajans[title], 0), 13),
      INDEX(Bhajans[], MATCH(IF(D954&lt;&gt;"", D954, E954), Bhajans[title], 0), 14)
    ),
    ""
  )
)
</f>
        <v/>
      </c>
      <c r="J954" s="25" t="str">
        <f t="array" ref="J954">IF(AND($D954="", $E954=""), "", IFNA(INDEX(Bhajans[], MATCH(IF($D954&lt;&gt;"", $D954, $E954), Bhajans[title], 0), 9), ""))
</f>
        <v/>
      </c>
      <c r="K954" s="26" t="str">
        <f t="array" ref="K954">IF(AND($D954="", $E954=""), "", IFNA(INDEX(Bhajans[], MATCH(IF($D954&lt;&gt;"", $D954, $E954), Bhajans[title], 0), 5), ""))
</f>
        <v/>
      </c>
      <c r="L954" s="26" t="str">
        <f t="array" ref="L954">IF(AND($D954="", $E954=""), "", IFNA(INDEX(Bhajans[], MATCH(IF($D954&lt;&gt;"", $D954, $E954), Bhajans[title], 0), 4), ""))
</f>
        <v/>
      </c>
    </row>
    <row r="955" ht="22.5" hidden="1" customHeight="1">
      <c r="A955" s="5">
        <v>46254.0</v>
      </c>
      <c r="B955" s="22"/>
      <c r="C955" s="28" t="str">
        <f t="array" ref="C955">IFNA(XLOOKUP(E955,GP_Bhajan_List[GP Bhajan List], GP_Bhajan_List[Singer]),"")</f>
        <v/>
      </c>
      <c r="D955" s="22"/>
      <c r="E955" s="22"/>
      <c r="F955" s="23"/>
      <c r="G955" s="65"/>
      <c r="H955" s="25" t="str">
        <f t="array" ref="H955">IFNA(INDEX(Pitches[],MATCH($G955,Pitches[Pitches],0),2),"")</f>
        <v/>
      </c>
      <c r="I955" s="23" t="str">
        <f t="array" ref="I955">IF(
  AND(D955="", E955=""), 
  "", 
  IFNA(
    IF(
      INDEX(Singers[], MATCH(IF(D955&lt;&gt;"", B955, C955), Singers[Singers], 0), 2, 0) = "Gents",
      INDEX(Bhajans[], MATCH(IF(D955&lt;&gt;"", D955, E955), Bhajans[title], 0), 13),
      INDEX(Bhajans[], MATCH(IF(D955&lt;&gt;"", D955, E955), Bhajans[title], 0), 14)
    ),
    ""
  )
)
</f>
        <v/>
      </c>
      <c r="J955" s="25" t="str">
        <f t="array" ref="J955">IF(AND($D955="", $E955=""), "", IFNA(INDEX(Bhajans[], MATCH(IF($D955&lt;&gt;"", $D955, $E955), Bhajans[title], 0), 9), ""))
</f>
        <v/>
      </c>
      <c r="K955" s="26" t="str">
        <f t="array" ref="K955">IF(AND($D955="", $E955=""), "", IFNA(INDEX(Bhajans[], MATCH(IF($D955&lt;&gt;"", $D955, $E955), Bhajans[title], 0), 5), ""))
</f>
        <v/>
      </c>
      <c r="L955" s="26" t="str">
        <f t="array" ref="L955">IF(AND($D955="", $E955=""), "", IFNA(INDEX(Bhajans[], MATCH(IF($D955&lt;&gt;"", $D955, $E955), Bhajans[title], 0), 4), ""))
</f>
        <v/>
      </c>
    </row>
    <row r="956" ht="22.5" hidden="1" customHeight="1">
      <c r="A956" s="5">
        <v>46254.0</v>
      </c>
      <c r="B956" s="22"/>
      <c r="C956" s="28" t="str">
        <f t="array" ref="C956">IFNA(XLOOKUP(E956,GP_Bhajan_List[GP Bhajan List], GP_Bhajan_List[Singer]),"")</f>
        <v/>
      </c>
      <c r="D956" s="22"/>
      <c r="E956" s="22"/>
      <c r="F956" s="23"/>
      <c r="G956" s="65"/>
      <c r="H956" s="25" t="str">
        <f t="array" ref="H956">IFNA(INDEX(Pitches[],MATCH($G956,Pitches[Pitches],0),2),"")</f>
        <v/>
      </c>
      <c r="I956" s="23" t="str">
        <f t="array" ref="I956">IF(
  AND(D956="", E956=""), 
  "", 
  IFNA(
    IF(
      INDEX(Singers[], MATCH(IF(D956&lt;&gt;"", B956, C956), Singers[Singers], 0), 2, 0) = "Gents",
      INDEX(Bhajans[], MATCH(IF(D956&lt;&gt;"", D956, E956), Bhajans[title], 0), 13),
      INDEX(Bhajans[], MATCH(IF(D956&lt;&gt;"", D956, E956), Bhajans[title], 0), 14)
    ),
    ""
  )
)
</f>
        <v/>
      </c>
      <c r="J956" s="25" t="str">
        <f t="array" ref="J956">IF(AND($D956="", $E956=""), "", IFNA(INDEX(Bhajans[], MATCH(IF($D956&lt;&gt;"", $D956, $E956), Bhajans[title], 0), 9), ""))
</f>
        <v/>
      </c>
      <c r="K956" s="26" t="str">
        <f t="array" ref="K956">IF(AND($D956="", $E956=""), "", IFNA(INDEX(Bhajans[], MATCH(IF($D956&lt;&gt;"", $D956, $E956), Bhajans[title], 0), 5), ""))
</f>
        <v/>
      </c>
      <c r="L956" s="26" t="str">
        <f t="array" ref="L956">IF(AND($D956="", $E956=""), "", IFNA(INDEX(Bhajans[], MATCH(IF($D956&lt;&gt;"", $D956, $E956), Bhajans[title], 0), 4), ""))
</f>
        <v/>
      </c>
    </row>
    <row r="957" ht="22.5" hidden="1" customHeight="1">
      <c r="A957" s="5">
        <v>46254.0</v>
      </c>
      <c r="B957" s="22"/>
      <c r="C957" s="28" t="str">
        <f t="array" ref="C957">IFNA(XLOOKUP(E957,GP_Bhajan_List[GP Bhajan List], GP_Bhajan_List[Singer]),"")</f>
        <v/>
      </c>
      <c r="D957" s="22"/>
      <c r="E957" s="22"/>
      <c r="F957" s="23"/>
      <c r="G957" s="65"/>
      <c r="H957" s="25" t="str">
        <f t="array" ref="H957">IFNA(INDEX(Pitches[],MATCH($G957,Pitches[Pitches],0),2),"")</f>
        <v/>
      </c>
      <c r="I957" s="23" t="str">
        <f t="array" ref="I957">IF(
  AND(D957="", E957=""), 
  "", 
  IFNA(
    IF(
      INDEX(Singers[], MATCH(IF(D957&lt;&gt;"", B957, C957), Singers[Singers], 0), 2, 0) = "Gents",
      INDEX(Bhajans[], MATCH(IF(D957&lt;&gt;"", D957, E957), Bhajans[title], 0), 13),
      INDEX(Bhajans[], MATCH(IF(D957&lt;&gt;"", D957, E957), Bhajans[title], 0), 14)
    ),
    ""
  )
)
</f>
        <v/>
      </c>
      <c r="J957" s="25" t="str">
        <f t="array" ref="J957">IF(AND($D957="", $E957=""), "", IFNA(INDEX(Bhajans[], MATCH(IF($D957&lt;&gt;"", $D957, $E957), Bhajans[title], 0), 9), ""))
</f>
        <v/>
      </c>
      <c r="K957" s="26" t="str">
        <f t="array" ref="K957">IF(AND($D957="", $E957=""), "", IFNA(INDEX(Bhajans[], MATCH(IF($D957&lt;&gt;"", $D957, $E957), Bhajans[title], 0), 5), ""))
</f>
        <v/>
      </c>
      <c r="L957" s="26" t="str">
        <f t="array" ref="L957">IF(AND($D957="", $E957=""), "", IFNA(INDEX(Bhajans[], MATCH(IF($D957&lt;&gt;"", $D957, $E957), Bhajans[title], 0), 4), ""))
</f>
        <v/>
      </c>
    </row>
    <row r="958" ht="22.5" hidden="1" customHeight="1">
      <c r="A958" s="5">
        <v>46261.0</v>
      </c>
      <c r="B958" s="22"/>
      <c r="C958" s="28" t="str">
        <f t="array" ref="C958">IFNA(XLOOKUP(E958,GP_Bhajan_List[GP Bhajan List], GP_Bhajan_List[Singer]),"")</f>
        <v/>
      </c>
      <c r="D958" s="22"/>
      <c r="E958" s="22"/>
      <c r="F958" s="23"/>
      <c r="G958" s="65"/>
      <c r="H958" s="25" t="str">
        <f t="array" ref="H958">IFNA(INDEX(Pitches[],MATCH($G958,Pitches[Pitches],0),2),"")</f>
        <v/>
      </c>
      <c r="I958" s="23" t="str">
        <f t="array" ref="I958">IF(
  AND(D958="", E958=""), 
  "", 
  IFNA(
    IF(
      INDEX(Singers[], MATCH(IF(D958&lt;&gt;"", B958, C958), Singers[Singers], 0), 2, 0) = "Gents",
      INDEX(Bhajans[], MATCH(IF(D958&lt;&gt;"", D958, E958), Bhajans[title], 0), 13),
      INDEX(Bhajans[], MATCH(IF(D958&lt;&gt;"", D958, E958), Bhajans[title], 0), 14)
    ),
    ""
  )
)
</f>
        <v/>
      </c>
      <c r="J958" s="25" t="str">
        <f t="array" ref="J958">IF(AND($D958="", $E958=""), "", IFNA(INDEX(Bhajans[], MATCH(IF($D958&lt;&gt;"", $D958, $E958), Bhajans[title], 0), 9), ""))
</f>
        <v/>
      </c>
      <c r="K958" s="26" t="str">
        <f t="array" ref="K958">IF(AND($D958="", $E958=""), "", IFNA(INDEX(Bhajans[], MATCH(IF($D958&lt;&gt;"", $D958, $E958), Bhajans[title], 0), 5), ""))
</f>
        <v/>
      </c>
      <c r="L958" s="26" t="str">
        <f t="array" ref="L958">IF(AND($D958="", $E958=""), "", IFNA(INDEX(Bhajans[], MATCH(IF($D958&lt;&gt;"", $D958, $E958), Bhajans[title], 0), 4), ""))
</f>
        <v/>
      </c>
    </row>
    <row r="959" ht="22.5" hidden="1" customHeight="1">
      <c r="A959" s="5">
        <v>46261.0</v>
      </c>
      <c r="B959" s="22"/>
      <c r="C959" s="28" t="str">
        <f t="array" ref="C959">IFNA(XLOOKUP(E959,GP_Bhajan_List[GP Bhajan List], GP_Bhajan_List[Singer]),"")</f>
        <v/>
      </c>
      <c r="D959" s="22"/>
      <c r="E959" s="22"/>
      <c r="F959" s="23"/>
      <c r="G959" s="65"/>
      <c r="H959" s="25" t="str">
        <f t="array" ref="H959">IFNA(INDEX(Pitches[],MATCH($G959,Pitches[Pitches],0),2),"")</f>
        <v/>
      </c>
      <c r="I959" s="23" t="str">
        <f t="array" ref="I959">IF(
  AND(D959="", E959=""), 
  "", 
  IFNA(
    IF(
      INDEX(Singers[], MATCH(IF(D959&lt;&gt;"", B959, C959), Singers[Singers], 0), 2, 0) = "Gents",
      INDEX(Bhajans[], MATCH(IF(D959&lt;&gt;"", D959, E959), Bhajans[title], 0), 13),
      INDEX(Bhajans[], MATCH(IF(D959&lt;&gt;"", D959, E959), Bhajans[title], 0), 14)
    ),
    ""
  )
)
</f>
        <v/>
      </c>
      <c r="J959" s="25" t="str">
        <f t="array" ref="J959">IF(AND($D959="", $E959=""), "", IFNA(INDEX(Bhajans[], MATCH(IF($D959&lt;&gt;"", $D959, $E959), Bhajans[title], 0), 9), ""))
</f>
        <v/>
      </c>
      <c r="K959" s="26" t="str">
        <f t="array" ref="K959">IF(AND($D959="", $E959=""), "", IFNA(INDEX(Bhajans[], MATCH(IF($D959&lt;&gt;"", $D959, $E959), Bhajans[title], 0), 5), ""))
</f>
        <v/>
      </c>
      <c r="L959" s="26" t="str">
        <f t="array" ref="L959">IF(AND($D959="", $E959=""), "", IFNA(INDEX(Bhajans[], MATCH(IF($D959&lt;&gt;"", $D959, $E959), Bhajans[title], 0), 4), ""))
</f>
        <v/>
      </c>
    </row>
    <row r="960" ht="22.5" hidden="1" customHeight="1">
      <c r="A960" s="5">
        <v>46261.0</v>
      </c>
      <c r="B960" s="22"/>
      <c r="C960" s="28" t="str">
        <f t="array" ref="C960">IFNA(XLOOKUP(E960,GP_Bhajan_List[GP Bhajan List], GP_Bhajan_List[Singer]),"")</f>
        <v/>
      </c>
      <c r="D960" s="22"/>
      <c r="E960" s="22"/>
      <c r="F960" s="23"/>
      <c r="G960" s="65"/>
      <c r="H960" s="25" t="str">
        <f t="array" ref="H960">IFNA(INDEX(Pitches[],MATCH($G960,Pitches[Pitches],0),2),"")</f>
        <v/>
      </c>
      <c r="I960" s="23" t="str">
        <f t="array" ref="I960">IF(
  AND(D960="", E960=""), 
  "", 
  IFNA(
    IF(
      INDEX(Singers[], MATCH(IF(D960&lt;&gt;"", B960, C960), Singers[Singers], 0), 2, 0) = "Gents",
      INDEX(Bhajans[], MATCH(IF(D960&lt;&gt;"", D960, E960), Bhajans[title], 0), 13),
      INDEX(Bhajans[], MATCH(IF(D960&lt;&gt;"", D960, E960), Bhajans[title], 0), 14)
    ),
    ""
  )
)
</f>
        <v/>
      </c>
      <c r="J960" s="25" t="str">
        <f t="array" ref="J960">IF(AND($D960="", $E960=""), "", IFNA(INDEX(Bhajans[], MATCH(IF($D960&lt;&gt;"", $D960, $E960), Bhajans[title], 0), 9), ""))
</f>
        <v/>
      </c>
      <c r="K960" s="26" t="str">
        <f t="array" ref="K960">IF(AND($D960="", $E960=""), "", IFNA(INDEX(Bhajans[], MATCH(IF($D960&lt;&gt;"", $D960, $E960), Bhajans[title], 0), 5), ""))
</f>
        <v/>
      </c>
      <c r="L960" s="26" t="str">
        <f t="array" ref="L960">IF(AND($D960="", $E960=""), "", IFNA(INDEX(Bhajans[], MATCH(IF($D960&lt;&gt;"", $D960, $E960), Bhajans[title], 0), 4), ""))
</f>
        <v/>
      </c>
    </row>
    <row r="961" ht="22.5" hidden="1" customHeight="1">
      <c r="A961" s="5">
        <v>46268.0</v>
      </c>
      <c r="B961" s="22"/>
      <c r="C961" s="28" t="str">
        <f t="array" ref="C961">IFNA(XLOOKUP(E961,GP_Bhajan_List[GP Bhajan List], GP_Bhajan_List[Singer]),"")</f>
        <v/>
      </c>
      <c r="D961" s="22"/>
      <c r="E961" s="22"/>
      <c r="F961" s="23"/>
      <c r="G961" s="65"/>
      <c r="H961" s="25" t="str">
        <f t="array" ref="H961">IFNA(INDEX(Pitches[],MATCH($G961,Pitches[Pitches],0),2),"")</f>
        <v/>
      </c>
      <c r="I961" s="23" t="str">
        <f t="array" ref="I961">IF(
  AND(D961="", E961=""), 
  "", 
  IFNA(
    IF(
      INDEX(Singers[], MATCH(IF(D961&lt;&gt;"", B961, C961), Singers[Singers], 0), 2, 0) = "Gents",
      INDEX(Bhajans[], MATCH(IF(D961&lt;&gt;"", D961, E961), Bhajans[title], 0), 13),
      INDEX(Bhajans[], MATCH(IF(D961&lt;&gt;"", D961, E961), Bhajans[title], 0), 14)
    ),
    ""
  )
)
</f>
        <v/>
      </c>
      <c r="J961" s="25" t="str">
        <f t="array" ref="J961">IF(AND($D961="", $E961=""), "", IFNA(INDEX(Bhajans[], MATCH(IF($D961&lt;&gt;"", $D961, $E961), Bhajans[title], 0), 9), ""))
</f>
        <v/>
      </c>
      <c r="K961" s="26" t="str">
        <f t="array" ref="K961">IF(AND($D961="", $E961=""), "", IFNA(INDEX(Bhajans[], MATCH(IF($D961&lt;&gt;"", $D961, $E961), Bhajans[title], 0), 5), ""))
</f>
        <v/>
      </c>
      <c r="L961" s="26" t="str">
        <f t="array" ref="L961">IF(AND($D961="", $E961=""), "", IFNA(INDEX(Bhajans[], MATCH(IF($D961&lt;&gt;"", $D961, $E961), Bhajans[title], 0), 4), ""))
</f>
        <v/>
      </c>
    </row>
    <row r="962" ht="22.5" hidden="1" customHeight="1">
      <c r="A962" s="5">
        <v>46268.0</v>
      </c>
      <c r="B962" s="22"/>
      <c r="C962" s="28" t="str">
        <f t="array" ref="C962">IFNA(XLOOKUP(E962,GP_Bhajan_List[GP Bhajan List], GP_Bhajan_List[Singer]),"")</f>
        <v/>
      </c>
      <c r="D962" s="22"/>
      <c r="E962" s="22"/>
      <c r="F962" s="23"/>
      <c r="G962" s="65"/>
      <c r="H962" s="25" t="str">
        <f t="array" ref="H962">IFNA(INDEX(Pitches[],MATCH($G962,Pitches[Pitches],0),2),"")</f>
        <v/>
      </c>
      <c r="I962" s="23" t="str">
        <f t="array" ref="I962">IF(
  AND(D962="", E962=""), 
  "", 
  IFNA(
    IF(
      INDEX(Singers[], MATCH(IF(D962&lt;&gt;"", B962, C962), Singers[Singers], 0), 2, 0) = "Gents",
      INDEX(Bhajans[], MATCH(IF(D962&lt;&gt;"", D962, E962), Bhajans[title], 0), 13),
      INDEX(Bhajans[], MATCH(IF(D962&lt;&gt;"", D962, E962), Bhajans[title], 0), 14)
    ),
    ""
  )
)
</f>
        <v/>
      </c>
      <c r="J962" s="25" t="str">
        <f t="array" ref="J962">IF(AND($D962="", $E962=""), "", IFNA(INDEX(Bhajans[], MATCH(IF($D962&lt;&gt;"", $D962, $E962), Bhajans[title], 0), 9), ""))
</f>
        <v/>
      </c>
      <c r="K962" s="26" t="str">
        <f t="array" ref="K962">IF(AND($D962="", $E962=""), "", IFNA(INDEX(Bhajans[], MATCH(IF($D962&lt;&gt;"", $D962, $E962), Bhajans[title], 0), 5), ""))
</f>
        <v/>
      </c>
      <c r="L962" s="26" t="str">
        <f t="array" ref="L962">IF(AND($D962="", $E962=""), "", IFNA(INDEX(Bhajans[], MATCH(IF($D962&lt;&gt;"", $D962, $E962), Bhajans[title], 0), 4), ""))
</f>
        <v/>
      </c>
    </row>
    <row r="963" ht="22.5" hidden="1" customHeight="1">
      <c r="A963" s="5">
        <v>46268.0</v>
      </c>
      <c r="B963" s="22"/>
      <c r="C963" s="28" t="str">
        <f t="array" ref="C963">IFNA(XLOOKUP(E963,GP_Bhajan_List[GP Bhajan List], GP_Bhajan_List[Singer]),"")</f>
        <v/>
      </c>
      <c r="D963" s="22"/>
      <c r="E963" s="22"/>
      <c r="F963" s="23"/>
      <c r="G963" s="65"/>
      <c r="H963" s="25" t="str">
        <f t="array" ref="H963">IFNA(INDEX(Pitches[],MATCH($G963,Pitches[Pitches],0),2),"")</f>
        <v/>
      </c>
      <c r="I963" s="23" t="str">
        <f t="array" ref="I963">IF(
  AND(D963="", E963=""), 
  "", 
  IFNA(
    IF(
      INDEX(Singers[], MATCH(IF(D963&lt;&gt;"", B963, C963), Singers[Singers], 0), 2, 0) = "Gents",
      INDEX(Bhajans[], MATCH(IF(D963&lt;&gt;"", D963, E963), Bhajans[title], 0), 13),
      INDEX(Bhajans[], MATCH(IF(D963&lt;&gt;"", D963, E963), Bhajans[title], 0), 14)
    ),
    ""
  )
)
</f>
        <v/>
      </c>
      <c r="J963" s="25" t="str">
        <f t="array" ref="J963">IF(AND($D963="", $E963=""), "", IFNA(INDEX(Bhajans[], MATCH(IF($D963&lt;&gt;"", $D963, $E963), Bhajans[title], 0), 9), ""))
</f>
        <v/>
      </c>
      <c r="K963" s="26" t="str">
        <f t="array" ref="K963">IF(AND($D963="", $E963=""), "", IFNA(INDEX(Bhajans[], MATCH(IF($D963&lt;&gt;"", $D963, $E963), Bhajans[title], 0), 5), ""))
</f>
        <v/>
      </c>
      <c r="L963" s="26" t="str">
        <f t="array" ref="L963">IF(AND($D963="", $E963=""), "", IFNA(INDEX(Bhajans[], MATCH(IF($D963&lt;&gt;"", $D963, $E963), Bhajans[title], 0), 4), ""))
</f>
        <v/>
      </c>
    </row>
    <row r="964" ht="22.5" hidden="1" customHeight="1">
      <c r="A964" s="5">
        <v>46275.0</v>
      </c>
      <c r="B964" s="22"/>
      <c r="C964" s="28" t="str">
        <f t="array" ref="C964">IFNA(XLOOKUP(E964,GP_Bhajan_List[GP Bhajan List], GP_Bhajan_List[Singer]),"")</f>
        <v/>
      </c>
      <c r="D964" s="22"/>
      <c r="E964" s="22"/>
      <c r="F964" s="23"/>
      <c r="G964" s="65"/>
      <c r="H964" s="25" t="str">
        <f t="array" ref="H964">IFNA(INDEX(Pitches[],MATCH($G964,Pitches[Pitches],0),2),"")</f>
        <v/>
      </c>
      <c r="I964" s="23" t="str">
        <f t="array" ref="I964">IF(
  AND(D964="", E964=""), 
  "", 
  IFNA(
    IF(
      INDEX(Singers[], MATCH(IF(D964&lt;&gt;"", B964, C964), Singers[Singers], 0), 2, 0) = "Gents",
      INDEX(Bhajans[], MATCH(IF(D964&lt;&gt;"", D964, E964), Bhajans[title], 0), 13),
      INDEX(Bhajans[], MATCH(IF(D964&lt;&gt;"", D964, E964), Bhajans[title], 0), 14)
    ),
    ""
  )
)
</f>
        <v/>
      </c>
      <c r="J964" s="25" t="str">
        <f t="array" ref="J964">IF(AND($D964="", $E964=""), "", IFNA(INDEX(Bhajans[], MATCH(IF($D964&lt;&gt;"", $D964, $E964), Bhajans[title], 0), 9), ""))
</f>
        <v/>
      </c>
      <c r="K964" s="26" t="str">
        <f t="array" ref="K964">IF(AND($D964="", $E964=""), "", IFNA(INDEX(Bhajans[], MATCH(IF($D964&lt;&gt;"", $D964, $E964), Bhajans[title], 0), 5), ""))
</f>
        <v/>
      </c>
      <c r="L964" s="26" t="str">
        <f t="array" ref="L964">IF(AND($D964="", $E964=""), "", IFNA(INDEX(Bhajans[], MATCH(IF($D964&lt;&gt;"", $D964, $E964), Bhajans[title], 0), 4), ""))
</f>
        <v/>
      </c>
    </row>
    <row r="965" ht="22.5" hidden="1" customHeight="1">
      <c r="A965" s="5">
        <v>46275.0</v>
      </c>
      <c r="B965" s="22"/>
      <c r="C965" s="28" t="str">
        <f t="array" ref="C965">IFNA(XLOOKUP(E965,GP_Bhajan_List[GP Bhajan List], GP_Bhajan_List[Singer]),"")</f>
        <v/>
      </c>
      <c r="D965" s="22"/>
      <c r="E965" s="22"/>
      <c r="F965" s="23"/>
      <c r="G965" s="65"/>
      <c r="H965" s="25" t="str">
        <f t="array" ref="H965">IFNA(INDEX(Pitches[],MATCH($G965,Pitches[Pitches],0),2),"")</f>
        <v/>
      </c>
      <c r="I965" s="23" t="str">
        <f t="array" ref="I965">IF(
  AND(D965="", E965=""), 
  "", 
  IFNA(
    IF(
      INDEX(Singers[], MATCH(IF(D965&lt;&gt;"", B965, C965), Singers[Singers], 0), 2, 0) = "Gents",
      INDEX(Bhajans[], MATCH(IF(D965&lt;&gt;"", D965, E965), Bhajans[title], 0), 13),
      INDEX(Bhajans[], MATCH(IF(D965&lt;&gt;"", D965, E965), Bhajans[title], 0), 14)
    ),
    ""
  )
)
</f>
        <v/>
      </c>
      <c r="J965" s="25" t="str">
        <f t="array" ref="J965">IF(AND($D965="", $E965=""), "", IFNA(INDEX(Bhajans[], MATCH(IF($D965&lt;&gt;"", $D965, $E965), Bhajans[title], 0), 9), ""))
</f>
        <v/>
      </c>
      <c r="K965" s="26" t="str">
        <f t="array" ref="K965">IF(AND($D965="", $E965=""), "", IFNA(INDEX(Bhajans[], MATCH(IF($D965&lt;&gt;"", $D965, $E965), Bhajans[title], 0), 5), ""))
</f>
        <v/>
      </c>
      <c r="L965" s="26" t="str">
        <f t="array" ref="L965">IF(AND($D965="", $E965=""), "", IFNA(INDEX(Bhajans[], MATCH(IF($D965&lt;&gt;"", $D965, $E965), Bhajans[title], 0), 4), ""))
</f>
        <v/>
      </c>
    </row>
    <row r="966" ht="22.5" hidden="1" customHeight="1">
      <c r="A966" s="5">
        <v>46275.0</v>
      </c>
      <c r="B966" s="22"/>
      <c r="C966" s="28" t="str">
        <f t="array" ref="C966">IFNA(XLOOKUP(E966,GP_Bhajan_List[GP Bhajan List], GP_Bhajan_List[Singer]),"")</f>
        <v/>
      </c>
      <c r="D966" s="22"/>
      <c r="E966" s="22"/>
      <c r="F966" s="23"/>
      <c r="G966" s="65"/>
      <c r="H966" s="25" t="str">
        <f t="array" ref="H966">IFNA(INDEX(Pitches[],MATCH($G966,Pitches[Pitches],0),2),"")</f>
        <v/>
      </c>
      <c r="I966" s="23" t="str">
        <f t="array" ref="I966">IF(
  AND(D966="", E966=""), 
  "", 
  IFNA(
    IF(
      INDEX(Singers[], MATCH(IF(D966&lt;&gt;"", B966, C966), Singers[Singers], 0), 2, 0) = "Gents",
      INDEX(Bhajans[], MATCH(IF(D966&lt;&gt;"", D966, E966), Bhajans[title], 0), 13),
      INDEX(Bhajans[], MATCH(IF(D966&lt;&gt;"", D966, E966), Bhajans[title], 0), 14)
    ),
    ""
  )
)
</f>
        <v/>
      </c>
      <c r="J966" s="25" t="str">
        <f t="array" ref="J966">IF(AND($D966="", $E966=""), "", IFNA(INDEX(Bhajans[], MATCH(IF($D966&lt;&gt;"", $D966, $E966), Bhajans[title], 0), 9), ""))
</f>
        <v/>
      </c>
      <c r="K966" s="26" t="str">
        <f t="array" ref="K966">IF(AND($D966="", $E966=""), "", IFNA(INDEX(Bhajans[], MATCH(IF($D966&lt;&gt;"", $D966, $E966), Bhajans[title], 0), 5), ""))
</f>
        <v/>
      </c>
      <c r="L966" s="26" t="str">
        <f t="array" ref="L966">IF(AND($D966="", $E966=""), "", IFNA(INDEX(Bhajans[], MATCH(IF($D966&lt;&gt;"", $D966, $E966), Bhajans[title], 0), 4), ""))
</f>
        <v/>
      </c>
    </row>
    <row r="967" ht="22.5" hidden="1" customHeight="1">
      <c r="A967" s="5">
        <v>46282.0</v>
      </c>
      <c r="B967" s="22"/>
      <c r="C967" s="28" t="str">
        <f t="array" ref="C967">IFNA(XLOOKUP(E967,GP_Bhajan_List[GP Bhajan List], GP_Bhajan_List[Singer]),"")</f>
        <v/>
      </c>
      <c r="D967" s="22"/>
      <c r="E967" s="22"/>
      <c r="F967" s="23"/>
      <c r="G967" s="65"/>
      <c r="H967" s="25" t="str">
        <f t="array" ref="H967">IFNA(INDEX(Pitches[],MATCH($G967,Pitches[Pitches],0),2),"")</f>
        <v/>
      </c>
      <c r="I967" s="23" t="str">
        <f t="array" ref="I967">IF(
  AND(D967="", E967=""), 
  "", 
  IFNA(
    IF(
      INDEX(Singers[], MATCH(IF(D967&lt;&gt;"", B967, C967), Singers[Singers], 0), 2, 0) = "Gents",
      INDEX(Bhajans[], MATCH(IF(D967&lt;&gt;"", D967, E967), Bhajans[title], 0), 13),
      INDEX(Bhajans[], MATCH(IF(D967&lt;&gt;"", D967, E967), Bhajans[title], 0), 14)
    ),
    ""
  )
)
</f>
        <v/>
      </c>
      <c r="J967" s="25" t="str">
        <f t="array" ref="J967">IF(AND($D967="", $E967=""), "", IFNA(INDEX(Bhajans[], MATCH(IF($D967&lt;&gt;"", $D967, $E967), Bhajans[title], 0), 9), ""))
</f>
        <v/>
      </c>
      <c r="K967" s="26" t="str">
        <f t="array" ref="K967">IF(AND($D967="", $E967=""), "", IFNA(INDEX(Bhajans[], MATCH(IF($D967&lt;&gt;"", $D967, $E967), Bhajans[title], 0), 5), ""))
</f>
        <v/>
      </c>
      <c r="L967" s="26" t="str">
        <f t="array" ref="L967">IF(AND($D967="", $E967=""), "", IFNA(INDEX(Bhajans[], MATCH(IF($D967&lt;&gt;"", $D967, $E967), Bhajans[title], 0), 4), ""))
</f>
        <v/>
      </c>
    </row>
    <row r="968" ht="22.5" hidden="1" customHeight="1">
      <c r="A968" s="5">
        <v>46282.0</v>
      </c>
      <c r="B968" s="22"/>
      <c r="C968" s="28" t="str">
        <f t="array" ref="C968">IFNA(XLOOKUP(E968,GP_Bhajan_List[GP Bhajan List], GP_Bhajan_List[Singer]),"")</f>
        <v/>
      </c>
      <c r="D968" s="22"/>
      <c r="E968" s="22"/>
      <c r="F968" s="23"/>
      <c r="G968" s="65"/>
      <c r="H968" s="25" t="str">
        <f t="array" ref="H968">IFNA(INDEX(Pitches[],MATCH($G968,Pitches[Pitches],0),2),"")</f>
        <v/>
      </c>
      <c r="I968" s="23" t="str">
        <f t="array" ref="I968">IF(
  AND(D968="", E968=""), 
  "", 
  IFNA(
    IF(
      INDEX(Singers[], MATCH(IF(D968&lt;&gt;"", B968, C968), Singers[Singers], 0), 2, 0) = "Gents",
      INDEX(Bhajans[], MATCH(IF(D968&lt;&gt;"", D968, E968), Bhajans[title], 0), 13),
      INDEX(Bhajans[], MATCH(IF(D968&lt;&gt;"", D968, E968), Bhajans[title], 0), 14)
    ),
    ""
  )
)
</f>
        <v/>
      </c>
      <c r="J968" s="25" t="str">
        <f t="array" ref="J968">IF(AND($D968="", $E968=""), "", IFNA(INDEX(Bhajans[], MATCH(IF($D968&lt;&gt;"", $D968, $E968), Bhajans[title], 0), 9), ""))
</f>
        <v/>
      </c>
      <c r="K968" s="26" t="str">
        <f t="array" ref="K968">IF(AND($D968="", $E968=""), "", IFNA(INDEX(Bhajans[], MATCH(IF($D968&lt;&gt;"", $D968, $E968), Bhajans[title], 0), 5), ""))
</f>
        <v/>
      </c>
      <c r="L968" s="26" t="str">
        <f t="array" ref="L968">IF(AND($D968="", $E968=""), "", IFNA(INDEX(Bhajans[], MATCH(IF($D968&lt;&gt;"", $D968, $E968), Bhajans[title], 0), 4), ""))
</f>
        <v/>
      </c>
    </row>
    <row r="969" ht="22.5" hidden="1" customHeight="1">
      <c r="A969" s="5">
        <v>46282.0</v>
      </c>
      <c r="B969" s="22"/>
      <c r="C969" s="28" t="str">
        <f t="array" ref="C969">IFNA(XLOOKUP(E969,GP_Bhajan_List[GP Bhajan List], GP_Bhajan_List[Singer]),"")</f>
        <v/>
      </c>
      <c r="D969" s="22"/>
      <c r="E969" s="22"/>
      <c r="F969" s="23"/>
      <c r="G969" s="65"/>
      <c r="H969" s="25" t="str">
        <f t="array" ref="H969">IFNA(INDEX(Pitches[],MATCH($G969,Pitches[Pitches],0),2),"")</f>
        <v/>
      </c>
      <c r="I969" s="23" t="str">
        <f t="array" ref="I969">IF(
  AND(D969="", E969=""), 
  "", 
  IFNA(
    IF(
      INDEX(Singers[], MATCH(IF(D969&lt;&gt;"", B969, C969), Singers[Singers], 0), 2, 0) = "Gents",
      INDEX(Bhajans[], MATCH(IF(D969&lt;&gt;"", D969, E969), Bhajans[title], 0), 13),
      INDEX(Bhajans[], MATCH(IF(D969&lt;&gt;"", D969, E969), Bhajans[title], 0), 14)
    ),
    ""
  )
)
</f>
        <v/>
      </c>
      <c r="J969" s="25" t="str">
        <f t="array" ref="J969">IF(AND($D969="", $E969=""), "", IFNA(INDEX(Bhajans[], MATCH(IF($D969&lt;&gt;"", $D969, $E969), Bhajans[title], 0), 9), ""))
</f>
        <v/>
      </c>
      <c r="K969" s="26" t="str">
        <f t="array" ref="K969">IF(AND($D969="", $E969=""), "", IFNA(INDEX(Bhajans[], MATCH(IF($D969&lt;&gt;"", $D969, $E969), Bhajans[title], 0), 5), ""))
</f>
        <v/>
      </c>
      <c r="L969" s="26" t="str">
        <f t="array" ref="L969">IF(AND($D969="", $E969=""), "", IFNA(INDEX(Bhajans[], MATCH(IF($D969&lt;&gt;"", $D969, $E969), Bhajans[title], 0), 4), ""))
</f>
        <v/>
      </c>
    </row>
    <row r="970" ht="22.5" hidden="1" customHeight="1">
      <c r="A970" s="5">
        <v>46289.0</v>
      </c>
      <c r="B970" s="22"/>
      <c r="C970" s="28" t="str">
        <f t="array" ref="C970">IFNA(XLOOKUP(E970,GP_Bhajan_List[GP Bhajan List], GP_Bhajan_List[Singer]),"")</f>
        <v/>
      </c>
      <c r="D970" s="22"/>
      <c r="E970" s="22"/>
      <c r="F970" s="23"/>
      <c r="G970" s="65"/>
      <c r="H970" s="25" t="str">
        <f t="array" ref="H970">IFNA(INDEX(Pitches[],MATCH($G970,Pitches[Pitches],0),2),"")</f>
        <v/>
      </c>
      <c r="I970" s="23" t="str">
        <f t="array" ref="I970">IF(
  AND(D970="", E970=""), 
  "", 
  IFNA(
    IF(
      INDEX(Singers[], MATCH(IF(D970&lt;&gt;"", B970, C970), Singers[Singers], 0), 2, 0) = "Gents",
      INDEX(Bhajans[], MATCH(IF(D970&lt;&gt;"", D970, E970), Bhajans[title], 0), 13),
      INDEX(Bhajans[], MATCH(IF(D970&lt;&gt;"", D970, E970), Bhajans[title], 0), 14)
    ),
    ""
  )
)
</f>
        <v/>
      </c>
      <c r="J970" s="25" t="str">
        <f t="array" ref="J970">IF(AND($D970="", $E970=""), "", IFNA(INDEX(Bhajans[], MATCH(IF($D970&lt;&gt;"", $D970, $E970), Bhajans[title], 0), 9), ""))
</f>
        <v/>
      </c>
      <c r="K970" s="26" t="str">
        <f t="array" ref="K970">IF(AND($D970="", $E970=""), "", IFNA(INDEX(Bhajans[], MATCH(IF($D970&lt;&gt;"", $D970, $E970), Bhajans[title], 0), 5), ""))
</f>
        <v/>
      </c>
      <c r="L970" s="26" t="str">
        <f t="array" ref="L970">IF(AND($D970="", $E970=""), "", IFNA(INDEX(Bhajans[], MATCH(IF($D970&lt;&gt;"", $D970, $E970), Bhajans[title], 0), 4), ""))
</f>
        <v/>
      </c>
    </row>
    <row r="971" ht="22.5" hidden="1" customHeight="1">
      <c r="A971" s="5">
        <v>46289.0</v>
      </c>
      <c r="B971" s="22"/>
      <c r="C971" s="28" t="str">
        <f t="array" ref="C971">IFNA(XLOOKUP(E971,GP_Bhajan_List[GP Bhajan List], GP_Bhajan_List[Singer]),"")</f>
        <v/>
      </c>
      <c r="D971" s="22"/>
      <c r="E971" s="22"/>
      <c r="F971" s="23"/>
      <c r="G971" s="65"/>
      <c r="H971" s="25" t="str">
        <f t="array" ref="H971">IFNA(INDEX(Pitches[],MATCH($G971,Pitches[Pitches],0),2),"")</f>
        <v/>
      </c>
      <c r="I971" s="23" t="str">
        <f t="array" ref="I971">IF(
  AND(D971="", E971=""), 
  "", 
  IFNA(
    IF(
      INDEX(Singers[], MATCH(IF(D971&lt;&gt;"", B971, C971), Singers[Singers], 0), 2, 0) = "Gents",
      INDEX(Bhajans[], MATCH(IF(D971&lt;&gt;"", D971, E971), Bhajans[title], 0), 13),
      INDEX(Bhajans[], MATCH(IF(D971&lt;&gt;"", D971, E971), Bhajans[title], 0), 14)
    ),
    ""
  )
)
</f>
        <v/>
      </c>
      <c r="J971" s="25" t="str">
        <f t="array" ref="J971">IF(AND($D971="", $E971=""), "", IFNA(INDEX(Bhajans[], MATCH(IF($D971&lt;&gt;"", $D971, $E971), Bhajans[title], 0), 9), ""))
</f>
        <v/>
      </c>
      <c r="K971" s="26" t="str">
        <f t="array" ref="K971">IF(AND($D971="", $E971=""), "", IFNA(INDEX(Bhajans[], MATCH(IF($D971&lt;&gt;"", $D971, $E971), Bhajans[title], 0), 5), ""))
</f>
        <v/>
      </c>
      <c r="L971" s="26" t="str">
        <f t="array" ref="L971">IF(AND($D971="", $E971=""), "", IFNA(INDEX(Bhajans[], MATCH(IF($D971&lt;&gt;"", $D971, $E971), Bhajans[title], 0), 4), ""))
</f>
        <v/>
      </c>
    </row>
    <row r="972" ht="22.5" hidden="1" customHeight="1">
      <c r="A972" s="5">
        <v>46289.0</v>
      </c>
      <c r="B972" s="22"/>
      <c r="C972" s="28" t="str">
        <f t="array" ref="C972">IFNA(XLOOKUP(E972,GP_Bhajan_List[GP Bhajan List], GP_Bhajan_List[Singer]),"")</f>
        <v/>
      </c>
      <c r="D972" s="22"/>
      <c r="E972" s="22"/>
      <c r="F972" s="23"/>
      <c r="G972" s="65"/>
      <c r="H972" s="25" t="str">
        <f t="array" ref="H972">IFNA(INDEX(Pitches[],MATCH($G972,Pitches[Pitches],0),2),"")</f>
        <v/>
      </c>
      <c r="I972" s="23" t="str">
        <f t="array" ref="I972">IF(
  AND(D972="", E972=""), 
  "", 
  IFNA(
    IF(
      INDEX(Singers[], MATCH(IF(D972&lt;&gt;"", B972, C972), Singers[Singers], 0), 2, 0) = "Gents",
      INDEX(Bhajans[], MATCH(IF(D972&lt;&gt;"", D972, E972), Bhajans[title], 0), 13),
      INDEX(Bhajans[], MATCH(IF(D972&lt;&gt;"", D972, E972), Bhajans[title], 0), 14)
    ),
    ""
  )
)
</f>
        <v/>
      </c>
      <c r="J972" s="25" t="str">
        <f t="array" ref="J972">IF(AND($D972="", $E972=""), "", IFNA(INDEX(Bhajans[], MATCH(IF($D972&lt;&gt;"", $D972, $E972), Bhajans[title], 0), 9), ""))
</f>
        <v/>
      </c>
      <c r="K972" s="26" t="str">
        <f t="array" ref="K972">IF(AND($D972="", $E972=""), "", IFNA(INDEX(Bhajans[], MATCH(IF($D972&lt;&gt;"", $D972, $E972), Bhajans[title], 0), 5), ""))
</f>
        <v/>
      </c>
      <c r="L972" s="26" t="str">
        <f t="array" ref="L972">IF(AND($D972="", $E972=""), "", IFNA(INDEX(Bhajans[], MATCH(IF($D972&lt;&gt;"", $D972, $E972), Bhajans[title], 0), 4), ""))
</f>
        <v/>
      </c>
    </row>
    <row r="973" ht="22.5" hidden="1" customHeight="1">
      <c r="A973" s="5">
        <v>46296.0</v>
      </c>
      <c r="B973" s="22"/>
      <c r="C973" s="28" t="str">
        <f t="array" ref="C973">IFNA(XLOOKUP(E973,GP_Bhajan_List[GP Bhajan List], GP_Bhajan_List[Singer]),"")</f>
        <v/>
      </c>
      <c r="D973" s="22"/>
      <c r="E973" s="22"/>
      <c r="F973" s="23"/>
      <c r="G973" s="65"/>
      <c r="H973" s="25" t="str">
        <f t="array" ref="H973">IFNA(INDEX(Pitches[],MATCH($G973,Pitches[Pitches],0),2),"")</f>
        <v/>
      </c>
      <c r="I973" s="23" t="str">
        <f t="array" ref="I973">IF(
  AND(D973="", E973=""), 
  "", 
  IFNA(
    IF(
      INDEX(Singers[], MATCH(IF(D973&lt;&gt;"", B973, C973), Singers[Singers], 0), 2, 0) = "Gents",
      INDEX(Bhajans[], MATCH(IF(D973&lt;&gt;"", D973, E973), Bhajans[title], 0), 13),
      INDEX(Bhajans[], MATCH(IF(D973&lt;&gt;"", D973, E973), Bhajans[title], 0), 14)
    ),
    ""
  )
)
</f>
        <v/>
      </c>
      <c r="J973" s="25" t="str">
        <f t="array" ref="J973">IF(AND($D973="", $E973=""), "", IFNA(INDEX(Bhajans[], MATCH(IF($D973&lt;&gt;"", $D973, $E973), Bhajans[title], 0), 9), ""))
</f>
        <v/>
      </c>
      <c r="K973" s="26" t="str">
        <f t="array" ref="K973">IF(AND($D973="", $E973=""), "", IFNA(INDEX(Bhajans[], MATCH(IF($D973&lt;&gt;"", $D973, $E973), Bhajans[title], 0), 5), ""))
</f>
        <v/>
      </c>
      <c r="L973" s="26" t="str">
        <f t="array" ref="L973">IF(AND($D973="", $E973=""), "", IFNA(INDEX(Bhajans[], MATCH(IF($D973&lt;&gt;"", $D973, $E973), Bhajans[title], 0), 4), ""))
</f>
        <v/>
      </c>
    </row>
    <row r="974" ht="22.5" hidden="1" customHeight="1">
      <c r="A974" s="5">
        <v>46296.0</v>
      </c>
      <c r="B974" s="22"/>
      <c r="C974" s="28" t="str">
        <f t="array" ref="C974">IFNA(XLOOKUP(E974,GP_Bhajan_List[GP Bhajan List], GP_Bhajan_List[Singer]),"")</f>
        <v/>
      </c>
      <c r="D974" s="22"/>
      <c r="E974" s="22"/>
      <c r="F974" s="23"/>
      <c r="G974" s="65"/>
      <c r="H974" s="25" t="str">
        <f t="array" ref="H974">IFNA(INDEX(Pitches[],MATCH($G974,Pitches[Pitches],0),2),"")</f>
        <v/>
      </c>
      <c r="I974" s="23" t="str">
        <f t="array" ref="I974">IF(
  AND(D974="", E974=""), 
  "", 
  IFNA(
    IF(
      INDEX(Singers[], MATCH(IF(D974&lt;&gt;"", B974, C974), Singers[Singers], 0), 2, 0) = "Gents",
      INDEX(Bhajans[], MATCH(IF(D974&lt;&gt;"", D974, E974), Bhajans[title], 0), 13),
      INDEX(Bhajans[], MATCH(IF(D974&lt;&gt;"", D974, E974), Bhajans[title], 0), 14)
    ),
    ""
  )
)
</f>
        <v/>
      </c>
      <c r="J974" s="25" t="str">
        <f t="array" ref="J974">IF(AND($D974="", $E974=""), "", IFNA(INDEX(Bhajans[], MATCH(IF($D974&lt;&gt;"", $D974, $E974), Bhajans[title], 0), 9), ""))
</f>
        <v/>
      </c>
      <c r="K974" s="26" t="str">
        <f t="array" ref="K974">IF(AND($D974="", $E974=""), "", IFNA(INDEX(Bhajans[], MATCH(IF($D974&lt;&gt;"", $D974, $E974), Bhajans[title], 0), 5), ""))
</f>
        <v/>
      </c>
      <c r="L974" s="26" t="str">
        <f t="array" ref="L974">IF(AND($D974="", $E974=""), "", IFNA(INDEX(Bhajans[], MATCH(IF($D974&lt;&gt;"", $D974, $E974), Bhajans[title], 0), 4), ""))
</f>
        <v/>
      </c>
    </row>
    <row r="975" ht="22.5" hidden="1" customHeight="1">
      <c r="A975" s="5">
        <v>46296.0</v>
      </c>
      <c r="B975" s="22"/>
      <c r="C975" s="28" t="str">
        <f t="array" ref="C975">IFNA(XLOOKUP(E975,GP_Bhajan_List[GP Bhajan List], GP_Bhajan_List[Singer]),"")</f>
        <v/>
      </c>
      <c r="D975" s="22"/>
      <c r="E975" s="22"/>
      <c r="F975" s="23"/>
      <c r="G975" s="65"/>
      <c r="H975" s="25" t="str">
        <f t="array" ref="H975">IFNA(INDEX(Pitches[],MATCH($G975,Pitches[Pitches],0),2),"")</f>
        <v/>
      </c>
      <c r="I975" s="23" t="str">
        <f t="array" ref="I975">IF(
  AND(D975="", E975=""), 
  "", 
  IFNA(
    IF(
      INDEX(Singers[], MATCH(IF(D975&lt;&gt;"", B975, C975), Singers[Singers], 0), 2, 0) = "Gents",
      INDEX(Bhajans[], MATCH(IF(D975&lt;&gt;"", D975, E975), Bhajans[title], 0), 13),
      INDEX(Bhajans[], MATCH(IF(D975&lt;&gt;"", D975, E975), Bhajans[title], 0), 14)
    ),
    ""
  )
)
</f>
        <v/>
      </c>
      <c r="J975" s="25" t="str">
        <f t="array" ref="J975">IF(AND($D975="", $E975=""), "", IFNA(INDEX(Bhajans[], MATCH(IF($D975&lt;&gt;"", $D975, $E975), Bhajans[title], 0), 9), ""))
</f>
        <v/>
      </c>
      <c r="K975" s="26" t="str">
        <f t="array" ref="K975">IF(AND($D975="", $E975=""), "", IFNA(INDEX(Bhajans[], MATCH(IF($D975&lt;&gt;"", $D975, $E975), Bhajans[title], 0), 5), ""))
</f>
        <v/>
      </c>
      <c r="L975" s="26" t="str">
        <f t="array" ref="L975">IF(AND($D975="", $E975=""), "", IFNA(INDEX(Bhajans[], MATCH(IF($D975&lt;&gt;"", $D975, $E975), Bhajans[title], 0), 4), ""))
</f>
        <v/>
      </c>
    </row>
    <row r="976" ht="22.5" hidden="1" customHeight="1">
      <c r="A976" s="5">
        <v>46303.0</v>
      </c>
      <c r="B976" s="22"/>
      <c r="C976" s="28" t="str">
        <f t="array" ref="C976">IFNA(XLOOKUP(E976,GP_Bhajan_List[GP Bhajan List], GP_Bhajan_List[Singer]),"")</f>
        <v/>
      </c>
      <c r="D976" s="22"/>
      <c r="E976" s="22"/>
      <c r="F976" s="23"/>
      <c r="G976" s="65"/>
      <c r="H976" s="25" t="str">
        <f t="array" ref="H976">IFNA(INDEX(Pitches[],MATCH($G976,Pitches[Pitches],0),2),"")</f>
        <v/>
      </c>
      <c r="I976" s="23" t="str">
        <f t="array" ref="I976">IF(
  AND(D976="", E976=""), 
  "", 
  IFNA(
    IF(
      INDEX(Singers[], MATCH(IF(D976&lt;&gt;"", B976, C976), Singers[Singers], 0), 2, 0) = "Gents",
      INDEX(Bhajans[], MATCH(IF(D976&lt;&gt;"", D976, E976), Bhajans[title], 0), 13),
      INDEX(Bhajans[], MATCH(IF(D976&lt;&gt;"", D976, E976), Bhajans[title], 0), 14)
    ),
    ""
  )
)
</f>
        <v/>
      </c>
      <c r="J976" s="25" t="str">
        <f t="array" ref="J976">IF(AND($D976="", $E976=""), "", IFNA(INDEX(Bhajans[], MATCH(IF($D976&lt;&gt;"", $D976, $E976), Bhajans[title], 0), 9), ""))
</f>
        <v/>
      </c>
      <c r="K976" s="26" t="str">
        <f t="array" ref="K976">IF(AND($D976="", $E976=""), "", IFNA(INDEX(Bhajans[], MATCH(IF($D976&lt;&gt;"", $D976, $E976), Bhajans[title], 0), 5), ""))
</f>
        <v/>
      </c>
      <c r="L976" s="26" t="str">
        <f t="array" ref="L976">IF(AND($D976="", $E976=""), "", IFNA(INDEX(Bhajans[], MATCH(IF($D976&lt;&gt;"", $D976, $E976), Bhajans[title], 0), 4), ""))
</f>
        <v/>
      </c>
    </row>
    <row r="977" ht="22.5" hidden="1" customHeight="1">
      <c r="A977" s="5">
        <v>46303.0</v>
      </c>
      <c r="B977" s="22"/>
      <c r="C977" s="28" t="str">
        <f t="array" ref="C977">IFNA(XLOOKUP(E977,GP_Bhajan_List[GP Bhajan List], GP_Bhajan_List[Singer]),"")</f>
        <v/>
      </c>
      <c r="D977" s="22"/>
      <c r="E977" s="22"/>
      <c r="F977" s="23"/>
      <c r="G977" s="65"/>
      <c r="H977" s="25" t="str">
        <f t="array" ref="H977">IFNA(INDEX(Pitches[],MATCH($G977,Pitches[Pitches],0),2),"")</f>
        <v/>
      </c>
      <c r="I977" s="23" t="str">
        <f t="array" ref="I977">IF(
  AND(D977="", E977=""), 
  "", 
  IFNA(
    IF(
      INDEX(Singers[], MATCH(IF(D977&lt;&gt;"", B977, C977), Singers[Singers], 0), 2, 0) = "Gents",
      INDEX(Bhajans[], MATCH(IF(D977&lt;&gt;"", D977, E977), Bhajans[title], 0), 13),
      INDEX(Bhajans[], MATCH(IF(D977&lt;&gt;"", D977, E977), Bhajans[title], 0), 14)
    ),
    ""
  )
)
</f>
        <v/>
      </c>
      <c r="J977" s="25" t="str">
        <f t="array" ref="J977">IF(AND($D977="", $E977=""), "", IFNA(INDEX(Bhajans[], MATCH(IF($D977&lt;&gt;"", $D977, $E977), Bhajans[title], 0), 9), ""))
</f>
        <v/>
      </c>
      <c r="K977" s="26" t="str">
        <f t="array" ref="K977">IF(AND($D977="", $E977=""), "", IFNA(INDEX(Bhajans[], MATCH(IF($D977&lt;&gt;"", $D977, $E977), Bhajans[title], 0), 5), ""))
</f>
        <v/>
      </c>
      <c r="L977" s="26" t="str">
        <f t="array" ref="L977">IF(AND($D977="", $E977=""), "", IFNA(INDEX(Bhajans[], MATCH(IF($D977&lt;&gt;"", $D977, $E977), Bhajans[title], 0), 4), ""))
</f>
        <v/>
      </c>
    </row>
    <row r="978" ht="22.5" hidden="1" customHeight="1">
      <c r="A978" s="5">
        <v>46303.0</v>
      </c>
      <c r="B978" s="22"/>
      <c r="C978" s="28" t="str">
        <f t="array" ref="C978">IFNA(XLOOKUP(E978,GP_Bhajan_List[GP Bhajan List], GP_Bhajan_List[Singer]),"")</f>
        <v/>
      </c>
      <c r="D978" s="22"/>
      <c r="E978" s="22"/>
      <c r="F978" s="23"/>
      <c r="G978" s="65"/>
      <c r="H978" s="25" t="str">
        <f t="array" ref="H978">IFNA(INDEX(Pitches[],MATCH($G978,Pitches[Pitches],0),2),"")</f>
        <v/>
      </c>
      <c r="I978" s="23" t="str">
        <f t="array" ref="I978">IF(
  AND(D978="", E978=""), 
  "", 
  IFNA(
    IF(
      INDEX(Singers[], MATCH(IF(D978&lt;&gt;"", B978, C978), Singers[Singers], 0), 2, 0) = "Gents",
      INDEX(Bhajans[], MATCH(IF(D978&lt;&gt;"", D978, E978), Bhajans[title], 0), 13),
      INDEX(Bhajans[], MATCH(IF(D978&lt;&gt;"", D978, E978), Bhajans[title], 0), 14)
    ),
    ""
  )
)
</f>
        <v/>
      </c>
      <c r="J978" s="25" t="str">
        <f t="array" ref="J978">IF(AND($D978="", $E978=""), "", IFNA(INDEX(Bhajans[], MATCH(IF($D978&lt;&gt;"", $D978, $E978), Bhajans[title], 0), 9), ""))
</f>
        <v/>
      </c>
      <c r="K978" s="26" t="str">
        <f t="array" ref="K978">IF(AND($D978="", $E978=""), "", IFNA(INDEX(Bhajans[], MATCH(IF($D978&lt;&gt;"", $D978, $E978), Bhajans[title], 0), 5), ""))
</f>
        <v/>
      </c>
      <c r="L978" s="26" t="str">
        <f t="array" ref="L978">IF(AND($D978="", $E978=""), "", IFNA(INDEX(Bhajans[], MATCH(IF($D978&lt;&gt;"", $D978, $E978), Bhajans[title], 0), 4), ""))
</f>
        <v/>
      </c>
    </row>
    <row r="979" ht="22.5" hidden="1" customHeight="1">
      <c r="A979" s="5">
        <v>46310.0</v>
      </c>
      <c r="B979" s="22"/>
      <c r="C979" s="28" t="str">
        <f t="array" ref="C979">IFNA(XLOOKUP(E979,GP_Bhajan_List[GP Bhajan List], GP_Bhajan_List[Singer]),"")</f>
        <v/>
      </c>
      <c r="D979" s="22"/>
      <c r="E979" s="22"/>
      <c r="F979" s="23"/>
      <c r="G979" s="65"/>
      <c r="H979" s="25" t="str">
        <f t="array" ref="H979">IFNA(INDEX(Pitches[],MATCH($G979,Pitches[Pitches],0),2),"")</f>
        <v/>
      </c>
      <c r="I979" s="23" t="str">
        <f t="array" ref="I979">IF(
  AND(D979="", E979=""), 
  "", 
  IFNA(
    IF(
      INDEX(Singers[], MATCH(IF(D979&lt;&gt;"", B979, C979), Singers[Singers], 0), 2, 0) = "Gents",
      INDEX(Bhajans[], MATCH(IF(D979&lt;&gt;"", D979, E979), Bhajans[title], 0), 13),
      INDEX(Bhajans[], MATCH(IF(D979&lt;&gt;"", D979, E979), Bhajans[title], 0), 14)
    ),
    ""
  )
)
</f>
        <v/>
      </c>
      <c r="J979" s="25" t="str">
        <f t="array" ref="J979">IF(AND($D979="", $E979=""), "", IFNA(INDEX(Bhajans[], MATCH(IF($D979&lt;&gt;"", $D979, $E979), Bhajans[title], 0), 9), ""))
</f>
        <v/>
      </c>
      <c r="K979" s="26" t="str">
        <f t="array" ref="K979">IF(AND($D979="", $E979=""), "", IFNA(INDEX(Bhajans[], MATCH(IF($D979&lt;&gt;"", $D979, $E979), Bhajans[title], 0), 5), ""))
</f>
        <v/>
      </c>
      <c r="L979" s="26" t="str">
        <f t="array" ref="L979">IF(AND($D979="", $E979=""), "", IFNA(INDEX(Bhajans[], MATCH(IF($D979&lt;&gt;"", $D979, $E979), Bhajans[title], 0), 4), ""))
</f>
        <v/>
      </c>
    </row>
    <row r="980" ht="22.5" hidden="1" customHeight="1">
      <c r="A980" s="5">
        <v>46310.0</v>
      </c>
      <c r="B980" s="22"/>
      <c r="C980" s="28" t="str">
        <f t="array" ref="C980">IFNA(XLOOKUP(E980,GP_Bhajan_List[GP Bhajan List], GP_Bhajan_List[Singer]),"")</f>
        <v/>
      </c>
      <c r="D980" s="22"/>
      <c r="E980" s="22"/>
      <c r="F980" s="23"/>
      <c r="G980" s="65"/>
      <c r="H980" s="25" t="str">
        <f t="array" ref="H980">IFNA(INDEX(Pitches[],MATCH($G980,Pitches[Pitches],0),2),"")</f>
        <v/>
      </c>
      <c r="I980" s="23" t="str">
        <f t="array" ref="I980">IF(
  AND(D980="", E980=""), 
  "", 
  IFNA(
    IF(
      INDEX(Singers[], MATCH(IF(D980&lt;&gt;"", B980, C980), Singers[Singers], 0), 2, 0) = "Gents",
      INDEX(Bhajans[], MATCH(IF(D980&lt;&gt;"", D980, E980), Bhajans[title], 0), 13),
      INDEX(Bhajans[], MATCH(IF(D980&lt;&gt;"", D980, E980), Bhajans[title], 0), 14)
    ),
    ""
  )
)
</f>
        <v/>
      </c>
      <c r="J980" s="25" t="str">
        <f t="array" ref="J980">IF(AND($D980="", $E980=""), "", IFNA(INDEX(Bhajans[], MATCH(IF($D980&lt;&gt;"", $D980, $E980), Bhajans[title], 0), 9), ""))
</f>
        <v/>
      </c>
      <c r="K980" s="26" t="str">
        <f t="array" ref="K980">IF(AND($D980="", $E980=""), "", IFNA(INDEX(Bhajans[], MATCH(IF($D980&lt;&gt;"", $D980, $E980), Bhajans[title], 0), 5), ""))
</f>
        <v/>
      </c>
      <c r="L980" s="26" t="str">
        <f t="array" ref="L980">IF(AND($D980="", $E980=""), "", IFNA(INDEX(Bhajans[], MATCH(IF($D980&lt;&gt;"", $D980, $E980), Bhajans[title], 0), 4), ""))
</f>
        <v/>
      </c>
    </row>
    <row r="981" ht="22.5" hidden="1" customHeight="1">
      <c r="A981" s="5">
        <v>46310.0</v>
      </c>
      <c r="B981" s="22"/>
      <c r="C981" s="28" t="str">
        <f t="array" ref="C981">IFNA(XLOOKUP(E981,GP_Bhajan_List[GP Bhajan List], GP_Bhajan_List[Singer]),"")</f>
        <v/>
      </c>
      <c r="D981" s="22"/>
      <c r="E981" s="22"/>
      <c r="F981" s="23"/>
      <c r="G981" s="65"/>
      <c r="H981" s="25" t="str">
        <f t="array" ref="H981">IFNA(INDEX(Pitches[],MATCH($G981,Pitches[Pitches],0),2),"")</f>
        <v/>
      </c>
      <c r="I981" s="23" t="str">
        <f t="array" ref="I981">IF(
  AND(D981="", E981=""), 
  "", 
  IFNA(
    IF(
      INDEX(Singers[], MATCH(IF(D981&lt;&gt;"", B981, C981), Singers[Singers], 0), 2, 0) = "Gents",
      INDEX(Bhajans[], MATCH(IF(D981&lt;&gt;"", D981, E981), Bhajans[title], 0), 13),
      INDEX(Bhajans[], MATCH(IF(D981&lt;&gt;"", D981, E981), Bhajans[title], 0), 14)
    ),
    ""
  )
)
</f>
        <v/>
      </c>
      <c r="J981" s="25" t="str">
        <f t="array" ref="J981">IF(AND($D981="", $E981=""), "", IFNA(INDEX(Bhajans[], MATCH(IF($D981&lt;&gt;"", $D981, $E981), Bhajans[title], 0), 9), ""))
</f>
        <v/>
      </c>
      <c r="K981" s="26" t="str">
        <f t="array" ref="K981">IF(AND($D981="", $E981=""), "", IFNA(INDEX(Bhajans[], MATCH(IF($D981&lt;&gt;"", $D981, $E981), Bhajans[title], 0), 5), ""))
</f>
        <v/>
      </c>
      <c r="L981" s="26" t="str">
        <f t="array" ref="L981">IF(AND($D981="", $E981=""), "", IFNA(INDEX(Bhajans[], MATCH(IF($D981&lt;&gt;"", $D981, $E981), Bhajans[title], 0), 4), ""))
</f>
        <v/>
      </c>
    </row>
    <row r="982" ht="22.5" hidden="1" customHeight="1">
      <c r="A982" s="5">
        <v>46317.0</v>
      </c>
      <c r="B982" s="22"/>
      <c r="C982" s="28" t="str">
        <f t="array" ref="C982">IFNA(XLOOKUP(E982,GP_Bhajan_List[GP Bhajan List], GP_Bhajan_List[Singer]),"")</f>
        <v/>
      </c>
      <c r="D982" s="22"/>
      <c r="E982" s="22"/>
      <c r="F982" s="23"/>
      <c r="G982" s="65"/>
      <c r="H982" s="25" t="str">
        <f t="array" ref="H982">IFNA(INDEX(Pitches[],MATCH($G982,Pitches[Pitches],0),2),"")</f>
        <v/>
      </c>
      <c r="I982" s="23" t="str">
        <f t="array" ref="I982">IF(
  AND(D982="", E982=""), 
  "", 
  IFNA(
    IF(
      INDEX(Singers[], MATCH(IF(D982&lt;&gt;"", B982, C982), Singers[Singers], 0), 2, 0) = "Gents",
      INDEX(Bhajans[], MATCH(IF(D982&lt;&gt;"", D982, E982), Bhajans[title], 0), 13),
      INDEX(Bhajans[], MATCH(IF(D982&lt;&gt;"", D982, E982), Bhajans[title], 0), 14)
    ),
    ""
  )
)
</f>
        <v/>
      </c>
      <c r="J982" s="25" t="str">
        <f t="array" ref="J982">IF(AND($D982="", $E982=""), "", IFNA(INDEX(Bhajans[], MATCH(IF($D982&lt;&gt;"", $D982, $E982), Bhajans[title], 0), 9), ""))
</f>
        <v/>
      </c>
      <c r="K982" s="26" t="str">
        <f t="array" ref="K982">IF(AND($D982="", $E982=""), "", IFNA(INDEX(Bhajans[], MATCH(IF($D982&lt;&gt;"", $D982, $E982), Bhajans[title], 0), 5), ""))
</f>
        <v/>
      </c>
      <c r="L982" s="26" t="str">
        <f t="array" ref="L982">IF(AND($D982="", $E982=""), "", IFNA(INDEX(Bhajans[], MATCH(IF($D982&lt;&gt;"", $D982, $E982), Bhajans[title], 0), 4), ""))
</f>
        <v/>
      </c>
    </row>
    <row r="983" ht="22.5" hidden="1" customHeight="1">
      <c r="A983" s="5">
        <v>46317.0</v>
      </c>
      <c r="B983" s="22"/>
      <c r="C983" s="28" t="str">
        <f t="array" ref="C983">IFNA(XLOOKUP(E983,GP_Bhajan_List[GP Bhajan List], GP_Bhajan_List[Singer]),"")</f>
        <v/>
      </c>
      <c r="D983" s="22"/>
      <c r="E983" s="22"/>
      <c r="F983" s="23"/>
      <c r="G983" s="65"/>
      <c r="H983" s="25" t="str">
        <f t="array" ref="H983">IFNA(INDEX(Pitches[],MATCH($G983,Pitches[Pitches],0),2),"")</f>
        <v/>
      </c>
      <c r="I983" s="23" t="str">
        <f t="array" ref="I983">IF(
  AND(D983="", E983=""), 
  "", 
  IFNA(
    IF(
      INDEX(Singers[], MATCH(IF(D983&lt;&gt;"", B983, C983), Singers[Singers], 0), 2, 0) = "Gents",
      INDEX(Bhajans[], MATCH(IF(D983&lt;&gt;"", D983, E983), Bhajans[title], 0), 13),
      INDEX(Bhajans[], MATCH(IF(D983&lt;&gt;"", D983, E983), Bhajans[title], 0), 14)
    ),
    ""
  )
)
</f>
        <v/>
      </c>
      <c r="J983" s="25" t="str">
        <f t="array" ref="J983">IF(AND($D983="", $E983=""), "", IFNA(INDEX(Bhajans[], MATCH(IF($D983&lt;&gt;"", $D983, $E983), Bhajans[title], 0), 9), ""))
</f>
        <v/>
      </c>
      <c r="K983" s="26" t="str">
        <f t="array" ref="K983">IF(AND($D983="", $E983=""), "", IFNA(INDEX(Bhajans[], MATCH(IF($D983&lt;&gt;"", $D983, $E983), Bhajans[title], 0), 5), ""))
</f>
        <v/>
      </c>
      <c r="L983" s="26" t="str">
        <f t="array" ref="L983">IF(AND($D983="", $E983=""), "", IFNA(INDEX(Bhajans[], MATCH(IF($D983&lt;&gt;"", $D983, $E983), Bhajans[title], 0), 4), ""))
</f>
        <v/>
      </c>
    </row>
    <row r="984" ht="22.5" hidden="1" customHeight="1">
      <c r="A984" s="5">
        <v>46317.0</v>
      </c>
      <c r="B984" s="22"/>
      <c r="C984" s="28" t="str">
        <f t="array" ref="C984">IFNA(XLOOKUP(E984,GP_Bhajan_List[GP Bhajan List], GP_Bhajan_List[Singer]),"")</f>
        <v/>
      </c>
      <c r="D984" s="22"/>
      <c r="E984" s="22"/>
      <c r="F984" s="23"/>
      <c r="G984" s="65"/>
      <c r="H984" s="25" t="str">
        <f t="array" ref="H984">IFNA(INDEX(Pitches[],MATCH($G984,Pitches[Pitches],0),2),"")</f>
        <v/>
      </c>
      <c r="I984" s="23" t="str">
        <f t="array" ref="I984">IF(
  AND(D984="", E984=""), 
  "", 
  IFNA(
    IF(
      INDEX(Singers[], MATCH(IF(D984&lt;&gt;"", B984, C984), Singers[Singers], 0), 2, 0) = "Gents",
      INDEX(Bhajans[], MATCH(IF(D984&lt;&gt;"", D984, E984), Bhajans[title], 0), 13),
      INDEX(Bhajans[], MATCH(IF(D984&lt;&gt;"", D984, E984), Bhajans[title], 0), 14)
    ),
    ""
  )
)
</f>
        <v/>
      </c>
      <c r="J984" s="25" t="str">
        <f t="array" ref="J984">IF(AND($D984="", $E984=""), "", IFNA(INDEX(Bhajans[], MATCH(IF($D984&lt;&gt;"", $D984, $E984), Bhajans[title], 0), 9), ""))
</f>
        <v/>
      </c>
      <c r="K984" s="26" t="str">
        <f t="array" ref="K984">IF(AND($D984="", $E984=""), "", IFNA(INDEX(Bhajans[], MATCH(IF($D984&lt;&gt;"", $D984, $E984), Bhajans[title], 0), 5), ""))
</f>
        <v/>
      </c>
      <c r="L984" s="26" t="str">
        <f t="array" ref="L984">IF(AND($D984="", $E984=""), "", IFNA(INDEX(Bhajans[], MATCH(IF($D984&lt;&gt;"", $D984, $E984), Bhajans[title], 0), 4), ""))
</f>
        <v/>
      </c>
    </row>
    <row r="985" ht="22.5" hidden="1" customHeight="1">
      <c r="A985" s="5">
        <v>46324.0</v>
      </c>
      <c r="B985" s="22"/>
      <c r="C985" s="28" t="str">
        <f t="array" ref="C985">IFNA(XLOOKUP(E985,GP_Bhajan_List[GP Bhajan List], GP_Bhajan_List[Singer]),"")</f>
        <v/>
      </c>
      <c r="D985" s="22"/>
      <c r="E985" s="22"/>
      <c r="F985" s="23"/>
      <c r="G985" s="65"/>
      <c r="H985" s="25" t="str">
        <f t="array" ref="H985">IFNA(INDEX(Pitches[],MATCH($G985,Pitches[Pitches],0),2),"")</f>
        <v/>
      </c>
      <c r="I985" s="23" t="str">
        <f t="array" ref="I985">IF(
  AND(D985="", E985=""), 
  "", 
  IFNA(
    IF(
      INDEX(Singers[], MATCH(IF(D985&lt;&gt;"", B985, C985), Singers[Singers], 0), 2, 0) = "Gents",
      INDEX(Bhajans[], MATCH(IF(D985&lt;&gt;"", D985, E985), Bhajans[title], 0), 13),
      INDEX(Bhajans[], MATCH(IF(D985&lt;&gt;"", D985, E985), Bhajans[title], 0), 14)
    ),
    ""
  )
)
</f>
        <v/>
      </c>
      <c r="J985" s="25" t="str">
        <f t="array" ref="J985">IF(AND($D985="", $E985=""), "", IFNA(INDEX(Bhajans[], MATCH(IF($D985&lt;&gt;"", $D985, $E985), Bhajans[title], 0), 9), ""))
</f>
        <v/>
      </c>
      <c r="K985" s="26" t="str">
        <f t="array" ref="K985">IF(AND($D985="", $E985=""), "", IFNA(INDEX(Bhajans[], MATCH(IF($D985&lt;&gt;"", $D985, $E985), Bhajans[title], 0), 5), ""))
</f>
        <v/>
      </c>
      <c r="L985" s="26" t="str">
        <f t="array" ref="L985">IF(AND($D985="", $E985=""), "", IFNA(INDEX(Bhajans[], MATCH(IF($D985&lt;&gt;"", $D985, $E985), Bhajans[title], 0), 4), ""))
</f>
        <v/>
      </c>
    </row>
    <row r="986" ht="22.5" hidden="1" customHeight="1">
      <c r="A986" s="5">
        <v>46324.0</v>
      </c>
      <c r="B986" s="22"/>
      <c r="C986" s="28" t="str">
        <f t="array" ref="C986">IFNA(XLOOKUP(E986,GP_Bhajan_List[GP Bhajan List], GP_Bhajan_List[Singer]),"")</f>
        <v/>
      </c>
      <c r="D986" s="22"/>
      <c r="E986" s="22"/>
      <c r="F986" s="23"/>
      <c r="G986" s="65"/>
      <c r="H986" s="25" t="str">
        <f t="array" ref="H986">IFNA(INDEX(Pitches[],MATCH($G986,Pitches[Pitches],0),2),"")</f>
        <v/>
      </c>
      <c r="I986" s="23" t="str">
        <f t="array" ref="I986">IF(
  AND(D986="", E986=""), 
  "", 
  IFNA(
    IF(
      INDEX(Singers[], MATCH(IF(D986&lt;&gt;"", B986, C986), Singers[Singers], 0), 2, 0) = "Gents",
      INDEX(Bhajans[], MATCH(IF(D986&lt;&gt;"", D986, E986), Bhajans[title], 0), 13),
      INDEX(Bhajans[], MATCH(IF(D986&lt;&gt;"", D986, E986), Bhajans[title], 0), 14)
    ),
    ""
  )
)
</f>
        <v/>
      </c>
      <c r="J986" s="25" t="str">
        <f t="array" ref="J986">IF(AND($D986="", $E986=""), "", IFNA(INDEX(Bhajans[], MATCH(IF($D986&lt;&gt;"", $D986, $E986), Bhajans[title], 0), 9), ""))
</f>
        <v/>
      </c>
      <c r="K986" s="26" t="str">
        <f t="array" ref="K986">IF(AND($D986="", $E986=""), "", IFNA(INDEX(Bhajans[], MATCH(IF($D986&lt;&gt;"", $D986, $E986), Bhajans[title], 0), 5), ""))
</f>
        <v/>
      </c>
      <c r="L986" s="26" t="str">
        <f t="array" ref="L986">IF(AND($D986="", $E986=""), "", IFNA(INDEX(Bhajans[], MATCH(IF($D986&lt;&gt;"", $D986, $E986), Bhajans[title], 0), 4), ""))
</f>
        <v/>
      </c>
    </row>
    <row r="987" ht="22.5" hidden="1" customHeight="1">
      <c r="A987" s="5">
        <v>46324.0</v>
      </c>
      <c r="B987" s="22"/>
      <c r="C987" s="28" t="str">
        <f t="array" ref="C987">IFNA(XLOOKUP(E987,GP_Bhajan_List[GP Bhajan List], GP_Bhajan_List[Singer]),"")</f>
        <v/>
      </c>
      <c r="D987" s="22"/>
      <c r="E987" s="22"/>
      <c r="F987" s="23"/>
      <c r="G987" s="65"/>
      <c r="H987" s="25" t="str">
        <f t="array" ref="H987">IFNA(INDEX(Pitches[],MATCH($G987,Pitches[Pitches],0),2),"")</f>
        <v/>
      </c>
      <c r="I987" s="23" t="str">
        <f t="array" ref="I987">IF(
  AND(D987="", E987=""), 
  "", 
  IFNA(
    IF(
      INDEX(Singers[], MATCH(IF(D987&lt;&gt;"", B987, C987), Singers[Singers], 0), 2, 0) = "Gents",
      INDEX(Bhajans[], MATCH(IF(D987&lt;&gt;"", D987, E987), Bhajans[title], 0), 13),
      INDEX(Bhajans[], MATCH(IF(D987&lt;&gt;"", D987, E987), Bhajans[title], 0), 14)
    ),
    ""
  )
)
</f>
        <v/>
      </c>
      <c r="J987" s="25" t="str">
        <f t="array" ref="J987">IF(AND($D987="", $E987=""), "", IFNA(INDEX(Bhajans[], MATCH(IF($D987&lt;&gt;"", $D987, $E987), Bhajans[title], 0), 9), ""))
</f>
        <v/>
      </c>
      <c r="K987" s="26" t="str">
        <f t="array" ref="K987">IF(AND($D987="", $E987=""), "", IFNA(INDEX(Bhajans[], MATCH(IF($D987&lt;&gt;"", $D987, $E987), Bhajans[title], 0), 5), ""))
</f>
        <v/>
      </c>
      <c r="L987" s="26" t="str">
        <f t="array" ref="L987">IF(AND($D987="", $E987=""), "", IFNA(INDEX(Bhajans[], MATCH(IF($D987&lt;&gt;"", $D987, $E987), Bhajans[title], 0), 4), ""))
</f>
        <v/>
      </c>
    </row>
    <row r="988" ht="22.5" hidden="1" customHeight="1">
      <c r="A988" s="5">
        <v>46331.0</v>
      </c>
      <c r="B988" s="22"/>
      <c r="C988" s="28" t="str">
        <f t="array" ref="C988">IFNA(XLOOKUP(E988,GP_Bhajan_List[GP Bhajan List], GP_Bhajan_List[Singer]),"")</f>
        <v/>
      </c>
      <c r="D988" s="22"/>
      <c r="E988" s="22"/>
      <c r="F988" s="23"/>
      <c r="G988" s="65"/>
      <c r="H988" s="25" t="str">
        <f t="array" ref="H988">IFNA(INDEX(Pitches[],MATCH($G988,Pitches[Pitches],0),2),"")</f>
        <v/>
      </c>
      <c r="I988" s="23" t="str">
        <f t="array" ref="I988">IF(
  AND(D988="", E988=""), 
  "", 
  IFNA(
    IF(
      INDEX(Singers[], MATCH(IF(D988&lt;&gt;"", B988, C988), Singers[Singers], 0), 2, 0) = "Gents",
      INDEX(Bhajans[], MATCH(IF(D988&lt;&gt;"", D988, E988), Bhajans[title], 0), 13),
      INDEX(Bhajans[], MATCH(IF(D988&lt;&gt;"", D988, E988), Bhajans[title], 0), 14)
    ),
    ""
  )
)
</f>
        <v/>
      </c>
      <c r="J988" s="25" t="str">
        <f t="array" ref="J988">IF(AND($D988="", $E988=""), "", IFNA(INDEX(Bhajans[], MATCH(IF($D988&lt;&gt;"", $D988, $E988), Bhajans[title], 0), 9), ""))
</f>
        <v/>
      </c>
      <c r="K988" s="26" t="str">
        <f t="array" ref="K988">IF(AND($D988="", $E988=""), "", IFNA(INDEX(Bhajans[], MATCH(IF($D988&lt;&gt;"", $D988, $E988), Bhajans[title], 0), 5), ""))
</f>
        <v/>
      </c>
      <c r="L988" s="26" t="str">
        <f t="array" ref="L988">IF(AND($D988="", $E988=""), "", IFNA(INDEX(Bhajans[], MATCH(IF($D988&lt;&gt;"", $D988, $E988), Bhajans[title], 0), 4), ""))
</f>
        <v/>
      </c>
    </row>
    <row r="989" ht="22.5" hidden="1" customHeight="1">
      <c r="A989" s="5">
        <v>46331.0</v>
      </c>
      <c r="B989" s="22"/>
      <c r="C989" s="28" t="str">
        <f t="array" ref="C989">IFNA(XLOOKUP(E989,GP_Bhajan_List[GP Bhajan List], GP_Bhajan_List[Singer]),"")</f>
        <v/>
      </c>
      <c r="D989" s="22"/>
      <c r="E989" s="22"/>
      <c r="F989" s="23"/>
      <c r="G989" s="65"/>
      <c r="H989" s="25" t="str">
        <f t="array" ref="H989">IFNA(INDEX(Pitches[],MATCH($G989,Pitches[Pitches],0),2),"")</f>
        <v/>
      </c>
      <c r="I989" s="23" t="str">
        <f t="array" ref="I989">IF(
  AND(D989="", E989=""), 
  "", 
  IFNA(
    IF(
      INDEX(Singers[], MATCH(IF(D989&lt;&gt;"", B989, C989), Singers[Singers], 0), 2, 0) = "Gents",
      INDEX(Bhajans[], MATCH(IF(D989&lt;&gt;"", D989, E989), Bhajans[title], 0), 13),
      INDEX(Bhajans[], MATCH(IF(D989&lt;&gt;"", D989, E989), Bhajans[title], 0), 14)
    ),
    ""
  )
)
</f>
        <v/>
      </c>
      <c r="J989" s="25" t="str">
        <f t="array" ref="J989">IF(AND($D989="", $E989=""), "", IFNA(INDEX(Bhajans[], MATCH(IF($D989&lt;&gt;"", $D989, $E989), Bhajans[title], 0), 9), ""))
</f>
        <v/>
      </c>
      <c r="K989" s="26" t="str">
        <f t="array" ref="K989">IF(AND($D989="", $E989=""), "", IFNA(INDEX(Bhajans[], MATCH(IF($D989&lt;&gt;"", $D989, $E989), Bhajans[title], 0), 5), ""))
</f>
        <v/>
      </c>
      <c r="L989" s="26" t="str">
        <f t="array" ref="L989">IF(AND($D989="", $E989=""), "", IFNA(INDEX(Bhajans[], MATCH(IF($D989&lt;&gt;"", $D989, $E989), Bhajans[title], 0), 4), ""))
</f>
        <v/>
      </c>
    </row>
    <row r="990" ht="22.5" hidden="1" customHeight="1">
      <c r="A990" s="5">
        <v>46331.0</v>
      </c>
      <c r="B990" s="22"/>
      <c r="C990" s="28" t="str">
        <f t="array" ref="C990">IFNA(XLOOKUP(E990,GP_Bhajan_List[GP Bhajan List], GP_Bhajan_List[Singer]),"")</f>
        <v/>
      </c>
      <c r="D990" s="22"/>
      <c r="E990" s="22"/>
      <c r="F990" s="23"/>
      <c r="G990" s="65"/>
      <c r="H990" s="25" t="str">
        <f t="array" ref="H990">IFNA(INDEX(Pitches[],MATCH($G990,Pitches[Pitches],0),2),"")</f>
        <v/>
      </c>
      <c r="I990" s="23" t="str">
        <f t="array" ref="I990">IF(
  AND(D990="", E990=""), 
  "", 
  IFNA(
    IF(
      INDEX(Singers[], MATCH(IF(D990&lt;&gt;"", B990, C990), Singers[Singers], 0), 2, 0) = "Gents",
      INDEX(Bhajans[], MATCH(IF(D990&lt;&gt;"", D990, E990), Bhajans[title], 0), 13),
      INDEX(Bhajans[], MATCH(IF(D990&lt;&gt;"", D990, E990), Bhajans[title], 0), 14)
    ),
    ""
  )
)
</f>
        <v/>
      </c>
      <c r="J990" s="25" t="str">
        <f t="array" ref="J990">IF(AND($D990="", $E990=""), "", IFNA(INDEX(Bhajans[], MATCH(IF($D990&lt;&gt;"", $D990, $E990), Bhajans[title], 0), 9), ""))
</f>
        <v/>
      </c>
      <c r="K990" s="26" t="str">
        <f t="array" ref="K990">IF(AND($D990="", $E990=""), "", IFNA(INDEX(Bhajans[], MATCH(IF($D990&lt;&gt;"", $D990, $E990), Bhajans[title], 0), 5), ""))
</f>
        <v/>
      </c>
      <c r="L990" s="26" t="str">
        <f t="array" ref="L990">IF(AND($D990="", $E990=""), "", IFNA(INDEX(Bhajans[], MATCH(IF($D990&lt;&gt;"", $D990, $E990), Bhajans[title], 0), 4), ""))
</f>
        <v/>
      </c>
    </row>
    <row r="991" ht="22.5" hidden="1" customHeight="1">
      <c r="A991" s="5">
        <v>46338.0</v>
      </c>
      <c r="B991" s="22"/>
      <c r="C991" s="28" t="str">
        <f t="array" ref="C991">IFNA(XLOOKUP(E991,GP_Bhajan_List[GP Bhajan List], GP_Bhajan_List[Singer]),"")</f>
        <v/>
      </c>
      <c r="D991" s="22"/>
      <c r="E991" s="22"/>
      <c r="F991" s="23"/>
      <c r="G991" s="65"/>
      <c r="H991" s="25" t="str">
        <f t="array" ref="H991">IFNA(INDEX(Pitches[],MATCH($G991,Pitches[Pitches],0),2),"")</f>
        <v/>
      </c>
      <c r="I991" s="23" t="str">
        <f t="array" ref="I991">IF(
  AND(D991="", E991=""), 
  "", 
  IFNA(
    IF(
      INDEX(Singers[], MATCH(IF(D991&lt;&gt;"", B991, C991), Singers[Singers], 0), 2, 0) = "Gents",
      INDEX(Bhajans[], MATCH(IF(D991&lt;&gt;"", D991, E991), Bhajans[title], 0), 13),
      INDEX(Bhajans[], MATCH(IF(D991&lt;&gt;"", D991, E991), Bhajans[title], 0), 14)
    ),
    ""
  )
)
</f>
        <v/>
      </c>
      <c r="J991" s="25" t="str">
        <f t="array" ref="J991">IF(AND($D991="", $E991=""), "", IFNA(INDEX(Bhajans[], MATCH(IF($D991&lt;&gt;"", $D991, $E991), Bhajans[title], 0), 9), ""))
</f>
        <v/>
      </c>
      <c r="K991" s="26" t="str">
        <f t="array" ref="K991">IF(AND($D991="", $E991=""), "", IFNA(INDEX(Bhajans[], MATCH(IF($D991&lt;&gt;"", $D991, $E991), Bhajans[title], 0), 5), ""))
</f>
        <v/>
      </c>
      <c r="L991" s="26" t="str">
        <f t="array" ref="L991">IF(AND($D991="", $E991=""), "", IFNA(INDEX(Bhajans[], MATCH(IF($D991&lt;&gt;"", $D991, $E991), Bhajans[title], 0), 4), ""))
</f>
        <v/>
      </c>
    </row>
    <row r="992" ht="22.5" hidden="1" customHeight="1">
      <c r="A992" s="5">
        <v>46338.0</v>
      </c>
      <c r="B992" s="22"/>
      <c r="C992" s="28" t="str">
        <f t="array" ref="C992">IFNA(XLOOKUP(E992,GP_Bhajan_List[GP Bhajan List], GP_Bhajan_List[Singer]),"")</f>
        <v/>
      </c>
      <c r="D992" s="22"/>
      <c r="E992" s="22"/>
      <c r="F992" s="23"/>
      <c r="G992" s="65"/>
      <c r="H992" s="25" t="str">
        <f t="array" ref="H992">IFNA(INDEX(Pitches[],MATCH($G992,Pitches[Pitches],0),2),"")</f>
        <v/>
      </c>
      <c r="I992" s="23" t="str">
        <f t="array" ref="I992">IF(
  AND(D992="", E992=""), 
  "", 
  IFNA(
    IF(
      INDEX(Singers[], MATCH(IF(D992&lt;&gt;"", B992, C992), Singers[Singers], 0), 2, 0) = "Gents",
      INDEX(Bhajans[], MATCH(IF(D992&lt;&gt;"", D992, E992), Bhajans[title], 0), 13),
      INDEX(Bhajans[], MATCH(IF(D992&lt;&gt;"", D992, E992), Bhajans[title], 0), 14)
    ),
    ""
  )
)
</f>
        <v/>
      </c>
      <c r="J992" s="25" t="str">
        <f t="array" ref="J992">IF(AND($D992="", $E992=""), "", IFNA(INDEX(Bhajans[], MATCH(IF($D992&lt;&gt;"", $D992, $E992), Bhajans[title], 0), 9), ""))
</f>
        <v/>
      </c>
      <c r="K992" s="26" t="str">
        <f t="array" ref="K992">IF(AND($D992="", $E992=""), "", IFNA(INDEX(Bhajans[], MATCH(IF($D992&lt;&gt;"", $D992, $E992), Bhajans[title], 0), 5), ""))
</f>
        <v/>
      </c>
      <c r="L992" s="26" t="str">
        <f t="array" ref="L992">IF(AND($D992="", $E992=""), "", IFNA(INDEX(Bhajans[], MATCH(IF($D992&lt;&gt;"", $D992, $E992), Bhajans[title], 0), 4), ""))
</f>
        <v/>
      </c>
    </row>
    <row r="993" ht="22.5" hidden="1" customHeight="1">
      <c r="A993" s="5">
        <v>46338.0</v>
      </c>
      <c r="B993" s="22"/>
      <c r="C993" s="28" t="str">
        <f t="array" ref="C993">IFNA(XLOOKUP(E993,GP_Bhajan_List[GP Bhajan List], GP_Bhajan_List[Singer]),"")</f>
        <v/>
      </c>
      <c r="D993" s="22"/>
      <c r="E993" s="22"/>
      <c r="F993" s="23"/>
      <c r="G993" s="65"/>
      <c r="H993" s="25" t="str">
        <f t="array" ref="H993">IFNA(INDEX(Pitches[],MATCH($G993,Pitches[Pitches],0),2),"")</f>
        <v/>
      </c>
      <c r="I993" s="23" t="str">
        <f t="array" ref="I993">IF(
  AND(D993="", E993=""), 
  "", 
  IFNA(
    IF(
      INDEX(Singers[], MATCH(IF(D993&lt;&gt;"", B993, C993), Singers[Singers], 0), 2, 0) = "Gents",
      INDEX(Bhajans[], MATCH(IF(D993&lt;&gt;"", D993, E993), Bhajans[title], 0), 13),
      INDEX(Bhajans[], MATCH(IF(D993&lt;&gt;"", D993, E993), Bhajans[title], 0), 14)
    ),
    ""
  )
)
</f>
        <v/>
      </c>
      <c r="J993" s="25" t="str">
        <f t="array" ref="J993">IF(AND($D993="", $E993=""), "", IFNA(INDEX(Bhajans[], MATCH(IF($D993&lt;&gt;"", $D993, $E993), Bhajans[title], 0), 9), ""))
</f>
        <v/>
      </c>
      <c r="K993" s="26" t="str">
        <f t="array" ref="K993">IF(AND($D993="", $E993=""), "", IFNA(INDEX(Bhajans[], MATCH(IF($D993&lt;&gt;"", $D993, $E993), Bhajans[title], 0), 5), ""))
</f>
        <v/>
      </c>
      <c r="L993" s="26" t="str">
        <f t="array" ref="L993">IF(AND($D993="", $E993=""), "", IFNA(INDEX(Bhajans[], MATCH(IF($D993&lt;&gt;"", $D993, $E993), Bhajans[title], 0), 4), ""))
</f>
        <v/>
      </c>
    </row>
    <row r="994" ht="22.5" hidden="1" customHeight="1">
      <c r="A994" s="5">
        <v>46345.0</v>
      </c>
      <c r="B994" s="22"/>
      <c r="C994" s="28" t="str">
        <f t="array" ref="C994">IFNA(XLOOKUP(E994,GP_Bhajan_List[GP Bhajan List], GP_Bhajan_List[Singer]),"")</f>
        <v/>
      </c>
      <c r="D994" s="22"/>
      <c r="E994" s="22"/>
      <c r="F994" s="23"/>
      <c r="G994" s="65"/>
      <c r="H994" s="25" t="str">
        <f t="array" ref="H994">IFNA(INDEX(Pitches[],MATCH($G994,Pitches[Pitches],0),2),"")</f>
        <v/>
      </c>
      <c r="I994" s="23" t="str">
        <f t="array" ref="I994">IF(
  AND(D994="", E994=""), 
  "", 
  IFNA(
    IF(
      INDEX(Singers[], MATCH(IF(D994&lt;&gt;"", B994, C994), Singers[Singers], 0), 2, 0) = "Gents",
      INDEX(Bhajans[], MATCH(IF(D994&lt;&gt;"", D994, E994), Bhajans[title], 0), 13),
      INDEX(Bhajans[], MATCH(IF(D994&lt;&gt;"", D994, E994), Bhajans[title], 0), 14)
    ),
    ""
  )
)
</f>
        <v/>
      </c>
      <c r="J994" s="25" t="str">
        <f t="array" ref="J994">IF(AND($D994="", $E994=""), "", IFNA(INDEX(Bhajans[], MATCH(IF($D994&lt;&gt;"", $D994, $E994), Bhajans[title], 0), 9), ""))
</f>
        <v/>
      </c>
      <c r="K994" s="26" t="str">
        <f t="array" ref="K994">IF(AND($D994="", $E994=""), "", IFNA(INDEX(Bhajans[], MATCH(IF($D994&lt;&gt;"", $D994, $E994), Bhajans[title], 0), 5), ""))
</f>
        <v/>
      </c>
      <c r="L994" s="26" t="str">
        <f t="array" ref="L994">IF(AND($D994="", $E994=""), "", IFNA(INDEX(Bhajans[], MATCH(IF($D994&lt;&gt;"", $D994, $E994), Bhajans[title], 0), 4), ""))
</f>
        <v/>
      </c>
    </row>
    <row r="995" ht="22.5" hidden="1" customHeight="1">
      <c r="A995" s="5">
        <v>46345.0</v>
      </c>
      <c r="B995" s="22"/>
      <c r="C995" s="28" t="str">
        <f t="array" ref="C995">IFNA(XLOOKUP(E995,GP_Bhajan_List[GP Bhajan List], GP_Bhajan_List[Singer]),"")</f>
        <v/>
      </c>
      <c r="D995" s="22"/>
      <c r="E995" s="22"/>
      <c r="F995" s="23"/>
      <c r="G995" s="65"/>
      <c r="H995" s="25" t="str">
        <f t="array" ref="H995">IFNA(INDEX(Pitches[],MATCH($G995,Pitches[Pitches],0),2),"")</f>
        <v/>
      </c>
      <c r="I995" s="23" t="str">
        <f t="array" ref="I995">IF(
  AND(D995="", E995=""), 
  "", 
  IFNA(
    IF(
      INDEX(Singers[], MATCH(IF(D995&lt;&gt;"", B995, C995), Singers[Singers], 0), 2, 0) = "Gents",
      INDEX(Bhajans[], MATCH(IF(D995&lt;&gt;"", D995, E995), Bhajans[title], 0), 13),
      INDEX(Bhajans[], MATCH(IF(D995&lt;&gt;"", D995, E995), Bhajans[title], 0), 14)
    ),
    ""
  )
)
</f>
        <v/>
      </c>
      <c r="J995" s="25" t="str">
        <f t="array" ref="J995">IF(AND($D995="", $E995=""), "", IFNA(INDEX(Bhajans[], MATCH(IF($D995&lt;&gt;"", $D995, $E995), Bhajans[title], 0), 9), ""))
</f>
        <v/>
      </c>
      <c r="K995" s="26" t="str">
        <f t="array" ref="K995">IF(AND($D995="", $E995=""), "", IFNA(INDEX(Bhajans[], MATCH(IF($D995&lt;&gt;"", $D995, $E995), Bhajans[title], 0), 5), ""))
</f>
        <v/>
      </c>
      <c r="L995" s="26" t="str">
        <f t="array" ref="L995">IF(AND($D995="", $E995=""), "", IFNA(INDEX(Bhajans[], MATCH(IF($D995&lt;&gt;"", $D995, $E995), Bhajans[title], 0), 4), ""))
</f>
        <v/>
      </c>
    </row>
    <row r="996" ht="22.5" hidden="1" customHeight="1">
      <c r="A996" s="5">
        <v>46345.0</v>
      </c>
      <c r="B996" s="22"/>
      <c r="C996" s="28" t="str">
        <f t="array" ref="C996">IFNA(XLOOKUP(E996,GP_Bhajan_List[GP Bhajan List], GP_Bhajan_List[Singer]),"")</f>
        <v/>
      </c>
      <c r="D996" s="22"/>
      <c r="E996" s="22"/>
      <c r="F996" s="23"/>
      <c r="G996" s="65"/>
      <c r="H996" s="25" t="str">
        <f t="array" ref="H996">IFNA(INDEX(Pitches[],MATCH($G996,Pitches[Pitches],0),2),"")</f>
        <v/>
      </c>
      <c r="I996" s="23" t="str">
        <f t="array" ref="I996">IF(
  AND(D996="", E996=""), 
  "", 
  IFNA(
    IF(
      INDEX(Singers[], MATCH(IF(D996&lt;&gt;"", B996, C996), Singers[Singers], 0), 2, 0) = "Gents",
      INDEX(Bhajans[], MATCH(IF(D996&lt;&gt;"", D996, E996), Bhajans[title], 0), 13),
      INDEX(Bhajans[], MATCH(IF(D996&lt;&gt;"", D996, E996), Bhajans[title], 0), 14)
    ),
    ""
  )
)
</f>
        <v/>
      </c>
      <c r="J996" s="25" t="str">
        <f t="array" ref="J996">IF(AND($D996="", $E996=""), "", IFNA(INDEX(Bhajans[], MATCH(IF($D996&lt;&gt;"", $D996, $E996), Bhajans[title], 0), 9), ""))
</f>
        <v/>
      </c>
      <c r="K996" s="26" t="str">
        <f t="array" ref="K996">IF(AND($D996="", $E996=""), "", IFNA(INDEX(Bhajans[], MATCH(IF($D996&lt;&gt;"", $D996, $E996), Bhajans[title], 0), 5), ""))
</f>
        <v/>
      </c>
      <c r="L996" s="26" t="str">
        <f t="array" ref="L996">IF(AND($D996="", $E996=""), "", IFNA(INDEX(Bhajans[], MATCH(IF($D996&lt;&gt;"", $D996, $E996), Bhajans[title], 0), 4), ""))
</f>
        <v/>
      </c>
    </row>
    <row r="997" ht="22.5" hidden="1" customHeight="1">
      <c r="A997" s="5">
        <v>46352.0</v>
      </c>
      <c r="B997" s="22"/>
      <c r="C997" s="28" t="str">
        <f t="array" ref="C997">IFNA(XLOOKUP(E997,GP_Bhajan_List[GP Bhajan List], GP_Bhajan_List[Singer]),"")</f>
        <v/>
      </c>
      <c r="D997" s="22"/>
      <c r="E997" s="22"/>
      <c r="F997" s="23"/>
      <c r="G997" s="65"/>
      <c r="H997" s="25" t="str">
        <f t="array" ref="H997">IFNA(INDEX(Pitches[],MATCH($G997,Pitches[Pitches],0),2),"")</f>
        <v/>
      </c>
      <c r="I997" s="23" t="str">
        <f t="array" ref="I997">IF(
  AND(D997="", E997=""), 
  "", 
  IFNA(
    IF(
      INDEX(Singers[], MATCH(IF(D997&lt;&gt;"", B997, C997), Singers[Singers], 0), 2, 0) = "Gents",
      INDEX(Bhajans[], MATCH(IF(D997&lt;&gt;"", D997, E997), Bhajans[title], 0), 13),
      INDEX(Bhajans[], MATCH(IF(D997&lt;&gt;"", D997, E997), Bhajans[title], 0), 14)
    ),
    ""
  )
)
</f>
        <v/>
      </c>
      <c r="J997" s="25" t="str">
        <f t="array" ref="J997">IF(AND($D997="", $E997=""), "", IFNA(INDEX(Bhajans[], MATCH(IF($D997&lt;&gt;"", $D997, $E997), Bhajans[title], 0), 9), ""))
</f>
        <v/>
      </c>
      <c r="K997" s="26" t="str">
        <f t="array" ref="K997">IF(AND($D997="", $E997=""), "", IFNA(INDEX(Bhajans[], MATCH(IF($D997&lt;&gt;"", $D997, $E997), Bhajans[title], 0), 5), ""))
</f>
        <v/>
      </c>
      <c r="L997" s="26" t="str">
        <f t="array" ref="L997">IF(AND($D997="", $E997=""), "", IFNA(INDEX(Bhajans[], MATCH(IF($D997&lt;&gt;"", $D997, $E997), Bhajans[title], 0), 4), ""))
</f>
        <v/>
      </c>
    </row>
    <row r="998" ht="22.5" hidden="1" customHeight="1">
      <c r="A998" s="5">
        <v>46352.0</v>
      </c>
      <c r="B998" s="22"/>
      <c r="C998" s="28" t="str">
        <f t="array" ref="C998">IFNA(XLOOKUP(E998,GP_Bhajan_List[GP Bhajan List], GP_Bhajan_List[Singer]),"")</f>
        <v/>
      </c>
      <c r="D998" s="22"/>
      <c r="E998" s="22"/>
      <c r="F998" s="23"/>
      <c r="G998" s="65"/>
      <c r="H998" s="25" t="str">
        <f t="array" ref="H998">IFNA(INDEX(Pitches[],MATCH($G998,Pitches[Pitches],0),2),"")</f>
        <v/>
      </c>
      <c r="I998" s="23" t="str">
        <f t="array" ref="I998">IF(
  AND(D998="", E998=""), 
  "", 
  IFNA(
    IF(
      INDEX(Singers[], MATCH(IF(D998&lt;&gt;"", B998, C998), Singers[Singers], 0), 2, 0) = "Gents",
      INDEX(Bhajans[], MATCH(IF(D998&lt;&gt;"", D998, E998), Bhajans[title], 0), 13),
      INDEX(Bhajans[], MATCH(IF(D998&lt;&gt;"", D998, E998), Bhajans[title], 0), 14)
    ),
    ""
  )
)
</f>
        <v/>
      </c>
      <c r="J998" s="25" t="str">
        <f t="array" ref="J998">IF(AND($D998="", $E998=""), "", IFNA(INDEX(Bhajans[], MATCH(IF($D998&lt;&gt;"", $D998, $E998), Bhajans[title], 0), 9), ""))
</f>
        <v/>
      </c>
      <c r="K998" s="26" t="str">
        <f t="array" ref="K998">IF(AND($D998="", $E998=""), "", IFNA(INDEX(Bhajans[], MATCH(IF($D998&lt;&gt;"", $D998, $E998), Bhajans[title], 0), 5), ""))
</f>
        <v/>
      </c>
      <c r="L998" s="26" t="str">
        <f t="array" ref="L998">IF(AND($D998="", $E998=""), "", IFNA(INDEX(Bhajans[], MATCH(IF($D998&lt;&gt;"", $D998, $E998), Bhajans[title], 0), 4), ""))
</f>
        <v/>
      </c>
    </row>
    <row r="999" ht="22.5" hidden="1" customHeight="1">
      <c r="A999" s="5">
        <v>46352.0</v>
      </c>
      <c r="B999" s="22"/>
      <c r="C999" s="28" t="str">
        <f t="array" ref="C999">IFNA(XLOOKUP(E999,GP_Bhajan_List[GP Bhajan List], GP_Bhajan_List[Singer]),"")</f>
        <v/>
      </c>
      <c r="D999" s="22"/>
      <c r="E999" s="22"/>
      <c r="F999" s="23"/>
      <c r="G999" s="65"/>
      <c r="H999" s="25" t="str">
        <f t="array" ref="H999">IFNA(INDEX(Pitches[],MATCH($G999,Pitches[Pitches],0),2),"")</f>
        <v/>
      </c>
      <c r="I999" s="23" t="str">
        <f t="array" ref="I999">IF(
  AND(D999="", E999=""), 
  "", 
  IFNA(
    IF(
      INDEX(Singers[], MATCH(IF(D999&lt;&gt;"", B999, C999), Singers[Singers], 0), 2, 0) = "Gents",
      INDEX(Bhajans[], MATCH(IF(D999&lt;&gt;"", D999, E999), Bhajans[title], 0), 13),
      INDEX(Bhajans[], MATCH(IF(D999&lt;&gt;"", D999, E999), Bhajans[title], 0), 14)
    ),
    ""
  )
)
</f>
        <v/>
      </c>
      <c r="J999" s="25" t="str">
        <f t="array" ref="J999">IF(AND($D999="", $E999=""), "", IFNA(INDEX(Bhajans[], MATCH(IF($D999&lt;&gt;"", $D999, $E999), Bhajans[title], 0), 9), ""))
</f>
        <v/>
      </c>
      <c r="K999" s="26" t="str">
        <f t="array" ref="K999">IF(AND($D999="", $E999=""), "", IFNA(INDEX(Bhajans[], MATCH(IF($D999&lt;&gt;"", $D999, $E999), Bhajans[title], 0), 5), ""))
</f>
        <v/>
      </c>
      <c r="L999" s="26" t="str">
        <f t="array" ref="L999">IF(AND($D999="", $E999=""), "", IFNA(INDEX(Bhajans[], MATCH(IF($D999&lt;&gt;"", $D999, $E999), Bhajans[title], 0), 4), ""))
</f>
        <v/>
      </c>
    </row>
    <row r="1000" ht="22.5" hidden="1" customHeight="1">
      <c r="A1000" s="5">
        <v>46359.0</v>
      </c>
      <c r="B1000" s="22"/>
      <c r="C1000" s="28" t="str">
        <f t="array" ref="C1000">IFNA(XLOOKUP(E1000,GP_Bhajan_List[GP Bhajan List], GP_Bhajan_List[Singer]),"")</f>
        <v/>
      </c>
      <c r="D1000" s="22"/>
      <c r="E1000" s="22"/>
      <c r="F1000" s="23"/>
      <c r="G1000" s="65"/>
      <c r="H1000" s="25" t="str">
        <f t="array" ref="H1000">IFNA(INDEX(Pitches[],MATCH($G1000,Pitches[Pitches],0),2),"")</f>
        <v/>
      </c>
      <c r="I1000" s="23" t="str">
        <f t="array" ref="I1000">IF(
  AND(D1000="", E1000=""), 
  "", 
  IFNA(
    IF(
      INDEX(Singers[], MATCH(IF(D1000&lt;&gt;"", B1000, C1000), Singers[Singers], 0), 2, 0) = "Gents",
      INDEX(Bhajans[], MATCH(IF(D1000&lt;&gt;"", D1000, E1000), Bhajans[title], 0), 13),
      INDEX(Bhajans[], MATCH(IF(D1000&lt;&gt;"", D1000, E1000), Bhajans[title], 0), 14)
    ),
    ""
  )
)
</f>
        <v/>
      </c>
      <c r="J1000" s="25" t="str">
        <f t="array" ref="J1000">IF(AND($D1000="", $E1000=""), "", IFNA(INDEX(Bhajans[], MATCH(IF($D1000&lt;&gt;"", $D1000, $E1000), Bhajans[title], 0), 9), ""))
</f>
        <v/>
      </c>
      <c r="K1000" s="26" t="str">
        <f t="array" ref="K1000">IF(AND($D1000="", $E1000=""), "", IFNA(INDEX(Bhajans[], MATCH(IF($D1000&lt;&gt;"", $D1000, $E1000), Bhajans[title], 0), 5), ""))
</f>
        <v/>
      </c>
      <c r="L1000" s="26" t="str">
        <f t="array" ref="L1000">IF(AND($D1000="", $E1000=""), "", IFNA(INDEX(Bhajans[], MATCH(IF($D1000&lt;&gt;"", $D1000, $E1000), Bhajans[title], 0), 4), ""))
</f>
        <v/>
      </c>
    </row>
    <row r="1001" ht="22.5" hidden="1" customHeight="1">
      <c r="A1001" s="5">
        <v>46359.0</v>
      </c>
      <c r="B1001" s="22"/>
      <c r="C1001" s="28" t="str">
        <f t="array" ref="C1001">IFNA(XLOOKUP(E1001,GP_Bhajan_List[GP Bhajan List], GP_Bhajan_List[Singer]),"")</f>
        <v/>
      </c>
      <c r="D1001" s="22"/>
      <c r="E1001" s="22"/>
      <c r="F1001" s="23"/>
      <c r="G1001" s="65"/>
      <c r="H1001" s="25" t="str">
        <f t="array" ref="H1001">IFNA(INDEX(Pitches[],MATCH($G1001,Pitches[Pitches],0),2),"")</f>
        <v/>
      </c>
      <c r="I1001" s="23" t="str">
        <f t="array" ref="I1001">IF(
  AND(D1001="", E1001=""), 
  "", 
  IFNA(
    IF(
      INDEX(Singers[], MATCH(IF(D1001&lt;&gt;"", B1001, C1001), Singers[Singers], 0), 2, 0) = "Gents",
      INDEX(Bhajans[], MATCH(IF(D1001&lt;&gt;"", D1001, E1001), Bhajans[title], 0), 13),
      INDEX(Bhajans[], MATCH(IF(D1001&lt;&gt;"", D1001, E1001), Bhajans[title], 0), 14)
    ),
    ""
  )
)
</f>
        <v/>
      </c>
      <c r="J1001" s="25" t="str">
        <f t="array" ref="J1001">IF(AND($D1001="", $E1001=""), "", IFNA(INDEX(Bhajans[], MATCH(IF($D1001&lt;&gt;"", $D1001, $E1001), Bhajans[title], 0), 9), ""))
</f>
        <v/>
      </c>
      <c r="K1001" s="26" t="str">
        <f t="array" ref="K1001">IF(AND($D1001="", $E1001=""), "", IFNA(INDEX(Bhajans[], MATCH(IF($D1001&lt;&gt;"", $D1001, $E1001), Bhajans[title], 0), 5), ""))
</f>
        <v/>
      </c>
      <c r="L1001" s="26" t="str">
        <f t="array" ref="L1001">IF(AND($D1001="", $E1001=""), "", IFNA(INDEX(Bhajans[], MATCH(IF($D1001&lt;&gt;"", $D1001, $E1001), Bhajans[title], 0), 4), ""))
</f>
        <v/>
      </c>
    </row>
    <row r="1002" ht="22.5" hidden="1" customHeight="1">
      <c r="A1002" s="5">
        <v>46359.0</v>
      </c>
      <c r="B1002" s="22"/>
      <c r="C1002" s="28" t="str">
        <f t="array" ref="C1002">IFNA(XLOOKUP(E1002,GP_Bhajan_List[GP Bhajan List], GP_Bhajan_List[Singer]),"")</f>
        <v/>
      </c>
      <c r="D1002" s="22"/>
      <c r="E1002" s="22"/>
      <c r="F1002" s="23"/>
      <c r="G1002" s="65"/>
      <c r="H1002" s="25" t="str">
        <f t="array" ref="H1002">IFNA(INDEX(Pitches[],MATCH($G1002,Pitches[Pitches],0),2),"")</f>
        <v/>
      </c>
      <c r="I1002" s="23" t="str">
        <f t="array" ref="I1002">IF(
  AND(D1002="", E1002=""), 
  "", 
  IFNA(
    IF(
      INDEX(Singers[], MATCH(IF(D1002&lt;&gt;"", B1002, C1002), Singers[Singers], 0), 2, 0) = "Gents",
      INDEX(Bhajans[], MATCH(IF(D1002&lt;&gt;"", D1002, E1002), Bhajans[title], 0), 13),
      INDEX(Bhajans[], MATCH(IF(D1002&lt;&gt;"", D1002, E1002), Bhajans[title], 0), 14)
    ),
    ""
  )
)
</f>
        <v/>
      </c>
      <c r="J1002" s="25" t="str">
        <f t="array" ref="J1002">IF(AND($D1002="", $E1002=""), "", IFNA(INDEX(Bhajans[], MATCH(IF($D1002&lt;&gt;"", $D1002, $E1002), Bhajans[title], 0), 9), ""))
</f>
        <v/>
      </c>
      <c r="K1002" s="26" t="str">
        <f t="array" ref="K1002">IF(AND($D1002="", $E1002=""), "", IFNA(INDEX(Bhajans[], MATCH(IF($D1002&lt;&gt;"", $D1002, $E1002), Bhajans[title], 0), 5), ""))
</f>
        <v/>
      </c>
      <c r="L1002" s="26" t="str">
        <f t="array" ref="L1002">IF(AND($D1002="", $E1002=""), "", IFNA(INDEX(Bhajans[], MATCH(IF($D1002&lt;&gt;"", $D1002, $E1002), Bhajans[title], 0), 4), ""))
</f>
        <v/>
      </c>
    </row>
    <row r="1003" ht="22.5" hidden="1" customHeight="1">
      <c r="A1003" s="5">
        <v>46366.0</v>
      </c>
      <c r="B1003" s="22"/>
      <c r="C1003" s="28" t="str">
        <f t="array" ref="C1003">IFNA(XLOOKUP(E1003,GP_Bhajan_List[GP Bhajan List], GP_Bhajan_List[Singer]),"")</f>
        <v/>
      </c>
      <c r="D1003" s="22"/>
      <c r="E1003" s="22"/>
      <c r="F1003" s="23"/>
      <c r="G1003" s="65"/>
      <c r="H1003" s="25" t="str">
        <f t="array" ref="H1003">IFNA(INDEX(Pitches[],MATCH($G1003,Pitches[Pitches],0),2),"")</f>
        <v/>
      </c>
      <c r="I1003" s="23" t="str">
        <f t="array" ref="I1003">IF(
  AND(D1003="", E1003=""), 
  "", 
  IFNA(
    IF(
      INDEX(Singers[], MATCH(IF(D1003&lt;&gt;"", B1003, C1003), Singers[Singers], 0), 2, 0) = "Gents",
      INDEX(Bhajans[], MATCH(IF(D1003&lt;&gt;"", D1003, E1003), Bhajans[title], 0), 13),
      INDEX(Bhajans[], MATCH(IF(D1003&lt;&gt;"", D1003, E1003), Bhajans[title], 0), 14)
    ),
    ""
  )
)
</f>
        <v/>
      </c>
      <c r="J1003" s="25" t="str">
        <f t="array" ref="J1003">IF(AND($D1003="", $E1003=""), "", IFNA(INDEX(Bhajans[], MATCH(IF($D1003&lt;&gt;"", $D1003, $E1003), Bhajans[title], 0), 9), ""))
</f>
        <v/>
      </c>
      <c r="K1003" s="26" t="str">
        <f t="array" ref="K1003">IF(AND($D1003="", $E1003=""), "", IFNA(INDEX(Bhajans[], MATCH(IF($D1003&lt;&gt;"", $D1003, $E1003), Bhajans[title], 0), 5), ""))
</f>
        <v/>
      </c>
      <c r="L1003" s="26" t="str">
        <f t="array" ref="L1003">IF(AND($D1003="", $E1003=""), "", IFNA(INDEX(Bhajans[], MATCH(IF($D1003&lt;&gt;"", $D1003, $E1003), Bhajans[title], 0), 4), ""))
</f>
        <v/>
      </c>
    </row>
    <row r="1004" ht="22.5" hidden="1" customHeight="1">
      <c r="A1004" s="5">
        <v>46366.0</v>
      </c>
      <c r="B1004" s="22"/>
      <c r="C1004" s="28" t="str">
        <f t="array" ref="C1004">IFNA(XLOOKUP(E1004,GP_Bhajan_List[GP Bhajan List], GP_Bhajan_List[Singer]),"")</f>
        <v/>
      </c>
      <c r="D1004" s="22"/>
      <c r="E1004" s="22"/>
      <c r="F1004" s="23"/>
      <c r="G1004" s="65"/>
      <c r="H1004" s="25" t="str">
        <f t="array" ref="H1004">IFNA(INDEX(Pitches[],MATCH($G1004,Pitches[Pitches],0),2),"")</f>
        <v/>
      </c>
      <c r="I1004" s="23" t="str">
        <f t="array" ref="I1004">IF(
  AND(D1004="", E1004=""), 
  "", 
  IFNA(
    IF(
      INDEX(Singers[], MATCH(IF(D1004&lt;&gt;"", B1004, C1004), Singers[Singers], 0), 2, 0) = "Gents",
      INDEX(Bhajans[], MATCH(IF(D1004&lt;&gt;"", D1004, E1004), Bhajans[title], 0), 13),
      INDEX(Bhajans[], MATCH(IF(D1004&lt;&gt;"", D1004, E1004), Bhajans[title], 0), 14)
    ),
    ""
  )
)
</f>
        <v/>
      </c>
      <c r="J1004" s="25" t="str">
        <f t="array" ref="J1004">IF(AND($D1004="", $E1004=""), "", IFNA(INDEX(Bhajans[], MATCH(IF($D1004&lt;&gt;"", $D1004, $E1004), Bhajans[title], 0), 9), ""))
</f>
        <v/>
      </c>
      <c r="K1004" s="26" t="str">
        <f t="array" ref="K1004">IF(AND($D1004="", $E1004=""), "", IFNA(INDEX(Bhajans[], MATCH(IF($D1004&lt;&gt;"", $D1004, $E1004), Bhajans[title], 0), 5), ""))
</f>
        <v/>
      </c>
      <c r="L1004" s="26" t="str">
        <f t="array" ref="L1004">IF(AND($D1004="", $E1004=""), "", IFNA(INDEX(Bhajans[], MATCH(IF($D1004&lt;&gt;"", $D1004, $E1004), Bhajans[title], 0), 4), ""))
</f>
        <v/>
      </c>
    </row>
    <row r="1005" ht="22.5" hidden="1" customHeight="1">
      <c r="A1005" s="5">
        <v>46366.0</v>
      </c>
      <c r="B1005" s="22"/>
      <c r="C1005" s="28" t="str">
        <f t="array" ref="C1005">IFNA(XLOOKUP(E1005,GP_Bhajan_List[GP Bhajan List], GP_Bhajan_List[Singer]),"")</f>
        <v/>
      </c>
      <c r="D1005" s="22"/>
      <c r="E1005" s="22"/>
      <c r="F1005" s="23"/>
      <c r="G1005" s="65"/>
      <c r="H1005" s="25" t="str">
        <f t="array" ref="H1005">IFNA(INDEX(Pitches[],MATCH($G1005,Pitches[Pitches],0),2),"")</f>
        <v/>
      </c>
      <c r="I1005" s="23" t="str">
        <f t="array" ref="I1005">IF(
  AND(D1005="", E1005=""), 
  "", 
  IFNA(
    IF(
      INDEX(Singers[], MATCH(IF(D1005&lt;&gt;"", B1005, C1005), Singers[Singers], 0), 2, 0) = "Gents",
      INDEX(Bhajans[], MATCH(IF(D1005&lt;&gt;"", D1005, E1005), Bhajans[title], 0), 13),
      INDEX(Bhajans[], MATCH(IF(D1005&lt;&gt;"", D1005, E1005), Bhajans[title], 0), 14)
    ),
    ""
  )
)
</f>
        <v/>
      </c>
      <c r="J1005" s="25" t="str">
        <f t="array" ref="J1005">IF(AND($D1005="", $E1005=""), "", IFNA(INDEX(Bhajans[], MATCH(IF($D1005&lt;&gt;"", $D1005, $E1005), Bhajans[title], 0), 9), ""))
</f>
        <v/>
      </c>
      <c r="K1005" s="26" t="str">
        <f t="array" ref="K1005">IF(AND($D1005="", $E1005=""), "", IFNA(INDEX(Bhajans[], MATCH(IF($D1005&lt;&gt;"", $D1005, $E1005), Bhajans[title], 0), 5), ""))
</f>
        <v/>
      </c>
      <c r="L1005" s="26" t="str">
        <f t="array" ref="L1005">IF(AND($D1005="", $E1005=""), "", IFNA(INDEX(Bhajans[], MATCH(IF($D1005&lt;&gt;"", $D1005, $E1005), Bhajans[title], 0), 4), ""))
</f>
        <v/>
      </c>
    </row>
    <row r="1006" ht="22.5" hidden="1" customHeight="1">
      <c r="A1006" s="5">
        <v>46373.0</v>
      </c>
      <c r="B1006" s="22"/>
      <c r="C1006" s="28" t="str">
        <f t="array" ref="C1006">IFNA(XLOOKUP(E1006,GP_Bhajan_List[GP Bhajan List], GP_Bhajan_List[Singer]),"")</f>
        <v/>
      </c>
      <c r="D1006" s="22"/>
      <c r="E1006" s="22"/>
      <c r="F1006" s="23"/>
      <c r="G1006" s="65"/>
      <c r="H1006" s="25" t="str">
        <f t="array" ref="H1006">IFNA(INDEX(Pitches[],MATCH($G1006,Pitches[Pitches],0),2),"")</f>
        <v/>
      </c>
      <c r="I1006" s="23" t="str">
        <f t="array" ref="I1006">IF(
  AND(D1006="", E1006=""), 
  "", 
  IFNA(
    IF(
      INDEX(Singers[], MATCH(IF(D1006&lt;&gt;"", B1006, C1006), Singers[Singers], 0), 2, 0) = "Gents",
      INDEX(Bhajans[], MATCH(IF(D1006&lt;&gt;"", D1006, E1006), Bhajans[title], 0), 13),
      INDEX(Bhajans[], MATCH(IF(D1006&lt;&gt;"", D1006, E1006), Bhajans[title], 0), 14)
    ),
    ""
  )
)
</f>
        <v/>
      </c>
      <c r="J1006" s="25" t="str">
        <f t="array" ref="J1006">IF(AND($D1006="", $E1006=""), "", IFNA(INDEX(Bhajans[], MATCH(IF($D1006&lt;&gt;"", $D1006, $E1006), Bhajans[title], 0), 9), ""))
</f>
        <v/>
      </c>
      <c r="K1006" s="26" t="str">
        <f t="array" ref="K1006">IF(AND($D1006="", $E1006=""), "", IFNA(INDEX(Bhajans[], MATCH(IF($D1006&lt;&gt;"", $D1006, $E1006), Bhajans[title], 0), 5), ""))
</f>
        <v/>
      </c>
      <c r="L1006" s="26" t="str">
        <f t="array" ref="L1006">IF(AND($D1006="", $E1006=""), "", IFNA(INDEX(Bhajans[], MATCH(IF($D1006&lt;&gt;"", $D1006, $E1006), Bhajans[title], 0), 4), ""))
</f>
        <v/>
      </c>
    </row>
    <row r="1007" ht="22.5" hidden="1" customHeight="1">
      <c r="A1007" s="5">
        <v>46373.0</v>
      </c>
      <c r="B1007" s="22"/>
      <c r="C1007" s="28" t="str">
        <f t="array" ref="C1007">IFNA(XLOOKUP(E1007,GP_Bhajan_List[GP Bhajan List], GP_Bhajan_List[Singer]),"")</f>
        <v/>
      </c>
      <c r="D1007" s="22"/>
      <c r="E1007" s="22"/>
      <c r="F1007" s="23"/>
      <c r="G1007" s="65"/>
      <c r="H1007" s="25" t="str">
        <f t="array" ref="H1007">IFNA(INDEX(Pitches[],MATCH($G1007,Pitches[Pitches],0),2),"")</f>
        <v/>
      </c>
      <c r="I1007" s="23" t="str">
        <f t="array" ref="I1007">IF(
  AND(D1007="", E1007=""), 
  "", 
  IFNA(
    IF(
      INDEX(Singers[], MATCH(IF(D1007&lt;&gt;"", B1007, C1007), Singers[Singers], 0), 2, 0) = "Gents",
      INDEX(Bhajans[], MATCH(IF(D1007&lt;&gt;"", D1007, E1007), Bhajans[title], 0), 13),
      INDEX(Bhajans[], MATCH(IF(D1007&lt;&gt;"", D1007, E1007), Bhajans[title], 0), 14)
    ),
    ""
  )
)
</f>
        <v/>
      </c>
      <c r="J1007" s="25" t="str">
        <f t="array" ref="J1007">IF(AND($D1007="", $E1007=""), "", IFNA(INDEX(Bhajans[], MATCH(IF($D1007&lt;&gt;"", $D1007, $E1007), Bhajans[title], 0), 9), ""))
</f>
        <v/>
      </c>
      <c r="K1007" s="26" t="str">
        <f t="array" ref="K1007">IF(AND($D1007="", $E1007=""), "", IFNA(INDEX(Bhajans[], MATCH(IF($D1007&lt;&gt;"", $D1007, $E1007), Bhajans[title], 0), 5), ""))
</f>
        <v/>
      </c>
      <c r="L1007" s="26" t="str">
        <f t="array" ref="L1007">IF(AND($D1007="", $E1007=""), "", IFNA(INDEX(Bhajans[], MATCH(IF($D1007&lt;&gt;"", $D1007, $E1007), Bhajans[title], 0), 4), ""))
</f>
        <v/>
      </c>
    </row>
    <row r="1008" ht="22.5" hidden="1" customHeight="1">
      <c r="A1008" s="5">
        <v>46373.0</v>
      </c>
      <c r="B1008" s="22"/>
      <c r="C1008" s="28" t="str">
        <f t="array" ref="C1008">IFNA(XLOOKUP(E1008,GP_Bhajan_List[GP Bhajan List], GP_Bhajan_List[Singer]),"")</f>
        <v/>
      </c>
      <c r="D1008" s="22"/>
      <c r="E1008" s="22"/>
      <c r="F1008" s="23"/>
      <c r="G1008" s="65"/>
      <c r="H1008" s="25" t="str">
        <f t="array" ref="H1008">IFNA(INDEX(Pitches[],MATCH($G1008,Pitches[Pitches],0),2),"")</f>
        <v/>
      </c>
      <c r="I1008" s="23" t="str">
        <f t="array" ref="I1008">IF(
  AND(D1008="", E1008=""), 
  "", 
  IFNA(
    IF(
      INDEX(Singers[], MATCH(IF(D1008&lt;&gt;"", B1008, C1008), Singers[Singers], 0), 2, 0) = "Gents",
      INDEX(Bhajans[], MATCH(IF(D1008&lt;&gt;"", D1008, E1008), Bhajans[title], 0), 13),
      INDEX(Bhajans[], MATCH(IF(D1008&lt;&gt;"", D1008, E1008), Bhajans[title], 0), 14)
    ),
    ""
  )
)
</f>
        <v/>
      </c>
      <c r="J1008" s="25" t="str">
        <f t="array" ref="J1008">IF(AND($D1008="", $E1008=""), "", IFNA(INDEX(Bhajans[], MATCH(IF($D1008&lt;&gt;"", $D1008, $E1008), Bhajans[title], 0), 9), ""))
</f>
        <v/>
      </c>
      <c r="K1008" s="26" t="str">
        <f t="array" ref="K1008">IF(AND($D1008="", $E1008=""), "", IFNA(INDEX(Bhajans[], MATCH(IF($D1008&lt;&gt;"", $D1008, $E1008), Bhajans[title], 0), 5), ""))
</f>
        <v/>
      </c>
      <c r="L1008" s="26" t="str">
        <f t="array" ref="L1008">IF(AND($D1008="", $E1008=""), "", IFNA(INDEX(Bhajans[], MATCH(IF($D1008&lt;&gt;"", $D1008, $E1008), Bhajans[title], 0), 4), ""))
</f>
        <v/>
      </c>
    </row>
    <row r="1009" ht="22.5" hidden="1" customHeight="1">
      <c r="A1009" s="5">
        <v>46380.0</v>
      </c>
      <c r="B1009" s="22"/>
      <c r="C1009" s="28" t="str">
        <f t="array" ref="C1009">IFNA(XLOOKUP(E1009,GP_Bhajan_List[GP Bhajan List], GP_Bhajan_List[Singer]),"")</f>
        <v/>
      </c>
      <c r="D1009" s="22"/>
      <c r="E1009" s="22"/>
      <c r="F1009" s="23"/>
      <c r="G1009" s="65"/>
      <c r="H1009" s="25" t="str">
        <f t="array" ref="H1009">IFNA(INDEX(Pitches[],MATCH($G1009,Pitches[Pitches],0),2),"")</f>
        <v/>
      </c>
      <c r="I1009" s="23" t="str">
        <f t="array" ref="I1009">IF(
  AND(D1009="", E1009=""), 
  "", 
  IFNA(
    IF(
      INDEX(Singers[], MATCH(IF(D1009&lt;&gt;"", B1009, C1009), Singers[Singers], 0), 2, 0) = "Gents",
      INDEX(Bhajans[], MATCH(IF(D1009&lt;&gt;"", D1009, E1009), Bhajans[title], 0), 13),
      INDEX(Bhajans[], MATCH(IF(D1009&lt;&gt;"", D1009, E1009), Bhajans[title], 0), 14)
    ),
    ""
  )
)
</f>
        <v/>
      </c>
      <c r="J1009" s="25" t="str">
        <f t="array" ref="J1009">IF(AND($D1009="", $E1009=""), "", IFNA(INDEX(Bhajans[], MATCH(IF($D1009&lt;&gt;"", $D1009, $E1009), Bhajans[title], 0), 9), ""))
</f>
        <v/>
      </c>
      <c r="K1009" s="26" t="str">
        <f t="array" ref="K1009">IF(AND($D1009="", $E1009=""), "", IFNA(INDEX(Bhajans[], MATCH(IF($D1009&lt;&gt;"", $D1009, $E1009), Bhajans[title], 0), 5), ""))
</f>
        <v/>
      </c>
      <c r="L1009" s="26" t="str">
        <f t="array" ref="L1009">IF(AND($D1009="", $E1009=""), "", IFNA(INDEX(Bhajans[], MATCH(IF($D1009&lt;&gt;"", $D1009, $E1009), Bhajans[title], 0), 4), ""))
</f>
        <v/>
      </c>
    </row>
    <row r="1010" ht="22.5" hidden="1" customHeight="1">
      <c r="A1010" s="5">
        <v>46380.0</v>
      </c>
      <c r="B1010" s="22"/>
      <c r="C1010" s="28" t="str">
        <f t="array" ref="C1010">IFNA(XLOOKUP(E1010,GP_Bhajan_List[GP Bhajan List], GP_Bhajan_List[Singer]),"")</f>
        <v/>
      </c>
      <c r="D1010" s="22"/>
      <c r="E1010" s="22"/>
      <c r="F1010" s="23"/>
      <c r="G1010" s="65"/>
      <c r="H1010" s="25" t="str">
        <f t="array" ref="H1010">IFNA(INDEX(Pitches[],MATCH($G1010,Pitches[Pitches],0),2),"")</f>
        <v/>
      </c>
      <c r="I1010" s="23" t="str">
        <f t="array" ref="I1010">IF(
  AND(D1010="", E1010=""), 
  "", 
  IFNA(
    IF(
      INDEX(Singers[], MATCH(IF(D1010&lt;&gt;"", B1010, C1010), Singers[Singers], 0), 2, 0) = "Gents",
      INDEX(Bhajans[], MATCH(IF(D1010&lt;&gt;"", D1010, E1010), Bhajans[title], 0), 13),
      INDEX(Bhajans[], MATCH(IF(D1010&lt;&gt;"", D1010, E1010), Bhajans[title], 0), 14)
    ),
    ""
  )
)
</f>
        <v/>
      </c>
      <c r="J1010" s="25" t="str">
        <f t="array" ref="J1010">IF(AND($D1010="", $E1010=""), "", IFNA(INDEX(Bhajans[], MATCH(IF($D1010&lt;&gt;"", $D1010, $E1010), Bhajans[title], 0), 9), ""))
</f>
        <v/>
      </c>
      <c r="K1010" s="26" t="str">
        <f t="array" ref="K1010">IF(AND($D1010="", $E1010=""), "", IFNA(INDEX(Bhajans[], MATCH(IF($D1010&lt;&gt;"", $D1010, $E1010), Bhajans[title], 0), 5), ""))
</f>
        <v/>
      </c>
      <c r="L1010" s="26" t="str">
        <f t="array" ref="L1010">IF(AND($D1010="", $E1010=""), "", IFNA(INDEX(Bhajans[], MATCH(IF($D1010&lt;&gt;"", $D1010, $E1010), Bhajans[title], 0), 4), ""))
</f>
        <v/>
      </c>
    </row>
    <row r="1011" ht="22.5" hidden="1" customHeight="1">
      <c r="A1011" s="5">
        <v>46380.0</v>
      </c>
      <c r="B1011" s="22"/>
      <c r="C1011" s="28" t="str">
        <f t="array" ref="C1011">IFNA(XLOOKUP(E1011,GP_Bhajan_List[GP Bhajan List], GP_Bhajan_List[Singer]),"")</f>
        <v/>
      </c>
      <c r="D1011" s="22"/>
      <c r="E1011" s="22"/>
      <c r="F1011" s="23"/>
      <c r="G1011" s="65"/>
      <c r="H1011" s="25" t="str">
        <f t="array" ref="H1011">IFNA(INDEX(Pitches[],MATCH($G1011,Pitches[Pitches],0),2),"")</f>
        <v/>
      </c>
      <c r="I1011" s="23" t="str">
        <f t="array" ref="I1011">IF(
  AND(D1011="", E1011=""), 
  "", 
  IFNA(
    IF(
      INDEX(Singers[], MATCH(IF(D1011&lt;&gt;"", B1011, C1011), Singers[Singers], 0), 2, 0) = "Gents",
      INDEX(Bhajans[], MATCH(IF(D1011&lt;&gt;"", D1011, E1011), Bhajans[title], 0), 13),
      INDEX(Bhajans[], MATCH(IF(D1011&lt;&gt;"", D1011, E1011), Bhajans[title], 0), 14)
    ),
    ""
  )
)
</f>
        <v/>
      </c>
      <c r="J1011" s="25" t="str">
        <f t="array" ref="J1011">IF(AND($D1011="", $E1011=""), "", IFNA(INDEX(Bhajans[], MATCH(IF($D1011&lt;&gt;"", $D1011, $E1011), Bhajans[title], 0), 9), ""))
</f>
        <v/>
      </c>
      <c r="K1011" s="26" t="str">
        <f t="array" ref="K1011">IF(AND($D1011="", $E1011=""), "", IFNA(INDEX(Bhajans[], MATCH(IF($D1011&lt;&gt;"", $D1011, $E1011), Bhajans[title], 0), 5), ""))
</f>
        <v/>
      </c>
      <c r="L1011" s="26" t="str">
        <f t="array" ref="L1011">IF(AND($D1011="", $E1011=""), "", IFNA(INDEX(Bhajans[], MATCH(IF($D1011&lt;&gt;"", $D1011, $E1011), Bhajans[title], 0), 4), ""))
</f>
        <v/>
      </c>
    </row>
    <row r="1012" ht="22.5" hidden="1" customHeight="1">
      <c r="A1012" s="5">
        <v>46387.0</v>
      </c>
      <c r="B1012" s="22"/>
      <c r="C1012" s="28" t="str">
        <f t="array" ref="C1012">IFNA(XLOOKUP(E1012,GP_Bhajan_List[GP Bhajan List], GP_Bhajan_List[Singer]),"")</f>
        <v/>
      </c>
      <c r="D1012" s="22"/>
      <c r="E1012" s="22"/>
      <c r="F1012" s="23"/>
      <c r="G1012" s="65"/>
      <c r="H1012" s="25" t="str">
        <f t="array" ref="H1012">IFNA(INDEX(Pitches[],MATCH($G1012,Pitches[Pitches],0),2),"")</f>
        <v/>
      </c>
      <c r="I1012" s="23" t="str">
        <f t="array" ref="I1012">IF(
  AND(D1012="", E1012=""), 
  "", 
  IFNA(
    IF(
      INDEX(Singers[], MATCH(IF(D1012&lt;&gt;"", B1012, C1012), Singers[Singers], 0), 2, 0) = "Gents",
      INDEX(Bhajans[], MATCH(IF(D1012&lt;&gt;"", D1012, E1012), Bhajans[title], 0), 13),
      INDEX(Bhajans[], MATCH(IF(D1012&lt;&gt;"", D1012, E1012), Bhajans[title], 0), 14)
    ),
    ""
  )
)
</f>
        <v/>
      </c>
      <c r="J1012" s="25" t="str">
        <f t="array" ref="J1012">IF(AND($D1012="", $E1012=""), "", IFNA(INDEX(Bhajans[], MATCH(IF($D1012&lt;&gt;"", $D1012, $E1012), Bhajans[title], 0), 9), ""))
</f>
        <v/>
      </c>
      <c r="K1012" s="26" t="str">
        <f t="array" ref="K1012">IF(AND($D1012="", $E1012=""), "", IFNA(INDEX(Bhajans[], MATCH(IF($D1012&lt;&gt;"", $D1012, $E1012), Bhajans[title], 0), 5), ""))
</f>
        <v/>
      </c>
      <c r="L1012" s="26" t="str">
        <f t="array" ref="L1012">IF(AND($D1012="", $E1012=""), "", IFNA(INDEX(Bhajans[], MATCH(IF($D1012&lt;&gt;"", $D1012, $E1012), Bhajans[title], 0), 4), ""))
</f>
        <v/>
      </c>
    </row>
    <row r="1013" ht="22.5" hidden="1" customHeight="1">
      <c r="A1013" s="5">
        <v>46387.0</v>
      </c>
      <c r="B1013" s="22"/>
      <c r="C1013" s="28" t="str">
        <f t="array" ref="C1013">IFNA(XLOOKUP(E1013,GP_Bhajan_List[GP Bhajan List], GP_Bhajan_List[Singer]),"")</f>
        <v/>
      </c>
      <c r="D1013" s="22"/>
      <c r="E1013" s="22"/>
      <c r="F1013" s="23"/>
      <c r="G1013" s="65"/>
      <c r="H1013" s="25" t="str">
        <f t="array" ref="H1013">IFNA(INDEX(Pitches[],MATCH($G1013,Pitches[Pitches],0),2),"")</f>
        <v/>
      </c>
      <c r="I1013" s="23" t="str">
        <f t="array" ref="I1013">IF(
  AND(D1013="", E1013=""), 
  "", 
  IFNA(
    IF(
      INDEX(Singers[], MATCH(IF(D1013&lt;&gt;"", B1013, C1013), Singers[Singers], 0), 2, 0) = "Gents",
      INDEX(Bhajans[], MATCH(IF(D1013&lt;&gt;"", D1013, E1013), Bhajans[title], 0), 13),
      INDEX(Bhajans[], MATCH(IF(D1013&lt;&gt;"", D1013, E1013), Bhajans[title], 0), 14)
    ),
    ""
  )
)
</f>
        <v/>
      </c>
      <c r="J1013" s="25" t="str">
        <f t="array" ref="J1013">IF(AND($D1013="", $E1013=""), "", IFNA(INDEX(Bhajans[], MATCH(IF($D1013&lt;&gt;"", $D1013, $E1013), Bhajans[title], 0), 9), ""))
</f>
        <v/>
      </c>
      <c r="K1013" s="26" t="str">
        <f t="array" ref="K1013">IF(AND($D1013="", $E1013=""), "", IFNA(INDEX(Bhajans[], MATCH(IF($D1013&lt;&gt;"", $D1013, $E1013), Bhajans[title], 0), 5), ""))
</f>
        <v/>
      </c>
      <c r="L1013" s="26" t="str">
        <f t="array" ref="L1013">IF(AND($D1013="", $E1013=""), "", IFNA(INDEX(Bhajans[], MATCH(IF($D1013&lt;&gt;"", $D1013, $E1013), Bhajans[title], 0), 4), ""))
</f>
        <v/>
      </c>
    </row>
    <row r="1014" ht="22.5" hidden="1" customHeight="1">
      <c r="A1014" s="5">
        <v>46387.0</v>
      </c>
      <c r="B1014" s="22"/>
      <c r="C1014" s="28" t="str">
        <f t="array" ref="C1014">IFNA(XLOOKUP(E1014,GP_Bhajan_List[GP Bhajan List], GP_Bhajan_List[Singer]),"")</f>
        <v/>
      </c>
      <c r="D1014" s="22"/>
      <c r="E1014" s="22"/>
      <c r="F1014" s="23"/>
      <c r="G1014" s="65"/>
      <c r="H1014" s="25" t="str">
        <f t="array" ref="H1014">IFNA(INDEX(Pitches[],MATCH($G1014,Pitches[Pitches],0),2),"")</f>
        <v/>
      </c>
      <c r="I1014" s="23" t="str">
        <f t="array" ref="I1014">IF(
  AND(D1014="", E1014=""), 
  "", 
  IFNA(
    IF(
      INDEX(Singers[], MATCH(IF(D1014&lt;&gt;"", B1014, C1014), Singers[Singers], 0), 2, 0) = "Gents",
      INDEX(Bhajans[], MATCH(IF(D1014&lt;&gt;"", D1014, E1014), Bhajans[title], 0), 13),
      INDEX(Bhajans[], MATCH(IF(D1014&lt;&gt;"", D1014, E1014), Bhajans[title], 0), 14)
    ),
    ""
  )
)
</f>
        <v/>
      </c>
      <c r="J1014" s="25" t="str">
        <f t="array" ref="J1014">IF(AND($D1014="", $E1014=""), "", IFNA(INDEX(Bhajans[], MATCH(IF($D1014&lt;&gt;"", $D1014, $E1014), Bhajans[title], 0), 9), ""))
</f>
        <v/>
      </c>
      <c r="K1014" s="26" t="str">
        <f t="array" ref="K1014">IF(AND($D1014="", $E1014=""), "", IFNA(INDEX(Bhajans[], MATCH(IF($D1014&lt;&gt;"", $D1014, $E1014), Bhajans[title], 0), 5), ""))
</f>
        <v/>
      </c>
      <c r="L1014" s="26" t="str">
        <f t="array" ref="L1014">IF(AND($D1014="", $E1014=""), "", IFNA(INDEX(Bhajans[], MATCH(IF($D1014&lt;&gt;"", $D1014, $E1014), Bhajans[title], 0), 4), ""))
</f>
        <v/>
      </c>
    </row>
    <row r="1015" ht="22.5" hidden="1" customHeight="1">
      <c r="A1015" s="5">
        <v>46394.0</v>
      </c>
      <c r="B1015" s="22"/>
      <c r="C1015" s="28" t="str">
        <f t="array" ref="C1015">IFNA(XLOOKUP(E1015,GP_Bhajan_List[GP Bhajan List], GP_Bhajan_List[Singer]),"")</f>
        <v/>
      </c>
      <c r="D1015" s="22"/>
      <c r="E1015" s="22"/>
      <c r="F1015" s="23"/>
      <c r="G1015" s="65"/>
      <c r="H1015" s="25" t="str">
        <f t="array" ref="H1015">IFNA(INDEX(Pitches[],MATCH($G1015,Pitches[Pitches],0),2),"")</f>
        <v/>
      </c>
      <c r="I1015" s="23" t="str">
        <f t="array" ref="I1015">IF(
  AND(D1015="", E1015=""), 
  "", 
  IFNA(
    IF(
      INDEX(Singers[], MATCH(IF(D1015&lt;&gt;"", B1015, C1015), Singers[Singers], 0), 2, 0) = "Gents",
      INDEX(Bhajans[], MATCH(IF(D1015&lt;&gt;"", D1015, E1015), Bhajans[title], 0), 13),
      INDEX(Bhajans[], MATCH(IF(D1015&lt;&gt;"", D1015, E1015), Bhajans[title], 0), 14)
    ),
    ""
  )
)
</f>
        <v/>
      </c>
      <c r="J1015" s="25" t="str">
        <f t="array" ref="J1015">IF(AND($D1015="", $E1015=""), "", IFNA(INDEX(Bhajans[], MATCH(IF($D1015&lt;&gt;"", $D1015, $E1015), Bhajans[title], 0), 9), ""))
</f>
        <v/>
      </c>
      <c r="K1015" s="26" t="str">
        <f t="array" ref="K1015">IF(AND($D1015="", $E1015=""), "", IFNA(INDEX(Bhajans[], MATCH(IF($D1015&lt;&gt;"", $D1015, $E1015), Bhajans[title], 0), 5), ""))
</f>
        <v/>
      </c>
      <c r="L1015" s="26" t="str">
        <f t="array" ref="L1015">IF(AND($D1015="", $E1015=""), "", IFNA(INDEX(Bhajans[], MATCH(IF($D1015&lt;&gt;"", $D1015, $E1015), Bhajans[title], 0), 4), ""))
</f>
        <v/>
      </c>
    </row>
    <row r="1016" ht="22.5" hidden="1" customHeight="1">
      <c r="A1016" s="5">
        <v>46394.0</v>
      </c>
      <c r="B1016" s="22"/>
      <c r="C1016" s="28" t="str">
        <f t="array" ref="C1016">IFNA(XLOOKUP(E1016,GP_Bhajan_List[GP Bhajan List], GP_Bhajan_List[Singer]),"")</f>
        <v/>
      </c>
      <c r="D1016" s="22"/>
      <c r="E1016" s="22"/>
      <c r="F1016" s="23"/>
      <c r="G1016" s="65"/>
      <c r="H1016" s="25" t="str">
        <f t="array" ref="H1016">IFNA(INDEX(Pitches[],MATCH($G1016,Pitches[Pitches],0),2),"")</f>
        <v/>
      </c>
      <c r="I1016" s="23" t="str">
        <f t="array" ref="I1016">IF(
  AND(D1016="", E1016=""), 
  "", 
  IFNA(
    IF(
      INDEX(Singers[], MATCH(IF(D1016&lt;&gt;"", B1016, C1016), Singers[Singers], 0), 2, 0) = "Gents",
      INDEX(Bhajans[], MATCH(IF(D1016&lt;&gt;"", D1016, E1016), Bhajans[title], 0), 13),
      INDEX(Bhajans[], MATCH(IF(D1016&lt;&gt;"", D1016, E1016), Bhajans[title], 0), 14)
    ),
    ""
  )
)
</f>
        <v/>
      </c>
      <c r="J1016" s="25" t="str">
        <f t="array" ref="J1016">IF(AND($D1016="", $E1016=""), "", IFNA(INDEX(Bhajans[], MATCH(IF($D1016&lt;&gt;"", $D1016, $E1016), Bhajans[title], 0), 9), ""))
</f>
        <v/>
      </c>
      <c r="K1016" s="26" t="str">
        <f t="array" ref="K1016">IF(AND($D1016="", $E1016=""), "", IFNA(INDEX(Bhajans[], MATCH(IF($D1016&lt;&gt;"", $D1016, $E1016), Bhajans[title], 0), 5), ""))
</f>
        <v/>
      </c>
      <c r="L1016" s="26" t="str">
        <f t="array" ref="L1016">IF(AND($D1016="", $E1016=""), "", IFNA(INDEX(Bhajans[], MATCH(IF($D1016&lt;&gt;"", $D1016, $E1016), Bhajans[title], 0), 4), ""))
</f>
        <v/>
      </c>
    </row>
    <row r="1017" ht="22.5" hidden="1" customHeight="1">
      <c r="A1017" s="5">
        <v>46394.0</v>
      </c>
      <c r="B1017" s="22"/>
      <c r="C1017" s="28" t="str">
        <f t="array" ref="C1017">IFNA(XLOOKUP(E1017,GP_Bhajan_List[GP Bhajan List], GP_Bhajan_List[Singer]),"")</f>
        <v/>
      </c>
      <c r="D1017" s="22"/>
      <c r="E1017" s="22"/>
      <c r="F1017" s="23"/>
      <c r="G1017" s="65"/>
      <c r="H1017" s="25" t="str">
        <f t="array" ref="H1017">IFNA(INDEX(Pitches[],MATCH($G1017,Pitches[Pitches],0),2),"")</f>
        <v/>
      </c>
      <c r="I1017" s="23" t="str">
        <f t="array" ref="I1017">IF(
  AND(D1017="", E1017=""), 
  "", 
  IFNA(
    IF(
      INDEX(Singers[], MATCH(IF(D1017&lt;&gt;"", B1017, C1017), Singers[Singers], 0), 2, 0) = "Gents",
      INDEX(Bhajans[], MATCH(IF(D1017&lt;&gt;"", D1017, E1017), Bhajans[title], 0), 13),
      INDEX(Bhajans[], MATCH(IF(D1017&lt;&gt;"", D1017, E1017), Bhajans[title], 0), 14)
    ),
    ""
  )
)
</f>
        <v/>
      </c>
      <c r="J1017" s="25" t="str">
        <f t="array" ref="J1017">IF(AND($D1017="", $E1017=""), "", IFNA(INDEX(Bhajans[], MATCH(IF($D1017&lt;&gt;"", $D1017, $E1017), Bhajans[title], 0), 9), ""))
</f>
        <v/>
      </c>
      <c r="K1017" s="26" t="str">
        <f t="array" ref="K1017">IF(AND($D1017="", $E1017=""), "", IFNA(INDEX(Bhajans[], MATCH(IF($D1017&lt;&gt;"", $D1017, $E1017), Bhajans[title], 0), 5), ""))
</f>
        <v/>
      </c>
      <c r="L1017" s="26" t="str">
        <f t="array" ref="L1017">IF(AND($D1017="", $E1017=""), "", IFNA(INDEX(Bhajans[], MATCH(IF($D1017&lt;&gt;"", $D1017, $E1017), Bhajans[title], 0), 4), ""))
</f>
        <v/>
      </c>
    </row>
    <row r="1018" ht="22.5" hidden="1" customHeight="1">
      <c r="A1018" s="5">
        <v>46401.0</v>
      </c>
      <c r="B1018" s="22"/>
      <c r="C1018" s="28" t="str">
        <f t="array" ref="C1018">IFNA(XLOOKUP(E1018,GP_Bhajan_List[GP Bhajan List], GP_Bhajan_List[Singer]),"")</f>
        <v/>
      </c>
      <c r="D1018" s="22"/>
      <c r="E1018" s="22"/>
      <c r="F1018" s="23"/>
      <c r="G1018" s="65"/>
      <c r="H1018" s="25" t="str">
        <f t="array" ref="H1018">IFNA(INDEX(Pitches[],MATCH($G1018,Pitches[Pitches],0),2),"")</f>
        <v/>
      </c>
      <c r="I1018" s="23" t="str">
        <f t="array" ref="I1018">IF(
  AND(D1018="", E1018=""), 
  "", 
  IFNA(
    IF(
      INDEX(Singers[], MATCH(IF(D1018&lt;&gt;"", B1018, C1018), Singers[Singers], 0), 2, 0) = "Gents",
      INDEX(Bhajans[], MATCH(IF(D1018&lt;&gt;"", D1018, E1018), Bhajans[title], 0), 13),
      INDEX(Bhajans[], MATCH(IF(D1018&lt;&gt;"", D1018, E1018), Bhajans[title], 0), 14)
    ),
    ""
  )
)
</f>
        <v/>
      </c>
      <c r="J1018" s="25" t="str">
        <f t="array" ref="J1018">IF(AND($D1018="", $E1018=""), "", IFNA(INDEX(Bhajans[], MATCH(IF($D1018&lt;&gt;"", $D1018, $E1018), Bhajans[title], 0), 9), ""))
</f>
        <v/>
      </c>
      <c r="K1018" s="26" t="str">
        <f t="array" ref="K1018">IF(AND($D1018="", $E1018=""), "", IFNA(INDEX(Bhajans[], MATCH(IF($D1018&lt;&gt;"", $D1018, $E1018), Bhajans[title], 0), 5), ""))
</f>
        <v/>
      </c>
      <c r="L1018" s="26" t="str">
        <f t="array" ref="L1018">IF(AND($D1018="", $E1018=""), "", IFNA(INDEX(Bhajans[], MATCH(IF($D1018&lt;&gt;"", $D1018, $E1018), Bhajans[title], 0), 4), ""))
</f>
        <v/>
      </c>
    </row>
    <row r="1019" ht="22.5" hidden="1" customHeight="1">
      <c r="A1019" s="5">
        <v>46401.0</v>
      </c>
      <c r="B1019" s="22"/>
      <c r="C1019" s="28" t="str">
        <f t="array" ref="C1019">IFNA(XLOOKUP(E1019,GP_Bhajan_List[GP Bhajan List], GP_Bhajan_List[Singer]),"")</f>
        <v/>
      </c>
      <c r="D1019" s="22"/>
      <c r="E1019" s="22"/>
      <c r="F1019" s="23"/>
      <c r="G1019" s="65"/>
      <c r="H1019" s="25" t="str">
        <f t="array" ref="H1019">IFNA(INDEX(Pitches[],MATCH($G1019,Pitches[Pitches],0),2),"")</f>
        <v/>
      </c>
      <c r="I1019" s="23" t="str">
        <f t="array" ref="I1019">IF(
  AND(D1019="", E1019=""), 
  "", 
  IFNA(
    IF(
      INDEX(Singers[], MATCH(IF(D1019&lt;&gt;"", B1019, C1019), Singers[Singers], 0), 2, 0) = "Gents",
      INDEX(Bhajans[], MATCH(IF(D1019&lt;&gt;"", D1019, E1019), Bhajans[title], 0), 13),
      INDEX(Bhajans[], MATCH(IF(D1019&lt;&gt;"", D1019, E1019), Bhajans[title], 0), 14)
    ),
    ""
  )
)
</f>
        <v/>
      </c>
      <c r="J1019" s="25" t="str">
        <f t="array" ref="J1019">IF(AND($D1019="", $E1019=""), "", IFNA(INDEX(Bhajans[], MATCH(IF($D1019&lt;&gt;"", $D1019, $E1019), Bhajans[title], 0), 9), ""))
</f>
        <v/>
      </c>
      <c r="K1019" s="26" t="str">
        <f t="array" ref="K1019">IF(AND($D1019="", $E1019=""), "", IFNA(INDEX(Bhajans[], MATCH(IF($D1019&lt;&gt;"", $D1019, $E1019), Bhajans[title], 0), 5), ""))
</f>
        <v/>
      </c>
      <c r="L1019" s="26" t="str">
        <f t="array" ref="L1019">IF(AND($D1019="", $E1019=""), "", IFNA(INDEX(Bhajans[], MATCH(IF($D1019&lt;&gt;"", $D1019, $E1019), Bhajans[title], 0), 4), ""))
</f>
        <v/>
      </c>
    </row>
    <row r="1020" ht="22.5" hidden="1" customHeight="1">
      <c r="A1020" s="5">
        <v>46401.0</v>
      </c>
      <c r="B1020" s="22"/>
      <c r="C1020" s="28" t="str">
        <f t="array" ref="C1020">IFNA(XLOOKUP(E1020,GP_Bhajan_List[GP Bhajan List], GP_Bhajan_List[Singer]),"")</f>
        <v/>
      </c>
      <c r="D1020" s="22"/>
      <c r="E1020" s="22"/>
      <c r="F1020" s="23"/>
      <c r="G1020" s="65"/>
      <c r="H1020" s="25" t="str">
        <f t="array" ref="H1020">IFNA(INDEX(Pitches[],MATCH($G1020,Pitches[Pitches],0),2),"")</f>
        <v/>
      </c>
      <c r="I1020" s="23" t="str">
        <f t="array" ref="I1020">IF(
  AND(D1020="", E1020=""), 
  "", 
  IFNA(
    IF(
      INDEX(Singers[], MATCH(IF(D1020&lt;&gt;"", B1020, C1020), Singers[Singers], 0), 2, 0) = "Gents",
      INDEX(Bhajans[], MATCH(IF(D1020&lt;&gt;"", D1020, E1020), Bhajans[title], 0), 13),
      INDEX(Bhajans[], MATCH(IF(D1020&lt;&gt;"", D1020, E1020), Bhajans[title], 0), 14)
    ),
    ""
  )
)
</f>
        <v/>
      </c>
      <c r="J1020" s="25" t="str">
        <f t="array" ref="J1020">IF(AND($D1020="", $E1020=""), "", IFNA(INDEX(Bhajans[], MATCH(IF($D1020&lt;&gt;"", $D1020, $E1020), Bhajans[title], 0), 9), ""))
</f>
        <v/>
      </c>
      <c r="K1020" s="26" t="str">
        <f t="array" ref="K1020">IF(AND($D1020="", $E1020=""), "", IFNA(INDEX(Bhajans[], MATCH(IF($D1020&lt;&gt;"", $D1020, $E1020), Bhajans[title], 0), 5), ""))
</f>
        <v/>
      </c>
      <c r="L1020" s="26" t="str">
        <f t="array" ref="L1020">IF(AND($D1020="", $E1020=""), "", IFNA(INDEX(Bhajans[], MATCH(IF($D1020&lt;&gt;"", $D1020, $E1020), Bhajans[title], 0), 4), ""))
</f>
        <v/>
      </c>
    </row>
    <row r="1021" ht="22.5" hidden="1" customHeight="1">
      <c r="A1021" s="5">
        <v>46408.0</v>
      </c>
      <c r="B1021" s="22"/>
      <c r="C1021" s="28" t="str">
        <f t="array" ref="C1021">IFNA(XLOOKUP(E1021,GP_Bhajan_List[GP Bhajan List], GP_Bhajan_List[Singer]),"")</f>
        <v/>
      </c>
      <c r="D1021" s="22"/>
      <c r="E1021" s="22"/>
      <c r="F1021" s="23"/>
      <c r="G1021" s="65"/>
      <c r="H1021" s="25" t="str">
        <f t="array" ref="H1021">IFNA(INDEX(Pitches[],MATCH($G1021,Pitches[Pitches],0),2),"")</f>
        <v/>
      </c>
      <c r="I1021" s="23" t="str">
        <f t="array" ref="I1021">IF(
  AND(D1021="", E1021=""), 
  "", 
  IFNA(
    IF(
      INDEX(Singers[], MATCH(IF(D1021&lt;&gt;"", B1021, C1021), Singers[Singers], 0), 2, 0) = "Gents",
      INDEX(Bhajans[], MATCH(IF(D1021&lt;&gt;"", D1021, E1021), Bhajans[title], 0), 13),
      INDEX(Bhajans[], MATCH(IF(D1021&lt;&gt;"", D1021, E1021), Bhajans[title], 0), 14)
    ),
    ""
  )
)
</f>
        <v/>
      </c>
      <c r="J1021" s="25" t="str">
        <f t="array" ref="J1021">IF(AND($D1021="", $E1021=""), "", IFNA(INDEX(Bhajans[], MATCH(IF($D1021&lt;&gt;"", $D1021, $E1021), Bhajans[title], 0), 9), ""))
</f>
        <v/>
      </c>
      <c r="K1021" s="26" t="str">
        <f t="array" ref="K1021">IF(AND($D1021="", $E1021=""), "", IFNA(INDEX(Bhajans[], MATCH(IF($D1021&lt;&gt;"", $D1021, $E1021), Bhajans[title], 0), 5), ""))
</f>
        <v/>
      </c>
      <c r="L1021" s="26" t="str">
        <f t="array" ref="L1021">IF(AND($D1021="", $E1021=""), "", IFNA(INDEX(Bhajans[], MATCH(IF($D1021&lt;&gt;"", $D1021, $E1021), Bhajans[title], 0), 4), ""))
</f>
        <v/>
      </c>
    </row>
    <row r="1022" ht="22.5" hidden="1" customHeight="1">
      <c r="A1022" s="5">
        <v>46408.0</v>
      </c>
      <c r="B1022" s="22"/>
      <c r="C1022" s="28" t="str">
        <f t="array" ref="C1022">IFNA(XLOOKUP(E1022,GP_Bhajan_List[GP Bhajan List], GP_Bhajan_List[Singer]),"")</f>
        <v/>
      </c>
      <c r="D1022" s="22"/>
      <c r="E1022" s="22"/>
      <c r="F1022" s="23"/>
      <c r="G1022" s="65"/>
      <c r="H1022" s="25" t="str">
        <f t="array" ref="H1022">IFNA(INDEX(Pitches[],MATCH($G1022,Pitches[Pitches],0),2),"")</f>
        <v/>
      </c>
      <c r="I1022" s="23" t="str">
        <f t="array" ref="I1022">IF(
  AND(D1022="", E1022=""), 
  "", 
  IFNA(
    IF(
      INDEX(Singers[], MATCH(IF(D1022&lt;&gt;"", B1022, C1022), Singers[Singers], 0), 2, 0) = "Gents",
      INDEX(Bhajans[], MATCH(IF(D1022&lt;&gt;"", D1022, E1022), Bhajans[title], 0), 13),
      INDEX(Bhajans[], MATCH(IF(D1022&lt;&gt;"", D1022, E1022), Bhajans[title], 0), 14)
    ),
    ""
  )
)
</f>
        <v/>
      </c>
      <c r="J1022" s="25" t="str">
        <f t="array" ref="J1022">IF(AND($D1022="", $E1022=""), "", IFNA(INDEX(Bhajans[], MATCH(IF($D1022&lt;&gt;"", $D1022, $E1022), Bhajans[title], 0), 9), ""))
</f>
        <v/>
      </c>
      <c r="K1022" s="26" t="str">
        <f t="array" ref="K1022">IF(AND($D1022="", $E1022=""), "", IFNA(INDEX(Bhajans[], MATCH(IF($D1022&lt;&gt;"", $D1022, $E1022), Bhajans[title], 0), 5), ""))
</f>
        <v/>
      </c>
      <c r="L1022" s="26" t="str">
        <f t="array" ref="L1022">IF(AND($D1022="", $E1022=""), "", IFNA(INDEX(Bhajans[], MATCH(IF($D1022&lt;&gt;"", $D1022, $E1022), Bhajans[title], 0), 4), ""))
</f>
        <v/>
      </c>
    </row>
    <row r="1023" ht="22.5" hidden="1" customHeight="1">
      <c r="A1023" s="5">
        <v>46408.0</v>
      </c>
      <c r="B1023" s="22"/>
      <c r="C1023" s="28" t="str">
        <f t="array" ref="C1023">IFNA(XLOOKUP(E1023,GP_Bhajan_List[GP Bhajan List], GP_Bhajan_List[Singer]),"")</f>
        <v/>
      </c>
      <c r="D1023" s="22"/>
      <c r="E1023" s="22"/>
      <c r="F1023" s="23"/>
      <c r="G1023" s="65"/>
      <c r="H1023" s="25" t="str">
        <f t="array" ref="H1023">IFNA(INDEX(Pitches[],MATCH($G1023,Pitches[Pitches],0),2),"")</f>
        <v/>
      </c>
      <c r="I1023" s="23" t="str">
        <f t="array" ref="I1023">IF(
  AND(D1023="", E1023=""), 
  "", 
  IFNA(
    IF(
      INDEX(Singers[], MATCH(IF(D1023&lt;&gt;"", B1023, C1023), Singers[Singers], 0), 2, 0) = "Gents",
      INDEX(Bhajans[], MATCH(IF(D1023&lt;&gt;"", D1023, E1023), Bhajans[title], 0), 13),
      INDEX(Bhajans[], MATCH(IF(D1023&lt;&gt;"", D1023, E1023), Bhajans[title], 0), 14)
    ),
    ""
  )
)
</f>
        <v/>
      </c>
      <c r="J1023" s="25" t="str">
        <f t="array" ref="J1023">IF(AND($D1023="", $E1023=""), "", IFNA(INDEX(Bhajans[], MATCH(IF($D1023&lt;&gt;"", $D1023, $E1023), Bhajans[title], 0), 9), ""))
</f>
        <v/>
      </c>
      <c r="K1023" s="26" t="str">
        <f t="array" ref="K1023">IF(AND($D1023="", $E1023=""), "", IFNA(INDEX(Bhajans[], MATCH(IF($D1023&lt;&gt;"", $D1023, $E1023), Bhajans[title], 0), 5), ""))
</f>
        <v/>
      </c>
      <c r="L1023" s="26" t="str">
        <f t="array" ref="L1023">IF(AND($D1023="", $E1023=""), "", IFNA(INDEX(Bhajans[], MATCH(IF($D1023&lt;&gt;"", $D1023, $E1023), Bhajans[title], 0), 4), ""))
</f>
        <v/>
      </c>
    </row>
    <row r="1024" ht="22.5" hidden="1" customHeight="1">
      <c r="A1024" s="5"/>
      <c r="B1024" s="22"/>
      <c r="C1024" s="28" t="str">
        <f t="array" ref="C1024">IFNA(XLOOKUP(E1024,GP_Bhajan_List[GP Bhajan List], GP_Bhajan_List[Singer]),"")</f>
        <v/>
      </c>
      <c r="D1024" s="22"/>
      <c r="E1024" s="22"/>
      <c r="F1024" s="23"/>
      <c r="G1024" s="65"/>
      <c r="H1024" s="25" t="str">
        <f t="array" ref="H1024">IFNA(INDEX(Pitches[],MATCH($G1024,Pitches[Pitches],0),2),"")</f>
        <v/>
      </c>
      <c r="I1024" s="23" t="str">
        <f t="array" ref="I1024">IF(
  AND(D1024="", E1024=""), 
  "", 
  IFNA(
    IF(
      INDEX(Singers[], MATCH(IF(D1024&lt;&gt;"", B1024, C1024), Singers[Singers], 0), 2, 0) = "Gents",
      INDEX(Bhajans[], MATCH(IF(D1024&lt;&gt;"", D1024, E1024), Bhajans[title], 0), 13),
      INDEX(Bhajans[], MATCH(IF(D1024&lt;&gt;"", D1024, E1024), Bhajans[title], 0), 14)
    ),
    ""
  )
)
</f>
        <v/>
      </c>
      <c r="J1024" s="25" t="str">
        <f t="array" ref="J1024">IF(AND($D1024="", $E1024=""), "", IFNA(INDEX(Bhajans[], MATCH(IF($D1024&lt;&gt;"", $D1024, $E1024), Bhajans[title], 0), 9), ""))
</f>
        <v/>
      </c>
      <c r="K1024" s="26" t="str">
        <f t="array" ref="K1024">IF(AND($D1024="", $E1024=""), "", IFNA(INDEX(Bhajans[], MATCH(IF($D1024&lt;&gt;"", $D1024, $E1024), Bhajans[title], 0), 5), ""))
</f>
        <v/>
      </c>
      <c r="L1024" s="26" t="str">
        <f t="array" ref="L1024">IF(AND($D1024="", $E1024=""), "", IFNA(INDEX(Bhajans[], MATCH(IF($D1024&lt;&gt;"", $D1024, $E1024), Bhajans[title], 0), 4), ""))
</f>
        <v/>
      </c>
    </row>
    <row r="1025" ht="22.5" hidden="1" customHeight="1">
      <c r="A1025" s="5"/>
      <c r="B1025" s="22"/>
      <c r="C1025" s="28" t="str">
        <f t="array" ref="C1025">IFNA(XLOOKUP(E1025,GP_Bhajan_List[GP Bhajan List], GP_Bhajan_List[Singer]),"")</f>
        <v/>
      </c>
      <c r="D1025" s="22"/>
      <c r="E1025" s="22"/>
      <c r="F1025" s="23"/>
      <c r="G1025" s="65"/>
      <c r="H1025" s="25" t="str">
        <f t="array" ref="H1025">IFNA(INDEX(Pitches[],MATCH($G1025,Pitches[Pitches],0),2),"")</f>
        <v/>
      </c>
      <c r="I1025" s="23" t="str">
        <f t="array" ref="I1025">IF(
  AND(D1025="", E1025=""), 
  "", 
  IFNA(
    IF(
      INDEX(Singers[], MATCH(IF(D1025&lt;&gt;"", B1025, C1025), Singers[Singers], 0), 2, 0) = "Gents",
      INDEX(Bhajans[], MATCH(IF(D1025&lt;&gt;"", D1025, E1025), Bhajans[title], 0), 13),
      INDEX(Bhajans[], MATCH(IF(D1025&lt;&gt;"", D1025, E1025), Bhajans[title], 0), 14)
    ),
    ""
  )
)
</f>
        <v/>
      </c>
      <c r="J1025" s="25" t="str">
        <f t="array" ref="J1025">IF(AND($D1025="", $E1025=""), "", IFNA(INDEX(Bhajans[], MATCH(IF($D1025&lt;&gt;"", $D1025, $E1025), Bhajans[title], 0), 9), ""))
</f>
        <v/>
      </c>
      <c r="K1025" s="26" t="str">
        <f t="array" ref="K1025">IF(AND($D1025="", $E1025=""), "", IFNA(INDEX(Bhajans[], MATCH(IF($D1025&lt;&gt;"", $D1025, $E1025), Bhajans[title], 0), 5), ""))
</f>
        <v/>
      </c>
      <c r="L1025" s="26" t="str">
        <f t="array" ref="L1025">IF(AND($D1025="", $E1025=""), "", IFNA(INDEX(Bhajans[], MATCH(IF($D1025&lt;&gt;"", $D1025, $E1025), Bhajans[title], 0), 4), ""))
</f>
        <v/>
      </c>
    </row>
    <row r="1026" ht="22.5" hidden="1" customHeight="1">
      <c r="A1026" s="5"/>
      <c r="B1026" s="22"/>
      <c r="C1026" s="28" t="str">
        <f t="array" ref="C1026">IFNA(XLOOKUP(E1026,GP_Bhajan_List[GP Bhajan List], GP_Bhajan_List[Singer]),"")</f>
        <v/>
      </c>
      <c r="D1026" s="22"/>
      <c r="E1026" s="22"/>
      <c r="F1026" s="23"/>
      <c r="G1026" s="65"/>
      <c r="H1026" s="25" t="str">
        <f t="array" ref="H1026">IFNA(INDEX(Pitches[],MATCH($G1026,Pitches[Pitches],0),2),"")</f>
        <v/>
      </c>
      <c r="I1026" s="23" t="str">
        <f t="array" ref="I1026">IF(
  AND(D1026="", E1026=""), 
  "", 
  IFNA(
    IF(
      INDEX(Singers[], MATCH(IF(D1026&lt;&gt;"", B1026, C1026), Singers[Singers], 0), 2, 0) = "Gents",
      INDEX(Bhajans[], MATCH(IF(D1026&lt;&gt;"", D1026, E1026), Bhajans[title], 0), 13),
      INDEX(Bhajans[], MATCH(IF(D1026&lt;&gt;"", D1026, E1026), Bhajans[title], 0), 14)
    ),
    ""
  )
)
</f>
        <v/>
      </c>
      <c r="J1026" s="25" t="str">
        <f t="array" ref="J1026">IF(AND($D1026="", $E1026=""), "", IFNA(INDEX(Bhajans[], MATCH(IF($D1026&lt;&gt;"", $D1026, $E1026), Bhajans[title], 0), 9), ""))
</f>
        <v/>
      </c>
      <c r="K1026" s="26" t="str">
        <f t="array" ref="K1026">IF(AND($D1026="", $E1026=""), "", IFNA(INDEX(Bhajans[], MATCH(IF($D1026&lt;&gt;"", $D1026, $E1026), Bhajans[title], 0), 5), ""))
</f>
        <v/>
      </c>
      <c r="L1026" s="26" t="str">
        <f t="array" ref="L1026">IF(AND($D1026="", $E1026=""), "", IFNA(INDEX(Bhajans[], MATCH(IF($D1026&lt;&gt;"", $D1026, $E1026), Bhajans[title], 0), 4), ""))
</f>
        <v/>
      </c>
    </row>
    <row r="1027" ht="22.5" hidden="1" customHeight="1">
      <c r="A1027" s="5"/>
      <c r="B1027" s="22"/>
      <c r="C1027" s="28" t="str">
        <f t="array" ref="C1027">IFNA(XLOOKUP(E1027,GP_Bhajan_List[GP Bhajan List], GP_Bhajan_List[Singer]),"")</f>
        <v/>
      </c>
      <c r="D1027" s="22"/>
      <c r="E1027" s="22"/>
      <c r="F1027" s="23"/>
      <c r="G1027" s="65"/>
      <c r="H1027" s="25" t="str">
        <f t="array" ref="H1027">IFNA(INDEX(Pitches[],MATCH($G1027,Pitches[Pitches],0),2),"")</f>
        <v/>
      </c>
      <c r="I1027" s="23" t="str">
        <f t="array" ref="I1027">IF(
  AND(D1027="", E1027=""), 
  "", 
  IFNA(
    IF(
      INDEX(Singers[], MATCH(IF(D1027&lt;&gt;"", B1027, C1027), Singers[Singers], 0), 2, 0) = "Gents",
      INDEX(Bhajans[], MATCH(IF(D1027&lt;&gt;"", D1027, E1027), Bhajans[title], 0), 13),
      INDEX(Bhajans[], MATCH(IF(D1027&lt;&gt;"", D1027, E1027), Bhajans[title], 0), 14)
    ),
    ""
  )
)
</f>
        <v/>
      </c>
      <c r="J1027" s="25" t="str">
        <f t="array" ref="J1027">IF(AND($D1027="", $E1027=""), "", IFNA(INDEX(Bhajans[], MATCH(IF($D1027&lt;&gt;"", $D1027, $E1027), Bhajans[title], 0), 9), ""))
</f>
        <v/>
      </c>
      <c r="K1027" s="26" t="str">
        <f t="array" ref="K1027">IF(AND($D1027="", $E1027=""), "", IFNA(INDEX(Bhajans[], MATCH(IF($D1027&lt;&gt;"", $D1027, $E1027), Bhajans[title], 0), 5), ""))
</f>
        <v/>
      </c>
      <c r="L1027" s="26" t="str">
        <f t="array" ref="L1027">IF(AND($D1027="", $E1027=""), "", IFNA(INDEX(Bhajans[], MATCH(IF($D1027&lt;&gt;"", $D1027, $E1027), Bhajans[title], 0), 4), ""))
</f>
        <v/>
      </c>
    </row>
    <row r="1028" ht="22.5" hidden="1" customHeight="1">
      <c r="A1028" s="5"/>
      <c r="B1028" s="20"/>
      <c r="C1028" s="28" t="str">
        <f t="array" ref="C1028">IFNA(XLOOKUP(E1028,GP_Bhajan_List[GP Bhajan List], GP_Bhajan_List[Singer]),"")</f>
        <v/>
      </c>
      <c r="D1028" s="20"/>
      <c r="E1028" s="22"/>
      <c r="F1028" s="23"/>
      <c r="G1028" s="65"/>
      <c r="H1028" s="25" t="str">
        <f t="array" ref="H1028">IFNA(INDEX(Pitches[],MATCH($G1028,Pitches[Pitches],0),2),"")</f>
        <v/>
      </c>
      <c r="I1028" s="23" t="str">
        <f t="array" ref="I1028">IF(
  AND(D1028="", E1028=""), 
  "", 
  IFNA(
    IF(
      INDEX(Singers[], MATCH(IF(D1028&lt;&gt;"", B1028, C1028), Singers[Singers], 0), 2, 0) = "Gents",
      INDEX(Bhajans[], MATCH(IF(D1028&lt;&gt;"", D1028, E1028), Bhajans[title], 0), 13),
      INDEX(Bhajans[], MATCH(IF(D1028&lt;&gt;"", D1028, E1028), Bhajans[title], 0), 14)
    ),
    ""
  )
)
</f>
        <v/>
      </c>
      <c r="J1028" s="25" t="str">
        <f t="array" ref="J1028">IF(AND($D1028="", $E1028=""), "", IFNA(INDEX(Bhajans[], MATCH(IF($D1028&lt;&gt;"", $D1028, $E1028), Bhajans[title], 0), 9), ""))
</f>
        <v/>
      </c>
      <c r="K1028" s="26" t="str">
        <f t="array" ref="K1028">IF(AND($D1028="", $E1028=""), "", IFNA(INDEX(Bhajans[], MATCH(IF($D1028&lt;&gt;"", $D1028, $E1028), Bhajans[title], 0), 5), ""))
</f>
        <v/>
      </c>
      <c r="L1028" s="26" t="str">
        <f t="array" ref="L1028">IF(AND($D1028="", $E1028=""), "", IFNA(INDEX(Bhajans[], MATCH(IF($D1028&lt;&gt;"", $D1028, $E1028), Bhajans[title], 0), 4), ""))
</f>
        <v/>
      </c>
    </row>
    <row r="1029" hidden="1">
      <c r="A1029" s="69"/>
      <c r="B1029" s="70"/>
      <c r="C1029" s="70"/>
      <c r="D1029" s="70"/>
      <c r="E1029" s="70"/>
      <c r="F1029" s="70"/>
      <c r="G1029" s="71"/>
      <c r="H1029" s="70" t="str">
        <f t="array" ref="H1029">IFNA(INDEX(Pitches[],MATCH($G1029,Pitches[Pitches],0),2),"")</f>
        <v/>
      </c>
      <c r="I1029" s="72" t="str">
        <f t="array" ref="I1029">IF(
  AND(D1029="", E1029=""), 
  "", 
  IFNA(
    IF(
      INDEX(Singers[], MATCH(IF(D1029&lt;&gt;"", B1029, C1029), Singers[Singers], 0), 2, 0) = "Gents",
      INDEX(Bhajans[], MATCH(IF(D1029&lt;&gt;"", D1029, E1029), Bhajans[title], 0), 13),
      INDEX(Bhajans[], MATCH(IF(D1029&lt;&gt;"", D1029, E1029), Bhajans[title], 0), 14)
    ),
    ""
  )
)
</f>
        <v/>
      </c>
      <c r="J1029" s="70" t="str">
        <f t="array" ref="J1029">IF(AND($D1029="", $E1029=""), "", IFNA(INDEX(Bhajans[], MATCH(IF($D1029&lt;&gt;"", $D1029, $E1029), Bhajans[title], 0), 9), ""))
</f>
        <v/>
      </c>
      <c r="K1029" s="73" t="str">
        <f t="array" ref="K1029">IF(AND($D1029="", $E1029=""), "", IFNA(INDEX(Bhajans[], MATCH(IF($D1029&lt;&gt;"", $D1029, $E1029), Bhajans[title], 0), 5), ""))
</f>
        <v/>
      </c>
      <c r="L1029" s="73" t="str">
        <f t="array" ref="L1029">IF(AND($D1029="", $E1029=""), "", IFNA(INDEX(Bhajans[], MATCH(IF($D1029&lt;&gt;"", $D1029, $E1029), Bhajans[title], 0), 4), ""))
</f>
        <v/>
      </c>
    </row>
    <row r="1030" hidden="1">
      <c r="A1030" s="69"/>
      <c r="B1030" s="70"/>
      <c r="C1030" s="70"/>
      <c r="D1030" s="70"/>
      <c r="E1030" s="70"/>
      <c r="F1030" s="70"/>
      <c r="G1030" s="71"/>
      <c r="H1030" s="70" t="str">
        <f t="array" ref="H1030">IFNA(INDEX(Pitches[],MATCH($G1030,Pitches[Pitches],0),2),"")</f>
        <v/>
      </c>
      <c r="I1030" s="72" t="str">
        <f t="array" ref="I1030">IF(
  AND(D1030="", E1030=""), 
  "", 
  IFNA(
    IF(
      INDEX(Singers[], MATCH(IF(D1030&lt;&gt;"", B1030, C1030), Singers[Singers], 0), 2, 0) = "Gents",
      INDEX(Bhajans[], MATCH(IF(D1030&lt;&gt;"", D1030, E1030), Bhajans[title], 0), 13),
      INDEX(Bhajans[], MATCH(IF(D1030&lt;&gt;"", D1030, E1030), Bhajans[title], 0), 14)
    ),
    ""
  )
)
</f>
        <v/>
      </c>
      <c r="J1030" s="70" t="str">
        <f t="array" ref="J1030">IF(AND($D1030="", $E1030=""), "", IFNA(INDEX(Bhajans[], MATCH(IF($D1030&lt;&gt;"", $D1030, $E1030), Bhajans[title], 0), 9), ""))
</f>
        <v/>
      </c>
      <c r="K1030" s="73" t="str">
        <f t="array" ref="K1030">IF(AND($D1030="", $E1030=""), "", IFNA(INDEX(Bhajans[], MATCH(IF($D1030&lt;&gt;"", $D1030, $E1030), Bhajans[title], 0), 5), ""))
</f>
        <v/>
      </c>
      <c r="L1030" s="73" t="str">
        <f t="array" ref="L1030">IF(AND($D1030="", $E1030=""), "", IFNA(INDEX(Bhajans[], MATCH(IF($D1030&lt;&gt;"", $D1030, $E1030), Bhajans[title], 0), 4), ""))
</f>
        <v/>
      </c>
    </row>
    <row r="1031" hidden="1">
      <c r="A1031" s="69"/>
      <c r="B1031" s="70"/>
      <c r="C1031" s="70"/>
      <c r="D1031" s="70"/>
      <c r="E1031" s="70"/>
      <c r="F1031" s="70"/>
      <c r="G1031" s="71"/>
      <c r="H1031" s="70" t="str">
        <f t="array" ref="H1031">IFNA(INDEX(Pitches[],MATCH($G1031,Pitches[Pitches],0),2),"")</f>
        <v/>
      </c>
      <c r="I1031" s="72" t="str">
        <f t="array" ref="I1031">IF(
  AND(D1031="", E1031=""), 
  "", 
  IFNA(
    IF(
      INDEX(Singers[], MATCH(IF(D1031&lt;&gt;"", B1031, C1031), Singers[Singers], 0), 2, 0) = "Gents",
      INDEX(Bhajans[], MATCH(IF(D1031&lt;&gt;"", D1031, E1031), Bhajans[title], 0), 13),
      INDEX(Bhajans[], MATCH(IF(D1031&lt;&gt;"", D1031, E1031), Bhajans[title], 0), 14)
    ),
    ""
  )
)
</f>
        <v/>
      </c>
      <c r="J1031" s="70" t="str">
        <f t="array" ref="J1031">IF(AND($D1031="", $E1031=""), "", IFNA(INDEX(Bhajans[], MATCH(IF($D1031&lt;&gt;"", $D1031, $E1031), Bhajans[title], 0), 9), ""))
</f>
        <v/>
      </c>
      <c r="K1031" s="73" t="str">
        <f t="array" ref="K1031">IF(AND($D1031="", $E1031=""), "", IFNA(INDEX(Bhajans[], MATCH(IF($D1031&lt;&gt;"", $D1031, $E1031), Bhajans[title], 0), 5), ""))
</f>
        <v/>
      </c>
      <c r="L1031" s="73" t="str">
        <f t="array" ref="L1031">IF(AND($D1031="", $E1031=""), "", IFNA(INDEX(Bhajans[], MATCH(IF($D1031&lt;&gt;"", $D1031, $E1031), Bhajans[title], 0), 4), ""))
</f>
        <v/>
      </c>
    </row>
    <row r="1032" hidden="1">
      <c r="A1032" s="69"/>
      <c r="B1032" s="70"/>
      <c r="C1032" s="70"/>
      <c r="D1032" s="70"/>
      <c r="E1032" s="70"/>
      <c r="F1032" s="70"/>
      <c r="G1032" s="71"/>
      <c r="H1032" s="70" t="str">
        <f t="array" ref="H1032">IFNA(INDEX(Pitches[],MATCH($G1032,Pitches[Pitches],0),2),"")</f>
        <v/>
      </c>
      <c r="I1032" s="72" t="str">
        <f t="array" ref="I1032">IF(
  AND(D1032="", E1032=""), 
  "", 
  IFNA(
    IF(
      INDEX(Singers[], MATCH(IF(D1032&lt;&gt;"", B1032, C1032), Singers[Singers], 0), 2, 0) = "Gents",
      INDEX(Bhajans[], MATCH(IF(D1032&lt;&gt;"", D1032, E1032), Bhajans[title], 0), 13),
      INDEX(Bhajans[], MATCH(IF(D1032&lt;&gt;"", D1032, E1032), Bhajans[title], 0), 14)
    ),
    ""
  )
)
</f>
        <v/>
      </c>
      <c r="J1032" s="70" t="str">
        <f t="array" ref="J1032">IF(AND($D1032="", $E1032=""), "", IFNA(INDEX(Bhajans[], MATCH(IF($D1032&lt;&gt;"", $D1032, $E1032), Bhajans[title], 0), 9), ""))
</f>
        <v/>
      </c>
      <c r="K1032" s="73" t="str">
        <f t="array" ref="K1032">IF(AND($D1032="", $E1032=""), "", IFNA(INDEX(Bhajans[], MATCH(IF($D1032&lt;&gt;"", $D1032, $E1032), Bhajans[title], 0), 5), ""))
</f>
        <v/>
      </c>
      <c r="L1032" s="73" t="str">
        <f t="array" ref="L1032">IF(AND($D1032="", $E1032=""), "", IFNA(INDEX(Bhajans[], MATCH(IF($D1032&lt;&gt;"", $D1032, $E1032), Bhajans[title], 0), 4), ""))
</f>
        <v/>
      </c>
    </row>
    <row r="1033" hidden="1">
      <c r="A1033" s="69"/>
      <c r="B1033" s="70"/>
      <c r="C1033" s="70"/>
      <c r="D1033" s="70"/>
      <c r="E1033" s="70"/>
      <c r="F1033" s="70"/>
      <c r="G1033" s="71"/>
      <c r="H1033" s="70" t="str">
        <f t="array" ref="H1033">IFNA(INDEX(Pitches[],MATCH($G1033,Pitches[Pitches],0),2),"")</f>
        <v/>
      </c>
      <c r="I1033" s="72" t="str">
        <f t="array" ref="I1033">IF(
  AND(D1033="", E1033=""), 
  "", 
  IFNA(
    IF(
      INDEX(Singers[], MATCH(IF(D1033&lt;&gt;"", B1033, C1033), Singers[Singers], 0), 2, 0) = "Gents",
      INDEX(Bhajans[], MATCH(IF(D1033&lt;&gt;"", D1033, E1033), Bhajans[title], 0), 13),
      INDEX(Bhajans[], MATCH(IF(D1033&lt;&gt;"", D1033, E1033), Bhajans[title], 0), 14)
    ),
    ""
  )
)
</f>
        <v/>
      </c>
      <c r="J1033" s="70" t="str">
        <f t="array" ref="J1033">IF(AND($D1033="", $E1033=""), "", IFNA(INDEX(Bhajans[], MATCH(IF($D1033&lt;&gt;"", $D1033, $E1033), Bhajans[title], 0), 9), ""))
</f>
        <v/>
      </c>
      <c r="K1033" s="73" t="str">
        <f t="array" ref="K1033">IF(AND($D1033="", $E1033=""), "", IFNA(INDEX(Bhajans[], MATCH(IF($D1033&lt;&gt;"", $D1033, $E1033), Bhajans[title], 0), 5), ""))
</f>
        <v/>
      </c>
      <c r="L1033" s="73" t="str">
        <f t="array" ref="L1033">IF(AND($D1033="", $E1033=""), "", IFNA(INDEX(Bhajans[], MATCH(IF($D1033&lt;&gt;"", $D1033, $E1033), Bhajans[title], 0), 4), ""))
</f>
        <v/>
      </c>
    </row>
    <row r="1034" hidden="1">
      <c r="A1034" s="69"/>
      <c r="B1034" s="70"/>
      <c r="C1034" s="70"/>
      <c r="D1034" s="70"/>
      <c r="E1034" s="70"/>
      <c r="F1034" s="70"/>
      <c r="G1034" s="71"/>
      <c r="H1034" s="70" t="str">
        <f t="array" ref="H1034">IFNA(INDEX(Pitches[],MATCH($G1034,Pitches[Pitches],0),2),"")</f>
        <v/>
      </c>
      <c r="I1034" s="72" t="str">
        <f t="array" ref="I1034">IF(
  AND(D1034="", E1034=""), 
  "", 
  IFNA(
    IF(
      INDEX(Singers[], MATCH(IF(D1034&lt;&gt;"", B1034, C1034), Singers[Singers], 0), 2, 0) = "Gents",
      INDEX(Bhajans[], MATCH(IF(D1034&lt;&gt;"", D1034, E1034), Bhajans[title], 0), 13),
      INDEX(Bhajans[], MATCH(IF(D1034&lt;&gt;"", D1034, E1034), Bhajans[title], 0), 14)
    ),
    ""
  )
)
</f>
        <v/>
      </c>
      <c r="J1034" s="70" t="str">
        <f t="array" ref="J1034">IF(AND($D1034="", $E1034=""), "", IFNA(INDEX(Bhajans[], MATCH(IF($D1034&lt;&gt;"", $D1034, $E1034), Bhajans[title], 0), 9), ""))
</f>
        <v/>
      </c>
      <c r="K1034" s="73" t="str">
        <f t="array" ref="K1034">IF(AND($D1034="", $E1034=""), "", IFNA(INDEX(Bhajans[], MATCH(IF($D1034&lt;&gt;"", $D1034, $E1034), Bhajans[title], 0), 5), ""))
</f>
        <v/>
      </c>
      <c r="L1034" s="73" t="str">
        <f t="array" ref="L1034">IF(AND($D1034="", $E1034=""), "", IFNA(INDEX(Bhajans[], MATCH(IF($D1034&lt;&gt;"", $D1034, $E1034), Bhajans[title], 0), 4), ""))
</f>
        <v/>
      </c>
    </row>
    <row r="1035" hidden="1">
      <c r="A1035" s="69"/>
      <c r="B1035" s="70"/>
      <c r="C1035" s="70"/>
      <c r="D1035" s="70"/>
      <c r="E1035" s="70"/>
      <c r="F1035" s="70"/>
      <c r="G1035" s="71"/>
      <c r="H1035" s="70" t="str">
        <f t="array" ref="H1035">IFNA(INDEX(Pitches[],MATCH($G1035,Pitches[Pitches],0),2),"")</f>
        <v/>
      </c>
      <c r="I1035" s="72" t="str">
        <f t="array" ref="I1035">IF(
  AND(D1035="", E1035=""), 
  "", 
  IFNA(
    IF(
      INDEX(Singers[], MATCH(IF(D1035&lt;&gt;"", B1035, C1035), Singers[Singers], 0), 2, 0) = "Gents",
      INDEX(Bhajans[], MATCH(IF(D1035&lt;&gt;"", D1035, E1035), Bhajans[title], 0), 13),
      INDEX(Bhajans[], MATCH(IF(D1035&lt;&gt;"", D1035, E1035), Bhajans[title], 0), 14)
    ),
    ""
  )
)
</f>
        <v/>
      </c>
      <c r="J1035" s="70" t="str">
        <f t="array" ref="J1035">IF(AND($D1035="", $E1035=""), "", IFNA(INDEX(Bhajans[], MATCH(IF($D1035&lt;&gt;"", $D1035, $E1035), Bhajans[title], 0), 9), ""))
</f>
        <v/>
      </c>
      <c r="K1035" s="73" t="str">
        <f t="array" ref="K1035">IF(AND($D1035="", $E1035=""), "", IFNA(INDEX(Bhajans[], MATCH(IF($D1035&lt;&gt;"", $D1035, $E1035), Bhajans[title], 0), 5), ""))
</f>
        <v/>
      </c>
      <c r="L1035" s="73" t="str">
        <f t="array" ref="L1035">IF(AND($D1035="", $E1035=""), "", IFNA(INDEX(Bhajans[], MATCH(IF($D1035&lt;&gt;"", $D1035, $E1035), Bhajans[title], 0), 4), ""))
</f>
        <v/>
      </c>
    </row>
    <row r="1036" hidden="1">
      <c r="A1036" s="69"/>
      <c r="B1036" s="70"/>
      <c r="C1036" s="70"/>
      <c r="D1036" s="70"/>
      <c r="E1036" s="70"/>
      <c r="F1036" s="70"/>
      <c r="G1036" s="71"/>
      <c r="H1036" s="70" t="str">
        <f t="array" ref="H1036">IFNA(INDEX(Pitches[],MATCH($G1036,Pitches[Pitches],0),2),"")</f>
        <v/>
      </c>
      <c r="I1036" s="72" t="str">
        <f t="array" ref="I1036">IF(
  AND(D1036="", E1036=""), 
  "", 
  IFNA(
    IF(
      INDEX(Singers[], MATCH(IF(D1036&lt;&gt;"", B1036, C1036), Singers[Singers], 0), 2, 0) = "Gents",
      INDEX(Bhajans[], MATCH(IF(D1036&lt;&gt;"", D1036, E1036), Bhajans[title], 0), 13),
      INDEX(Bhajans[], MATCH(IF(D1036&lt;&gt;"", D1036, E1036), Bhajans[title], 0), 14)
    ),
    ""
  )
)
</f>
        <v/>
      </c>
      <c r="J1036" s="70" t="str">
        <f t="array" ref="J1036">IF(AND($D1036="", $E1036=""), "", IFNA(INDEX(Bhajans[], MATCH(IF($D1036&lt;&gt;"", $D1036, $E1036), Bhajans[title], 0), 9), ""))
</f>
        <v/>
      </c>
      <c r="K1036" s="73" t="str">
        <f t="array" ref="K1036">IF(AND($D1036="", $E1036=""), "", IFNA(INDEX(Bhajans[], MATCH(IF($D1036&lt;&gt;"", $D1036, $E1036), Bhajans[title], 0), 5), ""))
</f>
        <v/>
      </c>
      <c r="L1036" s="73" t="str">
        <f t="array" ref="L1036">IF(AND($D1036="", $E1036=""), "", IFNA(INDEX(Bhajans[], MATCH(IF($D1036&lt;&gt;"", $D1036, $E1036), Bhajans[title], 0), 4), ""))
</f>
        <v/>
      </c>
    </row>
    <row r="1037" hidden="1">
      <c r="A1037" s="69"/>
      <c r="B1037" s="70"/>
      <c r="C1037" s="70"/>
      <c r="D1037" s="70"/>
      <c r="E1037" s="70"/>
      <c r="F1037" s="70"/>
      <c r="G1037" s="71"/>
      <c r="H1037" s="70" t="str">
        <f t="array" ref="H1037">IFNA(INDEX(Pitches[],MATCH($G1037,Pitches[Pitches],0),2),"")</f>
        <v/>
      </c>
      <c r="I1037" s="72" t="str">
        <f t="array" ref="I1037">IF(
  AND(D1037="", E1037=""), 
  "", 
  IFNA(
    IF(
      INDEX(Singers[], MATCH(IF(D1037&lt;&gt;"", B1037, C1037), Singers[Singers], 0), 2, 0) = "Gents",
      INDEX(Bhajans[], MATCH(IF(D1037&lt;&gt;"", D1037, E1037), Bhajans[title], 0), 13),
      INDEX(Bhajans[], MATCH(IF(D1037&lt;&gt;"", D1037, E1037), Bhajans[title], 0), 14)
    ),
    ""
  )
)
</f>
        <v/>
      </c>
      <c r="J1037" s="70" t="str">
        <f t="array" ref="J1037">IF(AND($D1037="", $E1037=""), "", IFNA(INDEX(Bhajans[], MATCH(IF($D1037&lt;&gt;"", $D1037, $E1037), Bhajans[title], 0), 9), ""))
</f>
        <v/>
      </c>
      <c r="K1037" s="73" t="str">
        <f t="array" ref="K1037">IF(AND($D1037="", $E1037=""), "", IFNA(INDEX(Bhajans[], MATCH(IF($D1037&lt;&gt;"", $D1037, $E1037), Bhajans[title], 0), 5), ""))
</f>
        <v/>
      </c>
      <c r="L1037" s="73" t="str">
        <f t="array" ref="L1037">IF(AND($D1037="", $E1037=""), "", IFNA(INDEX(Bhajans[], MATCH(IF($D1037&lt;&gt;"", $D1037, $E1037), Bhajans[title], 0), 4), ""))
</f>
        <v/>
      </c>
    </row>
    <row r="1038" hidden="1">
      <c r="A1038" s="69"/>
      <c r="B1038" s="70"/>
      <c r="C1038" s="70"/>
      <c r="D1038" s="70"/>
      <c r="E1038" s="70"/>
      <c r="F1038" s="70"/>
      <c r="G1038" s="71"/>
      <c r="H1038" s="70" t="str">
        <f t="array" ref="H1038">IFNA(INDEX(Pitches[],MATCH($G1038,Pitches[Pitches],0),2),"")</f>
        <v/>
      </c>
      <c r="I1038" s="72" t="str">
        <f t="array" ref="I1038">IF(
  AND(D1038="", E1038=""), 
  "", 
  IFNA(
    IF(
      INDEX(Singers[], MATCH(IF(D1038&lt;&gt;"", B1038, C1038), Singers[Singers], 0), 2, 0) = "Gents",
      INDEX(Bhajans[], MATCH(IF(D1038&lt;&gt;"", D1038, E1038), Bhajans[title], 0), 13),
      INDEX(Bhajans[], MATCH(IF(D1038&lt;&gt;"", D1038, E1038), Bhajans[title], 0), 14)
    ),
    ""
  )
)
</f>
        <v/>
      </c>
      <c r="J1038" s="70" t="str">
        <f t="array" ref="J1038">IF(AND($D1038="", $E1038=""), "", IFNA(INDEX(Bhajans[], MATCH(IF($D1038&lt;&gt;"", $D1038, $E1038), Bhajans[title], 0), 9), ""))
</f>
        <v/>
      </c>
      <c r="K1038" s="73" t="str">
        <f t="array" ref="K1038">IF(AND($D1038="", $E1038=""), "", IFNA(INDEX(Bhajans[], MATCH(IF($D1038&lt;&gt;"", $D1038, $E1038), Bhajans[title], 0), 5), ""))
</f>
        <v/>
      </c>
      <c r="L1038" s="73" t="str">
        <f t="array" ref="L1038">IF(AND($D1038="", $E1038=""), "", IFNA(INDEX(Bhajans[], MATCH(IF($D1038&lt;&gt;"", $D1038, $E1038), Bhajans[title], 0), 4), ""))
</f>
        <v/>
      </c>
    </row>
    <row r="1039" hidden="1">
      <c r="A1039" s="51"/>
      <c r="B1039" s="70"/>
      <c r="C1039" s="70"/>
      <c r="D1039" s="70"/>
      <c r="E1039" s="70"/>
      <c r="F1039" s="70"/>
      <c r="G1039" s="71"/>
      <c r="H1039" s="70" t="str">
        <f t="array" ref="H1039">IFNA(INDEX(Pitches[],MATCH($G1039,Pitches[Pitches],0),2),"")</f>
        <v/>
      </c>
      <c r="I1039" s="72" t="str">
        <f t="array" ref="I1039">IF(
  AND(D1039="", E1039=""), 
  "", 
  IFNA(
    IF(
      INDEX(Singers[], MATCH(IF(D1039&lt;&gt;"", B1039, C1039), Singers[Singers], 0), 2, 0) = "Gents",
      INDEX(Bhajans[], MATCH(IF(D1039&lt;&gt;"", D1039, E1039), Bhajans[title], 0), 13),
      INDEX(Bhajans[], MATCH(IF(D1039&lt;&gt;"", D1039, E1039), Bhajans[title], 0), 14)
    ),
    ""
  )
)
</f>
        <v/>
      </c>
      <c r="J1039" s="70" t="str">
        <f t="array" ref="J1039">IF(AND($D1039="", $E1039=""), "", IFNA(INDEX(Bhajans[], MATCH(IF($D1039&lt;&gt;"", $D1039, $E1039), Bhajans[title], 0), 9), ""))
</f>
        <v/>
      </c>
      <c r="K1039" s="73" t="str">
        <f t="array" ref="K1039">IF(AND($D1039="", $E1039=""), "", IFNA(INDEX(Bhajans[], MATCH(IF($D1039&lt;&gt;"", $D1039, $E1039), Bhajans[title], 0), 5), ""))
</f>
        <v/>
      </c>
      <c r="L1039" s="73" t="str">
        <f t="array" ref="L1039">IF(AND($D1039="", $E1039=""), "", IFNA(INDEX(Bhajans[], MATCH(IF($D1039&lt;&gt;"", $D1039, $E1039), Bhajans[title], 0), 4), ""))
</f>
        <v/>
      </c>
    </row>
    <row r="1040" hidden="1">
      <c r="A1040" s="51"/>
      <c r="B1040" s="70"/>
      <c r="C1040" s="70"/>
      <c r="D1040" s="70"/>
      <c r="E1040" s="70"/>
      <c r="F1040" s="70"/>
      <c r="G1040" s="71"/>
      <c r="H1040" s="70" t="str">
        <f t="array" ref="H1040">IFNA(INDEX(Pitches[],MATCH($G1040,Pitches[Pitches],0),2),"")</f>
        <v/>
      </c>
      <c r="I1040" s="72" t="str">
        <f t="array" ref="I1040">IF(
  AND(D1040="", E1040=""), 
  "", 
  IFNA(
    IF(
      INDEX(Singers[], MATCH(IF(D1040&lt;&gt;"", B1040, C1040), Singers[Singers], 0), 2, 0) = "Gents",
      INDEX(Bhajans[], MATCH(IF(D1040&lt;&gt;"", D1040, E1040), Bhajans[title], 0), 13),
      INDEX(Bhajans[], MATCH(IF(D1040&lt;&gt;"", D1040, E1040), Bhajans[title], 0), 14)
    ),
    ""
  )
)
</f>
        <v/>
      </c>
      <c r="J1040" s="70" t="str">
        <f t="array" ref="J1040">IF(AND($D1040="", $E1040=""), "", IFNA(INDEX(Bhajans[], MATCH(IF($D1040&lt;&gt;"", $D1040, $E1040), Bhajans[title], 0), 9), ""))
</f>
        <v/>
      </c>
      <c r="K1040" s="73" t="str">
        <f t="array" ref="K1040">IF(AND($D1040="", $E1040=""), "", IFNA(INDEX(Bhajans[], MATCH(IF($D1040&lt;&gt;"", $D1040, $E1040), Bhajans[title], 0), 5), ""))
</f>
        <v/>
      </c>
      <c r="L1040" s="73" t="str">
        <f t="array" ref="L1040">IF(AND($D1040="", $E1040=""), "", IFNA(INDEX(Bhajans[], MATCH(IF($D1040&lt;&gt;"", $D1040, $E1040), Bhajans[title], 0), 4), ""))
</f>
        <v/>
      </c>
    </row>
    <row r="1041" hidden="1">
      <c r="A1041" s="51"/>
      <c r="C1041" s="2"/>
      <c r="D1041" s="2"/>
      <c r="E1041" s="2"/>
      <c r="H1041" s="70" t="str">
        <f t="array" ref="H1041">IFNA(INDEX(Pitches[],MATCH($G1041,Pitches[Pitches],0),2),"")</f>
        <v/>
      </c>
      <c r="I1041" s="72" t="str">
        <f t="array" ref="I1041">IF(
  AND(D1041="", E1041=""), 
  "", 
  IFNA(
    IF(
      INDEX(Singers[], MATCH(IF(D1041&lt;&gt;"", B1041, C1041), Singers[Singers], 0), 2, 0) = "Gents",
      INDEX(Bhajans[], MATCH(IF(D1041&lt;&gt;"", D1041, E1041), Bhajans[title], 0), 13),
      INDEX(Bhajans[], MATCH(IF(D1041&lt;&gt;"", D1041, E1041), Bhajans[title], 0), 14)
    ),
    ""
  )
)
</f>
        <v/>
      </c>
      <c r="J1041" s="70" t="str">
        <f t="array" ref="J1041">IF(AND($D1041="", $E1041=""), "", IFNA(INDEX(Bhajans[], MATCH(IF($D1041&lt;&gt;"", $D1041, $E1041), Bhajans[title], 0), 9), ""))
</f>
        <v/>
      </c>
      <c r="K1041" s="73" t="str">
        <f t="array" ref="K1041">IF(AND($D1041="", $E1041=""), "", IFNA(INDEX(Bhajans[], MATCH(IF($D1041&lt;&gt;"", $D1041, $E1041), Bhajans[title], 0), 5), ""))
</f>
        <v/>
      </c>
      <c r="L1041" s="73" t="str">
        <f t="array" ref="L1041">IF(AND($D1041="", $E1041=""), "", IFNA(INDEX(Bhajans[], MATCH(IF($D1041&lt;&gt;"", $D1041, $E1041), Bhajans[title], 0), 4), ""))
</f>
        <v/>
      </c>
    </row>
    <row r="1042" hidden="1">
      <c r="A1042" s="69"/>
      <c r="C1042" s="2"/>
      <c r="D1042" s="2"/>
      <c r="E1042" s="2"/>
      <c r="H1042" s="70" t="str">
        <f t="array" ref="H1042">IFNA(INDEX(Pitches[],MATCH($G1042,Pitches[Pitches],0),2),"")</f>
        <v/>
      </c>
      <c r="I1042" s="72" t="str">
        <f t="array" ref="I1042">IF(
  AND(D1042="", E1042=""), 
  "", 
  IFNA(
    IF(
      INDEX(Singers[], MATCH(IF(D1042&lt;&gt;"", B1042, C1042), Singers[Singers], 0), 2, 0) = "Gents",
      INDEX(Bhajans[], MATCH(IF(D1042&lt;&gt;"", D1042, E1042), Bhajans[title], 0), 13),
      INDEX(Bhajans[], MATCH(IF(D1042&lt;&gt;"", D1042, E1042), Bhajans[title], 0), 14)
    ),
    ""
  )
)
</f>
        <v/>
      </c>
      <c r="J1042" s="70" t="str">
        <f t="array" ref="J1042">IF(AND($D1042="", $E1042=""), "", IFNA(INDEX(Bhajans[], MATCH(IF($D1042&lt;&gt;"", $D1042, $E1042), Bhajans[title], 0), 9), ""))
</f>
        <v/>
      </c>
      <c r="K1042" s="73" t="str">
        <f t="array" ref="K1042">IF(AND($D1042="", $E1042=""), "", IFNA(INDEX(Bhajans[], MATCH(IF($D1042&lt;&gt;"", $D1042, $E1042), Bhajans[title], 0), 5), ""))
</f>
        <v/>
      </c>
      <c r="L1042" s="73" t="str">
        <f t="array" ref="L1042">IF(AND($D1042="", $E1042=""), "", IFNA(INDEX(Bhajans[], MATCH(IF($D1042&lt;&gt;"", $D1042, $E1042), Bhajans[title], 0), 4), ""))
</f>
        <v/>
      </c>
    </row>
    <row r="1043" hidden="1">
      <c r="A1043" s="69"/>
      <c r="C1043" s="2"/>
      <c r="D1043" s="2"/>
      <c r="E1043" s="2"/>
      <c r="H1043" s="70" t="str">
        <f t="array" ref="H1043">IFNA(INDEX(Pitches[],MATCH($G1043,Pitches[Pitches],0),2),"")</f>
        <v/>
      </c>
      <c r="I1043" s="72" t="str">
        <f t="array" ref="I1043">IF(
  AND(D1043="", E1043=""), 
  "", 
  IFNA(
    IF(
      INDEX(Singers[], MATCH(IF(D1043&lt;&gt;"", B1043, C1043), Singers[Singers], 0), 2, 0) = "Gents",
      INDEX(Bhajans[], MATCH(IF(D1043&lt;&gt;"", D1043, E1043), Bhajans[title], 0), 13),
      INDEX(Bhajans[], MATCH(IF(D1043&lt;&gt;"", D1043, E1043), Bhajans[title], 0), 14)
    ),
    ""
  )
)
</f>
        <v/>
      </c>
      <c r="J1043" s="70" t="str">
        <f t="array" ref="J1043">IF(AND($D1043="", $E1043=""), "", IFNA(INDEX(Bhajans[], MATCH(IF($D1043&lt;&gt;"", $D1043, $E1043), Bhajans[title], 0), 9), ""))
</f>
        <v/>
      </c>
      <c r="K1043" s="73" t="str">
        <f t="array" ref="K1043">IF(AND($D1043="", $E1043=""), "", IFNA(INDEX(Bhajans[], MATCH(IF($D1043&lt;&gt;"", $D1043, $E1043), Bhajans[title], 0), 5), ""))
</f>
        <v/>
      </c>
      <c r="L1043" s="73" t="str">
        <f t="array" ref="L1043">IF(AND($D1043="", $E1043=""), "", IFNA(INDEX(Bhajans[], MATCH(IF($D1043&lt;&gt;"", $D1043, $E1043), Bhajans[title], 0), 4), ""))
</f>
        <v/>
      </c>
    </row>
    <row r="1044" hidden="1">
      <c r="A1044" s="69"/>
      <c r="C1044" s="2"/>
      <c r="D1044" s="2"/>
      <c r="E1044" s="2"/>
      <c r="H1044" s="70" t="str">
        <f t="array" ref="H1044">IFNA(INDEX(Pitches[],MATCH($G1044,Pitches[Pitches],0),2),"")</f>
        <v/>
      </c>
      <c r="I1044" s="72" t="str">
        <f t="array" ref="I1044">IF(
  AND(D1044="", E1044=""), 
  "", 
  IFNA(
    IF(
      INDEX(Singers[], MATCH(IF(D1044&lt;&gt;"", B1044, C1044), Singers[Singers], 0), 2, 0) = "Gents",
      INDEX(Bhajans[], MATCH(IF(D1044&lt;&gt;"", D1044, E1044), Bhajans[title], 0), 13),
      INDEX(Bhajans[], MATCH(IF(D1044&lt;&gt;"", D1044, E1044), Bhajans[title], 0), 14)
    ),
    ""
  )
)
</f>
        <v/>
      </c>
      <c r="J1044" s="70" t="str">
        <f t="array" ref="J1044">IF(AND($D1044="", $E1044=""), "", IFNA(INDEX(Bhajans[], MATCH(IF($D1044&lt;&gt;"", $D1044, $E1044), Bhajans[title], 0), 9), ""))
</f>
        <v/>
      </c>
      <c r="K1044" s="73" t="str">
        <f t="array" ref="K1044">IF(AND($D1044="", $E1044=""), "", IFNA(INDEX(Bhajans[], MATCH(IF($D1044&lt;&gt;"", $D1044, $E1044), Bhajans[title], 0), 5), ""))
</f>
        <v/>
      </c>
      <c r="L1044" s="73" t="str">
        <f t="array" ref="L1044">IF(AND($D1044="", $E1044=""), "", IFNA(INDEX(Bhajans[], MATCH(IF($D1044&lt;&gt;"", $D1044, $E1044), Bhajans[title], 0), 4), ""))
</f>
        <v/>
      </c>
    </row>
    <row r="1045" hidden="1">
      <c r="A1045" s="69"/>
      <c r="C1045" s="2"/>
      <c r="D1045" s="2"/>
      <c r="E1045" s="2"/>
      <c r="H1045" s="70" t="str">
        <f t="array" ref="H1045">IFNA(INDEX(Pitches[],MATCH($G1045,Pitches[Pitches],0),2),"")</f>
        <v/>
      </c>
      <c r="I1045" s="72" t="str">
        <f t="array" ref="I1045">IF(
  AND(D1045="", E1045=""), 
  "", 
  IFNA(
    IF(
      INDEX(Singers[], MATCH(IF(D1045&lt;&gt;"", B1045, C1045), Singers[Singers], 0), 2, 0) = "Gents",
      INDEX(Bhajans[], MATCH(IF(D1045&lt;&gt;"", D1045, E1045), Bhajans[title], 0), 13),
      INDEX(Bhajans[], MATCH(IF(D1045&lt;&gt;"", D1045, E1045), Bhajans[title], 0), 14)
    ),
    ""
  )
)
</f>
        <v/>
      </c>
      <c r="J1045" s="70" t="str">
        <f t="array" ref="J1045">IF(AND($D1045="", $E1045=""), "", IFNA(INDEX(Bhajans[], MATCH(IF($D1045&lt;&gt;"", $D1045, $E1045), Bhajans[title], 0), 9), ""))
</f>
        <v/>
      </c>
      <c r="K1045" s="73" t="str">
        <f t="array" ref="K1045">IF(AND($D1045="", $E1045=""), "", IFNA(INDEX(Bhajans[], MATCH(IF($D1045&lt;&gt;"", $D1045, $E1045), Bhajans[title], 0), 5), ""))
</f>
        <v/>
      </c>
      <c r="L1045" s="73" t="str">
        <f t="array" ref="L1045">IF(AND($D1045="", $E1045=""), "", IFNA(INDEX(Bhajans[], MATCH(IF($D1045&lt;&gt;"", $D1045, $E1045), Bhajans[title], 0), 4), ""))
</f>
        <v/>
      </c>
    </row>
    <row r="1046" hidden="1">
      <c r="A1046" s="51"/>
      <c r="C1046" s="2"/>
      <c r="D1046" s="2"/>
      <c r="E1046" s="2"/>
      <c r="H1046" s="70" t="str">
        <f t="array" ref="H1046">IFNA(INDEX(Pitches[],MATCH($G1046,Pitches[Pitches],0),2),"")</f>
        <v/>
      </c>
      <c r="I1046" s="72" t="str">
        <f t="array" ref="I1046">IF(
  AND(D1046="", E1046=""), 
  "", 
  IFNA(
    IF(
      INDEX(Singers[], MATCH(IF(D1046&lt;&gt;"", B1046, C1046), Singers[Singers], 0), 2, 0) = "Gents",
      INDEX(Bhajans[], MATCH(IF(D1046&lt;&gt;"", D1046, E1046), Bhajans[title], 0), 13),
      INDEX(Bhajans[], MATCH(IF(D1046&lt;&gt;"", D1046, E1046), Bhajans[title], 0), 14)
    ),
    ""
  )
)
</f>
        <v/>
      </c>
      <c r="J1046" s="70" t="str">
        <f t="array" ref="J1046">IF(AND($D1046="", $E1046=""), "", IFNA(INDEX(Bhajans[], MATCH(IF($D1046&lt;&gt;"", $D1046, $E1046), Bhajans[title], 0), 9), ""))
</f>
        <v/>
      </c>
      <c r="K1046" s="73" t="str">
        <f t="array" ref="K1046">IF(AND($D1046="", $E1046=""), "", IFNA(INDEX(Bhajans[], MATCH(IF($D1046&lt;&gt;"", $D1046, $E1046), Bhajans[title], 0), 5), ""))
</f>
        <v/>
      </c>
      <c r="L1046" s="73" t="str">
        <f t="array" ref="L1046">IF(AND($D1046="", $E1046=""), "", IFNA(INDEX(Bhajans[], MATCH(IF($D1046&lt;&gt;"", $D1046, $E1046), Bhajans[title], 0), 4), ""))
</f>
        <v/>
      </c>
    </row>
    <row r="1047" hidden="1">
      <c r="A1047" s="51"/>
      <c r="C1047" s="2"/>
      <c r="D1047" s="2"/>
      <c r="E1047" s="2"/>
      <c r="H1047" s="70" t="str">
        <f t="array" ref="H1047">IFNA(INDEX(Pitches[],MATCH($G1047,Pitches[Pitches],0),2),"")</f>
        <v/>
      </c>
      <c r="I1047" s="72" t="str">
        <f t="array" ref="I1047">IF(
  AND(D1047="", E1047=""), 
  "", 
  IFNA(
    IF(
      INDEX(Singers[], MATCH(IF(D1047&lt;&gt;"", B1047, C1047), Singers[Singers], 0), 2, 0) = "Gents",
      INDEX(Bhajans[], MATCH(IF(D1047&lt;&gt;"", D1047, E1047), Bhajans[title], 0), 13),
      INDEX(Bhajans[], MATCH(IF(D1047&lt;&gt;"", D1047, E1047), Bhajans[title], 0), 14)
    ),
    ""
  )
)
</f>
        <v/>
      </c>
      <c r="J1047" s="70" t="str">
        <f t="array" ref="J1047">IF(AND($D1047="", $E1047=""), "", IFNA(INDEX(Bhajans[], MATCH(IF($D1047&lt;&gt;"", $D1047, $E1047), Bhajans[title], 0), 9), ""))
</f>
        <v/>
      </c>
      <c r="K1047" s="73" t="str">
        <f t="array" ref="K1047">IF(AND($D1047="", $E1047=""), "", IFNA(INDEX(Bhajans[], MATCH(IF($D1047&lt;&gt;"", $D1047, $E1047), Bhajans[title], 0), 5), ""))
</f>
        <v/>
      </c>
      <c r="L1047" s="73" t="str">
        <f t="array" ref="L1047">IF(AND($D1047="", $E1047=""), "", IFNA(INDEX(Bhajans[], MATCH(IF($D1047&lt;&gt;"", $D1047, $E1047), Bhajans[title], 0), 4), ""))
</f>
        <v/>
      </c>
    </row>
    <row r="1048" hidden="1">
      <c r="A1048" s="51"/>
      <c r="C1048" s="2"/>
      <c r="D1048" s="2"/>
      <c r="E1048" s="2"/>
      <c r="H1048" s="70" t="str">
        <f t="array" ref="H1048">IFNA(INDEX(Pitches[],MATCH($G1048,Pitches[Pitches],0),2),"")</f>
        <v/>
      </c>
      <c r="I1048" s="72" t="str">
        <f t="array" ref="I1048">IF(
  AND(D1048="", E1048=""), 
  "", 
  IFNA(
    IF(
      INDEX(Singers[], MATCH(IF(D1048&lt;&gt;"", B1048, C1048), Singers[Singers], 0), 2, 0) = "Gents",
      INDEX(Bhajans[], MATCH(IF(D1048&lt;&gt;"", D1048, E1048), Bhajans[title], 0), 13),
      INDEX(Bhajans[], MATCH(IF(D1048&lt;&gt;"", D1048, E1048), Bhajans[title], 0), 14)
    ),
    ""
  )
)
</f>
        <v/>
      </c>
      <c r="J1048" s="70" t="str">
        <f t="array" ref="J1048">IF(AND($D1048="", $E1048=""), "", IFNA(INDEX(Bhajans[], MATCH(IF($D1048&lt;&gt;"", $D1048, $E1048), Bhajans[title], 0), 9), ""))
</f>
        <v/>
      </c>
      <c r="K1048" s="73" t="str">
        <f t="array" ref="K1048">IF(AND($D1048="", $E1048=""), "", IFNA(INDEX(Bhajans[], MATCH(IF($D1048&lt;&gt;"", $D1048, $E1048), Bhajans[title], 0), 5), ""))
</f>
        <v/>
      </c>
      <c r="L1048" s="73" t="str">
        <f t="array" ref="L1048">IF(AND($D1048="", $E1048=""), "", IFNA(INDEX(Bhajans[], MATCH(IF($D1048&lt;&gt;"", $D1048, $E1048), Bhajans[title], 0), 4), ""))
</f>
        <v/>
      </c>
    </row>
    <row r="1049" hidden="1">
      <c r="A1049" s="69"/>
      <c r="C1049" s="2"/>
      <c r="D1049" s="2"/>
      <c r="E1049" s="2"/>
      <c r="H1049" s="70" t="str">
        <f t="array" ref="H1049">IFNA(INDEX(Pitches[],MATCH($G1049,Pitches[Pitches],0),2),"")</f>
        <v/>
      </c>
      <c r="I1049" s="72" t="str">
        <f t="array" ref="I1049">IF(
  AND(D1049="", E1049=""), 
  "", 
  IFNA(
    IF(
      INDEX(Singers[], MATCH(IF(D1049&lt;&gt;"", B1049, C1049), Singers[Singers], 0), 2, 0) = "Gents",
      INDEX(Bhajans[], MATCH(IF(D1049&lt;&gt;"", D1049, E1049), Bhajans[title], 0), 13),
      INDEX(Bhajans[], MATCH(IF(D1049&lt;&gt;"", D1049, E1049), Bhajans[title], 0), 14)
    ),
    ""
  )
)
</f>
        <v/>
      </c>
      <c r="J1049" s="70" t="str">
        <f t="array" ref="J1049">IF(AND($D1049="", $E1049=""), "", IFNA(INDEX(Bhajans[], MATCH(IF($D1049&lt;&gt;"", $D1049, $E1049), Bhajans[title], 0), 9), ""))
</f>
        <v/>
      </c>
      <c r="K1049" s="73" t="str">
        <f t="array" ref="K1049">IF(AND($D1049="", $E1049=""), "", IFNA(INDEX(Bhajans[], MATCH(IF($D1049&lt;&gt;"", $D1049, $E1049), Bhajans[title], 0), 5), ""))
</f>
        <v/>
      </c>
      <c r="L1049" s="73" t="str">
        <f t="array" ref="L1049">IF(AND($D1049="", $E1049=""), "", IFNA(INDEX(Bhajans[], MATCH(IF($D1049&lt;&gt;"", $D1049, $E1049), Bhajans[title], 0), 4), ""))
</f>
        <v/>
      </c>
    </row>
    <row r="1050" hidden="1">
      <c r="A1050" s="69"/>
      <c r="C1050" s="2"/>
      <c r="D1050" s="2"/>
      <c r="E1050" s="2"/>
      <c r="H1050" s="70" t="str">
        <f t="array" ref="H1050">IFNA(INDEX(Pitches[],MATCH($G1050,Pitches[Pitches],0),2),"")</f>
        <v/>
      </c>
      <c r="I1050" s="72" t="str">
        <f t="array" ref="I1050">IF(
  AND(D1050="", E1050=""), 
  "", 
  IFNA(
    IF(
      INDEX(Singers[], MATCH(IF(D1050&lt;&gt;"", B1050, C1050), Singers[Singers], 0), 2, 0) = "Gents",
      INDEX(Bhajans[], MATCH(IF(D1050&lt;&gt;"", D1050, E1050), Bhajans[title], 0), 13),
      INDEX(Bhajans[], MATCH(IF(D1050&lt;&gt;"", D1050, E1050), Bhajans[title], 0), 14)
    ),
    ""
  )
)
</f>
        <v/>
      </c>
      <c r="J1050" s="70" t="str">
        <f t="array" ref="J1050">IF(AND($D1050="", $E1050=""), "", IFNA(INDEX(Bhajans[], MATCH(IF($D1050&lt;&gt;"", $D1050, $E1050), Bhajans[title], 0), 9), ""))
</f>
        <v/>
      </c>
      <c r="K1050" s="73" t="str">
        <f t="array" ref="K1050">IF(AND($D1050="", $E1050=""), "", IFNA(INDEX(Bhajans[], MATCH(IF($D1050&lt;&gt;"", $D1050, $E1050), Bhajans[title], 0), 5), ""))
</f>
        <v/>
      </c>
      <c r="L1050" s="73" t="str">
        <f t="array" ref="L1050">IF(AND($D1050="", $E1050=""), "", IFNA(INDEX(Bhajans[], MATCH(IF($D1050&lt;&gt;"", $D1050, $E1050), Bhajans[title], 0), 4), ""))
</f>
        <v/>
      </c>
    </row>
    <row r="1051" hidden="1">
      <c r="A1051" s="69"/>
      <c r="C1051" s="2"/>
      <c r="D1051" s="2"/>
      <c r="E1051" s="2"/>
      <c r="H1051" s="70" t="str">
        <f t="array" ref="H1051">IFNA(INDEX(Pitches[],MATCH($G1051,Pitches[Pitches],0),2),"")</f>
        <v/>
      </c>
      <c r="I1051" s="72" t="str">
        <f t="array" ref="I1051">IF(
  AND(D1051="", E1051=""), 
  "", 
  IFNA(
    IF(
      INDEX(Singers[], MATCH(IF(D1051&lt;&gt;"", B1051, C1051), Singers[Singers], 0), 2, 0) = "Gents",
      INDEX(Bhajans[], MATCH(IF(D1051&lt;&gt;"", D1051, E1051), Bhajans[title], 0), 13),
      INDEX(Bhajans[], MATCH(IF(D1051&lt;&gt;"", D1051, E1051), Bhajans[title], 0), 14)
    ),
    ""
  )
)
</f>
        <v/>
      </c>
      <c r="J1051" s="70" t="str">
        <f t="array" ref="J1051">IF(AND($D1051="", $E1051=""), "", IFNA(INDEX(Bhajans[], MATCH(IF($D1051&lt;&gt;"", $D1051, $E1051), Bhajans[title], 0), 9), ""))
</f>
        <v/>
      </c>
      <c r="K1051" s="73" t="str">
        <f t="array" ref="K1051">IF(AND($D1051="", $E1051=""), "", IFNA(INDEX(Bhajans[], MATCH(IF($D1051&lt;&gt;"", $D1051, $E1051), Bhajans[title], 0), 5), ""))
</f>
        <v/>
      </c>
      <c r="L1051" s="73" t="str">
        <f t="array" ref="L1051">IF(AND($D1051="", $E1051=""), "", IFNA(INDEX(Bhajans[], MATCH(IF($D1051&lt;&gt;"", $D1051, $E1051), Bhajans[title], 0), 4), ""))
</f>
        <v/>
      </c>
    </row>
    <row r="1052" hidden="1">
      <c r="A1052" s="74"/>
      <c r="B1052" s="70"/>
      <c r="C1052" s="70"/>
      <c r="D1052" s="70"/>
      <c r="E1052" s="70"/>
      <c r="F1052" s="70"/>
      <c r="G1052" s="71"/>
      <c r="H1052" s="70" t="str">
        <f t="array" ref="H1052">IFNA(INDEX(Pitches[],MATCH($G1052,Pitches[Pitches],0),2),"")</f>
        <v/>
      </c>
      <c r="I1052" s="72" t="str">
        <f t="array" ref="I1052">IF(
  AND(D1052="", E1052=""), 
  "", 
  IFNA(
    IF(
      INDEX(Singers[], MATCH(IF(D1052&lt;&gt;"", B1052, C1052), Singers[Singers], 0), 2, 0) = "Gents",
      INDEX(Bhajans[], MATCH(IF(D1052&lt;&gt;"", D1052, E1052), Bhajans[title], 0), 13),
      INDEX(Bhajans[], MATCH(IF(D1052&lt;&gt;"", D1052, E1052), Bhajans[title], 0), 14)
    ),
    ""
  )
)
</f>
        <v/>
      </c>
      <c r="J1052" s="70" t="str">
        <f t="array" ref="J1052">IF(AND($D1052="", $E1052=""), "", IFNA(INDEX(Bhajans[], MATCH(IF($D1052&lt;&gt;"", $D1052, $E1052), Bhajans[title], 0), 9), ""))
</f>
        <v/>
      </c>
      <c r="K1052" s="73" t="str">
        <f t="array" ref="K1052">IF(AND($D1052="", $E1052=""), "", IFNA(INDEX(Bhajans[], MATCH(IF($D1052&lt;&gt;"", $D1052, $E1052), Bhajans[title], 0), 5), ""))
</f>
        <v/>
      </c>
      <c r="L1052" s="73" t="str">
        <f t="array" ref="L1052">IF(AND($D1052="", $E1052=""), "", IFNA(INDEX(Bhajans[], MATCH(IF($D1052&lt;&gt;"", $D1052, $E1052), Bhajans[title], 0), 4), ""))
</f>
        <v/>
      </c>
    </row>
    <row r="1053" hidden="1">
      <c r="A1053" s="51"/>
      <c r="B1053" s="70"/>
      <c r="C1053" s="70"/>
      <c r="D1053" s="70"/>
      <c r="E1053" s="70"/>
      <c r="F1053" s="70"/>
      <c r="G1053" s="71"/>
      <c r="H1053" s="70" t="str">
        <f t="array" ref="H1053">IFNA(INDEX(Pitches[],MATCH($G1053,Pitches[Pitches],0),2),"")</f>
        <v/>
      </c>
      <c r="I1053" s="72" t="str">
        <f t="array" ref="I1053">IF(
  AND(D1053="", E1053=""), 
  "", 
  IFNA(
    IF(
      INDEX(Singers[], MATCH(IF(D1053&lt;&gt;"", B1053, C1053), Singers[Singers], 0), 2, 0) = "Gents",
      INDEX(Bhajans[], MATCH(IF(D1053&lt;&gt;"", D1053, E1053), Bhajans[title], 0), 13),
      INDEX(Bhajans[], MATCH(IF(D1053&lt;&gt;"", D1053, E1053), Bhajans[title], 0), 14)
    ),
    ""
  )
)
</f>
        <v/>
      </c>
      <c r="J1053" s="70" t="str">
        <f t="array" ref="J1053">IF(AND($D1053="", $E1053=""), "", IFNA(INDEX(Bhajans[], MATCH(IF($D1053&lt;&gt;"", $D1053, $E1053), Bhajans[title], 0), 9), ""))
</f>
        <v/>
      </c>
      <c r="K1053" s="73" t="str">
        <f t="array" ref="K1053">IF(AND($D1053="", $E1053=""), "", IFNA(INDEX(Bhajans[], MATCH(IF($D1053&lt;&gt;"", $D1053, $E1053), Bhajans[title], 0), 5), ""))
</f>
        <v/>
      </c>
      <c r="L1053" s="73" t="str">
        <f t="array" ref="L1053">IF(AND($D1053="", $E1053=""), "", IFNA(INDEX(Bhajans[], MATCH(IF($D1053&lt;&gt;"", $D1053, $E1053), Bhajans[title], 0), 4), ""))
</f>
        <v/>
      </c>
    </row>
    <row r="1054" hidden="1">
      <c r="A1054" s="51"/>
      <c r="B1054" s="70"/>
      <c r="C1054" s="70"/>
      <c r="D1054" s="70"/>
      <c r="E1054" s="70"/>
      <c r="F1054" s="70"/>
      <c r="G1054" s="71"/>
      <c r="H1054" s="70" t="str">
        <f t="array" ref="H1054">IFNA(INDEX(Pitches[],MATCH($G1054,Pitches[Pitches],0),2),"")</f>
        <v/>
      </c>
      <c r="I1054" s="72" t="str">
        <f t="array" ref="I1054">IF(
  AND(D1054="", E1054=""), 
  "", 
  IFNA(
    IF(
      INDEX(Singers[], MATCH(IF(D1054&lt;&gt;"", B1054, C1054), Singers[Singers], 0), 2, 0) = "Gents",
      INDEX(Bhajans[], MATCH(IF(D1054&lt;&gt;"", D1054, E1054), Bhajans[title], 0), 13),
      INDEX(Bhajans[], MATCH(IF(D1054&lt;&gt;"", D1054, E1054), Bhajans[title], 0), 14)
    ),
    ""
  )
)
</f>
        <v/>
      </c>
      <c r="J1054" s="70" t="str">
        <f t="array" ref="J1054">IF(AND($D1054="", $E1054=""), "", IFNA(INDEX(Bhajans[], MATCH(IF($D1054&lt;&gt;"", $D1054, $E1054), Bhajans[title], 0), 9), ""))
</f>
        <v/>
      </c>
      <c r="K1054" s="73" t="str">
        <f t="array" ref="K1054">IF(AND($D1054="", $E1054=""), "", IFNA(INDEX(Bhajans[], MATCH(IF($D1054&lt;&gt;"", $D1054, $E1054), Bhajans[title], 0), 5), ""))
</f>
        <v/>
      </c>
      <c r="L1054" s="73" t="str">
        <f t="array" ref="L1054">IF(AND($D1054="", $E1054=""), "", IFNA(INDEX(Bhajans[], MATCH(IF($D1054&lt;&gt;"", $D1054, $E1054), Bhajans[title], 0), 4), ""))
</f>
        <v/>
      </c>
    </row>
    <row r="1055" hidden="1">
      <c r="A1055" s="51"/>
      <c r="B1055" s="70"/>
      <c r="C1055" s="70"/>
      <c r="D1055" s="70"/>
      <c r="E1055" s="70"/>
      <c r="F1055" s="70"/>
      <c r="G1055" s="71"/>
      <c r="H1055" s="70" t="str">
        <f t="array" ref="H1055">IFNA(INDEX(Pitches[],MATCH($G1055,Pitches[Pitches],0),2),"")</f>
        <v/>
      </c>
      <c r="I1055" s="72" t="str">
        <f t="array" ref="I1055">IF(
  AND(D1055="", E1055=""), 
  "", 
  IFNA(
    IF(
      INDEX(Singers[], MATCH(IF(D1055&lt;&gt;"", B1055, C1055), Singers[Singers], 0), 2, 0) = "Gents",
      INDEX(Bhajans[], MATCH(IF(D1055&lt;&gt;"", D1055, E1055), Bhajans[title], 0), 13),
      INDEX(Bhajans[], MATCH(IF(D1055&lt;&gt;"", D1055, E1055), Bhajans[title], 0), 14)
    ),
    ""
  )
)
</f>
        <v/>
      </c>
      <c r="J1055" s="70" t="str">
        <f t="array" ref="J1055">IF(AND($D1055="", $E1055=""), "", IFNA(INDEX(Bhajans[], MATCH(IF($D1055&lt;&gt;"", $D1055, $E1055), Bhajans[title], 0), 9), ""))
</f>
        <v/>
      </c>
      <c r="K1055" s="73" t="str">
        <f t="array" ref="K1055">IF(AND($D1055="", $E1055=""), "", IFNA(INDEX(Bhajans[], MATCH(IF($D1055&lt;&gt;"", $D1055, $E1055), Bhajans[title], 0), 5), ""))
</f>
        <v/>
      </c>
      <c r="L1055" s="73" t="str">
        <f t="array" ref="L1055">IF(AND($D1055="", $E1055=""), "", IFNA(INDEX(Bhajans[], MATCH(IF($D1055&lt;&gt;"", $D1055, $E1055), Bhajans[title], 0), 4), ""))
</f>
        <v/>
      </c>
    </row>
    <row r="1056" hidden="1">
      <c r="A1056" s="51"/>
      <c r="B1056" s="70"/>
      <c r="C1056" s="70"/>
      <c r="D1056" s="70"/>
      <c r="E1056" s="70"/>
      <c r="F1056" s="70"/>
      <c r="G1056" s="71"/>
      <c r="H1056" s="70" t="str">
        <f t="array" ref="H1056">IFNA(INDEX(Pitches[],MATCH($G1056,Pitches[Pitches],0),2),"")</f>
        <v/>
      </c>
      <c r="I1056" s="72" t="str">
        <f t="array" ref="I1056">IF(
  AND(D1056="", E1056=""), 
  "", 
  IFNA(
    IF(
      INDEX(Singers[], MATCH(IF(D1056&lt;&gt;"", B1056, C1056), Singers[Singers], 0), 2, 0) = "Gents",
      INDEX(Bhajans[], MATCH(IF(D1056&lt;&gt;"", D1056, E1056), Bhajans[title], 0), 13),
      INDEX(Bhajans[], MATCH(IF(D1056&lt;&gt;"", D1056, E1056), Bhajans[title], 0), 14)
    ),
    ""
  )
)
</f>
        <v/>
      </c>
      <c r="J1056" s="70" t="str">
        <f t="array" ref="J1056">IF(AND($D1056="", $E1056=""), "", IFNA(INDEX(Bhajans[], MATCH(IF($D1056&lt;&gt;"", $D1056, $E1056), Bhajans[title], 0), 9), ""))
</f>
        <v/>
      </c>
      <c r="K1056" s="73" t="str">
        <f t="array" ref="K1056">IF(AND($D1056="", $E1056=""), "", IFNA(INDEX(Bhajans[], MATCH(IF($D1056&lt;&gt;"", $D1056, $E1056), Bhajans[title], 0), 5), ""))
</f>
        <v/>
      </c>
      <c r="L1056" s="73" t="str">
        <f t="array" ref="L1056">IF(AND($D1056="", $E1056=""), "", IFNA(INDEX(Bhajans[], MATCH(IF($D1056&lt;&gt;"", $D1056, $E1056), Bhajans[title], 0), 4), ""))
</f>
        <v/>
      </c>
    </row>
    <row r="1057" hidden="1">
      <c r="A1057" s="51"/>
      <c r="B1057" s="70"/>
      <c r="C1057" s="70"/>
      <c r="D1057" s="70"/>
      <c r="E1057" s="70"/>
      <c r="F1057" s="70"/>
      <c r="G1057" s="71"/>
      <c r="H1057" s="70" t="str">
        <f t="array" ref="H1057">IFNA(INDEX(Pitches[],MATCH($G1057,Pitches[Pitches],0),2),"")</f>
        <v/>
      </c>
      <c r="I1057" s="72" t="str">
        <f t="array" ref="I1057">IF(
  AND(D1057="", E1057=""), 
  "", 
  IFNA(
    IF(
      INDEX(Singers[], MATCH(IF(D1057&lt;&gt;"", B1057, C1057), Singers[Singers], 0), 2, 0) = "Gents",
      INDEX(Bhajans[], MATCH(IF(D1057&lt;&gt;"", D1057, E1057), Bhajans[title], 0), 13),
      INDEX(Bhajans[], MATCH(IF(D1057&lt;&gt;"", D1057, E1057), Bhajans[title], 0), 14)
    ),
    ""
  )
)
</f>
        <v/>
      </c>
      <c r="J1057" s="70" t="str">
        <f t="array" ref="J1057">IF(AND($D1057="", $E1057=""), "", IFNA(INDEX(Bhajans[], MATCH(IF($D1057&lt;&gt;"", $D1057, $E1057), Bhajans[title], 0), 9), ""))
</f>
        <v/>
      </c>
      <c r="K1057" s="73" t="str">
        <f t="array" ref="K1057">IF(AND($D1057="", $E1057=""), "", IFNA(INDEX(Bhajans[], MATCH(IF($D1057&lt;&gt;"", $D1057, $E1057), Bhajans[title], 0), 5), ""))
</f>
        <v/>
      </c>
      <c r="L1057" s="73" t="str">
        <f t="array" ref="L1057">IF(AND($D1057="", $E1057=""), "", IFNA(INDEX(Bhajans[], MATCH(IF($D1057&lt;&gt;"", $D1057, $E1057), Bhajans[title], 0), 4), ""))
</f>
        <v/>
      </c>
    </row>
    <row r="1058" hidden="1">
      <c r="A1058" s="51"/>
      <c r="B1058" s="51"/>
      <c r="C1058" s="70"/>
      <c r="D1058" s="70"/>
      <c r="E1058" s="70"/>
      <c r="F1058" s="70"/>
      <c r="G1058" s="71"/>
      <c r="H1058" s="70" t="str">
        <f t="array" ref="H1058">IFNA(INDEX(Pitches[],MATCH($G1058,Pitches[Pitches],0),2),"")</f>
        <v/>
      </c>
      <c r="I1058" s="72" t="str">
        <f t="array" ref="I1058">IF(
  AND(D1058="", E1058=""), 
  "", 
  IFNA(
    IF(
      INDEX(Singers[], MATCH(IF(D1058&lt;&gt;"", B1058, C1058), Singers[Singers], 0), 2, 0) = "Gents",
      INDEX(Bhajans[], MATCH(IF(D1058&lt;&gt;"", D1058, E1058), Bhajans[title], 0), 13),
      INDEX(Bhajans[], MATCH(IF(D1058&lt;&gt;"", D1058, E1058), Bhajans[title], 0), 14)
    ),
    ""
  )
)
</f>
        <v/>
      </c>
      <c r="J1058" s="70" t="str">
        <f t="array" ref="J1058">IF(AND($D1058="", $E1058=""), "", IFNA(INDEX(Bhajans[], MATCH(IF($D1058&lt;&gt;"", $D1058, $E1058), Bhajans[title], 0), 9), ""))
</f>
        <v/>
      </c>
      <c r="K1058" s="73" t="str">
        <f t="array" ref="K1058">IF(AND($D1058="", $E1058=""), "", IFNA(INDEX(Bhajans[], MATCH(IF($D1058&lt;&gt;"", $D1058, $E1058), Bhajans[title], 0), 5), ""))
</f>
        <v/>
      </c>
      <c r="L1058" s="73" t="str">
        <f t="array" ref="L1058">IF(AND($D1058="", $E1058=""), "", IFNA(INDEX(Bhajans[], MATCH(IF($D1058&lt;&gt;"", $D1058, $E1058), Bhajans[title], 0), 4), ""))
</f>
        <v/>
      </c>
    </row>
    <row r="1059" hidden="1">
      <c r="A1059" s="51"/>
      <c r="B1059" s="51"/>
      <c r="C1059" s="70"/>
      <c r="D1059" s="70"/>
      <c r="E1059" s="70"/>
      <c r="F1059" s="70"/>
      <c r="G1059" s="71"/>
      <c r="H1059" s="70" t="str">
        <f t="array" ref="H1059">IFNA(INDEX(Pitches[],MATCH($G1059,Pitches[Pitches],0),2),"")</f>
        <v/>
      </c>
      <c r="I1059" s="72" t="str">
        <f t="array" ref="I1059">IF(
  AND(D1059="", E1059=""), 
  "", 
  IFNA(
    IF(
      INDEX(Singers[], MATCH(IF(D1059&lt;&gt;"", B1059, C1059), Singers[Singers], 0), 2, 0) = "Gents",
      INDEX(Bhajans[], MATCH(IF(D1059&lt;&gt;"", D1059, E1059), Bhajans[title], 0), 13),
      INDEX(Bhajans[], MATCH(IF(D1059&lt;&gt;"", D1059, E1059), Bhajans[title], 0), 14)
    ),
    ""
  )
)
</f>
        <v/>
      </c>
      <c r="J1059" s="70" t="str">
        <f t="array" ref="J1059">IF(AND($D1059="", $E1059=""), "", IFNA(INDEX(Bhajans[], MATCH(IF($D1059&lt;&gt;"", $D1059, $E1059), Bhajans[title], 0), 9), ""))
</f>
        <v/>
      </c>
      <c r="K1059" s="73" t="str">
        <f t="array" ref="K1059">IF(AND($D1059="", $E1059=""), "", IFNA(INDEX(Bhajans[], MATCH(IF($D1059&lt;&gt;"", $D1059, $E1059), Bhajans[title], 0), 5), ""))
</f>
        <v/>
      </c>
      <c r="L1059" s="73" t="str">
        <f t="array" ref="L1059">IF(AND($D1059="", $E1059=""), "", IFNA(INDEX(Bhajans[], MATCH(IF($D1059&lt;&gt;"", $D1059, $E1059), Bhajans[title], 0), 4), ""))
</f>
        <v/>
      </c>
    </row>
    <row r="1060" hidden="1">
      <c r="A1060" s="51"/>
      <c r="B1060" s="51"/>
      <c r="C1060" s="70"/>
      <c r="D1060" s="70"/>
      <c r="E1060" s="70"/>
      <c r="F1060" s="70"/>
      <c r="G1060" s="71"/>
      <c r="H1060" s="70" t="str">
        <f t="array" ref="H1060">IFNA(INDEX(Pitches[],MATCH($G1060,Pitches[Pitches],0),2),"")</f>
        <v/>
      </c>
      <c r="I1060" s="72" t="str">
        <f t="array" ref="I1060">IF(
  AND(D1060="", E1060=""), 
  "", 
  IFNA(
    IF(
      INDEX(Singers[], MATCH(IF(D1060&lt;&gt;"", B1060, C1060), Singers[Singers], 0), 2, 0) = "Gents",
      INDEX(Bhajans[], MATCH(IF(D1060&lt;&gt;"", D1060, E1060), Bhajans[title], 0), 13),
      INDEX(Bhajans[], MATCH(IF(D1060&lt;&gt;"", D1060, E1060), Bhajans[title], 0), 14)
    ),
    ""
  )
)
</f>
        <v/>
      </c>
      <c r="J1060" s="70" t="str">
        <f t="array" ref="J1060">IF(AND($D1060="", $E1060=""), "", IFNA(INDEX(Bhajans[], MATCH(IF($D1060&lt;&gt;"", $D1060, $E1060), Bhajans[title], 0), 9), ""))
</f>
        <v/>
      </c>
      <c r="K1060" s="73" t="str">
        <f t="array" ref="K1060">IF(AND($D1060="", $E1060=""), "", IFNA(INDEX(Bhajans[], MATCH(IF($D1060&lt;&gt;"", $D1060, $E1060), Bhajans[title], 0), 5), ""))
</f>
        <v/>
      </c>
      <c r="L1060" s="73" t="str">
        <f t="array" ref="L1060">IF(AND($D1060="", $E1060=""), "", IFNA(INDEX(Bhajans[], MATCH(IF($D1060&lt;&gt;"", $D1060, $E1060), Bhajans[title], 0), 4), ""))
</f>
        <v/>
      </c>
    </row>
    <row r="1061" hidden="1">
      <c r="A1061" s="51"/>
      <c r="B1061" s="51"/>
      <c r="C1061" s="70"/>
      <c r="D1061" s="70"/>
      <c r="E1061" s="70"/>
      <c r="F1061" s="70"/>
      <c r="G1061" s="71"/>
      <c r="H1061" s="70" t="str">
        <f t="array" ref="H1061">IFNA(INDEX(Pitches[],MATCH($G1061,Pitches[Pitches],0),2),"")</f>
        <v/>
      </c>
      <c r="I1061" s="72" t="str">
        <f t="array" ref="I1061">IF(
  AND(D1061="", E1061=""), 
  "", 
  IFNA(
    IF(
      INDEX(Singers[], MATCH(IF(D1061&lt;&gt;"", B1061, C1061), Singers[Singers], 0), 2, 0) = "Gents",
      INDEX(Bhajans[], MATCH(IF(D1061&lt;&gt;"", D1061, E1061), Bhajans[title], 0), 13),
      INDEX(Bhajans[], MATCH(IF(D1061&lt;&gt;"", D1061, E1061), Bhajans[title], 0), 14)
    ),
    ""
  )
)
</f>
        <v/>
      </c>
      <c r="J1061" s="70" t="str">
        <f t="array" ref="J1061">IF(AND($D1061="", $E1061=""), "", IFNA(INDEX(Bhajans[], MATCH(IF($D1061&lt;&gt;"", $D1061, $E1061), Bhajans[title], 0), 9), ""))
</f>
        <v/>
      </c>
      <c r="K1061" s="73" t="str">
        <f t="array" ref="K1061">IF(AND($D1061="", $E1061=""), "", IFNA(INDEX(Bhajans[], MATCH(IF($D1061&lt;&gt;"", $D1061, $E1061), Bhajans[title], 0), 5), ""))
</f>
        <v/>
      </c>
      <c r="L1061" s="73" t="str">
        <f t="array" ref="L1061">IF(AND($D1061="", $E1061=""), "", IFNA(INDEX(Bhajans[], MATCH(IF($D1061&lt;&gt;"", $D1061, $E1061), Bhajans[title], 0), 4), ""))
</f>
        <v/>
      </c>
    </row>
    <row r="1062" hidden="1">
      <c r="A1062" s="51"/>
      <c r="B1062" s="51"/>
      <c r="C1062" s="70"/>
      <c r="D1062" s="70"/>
      <c r="E1062" s="70"/>
      <c r="F1062" s="70"/>
      <c r="G1062" s="71"/>
      <c r="H1062" s="70" t="str">
        <f t="array" ref="H1062">IFNA(INDEX(Pitches[],MATCH($G1062,Pitches[Pitches],0),2),"")</f>
        <v/>
      </c>
      <c r="I1062" s="72" t="str">
        <f t="array" ref="I1062">IF(
  AND(D1062="", E1062=""), 
  "", 
  IFNA(
    IF(
      INDEX(Singers[], MATCH(IF(D1062&lt;&gt;"", B1062, C1062), Singers[Singers], 0), 2, 0) = "Gents",
      INDEX(Bhajans[], MATCH(IF(D1062&lt;&gt;"", D1062, E1062), Bhajans[title], 0), 13),
      INDEX(Bhajans[], MATCH(IF(D1062&lt;&gt;"", D1062, E1062), Bhajans[title], 0), 14)
    ),
    ""
  )
)
</f>
        <v/>
      </c>
      <c r="J1062" s="70" t="str">
        <f t="array" ref="J1062">IF(AND($D1062="", $E1062=""), "", IFNA(INDEX(Bhajans[], MATCH(IF($D1062&lt;&gt;"", $D1062, $E1062), Bhajans[title], 0), 9), ""))
</f>
        <v/>
      </c>
      <c r="K1062" s="73" t="str">
        <f t="array" ref="K1062">IF(AND($D1062="", $E1062=""), "", IFNA(INDEX(Bhajans[], MATCH(IF($D1062&lt;&gt;"", $D1062, $E1062), Bhajans[title], 0), 5), ""))
</f>
        <v/>
      </c>
      <c r="L1062" s="73" t="str">
        <f t="array" ref="L1062">IF(AND($D1062="", $E1062=""), "", IFNA(INDEX(Bhajans[], MATCH(IF($D1062&lt;&gt;"", $D1062, $E1062), Bhajans[title], 0), 4), ""))
</f>
        <v/>
      </c>
    </row>
    <row r="1063" hidden="1">
      <c r="A1063" s="51"/>
      <c r="B1063" s="51"/>
      <c r="C1063" s="70"/>
      <c r="D1063" s="70"/>
      <c r="E1063" s="70"/>
      <c r="F1063" s="70"/>
      <c r="G1063" s="71"/>
      <c r="H1063" s="70" t="str">
        <f t="array" ref="H1063">IFNA(INDEX(Pitches[],MATCH($G1063,Pitches[Pitches],0),2),"")</f>
        <v/>
      </c>
      <c r="I1063" s="72" t="str">
        <f t="array" ref="I1063">IF(
  AND(D1063="", E1063=""), 
  "", 
  IFNA(
    IF(
      INDEX(Singers[], MATCH(IF(D1063&lt;&gt;"", B1063, C1063), Singers[Singers], 0), 2, 0) = "Gents",
      INDEX(Bhajans[], MATCH(IF(D1063&lt;&gt;"", D1063, E1063), Bhajans[title], 0), 13),
      INDEX(Bhajans[], MATCH(IF(D1063&lt;&gt;"", D1063, E1063), Bhajans[title], 0), 14)
    ),
    ""
  )
)
</f>
        <v/>
      </c>
      <c r="J1063" s="70" t="str">
        <f t="array" ref="J1063">IF(AND($D1063="", $E1063=""), "", IFNA(INDEX(Bhajans[], MATCH(IF($D1063&lt;&gt;"", $D1063, $E1063), Bhajans[title], 0), 9), ""))
</f>
        <v/>
      </c>
      <c r="K1063" s="73" t="str">
        <f t="array" ref="K1063">IF(AND($D1063="", $E1063=""), "", IFNA(INDEX(Bhajans[], MATCH(IF($D1063&lt;&gt;"", $D1063, $E1063), Bhajans[title], 0), 5), ""))
</f>
        <v/>
      </c>
      <c r="L1063" s="73" t="str">
        <f t="array" ref="L1063">IF(AND($D1063="", $E1063=""), "", IFNA(INDEX(Bhajans[], MATCH(IF($D1063&lt;&gt;"", $D1063, $E1063), Bhajans[title], 0), 4), ""))
</f>
        <v/>
      </c>
    </row>
    <row r="1064" hidden="1">
      <c r="A1064" s="51"/>
      <c r="B1064" s="51"/>
      <c r="C1064" s="70"/>
      <c r="D1064" s="70"/>
      <c r="E1064" s="70"/>
      <c r="F1064" s="70"/>
      <c r="G1064" s="71"/>
      <c r="H1064" s="70" t="str">
        <f t="array" ref="H1064">IFNA(INDEX(Pitches[],MATCH($G1064,Pitches[Pitches],0),2),"")</f>
        <v/>
      </c>
      <c r="I1064" s="72" t="str">
        <f t="array" ref="I1064">IF(
  AND(D1064="", E1064=""), 
  "", 
  IFNA(
    IF(
      INDEX(Singers[], MATCH(IF(D1064&lt;&gt;"", B1064, C1064), Singers[Singers], 0), 2, 0) = "Gents",
      INDEX(Bhajans[], MATCH(IF(D1064&lt;&gt;"", D1064, E1064), Bhajans[title], 0), 13),
      INDEX(Bhajans[], MATCH(IF(D1064&lt;&gt;"", D1064, E1064), Bhajans[title], 0), 14)
    ),
    ""
  )
)
</f>
        <v/>
      </c>
      <c r="J1064" s="70" t="str">
        <f t="array" ref="J1064">IF(AND($D1064="", $E1064=""), "", IFNA(INDEX(Bhajans[], MATCH(IF($D1064&lt;&gt;"", $D1064, $E1064), Bhajans[title], 0), 9), ""))
</f>
        <v/>
      </c>
      <c r="K1064" s="73" t="str">
        <f t="array" ref="K1064">IF(AND($D1064="", $E1064=""), "", IFNA(INDEX(Bhajans[], MATCH(IF($D1064&lt;&gt;"", $D1064, $E1064), Bhajans[title], 0), 5), ""))
</f>
        <v/>
      </c>
      <c r="L1064" s="73" t="str">
        <f t="array" ref="L1064">IF(AND($D1064="", $E1064=""), "", IFNA(INDEX(Bhajans[], MATCH(IF($D1064&lt;&gt;"", $D1064, $E1064), Bhajans[title], 0), 4), ""))
</f>
        <v/>
      </c>
    </row>
    <row r="1065" hidden="1">
      <c r="B1065" s="51"/>
      <c r="C1065" s="70"/>
      <c r="D1065" s="70"/>
      <c r="E1065" s="70"/>
      <c r="F1065" s="70"/>
      <c r="G1065" s="71"/>
      <c r="H1065" s="70" t="str">
        <f t="array" ref="H1065">IFNA(INDEX(Pitches[],MATCH($G1065,Pitches[Pitches],0),2),"")</f>
        <v/>
      </c>
      <c r="I1065" s="72" t="str">
        <f t="array" ref="I1065">IF(
  AND(D1065="", E1065=""), 
  "", 
  IFNA(
    IF(
      INDEX(Singers[], MATCH(IF(D1065&lt;&gt;"", B1065, C1065), Singers[Singers], 0), 2, 0) = "Gents",
      INDEX(Bhajans[], MATCH(IF(D1065&lt;&gt;"", D1065, E1065), Bhajans[title], 0), 13),
      INDEX(Bhajans[], MATCH(IF(D1065&lt;&gt;"", D1065, E1065), Bhajans[title], 0), 14)
    ),
    ""
  )
)
</f>
        <v/>
      </c>
      <c r="J1065" s="70" t="str">
        <f t="array" ref="J1065">IF(AND($D1065="", $E1065=""), "", IFNA(INDEX(Bhajans[], MATCH(IF($D1065&lt;&gt;"", $D1065, $E1065), Bhajans[title], 0), 9), ""))
</f>
        <v/>
      </c>
      <c r="K1065" s="73" t="str">
        <f t="array" ref="K1065">IF(AND($D1065="", $E1065=""), "", IFNA(INDEX(Bhajans[], MATCH(IF($D1065&lt;&gt;"", $D1065, $E1065), Bhajans[title], 0), 5), ""))
</f>
        <v/>
      </c>
      <c r="L1065" s="73" t="str">
        <f t="array" ref="L1065">IF(AND($D1065="", $E1065=""), "", IFNA(INDEX(Bhajans[], MATCH(IF($D1065&lt;&gt;"", $D1065, $E1065), Bhajans[title], 0), 4), ""))
</f>
        <v/>
      </c>
    </row>
    <row r="1066" hidden="1">
      <c r="B1066" s="51"/>
      <c r="C1066" s="70"/>
      <c r="D1066" s="70"/>
      <c r="E1066" s="70"/>
      <c r="F1066" s="70"/>
      <c r="G1066" s="70"/>
      <c r="H1066" s="70" t="str">
        <f t="array" ref="H1066">IFNA(INDEX(Pitches[],MATCH($G1066,Pitches[Pitches],0),2),"")</f>
        <v/>
      </c>
      <c r="I1066" s="72" t="str">
        <f t="array" ref="I1066">IF(
  AND(D1066="", E1066=""), 
  "", 
  IFNA(
    IF(
      INDEX(Singers[], MATCH(IF(D1066&lt;&gt;"", B1066, C1066), Singers[Singers], 0), 2, 0) = "Gents",
      INDEX(Bhajans[], MATCH(IF(D1066&lt;&gt;"", D1066, E1066), Bhajans[title], 0), 13),
      INDEX(Bhajans[], MATCH(IF(D1066&lt;&gt;"", D1066, E1066), Bhajans[title], 0), 14)
    ),
    ""
  )
)
</f>
        <v/>
      </c>
      <c r="J1066" s="70" t="str">
        <f t="array" ref="J1066">IF(AND($D1066="", $E1066=""), "", IFNA(INDEX(Bhajans[], MATCH(IF($D1066&lt;&gt;"", $D1066, $E1066), Bhajans[title], 0), 9), ""))
</f>
        <v/>
      </c>
      <c r="K1066" s="73" t="str">
        <f t="array" ref="K1066">IF(AND($D1066="", $E1066=""), "", IFNA(INDEX(Bhajans[], MATCH(IF($D1066&lt;&gt;"", $D1066, $E1066), Bhajans[title], 0), 5), ""))
</f>
        <v/>
      </c>
      <c r="L1066" s="73" t="str">
        <f t="array" ref="L1066">IF(AND($D1066="", $E1066=""), "", IFNA(INDEX(Bhajans[], MATCH(IF($D1066&lt;&gt;"", $D1066, $E1066), Bhajans[title], 0), 4), ""))
</f>
        <v/>
      </c>
    </row>
    <row r="1067" hidden="1">
      <c r="B1067" s="51"/>
      <c r="C1067" s="70"/>
      <c r="D1067" s="70"/>
      <c r="E1067" s="70"/>
      <c r="F1067" s="70"/>
      <c r="G1067" s="70"/>
      <c r="H1067" s="70" t="str">
        <f t="array" ref="H1067">IFNA(INDEX(Pitches[],MATCH($G1067,Pitches[Pitches],0),2),"")</f>
        <v/>
      </c>
      <c r="I1067" s="72" t="str">
        <f t="array" ref="I1067">IF(
  AND(D1067="", E1067=""), 
  "", 
  IFNA(
    IF(
      INDEX(Singers[], MATCH(IF(D1067&lt;&gt;"", B1067, C1067), Singers[Singers], 0), 2, 0) = "Gents",
      INDEX(Bhajans[], MATCH(IF(D1067&lt;&gt;"", D1067, E1067), Bhajans[title], 0), 13),
      INDEX(Bhajans[], MATCH(IF(D1067&lt;&gt;"", D1067, E1067), Bhajans[title], 0), 14)
    ),
    ""
  )
)
</f>
        <v/>
      </c>
      <c r="J1067" s="70" t="str">
        <f t="array" ref="J1067">IF(AND($D1067="", $E1067=""), "", IFNA(INDEX(Bhajans[], MATCH(IF($D1067&lt;&gt;"", $D1067, $E1067), Bhajans[title], 0), 9), ""))
</f>
        <v/>
      </c>
      <c r="K1067" s="73" t="str">
        <f t="array" ref="K1067">IF(AND($D1067="", $E1067=""), "", IFNA(INDEX(Bhajans[], MATCH(IF($D1067&lt;&gt;"", $D1067, $E1067), Bhajans[title], 0), 5), ""))
</f>
        <v/>
      </c>
      <c r="L1067" s="73" t="str">
        <f t="array" ref="L1067">IF(AND($D1067="", $E1067=""), "", IFNA(INDEX(Bhajans[], MATCH(IF($D1067&lt;&gt;"", $D1067, $E1067), Bhajans[title], 0), 4), ""))
</f>
        <v/>
      </c>
    </row>
    <row r="1068" hidden="1">
      <c r="B1068" s="51"/>
      <c r="C1068" s="70"/>
      <c r="D1068" s="70"/>
      <c r="E1068" s="70"/>
      <c r="F1068" s="70"/>
      <c r="G1068" s="70"/>
      <c r="H1068" s="70"/>
      <c r="I1068" s="70"/>
      <c r="J1068" s="70"/>
      <c r="K1068" s="75"/>
      <c r="L1068" s="76"/>
    </row>
    <row r="1069" hidden="1">
      <c r="B1069" s="70"/>
      <c r="C1069" s="70"/>
      <c r="D1069" s="70"/>
      <c r="E1069" s="70"/>
      <c r="F1069" s="70"/>
      <c r="G1069" s="71"/>
      <c r="H1069" s="70"/>
      <c r="I1069" s="70"/>
      <c r="J1069" s="70"/>
      <c r="L1069" s="76"/>
    </row>
    <row r="1070" hidden="1">
      <c r="B1070" s="70"/>
      <c r="C1070" s="70"/>
      <c r="D1070" s="70"/>
      <c r="E1070" s="70"/>
      <c r="F1070" s="70"/>
      <c r="G1070" s="71"/>
      <c r="H1070" s="70"/>
      <c r="I1070" s="70"/>
      <c r="J1070" s="70"/>
      <c r="K1070" s="75"/>
      <c r="L1070" s="76"/>
    </row>
    <row r="1071" hidden="1">
      <c r="B1071" s="70"/>
      <c r="C1071" s="70"/>
      <c r="D1071" s="70"/>
      <c r="E1071" s="70"/>
      <c r="F1071" s="70"/>
      <c r="G1071" s="71"/>
      <c r="H1071" s="70"/>
      <c r="I1071" s="70"/>
      <c r="J1071" s="70"/>
      <c r="K1071" s="75"/>
      <c r="L1071" s="76"/>
    </row>
    <row r="1072" hidden="1">
      <c r="B1072" s="70"/>
      <c r="C1072" s="70"/>
      <c r="D1072" s="70"/>
      <c r="E1072" s="70"/>
      <c r="F1072" s="70"/>
      <c r="G1072" s="71"/>
      <c r="I1072" s="70"/>
      <c r="J1072" s="70"/>
      <c r="K1072" s="75"/>
      <c r="L1072" s="76"/>
    </row>
    <row r="1073" hidden="1">
      <c r="B1073" s="70"/>
      <c r="C1073" s="70"/>
      <c r="D1073" s="2"/>
      <c r="E1073" s="70"/>
      <c r="F1073" s="70"/>
      <c r="G1073" s="71"/>
      <c r="H1073" s="70"/>
      <c r="I1073" s="70"/>
      <c r="J1073" s="70"/>
      <c r="K1073" s="75"/>
      <c r="L1073" s="76"/>
    </row>
    <row r="1074" hidden="1">
      <c r="B1074" s="70"/>
      <c r="C1074" s="70"/>
      <c r="D1074" s="70"/>
      <c r="E1074" s="70"/>
      <c r="F1074" s="70"/>
      <c r="G1074" s="71"/>
      <c r="H1074" s="70"/>
      <c r="I1074" s="70"/>
      <c r="J1074" s="70"/>
      <c r="K1074" s="75"/>
      <c r="L1074" s="76"/>
    </row>
    <row r="1075" hidden="1">
      <c r="B1075" s="70"/>
      <c r="C1075" s="70"/>
      <c r="D1075" s="70"/>
      <c r="E1075" s="70"/>
      <c r="F1075" s="70"/>
      <c r="G1075" s="71"/>
      <c r="H1075" s="72" t="s">
        <v>11568</v>
      </c>
      <c r="I1075" s="70"/>
      <c r="J1075" s="70"/>
      <c r="K1075" s="75"/>
      <c r="L1075" s="76"/>
    </row>
    <row r="1076">
      <c r="A1076" s="51"/>
      <c r="B1076" s="70"/>
      <c r="C1076" s="70"/>
      <c r="D1076" s="70"/>
      <c r="E1076" s="70"/>
      <c r="F1076" s="70"/>
      <c r="G1076" s="71"/>
      <c r="H1076" s="77"/>
      <c r="I1076" s="70"/>
      <c r="J1076" s="70"/>
      <c r="K1076" s="75"/>
      <c r="L1076" s="76"/>
    </row>
    <row r="1077">
      <c r="A1077" s="51"/>
      <c r="B1077" s="70"/>
      <c r="C1077" s="70"/>
      <c r="D1077" s="70"/>
      <c r="E1077" s="70"/>
      <c r="F1077" s="70"/>
      <c r="G1077" s="71"/>
      <c r="H1077" s="70"/>
      <c r="I1077" s="70"/>
      <c r="J1077" s="70"/>
      <c r="K1077" s="75"/>
      <c r="L1077" s="76"/>
    </row>
    <row r="1078">
      <c r="A1078" s="51"/>
      <c r="B1078" s="72"/>
      <c r="C1078" s="70"/>
      <c r="D1078" s="70"/>
      <c r="E1078" s="70"/>
      <c r="F1078" s="70"/>
      <c r="G1078" s="71"/>
      <c r="H1078" s="70"/>
      <c r="I1078" s="70"/>
      <c r="J1078" s="70"/>
      <c r="K1078" s="75"/>
      <c r="L1078" s="76"/>
    </row>
    <row r="1079">
      <c r="A1079" s="51"/>
      <c r="B1079" s="70"/>
      <c r="C1079" s="70"/>
      <c r="D1079" s="70"/>
      <c r="E1079" s="70"/>
      <c r="F1079" s="70"/>
      <c r="G1079" s="71"/>
      <c r="H1079" s="70"/>
      <c r="I1079" s="70"/>
      <c r="J1079" s="70"/>
      <c r="K1079" s="75"/>
      <c r="L1079" s="76"/>
    </row>
    <row r="1080">
      <c r="A1080" s="51"/>
      <c r="B1080" s="70"/>
      <c r="C1080" s="70"/>
      <c r="D1080" s="70"/>
      <c r="E1080" s="70"/>
      <c r="F1080" s="70"/>
      <c r="G1080" s="71"/>
      <c r="H1080" s="70"/>
      <c r="I1080" s="70"/>
      <c r="J1080" s="70"/>
      <c r="K1080" s="75"/>
      <c r="L1080" s="76"/>
    </row>
    <row r="1081">
      <c r="A1081" s="51"/>
      <c r="B1081" s="70"/>
      <c r="C1081" s="70"/>
      <c r="D1081" s="70"/>
      <c r="E1081" s="70"/>
      <c r="F1081" s="70"/>
      <c r="G1081" s="71"/>
      <c r="H1081" s="70"/>
      <c r="I1081" s="70"/>
      <c r="J1081" s="70"/>
      <c r="K1081" s="75"/>
      <c r="L1081" s="76"/>
    </row>
    <row r="1082">
      <c r="A1082" s="51"/>
      <c r="B1082" s="70"/>
      <c r="C1082" s="70"/>
      <c r="D1082" s="70"/>
      <c r="E1082" s="70"/>
      <c r="F1082" s="70"/>
      <c r="G1082" s="71"/>
      <c r="H1082" s="70"/>
      <c r="I1082" s="70"/>
      <c r="J1082" s="70"/>
      <c r="K1082" s="75"/>
      <c r="L1082" s="76"/>
    </row>
    <row r="1083">
      <c r="A1083" s="51"/>
      <c r="B1083" s="70"/>
      <c r="C1083" s="70"/>
      <c r="D1083" s="70"/>
      <c r="E1083" s="70"/>
      <c r="F1083" s="70"/>
      <c r="G1083" s="71"/>
      <c r="H1083" s="70"/>
      <c r="I1083" s="70"/>
      <c r="J1083" s="70"/>
      <c r="K1083" s="75"/>
      <c r="L1083" s="76"/>
    </row>
    <row r="1084">
      <c r="A1084" s="51"/>
      <c r="B1084" s="70"/>
      <c r="C1084" s="70"/>
      <c r="D1084" s="70"/>
      <c r="E1084" s="70"/>
      <c r="F1084" s="70"/>
      <c r="G1084" s="71"/>
      <c r="H1084" s="70"/>
      <c r="I1084" s="70"/>
      <c r="J1084" s="70"/>
      <c r="K1084" s="75"/>
      <c r="L1084" s="76"/>
    </row>
    <row r="1085">
      <c r="A1085" s="51"/>
      <c r="B1085" s="70"/>
      <c r="C1085" s="70"/>
      <c r="D1085" s="70"/>
      <c r="E1085" s="70"/>
      <c r="F1085" s="70"/>
      <c r="G1085" s="71"/>
      <c r="H1085" s="70"/>
      <c r="I1085" s="70"/>
      <c r="J1085" s="70"/>
      <c r="K1085" s="75"/>
      <c r="L1085" s="76"/>
    </row>
    <row r="1086">
      <c r="A1086" s="51"/>
      <c r="B1086" s="70"/>
      <c r="C1086" s="70"/>
      <c r="D1086" s="70"/>
      <c r="E1086" s="70"/>
      <c r="F1086" s="70"/>
      <c r="G1086" s="71"/>
      <c r="H1086" s="70"/>
      <c r="I1086" s="70"/>
      <c r="J1086" s="70"/>
      <c r="K1086" s="75"/>
      <c r="L1086" s="76"/>
    </row>
    <row r="1087">
      <c r="A1087" s="51"/>
      <c r="B1087" s="70"/>
      <c r="C1087" s="70"/>
      <c r="D1087" s="70"/>
      <c r="E1087" s="70"/>
      <c r="F1087" s="70"/>
      <c r="G1087" s="71"/>
      <c r="H1087" s="70"/>
      <c r="I1087" s="70"/>
      <c r="J1087" s="70"/>
      <c r="K1087" s="75"/>
      <c r="L1087" s="76"/>
    </row>
    <row r="1088">
      <c r="A1088" s="51"/>
      <c r="B1088" s="70"/>
      <c r="C1088" s="70"/>
      <c r="D1088" s="70"/>
      <c r="E1088" s="70"/>
      <c r="F1088" s="70"/>
      <c r="G1088" s="71"/>
      <c r="H1088" s="70"/>
      <c r="I1088" s="70"/>
      <c r="J1088" s="70"/>
      <c r="K1088" s="75"/>
      <c r="L1088" s="76"/>
    </row>
    <row r="1089">
      <c r="A1089" s="51"/>
      <c r="B1089" s="70"/>
      <c r="C1089" s="70"/>
      <c r="D1089" s="70"/>
      <c r="E1089" s="70"/>
      <c r="F1089" s="70"/>
      <c r="G1089" s="71"/>
      <c r="H1089" s="70"/>
      <c r="I1089" s="70"/>
      <c r="J1089" s="70"/>
      <c r="K1089" s="75"/>
      <c r="L1089" s="76"/>
    </row>
    <row r="1090">
      <c r="A1090" s="51"/>
      <c r="B1090" s="70"/>
      <c r="C1090" s="70"/>
      <c r="D1090" s="70"/>
      <c r="E1090" s="70"/>
      <c r="F1090" s="70"/>
      <c r="G1090" s="71"/>
      <c r="H1090" s="70"/>
      <c r="I1090" s="70"/>
      <c r="J1090" s="70"/>
      <c r="K1090" s="75"/>
      <c r="L1090" s="76"/>
    </row>
    <row r="1091">
      <c r="A1091" s="51"/>
      <c r="B1091" s="70"/>
      <c r="C1091" s="70"/>
      <c r="D1091" s="70"/>
      <c r="E1091" s="70"/>
      <c r="F1091" s="70"/>
      <c r="G1091" s="71"/>
      <c r="H1091" s="70"/>
      <c r="I1091" s="70"/>
      <c r="J1091" s="70"/>
      <c r="K1091" s="75"/>
      <c r="L1091" s="76"/>
    </row>
    <row r="1092">
      <c r="A1092" s="51"/>
      <c r="B1092" s="70"/>
      <c r="C1092" s="70"/>
      <c r="D1092" s="70"/>
      <c r="E1092" s="70"/>
      <c r="F1092" s="70"/>
      <c r="G1092" s="71"/>
      <c r="H1092" s="70"/>
      <c r="I1092" s="70"/>
      <c r="J1092" s="70"/>
      <c r="K1092" s="75"/>
      <c r="L1092" s="76"/>
    </row>
    <row r="1093">
      <c r="A1093" s="51"/>
      <c r="B1093" s="70"/>
      <c r="C1093" s="70"/>
      <c r="D1093" s="70"/>
      <c r="E1093" s="70"/>
      <c r="F1093" s="70"/>
      <c r="G1093" s="71"/>
      <c r="H1093" s="70"/>
      <c r="I1093" s="70"/>
      <c r="J1093" s="70"/>
      <c r="K1093" s="75"/>
      <c r="L1093" s="76"/>
    </row>
    <row r="1094">
      <c r="A1094" s="51"/>
      <c r="B1094" s="70"/>
      <c r="C1094" s="70"/>
      <c r="D1094" s="70"/>
      <c r="E1094" s="70"/>
      <c r="F1094" s="70"/>
      <c r="G1094" s="71"/>
      <c r="H1094" s="70"/>
      <c r="I1094" s="70"/>
      <c r="J1094" s="70"/>
      <c r="K1094" s="75"/>
      <c r="L1094" s="76"/>
    </row>
    <row r="1095">
      <c r="A1095" s="51"/>
      <c r="B1095" s="70"/>
      <c r="C1095" s="70"/>
      <c r="D1095" s="70"/>
      <c r="E1095" s="70"/>
      <c r="F1095" s="70"/>
      <c r="G1095" s="71"/>
      <c r="H1095" s="70"/>
      <c r="I1095" s="70"/>
      <c r="J1095" s="70"/>
      <c r="K1095" s="75"/>
      <c r="L1095" s="76"/>
    </row>
    <row r="1096">
      <c r="A1096" s="51"/>
      <c r="B1096" s="70"/>
      <c r="C1096" s="70"/>
      <c r="D1096" s="70"/>
      <c r="E1096" s="70"/>
      <c r="F1096" s="70"/>
      <c r="G1096" s="71"/>
      <c r="H1096" s="70"/>
      <c r="I1096" s="70"/>
      <c r="J1096" s="70"/>
      <c r="K1096" s="75"/>
      <c r="L1096" s="76"/>
    </row>
    <row r="1097">
      <c r="A1097" s="51"/>
      <c r="B1097" s="70"/>
      <c r="C1097" s="70"/>
      <c r="D1097" s="70"/>
      <c r="E1097" s="70"/>
      <c r="F1097" s="70"/>
      <c r="G1097" s="71"/>
      <c r="H1097" s="70"/>
      <c r="I1097" s="70"/>
      <c r="J1097" s="70"/>
      <c r="K1097" s="75"/>
      <c r="L1097" s="76"/>
    </row>
    <row r="1098">
      <c r="A1098" s="51"/>
      <c r="B1098" s="70"/>
      <c r="C1098" s="70"/>
      <c r="D1098" s="70"/>
      <c r="E1098" s="70"/>
      <c r="F1098" s="70"/>
      <c r="G1098" s="71"/>
      <c r="H1098" s="70"/>
      <c r="I1098" s="70"/>
      <c r="J1098" s="70"/>
      <c r="K1098" s="75"/>
      <c r="L1098" s="76"/>
    </row>
    <row r="1099">
      <c r="A1099" s="51"/>
      <c r="B1099" s="70"/>
      <c r="C1099" s="70"/>
      <c r="D1099" s="70"/>
      <c r="E1099" s="70"/>
      <c r="F1099" s="70"/>
      <c r="G1099" s="71"/>
      <c r="H1099" s="70"/>
      <c r="I1099" s="70"/>
      <c r="J1099" s="70"/>
      <c r="K1099" s="75"/>
      <c r="L1099" s="76"/>
    </row>
    <row r="1100">
      <c r="A1100" s="51"/>
      <c r="B1100" s="70"/>
      <c r="C1100" s="70"/>
      <c r="D1100" s="70"/>
      <c r="E1100" s="70"/>
      <c r="F1100" s="70"/>
      <c r="G1100" s="71"/>
      <c r="H1100" s="70"/>
      <c r="I1100" s="70"/>
      <c r="J1100" s="70"/>
      <c r="K1100" s="75"/>
      <c r="L1100" s="76"/>
    </row>
    <row r="1101">
      <c r="A1101" s="51"/>
      <c r="B1101" s="70"/>
      <c r="C1101" s="70"/>
      <c r="D1101" s="70"/>
      <c r="E1101" s="70"/>
      <c r="F1101" s="70"/>
      <c r="G1101" s="71"/>
      <c r="H1101" s="70"/>
      <c r="I1101" s="70"/>
      <c r="J1101" s="70"/>
      <c r="K1101" s="75"/>
      <c r="L1101" s="76"/>
    </row>
    <row r="1102">
      <c r="A1102" s="51"/>
      <c r="B1102" s="70"/>
      <c r="C1102" s="70"/>
      <c r="D1102" s="70"/>
      <c r="E1102" s="70"/>
      <c r="F1102" s="70"/>
      <c r="G1102" s="71"/>
      <c r="H1102" s="70"/>
      <c r="I1102" s="70"/>
      <c r="J1102" s="70"/>
      <c r="K1102" s="75"/>
      <c r="L1102" s="76"/>
    </row>
    <row r="1103">
      <c r="A1103" s="51"/>
      <c r="B1103" s="70"/>
      <c r="C1103" s="70"/>
      <c r="D1103" s="70"/>
      <c r="E1103" s="70"/>
      <c r="F1103" s="70"/>
      <c r="G1103" s="71"/>
      <c r="H1103" s="70"/>
      <c r="I1103" s="70"/>
      <c r="J1103" s="70"/>
      <c r="K1103" s="75"/>
      <c r="L1103" s="76"/>
    </row>
    <row r="1104">
      <c r="A1104" s="51"/>
      <c r="B1104" s="70"/>
      <c r="C1104" s="70"/>
      <c r="D1104" s="70"/>
      <c r="E1104" s="70"/>
      <c r="F1104" s="70"/>
      <c r="G1104" s="71"/>
      <c r="H1104" s="70"/>
      <c r="I1104" s="70"/>
      <c r="J1104" s="70"/>
      <c r="K1104" s="75"/>
      <c r="L1104" s="76"/>
    </row>
    <row r="1105">
      <c r="A1105" s="51"/>
      <c r="B1105" s="70"/>
      <c r="C1105" s="70"/>
      <c r="D1105" s="70"/>
      <c r="E1105" s="70"/>
      <c r="F1105" s="70"/>
      <c r="G1105" s="71"/>
      <c r="H1105" s="70"/>
      <c r="I1105" s="70"/>
      <c r="J1105" s="70"/>
      <c r="K1105" s="75"/>
      <c r="L1105" s="76"/>
      <c r="R1105" s="78"/>
    </row>
    <row r="1106">
      <c r="A1106" s="51"/>
      <c r="B1106" s="70"/>
      <c r="C1106" s="70"/>
      <c r="D1106" s="70"/>
      <c r="E1106" s="70"/>
      <c r="F1106" s="70"/>
      <c r="G1106" s="71"/>
      <c r="H1106" s="70"/>
      <c r="I1106" s="70"/>
      <c r="J1106" s="70"/>
      <c r="K1106" s="75"/>
      <c r="L1106" s="76"/>
    </row>
    <row r="1107">
      <c r="A1107" s="51"/>
      <c r="B1107" s="70"/>
      <c r="C1107" s="70"/>
      <c r="D1107" s="70"/>
      <c r="E1107" s="70"/>
      <c r="F1107" s="70"/>
      <c r="G1107" s="71"/>
      <c r="H1107" s="70"/>
      <c r="I1107" s="70"/>
      <c r="J1107" s="70"/>
      <c r="K1107" s="75"/>
      <c r="L1107" s="76"/>
    </row>
    <row r="1108">
      <c r="A1108" s="51"/>
      <c r="B1108" s="70"/>
      <c r="C1108" s="70"/>
      <c r="D1108" s="70"/>
      <c r="E1108" s="70"/>
      <c r="F1108" s="70"/>
      <c r="G1108" s="71"/>
      <c r="H1108" s="70"/>
      <c r="I1108" s="70"/>
      <c r="J1108" s="70"/>
      <c r="K1108" s="75"/>
      <c r="L1108" s="76"/>
    </row>
    <row r="1109">
      <c r="A1109" s="51"/>
      <c r="B1109" s="70"/>
      <c r="C1109" s="70"/>
      <c r="D1109" s="70"/>
      <c r="E1109" s="70"/>
      <c r="F1109" s="70"/>
      <c r="G1109" s="71"/>
      <c r="H1109" s="70"/>
      <c r="I1109" s="70"/>
      <c r="J1109" s="70"/>
      <c r="K1109" s="75"/>
      <c r="L1109" s="76"/>
    </row>
    <row r="1110">
      <c r="A1110" s="51"/>
      <c r="B1110" s="70"/>
      <c r="C1110" s="70"/>
      <c r="D1110" s="70"/>
      <c r="E1110" s="70"/>
      <c r="F1110" s="70"/>
      <c r="G1110" s="71"/>
      <c r="H1110" s="70"/>
      <c r="I1110" s="70"/>
      <c r="J1110" s="70"/>
      <c r="K1110" s="75"/>
      <c r="L1110" s="76"/>
    </row>
    <row r="1111">
      <c r="A1111" s="51"/>
      <c r="B1111" s="70"/>
      <c r="C1111" s="70"/>
      <c r="D1111" s="70"/>
      <c r="E1111" s="70"/>
      <c r="F1111" s="70"/>
      <c r="G1111" s="71"/>
      <c r="H1111" s="70"/>
      <c r="I1111" s="70"/>
      <c r="J1111" s="70"/>
      <c r="K1111" s="75"/>
      <c r="L1111" s="76"/>
    </row>
    <row r="1112">
      <c r="A1112" s="51"/>
      <c r="B1112" s="70"/>
      <c r="C1112" s="70"/>
      <c r="D1112" s="70"/>
      <c r="E1112" s="70"/>
      <c r="F1112" s="70"/>
      <c r="G1112" s="71"/>
      <c r="H1112" s="70"/>
      <c r="I1112" s="70"/>
      <c r="J1112" s="70"/>
      <c r="K1112" s="75"/>
      <c r="L1112" s="76"/>
    </row>
    <row r="1113">
      <c r="A1113" s="51"/>
      <c r="B1113" s="70"/>
      <c r="C1113" s="70"/>
      <c r="D1113" s="70"/>
      <c r="E1113" s="70"/>
      <c r="F1113" s="70"/>
      <c r="G1113" s="71"/>
      <c r="H1113" s="70"/>
      <c r="I1113" s="70"/>
      <c r="J1113" s="70"/>
      <c r="K1113" s="75"/>
      <c r="L1113" s="76"/>
    </row>
    <row r="1114">
      <c r="A1114" s="51"/>
      <c r="B1114" s="70"/>
      <c r="C1114" s="70"/>
      <c r="D1114" s="70"/>
      <c r="E1114" s="70"/>
      <c r="F1114" s="70"/>
      <c r="G1114" s="71"/>
      <c r="H1114" s="70"/>
      <c r="I1114" s="70"/>
      <c r="J1114" s="70"/>
      <c r="K1114" s="75"/>
      <c r="L1114" s="76"/>
    </row>
    <row r="1115">
      <c r="A1115" s="51"/>
      <c r="B1115" s="70"/>
      <c r="C1115" s="70"/>
      <c r="D1115" s="70"/>
      <c r="E1115" s="70"/>
      <c r="F1115" s="70"/>
      <c r="G1115" s="71"/>
      <c r="H1115" s="70"/>
      <c r="I1115" s="70"/>
      <c r="J1115" s="70"/>
      <c r="K1115" s="75"/>
      <c r="L1115" s="76"/>
    </row>
    <row r="1116">
      <c r="A1116" s="51"/>
      <c r="B1116" s="70"/>
      <c r="C1116" s="70"/>
      <c r="D1116" s="70"/>
      <c r="E1116" s="70"/>
      <c r="F1116" s="70"/>
      <c r="G1116" s="71"/>
      <c r="H1116" s="70"/>
      <c r="I1116" s="70"/>
      <c r="J1116" s="70"/>
      <c r="K1116" s="75"/>
      <c r="L1116" s="76"/>
    </row>
    <row r="1117">
      <c r="A1117" s="51"/>
      <c r="B1117" s="70"/>
      <c r="C1117" s="70"/>
      <c r="D1117" s="70"/>
      <c r="E1117" s="70"/>
      <c r="F1117" s="70"/>
      <c r="G1117" s="71"/>
      <c r="H1117" s="70"/>
      <c r="I1117" s="70"/>
      <c r="J1117" s="70"/>
      <c r="K1117" s="75"/>
      <c r="L1117" s="76"/>
    </row>
    <row r="1118">
      <c r="A1118" s="51"/>
      <c r="B1118" s="70"/>
      <c r="C1118" s="70"/>
      <c r="D1118" s="70"/>
      <c r="E1118" s="70"/>
      <c r="F1118" s="70"/>
      <c r="G1118" s="71"/>
      <c r="H1118" s="70"/>
      <c r="I1118" s="70"/>
      <c r="J1118" s="70"/>
      <c r="K1118" s="75"/>
      <c r="L1118" s="76"/>
    </row>
    <row r="1119">
      <c r="A1119" s="51"/>
      <c r="B1119" s="70"/>
      <c r="C1119" s="70"/>
      <c r="D1119" s="70"/>
      <c r="E1119" s="70"/>
      <c r="F1119" s="70"/>
      <c r="G1119" s="71"/>
      <c r="H1119" s="70"/>
      <c r="I1119" s="70"/>
      <c r="J1119" s="70"/>
      <c r="K1119" s="75"/>
      <c r="L1119" s="76"/>
    </row>
    <row r="1120">
      <c r="A1120" s="51"/>
      <c r="B1120" s="70"/>
      <c r="C1120" s="70"/>
      <c r="D1120" s="70"/>
      <c r="E1120" s="70"/>
      <c r="F1120" s="70"/>
      <c r="G1120" s="71"/>
      <c r="H1120" s="70"/>
      <c r="I1120" s="70"/>
      <c r="J1120" s="70"/>
      <c r="K1120" s="75"/>
      <c r="L1120" s="76"/>
    </row>
    <row r="1121">
      <c r="A1121" s="51"/>
      <c r="B1121" s="70"/>
      <c r="C1121" s="70"/>
      <c r="D1121" s="70"/>
      <c r="E1121" s="70"/>
      <c r="F1121" s="70"/>
      <c r="G1121" s="71"/>
      <c r="H1121" s="70"/>
      <c r="I1121" s="70"/>
      <c r="J1121" s="70"/>
      <c r="K1121" s="75"/>
      <c r="L1121" s="76"/>
    </row>
    <row r="1122">
      <c r="A1122" s="51"/>
      <c r="B1122" s="70"/>
      <c r="C1122" s="70"/>
      <c r="D1122" s="70"/>
      <c r="E1122" s="70"/>
      <c r="F1122" s="70"/>
      <c r="G1122" s="71"/>
      <c r="H1122" s="70"/>
      <c r="I1122" s="70"/>
      <c r="J1122" s="70"/>
      <c r="K1122" s="75"/>
      <c r="L1122" s="76"/>
    </row>
    <row r="1123">
      <c r="A1123" s="51"/>
      <c r="B1123" s="70"/>
      <c r="C1123" s="70"/>
      <c r="D1123" s="70"/>
      <c r="E1123" s="70"/>
      <c r="F1123" s="70"/>
      <c r="G1123" s="71"/>
      <c r="H1123" s="70"/>
      <c r="I1123" s="70"/>
      <c r="J1123" s="70"/>
      <c r="K1123" s="75"/>
      <c r="L1123" s="76"/>
    </row>
    <row r="1124">
      <c r="A1124" s="51"/>
      <c r="B1124" s="70"/>
      <c r="C1124" s="70"/>
      <c r="D1124" s="70"/>
      <c r="E1124" s="70"/>
      <c r="F1124" s="70"/>
      <c r="G1124" s="71"/>
      <c r="H1124" s="70"/>
      <c r="I1124" s="70"/>
      <c r="J1124" s="70"/>
      <c r="K1124" s="75"/>
      <c r="L1124" s="76"/>
    </row>
    <row r="1125">
      <c r="A1125" s="51"/>
      <c r="B1125" s="70"/>
      <c r="C1125" s="70"/>
      <c r="D1125" s="70"/>
      <c r="E1125" s="70"/>
      <c r="F1125" s="70"/>
      <c r="G1125" s="71"/>
      <c r="H1125" s="70"/>
      <c r="I1125" s="70"/>
      <c r="J1125" s="70"/>
      <c r="K1125" s="75"/>
      <c r="L1125" s="76"/>
    </row>
    <row r="1126">
      <c r="A1126" s="51"/>
      <c r="B1126" s="70"/>
      <c r="C1126" s="70"/>
      <c r="D1126" s="70"/>
      <c r="E1126" s="70"/>
      <c r="F1126" s="70"/>
      <c r="G1126" s="71"/>
      <c r="H1126" s="70"/>
      <c r="I1126" s="70"/>
      <c r="J1126" s="70"/>
      <c r="K1126" s="75"/>
      <c r="L1126" s="76"/>
    </row>
    <row r="1127">
      <c r="A1127" s="51"/>
      <c r="B1127" s="70"/>
      <c r="C1127" s="70"/>
      <c r="D1127" s="70"/>
      <c r="E1127" s="70"/>
      <c r="F1127" s="70"/>
      <c r="G1127" s="71"/>
      <c r="H1127" s="70"/>
      <c r="I1127" s="70"/>
      <c r="J1127" s="70"/>
      <c r="K1127" s="75"/>
      <c r="L1127" s="76"/>
    </row>
    <row r="1128">
      <c r="A1128" s="51"/>
      <c r="B1128" s="70"/>
      <c r="C1128" s="70"/>
      <c r="D1128" s="70"/>
      <c r="E1128" s="70"/>
      <c r="F1128" s="70"/>
      <c r="G1128" s="71"/>
      <c r="H1128" s="70"/>
      <c r="I1128" s="70"/>
      <c r="J1128" s="70"/>
      <c r="K1128" s="75"/>
      <c r="L1128" s="76"/>
    </row>
    <row r="1129">
      <c r="A1129" s="51"/>
      <c r="B1129" s="70"/>
      <c r="C1129" s="70"/>
      <c r="D1129" s="70"/>
      <c r="E1129" s="70"/>
      <c r="F1129" s="70"/>
      <c r="G1129" s="71"/>
      <c r="H1129" s="70"/>
      <c r="I1129" s="70"/>
      <c r="J1129" s="70"/>
      <c r="K1129" s="75"/>
      <c r="L1129" s="76"/>
    </row>
    <row r="1130">
      <c r="A1130" s="51"/>
      <c r="B1130" s="70"/>
      <c r="C1130" s="70"/>
      <c r="D1130" s="70"/>
      <c r="E1130" s="70"/>
      <c r="F1130" s="70"/>
      <c r="G1130" s="71"/>
      <c r="H1130" s="70"/>
      <c r="I1130" s="70"/>
      <c r="J1130" s="70"/>
      <c r="K1130" s="75"/>
      <c r="L1130" s="76"/>
    </row>
    <row r="1131">
      <c r="A1131" s="51"/>
      <c r="B1131" s="70"/>
      <c r="C1131" s="70"/>
      <c r="D1131" s="70"/>
      <c r="E1131" s="70"/>
      <c r="F1131" s="70"/>
      <c r="G1131" s="71"/>
      <c r="H1131" s="70"/>
      <c r="I1131" s="70"/>
      <c r="J1131" s="70"/>
      <c r="K1131" s="75"/>
      <c r="L1131" s="76"/>
    </row>
    <row r="1132">
      <c r="A1132" s="51"/>
      <c r="B1132" s="70"/>
      <c r="C1132" s="70"/>
      <c r="D1132" s="70"/>
      <c r="E1132" s="70"/>
      <c r="F1132" s="70"/>
      <c r="G1132" s="71"/>
      <c r="H1132" s="70"/>
      <c r="I1132" s="70"/>
      <c r="J1132" s="70"/>
      <c r="K1132" s="75"/>
      <c r="L1132" s="76"/>
    </row>
    <row r="1133">
      <c r="A1133" s="51"/>
      <c r="B1133" s="70"/>
      <c r="C1133" s="70"/>
      <c r="D1133" s="70"/>
      <c r="E1133" s="70"/>
      <c r="F1133" s="70"/>
      <c r="G1133" s="71"/>
      <c r="H1133" s="70"/>
      <c r="I1133" s="70"/>
      <c r="J1133" s="70"/>
      <c r="K1133" s="75"/>
      <c r="L1133" s="76"/>
    </row>
    <row r="1134">
      <c r="A1134" s="51"/>
      <c r="B1134" s="70"/>
      <c r="C1134" s="70"/>
      <c r="D1134" s="70"/>
      <c r="E1134" s="70"/>
      <c r="F1134" s="70"/>
      <c r="G1134" s="71"/>
      <c r="H1134" s="70"/>
      <c r="I1134" s="70"/>
      <c r="J1134" s="70"/>
      <c r="K1134" s="75"/>
      <c r="L1134" s="76"/>
    </row>
    <row r="1135">
      <c r="A1135" s="51"/>
      <c r="B1135" s="70"/>
      <c r="C1135" s="70"/>
      <c r="D1135" s="70"/>
      <c r="E1135" s="70"/>
      <c r="F1135" s="70"/>
      <c r="G1135" s="71"/>
      <c r="H1135" s="70"/>
      <c r="I1135" s="70"/>
      <c r="J1135" s="70"/>
      <c r="K1135" s="75"/>
      <c r="L1135" s="76"/>
    </row>
    <row r="1136">
      <c r="A1136" s="51"/>
      <c r="B1136" s="70"/>
      <c r="C1136" s="70"/>
      <c r="D1136" s="70"/>
      <c r="E1136" s="70"/>
      <c r="F1136" s="70"/>
      <c r="G1136" s="71"/>
      <c r="H1136" s="70"/>
      <c r="I1136" s="70"/>
      <c r="J1136" s="70"/>
      <c r="K1136" s="75"/>
      <c r="L1136" s="76"/>
    </row>
    <row r="1137">
      <c r="A1137" s="51"/>
      <c r="B1137" s="70"/>
      <c r="C1137" s="70"/>
      <c r="D1137" s="70"/>
      <c r="E1137" s="70"/>
      <c r="F1137" s="70"/>
      <c r="G1137" s="71"/>
      <c r="H1137" s="70"/>
      <c r="I1137" s="70"/>
      <c r="J1137" s="70"/>
      <c r="K1137" s="75"/>
      <c r="L1137" s="76"/>
    </row>
    <row r="1138">
      <c r="A1138" s="51"/>
      <c r="B1138" s="70"/>
      <c r="C1138" s="70"/>
      <c r="D1138" s="70"/>
      <c r="E1138" s="70"/>
      <c r="F1138" s="70"/>
      <c r="G1138" s="71"/>
      <c r="H1138" s="70"/>
      <c r="I1138" s="70"/>
      <c r="J1138" s="70"/>
      <c r="K1138" s="75"/>
      <c r="L1138" s="76"/>
    </row>
    <row r="1139">
      <c r="A1139" s="51"/>
      <c r="B1139" s="70"/>
      <c r="C1139" s="70"/>
      <c r="D1139" s="70"/>
      <c r="E1139" s="70"/>
      <c r="F1139" s="70"/>
      <c r="G1139" s="71"/>
      <c r="H1139" s="70"/>
      <c r="I1139" s="70"/>
      <c r="J1139" s="70"/>
      <c r="K1139" s="75"/>
      <c r="L1139" s="76"/>
    </row>
    <row r="1140">
      <c r="A1140" s="51"/>
      <c r="B1140" s="70"/>
      <c r="C1140" s="70"/>
      <c r="D1140" s="70"/>
      <c r="E1140" s="70"/>
      <c r="F1140" s="70"/>
      <c r="G1140" s="71"/>
      <c r="H1140" s="70"/>
      <c r="I1140" s="70"/>
      <c r="J1140" s="70"/>
      <c r="K1140" s="75"/>
      <c r="L1140" s="76"/>
    </row>
    <row r="1141">
      <c r="A1141" s="51"/>
      <c r="B1141" s="70"/>
      <c r="C1141" s="70"/>
      <c r="D1141" s="70"/>
      <c r="E1141" s="70"/>
      <c r="F1141" s="70"/>
      <c r="G1141" s="71"/>
      <c r="H1141" s="70"/>
      <c r="I1141" s="70"/>
      <c r="J1141" s="70"/>
      <c r="K1141" s="75"/>
      <c r="L1141" s="76"/>
    </row>
    <row r="1142">
      <c r="A1142" s="51"/>
      <c r="B1142" s="70"/>
      <c r="C1142" s="70"/>
      <c r="D1142" s="70"/>
      <c r="E1142" s="70"/>
      <c r="F1142" s="70"/>
      <c r="G1142" s="71"/>
      <c r="H1142" s="70"/>
      <c r="I1142" s="70"/>
      <c r="J1142" s="70"/>
      <c r="K1142" s="75"/>
      <c r="L1142" s="76"/>
    </row>
    <row r="1143">
      <c r="A1143" s="51"/>
      <c r="B1143" s="70"/>
      <c r="C1143" s="70"/>
      <c r="D1143" s="70"/>
      <c r="E1143" s="70"/>
      <c r="F1143" s="70"/>
      <c r="G1143" s="71"/>
      <c r="H1143" s="70"/>
      <c r="I1143" s="70"/>
      <c r="J1143" s="70"/>
      <c r="K1143" s="75"/>
      <c r="L1143" s="76"/>
    </row>
    <row r="1144">
      <c r="A1144" s="51"/>
      <c r="B1144" s="70"/>
      <c r="C1144" s="70"/>
      <c r="D1144" s="70"/>
      <c r="E1144" s="70"/>
      <c r="F1144" s="70"/>
      <c r="G1144" s="71"/>
      <c r="H1144" s="70"/>
      <c r="I1144" s="70"/>
      <c r="J1144" s="70"/>
      <c r="K1144" s="75"/>
      <c r="L1144" s="76"/>
    </row>
    <row r="1145">
      <c r="A1145" s="51"/>
      <c r="B1145" s="70"/>
      <c r="C1145" s="70"/>
      <c r="D1145" s="70"/>
      <c r="E1145" s="70"/>
      <c r="F1145" s="70"/>
      <c r="G1145" s="71"/>
      <c r="H1145" s="70"/>
      <c r="I1145" s="70"/>
      <c r="J1145" s="70"/>
      <c r="K1145" s="75"/>
      <c r="L1145" s="76"/>
    </row>
    <row r="1146">
      <c r="A1146" s="51"/>
      <c r="B1146" s="70"/>
      <c r="C1146" s="70"/>
      <c r="D1146" s="70"/>
      <c r="E1146" s="70"/>
      <c r="F1146" s="70"/>
      <c r="G1146" s="71"/>
      <c r="H1146" s="70"/>
      <c r="I1146" s="70"/>
      <c r="J1146" s="70"/>
      <c r="K1146" s="75"/>
      <c r="L1146" s="76"/>
    </row>
    <row r="1147">
      <c r="A1147" s="51"/>
      <c r="B1147" s="70"/>
      <c r="C1147" s="70"/>
      <c r="D1147" s="70"/>
      <c r="E1147" s="70"/>
      <c r="F1147" s="70"/>
      <c r="G1147" s="71"/>
      <c r="H1147" s="70"/>
      <c r="I1147" s="70"/>
      <c r="J1147" s="70"/>
      <c r="K1147" s="75"/>
      <c r="L1147" s="76"/>
    </row>
    <row r="1148">
      <c r="A1148" s="51"/>
      <c r="B1148" s="70"/>
      <c r="C1148" s="70"/>
      <c r="D1148" s="70"/>
      <c r="E1148" s="70"/>
      <c r="F1148" s="70"/>
      <c r="G1148" s="71"/>
      <c r="H1148" s="70"/>
      <c r="I1148" s="70"/>
      <c r="J1148" s="70"/>
      <c r="K1148" s="75"/>
      <c r="L1148" s="76"/>
    </row>
    <row r="1149">
      <c r="A1149" s="51"/>
      <c r="B1149" s="70"/>
      <c r="C1149" s="70"/>
      <c r="D1149" s="70"/>
      <c r="E1149" s="70"/>
      <c r="F1149" s="70"/>
      <c r="G1149" s="71"/>
      <c r="H1149" s="70"/>
      <c r="I1149" s="70"/>
      <c r="J1149" s="70"/>
      <c r="K1149" s="75"/>
      <c r="L1149" s="76"/>
    </row>
    <row r="1150">
      <c r="A1150" s="51"/>
      <c r="B1150" s="70"/>
      <c r="C1150" s="70"/>
      <c r="D1150" s="70"/>
      <c r="E1150" s="70"/>
      <c r="F1150" s="70"/>
      <c r="G1150" s="71"/>
      <c r="H1150" s="70"/>
      <c r="I1150" s="70"/>
      <c r="J1150" s="70"/>
      <c r="K1150" s="75"/>
      <c r="L1150" s="76"/>
    </row>
    <row r="1151">
      <c r="A1151" s="51"/>
      <c r="B1151" s="70"/>
      <c r="C1151" s="70"/>
      <c r="D1151" s="70"/>
      <c r="E1151" s="70"/>
      <c r="F1151" s="70"/>
      <c r="G1151" s="71"/>
      <c r="H1151" s="70"/>
      <c r="I1151" s="70"/>
      <c r="J1151" s="70"/>
      <c r="K1151" s="75"/>
      <c r="L1151" s="76"/>
    </row>
    <row r="1152">
      <c r="A1152" s="51"/>
      <c r="B1152" s="70"/>
      <c r="C1152" s="70"/>
      <c r="D1152" s="70"/>
      <c r="E1152" s="70"/>
      <c r="F1152" s="70"/>
      <c r="G1152" s="71"/>
      <c r="H1152" s="70"/>
      <c r="I1152" s="70"/>
      <c r="J1152" s="70"/>
      <c r="K1152" s="75"/>
      <c r="L1152" s="76"/>
    </row>
    <row r="1153">
      <c r="A1153" s="51"/>
      <c r="B1153" s="70"/>
      <c r="C1153" s="70"/>
      <c r="D1153" s="70"/>
      <c r="E1153" s="70"/>
      <c r="F1153" s="70"/>
      <c r="G1153" s="71"/>
      <c r="H1153" s="70"/>
      <c r="I1153" s="70"/>
      <c r="J1153" s="70"/>
      <c r="K1153" s="75"/>
      <c r="L1153" s="76"/>
    </row>
    <row r="1154">
      <c r="A1154" s="51"/>
      <c r="B1154" s="70"/>
      <c r="C1154" s="70"/>
      <c r="D1154" s="70"/>
      <c r="E1154" s="70"/>
      <c r="F1154" s="70"/>
      <c r="G1154" s="71"/>
      <c r="H1154" s="70"/>
      <c r="I1154" s="70"/>
      <c r="J1154" s="70"/>
      <c r="K1154" s="75"/>
      <c r="L1154" s="76"/>
    </row>
    <row r="1155">
      <c r="A1155" s="51"/>
      <c r="B1155" s="70"/>
      <c r="C1155" s="70"/>
      <c r="D1155" s="70"/>
      <c r="E1155" s="70"/>
      <c r="F1155" s="70"/>
      <c r="G1155" s="71"/>
      <c r="H1155" s="70"/>
      <c r="I1155" s="70"/>
      <c r="J1155" s="70"/>
      <c r="K1155" s="75"/>
      <c r="L1155" s="76"/>
    </row>
    <row r="1156">
      <c r="A1156" s="51"/>
      <c r="B1156" s="70"/>
      <c r="C1156" s="70"/>
      <c r="D1156" s="70"/>
      <c r="E1156" s="70"/>
      <c r="F1156" s="70"/>
      <c r="G1156" s="71"/>
      <c r="H1156" s="70"/>
      <c r="I1156" s="70"/>
      <c r="J1156" s="70"/>
      <c r="K1156" s="75"/>
      <c r="L1156" s="76"/>
    </row>
    <row r="1157">
      <c r="A1157" s="51"/>
      <c r="B1157" s="70"/>
      <c r="C1157" s="70"/>
      <c r="D1157" s="70"/>
      <c r="E1157" s="70"/>
      <c r="F1157" s="70"/>
      <c r="G1157" s="71"/>
      <c r="H1157" s="70"/>
      <c r="I1157" s="70"/>
      <c r="J1157" s="70"/>
      <c r="K1157" s="75"/>
      <c r="L1157" s="76"/>
    </row>
    <row r="1158">
      <c r="A1158" s="51"/>
      <c r="B1158" s="70"/>
      <c r="C1158" s="70"/>
      <c r="D1158" s="70"/>
      <c r="E1158" s="70"/>
      <c r="F1158" s="70"/>
      <c r="G1158" s="71"/>
      <c r="H1158" s="70"/>
      <c r="I1158" s="70"/>
      <c r="J1158" s="70"/>
      <c r="K1158" s="75"/>
      <c r="L1158" s="76"/>
    </row>
    <row r="1159">
      <c r="A1159" s="51"/>
      <c r="B1159" s="70"/>
      <c r="C1159" s="70"/>
      <c r="D1159" s="70"/>
      <c r="E1159" s="70"/>
      <c r="F1159" s="70"/>
      <c r="G1159" s="71"/>
      <c r="H1159" s="70"/>
      <c r="I1159" s="70"/>
      <c r="J1159" s="70"/>
      <c r="K1159" s="75"/>
      <c r="L1159" s="76"/>
    </row>
    <row r="1160">
      <c r="A1160" s="51"/>
      <c r="B1160" s="70"/>
      <c r="C1160" s="70"/>
      <c r="D1160" s="70"/>
      <c r="E1160" s="70"/>
      <c r="F1160" s="70"/>
      <c r="G1160" s="71"/>
      <c r="H1160" s="70"/>
      <c r="I1160" s="70"/>
      <c r="J1160" s="70"/>
      <c r="K1160" s="75"/>
      <c r="L1160" s="76"/>
    </row>
    <row r="1161">
      <c r="A1161" s="51"/>
      <c r="B1161" s="70"/>
      <c r="C1161" s="70"/>
      <c r="D1161" s="70"/>
      <c r="E1161" s="70"/>
      <c r="F1161" s="70"/>
      <c r="G1161" s="71"/>
      <c r="H1161" s="70"/>
      <c r="I1161" s="70"/>
      <c r="J1161" s="70"/>
      <c r="K1161" s="75"/>
      <c r="L1161" s="76"/>
    </row>
    <row r="1162">
      <c r="A1162" s="51"/>
      <c r="B1162" s="70"/>
      <c r="C1162" s="70"/>
      <c r="D1162" s="70"/>
      <c r="E1162" s="70"/>
      <c r="F1162" s="70"/>
      <c r="G1162" s="71"/>
      <c r="H1162" s="70"/>
      <c r="I1162" s="70"/>
      <c r="J1162" s="70"/>
      <c r="K1162" s="75"/>
      <c r="L1162" s="76"/>
    </row>
    <row r="1163">
      <c r="A1163" s="51"/>
      <c r="B1163" s="70"/>
      <c r="C1163" s="70"/>
      <c r="D1163" s="70"/>
      <c r="E1163" s="70"/>
      <c r="F1163" s="70"/>
      <c r="G1163" s="71"/>
      <c r="H1163" s="70"/>
      <c r="I1163" s="70"/>
      <c r="J1163" s="70"/>
      <c r="K1163" s="75"/>
      <c r="L1163" s="76"/>
    </row>
    <row r="1164">
      <c r="A1164" s="51"/>
      <c r="B1164" s="70"/>
      <c r="C1164" s="70"/>
      <c r="D1164" s="70"/>
      <c r="E1164" s="70"/>
      <c r="F1164" s="70"/>
      <c r="G1164" s="71"/>
      <c r="H1164" s="70"/>
      <c r="I1164" s="70"/>
      <c r="J1164" s="70"/>
      <c r="K1164" s="75"/>
      <c r="L1164" s="76"/>
    </row>
    <row r="1165">
      <c r="A1165" s="51"/>
      <c r="B1165" s="70"/>
      <c r="C1165" s="70"/>
      <c r="D1165" s="70"/>
      <c r="E1165" s="70"/>
      <c r="F1165" s="70"/>
      <c r="G1165" s="71"/>
      <c r="H1165" s="70"/>
      <c r="I1165" s="70"/>
      <c r="J1165" s="70"/>
      <c r="K1165" s="75"/>
      <c r="L1165" s="76"/>
    </row>
    <row r="1166">
      <c r="A1166" s="51"/>
      <c r="B1166" s="70"/>
      <c r="C1166" s="70"/>
      <c r="D1166" s="70"/>
      <c r="E1166" s="70"/>
      <c r="F1166" s="70"/>
      <c r="G1166" s="71"/>
      <c r="H1166" s="70"/>
      <c r="I1166" s="70"/>
      <c r="J1166" s="70"/>
      <c r="K1166" s="75"/>
      <c r="L1166" s="76"/>
    </row>
    <row r="1167">
      <c r="A1167" s="51"/>
      <c r="B1167" s="70"/>
      <c r="C1167" s="70"/>
      <c r="D1167" s="70"/>
      <c r="E1167" s="70"/>
      <c r="F1167" s="70"/>
      <c r="G1167" s="71"/>
      <c r="H1167" s="70"/>
      <c r="I1167" s="70"/>
      <c r="J1167" s="70"/>
      <c r="K1167" s="75"/>
      <c r="L1167" s="76"/>
    </row>
    <row r="1168">
      <c r="A1168" s="51"/>
      <c r="B1168" s="70"/>
      <c r="C1168" s="70"/>
      <c r="D1168" s="70"/>
      <c r="E1168" s="70"/>
      <c r="F1168" s="70"/>
      <c r="G1168" s="71"/>
      <c r="H1168" s="70"/>
      <c r="I1168" s="70"/>
      <c r="J1168" s="70"/>
      <c r="K1168" s="75"/>
      <c r="L1168" s="76"/>
    </row>
    <row r="1169">
      <c r="A1169" s="51"/>
      <c r="B1169" s="70"/>
      <c r="C1169" s="70"/>
      <c r="D1169" s="70"/>
      <c r="E1169" s="70"/>
      <c r="F1169" s="70"/>
      <c r="G1169" s="71"/>
      <c r="H1169" s="70"/>
      <c r="I1169" s="70"/>
      <c r="J1169" s="70"/>
      <c r="K1169" s="75"/>
      <c r="L1169" s="76"/>
    </row>
    <row r="1170">
      <c r="A1170" s="51"/>
      <c r="B1170" s="70"/>
      <c r="C1170" s="70"/>
      <c r="D1170" s="70"/>
      <c r="E1170" s="70"/>
      <c r="F1170" s="70"/>
      <c r="G1170" s="71"/>
      <c r="H1170" s="70"/>
      <c r="I1170" s="70"/>
      <c r="J1170" s="70"/>
      <c r="K1170" s="75"/>
      <c r="L1170" s="76"/>
    </row>
    <row r="1171">
      <c r="A1171" s="51"/>
      <c r="B1171" s="70"/>
      <c r="C1171" s="70"/>
      <c r="D1171" s="70"/>
      <c r="E1171" s="70"/>
      <c r="F1171" s="70"/>
      <c r="G1171" s="71"/>
      <c r="H1171" s="70"/>
      <c r="I1171" s="70"/>
      <c r="J1171" s="70"/>
      <c r="K1171" s="75"/>
      <c r="L1171" s="76"/>
    </row>
    <row r="1172">
      <c r="A1172" s="51"/>
      <c r="B1172" s="70"/>
      <c r="C1172" s="70"/>
      <c r="D1172" s="70"/>
      <c r="E1172" s="70"/>
      <c r="F1172" s="70"/>
      <c r="G1172" s="71"/>
      <c r="H1172" s="70"/>
      <c r="I1172" s="70"/>
      <c r="J1172" s="70"/>
      <c r="K1172" s="75"/>
      <c r="L1172" s="76"/>
    </row>
    <row r="1173">
      <c r="A1173" s="51"/>
      <c r="B1173" s="70"/>
      <c r="C1173" s="70"/>
      <c r="D1173" s="70"/>
      <c r="E1173" s="70"/>
      <c r="F1173" s="70"/>
      <c r="G1173" s="71"/>
      <c r="H1173" s="70"/>
      <c r="I1173" s="70"/>
      <c r="J1173" s="70"/>
      <c r="K1173" s="75"/>
      <c r="L1173" s="76"/>
    </row>
    <row r="1174">
      <c r="A1174" s="51"/>
      <c r="B1174" s="70"/>
      <c r="C1174" s="70"/>
      <c r="D1174" s="70"/>
      <c r="E1174" s="70"/>
      <c r="F1174" s="70"/>
      <c r="G1174" s="71"/>
      <c r="H1174" s="70"/>
      <c r="I1174" s="70"/>
      <c r="J1174" s="70"/>
      <c r="K1174" s="75"/>
      <c r="L1174" s="76"/>
    </row>
    <row r="1175">
      <c r="A1175" s="51"/>
      <c r="B1175" s="70"/>
      <c r="C1175" s="70"/>
      <c r="D1175" s="70"/>
      <c r="E1175" s="70"/>
      <c r="F1175" s="70"/>
      <c r="G1175" s="71"/>
      <c r="H1175" s="70"/>
      <c r="I1175" s="70"/>
      <c r="J1175" s="70"/>
      <c r="K1175" s="75"/>
      <c r="L1175" s="76"/>
    </row>
    <row r="1176">
      <c r="A1176" s="51"/>
      <c r="B1176" s="70"/>
      <c r="C1176" s="70"/>
      <c r="D1176" s="70"/>
      <c r="E1176" s="70"/>
      <c r="F1176" s="70"/>
      <c r="G1176" s="71"/>
      <c r="H1176" s="70"/>
      <c r="I1176" s="70"/>
      <c r="J1176" s="70"/>
      <c r="K1176" s="75"/>
      <c r="L1176" s="76"/>
    </row>
    <row r="1177">
      <c r="A1177" s="51"/>
      <c r="B1177" s="70"/>
      <c r="C1177" s="70"/>
      <c r="D1177" s="70"/>
      <c r="E1177" s="70"/>
      <c r="F1177" s="70"/>
      <c r="G1177" s="71"/>
      <c r="H1177" s="70"/>
      <c r="I1177" s="70"/>
      <c r="J1177" s="70"/>
      <c r="K1177" s="75"/>
      <c r="L1177" s="76"/>
    </row>
    <row r="1178">
      <c r="A1178" s="51"/>
      <c r="B1178" s="70"/>
      <c r="C1178" s="70"/>
      <c r="D1178" s="70"/>
      <c r="E1178" s="70"/>
      <c r="F1178" s="70"/>
      <c r="G1178" s="71"/>
      <c r="H1178" s="70"/>
      <c r="I1178" s="70"/>
      <c r="J1178" s="70"/>
      <c r="K1178" s="75"/>
      <c r="L1178" s="76"/>
    </row>
    <row r="1179">
      <c r="A1179" s="51"/>
      <c r="B1179" s="70"/>
      <c r="C1179" s="70"/>
      <c r="D1179" s="70"/>
      <c r="E1179" s="70"/>
      <c r="F1179" s="70"/>
      <c r="G1179" s="71"/>
      <c r="H1179" s="70"/>
      <c r="I1179" s="70"/>
      <c r="J1179" s="70"/>
      <c r="K1179" s="75"/>
      <c r="L1179" s="76"/>
    </row>
    <row r="1180">
      <c r="A1180" s="51"/>
      <c r="B1180" s="70"/>
      <c r="C1180" s="70"/>
      <c r="D1180" s="70"/>
      <c r="E1180" s="70"/>
      <c r="F1180" s="70"/>
      <c r="G1180" s="71"/>
      <c r="H1180" s="70"/>
      <c r="I1180" s="70"/>
      <c r="J1180" s="70"/>
      <c r="K1180" s="75"/>
      <c r="L1180" s="76"/>
    </row>
    <row r="1181">
      <c r="A1181" s="51"/>
      <c r="B1181" s="70"/>
      <c r="C1181" s="70"/>
      <c r="D1181" s="70"/>
      <c r="E1181" s="70"/>
      <c r="F1181" s="70"/>
      <c r="G1181" s="71"/>
      <c r="H1181" s="70"/>
      <c r="I1181" s="70"/>
      <c r="J1181" s="70"/>
      <c r="K1181" s="75"/>
      <c r="L1181" s="76"/>
    </row>
    <row r="1182">
      <c r="A1182" s="51"/>
      <c r="B1182" s="70"/>
      <c r="C1182" s="70"/>
      <c r="D1182" s="70"/>
      <c r="E1182" s="70"/>
      <c r="F1182" s="70"/>
      <c r="G1182" s="71"/>
      <c r="H1182" s="70"/>
      <c r="I1182" s="70"/>
      <c r="J1182" s="70"/>
      <c r="K1182" s="75"/>
      <c r="L1182" s="76"/>
    </row>
    <row r="1183">
      <c r="A1183" s="51"/>
      <c r="B1183" s="70"/>
      <c r="C1183" s="70"/>
      <c r="D1183" s="70"/>
      <c r="E1183" s="70"/>
      <c r="F1183" s="70"/>
      <c r="G1183" s="71"/>
      <c r="H1183" s="70"/>
      <c r="I1183" s="70"/>
      <c r="J1183" s="70"/>
      <c r="K1183" s="75"/>
      <c r="L1183" s="76"/>
    </row>
    <row r="1184">
      <c r="A1184" s="51"/>
      <c r="B1184" s="70"/>
      <c r="C1184" s="70"/>
      <c r="D1184" s="70"/>
      <c r="E1184" s="70"/>
      <c r="F1184" s="70"/>
      <c r="G1184" s="71"/>
      <c r="H1184" s="70"/>
      <c r="I1184" s="70"/>
      <c r="J1184" s="70"/>
      <c r="K1184" s="75"/>
      <c r="L1184" s="76"/>
    </row>
    <row r="1185">
      <c r="A1185" s="51"/>
      <c r="B1185" s="70"/>
      <c r="C1185" s="70"/>
      <c r="D1185" s="70"/>
      <c r="E1185" s="70"/>
      <c r="F1185" s="70"/>
      <c r="G1185" s="71"/>
      <c r="H1185" s="70"/>
      <c r="I1185" s="70"/>
      <c r="J1185" s="70"/>
      <c r="K1185" s="75"/>
      <c r="L1185" s="76"/>
    </row>
    <row r="1186">
      <c r="A1186" s="51"/>
      <c r="B1186" s="70"/>
      <c r="C1186" s="70"/>
      <c r="D1186" s="70"/>
      <c r="E1186" s="70"/>
      <c r="F1186" s="70"/>
      <c r="G1186" s="71"/>
      <c r="H1186" s="70"/>
      <c r="I1186" s="70"/>
      <c r="J1186" s="70"/>
      <c r="K1186" s="75"/>
      <c r="L1186" s="76"/>
    </row>
    <row r="1187">
      <c r="A1187" s="51"/>
      <c r="B1187" s="70"/>
      <c r="C1187" s="70"/>
      <c r="D1187" s="70"/>
      <c r="E1187" s="70"/>
      <c r="F1187" s="70"/>
      <c r="G1187" s="71"/>
      <c r="H1187" s="70"/>
      <c r="I1187" s="70"/>
      <c r="J1187" s="70"/>
      <c r="K1187" s="75"/>
      <c r="L1187" s="76"/>
    </row>
    <row r="1188">
      <c r="A1188" s="51"/>
      <c r="B1188" s="70"/>
      <c r="C1188" s="70"/>
      <c r="D1188" s="70"/>
      <c r="E1188" s="70"/>
      <c r="F1188" s="70"/>
      <c r="G1188" s="71"/>
      <c r="H1188" s="70"/>
      <c r="I1188" s="70"/>
      <c r="J1188" s="70"/>
      <c r="K1188" s="75"/>
      <c r="L1188" s="76"/>
    </row>
    <row r="1189">
      <c r="A1189" s="51"/>
      <c r="B1189" s="70"/>
      <c r="C1189" s="70"/>
      <c r="D1189" s="70"/>
      <c r="E1189" s="70"/>
      <c r="F1189" s="70"/>
      <c r="G1189" s="71"/>
      <c r="H1189" s="70"/>
      <c r="I1189" s="70"/>
      <c r="J1189" s="70"/>
      <c r="K1189" s="75"/>
      <c r="L1189" s="76"/>
    </row>
    <row r="1190">
      <c r="A1190" s="51"/>
      <c r="B1190" s="70"/>
      <c r="C1190" s="70"/>
      <c r="D1190" s="70"/>
      <c r="E1190" s="70"/>
      <c r="F1190" s="70"/>
      <c r="G1190" s="71"/>
      <c r="H1190" s="70"/>
      <c r="I1190" s="70"/>
      <c r="J1190" s="70"/>
      <c r="K1190" s="75"/>
      <c r="L1190" s="76"/>
    </row>
    <row r="1191">
      <c r="A1191" s="51"/>
      <c r="B1191" s="70"/>
      <c r="C1191" s="70"/>
      <c r="D1191" s="70"/>
      <c r="E1191" s="70"/>
      <c r="F1191" s="70"/>
      <c r="G1191" s="71"/>
      <c r="H1191" s="70"/>
      <c r="I1191" s="70"/>
      <c r="J1191" s="70"/>
      <c r="K1191" s="75"/>
      <c r="L1191" s="76"/>
    </row>
    <row r="1192">
      <c r="A1192" s="51"/>
      <c r="B1192" s="70"/>
      <c r="C1192" s="70"/>
      <c r="D1192" s="70"/>
      <c r="E1192" s="70"/>
      <c r="F1192" s="70"/>
      <c r="G1192" s="71"/>
      <c r="H1192" s="70"/>
      <c r="I1192" s="70"/>
      <c r="J1192" s="70"/>
      <c r="K1192" s="75"/>
      <c r="L1192" s="76"/>
    </row>
    <row r="1193">
      <c r="A1193" s="51"/>
      <c r="B1193" s="70"/>
      <c r="C1193" s="70"/>
      <c r="D1193" s="70"/>
      <c r="E1193" s="70"/>
      <c r="F1193" s="70"/>
      <c r="G1193" s="71"/>
      <c r="H1193" s="70"/>
      <c r="I1193" s="70"/>
      <c r="J1193" s="70"/>
      <c r="K1193" s="75"/>
      <c r="L1193" s="76"/>
    </row>
    <row r="1194">
      <c r="A1194" s="51"/>
      <c r="B1194" s="70"/>
      <c r="C1194" s="70"/>
      <c r="D1194" s="70"/>
      <c r="E1194" s="70"/>
      <c r="F1194" s="70"/>
      <c r="G1194" s="71"/>
      <c r="H1194" s="70"/>
      <c r="I1194" s="70"/>
      <c r="J1194" s="70"/>
      <c r="K1194" s="75"/>
      <c r="L1194" s="76"/>
    </row>
    <row r="1195">
      <c r="A1195" s="51"/>
      <c r="B1195" s="70"/>
      <c r="C1195" s="70"/>
      <c r="D1195" s="70"/>
      <c r="E1195" s="70"/>
      <c r="F1195" s="70"/>
      <c r="G1195" s="71"/>
      <c r="H1195" s="70"/>
      <c r="I1195" s="70"/>
      <c r="J1195" s="70"/>
      <c r="K1195" s="75"/>
      <c r="L1195" s="76"/>
    </row>
    <row r="1196">
      <c r="A1196" s="51"/>
      <c r="B1196" s="70"/>
      <c r="C1196" s="70"/>
      <c r="D1196" s="70"/>
      <c r="E1196" s="70"/>
      <c r="F1196" s="70"/>
      <c r="G1196" s="71"/>
      <c r="H1196" s="70"/>
      <c r="I1196" s="70"/>
      <c r="J1196" s="70"/>
      <c r="K1196" s="75"/>
      <c r="L1196" s="76"/>
    </row>
    <row r="1197">
      <c r="A1197" s="51"/>
      <c r="B1197" s="70"/>
      <c r="C1197" s="70"/>
      <c r="D1197" s="70"/>
      <c r="E1197" s="70"/>
      <c r="F1197" s="70"/>
      <c r="G1197" s="71"/>
      <c r="H1197" s="70"/>
      <c r="I1197" s="70"/>
      <c r="J1197" s="70"/>
      <c r="K1197" s="75"/>
      <c r="L1197" s="76"/>
    </row>
    <row r="1198">
      <c r="A1198" s="51"/>
      <c r="B1198" s="70"/>
      <c r="C1198" s="70"/>
      <c r="D1198" s="70"/>
      <c r="E1198" s="70"/>
      <c r="F1198" s="70"/>
      <c r="G1198" s="71"/>
      <c r="H1198" s="70"/>
      <c r="I1198" s="70"/>
      <c r="J1198" s="70"/>
      <c r="K1198" s="75"/>
      <c r="L1198" s="76"/>
    </row>
    <row r="1199">
      <c r="A1199" s="51"/>
      <c r="B1199" s="70"/>
      <c r="C1199" s="70"/>
      <c r="D1199" s="70"/>
      <c r="E1199" s="70"/>
      <c r="F1199" s="70"/>
      <c r="G1199" s="71"/>
      <c r="H1199" s="70"/>
      <c r="I1199" s="70"/>
      <c r="J1199" s="70"/>
      <c r="K1199" s="75"/>
      <c r="L1199" s="76"/>
    </row>
    <row r="1200">
      <c r="A1200" s="51"/>
      <c r="B1200" s="70"/>
      <c r="C1200" s="70"/>
      <c r="D1200" s="70"/>
      <c r="E1200" s="70"/>
      <c r="F1200" s="70"/>
      <c r="G1200" s="71"/>
      <c r="H1200" s="70"/>
      <c r="I1200" s="70"/>
      <c r="J1200" s="70"/>
      <c r="K1200" s="75"/>
      <c r="L1200" s="76"/>
    </row>
    <row r="1201">
      <c r="A1201" s="51"/>
      <c r="B1201" s="70"/>
      <c r="C1201" s="70"/>
      <c r="D1201" s="70"/>
      <c r="E1201" s="70"/>
      <c r="F1201" s="70"/>
      <c r="G1201" s="71"/>
      <c r="H1201" s="70"/>
      <c r="I1201" s="70"/>
      <c r="J1201" s="70"/>
      <c r="K1201" s="75"/>
      <c r="L1201" s="76"/>
    </row>
    <row r="1202">
      <c r="A1202" s="51"/>
      <c r="B1202" s="70"/>
      <c r="C1202" s="70"/>
      <c r="D1202" s="70"/>
      <c r="E1202" s="70"/>
      <c r="F1202" s="70"/>
      <c r="G1202" s="71"/>
      <c r="H1202" s="70"/>
      <c r="I1202" s="70"/>
      <c r="J1202" s="70"/>
      <c r="K1202" s="75"/>
      <c r="L1202" s="76"/>
    </row>
    <row r="1203">
      <c r="A1203" s="51"/>
      <c r="B1203" s="70"/>
      <c r="C1203" s="70"/>
      <c r="D1203" s="70"/>
      <c r="E1203" s="70"/>
      <c r="F1203" s="70"/>
      <c r="G1203" s="71"/>
      <c r="H1203" s="70"/>
      <c r="I1203" s="70"/>
      <c r="J1203" s="70"/>
      <c r="K1203" s="75"/>
      <c r="L1203" s="76"/>
    </row>
    <row r="1204">
      <c r="A1204" s="51"/>
      <c r="B1204" s="70"/>
      <c r="C1204" s="70"/>
      <c r="D1204" s="70"/>
      <c r="E1204" s="70"/>
      <c r="F1204" s="70"/>
      <c r="G1204" s="71"/>
      <c r="H1204" s="70"/>
      <c r="I1204" s="70"/>
      <c r="J1204" s="70"/>
      <c r="K1204" s="75"/>
      <c r="L1204" s="76"/>
    </row>
    <row r="1205">
      <c r="A1205" s="51"/>
      <c r="B1205" s="70"/>
      <c r="C1205" s="70"/>
      <c r="D1205" s="70"/>
      <c r="E1205" s="70"/>
      <c r="F1205" s="70"/>
      <c r="G1205" s="71"/>
      <c r="H1205" s="70"/>
      <c r="I1205" s="70"/>
      <c r="J1205" s="70"/>
      <c r="K1205" s="75"/>
      <c r="L1205" s="76"/>
    </row>
    <row r="1206">
      <c r="A1206" s="51"/>
      <c r="B1206" s="70"/>
      <c r="C1206" s="70"/>
      <c r="D1206" s="70"/>
      <c r="E1206" s="70"/>
      <c r="F1206" s="70"/>
      <c r="G1206" s="71"/>
      <c r="H1206" s="70"/>
      <c r="I1206" s="70"/>
      <c r="J1206" s="70"/>
      <c r="K1206" s="75"/>
      <c r="L1206" s="76"/>
    </row>
    <row r="1207">
      <c r="A1207" s="51"/>
      <c r="B1207" s="70"/>
      <c r="C1207" s="70"/>
      <c r="D1207" s="70"/>
      <c r="E1207" s="70"/>
      <c r="F1207" s="70"/>
      <c r="G1207" s="71"/>
      <c r="H1207" s="70"/>
      <c r="I1207" s="70"/>
      <c r="J1207" s="70"/>
      <c r="K1207" s="75"/>
      <c r="L1207" s="76"/>
    </row>
    <row r="1208">
      <c r="A1208" s="51"/>
      <c r="B1208" s="70"/>
      <c r="C1208" s="70"/>
      <c r="D1208" s="70"/>
      <c r="E1208" s="70"/>
      <c r="F1208" s="70"/>
      <c r="G1208" s="71"/>
      <c r="H1208" s="70"/>
      <c r="I1208" s="70"/>
      <c r="J1208" s="70"/>
      <c r="K1208" s="75"/>
      <c r="L1208" s="76"/>
    </row>
    <row r="1209">
      <c r="A1209" s="51"/>
      <c r="B1209" s="70"/>
      <c r="C1209" s="70"/>
      <c r="D1209" s="70"/>
      <c r="E1209" s="70"/>
      <c r="F1209" s="70"/>
      <c r="G1209" s="71"/>
      <c r="H1209" s="70"/>
      <c r="I1209" s="70"/>
      <c r="J1209" s="70"/>
      <c r="K1209" s="75"/>
      <c r="L1209" s="76"/>
    </row>
    <row r="1210">
      <c r="A1210" s="51"/>
      <c r="B1210" s="70"/>
      <c r="C1210" s="70"/>
      <c r="D1210" s="70"/>
      <c r="E1210" s="70"/>
      <c r="F1210" s="70"/>
      <c r="G1210" s="71"/>
      <c r="H1210" s="70"/>
      <c r="I1210" s="70"/>
      <c r="J1210" s="70"/>
      <c r="K1210" s="75"/>
      <c r="L1210" s="76"/>
    </row>
    <row r="1211">
      <c r="A1211" s="51"/>
      <c r="B1211" s="70"/>
      <c r="C1211" s="70"/>
      <c r="D1211" s="70"/>
      <c r="E1211" s="70"/>
      <c r="F1211" s="70"/>
      <c r="G1211" s="71"/>
      <c r="H1211" s="70"/>
      <c r="I1211" s="70"/>
      <c r="J1211" s="70"/>
      <c r="K1211" s="75"/>
      <c r="L1211" s="76"/>
    </row>
    <row r="1212">
      <c r="A1212" s="51"/>
      <c r="B1212" s="70"/>
      <c r="C1212" s="70"/>
      <c r="D1212" s="70"/>
      <c r="E1212" s="70"/>
      <c r="F1212" s="70"/>
      <c r="G1212" s="71"/>
      <c r="H1212" s="70"/>
      <c r="I1212" s="70"/>
      <c r="J1212" s="70"/>
      <c r="K1212" s="75"/>
      <c r="L1212" s="76"/>
    </row>
    <row r="1213">
      <c r="A1213" s="51"/>
      <c r="B1213" s="70"/>
      <c r="C1213" s="70"/>
      <c r="D1213" s="70"/>
      <c r="E1213" s="70"/>
      <c r="F1213" s="70"/>
      <c r="G1213" s="71"/>
      <c r="H1213" s="70"/>
      <c r="I1213" s="70"/>
      <c r="J1213" s="70"/>
      <c r="K1213" s="75"/>
      <c r="L1213" s="76"/>
    </row>
    <row r="1214">
      <c r="A1214" s="51"/>
      <c r="B1214" s="70"/>
      <c r="C1214" s="70"/>
      <c r="D1214" s="70"/>
      <c r="E1214" s="70"/>
      <c r="F1214" s="70"/>
      <c r="G1214" s="71"/>
      <c r="H1214" s="70"/>
      <c r="I1214" s="70"/>
      <c r="J1214" s="70"/>
      <c r="K1214" s="75"/>
      <c r="L1214" s="76"/>
    </row>
    <row r="1215">
      <c r="A1215" s="51"/>
      <c r="B1215" s="70"/>
      <c r="C1215" s="70"/>
      <c r="D1215" s="70"/>
      <c r="E1215" s="70"/>
      <c r="F1215" s="70"/>
      <c r="G1215" s="71"/>
      <c r="H1215" s="70"/>
      <c r="I1215" s="70"/>
      <c r="J1215" s="70"/>
      <c r="K1215" s="75"/>
      <c r="L1215" s="76"/>
    </row>
    <row r="1216">
      <c r="A1216" s="51"/>
      <c r="B1216" s="70"/>
      <c r="C1216" s="70"/>
      <c r="D1216" s="70"/>
      <c r="E1216" s="70"/>
      <c r="F1216" s="70"/>
      <c r="G1216" s="71"/>
      <c r="H1216" s="70"/>
      <c r="I1216" s="70"/>
      <c r="J1216" s="70"/>
      <c r="K1216" s="75"/>
      <c r="L1216" s="76"/>
    </row>
    <row r="1217">
      <c r="A1217" s="51"/>
      <c r="B1217" s="70"/>
      <c r="C1217" s="70"/>
      <c r="D1217" s="70"/>
      <c r="E1217" s="70"/>
      <c r="F1217" s="70"/>
      <c r="G1217" s="71"/>
      <c r="H1217" s="70"/>
      <c r="I1217" s="70"/>
      <c r="J1217" s="70"/>
      <c r="K1217" s="75"/>
      <c r="L1217" s="76"/>
    </row>
    <row r="1218">
      <c r="A1218" s="51"/>
      <c r="B1218" s="70"/>
      <c r="C1218" s="70"/>
      <c r="D1218" s="70"/>
      <c r="E1218" s="70"/>
      <c r="F1218" s="70"/>
      <c r="G1218" s="71"/>
      <c r="H1218" s="70"/>
      <c r="I1218" s="70"/>
      <c r="J1218" s="70"/>
      <c r="K1218" s="75"/>
      <c r="L1218" s="76"/>
    </row>
    <row r="1219">
      <c r="A1219" s="51"/>
      <c r="B1219" s="70"/>
      <c r="C1219" s="70"/>
      <c r="D1219" s="70"/>
      <c r="E1219" s="70"/>
      <c r="F1219" s="70"/>
      <c r="G1219" s="71"/>
      <c r="H1219" s="70"/>
      <c r="I1219" s="70"/>
      <c r="J1219" s="70"/>
      <c r="K1219" s="75"/>
      <c r="L1219" s="76"/>
    </row>
    <row r="1220">
      <c r="A1220" s="51"/>
      <c r="B1220" s="70"/>
      <c r="C1220" s="70"/>
      <c r="D1220" s="70"/>
      <c r="E1220" s="70"/>
      <c r="F1220" s="70"/>
      <c r="G1220" s="71"/>
      <c r="H1220" s="70"/>
      <c r="I1220" s="70"/>
      <c r="J1220" s="70"/>
      <c r="K1220" s="75"/>
      <c r="L1220" s="76"/>
    </row>
    <row r="1221">
      <c r="A1221" s="51"/>
      <c r="B1221" s="70"/>
      <c r="C1221" s="70"/>
      <c r="D1221" s="70"/>
      <c r="E1221" s="70"/>
      <c r="F1221" s="70"/>
      <c r="G1221" s="71"/>
      <c r="H1221" s="70"/>
      <c r="I1221" s="70"/>
      <c r="J1221" s="70"/>
      <c r="K1221" s="75"/>
      <c r="L1221" s="76"/>
    </row>
    <row r="1222">
      <c r="A1222" s="51"/>
      <c r="B1222" s="70"/>
      <c r="C1222" s="70"/>
      <c r="D1222" s="70"/>
      <c r="E1222" s="70"/>
      <c r="F1222" s="70"/>
      <c r="G1222" s="71"/>
      <c r="H1222" s="70"/>
      <c r="I1222" s="70"/>
      <c r="J1222" s="70"/>
      <c r="K1222" s="75"/>
      <c r="L1222" s="76"/>
    </row>
    <row r="1223">
      <c r="A1223" s="51"/>
      <c r="B1223" s="70"/>
      <c r="C1223" s="70"/>
      <c r="D1223" s="70"/>
      <c r="E1223" s="70"/>
      <c r="F1223" s="70"/>
      <c r="G1223" s="71"/>
      <c r="H1223" s="70"/>
      <c r="I1223" s="70"/>
      <c r="J1223" s="70"/>
      <c r="K1223" s="75"/>
      <c r="L1223" s="76"/>
    </row>
    <row r="1224">
      <c r="A1224" s="51"/>
      <c r="B1224" s="70"/>
      <c r="C1224" s="70"/>
      <c r="D1224" s="70"/>
      <c r="E1224" s="70"/>
      <c r="F1224" s="70"/>
      <c r="G1224" s="71"/>
      <c r="H1224" s="70"/>
      <c r="I1224" s="70"/>
      <c r="J1224" s="70"/>
      <c r="K1224" s="75"/>
      <c r="L1224" s="76"/>
    </row>
    <row r="1225">
      <c r="A1225" s="51"/>
      <c r="B1225" s="70"/>
      <c r="C1225" s="70"/>
      <c r="D1225" s="70"/>
      <c r="E1225" s="70"/>
      <c r="F1225" s="70"/>
      <c r="G1225" s="71"/>
      <c r="H1225" s="70"/>
      <c r="I1225" s="70"/>
      <c r="J1225" s="70"/>
      <c r="K1225" s="75"/>
      <c r="L1225" s="76"/>
    </row>
    <row r="1226">
      <c r="A1226" s="51"/>
      <c r="B1226" s="70"/>
      <c r="C1226" s="70"/>
      <c r="D1226" s="70"/>
      <c r="E1226" s="70"/>
      <c r="F1226" s="70"/>
      <c r="G1226" s="71"/>
      <c r="H1226" s="70"/>
      <c r="I1226" s="70"/>
      <c r="J1226" s="70"/>
      <c r="K1226" s="75"/>
      <c r="L1226" s="76"/>
    </row>
    <row r="1227">
      <c r="A1227" s="51"/>
      <c r="B1227" s="70"/>
      <c r="C1227" s="70"/>
      <c r="D1227" s="70"/>
      <c r="E1227" s="70"/>
      <c r="F1227" s="70"/>
      <c r="G1227" s="71"/>
      <c r="H1227" s="70"/>
      <c r="I1227" s="70"/>
      <c r="J1227" s="70"/>
      <c r="K1227" s="75"/>
      <c r="L1227" s="76"/>
    </row>
    <row r="1228">
      <c r="A1228" s="51"/>
      <c r="B1228" s="70"/>
      <c r="C1228" s="70"/>
      <c r="D1228" s="70"/>
      <c r="E1228" s="70"/>
      <c r="F1228" s="70"/>
      <c r="G1228" s="71"/>
      <c r="H1228" s="70"/>
      <c r="I1228" s="70"/>
      <c r="J1228" s="70"/>
      <c r="K1228" s="75"/>
      <c r="L1228" s="76"/>
    </row>
    <row r="1229">
      <c r="A1229" s="51"/>
      <c r="B1229" s="70"/>
      <c r="C1229" s="70"/>
      <c r="D1229" s="70"/>
      <c r="E1229" s="70"/>
      <c r="F1229" s="70"/>
      <c r="G1229" s="71"/>
      <c r="H1229" s="70"/>
      <c r="I1229" s="70"/>
      <c r="J1229" s="70"/>
      <c r="K1229" s="75"/>
      <c r="L1229" s="76"/>
    </row>
    <row r="1230">
      <c r="A1230" s="51"/>
      <c r="B1230" s="70"/>
      <c r="C1230" s="70"/>
      <c r="D1230" s="70"/>
      <c r="E1230" s="70"/>
      <c r="F1230" s="70"/>
      <c r="G1230" s="71"/>
      <c r="H1230" s="70"/>
      <c r="I1230" s="70"/>
      <c r="J1230" s="70"/>
      <c r="K1230" s="75"/>
      <c r="L1230" s="76"/>
    </row>
    <row r="1231">
      <c r="A1231" s="51"/>
      <c r="B1231" s="70"/>
      <c r="C1231" s="70"/>
      <c r="D1231" s="70"/>
      <c r="E1231" s="70"/>
      <c r="F1231" s="70"/>
      <c r="G1231" s="71"/>
      <c r="H1231" s="70"/>
      <c r="I1231" s="70"/>
      <c r="J1231" s="70"/>
      <c r="K1231" s="75"/>
      <c r="L1231" s="76"/>
    </row>
    <row r="1232">
      <c r="A1232" s="51"/>
      <c r="B1232" s="70"/>
      <c r="C1232" s="70"/>
      <c r="D1232" s="70"/>
      <c r="E1232" s="70"/>
      <c r="F1232" s="70"/>
      <c r="G1232" s="71"/>
      <c r="H1232" s="70"/>
      <c r="I1232" s="70"/>
      <c r="J1232" s="70"/>
      <c r="K1232" s="75"/>
      <c r="L1232" s="76"/>
    </row>
    <row r="1233">
      <c r="A1233" s="51"/>
      <c r="B1233" s="70"/>
      <c r="C1233" s="70"/>
      <c r="D1233" s="70"/>
      <c r="E1233" s="70"/>
      <c r="F1233" s="70"/>
      <c r="G1233" s="71"/>
      <c r="H1233" s="70"/>
      <c r="I1233" s="70"/>
      <c r="J1233" s="70"/>
      <c r="K1233" s="75"/>
      <c r="L1233" s="76"/>
    </row>
    <row r="1234">
      <c r="A1234" s="51"/>
      <c r="B1234" s="70"/>
      <c r="C1234" s="70"/>
      <c r="D1234" s="70"/>
      <c r="E1234" s="70"/>
      <c r="F1234" s="70"/>
      <c r="G1234" s="71"/>
      <c r="H1234" s="70"/>
      <c r="I1234" s="70"/>
      <c r="J1234" s="70"/>
      <c r="K1234" s="75"/>
      <c r="L1234" s="76"/>
    </row>
    <row r="1235">
      <c r="A1235" s="51"/>
      <c r="B1235" s="70"/>
      <c r="C1235" s="70"/>
      <c r="D1235" s="70"/>
      <c r="E1235" s="70"/>
      <c r="F1235" s="70"/>
      <c r="G1235" s="71"/>
      <c r="H1235" s="70"/>
      <c r="I1235" s="70"/>
      <c r="J1235" s="70"/>
      <c r="K1235" s="75"/>
      <c r="L1235" s="76"/>
    </row>
    <row r="1236">
      <c r="A1236" s="51"/>
      <c r="B1236" s="70"/>
      <c r="C1236" s="70"/>
      <c r="D1236" s="70"/>
      <c r="E1236" s="70"/>
      <c r="F1236" s="70"/>
      <c r="G1236" s="71"/>
      <c r="H1236" s="70"/>
      <c r="I1236" s="70"/>
      <c r="J1236" s="70"/>
      <c r="K1236" s="75"/>
      <c r="L1236" s="76"/>
    </row>
    <row r="1237">
      <c r="A1237" s="51"/>
      <c r="B1237" s="70"/>
      <c r="C1237" s="70"/>
      <c r="D1237" s="70"/>
      <c r="E1237" s="70"/>
      <c r="F1237" s="70"/>
      <c r="G1237" s="71"/>
      <c r="H1237" s="70"/>
      <c r="I1237" s="70"/>
      <c r="J1237" s="70"/>
      <c r="K1237" s="75"/>
      <c r="L1237" s="76"/>
    </row>
    <row r="1238">
      <c r="A1238" s="51"/>
      <c r="B1238" s="70"/>
      <c r="C1238" s="70"/>
      <c r="D1238" s="70"/>
      <c r="E1238" s="70"/>
      <c r="F1238" s="70"/>
      <c r="G1238" s="71"/>
      <c r="H1238" s="70"/>
      <c r="I1238" s="70"/>
      <c r="J1238" s="70"/>
      <c r="K1238" s="75"/>
      <c r="L1238" s="76"/>
    </row>
    <row r="1239">
      <c r="A1239" s="51"/>
      <c r="B1239" s="70"/>
      <c r="C1239" s="70"/>
      <c r="D1239" s="70"/>
      <c r="E1239" s="70"/>
      <c r="F1239" s="70"/>
      <c r="G1239" s="71"/>
      <c r="H1239" s="70"/>
      <c r="I1239" s="70"/>
      <c r="J1239" s="70"/>
      <c r="K1239" s="75"/>
      <c r="L1239" s="76"/>
    </row>
    <row r="1240">
      <c r="A1240" s="51"/>
      <c r="B1240" s="70"/>
      <c r="C1240" s="70"/>
      <c r="D1240" s="70"/>
      <c r="E1240" s="70"/>
      <c r="F1240" s="70"/>
      <c r="G1240" s="71"/>
      <c r="H1240" s="70"/>
      <c r="I1240" s="70"/>
      <c r="J1240" s="70"/>
      <c r="K1240" s="75"/>
      <c r="L1240" s="76"/>
    </row>
    <row r="1241">
      <c r="A1241" s="51"/>
      <c r="B1241" s="70"/>
      <c r="C1241" s="70"/>
      <c r="D1241" s="70"/>
      <c r="E1241" s="70"/>
      <c r="F1241" s="70"/>
      <c r="G1241" s="71"/>
      <c r="H1241" s="70"/>
      <c r="I1241" s="70"/>
      <c r="J1241" s="70"/>
      <c r="K1241" s="75"/>
      <c r="L1241" s="76"/>
    </row>
    <row r="1242">
      <c r="A1242" s="51"/>
      <c r="B1242" s="70"/>
      <c r="C1242" s="70"/>
      <c r="D1242" s="70"/>
      <c r="E1242" s="70"/>
      <c r="F1242" s="70"/>
      <c r="G1242" s="71"/>
      <c r="H1242" s="70"/>
      <c r="I1242" s="70"/>
      <c r="J1242" s="70"/>
      <c r="K1242" s="75"/>
      <c r="L1242" s="76"/>
    </row>
    <row r="1243">
      <c r="A1243" s="51"/>
      <c r="B1243" s="70"/>
      <c r="C1243" s="70"/>
      <c r="D1243" s="70"/>
      <c r="E1243" s="70"/>
      <c r="F1243" s="70"/>
      <c r="G1243" s="71"/>
      <c r="H1243" s="70"/>
      <c r="I1243" s="70"/>
      <c r="J1243" s="70"/>
      <c r="K1243" s="75"/>
      <c r="L1243" s="76"/>
    </row>
    <row r="1244">
      <c r="A1244" s="51"/>
      <c r="B1244" s="70"/>
      <c r="C1244" s="70"/>
      <c r="D1244" s="70"/>
      <c r="E1244" s="70"/>
      <c r="F1244" s="70"/>
      <c r="G1244" s="71"/>
      <c r="H1244" s="70"/>
      <c r="I1244" s="70"/>
      <c r="J1244" s="70"/>
      <c r="K1244" s="75"/>
      <c r="L1244" s="76"/>
    </row>
    <row r="1245">
      <c r="A1245" s="51"/>
      <c r="B1245" s="70"/>
      <c r="C1245" s="70"/>
      <c r="D1245" s="70"/>
      <c r="E1245" s="70"/>
      <c r="F1245" s="70"/>
      <c r="G1245" s="71"/>
      <c r="H1245" s="70"/>
      <c r="I1245" s="70"/>
      <c r="J1245" s="70"/>
      <c r="K1245" s="75"/>
      <c r="L1245" s="76"/>
    </row>
    <row r="1246">
      <c r="A1246" s="51"/>
      <c r="B1246" s="70"/>
      <c r="C1246" s="70"/>
      <c r="D1246" s="70"/>
      <c r="E1246" s="70"/>
      <c r="F1246" s="70"/>
      <c r="G1246" s="71"/>
      <c r="H1246" s="70"/>
      <c r="I1246" s="70"/>
      <c r="J1246" s="70"/>
      <c r="K1246" s="75"/>
      <c r="L1246" s="76"/>
    </row>
    <row r="1247">
      <c r="A1247" s="51"/>
      <c r="B1247" s="70"/>
      <c r="C1247" s="70"/>
      <c r="D1247" s="70"/>
      <c r="E1247" s="70"/>
      <c r="F1247" s="70"/>
      <c r="G1247" s="71"/>
      <c r="H1247" s="70"/>
      <c r="I1247" s="70"/>
      <c r="J1247" s="70"/>
      <c r="K1247" s="75"/>
      <c r="L1247" s="76"/>
    </row>
    <row r="1248">
      <c r="A1248" s="51"/>
      <c r="B1248" s="70"/>
      <c r="C1248" s="70"/>
      <c r="D1248" s="70"/>
      <c r="E1248" s="70"/>
      <c r="F1248" s="70"/>
      <c r="G1248" s="71"/>
      <c r="H1248" s="70"/>
      <c r="I1248" s="70"/>
      <c r="J1248" s="70"/>
      <c r="K1248" s="75"/>
      <c r="L1248" s="76"/>
    </row>
    <row r="1249">
      <c r="A1249" s="51"/>
      <c r="B1249" s="70"/>
      <c r="C1249" s="70"/>
      <c r="D1249" s="70"/>
      <c r="E1249" s="70"/>
      <c r="F1249" s="70"/>
      <c r="G1249" s="71"/>
      <c r="H1249" s="70"/>
      <c r="I1249" s="70"/>
      <c r="J1249" s="70"/>
      <c r="K1249" s="75"/>
      <c r="L1249" s="76"/>
    </row>
    <row r="1250">
      <c r="A1250" s="51"/>
      <c r="B1250" s="70"/>
      <c r="C1250" s="70"/>
      <c r="D1250" s="70"/>
      <c r="E1250" s="70"/>
      <c r="F1250" s="70"/>
      <c r="G1250" s="71"/>
      <c r="H1250" s="70"/>
      <c r="I1250" s="70"/>
      <c r="J1250" s="70"/>
      <c r="K1250" s="75"/>
      <c r="L1250" s="76"/>
    </row>
    <row r="1251">
      <c r="A1251" s="51"/>
      <c r="B1251" s="70"/>
      <c r="C1251" s="70"/>
      <c r="D1251" s="70"/>
      <c r="E1251" s="70"/>
      <c r="F1251" s="70"/>
      <c r="G1251" s="71"/>
      <c r="H1251" s="70"/>
      <c r="I1251" s="70"/>
      <c r="J1251" s="70"/>
      <c r="K1251" s="75"/>
      <c r="L1251" s="76"/>
    </row>
    <row r="1252">
      <c r="A1252" s="51"/>
      <c r="B1252" s="70"/>
      <c r="C1252" s="70"/>
      <c r="D1252" s="70"/>
      <c r="E1252" s="70"/>
      <c r="F1252" s="70"/>
      <c r="G1252" s="71"/>
      <c r="H1252" s="70"/>
      <c r="I1252" s="70"/>
      <c r="J1252" s="70"/>
      <c r="K1252" s="75"/>
      <c r="L1252" s="76"/>
    </row>
    <row r="1253">
      <c r="A1253" s="51"/>
      <c r="B1253" s="70"/>
      <c r="C1253" s="70"/>
      <c r="D1253" s="70"/>
      <c r="E1253" s="70"/>
      <c r="F1253" s="70"/>
      <c r="G1253" s="71"/>
      <c r="H1253" s="70"/>
      <c r="I1253" s="70"/>
      <c r="J1253" s="70"/>
      <c r="K1253" s="75"/>
      <c r="L1253" s="76"/>
    </row>
    <row r="1254">
      <c r="A1254" s="51"/>
      <c r="B1254" s="70"/>
      <c r="C1254" s="70"/>
      <c r="D1254" s="70"/>
      <c r="E1254" s="70"/>
      <c r="F1254" s="70"/>
      <c r="G1254" s="71"/>
      <c r="H1254" s="70"/>
      <c r="I1254" s="70"/>
      <c r="J1254" s="70"/>
      <c r="K1254" s="75"/>
      <c r="L1254" s="76"/>
    </row>
    <row r="1255">
      <c r="A1255" s="51"/>
      <c r="B1255" s="70"/>
      <c r="C1255" s="70"/>
      <c r="D1255" s="70"/>
      <c r="E1255" s="70"/>
      <c r="F1255" s="70"/>
      <c r="G1255" s="71"/>
      <c r="H1255" s="70"/>
      <c r="I1255" s="70"/>
      <c r="J1255" s="70"/>
      <c r="K1255" s="75"/>
      <c r="L1255" s="76"/>
    </row>
    <row r="1256">
      <c r="A1256" s="51"/>
      <c r="B1256" s="70"/>
      <c r="C1256" s="70"/>
      <c r="D1256" s="70"/>
      <c r="E1256" s="70"/>
      <c r="F1256" s="70"/>
      <c r="G1256" s="71"/>
      <c r="H1256" s="70"/>
      <c r="I1256" s="70"/>
      <c r="J1256" s="70"/>
      <c r="K1256" s="75"/>
      <c r="L1256" s="76"/>
    </row>
    <row r="1257">
      <c r="A1257" s="51"/>
      <c r="B1257" s="70"/>
      <c r="C1257" s="70"/>
      <c r="D1257" s="70"/>
      <c r="E1257" s="70"/>
      <c r="F1257" s="70"/>
      <c r="G1257" s="71"/>
      <c r="H1257" s="70"/>
      <c r="I1257" s="70"/>
      <c r="J1257" s="70"/>
      <c r="K1257" s="75"/>
      <c r="L1257" s="76"/>
    </row>
    <row r="1258">
      <c r="A1258" s="51"/>
      <c r="B1258" s="70"/>
      <c r="C1258" s="70"/>
      <c r="D1258" s="70"/>
      <c r="E1258" s="70"/>
      <c r="F1258" s="70"/>
      <c r="G1258" s="71"/>
      <c r="H1258" s="70"/>
      <c r="I1258" s="70"/>
      <c r="J1258" s="70"/>
      <c r="K1258" s="75"/>
      <c r="L1258" s="76"/>
    </row>
    <row r="1259">
      <c r="A1259" s="51"/>
      <c r="B1259" s="70"/>
      <c r="C1259" s="70"/>
      <c r="D1259" s="70"/>
      <c r="E1259" s="70"/>
      <c r="F1259" s="70"/>
      <c r="G1259" s="71"/>
      <c r="H1259" s="70"/>
      <c r="I1259" s="70"/>
      <c r="J1259" s="70"/>
      <c r="K1259" s="75"/>
      <c r="L1259" s="76"/>
    </row>
    <row r="1260">
      <c r="A1260" s="51"/>
      <c r="B1260" s="70"/>
      <c r="C1260" s="70"/>
      <c r="D1260" s="70"/>
      <c r="E1260" s="70"/>
      <c r="F1260" s="70"/>
      <c r="G1260" s="71"/>
      <c r="H1260" s="70"/>
      <c r="I1260" s="70"/>
      <c r="J1260" s="70"/>
      <c r="K1260" s="75"/>
      <c r="L1260" s="76"/>
    </row>
    <row r="1261">
      <c r="A1261" s="51"/>
      <c r="B1261" s="70"/>
      <c r="C1261" s="70"/>
      <c r="D1261" s="70"/>
      <c r="E1261" s="70"/>
      <c r="F1261" s="70"/>
      <c r="G1261" s="71"/>
      <c r="H1261" s="70"/>
      <c r="I1261" s="70"/>
      <c r="J1261" s="70"/>
      <c r="K1261" s="75"/>
      <c r="L1261" s="76"/>
    </row>
    <row r="1262">
      <c r="A1262" s="51"/>
      <c r="B1262" s="70"/>
      <c r="C1262" s="70"/>
      <c r="D1262" s="70"/>
      <c r="E1262" s="70"/>
      <c r="F1262" s="70"/>
      <c r="G1262" s="71"/>
      <c r="H1262" s="70"/>
      <c r="I1262" s="70"/>
      <c r="J1262" s="70"/>
      <c r="K1262" s="75"/>
      <c r="L1262" s="76"/>
    </row>
    <row r="1263">
      <c r="A1263" s="51"/>
      <c r="B1263" s="70"/>
      <c r="C1263" s="70"/>
      <c r="D1263" s="70"/>
      <c r="E1263" s="70"/>
      <c r="F1263" s="70"/>
      <c r="G1263" s="71"/>
      <c r="H1263" s="70"/>
      <c r="I1263" s="70"/>
      <c r="J1263" s="70"/>
      <c r="K1263" s="75"/>
      <c r="L1263" s="76"/>
    </row>
    <row r="1264">
      <c r="A1264" s="51"/>
      <c r="B1264" s="70"/>
      <c r="C1264" s="70"/>
      <c r="D1264" s="70"/>
      <c r="E1264" s="70"/>
      <c r="F1264" s="70"/>
      <c r="G1264" s="71"/>
      <c r="H1264" s="70"/>
      <c r="I1264" s="70"/>
      <c r="J1264" s="70"/>
      <c r="K1264" s="75"/>
      <c r="L1264" s="76"/>
    </row>
    <row r="1265">
      <c r="A1265" s="51"/>
      <c r="B1265" s="70"/>
      <c r="C1265" s="70"/>
      <c r="D1265" s="70"/>
      <c r="E1265" s="70"/>
      <c r="F1265" s="70"/>
      <c r="G1265" s="71"/>
      <c r="H1265" s="70"/>
      <c r="I1265" s="70"/>
      <c r="J1265" s="70"/>
      <c r="K1265" s="75"/>
      <c r="L1265" s="76"/>
    </row>
    <row r="1266">
      <c r="A1266" s="51"/>
      <c r="B1266" s="70"/>
      <c r="C1266" s="70"/>
      <c r="D1266" s="70"/>
      <c r="E1266" s="70"/>
      <c r="F1266" s="70"/>
      <c r="G1266" s="71"/>
      <c r="H1266" s="70"/>
      <c r="I1266" s="70"/>
      <c r="J1266" s="70"/>
      <c r="K1266" s="75"/>
      <c r="L1266" s="76"/>
    </row>
    <row r="1267">
      <c r="A1267" s="51"/>
      <c r="B1267" s="70"/>
      <c r="C1267" s="70"/>
      <c r="D1267" s="70"/>
      <c r="E1267" s="70"/>
      <c r="F1267" s="70"/>
      <c r="G1267" s="71"/>
      <c r="H1267" s="70"/>
      <c r="I1267" s="70"/>
      <c r="J1267" s="70"/>
      <c r="K1267" s="75"/>
      <c r="L1267" s="76"/>
    </row>
    <row r="1268">
      <c r="A1268" s="51"/>
      <c r="B1268" s="70"/>
      <c r="C1268" s="70"/>
      <c r="D1268" s="70"/>
      <c r="E1268" s="70"/>
      <c r="F1268" s="70"/>
      <c r="G1268" s="71"/>
      <c r="H1268" s="70"/>
      <c r="I1268" s="70"/>
      <c r="J1268" s="70"/>
      <c r="K1268" s="75"/>
      <c r="L1268" s="76"/>
    </row>
    <row r="1269">
      <c r="A1269" s="51"/>
      <c r="B1269" s="70"/>
      <c r="C1269" s="70"/>
      <c r="D1269" s="70"/>
      <c r="E1269" s="70"/>
      <c r="F1269" s="70"/>
      <c r="G1269" s="71"/>
      <c r="H1269" s="70"/>
      <c r="I1269" s="70"/>
      <c r="J1269" s="70"/>
      <c r="K1269" s="75"/>
      <c r="L1269" s="76"/>
    </row>
    <row r="1270">
      <c r="A1270" s="51"/>
      <c r="B1270" s="70"/>
      <c r="C1270" s="70"/>
      <c r="D1270" s="70"/>
      <c r="E1270" s="70"/>
      <c r="F1270" s="70"/>
      <c r="G1270" s="71"/>
      <c r="H1270" s="70"/>
      <c r="I1270" s="70"/>
      <c r="J1270" s="70"/>
      <c r="K1270" s="75"/>
      <c r="L1270" s="76"/>
    </row>
    <row r="1271">
      <c r="A1271" s="51"/>
      <c r="B1271" s="70"/>
      <c r="C1271" s="70"/>
      <c r="D1271" s="70"/>
      <c r="E1271" s="70"/>
      <c r="F1271" s="70"/>
      <c r="G1271" s="71"/>
      <c r="H1271" s="70"/>
      <c r="I1271" s="70"/>
      <c r="J1271" s="70"/>
      <c r="K1271" s="75"/>
      <c r="L1271" s="76"/>
    </row>
    <row r="1272">
      <c r="A1272" s="51"/>
      <c r="B1272" s="70"/>
      <c r="C1272" s="70"/>
      <c r="D1272" s="70"/>
      <c r="E1272" s="70"/>
      <c r="F1272" s="70"/>
      <c r="G1272" s="71"/>
      <c r="H1272" s="70"/>
      <c r="I1272" s="70"/>
      <c r="J1272" s="70"/>
      <c r="K1272" s="75"/>
      <c r="L1272" s="76"/>
    </row>
    <row r="1273">
      <c r="A1273" s="51"/>
      <c r="B1273" s="70"/>
      <c r="C1273" s="70"/>
      <c r="D1273" s="70"/>
      <c r="E1273" s="70"/>
      <c r="F1273" s="70"/>
      <c r="G1273" s="71"/>
      <c r="H1273" s="70"/>
      <c r="I1273" s="70"/>
      <c r="J1273" s="70"/>
      <c r="K1273" s="75"/>
      <c r="L1273" s="76"/>
    </row>
    <row r="1274">
      <c r="A1274" s="51"/>
      <c r="B1274" s="70"/>
      <c r="C1274" s="70"/>
      <c r="D1274" s="70"/>
      <c r="E1274" s="70"/>
      <c r="F1274" s="70"/>
      <c r="G1274" s="71"/>
      <c r="H1274" s="70"/>
      <c r="I1274" s="70"/>
      <c r="J1274" s="70"/>
      <c r="K1274" s="75"/>
      <c r="L1274" s="76"/>
    </row>
    <row r="1275">
      <c r="A1275" s="51"/>
      <c r="B1275" s="70"/>
      <c r="C1275" s="70"/>
      <c r="D1275" s="70"/>
      <c r="E1275" s="70"/>
      <c r="F1275" s="70"/>
      <c r="G1275" s="71"/>
      <c r="H1275" s="70"/>
      <c r="I1275" s="70"/>
      <c r="J1275" s="70"/>
      <c r="K1275" s="75"/>
      <c r="L1275" s="76"/>
    </row>
    <row r="1276">
      <c r="A1276" s="51"/>
      <c r="B1276" s="70"/>
      <c r="C1276" s="70"/>
      <c r="D1276" s="70"/>
      <c r="E1276" s="70"/>
      <c r="F1276" s="70"/>
      <c r="G1276" s="71"/>
      <c r="H1276" s="70"/>
      <c r="I1276" s="70"/>
      <c r="J1276" s="70"/>
      <c r="K1276" s="75"/>
      <c r="L1276" s="76"/>
    </row>
    <row r="1277">
      <c r="A1277" s="51"/>
      <c r="B1277" s="70"/>
      <c r="C1277" s="70"/>
      <c r="D1277" s="70"/>
      <c r="E1277" s="70"/>
      <c r="F1277" s="70"/>
      <c r="G1277" s="71"/>
      <c r="H1277" s="70"/>
      <c r="I1277" s="70"/>
      <c r="J1277" s="70"/>
      <c r="K1277" s="75"/>
      <c r="L1277" s="76"/>
    </row>
    <row r="1278">
      <c r="A1278" s="51"/>
      <c r="B1278" s="70"/>
      <c r="C1278" s="70"/>
      <c r="D1278" s="70"/>
      <c r="E1278" s="70"/>
      <c r="F1278" s="70"/>
      <c r="G1278" s="71"/>
      <c r="H1278" s="70"/>
      <c r="I1278" s="70"/>
      <c r="J1278" s="70"/>
      <c r="K1278" s="75"/>
      <c r="L1278" s="76"/>
    </row>
    <row r="1279">
      <c r="A1279" s="51"/>
      <c r="B1279" s="70"/>
      <c r="C1279" s="70"/>
      <c r="D1279" s="70"/>
      <c r="E1279" s="70"/>
      <c r="F1279" s="70"/>
      <c r="G1279" s="71"/>
      <c r="H1279" s="70"/>
      <c r="I1279" s="70"/>
      <c r="J1279" s="70"/>
      <c r="K1279" s="75"/>
      <c r="L1279" s="76"/>
    </row>
    <row r="1280">
      <c r="A1280" s="51"/>
      <c r="B1280" s="70"/>
      <c r="C1280" s="70"/>
      <c r="D1280" s="70"/>
      <c r="E1280" s="70"/>
      <c r="F1280" s="70"/>
      <c r="G1280" s="71"/>
      <c r="H1280" s="70"/>
      <c r="I1280" s="70"/>
      <c r="J1280" s="70"/>
      <c r="K1280" s="75"/>
      <c r="L1280" s="76"/>
    </row>
    <row r="1281">
      <c r="A1281" s="51"/>
      <c r="B1281" s="70"/>
      <c r="C1281" s="70"/>
      <c r="D1281" s="70"/>
      <c r="E1281" s="70"/>
      <c r="F1281" s="70"/>
      <c r="G1281" s="71"/>
      <c r="H1281" s="70"/>
      <c r="I1281" s="70"/>
      <c r="J1281" s="70"/>
      <c r="K1281" s="75"/>
      <c r="L1281" s="76"/>
    </row>
    <row r="1282">
      <c r="A1282" s="51"/>
      <c r="B1282" s="70"/>
      <c r="C1282" s="70"/>
      <c r="D1282" s="70"/>
      <c r="E1282" s="70"/>
      <c r="F1282" s="70"/>
      <c r="G1282" s="71"/>
      <c r="H1282" s="70"/>
      <c r="I1282" s="70"/>
      <c r="J1282" s="70"/>
      <c r="K1282" s="75"/>
      <c r="L1282" s="76"/>
    </row>
    <row r="1283">
      <c r="A1283" s="51"/>
      <c r="B1283" s="70"/>
      <c r="C1283" s="70"/>
      <c r="D1283" s="70"/>
      <c r="E1283" s="70"/>
      <c r="F1283" s="70"/>
      <c r="G1283" s="71"/>
      <c r="H1283" s="70"/>
      <c r="I1283" s="70"/>
      <c r="J1283" s="70"/>
      <c r="K1283" s="75"/>
      <c r="L1283" s="76"/>
    </row>
    <row r="1284">
      <c r="A1284" s="51"/>
      <c r="B1284" s="70"/>
      <c r="C1284" s="70"/>
      <c r="D1284" s="70"/>
      <c r="E1284" s="70"/>
      <c r="F1284" s="70"/>
      <c r="G1284" s="71"/>
      <c r="H1284" s="70"/>
      <c r="I1284" s="70"/>
      <c r="J1284" s="70"/>
      <c r="K1284" s="75"/>
      <c r="L1284" s="76"/>
    </row>
    <row r="1285">
      <c r="A1285" s="51"/>
      <c r="B1285" s="70"/>
      <c r="C1285" s="70"/>
      <c r="D1285" s="70"/>
      <c r="E1285" s="70"/>
      <c r="F1285" s="70"/>
      <c r="G1285" s="71"/>
      <c r="H1285" s="70"/>
      <c r="I1285" s="70"/>
      <c r="J1285" s="70"/>
      <c r="K1285" s="75"/>
      <c r="L1285" s="76"/>
    </row>
    <row r="1286">
      <c r="A1286" s="51"/>
      <c r="B1286" s="70"/>
      <c r="C1286" s="70"/>
      <c r="D1286" s="70"/>
      <c r="E1286" s="70"/>
      <c r="F1286" s="70"/>
      <c r="G1286" s="71"/>
      <c r="H1286" s="70"/>
      <c r="I1286" s="70"/>
      <c r="J1286" s="70"/>
      <c r="K1286" s="75"/>
      <c r="L1286" s="76"/>
    </row>
    <row r="1287">
      <c r="A1287" s="51"/>
      <c r="B1287" s="70"/>
      <c r="C1287" s="70"/>
      <c r="D1287" s="70"/>
      <c r="E1287" s="70"/>
      <c r="F1287" s="70"/>
      <c r="G1287" s="71"/>
      <c r="H1287" s="70"/>
      <c r="I1287" s="70"/>
      <c r="J1287" s="70"/>
      <c r="K1287" s="75"/>
      <c r="L1287" s="76"/>
    </row>
    <row r="1288">
      <c r="A1288" s="51"/>
      <c r="B1288" s="70"/>
      <c r="C1288" s="70"/>
      <c r="D1288" s="70"/>
      <c r="E1288" s="70"/>
      <c r="F1288" s="70"/>
      <c r="G1288" s="71"/>
      <c r="H1288" s="70"/>
      <c r="I1288" s="70"/>
      <c r="J1288" s="70"/>
      <c r="K1288" s="75"/>
      <c r="L1288" s="76"/>
    </row>
    <row r="1289">
      <c r="A1289" s="51"/>
      <c r="B1289" s="70"/>
      <c r="C1289" s="70"/>
      <c r="D1289" s="70"/>
      <c r="E1289" s="70"/>
      <c r="F1289" s="70"/>
      <c r="G1289" s="71"/>
      <c r="H1289" s="70"/>
      <c r="I1289" s="70"/>
      <c r="J1289" s="70"/>
      <c r="K1289" s="75"/>
      <c r="L1289" s="76"/>
    </row>
    <row r="1290">
      <c r="A1290" s="51"/>
      <c r="B1290" s="70"/>
      <c r="C1290" s="70"/>
      <c r="D1290" s="70"/>
      <c r="E1290" s="70"/>
      <c r="F1290" s="70"/>
      <c r="G1290" s="71"/>
      <c r="H1290" s="70"/>
      <c r="I1290" s="70"/>
      <c r="J1290" s="70"/>
      <c r="K1290" s="75"/>
      <c r="L1290" s="76"/>
    </row>
    <row r="1291">
      <c r="A1291" s="51"/>
      <c r="B1291" s="70"/>
      <c r="C1291" s="70"/>
      <c r="D1291" s="70"/>
      <c r="E1291" s="70"/>
      <c r="F1291" s="70"/>
      <c r="G1291" s="71"/>
      <c r="H1291" s="70"/>
      <c r="I1291" s="70"/>
      <c r="J1291" s="70"/>
      <c r="K1291" s="75"/>
      <c r="L1291" s="76"/>
    </row>
    <row r="1292">
      <c r="A1292" s="51"/>
      <c r="B1292" s="70"/>
      <c r="C1292" s="70"/>
      <c r="D1292" s="70"/>
      <c r="E1292" s="70"/>
      <c r="F1292" s="70"/>
      <c r="G1292" s="71"/>
      <c r="H1292" s="70"/>
      <c r="I1292" s="70"/>
      <c r="J1292" s="70"/>
      <c r="K1292" s="75"/>
      <c r="L1292" s="76"/>
    </row>
    <row r="1293">
      <c r="A1293" s="51"/>
      <c r="B1293" s="70"/>
      <c r="C1293" s="70"/>
      <c r="D1293" s="70"/>
      <c r="E1293" s="70"/>
      <c r="F1293" s="70"/>
      <c r="G1293" s="71"/>
      <c r="H1293" s="70"/>
      <c r="I1293" s="70"/>
      <c r="J1293" s="70"/>
      <c r="K1293" s="75"/>
      <c r="L1293" s="76"/>
    </row>
    <row r="1294">
      <c r="A1294" s="51"/>
      <c r="B1294" s="70"/>
      <c r="C1294" s="70"/>
      <c r="D1294" s="70"/>
      <c r="E1294" s="70"/>
      <c r="F1294" s="70"/>
      <c r="G1294" s="71"/>
      <c r="H1294" s="70"/>
      <c r="I1294" s="70"/>
      <c r="J1294" s="70"/>
      <c r="K1294" s="75"/>
      <c r="L1294" s="76"/>
    </row>
    <row r="1295">
      <c r="A1295" s="51"/>
      <c r="B1295" s="70"/>
      <c r="C1295" s="70"/>
      <c r="D1295" s="70"/>
      <c r="E1295" s="70"/>
      <c r="F1295" s="70"/>
      <c r="G1295" s="71"/>
      <c r="H1295" s="70"/>
      <c r="I1295" s="70"/>
      <c r="J1295" s="70"/>
      <c r="K1295" s="75"/>
      <c r="L1295" s="76"/>
    </row>
    <row r="1296">
      <c r="A1296" s="51"/>
      <c r="B1296" s="70"/>
      <c r="C1296" s="70"/>
      <c r="D1296" s="70"/>
      <c r="E1296" s="70"/>
      <c r="F1296" s="70"/>
      <c r="G1296" s="71"/>
      <c r="H1296" s="70"/>
      <c r="I1296" s="70"/>
      <c r="J1296" s="70"/>
      <c r="K1296" s="75"/>
      <c r="L1296" s="76"/>
    </row>
    <row r="1297">
      <c r="A1297" s="51"/>
      <c r="B1297" s="70"/>
      <c r="C1297" s="70"/>
      <c r="D1297" s="70"/>
      <c r="E1297" s="70"/>
      <c r="F1297" s="70"/>
      <c r="G1297" s="71"/>
      <c r="H1297" s="70"/>
      <c r="I1297" s="70"/>
      <c r="J1297" s="70"/>
      <c r="K1297" s="75"/>
      <c r="L1297" s="76"/>
    </row>
    <row r="1298">
      <c r="A1298" s="51"/>
      <c r="B1298" s="70"/>
      <c r="C1298" s="70"/>
      <c r="D1298" s="70"/>
      <c r="E1298" s="70"/>
      <c r="F1298" s="70"/>
      <c r="G1298" s="71"/>
      <c r="H1298" s="70"/>
      <c r="I1298" s="70"/>
      <c r="J1298" s="70"/>
      <c r="K1298" s="75"/>
      <c r="L1298" s="76"/>
    </row>
    <row r="1299">
      <c r="A1299" s="51"/>
      <c r="B1299" s="70"/>
      <c r="C1299" s="70"/>
      <c r="D1299" s="70"/>
      <c r="E1299" s="70"/>
      <c r="F1299" s="70"/>
      <c r="G1299" s="71"/>
      <c r="H1299" s="70"/>
      <c r="I1299" s="70"/>
      <c r="J1299" s="70"/>
      <c r="K1299" s="75"/>
      <c r="L1299" s="76"/>
    </row>
    <row r="1300">
      <c r="A1300" s="51"/>
      <c r="B1300" s="70"/>
      <c r="C1300" s="70"/>
      <c r="D1300" s="70"/>
      <c r="E1300" s="70"/>
      <c r="F1300" s="70"/>
      <c r="G1300" s="71"/>
      <c r="H1300" s="70"/>
      <c r="I1300" s="70"/>
      <c r="J1300" s="70"/>
      <c r="K1300" s="75"/>
      <c r="L1300" s="76"/>
    </row>
    <row r="1301">
      <c r="A1301" s="51"/>
      <c r="B1301" s="70"/>
      <c r="C1301" s="70"/>
      <c r="D1301" s="70"/>
      <c r="E1301" s="70"/>
      <c r="F1301" s="70"/>
      <c r="G1301" s="71"/>
      <c r="H1301" s="70"/>
      <c r="I1301" s="70"/>
      <c r="J1301" s="70"/>
      <c r="K1301" s="75"/>
      <c r="L1301" s="76"/>
    </row>
    <row r="1302">
      <c r="A1302" s="51"/>
      <c r="B1302" s="70"/>
      <c r="C1302" s="70"/>
      <c r="D1302" s="70"/>
      <c r="E1302" s="70"/>
      <c r="F1302" s="70"/>
      <c r="G1302" s="71"/>
      <c r="H1302" s="70"/>
      <c r="I1302" s="70"/>
      <c r="J1302" s="70"/>
      <c r="K1302" s="75"/>
      <c r="L1302" s="76"/>
    </row>
    <row r="1303">
      <c r="A1303" s="51"/>
      <c r="B1303" s="70"/>
      <c r="C1303" s="70"/>
      <c r="D1303" s="70"/>
      <c r="E1303" s="70"/>
      <c r="F1303" s="70"/>
      <c r="G1303" s="71"/>
      <c r="H1303" s="70"/>
      <c r="I1303" s="70"/>
      <c r="J1303" s="70"/>
      <c r="K1303" s="75"/>
      <c r="L1303" s="76"/>
    </row>
    <row r="1304">
      <c r="A1304" s="51"/>
      <c r="B1304" s="70"/>
      <c r="C1304" s="70"/>
      <c r="D1304" s="70"/>
      <c r="E1304" s="70"/>
      <c r="F1304" s="70"/>
      <c r="G1304" s="71"/>
      <c r="H1304" s="70"/>
      <c r="I1304" s="70"/>
      <c r="J1304" s="70"/>
      <c r="K1304" s="75"/>
      <c r="L1304" s="76"/>
    </row>
    <row r="1305">
      <c r="A1305" s="51"/>
      <c r="B1305" s="70"/>
      <c r="C1305" s="70"/>
      <c r="D1305" s="70"/>
      <c r="E1305" s="70"/>
      <c r="F1305" s="70"/>
      <c r="G1305" s="71"/>
      <c r="H1305" s="70"/>
      <c r="I1305" s="70"/>
      <c r="J1305" s="70"/>
      <c r="K1305" s="75"/>
      <c r="L1305" s="76"/>
    </row>
    <row r="1306">
      <c r="A1306" s="51"/>
      <c r="B1306" s="70"/>
      <c r="C1306" s="70"/>
      <c r="D1306" s="70"/>
      <c r="E1306" s="70"/>
      <c r="F1306" s="70"/>
      <c r="G1306" s="71"/>
      <c r="H1306" s="70"/>
      <c r="I1306" s="70"/>
      <c r="J1306" s="70"/>
      <c r="K1306" s="75"/>
      <c r="L1306" s="76"/>
    </row>
    <row r="1307">
      <c r="A1307" s="51"/>
      <c r="B1307" s="70"/>
      <c r="C1307" s="70"/>
      <c r="D1307" s="70"/>
      <c r="E1307" s="70"/>
      <c r="F1307" s="70"/>
      <c r="G1307" s="71"/>
      <c r="H1307" s="70"/>
      <c r="I1307" s="70"/>
      <c r="J1307" s="70"/>
      <c r="K1307" s="75"/>
      <c r="L1307" s="76"/>
    </row>
    <row r="1308">
      <c r="A1308" s="51"/>
      <c r="B1308" s="70"/>
      <c r="C1308" s="70"/>
      <c r="D1308" s="70"/>
      <c r="E1308" s="70"/>
      <c r="F1308" s="70"/>
      <c r="G1308" s="71"/>
      <c r="H1308" s="70"/>
      <c r="I1308" s="70"/>
      <c r="J1308" s="70"/>
      <c r="K1308" s="75"/>
      <c r="L1308" s="76"/>
    </row>
    <row r="1309">
      <c r="A1309" s="51"/>
      <c r="B1309" s="70"/>
      <c r="C1309" s="70"/>
      <c r="D1309" s="70"/>
      <c r="E1309" s="70"/>
      <c r="F1309" s="70"/>
      <c r="G1309" s="71"/>
      <c r="H1309" s="70"/>
      <c r="I1309" s="70"/>
      <c r="J1309" s="70"/>
      <c r="K1309" s="75"/>
      <c r="L1309" s="76"/>
    </row>
    <row r="1310">
      <c r="A1310" s="51"/>
      <c r="B1310" s="70"/>
      <c r="C1310" s="70"/>
      <c r="D1310" s="70"/>
      <c r="E1310" s="70"/>
      <c r="F1310" s="70"/>
      <c r="G1310" s="71"/>
      <c r="H1310" s="70"/>
      <c r="I1310" s="70"/>
      <c r="J1310" s="70"/>
      <c r="K1310" s="75"/>
      <c r="L1310" s="76"/>
    </row>
    <row r="1311">
      <c r="A1311" s="51"/>
      <c r="B1311" s="70"/>
      <c r="C1311" s="70"/>
      <c r="D1311" s="70"/>
      <c r="E1311" s="70"/>
      <c r="F1311" s="70"/>
      <c r="G1311" s="71"/>
      <c r="H1311" s="70"/>
      <c r="I1311" s="70"/>
      <c r="J1311" s="70"/>
      <c r="K1311" s="75"/>
      <c r="L1311" s="76"/>
    </row>
    <row r="1312">
      <c r="A1312" s="51"/>
      <c r="B1312" s="70"/>
      <c r="C1312" s="70"/>
      <c r="D1312" s="70"/>
      <c r="E1312" s="70"/>
      <c r="F1312" s="70"/>
      <c r="G1312" s="71"/>
      <c r="H1312" s="70"/>
      <c r="I1312" s="70"/>
      <c r="J1312" s="70"/>
      <c r="K1312" s="75"/>
      <c r="L1312" s="76"/>
    </row>
    <row r="1313">
      <c r="A1313" s="51"/>
      <c r="B1313" s="70"/>
      <c r="C1313" s="70"/>
      <c r="D1313" s="70"/>
      <c r="E1313" s="70"/>
      <c r="F1313" s="70"/>
      <c r="G1313" s="71"/>
      <c r="H1313" s="70"/>
      <c r="I1313" s="70"/>
      <c r="J1313" s="70"/>
      <c r="K1313" s="75"/>
      <c r="L1313" s="76"/>
    </row>
    <row r="1314">
      <c r="A1314" s="51"/>
      <c r="B1314" s="70"/>
      <c r="C1314" s="70"/>
      <c r="D1314" s="70"/>
      <c r="E1314" s="70"/>
      <c r="F1314" s="70"/>
      <c r="G1314" s="71"/>
      <c r="H1314" s="70"/>
      <c r="I1314" s="70"/>
      <c r="J1314" s="70"/>
      <c r="K1314" s="75"/>
      <c r="L1314" s="76"/>
    </row>
    <row r="1315">
      <c r="A1315" s="51"/>
      <c r="B1315" s="70"/>
      <c r="C1315" s="70"/>
      <c r="D1315" s="70"/>
      <c r="E1315" s="70"/>
      <c r="F1315" s="70"/>
      <c r="G1315" s="71"/>
      <c r="H1315" s="70"/>
      <c r="I1315" s="70"/>
      <c r="J1315" s="70"/>
      <c r="K1315" s="75"/>
      <c r="L1315" s="76"/>
    </row>
    <row r="1316">
      <c r="A1316" s="51"/>
      <c r="B1316" s="70"/>
      <c r="C1316" s="70"/>
      <c r="D1316" s="70"/>
      <c r="E1316" s="70"/>
      <c r="F1316" s="70"/>
      <c r="G1316" s="71"/>
      <c r="H1316" s="70"/>
      <c r="I1316" s="70"/>
      <c r="J1316" s="70"/>
      <c r="K1316" s="75"/>
      <c r="L1316" s="76"/>
    </row>
    <row r="1317">
      <c r="A1317" s="51"/>
      <c r="B1317" s="70"/>
      <c r="C1317" s="70"/>
      <c r="D1317" s="70"/>
      <c r="E1317" s="70"/>
      <c r="F1317" s="70"/>
      <c r="G1317" s="71"/>
      <c r="H1317" s="70"/>
      <c r="I1317" s="70"/>
      <c r="J1317" s="70"/>
      <c r="K1317" s="75"/>
      <c r="L1317" s="76"/>
    </row>
    <row r="1318">
      <c r="A1318" s="51"/>
      <c r="B1318" s="70"/>
      <c r="C1318" s="70"/>
      <c r="D1318" s="70"/>
      <c r="E1318" s="70"/>
      <c r="F1318" s="70"/>
      <c r="G1318" s="71"/>
      <c r="H1318" s="70"/>
      <c r="I1318" s="70"/>
      <c r="J1318" s="70"/>
      <c r="K1318" s="75"/>
      <c r="L1318" s="76"/>
    </row>
    <row r="1319">
      <c r="A1319" s="51"/>
      <c r="B1319" s="70"/>
      <c r="C1319" s="70"/>
      <c r="D1319" s="70"/>
      <c r="E1319" s="70"/>
      <c r="F1319" s="70"/>
      <c r="G1319" s="71"/>
      <c r="H1319" s="70"/>
      <c r="I1319" s="70"/>
      <c r="J1319" s="70"/>
      <c r="K1319" s="75"/>
      <c r="L1319" s="76"/>
    </row>
    <row r="1320">
      <c r="A1320" s="51"/>
      <c r="B1320" s="70"/>
      <c r="C1320" s="70"/>
      <c r="D1320" s="70"/>
      <c r="E1320" s="70"/>
      <c r="F1320" s="70"/>
      <c r="G1320" s="71"/>
      <c r="H1320" s="70"/>
      <c r="I1320" s="70"/>
      <c r="J1320" s="70"/>
      <c r="K1320" s="75"/>
      <c r="L1320" s="76"/>
    </row>
    <row r="1321">
      <c r="A1321" s="51"/>
      <c r="B1321" s="70"/>
      <c r="C1321" s="70"/>
      <c r="D1321" s="70"/>
      <c r="E1321" s="70"/>
      <c r="F1321" s="70"/>
      <c r="G1321" s="71"/>
      <c r="H1321" s="70"/>
      <c r="I1321" s="70"/>
      <c r="J1321" s="70"/>
      <c r="K1321" s="75"/>
      <c r="L1321" s="76"/>
    </row>
    <row r="1322">
      <c r="A1322" s="51"/>
      <c r="B1322" s="70"/>
      <c r="C1322" s="70"/>
      <c r="D1322" s="70"/>
      <c r="E1322" s="70"/>
      <c r="F1322" s="70"/>
      <c r="G1322" s="71"/>
      <c r="H1322" s="70"/>
      <c r="I1322" s="70"/>
      <c r="J1322" s="70"/>
      <c r="K1322" s="75"/>
      <c r="L1322" s="76"/>
    </row>
    <row r="1323">
      <c r="A1323" s="51"/>
      <c r="B1323" s="70"/>
      <c r="C1323" s="70"/>
      <c r="D1323" s="70"/>
      <c r="E1323" s="70"/>
      <c r="F1323" s="70"/>
      <c r="G1323" s="71"/>
      <c r="H1323" s="70"/>
      <c r="I1323" s="70"/>
      <c r="J1323" s="70"/>
      <c r="K1323" s="75"/>
      <c r="L1323" s="76"/>
    </row>
    <row r="1324">
      <c r="A1324" s="51"/>
      <c r="B1324" s="70"/>
      <c r="C1324" s="70"/>
      <c r="D1324" s="70"/>
      <c r="E1324" s="70"/>
      <c r="F1324" s="70"/>
      <c r="G1324" s="71"/>
      <c r="H1324" s="70"/>
      <c r="I1324" s="70"/>
      <c r="J1324" s="70"/>
      <c r="K1324" s="75"/>
      <c r="L1324" s="76"/>
    </row>
    <row r="1325">
      <c r="A1325" s="51"/>
      <c r="B1325" s="70"/>
      <c r="C1325" s="70"/>
      <c r="D1325" s="70"/>
      <c r="E1325" s="70"/>
      <c r="F1325" s="70"/>
      <c r="G1325" s="71"/>
      <c r="H1325" s="70"/>
      <c r="I1325" s="70"/>
      <c r="J1325" s="70"/>
      <c r="K1325" s="75"/>
      <c r="L1325" s="76"/>
    </row>
    <row r="1326">
      <c r="A1326" s="51"/>
      <c r="B1326" s="70"/>
      <c r="C1326" s="70"/>
      <c r="D1326" s="70"/>
      <c r="E1326" s="70"/>
      <c r="F1326" s="70"/>
      <c r="G1326" s="71"/>
      <c r="H1326" s="70"/>
      <c r="I1326" s="70"/>
      <c r="J1326" s="70"/>
      <c r="K1326" s="75"/>
      <c r="L1326" s="76"/>
    </row>
    <row r="1327">
      <c r="A1327" s="51"/>
      <c r="B1327" s="70"/>
      <c r="C1327" s="70"/>
      <c r="D1327" s="70"/>
      <c r="E1327" s="70"/>
      <c r="F1327" s="70"/>
      <c r="G1327" s="71"/>
      <c r="H1327" s="70"/>
      <c r="I1327" s="70"/>
      <c r="J1327" s="70"/>
      <c r="K1327" s="75"/>
      <c r="L1327" s="76"/>
    </row>
    <row r="1328">
      <c r="A1328" s="51"/>
      <c r="B1328" s="70"/>
      <c r="C1328" s="70"/>
      <c r="D1328" s="70"/>
      <c r="E1328" s="70"/>
      <c r="F1328" s="70"/>
      <c r="G1328" s="71"/>
      <c r="H1328" s="70"/>
      <c r="I1328" s="70"/>
      <c r="J1328" s="70"/>
      <c r="K1328" s="75"/>
      <c r="L1328" s="76"/>
    </row>
    <row r="1329">
      <c r="A1329" s="51"/>
      <c r="B1329" s="70"/>
      <c r="C1329" s="70"/>
      <c r="D1329" s="70"/>
      <c r="E1329" s="70"/>
      <c r="F1329" s="70"/>
      <c r="G1329" s="71"/>
      <c r="H1329" s="70"/>
      <c r="I1329" s="70"/>
      <c r="J1329" s="70"/>
      <c r="K1329" s="75"/>
      <c r="L1329" s="76"/>
    </row>
    <row r="1330">
      <c r="A1330" s="51"/>
      <c r="B1330" s="70"/>
      <c r="C1330" s="70"/>
      <c r="D1330" s="70"/>
      <c r="E1330" s="70"/>
      <c r="F1330" s="70"/>
      <c r="G1330" s="71"/>
      <c r="H1330" s="70"/>
      <c r="I1330" s="70"/>
      <c r="J1330" s="70"/>
      <c r="K1330" s="75"/>
      <c r="L1330" s="76"/>
    </row>
    <row r="1331">
      <c r="A1331" s="51"/>
      <c r="B1331" s="70"/>
      <c r="C1331" s="70"/>
      <c r="D1331" s="70"/>
      <c r="E1331" s="70"/>
      <c r="F1331" s="70"/>
      <c r="G1331" s="71"/>
      <c r="H1331" s="70"/>
      <c r="I1331" s="70"/>
      <c r="J1331" s="70"/>
      <c r="K1331" s="75"/>
      <c r="L1331" s="76"/>
    </row>
    <row r="1332">
      <c r="A1332" s="51"/>
      <c r="B1332" s="70"/>
      <c r="C1332" s="70"/>
      <c r="D1332" s="70"/>
      <c r="E1332" s="70"/>
      <c r="F1332" s="70"/>
      <c r="G1332" s="71"/>
      <c r="H1332" s="70"/>
      <c r="I1332" s="70"/>
      <c r="J1332" s="70"/>
      <c r="K1332" s="75"/>
      <c r="L1332" s="76"/>
      <c r="U1332" s="79"/>
      <c r="V1332" s="79"/>
    </row>
    <row r="1333">
      <c r="A1333" s="51"/>
      <c r="B1333" s="70"/>
      <c r="C1333" s="70"/>
      <c r="D1333" s="70"/>
      <c r="E1333" s="70"/>
      <c r="F1333" s="70"/>
      <c r="G1333" s="71"/>
      <c r="H1333" s="70"/>
      <c r="I1333" s="70"/>
      <c r="J1333" s="70"/>
      <c r="K1333" s="75"/>
      <c r="L1333" s="76"/>
      <c r="U1333" s="79"/>
      <c r="V1333" s="79"/>
    </row>
    <row r="1334">
      <c r="A1334" s="51"/>
      <c r="B1334" s="70"/>
      <c r="C1334" s="70"/>
      <c r="D1334" s="70"/>
      <c r="E1334" s="70"/>
      <c r="F1334" s="70"/>
      <c r="G1334" s="71"/>
      <c r="H1334" s="70"/>
      <c r="I1334" s="70"/>
      <c r="J1334" s="70"/>
      <c r="K1334" s="75"/>
      <c r="L1334" s="76"/>
      <c r="U1334" s="79"/>
      <c r="V1334" s="79"/>
    </row>
    <row r="1335">
      <c r="A1335" s="51"/>
      <c r="B1335" s="70"/>
      <c r="C1335" s="70"/>
      <c r="D1335" s="70"/>
      <c r="E1335" s="70"/>
      <c r="F1335" s="70"/>
      <c r="G1335" s="71"/>
      <c r="H1335" s="70"/>
      <c r="I1335" s="70"/>
      <c r="J1335" s="70"/>
      <c r="K1335" s="75"/>
      <c r="L1335" s="76"/>
      <c r="U1335" s="79"/>
      <c r="V1335" s="79"/>
    </row>
    <row r="1336">
      <c r="A1336" s="51"/>
      <c r="B1336" s="70"/>
      <c r="C1336" s="70"/>
      <c r="D1336" s="70"/>
      <c r="E1336" s="70"/>
      <c r="F1336" s="70"/>
      <c r="G1336" s="71"/>
      <c r="H1336" s="70"/>
      <c r="I1336" s="70"/>
      <c r="J1336" s="70"/>
      <c r="K1336" s="75"/>
      <c r="L1336" s="76"/>
      <c r="U1336" s="79"/>
      <c r="V1336" s="79"/>
    </row>
    <row r="1337">
      <c r="A1337" s="51"/>
      <c r="B1337" s="70"/>
      <c r="C1337" s="70"/>
      <c r="D1337" s="70"/>
      <c r="E1337" s="70"/>
      <c r="F1337" s="70"/>
      <c r="G1337" s="71"/>
      <c r="H1337" s="70"/>
      <c r="I1337" s="70"/>
      <c r="J1337" s="70"/>
      <c r="K1337" s="75"/>
      <c r="L1337" s="76"/>
      <c r="U1337" s="79"/>
      <c r="V1337" s="79"/>
    </row>
    <row r="1338">
      <c r="A1338" s="51"/>
      <c r="B1338" s="70"/>
      <c r="C1338" s="70"/>
      <c r="D1338" s="70"/>
      <c r="E1338" s="70"/>
      <c r="F1338" s="70"/>
      <c r="G1338" s="71"/>
      <c r="H1338" s="70"/>
      <c r="I1338" s="70"/>
      <c r="J1338" s="70"/>
      <c r="K1338" s="75"/>
      <c r="L1338" s="76"/>
      <c r="U1338" s="79"/>
      <c r="V1338" s="79"/>
    </row>
    <row r="1339">
      <c r="A1339" s="51"/>
      <c r="B1339" s="70"/>
      <c r="C1339" s="70"/>
      <c r="D1339" s="70"/>
      <c r="E1339" s="70"/>
      <c r="F1339" s="70"/>
      <c r="G1339" s="71"/>
      <c r="H1339" s="70"/>
      <c r="I1339" s="70"/>
      <c r="J1339" s="70"/>
      <c r="K1339" s="75"/>
      <c r="L1339" s="76"/>
      <c r="U1339" s="79"/>
      <c r="V1339" s="79"/>
    </row>
    <row r="1340">
      <c r="A1340" s="51"/>
      <c r="B1340" s="70"/>
      <c r="C1340" s="70"/>
      <c r="D1340" s="70"/>
      <c r="E1340" s="70"/>
      <c r="F1340" s="70"/>
      <c r="G1340" s="71"/>
      <c r="H1340" s="70"/>
      <c r="I1340" s="70"/>
      <c r="J1340" s="70"/>
      <c r="K1340" s="75"/>
      <c r="L1340" s="76"/>
      <c r="U1340" s="79"/>
      <c r="V1340" s="79"/>
    </row>
    <row r="1341">
      <c r="A1341" s="51"/>
      <c r="B1341" s="70"/>
      <c r="C1341" s="70"/>
      <c r="D1341" s="70"/>
      <c r="E1341" s="70"/>
      <c r="F1341" s="70"/>
      <c r="G1341" s="71"/>
      <c r="H1341" s="70"/>
      <c r="I1341" s="70"/>
      <c r="J1341" s="70"/>
      <c r="K1341" s="75"/>
      <c r="L1341" s="76"/>
      <c r="U1341" s="79"/>
      <c r="V1341" s="79"/>
    </row>
    <row r="1342">
      <c r="A1342" s="51"/>
      <c r="B1342" s="70"/>
      <c r="C1342" s="70"/>
      <c r="D1342" s="70"/>
      <c r="E1342" s="70"/>
      <c r="F1342" s="70"/>
      <c r="G1342" s="71"/>
      <c r="H1342" s="70"/>
      <c r="I1342" s="70"/>
      <c r="J1342" s="70"/>
      <c r="K1342" s="75"/>
      <c r="L1342" s="76"/>
      <c r="U1342" s="79"/>
      <c r="V1342" s="79"/>
    </row>
    <row r="1343">
      <c r="A1343" s="51"/>
      <c r="B1343" s="70"/>
      <c r="C1343" s="70"/>
      <c r="D1343" s="70"/>
      <c r="E1343" s="70"/>
      <c r="F1343" s="70"/>
      <c r="G1343" s="71"/>
      <c r="H1343" s="70"/>
      <c r="I1343" s="70"/>
      <c r="J1343" s="70"/>
      <c r="K1343" s="75"/>
      <c r="L1343" s="76"/>
      <c r="U1343" s="79"/>
      <c r="V1343" s="79"/>
    </row>
    <row r="1344">
      <c r="A1344" s="51"/>
      <c r="B1344" s="70"/>
      <c r="C1344" s="70"/>
      <c r="D1344" s="70"/>
      <c r="E1344" s="70"/>
      <c r="F1344" s="70"/>
      <c r="G1344" s="71"/>
      <c r="H1344" s="70"/>
      <c r="I1344" s="70"/>
      <c r="J1344" s="70"/>
      <c r="K1344" s="75"/>
      <c r="L1344" s="76"/>
      <c r="U1344" s="79"/>
      <c r="V1344" s="79"/>
    </row>
    <row r="1345">
      <c r="A1345" s="51"/>
      <c r="B1345" s="70"/>
      <c r="C1345" s="70"/>
      <c r="D1345" s="70"/>
      <c r="E1345" s="70"/>
      <c r="F1345" s="70"/>
      <c r="G1345" s="71"/>
      <c r="H1345" s="70"/>
      <c r="I1345" s="70"/>
      <c r="J1345" s="70"/>
      <c r="K1345" s="75"/>
      <c r="L1345" s="76"/>
      <c r="U1345" s="79"/>
      <c r="V1345" s="79"/>
    </row>
    <row r="1346">
      <c r="A1346" s="51"/>
      <c r="B1346" s="70"/>
      <c r="C1346" s="70"/>
      <c r="D1346" s="70"/>
      <c r="E1346" s="70"/>
      <c r="F1346" s="70"/>
      <c r="G1346" s="71"/>
      <c r="H1346" s="70"/>
      <c r="I1346" s="70"/>
      <c r="J1346" s="70"/>
      <c r="K1346" s="75"/>
      <c r="L1346" s="76"/>
      <c r="U1346" s="79"/>
      <c r="V1346" s="79"/>
    </row>
    <row r="1347">
      <c r="A1347" s="51"/>
      <c r="B1347" s="70"/>
      <c r="C1347" s="70"/>
      <c r="D1347" s="70"/>
      <c r="E1347" s="70"/>
      <c r="F1347" s="70"/>
      <c r="G1347" s="71"/>
      <c r="H1347" s="70"/>
      <c r="I1347" s="70"/>
      <c r="J1347" s="70"/>
      <c r="K1347" s="75"/>
      <c r="L1347" s="76"/>
      <c r="U1347" s="79"/>
      <c r="V1347" s="79"/>
    </row>
    <row r="1348">
      <c r="A1348" s="51"/>
      <c r="B1348" s="70"/>
      <c r="C1348" s="70"/>
      <c r="D1348" s="70"/>
      <c r="E1348" s="70"/>
      <c r="F1348" s="70"/>
      <c r="G1348" s="71"/>
      <c r="H1348" s="70"/>
      <c r="I1348" s="70"/>
      <c r="J1348" s="70"/>
      <c r="K1348" s="75"/>
      <c r="L1348" s="76"/>
      <c r="U1348" s="79"/>
      <c r="V1348" s="79"/>
    </row>
    <row r="1349">
      <c r="A1349" s="51"/>
      <c r="B1349" s="70"/>
      <c r="C1349" s="70"/>
      <c r="D1349" s="70"/>
      <c r="E1349" s="70"/>
      <c r="F1349" s="70"/>
      <c r="G1349" s="71"/>
      <c r="H1349" s="70"/>
      <c r="I1349" s="70"/>
      <c r="J1349" s="70"/>
      <c r="K1349" s="75"/>
      <c r="L1349" s="76"/>
      <c r="U1349" s="79"/>
      <c r="V1349" s="79"/>
    </row>
    <row r="1350">
      <c r="A1350" s="51"/>
      <c r="B1350" s="70"/>
      <c r="C1350" s="70"/>
      <c r="D1350" s="70"/>
      <c r="E1350" s="70"/>
      <c r="F1350" s="70"/>
      <c r="G1350" s="71"/>
      <c r="H1350" s="70"/>
      <c r="I1350" s="70"/>
      <c r="J1350" s="70"/>
      <c r="K1350" s="75"/>
      <c r="L1350" s="76"/>
      <c r="U1350" s="79"/>
      <c r="V1350" s="79"/>
    </row>
    <row r="1351">
      <c r="A1351" s="51"/>
      <c r="B1351" s="70"/>
      <c r="C1351" s="70"/>
      <c r="D1351" s="70"/>
      <c r="E1351" s="70"/>
      <c r="F1351" s="70"/>
      <c r="G1351" s="71"/>
      <c r="H1351" s="70"/>
      <c r="I1351" s="70"/>
      <c r="J1351" s="70"/>
      <c r="K1351" s="75"/>
      <c r="L1351" s="76"/>
      <c r="U1351" s="79"/>
      <c r="V1351" s="79"/>
    </row>
    <row r="1352">
      <c r="A1352" s="51"/>
      <c r="B1352" s="70"/>
      <c r="C1352" s="70"/>
      <c r="D1352" s="70"/>
      <c r="E1352" s="70"/>
      <c r="F1352" s="70"/>
      <c r="G1352" s="71"/>
      <c r="H1352" s="70"/>
      <c r="I1352" s="70"/>
      <c r="J1352" s="70"/>
      <c r="K1352" s="75"/>
      <c r="L1352" s="76"/>
      <c r="U1352" s="79"/>
      <c r="V1352" s="79"/>
    </row>
    <row r="1353">
      <c r="A1353" s="51"/>
      <c r="B1353" s="70"/>
      <c r="C1353" s="70"/>
      <c r="D1353" s="70"/>
      <c r="E1353" s="70"/>
      <c r="F1353" s="70"/>
      <c r="G1353" s="71"/>
      <c r="H1353" s="70"/>
      <c r="I1353" s="70"/>
      <c r="J1353" s="70"/>
      <c r="K1353" s="75"/>
      <c r="L1353" s="76"/>
      <c r="U1353" s="79"/>
      <c r="V1353" s="79"/>
    </row>
    <row r="1354">
      <c r="A1354" s="51"/>
      <c r="B1354" s="70"/>
      <c r="C1354" s="70"/>
      <c r="D1354" s="70"/>
      <c r="E1354" s="70"/>
      <c r="F1354" s="70"/>
      <c r="G1354" s="71"/>
      <c r="H1354" s="70"/>
      <c r="I1354" s="70"/>
      <c r="J1354" s="70"/>
      <c r="K1354" s="75"/>
      <c r="L1354" s="76"/>
      <c r="U1354" s="79"/>
      <c r="V1354" s="79"/>
    </row>
    <row r="1355">
      <c r="A1355" s="51"/>
      <c r="B1355" s="70"/>
      <c r="C1355" s="70"/>
      <c r="D1355" s="70"/>
      <c r="E1355" s="70"/>
      <c r="F1355" s="70"/>
      <c r="G1355" s="71"/>
      <c r="H1355" s="70"/>
      <c r="I1355" s="70"/>
      <c r="J1355" s="70"/>
      <c r="K1355" s="75"/>
      <c r="L1355" s="76"/>
      <c r="U1355" s="79"/>
      <c r="V1355" s="79"/>
    </row>
    <row r="1356">
      <c r="A1356" s="51"/>
      <c r="B1356" s="70"/>
      <c r="C1356" s="70"/>
      <c r="D1356" s="70"/>
      <c r="E1356" s="70"/>
      <c r="F1356" s="70"/>
      <c r="G1356" s="71"/>
      <c r="H1356" s="70"/>
      <c r="I1356" s="70"/>
      <c r="J1356" s="70"/>
      <c r="K1356" s="75"/>
      <c r="L1356" s="76"/>
      <c r="U1356" s="79"/>
      <c r="V1356" s="79"/>
    </row>
    <row r="1357">
      <c r="A1357" s="51"/>
      <c r="B1357" s="70"/>
      <c r="C1357" s="70"/>
      <c r="D1357" s="70"/>
      <c r="E1357" s="70"/>
      <c r="F1357" s="70"/>
      <c r="G1357" s="71"/>
      <c r="H1357" s="70"/>
      <c r="I1357" s="70"/>
      <c r="J1357" s="70"/>
      <c r="K1357" s="75"/>
      <c r="L1357" s="76"/>
      <c r="U1357" s="79"/>
      <c r="V1357" s="79"/>
    </row>
    <row r="1358">
      <c r="A1358" s="51"/>
      <c r="B1358" s="70"/>
      <c r="C1358" s="70"/>
      <c r="D1358" s="70"/>
      <c r="E1358" s="70"/>
      <c r="F1358" s="70"/>
      <c r="G1358" s="71"/>
      <c r="H1358" s="70"/>
      <c r="I1358" s="70"/>
      <c r="J1358" s="70"/>
      <c r="K1358" s="75"/>
      <c r="L1358" s="76"/>
      <c r="U1358" s="79"/>
      <c r="V1358" s="79"/>
    </row>
    <row r="1359">
      <c r="A1359" s="51"/>
      <c r="B1359" s="70"/>
      <c r="C1359" s="70"/>
      <c r="D1359" s="70"/>
      <c r="E1359" s="70"/>
      <c r="F1359" s="70"/>
      <c r="G1359" s="71"/>
      <c r="H1359" s="70"/>
      <c r="I1359" s="70"/>
      <c r="J1359" s="70"/>
      <c r="K1359" s="75"/>
      <c r="L1359" s="76"/>
      <c r="U1359" s="79"/>
      <c r="V1359" s="79"/>
    </row>
    <row r="1360">
      <c r="A1360" s="51"/>
      <c r="B1360" s="70"/>
      <c r="C1360" s="70"/>
      <c r="D1360" s="70"/>
      <c r="E1360" s="70"/>
      <c r="F1360" s="70"/>
      <c r="G1360" s="71"/>
      <c r="H1360" s="70"/>
      <c r="I1360" s="70"/>
      <c r="J1360" s="70"/>
      <c r="K1360" s="75"/>
      <c r="L1360" s="76"/>
      <c r="U1360" s="79"/>
      <c r="V1360" s="79"/>
    </row>
    <row r="1361">
      <c r="A1361" s="51"/>
      <c r="B1361" s="70"/>
      <c r="C1361" s="70"/>
      <c r="D1361" s="70"/>
      <c r="E1361" s="70"/>
      <c r="F1361" s="70"/>
      <c r="G1361" s="71"/>
      <c r="H1361" s="70"/>
      <c r="I1361" s="70"/>
      <c r="J1361" s="70"/>
      <c r="K1361" s="75"/>
      <c r="L1361" s="76"/>
      <c r="U1361" s="79"/>
      <c r="V1361" s="79"/>
    </row>
    <row r="1362">
      <c r="A1362" s="51"/>
      <c r="B1362" s="70"/>
      <c r="C1362" s="70"/>
      <c r="D1362" s="70"/>
      <c r="E1362" s="70"/>
      <c r="F1362" s="70"/>
      <c r="G1362" s="71"/>
      <c r="H1362" s="70"/>
      <c r="I1362" s="70"/>
      <c r="J1362" s="70"/>
      <c r="K1362" s="75"/>
      <c r="L1362" s="76"/>
      <c r="U1362" s="79"/>
      <c r="V1362" s="79"/>
    </row>
    <row r="1363">
      <c r="A1363" s="51"/>
      <c r="B1363" s="70"/>
      <c r="C1363" s="70"/>
      <c r="D1363" s="70"/>
      <c r="E1363" s="70"/>
      <c r="F1363" s="70"/>
      <c r="G1363" s="71"/>
      <c r="H1363" s="70"/>
      <c r="I1363" s="70"/>
      <c r="J1363" s="70"/>
      <c r="K1363" s="75"/>
      <c r="L1363" s="76"/>
      <c r="U1363" s="79"/>
      <c r="V1363" s="79"/>
    </row>
    <row r="1364">
      <c r="A1364" s="51"/>
      <c r="B1364" s="70"/>
      <c r="C1364" s="70"/>
      <c r="D1364" s="70"/>
      <c r="E1364" s="70"/>
      <c r="F1364" s="70"/>
      <c r="G1364" s="71"/>
      <c r="H1364" s="70"/>
      <c r="I1364" s="70"/>
      <c r="J1364" s="70"/>
      <c r="K1364" s="75"/>
      <c r="L1364" s="76"/>
      <c r="U1364" s="79"/>
      <c r="V1364" s="79"/>
    </row>
    <row r="1365">
      <c r="A1365" s="51"/>
      <c r="B1365" s="70"/>
      <c r="C1365" s="70"/>
      <c r="D1365" s="70"/>
      <c r="E1365" s="70"/>
      <c r="F1365" s="70"/>
      <c r="G1365" s="71"/>
      <c r="H1365" s="70"/>
      <c r="I1365" s="70"/>
      <c r="J1365" s="70"/>
      <c r="K1365" s="75"/>
      <c r="L1365" s="76"/>
      <c r="U1365" s="79"/>
      <c r="V1365" s="79"/>
    </row>
    <row r="1366">
      <c r="A1366" s="51"/>
      <c r="B1366" s="70"/>
      <c r="C1366" s="70"/>
      <c r="D1366" s="70"/>
      <c r="E1366" s="70"/>
      <c r="F1366" s="70"/>
      <c r="G1366" s="71"/>
      <c r="H1366" s="70"/>
      <c r="I1366" s="70"/>
      <c r="J1366" s="70"/>
      <c r="K1366" s="75"/>
      <c r="L1366" s="76"/>
      <c r="U1366" s="79"/>
      <c r="V1366" s="79"/>
    </row>
    <row r="1367">
      <c r="A1367" s="51"/>
      <c r="B1367" s="70"/>
      <c r="C1367" s="70"/>
      <c r="D1367" s="70"/>
      <c r="E1367" s="70"/>
      <c r="F1367" s="70"/>
      <c r="G1367" s="71"/>
      <c r="H1367" s="70"/>
      <c r="I1367" s="70"/>
      <c r="J1367" s="70"/>
      <c r="K1367" s="75"/>
      <c r="L1367" s="76"/>
      <c r="U1367" s="79"/>
      <c r="V1367" s="79"/>
    </row>
    <row r="1368">
      <c r="A1368" s="51"/>
      <c r="B1368" s="70"/>
      <c r="C1368" s="70"/>
      <c r="D1368" s="70"/>
      <c r="E1368" s="70"/>
      <c r="F1368" s="70"/>
      <c r="G1368" s="71"/>
      <c r="H1368" s="70"/>
      <c r="I1368" s="70"/>
      <c r="J1368" s="70"/>
      <c r="K1368" s="75"/>
      <c r="L1368" s="76"/>
      <c r="U1368" s="79"/>
      <c r="V1368" s="79"/>
    </row>
    <row r="1369">
      <c r="A1369" s="51"/>
      <c r="B1369" s="70"/>
      <c r="C1369" s="70"/>
      <c r="D1369" s="70"/>
      <c r="E1369" s="70"/>
      <c r="F1369" s="70"/>
      <c r="G1369" s="71"/>
      <c r="H1369" s="70"/>
      <c r="I1369" s="70"/>
      <c r="J1369" s="70"/>
      <c r="K1369" s="75"/>
      <c r="L1369" s="76"/>
      <c r="U1369" s="79"/>
      <c r="V1369" s="79"/>
    </row>
    <row r="1370">
      <c r="A1370" s="51"/>
      <c r="B1370" s="70"/>
      <c r="C1370" s="70"/>
      <c r="D1370" s="70"/>
      <c r="E1370" s="70"/>
      <c r="F1370" s="70"/>
      <c r="G1370" s="71"/>
      <c r="H1370" s="70"/>
      <c r="I1370" s="70"/>
      <c r="J1370" s="70"/>
      <c r="K1370" s="75"/>
      <c r="L1370" s="76"/>
      <c r="U1370" s="79"/>
      <c r="V1370" s="79"/>
    </row>
    <row r="1371">
      <c r="A1371" s="51"/>
      <c r="B1371" s="70"/>
      <c r="C1371" s="70"/>
      <c r="D1371" s="70"/>
      <c r="E1371" s="70"/>
      <c r="F1371" s="70"/>
      <c r="G1371" s="71"/>
      <c r="H1371" s="70"/>
      <c r="I1371" s="70"/>
      <c r="J1371" s="70"/>
      <c r="K1371" s="75"/>
      <c r="L1371" s="76"/>
      <c r="U1371" s="79"/>
      <c r="V1371" s="79"/>
    </row>
    <row r="1372">
      <c r="A1372" s="51"/>
      <c r="B1372" s="70"/>
      <c r="C1372" s="70"/>
      <c r="D1372" s="70"/>
      <c r="E1372" s="70"/>
      <c r="F1372" s="70"/>
      <c r="G1372" s="71"/>
      <c r="H1372" s="70"/>
      <c r="I1372" s="70"/>
      <c r="J1372" s="70"/>
      <c r="K1372" s="75"/>
      <c r="L1372" s="76"/>
      <c r="U1372" s="79"/>
      <c r="V1372" s="79"/>
    </row>
    <row r="1373">
      <c r="A1373" s="51"/>
      <c r="B1373" s="70"/>
      <c r="C1373" s="70"/>
      <c r="D1373" s="70"/>
      <c r="E1373" s="70"/>
      <c r="F1373" s="70"/>
      <c r="G1373" s="71"/>
      <c r="H1373" s="70"/>
      <c r="I1373" s="70"/>
      <c r="J1373" s="70"/>
      <c r="K1373" s="75"/>
      <c r="L1373" s="76"/>
      <c r="U1373" s="79"/>
      <c r="V1373" s="79"/>
    </row>
    <row r="1374">
      <c r="A1374" s="51"/>
      <c r="C1374" s="2"/>
      <c r="D1374" s="2"/>
      <c r="H1374" s="70"/>
      <c r="I1374" s="70"/>
      <c r="J1374" s="70"/>
      <c r="K1374" s="75"/>
      <c r="L1374" s="76"/>
      <c r="U1374" s="79"/>
      <c r="V1374" s="79"/>
    </row>
    <row r="1375">
      <c r="A1375" s="51"/>
      <c r="C1375" s="2"/>
      <c r="D1375" s="2"/>
      <c r="H1375" s="70"/>
      <c r="I1375" s="70"/>
      <c r="J1375" s="70"/>
      <c r="K1375" s="75"/>
      <c r="L1375" s="76"/>
      <c r="U1375" s="79"/>
      <c r="V1375" s="79"/>
    </row>
    <row r="1376">
      <c r="A1376" s="51"/>
      <c r="C1376" s="2"/>
      <c r="D1376" s="2"/>
      <c r="H1376" s="70"/>
      <c r="I1376" s="70"/>
      <c r="J1376" s="70"/>
      <c r="K1376" s="75"/>
      <c r="L1376" s="76"/>
      <c r="U1376" s="79"/>
      <c r="V1376" s="79"/>
    </row>
    <row r="1377">
      <c r="A1377" s="51"/>
      <c r="C1377" s="2"/>
      <c r="D1377" s="2"/>
      <c r="H1377" s="70"/>
      <c r="I1377" s="70"/>
      <c r="J1377" s="70"/>
      <c r="K1377" s="75"/>
      <c r="L1377" s="76"/>
      <c r="U1377" s="79"/>
      <c r="V1377" s="79"/>
    </row>
    <row r="1378">
      <c r="A1378" s="51"/>
      <c r="C1378" s="2"/>
      <c r="D1378" s="2"/>
      <c r="H1378" s="70"/>
      <c r="I1378" s="70"/>
      <c r="J1378" s="70"/>
      <c r="K1378" s="75"/>
      <c r="L1378" s="76"/>
      <c r="U1378" s="79"/>
      <c r="V1378" s="79"/>
    </row>
    <row r="1379">
      <c r="A1379" s="51"/>
      <c r="C1379" s="2"/>
      <c r="D1379" s="2"/>
      <c r="H1379" s="70"/>
      <c r="I1379" s="70"/>
      <c r="J1379" s="70"/>
      <c r="K1379" s="75"/>
      <c r="L1379" s="76"/>
      <c r="U1379" s="79"/>
      <c r="V1379" s="79"/>
    </row>
    <row r="1380">
      <c r="A1380" s="51"/>
      <c r="C1380" s="2"/>
      <c r="D1380" s="2"/>
      <c r="H1380" s="70"/>
      <c r="I1380" s="70"/>
      <c r="J1380" s="70"/>
      <c r="K1380" s="75"/>
      <c r="L1380" s="76"/>
      <c r="U1380" s="79"/>
      <c r="V1380" s="79"/>
    </row>
    <row r="1381">
      <c r="A1381" s="51"/>
      <c r="C1381" s="2"/>
      <c r="D1381" s="2"/>
      <c r="H1381" s="70"/>
      <c r="I1381" s="70"/>
      <c r="J1381" s="70"/>
      <c r="K1381" s="75"/>
      <c r="L1381" s="76"/>
      <c r="U1381" s="79"/>
      <c r="V1381" s="79"/>
    </row>
    <row r="1382">
      <c r="A1382" s="51"/>
      <c r="C1382" s="2"/>
      <c r="D1382" s="2"/>
      <c r="H1382" s="70"/>
      <c r="I1382" s="70"/>
      <c r="J1382" s="70"/>
      <c r="K1382" s="75"/>
      <c r="L1382" s="76"/>
      <c r="U1382" s="79"/>
      <c r="V1382" s="79"/>
    </row>
    <row r="1383">
      <c r="A1383" s="51"/>
      <c r="C1383" s="2"/>
      <c r="D1383" s="2"/>
      <c r="H1383" s="70"/>
      <c r="I1383" s="70"/>
      <c r="J1383" s="70"/>
      <c r="K1383" s="75"/>
      <c r="L1383" s="76"/>
      <c r="U1383" s="79"/>
      <c r="V1383" s="79"/>
    </row>
    <row r="1384">
      <c r="A1384" s="51"/>
      <c r="C1384" s="2"/>
      <c r="D1384" s="2"/>
      <c r="H1384" s="70"/>
      <c r="I1384" s="70"/>
      <c r="J1384" s="70"/>
      <c r="K1384" s="75"/>
      <c r="L1384" s="76"/>
      <c r="U1384" s="79"/>
      <c r="V1384" s="79"/>
    </row>
    <row r="1385">
      <c r="A1385" s="51"/>
      <c r="C1385" s="2"/>
      <c r="D1385" s="2"/>
      <c r="H1385" s="70"/>
      <c r="I1385" s="70"/>
      <c r="J1385" s="70"/>
      <c r="K1385" s="75"/>
      <c r="L1385" s="76"/>
      <c r="U1385" s="79"/>
      <c r="V1385" s="79"/>
    </row>
    <row r="1386">
      <c r="A1386" s="51"/>
      <c r="C1386" s="2"/>
      <c r="D1386" s="2"/>
      <c r="H1386" s="70"/>
      <c r="I1386" s="70"/>
      <c r="J1386" s="70"/>
      <c r="K1386" s="75"/>
      <c r="L1386" s="76"/>
      <c r="U1386" s="79"/>
      <c r="V1386" s="79"/>
    </row>
    <row r="1387">
      <c r="A1387" s="51"/>
      <c r="C1387" s="2"/>
      <c r="D1387" s="2"/>
      <c r="H1387" s="70"/>
      <c r="I1387" s="70"/>
      <c r="J1387" s="70"/>
      <c r="K1387" s="75"/>
      <c r="L1387" s="76"/>
      <c r="U1387" s="79"/>
      <c r="V1387" s="79"/>
    </row>
    <row r="1388">
      <c r="A1388" s="51"/>
      <c r="C1388" s="2"/>
      <c r="D1388" s="2"/>
      <c r="H1388" s="70"/>
      <c r="I1388" s="70"/>
      <c r="J1388" s="70"/>
      <c r="K1388" s="75"/>
      <c r="L1388" s="76"/>
      <c r="U1388" s="79"/>
      <c r="V1388" s="79"/>
    </row>
    <row r="1389">
      <c r="A1389" s="51"/>
      <c r="C1389" s="2"/>
      <c r="D1389" s="2"/>
      <c r="H1389" s="70"/>
      <c r="I1389" s="70"/>
      <c r="J1389" s="70"/>
      <c r="K1389" s="75"/>
      <c r="L1389" s="76"/>
      <c r="U1389" s="79"/>
      <c r="V1389" s="79"/>
    </row>
    <row r="1390">
      <c r="A1390" s="51"/>
      <c r="C1390" s="2"/>
      <c r="D1390" s="2"/>
      <c r="H1390" s="70"/>
      <c r="I1390" s="70"/>
      <c r="J1390" s="70"/>
      <c r="K1390" s="75"/>
      <c r="L1390" s="76"/>
      <c r="U1390" s="79"/>
      <c r="V1390" s="79"/>
    </row>
    <row r="1391">
      <c r="A1391" s="51"/>
      <c r="C1391" s="2"/>
      <c r="D1391" s="2"/>
      <c r="H1391" s="70"/>
      <c r="I1391" s="70"/>
      <c r="J1391" s="70"/>
      <c r="K1391" s="75"/>
      <c r="L1391" s="76"/>
      <c r="U1391" s="79"/>
      <c r="V1391" s="79"/>
    </row>
    <row r="1392">
      <c r="A1392" s="51"/>
      <c r="C1392" s="2"/>
      <c r="D1392" s="2"/>
      <c r="H1392" s="70"/>
      <c r="I1392" s="70"/>
      <c r="J1392" s="70"/>
      <c r="K1392" s="75"/>
      <c r="L1392" s="76"/>
      <c r="U1392" s="79"/>
      <c r="V1392" s="79"/>
    </row>
    <row r="1393">
      <c r="A1393" s="51"/>
      <c r="C1393" s="2"/>
      <c r="D1393" s="2"/>
      <c r="H1393" s="70"/>
      <c r="I1393" s="70"/>
      <c r="J1393" s="70"/>
      <c r="K1393" s="75"/>
      <c r="L1393" s="76"/>
      <c r="U1393" s="79"/>
      <c r="V1393" s="79"/>
    </row>
    <row r="1394">
      <c r="A1394" s="51"/>
      <c r="C1394" s="2"/>
      <c r="D1394" s="2"/>
      <c r="H1394" s="70"/>
      <c r="I1394" s="70"/>
      <c r="J1394" s="70"/>
      <c r="K1394" s="75"/>
      <c r="L1394" s="76"/>
      <c r="U1394" s="79"/>
      <c r="V1394" s="79"/>
    </row>
    <row r="1395">
      <c r="A1395" s="51"/>
      <c r="C1395" s="2"/>
      <c r="D1395" s="2"/>
      <c r="H1395" s="70"/>
      <c r="I1395" s="70"/>
      <c r="J1395" s="70"/>
      <c r="K1395" s="75"/>
      <c r="L1395" s="76"/>
      <c r="U1395" s="79"/>
      <c r="V1395" s="79"/>
    </row>
    <row r="1396">
      <c r="A1396" s="51"/>
      <c r="C1396" s="2"/>
      <c r="D1396" s="2"/>
      <c r="H1396" s="70"/>
      <c r="I1396" s="70"/>
      <c r="J1396" s="70"/>
      <c r="K1396" s="75"/>
      <c r="L1396" s="76"/>
      <c r="U1396" s="79"/>
      <c r="V1396" s="79"/>
    </row>
    <row r="1397">
      <c r="A1397" s="51"/>
      <c r="C1397" s="2"/>
      <c r="D1397" s="2"/>
      <c r="H1397" s="70"/>
      <c r="I1397" s="70"/>
      <c r="J1397" s="70"/>
      <c r="K1397" s="75"/>
      <c r="L1397" s="76"/>
      <c r="U1397" s="79"/>
      <c r="V1397" s="79"/>
    </row>
  </sheetData>
  <conditionalFormatting sqref="G2:G1397 H898">
    <cfRule type="expression" dxfId="5" priority="1">
      <formula>AND(G2&lt;&gt;"",       OR(        AND(ISNUMBER(SEARCH("Madhyam", I2)), NOT(ISNUMBER(SEARCH("Madhyam", G2)))),        AND(ISNUMBER(SEARCH("Pancham", I2)), NOT(ISNUMBER(SEARCH("Pancham", G2)))),        AND(ISNUMBER(SEARCH("Madhyam", G2)), NOT(ISNUMBER(SEARCH("Madhyam", I2)))),        AND(ISNUMBER(SEARCH("Pancham", G2)), NOT(ISNUMBER(SEARCH("Pancham", I2))))      ) )</formula>
    </cfRule>
  </conditionalFormatting>
  <conditionalFormatting sqref="D68">
    <cfRule type="expression" dxfId="6" priority="2">
      <formula>COUNTIF(INDIRECT(ADDRESS(MAX(1,ROW()-100), COLUMN()) &amp; ":" &amp; ADDRESS(ROW()-1, COLUMN())), B1) &gt; 0</formula>
    </cfRule>
  </conditionalFormatting>
  <conditionalFormatting sqref="E65:F65">
    <cfRule type="notContainsBlanks" dxfId="6" priority="3">
      <formula>LEN(TRIM(E65))&gt;0</formula>
    </cfRule>
  </conditionalFormatting>
  <conditionalFormatting sqref="C2:C3 D2:D171 E69:F70 E168:E171 D192:D1397 C712:C1397 E1038:E1092">
    <cfRule type="expression" dxfId="5" priority="4">
      <formula>AND(ROW()&gt;2, COUNTIF(INDIRECT("C" &amp; MAX(2, ROW()-100) &amp; ":C" &amp; ROW()-1), C2) &gt; 0)</formula>
    </cfRule>
  </conditionalFormatting>
  <conditionalFormatting sqref="E4:F4">
    <cfRule type="notContainsBlanks" dxfId="6" priority="5">
      <formula>LEN(TRIM(E4))&gt;0</formula>
    </cfRule>
  </conditionalFormatting>
  <dataValidations>
    <dataValidation type="custom" allowBlank="1" showDropDown="1" showInputMessage="1" prompt="Enter a valid date" sqref="A1039:A1057 A1058:B1064 B1065:B1068 A1076:A1397">
      <formula1>OR(NOT(ISERROR(DATEVALUE(A1039))), AND(ISNUMBER(A1039), LEFT(CELL("format", A1039))="D"))</formula1>
    </dataValidation>
    <dataValidation type="list" allowBlank="1" showErrorMessage="1" sqref="G2:G1028">
      <formula1>#REF!</formula1>
    </dataValidation>
    <dataValidation type="custom" allowBlank="1" showDropDown="1" sqref="A2:A1028">
      <formula1>OR(NOT(ISERROR(DATEVALUE(A2))), AND(ISNUMBER(A2), LEFT(CELL("format", A2))="D"))</formula1>
    </dataValidation>
    <dataValidation type="list" allowBlank="1" showErrorMessage="1" sqref="H898">
      <formula1>Pitches[Pitches]</formula1>
    </dataValidation>
    <dataValidation type="list" allowBlank="1" sqref="B2:B1028 D2:E1028">
      <formula1>#REF!</formula1>
    </dataValidation>
  </dataValidations>
  <hyperlinks>
    <hyperlink r:id="rId4" ref="D213"/>
  </hyperlinks>
  <drawing r:id="rId5"/>
  <legacyDrawing r:id="rId6"/>
  <tableParts count="8">
    <tablePart r:id="rId15"/>
    <tablePart r:id="rId16"/>
    <tablePart r:id="rId17"/>
    <tablePart r:id="rId18"/>
    <tablePart r:id="rId19"/>
    <tablePart r:id="rId20"/>
    <tablePart r:id="rId21"/>
    <tablePart r:id="rId2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6.56"/>
    <col customWidth="1" min="2" max="2" width="15.56"/>
    <col customWidth="1" min="3" max="3" width="32.33"/>
    <col customWidth="1" min="4" max="4" width="22.56"/>
    <col customWidth="1" min="5" max="5" width="18.11"/>
    <col customWidth="1" min="6" max="6" width="20.67"/>
    <col customWidth="1" min="7" max="8" width="18.22"/>
    <col customWidth="1" min="9" max="9" width="27.67"/>
  </cols>
  <sheetData>
    <row r="1" ht="22.5" customHeight="1">
      <c r="A1" s="3" t="s">
        <v>3</v>
      </c>
      <c r="B1" s="4" t="s">
        <v>5</v>
      </c>
      <c r="C1" s="4" t="s">
        <v>7</v>
      </c>
      <c r="D1" s="4" t="s">
        <v>8</v>
      </c>
      <c r="E1" s="4" t="s">
        <v>9</v>
      </c>
      <c r="F1" s="4" t="s">
        <v>11</v>
      </c>
      <c r="G1" s="4" t="s">
        <v>12</v>
      </c>
      <c r="H1" s="4" t="s">
        <v>14</v>
      </c>
    </row>
    <row r="2" ht="22.5" hidden="1" customHeight="1">
      <c r="A2" s="5">
        <v>45734.0</v>
      </c>
      <c r="B2" s="6"/>
      <c r="C2" s="6"/>
      <c r="D2" s="6"/>
      <c r="E2" s="8"/>
      <c r="F2" s="8"/>
      <c r="G2" s="10"/>
      <c r="H2" s="10"/>
    </row>
    <row r="3" ht="22.5" hidden="1" customHeight="1">
      <c r="A3" s="5">
        <v>45735.0</v>
      </c>
      <c r="B3" s="6"/>
      <c r="C3" s="6"/>
      <c r="D3" s="6"/>
      <c r="E3" s="8"/>
      <c r="F3" s="8"/>
      <c r="G3" s="10"/>
      <c r="H3" s="10"/>
    </row>
    <row r="4" ht="22.5" hidden="1" customHeight="1">
      <c r="A4" s="5">
        <v>45736.0</v>
      </c>
      <c r="B4" s="6"/>
      <c r="C4" s="6"/>
      <c r="D4" s="6"/>
      <c r="E4" s="8"/>
      <c r="F4" s="8"/>
      <c r="G4" s="10"/>
      <c r="H4" s="10"/>
    </row>
    <row r="5" ht="22.5" hidden="1" customHeight="1">
      <c r="A5" s="5">
        <v>45737.0</v>
      </c>
      <c r="B5" s="6"/>
      <c r="C5" s="6"/>
      <c r="D5" s="6"/>
      <c r="E5" s="8"/>
      <c r="F5" s="8"/>
      <c r="G5" s="10"/>
      <c r="H5" s="10"/>
    </row>
    <row r="6" ht="22.5" hidden="1" customHeight="1">
      <c r="A6" s="5">
        <v>45738.0</v>
      </c>
      <c r="B6" s="6"/>
      <c r="C6" s="6"/>
      <c r="D6" s="6"/>
      <c r="E6" s="8"/>
      <c r="F6" s="8"/>
      <c r="G6" s="10"/>
      <c r="H6" s="10"/>
    </row>
    <row r="7" ht="22.5" hidden="1" customHeight="1">
      <c r="A7" s="5">
        <v>45739.0</v>
      </c>
      <c r="B7" s="6"/>
      <c r="C7" s="6"/>
      <c r="D7" s="6"/>
      <c r="E7" s="8"/>
      <c r="F7" s="8"/>
      <c r="G7" s="10"/>
      <c r="H7" s="10"/>
    </row>
    <row r="8" ht="22.5" hidden="1" customHeight="1">
      <c r="A8" s="5">
        <v>45748.0</v>
      </c>
      <c r="B8" s="6"/>
      <c r="C8" s="6"/>
      <c r="D8" s="6"/>
      <c r="E8" s="8"/>
      <c r="F8" s="8"/>
      <c r="G8" s="10"/>
      <c r="H8" s="10"/>
    </row>
    <row r="9" ht="22.5" hidden="1" customHeight="1">
      <c r="A9" s="5">
        <v>45749.0</v>
      </c>
      <c r="B9" s="6"/>
      <c r="C9" s="6"/>
      <c r="D9" s="6"/>
      <c r="E9" s="8"/>
      <c r="F9" s="8"/>
      <c r="G9" s="10"/>
      <c r="H9" s="10"/>
    </row>
    <row r="10" ht="22.5" hidden="1" customHeight="1">
      <c r="A10" s="5">
        <v>45750.0</v>
      </c>
      <c r="B10" s="6"/>
      <c r="C10" s="6"/>
      <c r="D10" s="6"/>
      <c r="E10" s="8"/>
      <c r="F10" s="8"/>
      <c r="G10" s="10"/>
      <c r="H10" s="10"/>
    </row>
    <row r="11" ht="22.5" hidden="1" customHeight="1">
      <c r="A11" s="5">
        <v>45751.0</v>
      </c>
      <c r="B11" s="6"/>
      <c r="C11" s="6"/>
      <c r="D11" s="6"/>
      <c r="E11" s="8"/>
      <c r="F11" s="8"/>
      <c r="G11" s="10"/>
      <c r="H11" s="10"/>
    </row>
    <row r="12" ht="22.5" hidden="1" customHeight="1">
      <c r="A12" s="5">
        <v>45752.0</v>
      </c>
      <c r="B12" s="6"/>
      <c r="C12" s="6"/>
      <c r="D12" s="6"/>
      <c r="E12" s="8"/>
      <c r="F12" s="8"/>
      <c r="G12" s="10"/>
      <c r="H12" s="10"/>
    </row>
    <row r="13" ht="22.5" hidden="1" customHeight="1">
      <c r="A13" s="5">
        <v>45753.0</v>
      </c>
      <c r="B13" s="6"/>
      <c r="C13" s="6"/>
      <c r="D13" s="6"/>
      <c r="E13" s="8"/>
      <c r="F13" s="8"/>
      <c r="G13" s="10"/>
      <c r="H13" s="10"/>
    </row>
    <row r="14" ht="22.5" hidden="1" customHeight="1">
      <c r="A14" s="5">
        <v>45755.0</v>
      </c>
      <c r="B14" s="6"/>
      <c r="C14" s="6"/>
      <c r="D14" s="6"/>
      <c r="E14" s="8"/>
      <c r="F14" s="8"/>
      <c r="G14" s="10"/>
      <c r="H14" s="10"/>
    </row>
    <row r="15" ht="22.5" hidden="1" customHeight="1">
      <c r="A15" s="5">
        <v>45756.0</v>
      </c>
      <c r="B15" s="6"/>
      <c r="C15" s="6"/>
      <c r="D15" s="6"/>
      <c r="E15" s="8"/>
      <c r="F15" s="8"/>
      <c r="G15" s="10"/>
      <c r="H15" s="10"/>
    </row>
    <row r="16" ht="22.5" hidden="1" customHeight="1">
      <c r="A16" s="5">
        <v>45757.0</v>
      </c>
      <c r="B16" s="6"/>
      <c r="C16" s="6"/>
      <c r="D16" s="6"/>
      <c r="E16" s="8"/>
      <c r="F16" s="8"/>
      <c r="G16" s="10"/>
      <c r="H16" s="10"/>
    </row>
    <row r="17" ht="22.5" hidden="1" customHeight="1">
      <c r="A17" s="5">
        <v>45758.0</v>
      </c>
      <c r="B17" s="6"/>
      <c r="C17" s="6"/>
      <c r="D17" s="6"/>
      <c r="E17" s="8"/>
      <c r="F17" s="8"/>
      <c r="G17" s="10"/>
      <c r="H17" s="10"/>
    </row>
    <row r="18" ht="22.5" hidden="1" customHeight="1">
      <c r="A18" s="5">
        <v>45734.0</v>
      </c>
      <c r="B18" s="6"/>
      <c r="C18" s="6"/>
      <c r="D18" s="6"/>
      <c r="E18" s="8"/>
      <c r="F18" s="8"/>
      <c r="G18" s="10"/>
      <c r="H18" s="10"/>
    </row>
    <row r="19" ht="22.5" hidden="1" customHeight="1">
      <c r="A19" s="5">
        <v>45735.0</v>
      </c>
      <c r="B19" s="6"/>
      <c r="C19" s="6"/>
      <c r="D19" s="6"/>
      <c r="E19" s="8"/>
      <c r="F19" s="8"/>
      <c r="G19" s="10"/>
      <c r="H19" s="10"/>
    </row>
    <row r="20" ht="22.5" hidden="1" customHeight="1">
      <c r="A20" s="5">
        <v>45736.0</v>
      </c>
      <c r="B20" s="6"/>
      <c r="C20" s="6"/>
      <c r="D20" s="6"/>
      <c r="E20" s="8"/>
      <c r="F20" s="8"/>
      <c r="G20" s="10"/>
      <c r="H20" s="10"/>
    </row>
    <row r="21" ht="22.5" hidden="1" customHeight="1">
      <c r="A21" s="5">
        <v>45737.0</v>
      </c>
      <c r="B21" s="6"/>
      <c r="C21" s="6"/>
      <c r="D21" s="6"/>
      <c r="E21" s="8"/>
      <c r="F21" s="8"/>
      <c r="G21" s="10"/>
      <c r="H21" s="10"/>
    </row>
    <row r="22" ht="22.5" hidden="1" customHeight="1">
      <c r="A22" s="5">
        <v>45738.0</v>
      </c>
      <c r="B22" s="6"/>
      <c r="C22" s="6"/>
      <c r="D22" s="6"/>
      <c r="E22" s="8"/>
      <c r="F22" s="8"/>
      <c r="G22" s="10"/>
      <c r="H22" s="10"/>
    </row>
    <row r="23" ht="22.5" hidden="1" customHeight="1">
      <c r="A23" s="5">
        <v>45739.0</v>
      </c>
      <c r="B23" s="6"/>
      <c r="C23" s="6"/>
      <c r="D23" s="6"/>
      <c r="E23" s="8"/>
      <c r="F23" s="8"/>
      <c r="G23" s="10"/>
      <c r="H23" s="10"/>
    </row>
    <row r="24" ht="22.5" hidden="1" customHeight="1">
      <c r="A24" s="5">
        <v>45748.0</v>
      </c>
      <c r="B24" s="21"/>
      <c r="C24" s="21"/>
      <c r="D24" s="21"/>
      <c r="E24" s="20"/>
      <c r="F24" s="20"/>
      <c r="G24" s="22"/>
      <c r="H24" s="22"/>
    </row>
    <row r="25" ht="22.5" hidden="1" customHeight="1">
      <c r="A25" s="5">
        <v>45749.0</v>
      </c>
      <c r="B25" s="21"/>
      <c r="C25" s="21"/>
      <c r="D25" s="21"/>
      <c r="E25" s="20"/>
      <c r="F25" s="20"/>
      <c r="G25" s="22"/>
      <c r="H25" s="22"/>
    </row>
    <row r="26" ht="22.5" hidden="1" customHeight="1">
      <c r="A26" s="5">
        <v>45750.0</v>
      </c>
      <c r="B26" s="21"/>
      <c r="C26" s="21"/>
      <c r="D26" s="21"/>
      <c r="E26" s="20"/>
      <c r="F26" s="20"/>
      <c r="G26" s="22"/>
      <c r="H26" s="22"/>
    </row>
    <row r="27" ht="22.5" hidden="1" customHeight="1">
      <c r="A27" s="34">
        <v>45751.0</v>
      </c>
      <c r="B27" s="35"/>
      <c r="C27" s="35"/>
      <c r="D27" s="35"/>
      <c r="E27" s="36"/>
      <c r="F27" s="36"/>
      <c r="G27" s="37"/>
      <c r="H27" s="37"/>
    </row>
    <row r="28" ht="22.5" hidden="1" customHeight="1">
      <c r="A28" s="34">
        <v>45752.0</v>
      </c>
      <c r="B28" s="35"/>
      <c r="C28" s="35"/>
      <c r="D28" s="35"/>
      <c r="E28" s="36"/>
      <c r="F28" s="36"/>
      <c r="G28" s="37"/>
      <c r="H28" s="37"/>
    </row>
    <row r="29" ht="22.5" hidden="1" customHeight="1">
      <c r="A29" s="34">
        <v>45753.0</v>
      </c>
      <c r="B29" s="35"/>
      <c r="C29" s="35"/>
      <c r="D29" s="35"/>
      <c r="E29" s="36"/>
      <c r="F29" s="36"/>
      <c r="G29" s="37"/>
      <c r="H29" s="37"/>
    </row>
    <row r="30" ht="22.5" hidden="1" customHeight="1">
      <c r="A30" s="34">
        <v>45755.0</v>
      </c>
      <c r="B30" s="35"/>
      <c r="C30" s="35"/>
      <c r="D30" s="35"/>
      <c r="E30" s="36"/>
      <c r="F30" s="36"/>
      <c r="G30" s="37"/>
      <c r="H30" s="37"/>
    </row>
    <row r="31" ht="22.5" hidden="1" customHeight="1">
      <c r="A31" s="34">
        <v>45756.0</v>
      </c>
      <c r="B31" s="35"/>
      <c r="C31" s="35"/>
      <c r="D31" s="35"/>
      <c r="E31" s="36"/>
      <c r="F31" s="36"/>
      <c r="G31" s="37"/>
      <c r="H31" s="37"/>
    </row>
    <row r="32" ht="22.5" hidden="1" customHeight="1">
      <c r="A32" s="34">
        <v>45757.0</v>
      </c>
      <c r="B32" s="35"/>
      <c r="C32" s="35"/>
      <c r="D32" s="35"/>
      <c r="E32" s="36"/>
      <c r="F32" s="36"/>
      <c r="G32" s="37"/>
      <c r="H32" s="37"/>
    </row>
    <row r="33" ht="22.5" hidden="1" customHeight="1">
      <c r="A33" s="34">
        <v>45758.0</v>
      </c>
      <c r="B33" s="35"/>
      <c r="C33" s="35"/>
      <c r="D33" s="35"/>
      <c r="E33" s="36"/>
      <c r="F33" s="36"/>
      <c r="G33" s="37"/>
      <c r="H33" s="37"/>
    </row>
    <row r="34" ht="22.5" hidden="1" customHeight="1">
      <c r="A34" s="34">
        <v>45776.0</v>
      </c>
      <c r="B34" s="38" t="s">
        <v>201</v>
      </c>
      <c r="C34" s="21"/>
      <c r="D34" s="38" t="s">
        <v>201</v>
      </c>
      <c r="E34" s="20" t="s">
        <v>201</v>
      </c>
      <c r="F34" s="20" t="s">
        <v>201</v>
      </c>
      <c r="G34" s="20" t="s">
        <v>201</v>
      </c>
      <c r="H34" s="20" t="s">
        <v>201</v>
      </c>
    </row>
    <row r="35" ht="22.5" hidden="1" customHeight="1">
      <c r="A35" s="34">
        <v>45777.0</v>
      </c>
      <c r="B35" s="38" t="s">
        <v>2</v>
      </c>
      <c r="C35" s="21"/>
      <c r="D35" s="38" t="s">
        <v>2</v>
      </c>
      <c r="E35" s="20" t="s">
        <v>2</v>
      </c>
      <c r="F35" s="20" t="s">
        <v>2</v>
      </c>
      <c r="G35" s="20" t="s">
        <v>2</v>
      </c>
      <c r="H35" s="20" t="s">
        <v>2</v>
      </c>
    </row>
    <row r="36" ht="22.5" hidden="1" customHeight="1">
      <c r="A36" s="34">
        <v>45778.0</v>
      </c>
      <c r="B36" s="38" t="s">
        <v>201</v>
      </c>
      <c r="C36" s="21"/>
      <c r="D36" s="38" t="s">
        <v>1</v>
      </c>
      <c r="E36" s="20" t="s">
        <v>219</v>
      </c>
      <c r="F36" s="20" t="s">
        <v>20</v>
      </c>
      <c r="G36" s="20" t="s">
        <v>13</v>
      </c>
      <c r="H36" s="20" t="s">
        <v>220</v>
      </c>
    </row>
    <row r="37" ht="22.5" hidden="1" customHeight="1">
      <c r="A37" s="34">
        <v>45779.0</v>
      </c>
      <c r="B37" s="38" t="s">
        <v>201</v>
      </c>
      <c r="C37" s="21"/>
      <c r="D37" s="38" t="s">
        <v>13</v>
      </c>
      <c r="E37" s="20" t="s">
        <v>219</v>
      </c>
      <c r="F37" s="20" t="s">
        <v>20</v>
      </c>
      <c r="G37" s="20" t="s">
        <v>13</v>
      </c>
      <c r="H37" s="20" t="s">
        <v>220</v>
      </c>
    </row>
    <row r="38" ht="22.5" hidden="1" customHeight="1">
      <c r="A38" s="34">
        <v>45781.0</v>
      </c>
      <c r="B38" s="38" t="s">
        <v>2</v>
      </c>
      <c r="C38" s="21"/>
      <c r="D38" s="38" t="s">
        <v>1</v>
      </c>
      <c r="E38" s="20" t="s">
        <v>219</v>
      </c>
      <c r="F38" s="20" t="s">
        <v>20</v>
      </c>
      <c r="G38" s="20" t="s">
        <v>13</v>
      </c>
      <c r="H38" s="20" t="s">
        <v>220</v>
      </c>
    </row>
    <row r="39" ht="22.5" hidden="1" customHeight="1">
      <c r="A39" s="34">
        <v>45783.0</v>
      </c>
      <c r="B39" s="40" t="s">
        <v>2</v>
      </c>
      <c r="C39" s="35"/>
      <c r="D39" s="40" t="s">
        <v>13</v>
      </c>
      <c r="E39" s="36" t="s">
        <v>219</v>
      </c>
      <c r="F39" s="36" t="s">
        <v>20</v>
      </c>
      <c r="G39" s="36" t="s">
        <v>10</v>
      </c>
      <c r="H39" s="36" t="s">
        <v>220</v>
      </c>
    </row>
    <row r="40" ht="22.5" hidden="1" customHeight="1">
      <c r="A40" s="34">
        <v>45784.0</v>
      </c>
      <c r="B40" s="40" t="s">
        <v>201</v>
      </c>
      <c r="C40" s="35"/>
      <c r="D40" s="40" t="s">
        <v>1</v>
      </c>
      <c r="E40" s="36" t="s">
        <v>219</v>
      </c>
      <c r="F40" s="36" t="s">
        <v>20</v>
      </c>
      <c r="G40" s="36" t="s">
        <v>13</v>
      </c>
      <c r="H40" s="36" t="s">
        <v>220</v>
      </c>
    </row>
    <row r="41" ht="22.5" hidden="1" customHeight="1">
      <c r="A41" s="34">
        <v>45785.0</v>
      </c>
      <c r="B41" s="40" t="s">
        <v>2</v>
      </c>
      <c r="C41" s="35"/>
      <c r="D41" s="40" t="s">
        <v>249</v>
      </c>
      <c r="E41" s="36" t="s">
        <v>219</v>
      </c>
      <c r="F41" s="36" t="s">
        <v>20</v>
      </c>
      <c r="G41" s="36" t="s">
        <v>1</v>
      </c>
      <c r="H41" s="36" t="s">
        <v>220</v>
      </c>
    </row>
    <row r="42" ht="22.5" hidden="1" customHeight="1">
      <c r="A42" s="34">
        <v>45786.0</v>
      </c>
      <c r="B42" s="40" t="s">
        <v>201</v>
      </c>
      <c r="C42" s="35"/>
      <c r="D42" s="40" t="s">
        <v>13</v>
      </c>
      <c r="E42" s="36" t="s">
        <v>219</v>
      </c>
      <c r="F42" s="36" t="s">
        <v>20</v>
      </c>
      <c r="G42" s="36" t="s">
        <v>13</v>
      </c>
      <c r="H42" s="36" t="s">
        <v>220</v>
      </c>
    </row>
    <row r="43" ht="22.5" hidden="1" customHeight="1">
      <c r="A43" s="34">
        <v>45787.0</v>
      </c>
      <c r="B43" s="40" t="s">
        <v>2</v>
      </c>
      <c r="C43" s="35"/>
      <c r="D43" s="40" t="s">
        <v>258</v>
      </c>
      <c r="E43" s="36" t="s">
        <v>219</v>
      </c>
      <c r="F43" s="36" t="s">
        <v>20</v>
      </c>
      <c r="G43" s="36" t="s">
        <v>13</v>
      </c>
      <c r="H43" s="36" t="s">
        <v>220</v>
      </c>
    </row>
    <row r="44" ht="22.5" hidden="1" customHeight="1">
      <c r="A44" s="34">
        <v>45788.0</v>
      </c>
      <c r="B44" s="40" t="s">
        <v>201</v>
      </c>
      <c r="C44" s="35"/>
      <c r="D44" s="40" t="s">
        <v>10</v>
      </c>
      <c r="E44" s="36" t="s">
        <v>219</v>
      </c>
      <c r="F44" s="36" t="s">
        <v>219</v>
      </c>
      <c r="G44" s="36" t="s">
        <v>13</v>
      </c>
      <c r="H44" s="36" t="s">
        <v>220</v>
      </c>
    </row>
    <row r="45" ht="22.5" hidden="1" customHeight="1">
      <c r="A45" s="34">
        <v>45790.0</v>
      </c>
      <c r="B45" s="35" t="s">
        <v>2</v>
      </c>
      <c r="C45" s="35"/>
      <c r="D45" s="35" t="s">
        <v>10</v>
      </c>
      <c r="E45" s="36" t="s">
        <v>219</v>
      </c>
      <c r="F45" s="36" t="s">
        <v>20</v>
      </c>
      <c r="G45" s="36" t="s">
        <v>13</v>
      </c>
      <c r="H45" s="36" t="s">
        <v>220</v>
      </c>
    </row>
    <row r="46" ht="22.5" hidden="1" customHeight="1">
      <c r="A46" s="34">
        <v>45791.0</v>
      </c>
      <c r="B46" s="35" t="s">
        <v>2</v>
      </c>
      <c r="C46" s="35"/>
      <c r="D46" s="35" t="s">
        <v>1</v>
      </c>
      <c r="E46" s="36" t="s">
        <v>219</v>
      </c>
      <c r="F46" s="36" t="s">
        <v>20</v>
      </c>
      <c r="G46" s="36" t="s">
        <v>13</v>
      </c>
      <c r="H46" s="36" t="s">
        <v>220</v>
      </c>
    </row>
    <row r="47" ht="22.5" hidden="1" customHeight="1">
      <c r="A47" s="34">
        <v>45792.0</v>
      </c>
      <c r="B47" s="35" t="s">
        <v>2</v>
      </c>
      <c r="C47" s="35"/>
      <c r="D47" s="35" t="s">
        <v>13</v>
      </c>
      <c r="E47" s="36" t="s">
        <v>219</v>
      </c>
      <c r="F47" s="36" t="s">
        <v>20</v>
      </c>
      <c r="G47" s="37"/>
      <c r="H47" s="36" t="s">
        <v>220</v>
      </c>
    </row>
    <row r="48" ht="22.5" hidden="1" customHeight="1">
      <c r="A48" s="34">
        <v>45802.0</v>
      </c>
      <c r="B48" s="35"/>
      <c r="C48" s="35"/>
      <c r="D48" s="35"/>
      <c r="E48" s="36"/>
      <c r="F48" s="36"/>
      <c r="G48" s="37"/>
      <c r="H48" s="37"/>
    </row>
    <row r="49" ht="22.5" hidden="1" customHeight="1">
      <c r="A49" s="34">
        <v>45804.0</v>
      </c>
      <c r="B49" s="35"/>
      <c r="C49" s="35"/>
      <c r="D49" s="35"/>
      <c r="E49" s="36"/>
      <c r="F49" s="36"/>
      <c r="G49" s="37"/>
      <c r="H49" s="37"/>
    </row>
    <row r="50" ht="22.5" hidden="1" customHeight="1">
      <c r="A50" s="34">
        <v>45805.0</v>
      </c>
      <c r="B50" s="35"/>
      <c r="C50" s="35"/>
      <c r="D50" s="35"/>
      <c r="E50" s="36"/>
      <c r="F50" s="36"/>
      <c r="G50" s="37"/>
      <c r="H50" s="37"/>
    </row>
    <row r="51" ht="22.5" hidden="1" customHeight="1">
      <c r="A51" s="34">
        <v>45806.0</v>
      </c>
      <c r="B51" s="35"/>
      <c r="C51" s="35"/>
      <c r="D51" s="35"/>
      <c r="E51" s="36"/>
      <c r="F51" s="36"/>
      <c r="G51" s="37"/>
      <c r="H51" s="37"/>
    </row>
    <row r="52" ht="22.5" hidden="1" customHeight="1">
      <c r="A52" s="34">
        <v>45807.0</v>
      </c>
      <c r="B52" s="35"/>
      <c r="C52" s="35"/>
      <c r="D52" s="35"/>
      <c r="E52" s="36"/>
      <c r="F52" s="36"/>
      <c r="G52" s="37"/>
      <c r="H52" s="37"/>
    </row>
    <row r="53" ht="22.5" hidden="1" customHeight="1">
      <c r="A53" s="34">
        <v>45808.0</v>
      </c>
      <c r="B53" s="35" t="s">
        <v>201</v>
      </c>
      <c r="C53" s="35"/>
      <c r="D53" s="35" t="s">
        <v>10</v>
      </c>
      <c r="E53" s="36" t="s">
        <v>219</v>
      </c>
      <c r="F53" s="36" t="s">
        <v>20</v>
      </c>
      <c r="G53" s="36" t="s">
        <v>13</v>
      </c>
      <c r="H53" s="36" t="s">
        <v>220</v>
      </c>
    </row>
    <row r="54" ht="22.5" hidden="1" customHeight="1">
      <c r="A54" s="34">
        <v>45809.0</v>
      </c>
      <c r="B54" s="35"/>
      <c r="C54" s="35"/>
      <c r="D54" s="35"/>
      <c r="E54" s="36"/>
      <c r="F54" s="36"/>
      <c r="G54" s="37"/>
      <c r="H54" s="37"/>
    </row>
    <row r="55" ht="22.5" hidden="1" customHeight="1">
      <c r="A55" s="34">
        <v>45811.0</v>
      </c>
      <c r="B55" s="35"/>
      <c r="C55" s="35"/>
      <c r="D55" s="35"/>
      <c r="E55" s="36"/>
      <c r="F55" s="36"/>
      <c r="G55" s="37"/>
      <c r="H55" s="37"/>
    </row>
    <row r="56" ht="22.5" hidden="1" customHeight="1">
      <c r="A56" s="34">
        <v>45812.0</v>
      </c>
      <c r="B56" s="35"/>
      <c r="C56" s="35"/>
      <c r="D56" s="35"/>
      <c r="E56" s="36"/>
      <c r="F56" s="36"/>
      <c r="G56" s="37"/>
      <c r="H56" s="37"/>
    </row>
    <row r="57" ht="22.5" hidden="1" customHeight="1">
      <c r="A57" s="34">
        <v>45813.0</v>
      </c>
      <c r="B57" s="35"/>
      <c r="C57" s="35"/>
      <c r="D57" s="35"/>
      <c r="E57" s="36"/>
      <c r="F57" s="36"/>
      <c r="G57" s="37"/>
      <c r="H57" s="37"/>
    </row>
    <row r="58" ht="22.5" hidden="1" customHeight="1">
      <c r="A58" s="34">
        <v>45814.0</v>
      </c>
      <c r="B58" s="35"/>
      <c r="C58" s="35"/>
      <c r="D58" s="35"/>
      <c r="E58" s="36"/>
      <c r="F58" s="36"/>
      <c r="G58" s="37"/>
      <c r="H58" s="37"/>
    </row>
    <row r="59" ht="22.5" hidden="1" customHeight="1">
      <c r="A59" s="34">
        <v>45815.0</v>
      </c>
      <c r="B59" s="35" t="s">
        <v>201</v>
      </c>
      <c r="C59" s="35"/>
      <c r="D59" s="35" t="s">
        <v>10</v>
      </c>
      <c r="E59" s="36" t="s">
        <v>219</v>
      </c>
      <c r="F59" s="36" t="s">
        <v>20</v>
      </c>
      <c r="G59" s="36" t="s">
        <v>13</v>
      </c>
      <c r="H59" s="36" t="s">
        <v>220</v>
      </c>
    </row>
    <row r="60" ht="22.5" hidden="1" customHeight="1">
      <c r="A60" s="34">
        <v>45816.0</v>
      </c>
      <c r="B60" s="35" t="s">
        <v>2</v>
      </c>
      <c r="C60" s="35"/>
      <c r="D60" s="35" t="s">
        <v>10</v>
      </c>
      <c r="E60" s="36" t="s">
        <v>219</v>
      </c>
      <c r="F60" s="36" t="s">
        <v>20</v>
      </c>
      <c r="G60" s="36" t="s">
        <v>13</v>
      </c>
      <c r="H60" s="36" t="s">
        <v>220</v>
      </c>
    </row>
    <row r="61" ht="22.5" hidden="1" customHeight="1">
      <c r="A61" s="34">
        <v>45818.0</v>
      </c>
      <c r="B61" s="35" t="s">
        <v>1</v>
      </c>
      <c r="C61" s="35"/>
      <c r="D61" s="35" t="s">
        <v>10</v>
      </c>
      <c r="E61" s="36" t="s">
        <v>219</v>
      </c>
      <c r="F61" s="36" t="s">
        <v>20</v>
      </c>
      <c r="G61" s="37"/>
      <c r="H61" s="36" t="s">
        <v>220</v>
      </c>
    </row>
    <row r="62" ht="22.5" hidden="1" customHeight="1">
      <c r="A62" s="34">
        <v>45819.0</v>
      </c>
      <c r="B62" s="35" t="s">
        <v>201</v>
      </c>
      <c r="C62" s="35"/>
      <c r="D62" s="35" t="s">
        <v>10</v>
      </c>
      <c r="E62" s="36" t="s">
        <v>219</v>
      </c>
      <c r="F62" s="36" t="s">
        <v>20</v>
      </c>
      <c r="G62" s="36" t="s">
        <v>13</v>
      </c>
      <c r="H62" s="36" t="s">
        <v>220</v>
      </c>
    </row>
    <row r="63" ht="22.5" hidden="1" customHeight="1">
      <c r="A63" s="34">
        <v>45820.0</v>
      </c>
      <c r="B63" s="35" t="s">
        <v>201</v>
      </c>
      <c r="C63" s="35"/>
      <c r="D63" s="35" t="s">
        <v>10</v>
      </c>
      <c r="E63" s="36" t="s">
        <v>219</v>
      </c>
      <c r="F63" s="36" t="s">
        <v>219</v>
      </c>
      <c r="G63" s="36" t="s">
        <v>13</v>
      </c>
      <c r="H63" s="36" t="s">
        <v>220</v>
      </c>
    </row>
    <row r="64" ht="22.5" hidden="1" customHeight="1">
      <c r="A64" s="34">
        <v>45821.0</v>
      </c>
      <c r="B64" s="35" t="s">
        <v>201</v>
      </c>
      <c r="C64" s="35"/>
      <c r="D64" s="35" t="s">
        <v>1</v>
      </c>
      <c r="E64" s="36" t="s">
        <v>219</v>
      </c>
      <c r="F64" s="36" t="s">
        <v>20</v>
      </c>
      <c r="G64" s="36" t="s">
        <v>13</v>
      </c>
      <c r="H64" s="36" t="s">
        <v>220</v>
      </c>
    </row>
    <row r="65" ht="22.5" hidden="1" customHeight="1">
      <c r="A65" s="34">
        <v>45822.0</v>
      </c>
      <c r="B65" s="35"/>
      <c r="C65" s="35"/>
      <c r="D65" s="35"/>
      <c r="E65" s="36"/>
      <c r="F65" s="36"/>
      <c r="G65" s="37"/>
      <c r="H65" s="37"/>
    </row>
    <row r="66" ht="22.5" hidden="1" customHeight="1">
      <c r="A66" s="34">
        <v>45823.0</v>
      </c>
      <c r="B66" s="35"/>
      <c r="C66" s="35"/>
      <c r="D66" s="35"/>
      <c r="E66" s="36"/>
      <c r="F66" s="36"/>
      <c r="G66" s="37"/>
      <c r="H66" s="37"/>
    </row>
    <row r="67" ht="22.5" hidden="1" customHeight="1">
      <c r="A67" s="34">
        <v>45825.0</v>
      </c>
      <c r="B67" s="35"/>
      <c r="C67" s="35"/>
      <c r="D67" s="35"/>
      <c r="E67" s="36"/>
      <c r="F67" s="36"/>
      <c r="G67" s="37"/>
      <c r="H67" s="37"/>
    </row>
    <row r="68" ht="22.5" hidden="1" customHeight="1">
      <c r="A68" s="34">
        <v>45826.0</v>
      </c>
      <c r="B68" s="35"/>
      <c r="C68" s="35"/>
      <c r="D68" s="35"/>
      <c r="E68" s="36"/>
      <c r="F68" s="36"/>
      <c r="G68" s="37"/>
      <c r="H68" s="37"/>
    </row>
    <row r="69" ht="22.5" hidden="1" customHeight="1">
      <c r="A69" s="34">
        <v>45827.0</v>
      </c>
      <c r="B69" s="35"/>
      <c r="C69" s="35"/>
      <c r="D69" s="35"/>
      <c r="E69" s="36"/>
      <c r="F69" s="36"/>
      <c r="G69" s="37"/>
      <c r="H69" s="37"/>
    </row>
    <row r="70" ht="22.5" hidden="1" customHeight="1">
      <c r="A70" s="34">
        <v>45828.0</v>
      </c>
      <c r="B70" s="35"/>
      <c r="C70" s="35"/>
      <c r="D70" s="35"/>
      <c r="E70" s="36"/>
      <c r="F70" s="36"/>
      <c r="G70" s="37"/>
      <c r="H70" s="37"/>
    </row>
    <row r="71" ht="22.5" hidden="1" customHeight="1">
      <c r="A71" s="34">
        <v>45829.0</v>
      </c>
      <c r="B71" s="35"/>
      <c r="C71" s="35"/>
      <c r="D71" s="35"/>
      <c r="E71" s="36"/>
      <c r="F71" s="36"/>
      <c r="G71" s="37"/>
      <c r="H71" s="37"/>
    </row>
    <row r="72" ht="22.5" hidden="1" customHeight="1">
      <c r="A72" s="34">
        <v>45830.0</v>
      </c>
      <c r="B72" s="35"/>
      <c r="C72" s="35"/>
      <c r="D72" s="35"/>
      <c r="E72" s="36"/>
      <c r="F72" s="36"/>
      <c r="G72" s="37"/>
      <c r="H72" s="37"/>
    </row>
    <row r="73" ht="22.5" hidden="1" customHeight="1">
      <c r="A73" s="34">
        <v>45832.0</v>
      </c>
      <c r="B73" s="35"/>
      <c r="C73" s="35"/>
      <c r="D73" s="35"/>
      <c r="E73" s="36"/>
      <c r="F73" s="36"/>
      <c r="G73" s="37"/>
      <c r="H73" s="37"/>
    </row>
    <row r="74" ht="22.5" hidden="1" customHeight="1">
      <c r="A74" s="34">
        <v>45833.0</v>
      </c>
      <c r="B74" s="35"/>
      <c r="C74" s="35"/>
      <c r="D74" s="35"/>
      <c r="E74" s="36"/>
      <c r="F74" s="36"/>
      <c r="G74" s="37"/>
      <c r="H74" s="37"/>
    </row>
    <row r="75" ht="22.5" hidden="1" customHeight="1">
      <c r="A75" s="34">
        <v>45834.0</v>
      </c>
      <c r="B75" s="35"/>
      <c r="C75" s="35"/>
      <c r="D75" s="35"/>
      <c r="E75" s="36"/>
      <c r="F75" s="36"/>
      <c r="G75" s="37"/>
      <c r="H75" s="37"/>
    </row>
    <row r="76" ht="22.5" hidden="1" customHeight="1">
      <c r="A76" s="34">
        <v>45835.0</v>
      </c>
      <c r="B76" s="35"/>
      <c r="C76" s="35"/>
      <c r="D76" s="35"/>
      <c r="E76" s="36"/>
      <c r="F76" s="36"/>
      <c r="G76" s="37"/>
      <c r="H76" s="37"/>
    </row>
    <row r="77" ht="22.5" hidden="1" customHeight="1">
      <c r="A77" s="34">
        <v>45836.0</v>
      </c>
      <c r="B77" s="35"/>
      <c r="C77" s="35"/>
      <c r="D77" s="35"/>
      <c r="E77" s="36"/>
      <c r="F77" s="36"/>
      <c r="G77" s="37"/>
      <c r="H77" s="37"/>
    </row>
    <row r="78" ht="22.5" hidden="1" customHeight="1">
      <c r="A78" s="34">
        <v>45837.0</v>
      </c>
      <c r="B78" s="35"/>
      <c r="C78" s="35"/>
      <c r="D78" s="35"/>
      <c r="E78" s="36"/>
      <c r="F78" s="36"/>
      <c r="G78" s="37"/>
      <c r="H78" s="37"/>
    </row>
    <row r="79" ht="22.5" hidden="1" customHeight="1">
      <c r="A79" s="43">
        <v>45839.0</v>
      </c>
      <c r="B79" s="35"/>
      <c r="C79" s="35"/>
      <c r="D79" s="35"/>
      <c r="E79" s="36"/>
      <c r="F79" s="36"/>
      <c r="G79" s="37"/>
      <c r="H79" s="37"/>
    </row>
    <row r="80" ht="22.5" hidden="1" customHeight="1">
      <c r="A80" s="43">
        <v>45840.0</v>
      </c>
      <c r="B80" s="35" t="s">
        <v>2</v>
      </c>
      <c r="C80" s="35" t="s">
        <v>416</v>
      </c>
      <c r="D80" s="35" t="s">
        <v>417</v>
      </c>
      <c r="E80" s="36" t="s">
        <v>219</v>
      </c>
      <c r="F80" s="36" t="s">
        <v>20</v>
      </c>
      <c r="G80" s="36" t="s">
        <v>13</v>
      </c>
      <c r="H80" s="36" t="s">
        <v>220</v>
      </c>
    </row>
    <row r="81" ht="22.5" hidden="1" customHeight="1">
      <c r="A81" s="44">
        <v>45841.0</v>
      </c>
      <c r="B81" s="35" t="s">
        <v>2</v>
      </c>
      <c r="C81" s="35" t="s">
        <v>420</v>
      </c>
      <c r="D81" s="35" t="s">
        <v>13</v>
      </c>
      <c r="E81" s="36" t="s">
        <v>219</v>
      </c>
      <c r="F81" s="36" t="s">
        <v>20</v>
      </c>
      <c r="G81" s="36" t="s">
        <v>1</v>
      </c>
      <c r="H81" s="36" t="s">
        <v>220</v>
      </c>
    </row>
    <row r="82" ht="22.5" hidden="1" customHeight="1">
      <c r="A82" s="44">
        <v>45842.0</v>
      </c>
      <c r="B82" s="35" t="s">
        <v>2</v>
      </c>
      <c r="C82" s="35" t="s">
        <v>427</v>
      </c>
      <c r="D82" s="35" t="s">
        <v>1</v>
      </c>
      <c r="E82" s="36" t="s">
        <v>219</v>
      </c>
      <c r="F82" s="36" t="s">
        <v>20</v>
      </c>
      <c r="G82" s="36" t="s">
        <v>13</v>
      </c>
      <c r="H82" s="36" t="s">
        <v>220</v>
      </c>
    </row>
    <row r="83" ht="22.5" hidden="1" customHeight="1">
      <c r="A83" s="44">
        <v>45843.0</v>
      </c>
      <c r="B83" s="35"/>
      <c r="C83" s="35"/>
      <c r="D83" s="35"/>
      <c r="E83" s="36"/>
      <c r="F83" s="36"/>
      <c r="G83" s="37"/>
      <c r="H83" s="37"/>
    </row>
    <row r="84" ht="22.5" hidden="1" customHeight="1">
      <c r="A84" s="44">
        <v>45844.0</v>
      </c>
      <c r="B84" s="35" t="s">
        <v>2</v>
      </c>
      <c r="C84" s="35" t="s">
        <v>0</v>
      </c>
      <c r="D84" s="35" t="s">
        <v>10</v>
      </c>
      <c r="E84" s="36" t="s">
        <v>219</v>
      </c>
      <c r="F84" s="36" t="s">
        <v>20</v>
      </c>
      <c r="G84" s="36" t="s">
        <v>13</v>
      </c>
      <c r="H84" s="36" t="s">
        <v>220</v>
      </c>
    </row>
    <row r="85" ht="22.5" hidden="1" customHeight="1">
      <c r="A85" s="44">
        <v>45846.0</v>
      </c>
      <c r="B85" s="35"/>
      <c r="C85" s="35"/>
      <c r="D85" s="35"/>
      <c r="E85" s="36"/>
      <c r="F85" s="36"/>
      <c r="G85" s="37"/>
      <c r="H85" s="37"/>
    </row>
    <row r="86" ht="22.5" hidden="1" customHeight="1">
      <c r="A86" s="44">
        <v>45847.0</v>
      </c>
      <c r="B86" s="35"/>
      <c r="C86" s="35"/>
      <c r="D86" s="35"/>
      <c r="E86" s="36"/>
      <c r="F86" s="36"/>
      <c r="G86" s="37"/>
      <c r="H86" s="37"/>
    </row>
    <row r="87" ht="22.5" hidden="1" customHeight="1">
      <c r="A87" s="44">
        <v>45848.0</v>
      </c>
      <c r="B87" s="35"/>
      <c r="C87" s="35"/>
      <c r="D87" s="35"/>
      <c r="E87" s="36"/>
      <c r="F87" s="36"/>
      <c r="G87" s="37"/>
      <c r="H87" s="37"/>
    </row>
    <row r="88" ht="22.5" hidden="1" customHeight="1">
      <c r="A88" s="44">
        <v>45849.0</v>
      </c>
      <c r="B88" s="35" t="s">
        <v>2</v>
      </c>
      <c r="C88" s="35" t="s">
        <v>0</v>
      </c>
      <c r="D88" s="35" t="s">
        <v>1</v>
      </c>
      <c r="E88" s="36" t="s">
        <v>219</v>
      </c>
      <c r="F88" s="36" t="s">
        <v>20</v>
      </c>
      <c r="G88" s="36" t="s">
        <v>13</v>
      </c>
      <c r="H88" s="36" t="s">
        <v>220</v>
      </c>
    </row>
    <row r="89" ht="22.5" hidden="1" customHeight="1">
      <c r="A89" s="44">
        <v>45850.0</v>
      </c>
      <c r="B89" s="35" t="s">
        <v>2</v>
      </c>
      <c r="C89" s="35"/>
      <c r="D89" s="35" t="s">
        <v>10</v>
      </c>
      <c r="E89" s="36" t="s">
        <v>219</v>
      </c>
      <c r="F89" s="36" t="s">
        <v>20</v>
      </c>
      <c r="G89" s="36" t="s">
        <v>13</v>
      </c>
      <c r="H89" s="36" t="s">
        <v>220</v>
      </c>
    </row>
    <row r="90" ht="22.5" hidden="1" customHeight="1">
      <c r="A90" s="44">
        <v>45851.0</v>
      </c>
      <c r="B90" s="35" t="s">
        <v>2</v>
      </c>
      <c r="C90" s="35" t="s">
        <v>13</v>
      </c>
      <c r="D90" s="35" t="s">
        <v>10</v>
      </c>
      <c r="E90" s="36" t="s">
        <v>219</v>
      </c>
      <c r="F90" s="36" t="s">
        <v>20</v>
      </c>
      <c r="G90" s="37"/>
      <c r="H90" s="37"/>
    </row>
    <row r="91" ht="22.5" hidden="1" customHeight="1">
      <c r="A91" s="44">
        <v>45853.0</v>
      </c>
      <c r="B91" s="35"/>
      <c r="C91" s="35"/>
      <c r="D91" s="35"/>
      <c r="E91" s="36"/>
      <c r="F91" s="36"/>
      <c r="G91" s="37"/>
      <c r="H91" s="37"/>
    </row>
    <row r="92" ht="22.5" hidden="1" customHeight="1">
      <c r="A92" s="44">
        <v>45854.0</v>
      </c>
      <c r="B92" s="35"/>
      <c r="C92" s="35"/>
      <c r="D92" s="35"/>
      <c r="E92" s="36"/>
      <c r="F92" s="36"/>
      <c r="G92" s="37"/>
      <c r="H92" s="37"/>
    </row>
    <row r="93" ht="22.5" hidden="1" customHeight="1">
      <c r="A93" s="44">
        <v>45855.0</v>
      </c>
      <c r="B93" s="35"/>
      <c r="C93" s="35"/>
      <c r="D93" s="35"/>
      <c r="E93" s="36"/>
      <c r="F93" s="36"/>
      <c r="G93" s="37"/>
      <c r="H93" s="37"/>
    </row>
    <row r="94" ht="22.5" hidden="1" customHeight="1">
      <c r="A94" s="44">
        <v>45856.0</v>
      </c>
      <c r="B94" s="35"/>
      <c r="C94" s="35"/>
      <c r="D94" s="35"/>
      <c r="E94" s="36"/>
      <c r="F94" s="36"/>
      <c r="G94" s="37"/>
      <c r="H94" s="37"/>
    </row>
    <row r="95" ht="22.5" hidden="1" customHeight="1">
      <c r="A95" s="44">
        <v>45857.0</v>
      </c>
      <c r="B95" s="35"/>
      <c r="C95" s="35"/>
      <c r="D95" s="35"/>
      <c r="E95" s="36"/>
      <c r="F95" s="36"/>
      <c r="G95" s="37"/>
      <c r="H95" s="37"/>
    </row>
    <row r="96" ht="22.5" hidden="1" customHeight="1">
      <c r="A96" s="44">
        <v>45858.0</v>
      </c>
      <c r="B96" s="35"/>
      <c r="C96" s="35"/>
      <c r="D96" s="35"/>
      <c r="E96" s="36"/>
      <c r="F96" s="36"/>
      <c r="G96" s="37"/>
      <c r="H96" s="37"/>
    </row>
    <row r="97" ht="22.5" hidden="1" customHeight="1">
      <c r="A97" s="44">
        <v>45860.0</v>
      </c>
      <c r="B97" s="35" t="s">
        <v>2</v>
      </c>
      <c r="C97" s="35" t="s">
        <v>485</v>
      </c>
      <c r="D97" s="35" t="s">
        <v>10</v>
      </c>
      <c r="E97" s="36" t="s">
        <v>219</v>
      </c>
      <c r="F97" s="36" t="s">
        <v>20</v>
      </c>
      <c r="G97" s="36" t="s">
        <v>13</v>
      </c>
      <c r="H97" s="36" t="s">
        <v>220</v>
      </c>
    </row>
    <row r="98" ht="22.5" hidden="1" customHeight="1">
      <c r="A98" s="44">
        <v>45861.0</v>
      </c>
      <c r="B98" s="35" t="s">
        <v>2</v>
      </c>
      <c r="C98" s="35" t="s">
        <v>491</v>
      </c>
      <c r="D98" s="35" t="s">
        <v>1</v>
      </c>
      <c r="E98" s="36" t="s">
        <v>219</v>
      </c>
      <c r="F98" s="36" t="s">
        <v>20</v>
      </c>
      <c r="G98" s="37"/>
      <c r="H98" s="36" t="s">
        <v>220</v>
      </c>
    </row>
    <row r="99" ht="22.5" hidden="1" customHeight="1">
      <c r="A99" s="44">
        <v>45862.0</v>
      </c>
      <c r="B99" s="35" t="s">
        <v>2</v>
      </c>
      <c r="C99" s="35" t="s">
        <v>498</v>
      </c>
      <c r="D99" s="35" t="s">
        <v>1</v>
      </c>
      <c r="E99" s="36" t="s">
        <v>219</v>
      </c>
      <c r="F99" s="36" t="s">
        <v>20</v>
      </c>
      <c r="G99" s="36" t="s">
        <v>13</v>
      </c>
      <c r="H99" s="36" t="s">
        <v>220</v>
      </c>
    </row>
    <row r="100" ht="22.5" hidden="1" customHeight="1">
      <c r="A100" s="44">
        <v>45863.0</v>
      </c>
      <c r="B100" s="35" t="s">
        <v>2</v>
      </c>
      <c r="C100" s="35" t="s">
        <v>506</v>
      </c>
      <c r="D100" s="35" t="s">
        <v>507</v>
      </c>
      <c r="E100" s="36" t="s">
        <v>219</v>
      </c>
      <c r="F100" s="36" t="s">
        <v>20</v>
      </c>
      <c r="G100" s="36" t="s">
        <v>13</v>
      </c>
      <c r="H100" s="36" t="s">
        <v>220</v>
      </c>
    </row>
    <row r="101" ht="22.5" hidden="1" customHeight="1">
      <c r="A101" s="44">
        <v>45864.0</v>
      </c>
      <c r="B101" s="35"/>
      <c r="C101" s="35"/>
      <c r="D101" s="35"/>
      <c r="E101" s="36"/>
      <c r="F101" s="36"/>
      <c r="G101" s="37"/>
      <c r="H101" s="37"/>
    </row>
    <row r="102" ht="22.5" hidden="1" customHeight="1">
      <c r="A102" s="44">
        <v>45865.0</v>
      </c>
      <c r="B102" s="35"/>
      <c r="C102" s="35"/>
      <c r="D102" s="35"/>
      <c r="E102" s="36"/>
      <c r="F102" s="36"/>
      <c r="G102" s="37"/>
      <c r="H102" s="37"/>
    </row>
    <row r="103" ht="22.5" hidden="1" customHeight="1">
      <c r="A103" s="44">
        <v>45867.0</v>
      </c>
      <c r="B103" s="35" t="s">
        <v>2</v>
      </c>
      <c r="C103" s="35" t="s">
        <v>506</v>
      </c>
      <c r="D103" s="35" t="s">
        <v>523</v>
      </c>
      <c r="E103" s="36" t="s">
        <v>219</v>
      </c>
      <c r="F103" s="36" t="s">
        <v>20</v>
      </c>
      <c r="G103" s="36" t="s">
        <v>13</v>
      </c>
      <c r="H103" s="36" t="s">
        <v>220</v>
      </c>
    </row>
    <row r="104" ht="22.5" hidden="1" customHeight="1">
      <c r="A104" s="44">
        <v>45868.0</v>
      </c>
      <c r="B104" s="35" t="s">
        <v>2</v>
      </c>
      <c r="C104" s="35" t="s">
        <v>0</v>
      </c>
      <c r="D104" s="35" t="s">
        <v>13</v>
      </c>
      <c r="E104" s="36" t="s">
        <v>219</v>
      </c>
      <c r="F104" s="36" t="s">
        <v>20</v>
      </c>
      <c r="G104" s="37"/>
      <c r="H104" s="36" t="s">
        <v>220</v>
      </c>
    </row>
    <row r="105" ht="22.5" hidden="1" customHeight="1">
      <c r="A105" s="44">
        <v>45869.0</v>
      </c>
      <c r="B105" s="35"/>
      <c r="C105" s="35"/>
      <c r="D105" s="35"/>
      <c r="E105" s="36"/>
      <c r="F105" s="36"/>
      <c r="G105" s="37"/>
      <c r="H105" s="37"/>
    </row>
    <row r="106" ht="22.5" hidden="1" customHeight="1">
      <c r="A106" s="44">
        <v>45870.0</v>
      </c>
      <c r="B106" s="35" t="s">
        <v>201</v>
      </c>
      <c r="C106" s="35" t="s">
        <v>0</v>
      </c>
      <c r="D106" s="35" t="s">
        <v>10</v>
      </c>
      <c r="E106" s="36" t="s">
        <v>219</v>
      </c>
      <c r="F106" s="36" t="s">
        <v>20</v>
      </c>
      <c r="G106" s="36" t="s">
        <v>13</v>
      </c>
      <c r="H106" s="36" t="s">
        <v>220</v>
      </c>
    </row>
    <row r="107" ht="22.5" hidden="1" customHeight="1">
      <c r="A107" s="44">
        <v>45871.0</v>
      </c>
      <c r="B107" s="35"/>
      <c r="C107" s="35"/>
      <c r="D107" s="35"/>
      <c r="E107" s="36"/>
      <c r="F107" s="36"/>
      <c r="G107" s="37"/>
      <c r="H107" s="37"/>
    </row>
    <row r="108" ht="22.5" hidden="1" customHeight="1">
      <c r="A108" s="44">
        <v>45872.0</v>
      </c>
      <c r="B108" s="35"/>
      <c r="C108" s="35"/>
      <c r="D108" s="35"/>
      <c r="E108" s="36"/>
      <c r="F108" s="36"/>
      <c r="G108" s="37"/>
      <c r="H108" s="37"/>
    </row>
    <row r="109" ht="22.5" hidden="1" customHeight="1">
      <c r="A109" s="44">
        <v>45874.0</v>
      </c>
      <c r="B109" s="35" t="s">
        <v>2</v>
      </c>
      <c r="C109" s="35" t="s">
        <v>485</v>
      </c>
      <c r="D109" s="35" t="s">
        <v>523</v>
      </c>
      <c r="E109" s="36" t="s">
        <v>219</v>
      </c>
      <c r="F109" s="36" t="s">
        <v>20</v>
      </c>
      <c r="G109" s="36" t="s">
        <v>13</v>
      </c>
      <c r="H109" s="36" t="s">
        <v>220</v>
      </c>
    </row>
    <row r="110" ht="22.5" hidden="1" customHeight="1">
      <c r="A110" s="44">
        <v>45875.0</v>
      </c>
      <c r="B110" s="35"/>
      <c r="C110" s="35"/>
      <c r="D110" s="35"/>
      <c r="E110" s="36"/>
      <c r="F110" s="36"/>
      <c r="G110" s="37"/>
      <c r="H110" s="37"/>
    </row>
    <row r="111" ht="22.5" hidden="1" customHeight="1">
      <c r="A111" s="44">
        <v>45876.0</v>
      </c>
      <c r="B111" s="35"/>
      <c r="C111" s="35"/>
      <c r="D111" s="35"/>
      <c r="E111" s="36"/>
      <c r="F111" s="36"/>
      <c r="G111" s="37"/>
      <c r="H111" s="37"/>
    </row>
    <row r="112" ht="22.5" hidden="1" customHeight="1">
      <c r="A112" s="44">
        <v>45877.0</v>
      </c>
      <c r="B112" s="35"/>
      <c r="C112" s="35"/>
      <c r="D112" s="35"/>
      <c r="E112" s="36"/>
      <c r="F112" s="36"/>
      <c r="G112" s="37"/>
      <c r="H112" s="37"/>
    </row>
    <row r="113" ht="22.5" hidden="1" customHeight="1">
      <c r="A113" s="44">
        <v>45878.0</v>
      </c>
      <c r="B113" s="35" t="s">
        <v>2</v>
      </c>
      <c r="C113" s="35" t="s">
        <v>583</v>
      </c>
      <c r="D113" s="35" t="s">
        <v>10</v>
      </c>
      <c r="E113" s="36" t="s">
        <v>219</v>
      </c>
      <c r="F113" s="36" t="s">
        <v>20</v>
      </c>
      <c r="G113" s="36" t="s">
        <v>13</v>
      </c>
      <c r="H113" s="36" t="s">
        <v>220</v>
      </c>
    </row>
    <row r="114" ht="22.5" hidden="1" customHeight="1">
      <c r="A114" s="44">
        <v>45879.0</v>
      </c>
      <c r="B114" s="35"/>
      <c r="C114" s="35"/>
      <c r="D114" s="35"/>
      <c r="E114" s="36"/>
      <c r="F114" s="36"/>
      <c r="G114" s="37"/>
      <c r="H114" s="37"/>
    </row>
    <row r="115" ht="22.5" hidden="1" customHeight="1">
      <c r="A115" s="44">
        <v>45881.0</v>
      </c>
      <c r="B115" s="35"/>
      <c r="C115" s="35"/>
      <c r="D115" s="35"/>
      <c r="E115" s="36"/>
      <c r="F115" s="36"/>
      <c r="G115" s="37"/>
      <c r="H115" s="37"/>
    </row>
    <row r="116" ht="22.5" hidden="1" customHeight="1">
      <c r="A116" s="44">
        <v>45882.0</v>
      </c>
      <c r="B116" s="35"/>
      <c r="C116" s="35"/>
      <c r="D116" s="35"/>
      <c r="E116" s="36"/>
      <c r="F116" s="36"/>
      <c r="G116" s="37"/>
      <c r="H116" s="37"/>
    </row>
    <row r="117" ht="22.5" hidden="1" customHeight="1">
      <c r="A117" s="44">
        <v>45883.0</v>
      </c>
      <c r="B117" s="35" t="s">
        <v>201</v>
      </c>
      <c r="C117" s="35" t="s">
        <v>0</v>
      </c>
      <c r="D117" s="35" t="s">
        <v>1</v>
      </c>
      <c r="E117" s="36" t="s">
        <v>219</v>
      </c>
      <c r="F117" s="36" t="s">
        <v>20</v>
      </c>
      <c r="G117" s="36" t="s">
        <v>13</v>
      </c>
      <c r="H117" s="36" t="s">
        <v>220</v>
      </c>
    </row>
    <row r="118" ht="22.5" hidden="1" customHeight="1">
      <c r="A118" s="44">
        <v>45884.0</v>
      </c>
      <c r="B118" s="35" t="s">
        <v>201</v>
      </c>
      <c r="C118" s="35" t="s">
        <v>608</v>
      </c>
      <c r="D118" s="35" t="s">
        <v>13</v>
      </c>
      <c r="E118" s="36" t="s">
        <v>219</v>
      </c>
      <c r="F118" s="36" t="s">
        <v>20</v>
      </c>
      <c r="G118" s="37"/>
      <c r="H118" s="36" t="s">
        <v>220</v>
      </c>
    </row>
    <row r="119" ht="22.5" hidden="1" customHeight="1">
      <c r="A119" s="44">
        <v>45885.0</v>
      </c>
      <c r="B119" s="35" t="s">
        <v>201</v>
      </c>
      <c r="C119" s="35" t="s">
        <v>506</v>
      </c>
      <c r="D119" s="35" t="s">
        <v>612</v>
      </c>
      <c r="E119" s="36" t="s">
        <v>219</v>
      </c>
      <c r="F119" s="36" t="s">
        <v>20</v>
      </c>
      <c r="G119" s="36" t="s">
        <v>13</v>
      </c>
      <c r="H119" s="36" t="s">
        <v>220</v>
      </c>
    </row>
    <row r="120" ht="22.5" hidden="1" customHeight="1">
      <c r="A120" s="44">
        <v>45886.0</v>
      </c>
      <c r="B120" s="35"/>
      <c r="C120" s="35"/>
      <c r="D120" s="35"/>
      <c r="E120" s="36"/>
      <c r="F120" s="36"/>
      <c r="G120" s="37"/>
      <c r="H120" s="37"/>
    </row>
    <row r="121" ht="22.5" hidden="1" customHeight="1">
      <c r="A121" s="44">
        <v>45888.0</v>
      </c>
      <c r="B121" s="35" t="s">
        <v>201</v>
      </c>
      <c r="C121" s="35" t="s">
        <v>623</v>
      </c>
      <c r="D121" s="35" t="s">
        <v>612</v>
      </c>
      <c r="E121" s="36" t="s">
        <v>219</v>
      </c>
      <c r="F121" s="36" t="s">
        <v>20</v>
      </c>
      <c r="G121" s="36" t="s">
        <v>13</v>
      </c>
      <c r="H121" s="36" t="s">
        <v>220</v>
      </c>
    </row>
    <row r="122" ht="22.5" hidden="1" customHeight="1">
      <c r="A122" s="44">
        <v>45889.0</v>
      </c>
      <c r="B122" s="35" t="s">
        <v>201</v>
      </c>
      <c r="C122" s="35" t="s">
        <v>623</v>
      </c>
      <c r="D122" s="35" t="s">
        <v>1</v>
      </c>
      <c r="E122" s="36" t="s">
        <v>219</v>
      </c>
      <c r="F122" s="36" t="s">
        <v>20</v>
      </c>
      <c r="G122" s="36" t="s">
        <v>13</v>
      </c>
      <c r="H122" s="36" t="s">
        <v>220</v>
      </c>
    </row>
    <row r="123" ht="22.5" hidden="1" customHeight="1">
      <c r="A123" s="44">
        <v>45890.0</v>
      </c>
      <c r="B123" s="35" t="s">
        <v>201</v>
      </c>
      <c r="C123" s="35" t="s">
        <v>608</v>
      </c>
      <c r="D123" s="35" t="s">
        <v>1</v>
      </c>
      <c r="E123" s="36" t="s">
        <v>219</v>
      </c>
      <c r="F123" s="36" t="s">
        <v>20</v>
      </c>
      <c r="G123" s="36" t="s">
        <v>13</v>
      </c>
      <c r="H123" s="36" t="s">
        <v>220</v>
      </c>
    </row>
    <row r="124" ht="22.5" hidden="1" customHeight="1">
      <c r="A124" s="44">
        <v>45891.0</v>
      </c>
      <c r="B124" s="35" t="s">
        <v>201</v>
      </c>
      <c r="C124" s="35" t="s">
        <v>1</v>
      </c>
      <c r="D124" s="35" t="s">
        <v>13</v>
      </c>
      <c r="E124" s="36" t="s">
        <v>219</v>
      </c>
      <c r="F124" s="36" t="s">
        <v>20</v>
      </c>
      <c r="G124" s="36" t="s">
        <v>1</v>
      </c>
      <c r="H124" s="36" t="s">
        <v>220</v>
      </c>
    </row>
    <row r="125" ht="22.5" hidden="1" customHeight="1">
      <c r="A125" s="44">
        <v>45892.0</v>
      </c>
      <c r="B125" s="35" t="s">
        <v>201</v>
      </c>
      <c r="C125" s="35" t="s">
        <v>636</v>
      </c>
      <c r="D125" s="35" t="s">
        <v>612</v>
      </c>
      <c r="E125" s="36" t="s">
        <v>219</v>
      </c>
      <c r="F125" s="36" t="s">
        <v>20</v>
      </c>
      <c r="G125" s="36" t="s">
        <v>13</v>
      </c>
      <c r="H125" s="36" t="s">
        <v>220</v>
      </c>
    </row>
    <row r="126" ht="22.5" hidden="1" customHeight="1">
      <c r="A126" s="44">
        <v>45893.0</v>
      </c>
      <c r="B126" s="35" t="s">
        <v>201</v>
      </c>
      <c r="C126" s="35" t="s">
        <v>636</v>
      </c>
      <c r="D126" s="35" t="s">
        <v>639</v>
      </c>
      <c r="E126" s="36" t="s">
        <v>219</v>
      </c>
      <c r="F126" s="36" t="s">
        <v>20</v>
      </c>
      <c r="G126" s="36" t="s">
        <v>13</v>
      </c>
      <c r="H126" s="36" t="s">
        <v>220</v>
      </c>
    </row>
    <row r="127" ht="22.5" hidden="1" customHeight="1">
      <c r="A127" s="44">
        <v>45895.0</v>
      </c>
      <c r="B127" s="35" t="s">
        <v>201</v>
      </c>
      <c r="C127" s="35" t="s">
        <v>645</v>
      </c>
      <c r="D127" s="35" t="s">
        <v>10</v>
      </c>
      <c r="E127" s="36" t="s">
        <v>219</v>
      </c>
      <c r="F127" s="36" t="s">
        <v>20</v>
      </c>
      <c r="G127" s="36" t="s">
        <v>13</v>
      </c>
      <c r="H127" s="36" t="s">
        <v>220</v>
      </c>
    </row>
    <row r="128" ht="22.5" hidden="1" customHeight="1">
      <c r="A128" s="44">
        <v>45896.0</v>
      </c>
      <c r="B128" s="35" t="s">
        <v>201</v>
      </c>
      <c r="C128" s="35" t="s">
        <v>623</v>
      </c>
      <c r="D128" s="35" t="s">
        <v>1</v>
      </c>
      <c r="E128" s="36" t="s">
        <v>219</v>
      </c>
      <c r="F128" s="36" t="s">
        <v>20</v>
      </c>
      <c r="G128" s="36" t="s">
        <v>13</v>
      </c>
      <c r="H128" s="36" t="s">
        <v>220</v>
      </c>
    </row>
    <row r="129" ht="22.5" hidden="1" customHeight="1">
      <c r="A129" s="44">
        <v>45897.0</v>
      </c>
      <c r="B129" s="35" t="s">
        <v>201</v>
      </c>
      <c r="C129" s="35" t="s">
        <v>652</v>
      </c>
      <c r="D129" s="35" t="s">
        <v>1</v>
      </c>
      <c r="E129" s="36" t="s">
        <v>219</v>
      </c>
      <c r="F129" s="36" t="s">
        <v>20</v>
      </c>
      <c r="G129" s="36" t="s">
        <v>13</v>
      </c>
      <c r="H129" s="36" t="s">
        <v>220</v>
      </c>
    </row>
    <row r="130" ht="22.5" hidden="1" customHeight="1">
      <c r="A130" s="44">
        <v>45898.0</v>
      </c>
      <c r="B130" s="35" t="s">
        <v>201</v>
      </c>
      <c r="C130" s="35" t="s">
        <v>583</v>
      </c>
      <c r="D130" s="35" t="s">
        <v>13</v>
      </c>
      <c r="E130" s="36" t="s">
        <v>219</v>
      </c>
      <c r="F130" s="36" t="s">
        <v>20</v>
      </c>
      <c r="G130" s="36" t="s">
        <v>1</v>
      </c>
      <c r="H130" s="36" t="s">
        <v>220</v>
      </c>
    </row>
    <row r="131" ht="22.5" hidden="1" customHeight="1">
      <c r="A131" s="44">
        <v>45899.0</v>
      </c>
      <c r="B131" s="35" t="s">
        <v>201</v>
      </c>
      <c r="C131" s="35" t="s">
        <v>660</v>
      </c>
      <c r="D131" s="35" t="s">
        <v>13</v>
      </c>
      <c r="E131" s="36" t="s">
        <v>219</v>
      </c>
      <c r="F131" s="36" t="s">
        <v>20</v>
      </c>
      <c r="G131" s="36" t="s">
        <v>1</v>
      </c>
      <c r="H131" s="36" t="s">
        <v>220</v>
      </c>
    </row>
    <row r="132" ht="22.5" hidden="1" customHeight="1">
      <c r="A132" s="44">
        <v>45900.0</v>
      </c>
      <c r="B132" s="35" t="s">
        <v>2</v>
      </c>
      <c r="C132" s="35" t="s">
        <v>665</v>
      </c>
      <c r="D132" s="35" t="s">
        <v>1</v>
      </c>
      <c r="E132" s="36" t="s">
        <v>219</v>
      </c>
      <c r="F132" s="36" t="s">
        <v>219</v>
      </c>
      <c r="G132" s="36" t="s">
        <v>10</v>
      </c>
      <c r="H132" s="36" t="s">
        <v>220</v>
      </c>
    </row>
    <row r="133" ht="22.5" hidden="1" customHeight="1">
      <c r="A133" s="44">
        <v>45902.0</v>
      </c>
      <c r="B133" s="35"/>
      <c r="C133" s="35"/>
      <c r="D133" s="35"/>
      <c r="E133" s="36"/>
      <c r="F133" s="36"/>
      <c r="G133" s="37"/>
      <c r="H133" s="37"/>
    </row>
    <row r="134" ht="22.5" hidden="1" customHeight="1">
      <c r="A134" s="44">
        <v>45903.0</v>
      </c>
      <c r="B134" s="35" t="s">
        <v>2</v>
      </c>
      <c r="C134" s="35" t="s">
        <v>13</v>
      </c>
      <c r="D134" s="35" t="s">
        <v>1</v>
      </c>
      <c r="E134" s="36" t="s">
        <v>219</v>
      </c>
      <c r="F134" s="36" t="s">
        <v>20</v>
      </c>
      <c r="G134" s="36" t="s">
        <v>13</v>
      </c>
      <c r="H134" s="36" t="s">
        <v>220</v>
      </c>
    </row>
    <row r="135" ht="22.5" hidden="1" customHeight="1">
      <c r="A135" s="44">
        <v>45904.0</v>
      </c>
      <c r="B135" s="35"/>
      <c r="C135" s="35"/>
      <c r="D135" s="35"/>
      <c r="E135" s="36"/>
      <c r="F135" s="36"/>
      <c r="G135" s="37"/>
      <c r="H135" s="37"/>
    </row>
    <row r="136" ht="22.5" hidden="1" customHeight="1">
      <c r="A136" s="44">
        <v>45905.0</v>
      </c>
      <c r="B136" s="35"/>
      <c r="C136" s="35"/>
      <c r="D136" s="35"/>
      <c r="E136" s="36"/>
      <c r="F136" s="36"/>
      <c r="G136" s="37"/>
      <c r="H136" s="37"/>
    </row>
    <row r="137" ht="22.5" hidden="1" customHeight="1">
      <c r="A137" s="44">
        <v>45906.0</v>
      </c>
      <c r="B137" s="35" t="s">
        <v>201</v>
      </c>
      <c r="C137" s="35"/>
      <c r="D137" s="35"/>
      <c r="E137" s="36"/>
      <c r="F137" s="36"/>
      <c r="G137" s="37"/>
      <c r="H137" s="37"/>
    </row>
    <row r="138" ht="22.5" hidden="1" customHeight="1">
      <c r="A138" s="44">
        <v>45907.0</v>
      </c>
      <c r="B138" s="35"/>
      <c r="C138" s="35"/>
      <c r="D138" s="35"/>
      <c r="E138" s="36"/>
      <c r="F138" s="36"/>
      <c r="G138" s="37"/>
      <c r="H138" s="37"/>
    </row>
    <row r="139" ht="22.5" hidden="1" customHeight="1">
      <c r="A139" s="44">
        <v>45909.0</v>
      </c>
      <c r="B139" s="35" t="s">
        <v>201</v>
      </c>
      <c r="C139" s="35" t="s">
        <v>698</v>
      </c>
      <c r="D139" s="35" t="s">
        <v>612</v>
      </c>
      <c r="E139" s="36" t="s">
        <v>219</v>
      </c>
      <c r="F139" s="36" t="s">
        <v>20</v>
      </c>
      <c r="G139" s="36" t="s">
        <v>13</v>
      </c>
      <c r="H139" s="36" t="s">
        <v>220</v>
      </c>
    </row>
    <row r="140" ht="22.5" hidden="1" customHeight="1">
      <c r="A140" s="44">
        <v>45910.0</v>
      </c>
      <c r="B140" s="35" t="s">
        <v>201</v>
      </c>
      <c r="C140" s="35"/>
      <c r="D140" s="35" t="s">
        <v>1</v>
      </c>
      <c r="E140" s="36" t="s">
        <v>219</v>
      </c>
      <c r="F140" s="36" t="s">
        <v>20</v>
      </c>
      <c r="G140" s="36" t="s">
        <v>13</v>
      </c>
      <c r="H140" s="36" t="s">
        <v>220</v>
      </c>
    </row>
    <row r="141" ht="22.5" hidden="1" customHeight="1">
      <c r="A141" s="44">
        <v>45911.0</v>
      </c>
      <c r="B141" s="35" t="s">
        <v>201</v>
      </c>
      <c r="C141" s="35"/>
      <c r="D141" s="35" t="s">
        <v>13</v>
      </c>
      <c r="E141" s="36" t="s">
        <v>219</v>
      </c>
      <c r="F141" s="36" t="s">
        <v>20</v>
      </c>
      <c r="G141" s="36" t="s">
        <v>1</v>
      </c>
      <c r="H141" s="36" t="s">
        <v>220</v>
      </c>
    </row>
    <row r="142" ht="22.5" hidden="1" customHeight="1">
      <c r="A142" s="44">
        <v>45912.0</v>
      </c>
      <c r="B142" s="35" t="s">
        <v>201</v>
      </c>
      <c r="C142" s="35"/>
      <c r="D142" s="35" t="s">
        <v>417</v>
      </c>
      <c r="E142" s="36" t="s">
        <v>219</v>
      </c>
      <c r="F142" s="36" t="s">
        <v>20</v>
      </c>
      <c r="G142" s="36" t="s">
        <v>13</v>
      </c>
      <c r="H142" s="36" t="s">
        <v>220</v>
      </c>
    </row>
    <row r="143" ht="22.5" hidden="1" customHeight="1">
      <c r="A143" s="44">
        <v>45913.0</v>
      </c>
      <c r="B143" s="35" t="s">
        <v>201</v>
      </c>
      <c r="C143" s="35"/>
      <c r="D143" s="35" t="s">
        <v>612</v>
      </c>
      <c r="E143" s="36" t="s">
        <v>219</v>
      </c>
      <c r="F143" s="36" t="s">
        <v>20</v>
      </c>
      <c r="G143" s="36" t="s">
        <v>13</v>
      </c>
      <c r="H143" s="36" t="s">
        <v>220</v>
      </c>
    </row>
    <row r="144" ht="22.5" hidden="1" customHeight="1">
      <c r="A144" s="44">
        <v>45914.0</v>
      </c>
      <c r="B144" s="35" t="s">
        <v>201</v>
      </c>
      <c r="C144" s="35"/>
      <c r="D144" s="35" t="s">
        <v>10</v>
      </c>
      <c r="E144" s="36" t="s">
        <v>219</v>
      </c>
      <c r="F144" s="36" t="s">
        <v>20</v>
      </c>
      <c r="G144" s="36" t="s">
        <v>13</v>
      </c>
      <c r="H144" s="36" t="s">
        <v>220</v>
      </c>
    </row>
    <row r="145" ht="22.5" hidden="1" customHeight="1">
      <c r="A145" s="44">
        <v>45916.0</v>
      </c>
      <c r="B145" s="35" t="s">
        <v>201</v>
      </c>
      <c r="C145" s="35" t="s">
        <v>723</v>
      </c>
      <c r="D145" s="35" t="s">
        <v>523</v>
      </c>
      <c r="E145" s="36" t="s">
        <v>219</v>
      </c>
      <c r="F145" s="36" t="s">
        <v>20</v>
      </c>
      <c r="G145" s="36" t="s">
        <v>13</v>
      </c>
      <c r="H145" s="36" t="s">
        <v>220</v>
      </c>
    </row>
    <row r="146" ht="22.5" hidden="1" customHeight="1">
      <c r="A146" s="44">
        <v>45917.0</v>
      </c>
      <c r="B146" s="35" t="s">
        <v>201</v>
      </c>
      <c r="C146" s="35"/>
      <c r="D146" s="35"/>
      <c r="E146" s="36"/>
      <c r="F146" s="36"/>
      <c r="G146" s="37"/>
      <c r="H146" s="37"/>
    </row>
    <row r="147" ht="22.5" hidden="1" customHeight="1">
      <c r="A147" s="44">
        <v>45918.0</v>
      </c>
      <c r="B147" s="35" t="s">
        <v>201</v>
      </c>
      <c r="C147" s="35"/>
      <c r="D147" s="35"/>
      <c r="E147" s="36"/>
      <c r="F147" s="36"/>
      <c r="G147" s="37"/>
      <c r="H147" s="37"/>
    </row>
    <row r="148" ht="22.5" hidden="1" customHeight="1">
      <c r="A148" s="44">
        <v>45919.0</v>
      </c>
      <c r="B148" s="35" t="s">
        <v>201</v>
      </c>
      <c r="C148" s="35"/>
      <c r="D148" s="35"/>
      <c r="E148" s="36"/>
      <c r="F148" s="36"/>
      <c r="G148" s="37"/>
      <c r="H148" s="37"/>
    </row>
    <row r="149" ht="22.5" hidden="1" customHeight="1">
      <c r="A149" s="44">
        <v>45920.0</v>
      </c>
      <c r="B149" s="35" t="s">
        <v>201</v>
      </c>
      <c r="C149" s="35"/>
      <c r="D149" s="35"/>
      <c r="E149" s="36"/>
      <c r="F149" s="36"/>
      <c r="G149" s="37"/>
      <c r="H149" s="37"/>
    </row>
    <row r="150" ht="22.5" hidden="1" customHeight="1">
      <c r="A150" s="44">
        <v>45921.0</v>
      </c>
      <c r="B150" s="35" t="s">
        <v>201</v>
      </c>
      <c r="C150" s="35"/>
      <c r="D150" s="35"/>
      <c r="E150" s="36"/>
      <c r="F150" s="36"/>
      <c r="G150" s="37"/>
      <c r="H150" s="37"/>
    </row>
    <row r="151" ht="22.5" hidden="1" customHeight="1">
      <c r="A151" s="44">
        <v>45923.0</v>
      </c>
      <c r="B151" s="35" t="s">
        <v>201</v>
      </c>
      <c r="C151" s="35"/>
      <c r="D151" s="35"/>
      <c r="E151" s="36"/>
      <c r="F151" s="36"/>
      <c r="G151" s="37"/>
      <c r="H151" s="37"/>
    </row>
    <row r="152" ht="22.5" hidden="1" customHeight="1">
      <c r="A152" s="44">
        <v>45924.0</v>
      </c>
      <c r="B152" s="35" t="s">
        <v>201</v>
      </c>
      <c r="C152" s="35" t="s">
        <v>608</v>
      </c>
      <c r="D152" s="35" t="s">
        <v>1</v>
      </c>
      <c r="E152" s="36"/>
      <c r="F152" s="36"/>
      <c r="G152" s="37"/>
      <c r="H152" s="37"/>
    </row>
    <row r="153" ht="22.5" hidden="1" customHeight="1">
      <c r="A153" s="44">
        <v>45925.0</v>
      </c>
      <c r="B153" s="35" t="s">
        <v>201</v>
      </c>
      <c r="C153" s="35"/>
      <c r="D153" s="35" t="s">
        <v>13</v>
      </c>
      <c r="E153" s="36"/>
      <c r="F153" s="36"/>
      <c r="G153" s="37"/>
      <c r="H153" s="37"/>
    </row>
    <row r="154" ht="22.5" hidden="1" customHeight="1">
      <c r="A154" s="44">
        <v>45926.0</v>
      </c>
      <c r="B154" s="35" t="s">
        <v>201</v>
      </c>
      <c r="C154" s="35"/>
      <c r="D154" s="35" t="s">
        <v>1</v>
      </c>
      <c r="E154" s="36"/>
      <c r="F154" s="36"/>
      <c r="G154" s="37"/>
      <c r="H154" s="37"/>
    </row>
    <row r="155" ht="22.5" hidden="1" customHeight="1">
      <c r="A155" s="44">
        <v>45927.0</v>
      </c>
      <c r="B155" s="35" t="s">
        <v>2</v>
      </c>
      <c r="C155" s="35"/>
      <c r="D155" s="35"/>
      <c r="E155" s="36"/>
      <c r="F155" s="36"/>
      <c r="G155" s="37"/>
      <c r="H155" s="37"/>
    </row>
    <row r="156" ht="22.5" hidden="1" customHeight="1">
      <c r="A156" s="44">
        <v>45928.0</v>
      </c>
      <c r="B156" s="35" t="s">
        <v>1</v>
      </c>
      <c r="C156" s="35"/>
      <c r="D156" s="35" t="s">
        <v>10</v>
      </c>
      <c r="E156" s="36"/>
      <c r="F156" s="36"/>
      <c r="G156" s="37"/>
      <c r="H156" s="37"/>
    </row>
    <row r="157" ht="22.5" hidden="1" customHeight="1">
      <c r="A157" s="44">
        <v>45930.0</v>
      </c>
      <c r="B157" s="35" t="s">
        <v>201</v>
      </c>
      <c r="C157" s="35"/>
      <c r="D157" s="35"/>
      <c r="E157" s="36"/>
      <c r="F157" s="36"/>
      <c r="G157" s="37"/>
      <c r="H157" s="37"/>
    </row>
    <row r="158" ht="22.5" hidden="1" customHeight="1">
      <c r="A158" s="44">
        <v>45931.0</v>
      </c>
      <c r="B158" s="35"/>
      <c r="C158" s="35"/>
      <c r="D158" s="35"/>
      <c r="E158" s="36"/>
      <c r="F158" s="36"/>
      <c r="G158" s="37"/>
      <c r="H158" s="37"/>
    </row>
    <row r="159" ht="22.5" hidden="1" customHeight="1">
      <c r="A159" s="44">
        <v>45932.0</v>
      </c>
      <c r="B159" s="35"/>
      <c r="C159" s="35"/>
      <c r="D159" s="35"/>
      <c r="E159" s="36"/>
      <c r="F159" s="36"/>
      <c r="G159" s="37"/>
      <c r="H159" s="37"/>
    </row>
    <row r="160" ht="22.5" hidden="1" customHeight="1">
      <c r="A160" s="44">
        <v>45933.0</v>
      </c>
      <c r="B160" s="35"/>
      <c r="C160" s="35"/>
      <c r="D160" s="35"/>
      <c r="E160" s="36"/>
      <c r="F160" s="36"/>
      <c r="G160" s="37"/>
      <c r="H160" s="37"/>
    </row>
    <row r="161" ht="22.5" hidden="1" customHeight="1">
      <c r="A161" s="44">
        <v>45934.0</v>
      </c>
      <c r="B161" s="35"/>
      <c r="C161" s="35"/>
      <c r="D161" s="35"/>
      <c r="E161" s="36"/>
      <c r="F161" s="36"/>
      <c r="G161" s="37"/>
      <c r="H161" s="37"/>
    </row>
    <row r="162" ht="22.5" hidden="1" customHeight="1">
      <c r="A162" s="44">
        <v>45935.0</v>
      </c>
      <c r="B162" s="35"/>
      <c r="C162" s="35"/>
      <c r="D162" s="35"/>
      <c r="E162" s="36"/>
      <c r="F162" s="36"/>
      <c r="G162" s="37"/>
      <c r="H162" s="37"/>
    </row>
    <row r="163" ht="22.5" hidden="1" customHeight="1">
      <c r="A163" s="44">
        <v>45937.0</v>
      </c>
      <c r="B163" s="35"/>
      <c r="C163" s="35"/>
      <c r="D163" s="35"/>
      <c r="E163" s="36"/>
      <c r="F163" s="36"/>
      <c r="G163" s="37"/>
      <c r="H163" s="37"/>
    </row>
    <row r="164" ht="22.5" hidden="1" customHeight="1">
      <c r="A164" s="44">
        <v>45938.0</v>
      </c>
      <c r="B164" s="35"/>
      <c r="C164" s="35"/>
      <c r="D164" s="35"/>
      <c r="E164" s="36"/>
      <c r="F164" s="36"/>
      <c r="G164" s="37"/>
      <c r="H164" s="37"/>
    </row>
    <row r="165" ht="22.5" hidden="1" customHeight="1">
      <c r="A165" s="44">
        <v>45939.0</v>
      </c>
      <c r="B165" s="35" t="s">
        <v>201</v>
      </c>
      <c r="C165" s="35" t="s">
        <v>506</v>
      </c>
      <c r="D165" s="35" t="s">
        <v>1</v>
      </c>
      <c r="E165" s="36"/>
      <c r="F165" s="36"/>
      <c r="G165" s="37"/>
      <c r="H165" s="37"/>
    </row>
    <row r="166" ht="22.5" hidden="1" customHeight="1">
      <c r="A166" s="44">
        <v>45940.0</v>
      </c>
      <c r="B166" s="35"/>
      <c r="C166" s="35"/>
      <c r="D166" s="35"/>
      <c r="E166" s="36"/>
      <c r="F166" s="36"/>
      <c r="G166" s="37"/>
      <c r="H166" s="37"/>
    </row>
    <row r="167" ht="22.5" hidden="1" customHeight="1">
      <c r="A167" s="44">
        <v>45941.0</v>
      </c>
      <c r="B167" s="35"/>
      <c r="C167" s="35"/>
      <c r="D167" s="35"/>
      <c r="E167" s="36"/>
      <c r="F167" s="36"/>
      <c r="G167" s="37"/>
      <c r="H167" s="37"/>
    </row>
    <row r="168" ht="22.5" hidden="1" customHeight="1">
      <c r="A168" s="44">
        <v>45942.0</v>
      </c>
      <c r="B168" s="35"/>
      <c r="C168" s="35"/>
      <c r="D168" s="35"/>
      <c r="E168" s="36"/>
      <c r="F168" s="36"/>
      <c r="G168" s="37"/>
      <c r="H168" s="37"/>
    </row>
    <row r="169" ht="22.5" hidden="1" customHeight="1">
      <c r="A169" s="44">
        <v>45944.0</v>
      </c>
      <c r="B169" s="35"/>
      <c r="C169" s="35"/>
      <c r="D169" s="35"/>
      <c r="E169" s="36"/>
      <c r="F169" s="36"/>
      <c r="G169" s="37"/>
      <c r="H169" s="37"/>
    </row>
    <row r="170" ht="22.5" hidden="1" customHeight="1">
      <c r="A170" s="44">
        <v>45945.0</v>
      </c>
      <c r="B170" s="35"/>
      <c r="C170" s="35"/>
      <c r="D170" s="35"/>
      <c r="E170" s="36"/>
      <c r="F170" s="36"/>
      <c r="G170" s="37"/>
      <c r="H170" s="37"/>
    </row>
    <row r="171" ht="22.5" hidden="1" customHeight="1">
      <c r="A171" s="44">
        <v>45946.0</v>
      </c>
      <c r="B171" s="35"/>
      <c r="C171" s="35"/>
      <c r="D171" s="35"/>
      <c r="E171" s="36"/>
      <c r="F171" s="36"/>
      <c r="G171" s="37"/>
      <c r="H171" s="37"/>
    </row>
    <row r="172" ht="22.5" hidden="1" customHeight="1">
      <c r="A172" s="44">
        <v>45947.0</v>
      </c>
      <c r="B172" s="35"/>
      <c r="C172" s="35"/>
      <c r="D172" s="35"/>
      <c r="E172" s="36"/>
      <c r="F172" s="36"/>
      <c r="G172" s="37"/>
      <c r="H172" s="37"/>
    </row>
    <row r="173" ht="22.5" hidden="1" customHeight="1">
      <c r="A173" s="44">
        <v>45948.0</v>
      </c>
      <c r="B173" s="35"/>
      <c r="C173" s="35"/>
      <c r="D173" s="35"/>
      <c r="E173" s="36"/>
      <c r="F173" s="36"/>
      <c r="G173" s="37"/>
      <c r="H173" s="37"/>
    </row>
    <row r="174" ht="22.5" hidden="1" customHeight="1">
      <c r="A174" s="44">
        <v>45949.0</v>
      </c>
      <c r="B174" s="35" t="s">
        <v>2</v>
      </c>
      <c r="C174" s="35"/>
      <c r="D174" s="35" t="s">
        <v>612</v>
      </c>
      <c r="E174" s="36"/>
      <c r="F174" s="36"/>
      <c r="G174" s="37"/>
      <c r="H174" s="37"/>
    </row>
    <row r="175" ht="22.5" hidden="1" customHeight="1">
      <c r="A175" s="44">
        <v>45951.0</v>
      </c>
      <c r="B175" s="35"/>
      <c r="C175" s="35"/>
      <c r="D175" s="35"/>
      <c r="E175" s="36"/>
      <c r="F175" s="36"/>
      <c r="G175" s="37"/>
      <c r="H175" s="37"/>
    </row>
    <row r="176" ht="22.5" hidden="1" customHeight="1">
      <c r="A176" s="44">
        <v>45952.0</v>
      </c>
      <c r="B176" s="35"/>
      <c r="C176" s="35"/>
      <c r="D176" s="35"/>
      <c r="E176" s="36"/>
      <c r="F176" s="36"/>
      <c r="G176" s="37"/>
      <c r="H176" s="37"/>
    </row>
    <row r="177" ht="22.5" hidden="1" customHeight="1">
      <c r="A177" s="44">
        <v>45953.0</v>
      </c>
      <c r="B177" s="35"/>
      <c r="C177" s="35"/>
      <c r="D177" s="35"/>
      <c r="E177" s="36"/>
      <c r="F177" s="36"/>
      <c r="G177" s="37"/>
      <c r="H177" s="37"/>
    </row>
    <row r="178" ht="22.5" hidden="1" customHeight="1">
      <c r="A178" s="44">
        <v>45954.0</v>
      </c>
      <c r="B178" s="35"/>
      <c r="C178" s="35"/>
      <c r="D178" s="35"/>
      <c r="E178" s="36"/>
      <c r="F178" s="36"/>
      <c r="G178" s="37"/>
      <c r="H178" s="37"/>
    </row>
    <row r="179" ht="22.5" hidden="1" customHeight="1">
      <c r="A179" s="44">
        <v>45955.0</v>
      </c>
      <c r="B179" s="35"/>
      <c r="C179" s="35"/>
      <c r="D179" s="35"/>
      <c r="E179" s="36"/>
      <c r="F179" s="36"/>
      <c r="G179" s="37"/>
      <c r="H179" s="37"/>
    </row>
    <row r="180" ht="22.5" hidden="1" customHeight="1">
      <c r="A180" s="44">
        <v>45956.0</v>
      </c>
      <c r="B180" s="35"/>
      <c r="C180" s="35"/>
      <c r="D180" s="35"/>
      <c r="E180" s="36"/>
      <c r="F180" s="36"/>
      <c r="G180" s="37"/>
      <c r="H180" s="37"/>
    </row>
    <row r="181" ht="22.5" hidden="1" customHeight="1">
      <c r="A181" s="44">
        <v>45958.0</v>
      </c>
      <c r="B181" s="35"/>
      <c r="C181" s="35"/>
      <c r="D181" s="35"/>
      <c r="E181" s="36"/>
      <c r="F181" s="36"/>
      <c r="G181" s="37"/>
      <c r="H181" s="37"/>
    </row>
    <row r="182" ht="22.5" hidden="1" customHeight="1">
      <c r="A182" s="44">
        <v>45959.0</v>
      </c>
      <c r="B182" s="35"/>
      <c r="C182" s="35"/>
      <c r="D182" s="35"/>
      <c r="E182" s="36"/>
      <c r="F182" s="36"/>
      <c r="G182" s="37"/>
      <c r="H182" s="37"/>
    </row>
    <row r="183" ht="22.5" hidden="1" customHeight="1">
      <c r="A183" s="44">
        <v>45960.0</v>
      </c>
      <c r="B183" s="35" t="s">
        <v>201</v>
      </c>
      <c r="C183" s="35" t="s">
        <v>881</v>
      </c>
      <c r="D183" s="35" t="s">
        <v>13</v>
      </c>
      <c r="E183" s="36" t="s">
        <v>219</v>
      </c>
      <c r="F183" s="36" t="s">
        <v>20</v>
      </c>
      <c r="G183" s="37"/>
      <c r="H183" s="36" t="s">
        <v>220</v>
      </c>
    </row>
    <row r="184" ht="22.5" hidden="1" customHeight="1">
      <c r="A184" s="44">
        <v>45961.0</v>
      </c>
      <c r="B184" s="35"/>
      <c r="C184" s="35"/>
      <c r="D184" s="35"/>
      <c r="E184" s="36"/>
      <c r="F184" s="36"/>
      <c r="G184" s="37"/>
      <c r="H184" s="37"/>
    </row>
    <row r="185" ht="22.5" hidden="1" customHeight="1">
      <c r="A185" s="44">
        <v>45962.0</v>
      </c>
      <c r="B185" s="35"/>
      <c r="C185" s="35"/>
      <c r="D185" s="35"/>
      <c r="E185" s="36"/>
      <c r="F185" s="36"/>
      <c r="G185" s="37"/>
      <c r="H185" s="37"/>
    </row>
    <row r="186" ht="22.5" hidden="1" customHeight="1">
      <c r="A186" s="44">
        <v>45963.0</v>
      </c>
      <c r="B186" s="35"/>
      <c r="C186" s="35"/>
      <c r="D186" s="35"/>
      <c r="E186" s="36"/>
      <c r="F186" s="36"/>
      <c r="G186" s="37"/>
      <c r="H186" s="37"/>
    </row>
    <row r="187" ht="22.5" hidden="1" customHeight="1">
      <c r="A187" s="44">
        <v>45965.0</v>
      </c>
      <c r="B187" s="35"/>
      <c r="C187" s="35"/>
      <c r="D187" s="35"/>
      <c r="E187" s="36"/>
      <c r="F187" s="36"/>
      <c r="G187" s="37"/>
      <c r="H187" s="37"/>
    </row>
    <row r="188" ht="22.5" hidden="1" customHeight="1">
      <c r="A188" s="44">
        <v>45966.0</v>
      </c>
      <c r="B188" s="35"/>
      <c r="C188" s="35"/>
      <c r="D188" s="35"/>
      <c r="E188" s="36"/>
      <c r="F188" s="36"/>
      <c r="G188" s="37"/>
      <c r="H188" s="37"/>
    </row>
    <row r="189" ht="22.5" hidden="1" customHeight="1">
      <c r="A189" s="44">
        <v>45967.0</v>
      </c>
      <c r="B189" s="35"/>
      <c r="C189" s="35"/>
      <c r="D189" s="35"/>
      <c r="E189" s="36"/>
      <c r="F189" s="36"/>
      <c r="G189" s="37"/>
      <c r="H189" s="37"/>
    </row>
    <row r="190" ht="22.5" hidden="1" customHeight="1">
      <c r="A190" s="44">
        <v>45968.0</v>
      </c>
      <c r="B190" s="35"/>
      <c r="C190" s="35"/>
      <c r="D190" s="35"/>
      <c r="E190" s="36"/>
      <c r="F190" s="36"/>
      <c r="G190" s="37"/>
      <c r="H190" s="37"/>
    </row>
    <row r="191" ht="22.5" hidden="1" customHeight="1">
      <c r="A191" s="44">
        <v>45969.0</v>
      </c>
      <c r="B191" s="35"/>
      <c r="C191" s="35"/>
      <c r="D191" s="35"/>
      <c r="E191" s="36"/>
      <c r="F191" s="36"/>
      <c r="G191" s="37"/>
      <c r="H191" s="37"/>
    </row>
    <row r="192" ht="22.5" hidden="1" customHeight="1">
      <c r="A192" s="44">
        <v>45970.0</v>
      </c>
      <c r="B192" s="35"/>
      <c r="C192" s="35"/>
      <c r="D192" s="35"/>
      <c r="E192" s="36"/>
      <c r="F192" s="36"/>
      <c r="G192" s="37"/>
      <c r="H192" s="37"/>
    </row>
    <row r="193" ht="22.5" hidden="1" customHeight="1">
      <c r="A193" s="44">
        <v>45972.0</v>
      </c>
      <c r="B193" s="35" t="s">
        <v>2</v>
      </c>
      <c r="C193" s="35"/>
      <c r="D193" s="35" t="s">
        <v>10</v>
      </c>
      <c r="E193" s="36"/>
      <c r="F193" s="36"/>
      <c r="G193" s="37"/>
      <c r="H193" s="37"/>
    </row>
    <row r="194" ht="22.5" hidden="1" customHeight="1">
      <c r="A194" s="44">
        <v>45973.0</v>
      </c>
      <c r="B194" s="35" t="s">
        <v>201</v>
      </c>
      <c r="C194" s="35"/>
      <c r="D194" s="35" t="s">
        <v>1</v>
      </c>
      <c r="E194" s="36"/>
      <c r="F194" s="36"/>
      <c r="G194" s="37"/>
      <c r="H194" s="37"/>
    </row>
    <row r="195" ht="22.5" hidden="1" customHeight="1">
      <c r="A195" s="44">
        <v>45974.0</v>
      </c>
      <c r="B195" s="35" t="s">
        <v>201</v>
      </c>
      <c r="C195" s="35"/>
      <c r="D195" s="35" t="s">
        <v>1</v>
      </c>
      <c r="E195" s="36"/>
      <c r="F195" s="36"/>
      <c r="G195" s="37"/>
      <c r="H195" s="37"/>
    </row>
    <row r="196" ht="22.5" hidden="1" customHeight="1">
      <c r="A196" s="44">
        <v>45975.0</v>
      </c>
      <c r="B196" s="35" t="s">
        <v>201</v>
      </c>
      <c r="C196" s="35"/>
      <c r="D196" s="35"/>
      <c r="E196" s="36"/>
      <c r="F196" s="36"/>
      <c r="G196" s="37"/>
      <c r="H196" s="37"/>
    </row>
    <row r="197" ht="22.5" hidden="1" customHeight="1">
      <c r="A197" s="44">
        <v>45976.0</v>
      </c>
      <c r="B197" s="35" t="s">
        <v>201</v>
      </c>
      <c r="C197" s="35"/>
      <c r="D197" s="35"/>
      <c r="E197" s="36"/>
      <c r="F197" s="36"/>
      <c r="G197" s="37"/>
      <c r="H197" s="37"/>
    </row>
    <row r="198" ht="22.5" hidden="1" customHeight="1">
      <c r="A198" s="44">
        <v>45977.0</v>
      </c>
      <c r="B198" s="35" t="s">
        <v>201</v>
      </c>
      <c r="C198" s="35"/>
      <c r="D198" s="35"/>
      <c r="E198" s="36"/>
      <c r="F198" s="36"/>
      <c r="G198" s="37"/>
      <c r="H198" s="37"/>
    </row>
    <row r="199" ht="22.5" hidden="1" customHeight="1">
      <c r="A199" s="44">
        <v>45979.0</v>
      </c>
      <c r="B199" s="35"/>
      <c r="C199" s="35"/>
      <c r="D199" s="35"/>
      <c r="E199" s="36"/>
      <c r="F199" s="36"/>
      <c r="G199" s="37"/>
      <c r="H199" s="37"/>
    </row>
    <row r="200" ht="22.5" hidden="1" customHeight="1">
      <c r="A200" s="44">
        <v>45980.0</v>
      </c>
      <c r="B200" s="35"/>
      <c r="C200" s="35"/>
      <c r="D200" s="35"/>
      <c r="E200" s="36"/>
      <c r="F200" s="36"/>
      <c r="G200" s="37"/>
      <c r="H200" s="37"/>
    </row>
    <row r="201" ht="22.5" hidden="1" customHeight="1">
      <c r="A201" s="44">
        <v>45981.0</v>
      </c>
      <c r="B201" s="35"/>
      <c r="C201" s="35"/>
      <c r="D201" s="35"/>
      <c r="E201" s="36"/>
      <c r="F201" s="36"/>
      <c r="G201" s="37"/>
      <c r="H201" s="37"/>
    </row>
    <row r="202" ht="22.5" hidden="1" customHeight="1">
      <c r="A202" s="44">
        <v>45982.0</v>
      </c>
      <c r="B202" s="35"/>
      <c r="C202" s="35"/>
      <c r="D202" s="35"/>
      <c r="E202" s="36"/>
      <c r="F202" s="36"/>
      <c r="G202" s="37"/>
      <c r="H202" s="37"/>
    </row>
    <row r="203" ht="22.5" hidden="1" customHeight="1">
      <c r="A203" s="44">
        <v>45983.0</v>
      </c>
      <c r="B203" s="35"/>
      <c r="C203" s="35"/>
      <c r="D203" s="35"/>
      <c r="E203" s="36"/>
      <c r="F203" s="36"/>
      <c r="G203" s="37"/>
      <c r="H203" s="37"/>
    </row>
    <row r="204" ht="22.5" hidden="1" customHeight="1">
      <c r="A204" s="44">
        <v>45984.0</v>
      </c>
      <c r="B204" s="35"/>
      <c r="C204" s="35"/>
      <c r="D204" s="35"/>
      <c r="E204" s="36"/>
      <c r="F204" s="36"/>
      <c r="G204" s="37"/>
      <c r="H204" s="37"/>
    </row>
    <row r="205" ht="22.5" hidden="1" customHeight="1">
      <c r="A205" s="44">
        <v>45986.0</v>
      </c>
      <c r="B205" s="35"/>
      <c r="C205" s="35"/>
      <c r="D205" s="35"/>
      <c r="E205" s="36"/>
      <c r="F205" s="36"/>
      <c r="G205" s="37"/>
      <c r="H205" s="37"/>
    </row>
    <row r="206" ht="22.5" hidden="1" customHeight="1">
      <c r="A206" s="44">
        <v>45987.0</v>
      </c>
      <c r="B206" s="35"/>
      <c r="C206" s="35"/>
      <c r="D206" s="35"/>
      <c r="E206" s="36"/>
      <c r="F206" s="36"/>
      <c r="G206" s="37"/>
      <c r="H206" s="37"/>
    </row>
    <row r="207" ht="22.5" hidden="1" customHeight="1">
      <c r="A207" s="44">
        <v>45988.0</v>
      </c>
      <c r="B207" s="35"/>
      <c r="C207" s="35"/>
      <c r="D207" s="35"/>
      <c r="E207" s="36"/>
      <c r="F207" s="36"/>
      <c r="G207" s="37"/>
      <c r="H207" s="37"/>
    </row>
    <row r="208" ht="22.5" hidden="1" customHeight="1">
      <c r="A208" s="44">
        <v>45989.0</v>
      </c>
      <c r="B208" s="35"/>
      <c r="C208" s="35"/>
      <c r="D208" s="35"/>
      <c r="E208" s="36"/>
      <c r="F208" s="36"/>
      <c r="G208" s="37"/>
      <c r="H208" s="37"/>
    </row>
    <row r="209" ht="22.5" hidden="1" customHeight="1">
      <c r="A209" s="44">
        <v>45990.0</v>
      </c>
      <c r="B209" s="35"/>
      <c r="C209" s="35"/>
      <c r="D209" s="35"/>
      <c r="E209" s="36"/>
      <c r="F209" s="36"/>
      <c r="G209" s="37"/>
      <c r="H209" s="37"/>
    </row>
    <row r="210" ht="22.5" hidden="1" customHeight="1">
      <c r="A210" s="44">
        <v>45991.0</v>
      </c>
      <c r="B210" s="35"/>
      <c r="C210" s="35"/>
      <c r="D210" s="35"/>
      <c r="E210" s="36"/>
      <c r="F210" s="36"/>
      <c r="G210" s="37"/>
      <c r="H210" s="37"/>
    </row>
    <row r="211" ht="22.5" hidden="1" customHeight="1">
      <c r="A211" s="44">
        <v>45993.0</v>
      </c>
      <c r="B211" s="35"/>
      <c r="C211" s="35"/>
      <c r="D211" s="35"/>
      <c r="E211" s="36"/>
      <c r="F211" s="36"/>
      <c r="G211" s="37"/>
      <c r="H211" s="37"/>
    </row>
    <row r="212" ht="22.5" hidden="1" customHeight="1">
      <c r="A212" s="44">
        <v>45994.0</v>
      </c>
      <c r="B212" s="35"/>
      <c r="C212" s="35"/>
      <c r="D212" s="35"/>
      <c r="E212" s="36"/>
      <c r="F212" s="36"/>
      <c r="G212" s="37"/>
      <c r="H212" s="37"/>
    </row>
    <row r="213" ht="22.5" hidden="1" customHeight="1">
      <c r="A213" s="44">
        <v>45995.0</v>
      </c>
      <c r="B213" s="35"/>
      <c r="C213" s="35"/>
      <c r="D213" s="35"/>
      <c r="E213" s="36"/>
      <c r="F213" s="36"/>
      <c r="G213" s="37"/>
      <c r="H213" s="37"/>
    </row>
    <row r="214" ht="22.5" hidden="1" customHeight="1">
      <c r="A214" s="44">
        <v>45996.0</v>
      </c>
      <c r="B214" s="35"/>
      <c r="C214" s="35"/>
      <c r="D214" s="35"/>
      <c r="E214" s="36"/>
      <c r="F214" s="36"/>
      <c r="G214" s="37"/>
      <c r="H214" s="37"/>
    </row>
    <row r="215" ht="22.5" hidden="1" customHeight="1">
      <c r="A215" s="44">
        <v>45997.0</v>
      </c>
      <c r="B215" s="35"/>
      <c r="C215" s="35"/>
      <c r="D215" s="35"/>
      <c r="E215" s="36"/>
      <c r="F215" s="36"/>
      <c r="G215" s="37"/>
      <c r="H215" s="37"/>
    </row>
    <row r="216" ht="22.5" hidden="1" customHeight="1">
      <c r="A216" s="44">
        <v>45998.0</v>
      </c>
      <c r="B216" s="35"/>
      <c r="C216" s="35"/>
      <c r="D216" s="35"/>
      <c r="E216" s="36"/>
      <c r="F216" s="36"/>
      <c r="G216" s="37"/>
      <c r="H216" s="37"/>
    </row>
    <row r="217" ht="22.5" hidden="1" customHeight="1">
      <c r="A217" s="44">
        <v>46000.0</v>
      </c>
      <c r="B217" s="35"/>
      <c r="C217" s="35"/>
      <c r="D217" s="35"/>
      <c r="E217" s="36"/>
      <c r="F217" s="36"/>
      <c r="G217" s="37"/>
      <c r="H217" s="37"/>
    </row>
    <row r="218" ht="22.5" hidden="1" customHeight="1">
      <c r="A218" s="44">
        <v>46001.0</v>
      </c>
      <c r="B218" s="35"/>
      <c r="C218" s="35"/>
      <c r="D218" s="35"/>
      <c r="E218" s="36"/>
      <c r="F218" s="36"/>
      <c r="G218" s="37"/>
      <c r="H218" s="37"/>
    </row>
    <row r="219" ht="22.5" hidden="1" customHeight="1">
      <c r="A219" s="44">
        <v>46002.0</v>
      </c>
      <c r="B219" s="35"/>
      <c r="C219" s="35"/>
      <c r="D219" s="35"/>
      <c r="E219" s="36"/>
      <c r="F219" s="36"/>
      <c r="G219" s="37"/>
      <c r="H219" s="37"/>
    </row>
    <row r="220" ht="22.5" hidden="1" customHeight="1">
      <c r="A220" s="44">
        <v>46003.0</v>
      </c>
      <c r="B220" s="35"/>
      <c r="C220" s="35"/>
      <c r="D220" s="35"/>
      <c r="E220" s="36"/>
      <c r="F220" s="36"/>
      <c r="G220" s="37"/>
      <c r="H220" s="37"/>
    </row>
    <row r="221" ht="22.5" hidden="1" customHeight="1">
      <c r="A221" s="44">
        <v>46004.0</v>
      </c>
      <c r="B221" s="35"/>
      <c r="C221" s="35"/>
      <c r="D221" s="35"/>
      <c r="E221" s="36"/>
      <c r="F221" s="36"/>
      <c r="G221" s="37"/>
      <c r="H221" s="37"/>
    </row>
    <row r="222" ht="22.5" hidden="1" customHeight="1">
      <c r="A222" s="44">
        <v>46005.0</v>
      </c>
      <c r="B222" s="35"/>
      <c r="C222" s="35"/>
      <c r="D222" s="35"/>
      <c r="E222" s="36"/>
      <c r="F222" s="36"/>
      <c r="G222" s="37"/>
      <c r="H222" s="37"/>
    </row>
    <row r="223" ht="22.5" hidden="1" customHeight="1">
      <c r="A223" s="44">
        <v>46007.0</v>
      </c>
      <c r="B223" s="35"/>
      <c r="C223" s="35"/>
      <c r="D223" s="35"/>
      <c r="E223" s="36"/>
      <c r="F223" s="36"/>
      <c r="G223" s="37"/>
      <c r="H223" s="37"/>
    </row>
    <row r="224" ht="22.5" hidden="1" customHeight="1">
      <c r="A224" s="44">
        <v>46008.0</v>
      </c>
      <c r="B224" s="35"/>
      <c r="C224" s="35"/>
      <c r="D224" s="35"/>
      <c r="E224" s="36"/>
      <c r="F224" s="36"/>
      <c r="G224" s="37"/>
      <c r="H224" s="37"/>
    </row>
    <row r="225" ht="22.5" hidden="1" customHeight="1">
      <c r="A225" s="44">
        <v>46009.0</v>
      </c>
      <c r="B225" s="35"/>
      <c r="C225" s="35"/>
      <c r="D225" s="35"/>
      <c r="E225" s="36"/>
      <c r="F225" s="36"/>
      <c r="G225" s="37"/>
      <c r="H225" s="37"/>
    </row>
    <row r="226" ht="22.5" hidden="1" customHeight="1">
      <c r="A226" s="44">
        <v>46010.0</v>
      </c>
      <c r="B226" s="35"/>
      <c r="C226" s="35"/>
      <c r="D226" s="35"/>
      <c r="E226" s="36"/>
      <c r="F226" s="36"/>
      <c r="G226" s="37"/>
      <c r="H226" s="37"/>
    </row>
    <row r="227" ht="22.5" hidden="1" customHeight="1">
      <c r="A227" s="44">
        <v>46011.0</v>
      </c>
      <c r="B227" s="35"/>
      <c r="C227" s="35"/>
      <c r="D227" s="35"/>
      <c r="E227" s="36"/>
      <c r="F227" s="36"/>
      <c r="G227" s="37"/>
      <c r="H227" s="37"/>
    </row>
    <row r="228" ht="22.5" hidden="1" customHeight="1">
      <c r="A228" s="44">
        <v>46012.0</v>
      </c>
      <c r="B228" s="35"/>
      <c r="C228" s="35"/>
      <c r="D228" s="35"/>
      <c r="E228" s="36"/>
      <c r="F228" s="36"/>
      <c r="G228" s="37"/>
      <c r="H228" s="37"/>
    </row>
    <row r="229" ht="22.5" hidden="1" customHeight="1">
      <c r="A229" s="44">
        <v>46014.0</v>
      </c>
      <c r="B229" s="35"/>
      <c r="C229" s="35"/>
      <c r="D229" s="35"/>
      <c r="E229" s="36"/>
      <c r="F229" s="36"/>
      <c r="G229" s="37"/>
      <c r="H229" s="37"/>
    </row>
    <row r="230" ht="22.5" hidden="1" customHeight="1">
      <c r="A230" s="44">
        <v>46015.0</v>
      </c>
      <c r="B230" s="35"/>
      <c r="C230" s="35"/>
      <c r="D230" s="35"/>
      <c r="E230" s="36"/>
      <c r="F230" s="36"/>
      <c r="G230" s="37"/>
      <c r="H230" s="37"/>
    </row>
    <row r="231" ht="22.5" hidden="1" customHeight="1">
      <c r="A231" s="44">
        <v>46016.0</v>
      </c>
      <c r="B231" s="35"/>
      <c r="C231" s="35"/>
      <c r="D231" s="35"/>
      <c r="E231" s="36"/>
      <c r="F231" s="36"/>
      <c r="G231" s="37"/>
      <c r="H231" s="37"/>
    </row>
    <row r="232" ht="22.5" hidden="1" customHeight="1">
      <c r="A232" s="44">
        <v>46017.0</v>
      </c>
      <c r="B232" s="35"/>
      <c r="C232" s="35"/>
      <c r="D232" s="35"/>
      <c r="E232" s="36"/>
      <c r="F232" s="36"/>
      <c r="G232" s="37"/>
      <c r="H232" s="37"/>
    </row>
    <row r="233" ht="22.5" hidden="1" customHeight="1">
      <c r="A233" s="44">
        <v>46018.0</v>
      </c>
      <c r="B233" s="35"/>
      <c r="C233" s="35"/>
      <c r="D233" s="35"/>
      <c r="E233" s="36"/>
      <c r="F233" s="36"/>
      <c r="G233" s="37"/>
      <c r="H233" s="37"/>
    </row>
    <row r="234" ht="22.5" hidden="1" customHeight="1">
      <c r="A234" s="44">
        <v>46019.0</v>
      </c>
      <c r="B234" s="35"/>
      <c r="C234" s="35"/>
      <c r="D234" s="35"/>
      <c r="E234" s="36"/>
      <c r="F234" s="36"/>
      <c r="G234" s="37"/>
      <c r="H234" s="37"/>
    </row>
    <row r="235" ht="22.5" hidden="1" customHeight="1">
      <c r="A235" s="44">
        <v>46021.0</v>
      </c>
      <c r="B235" s="35"/>
      <c r="C235" s="35"/>
      <c r="D235" s="35"/>
      <c r="E235" s="36"/>
      <c r="F235" s="36"/>
      <c r="G235" s="37"/>
      <c r="H235" s="37"/>
    </row>
    <row r="236" ht="22.5" hidden="1" customHeight="1">
      <c r="A236" s="44">
        <v>46022.0</v>
      </c>
      <c r="B236" s="35"/>
      <c r="C236" s="35"/>
      <c r="D236" s="35"/>
      <c r="E236" s="36"/>
      <c r="F236" s="36"/>
      <c r="G236" s="37"/>
      <c r="H236" s="37"/>
    </row>
    <row r="237">
      <c r="A237" s="51"/>
    </row>
    <row r="238">
      <c r="A238" s="51"/>
    </row>
    <row r="239">
      <c r="A239" s="51"/>
    </row>
    <row r="240">
      <c r="A240" s="51"/>
    </row>
    <row r="241">
      <c r="A241" s="51"/>
    </row>
    <row r="242">
      <c r="A242" s="51"/>
    </row>
    <row r="243">
      <c r="A243" s="51"/>
    </row>
    <row r="244">
      <c r="A244" s="51"/>
    </row>
    <row r="245">
      <c r="A245" s="51"/>
    </row>
    <row r="246">
      <c r="A246" s="51"/>
    </row>
    <row r="247">
      <c r="A247" s="51"/>
    </row>
    <row r="248">
      <c r="A248" s="51"/>
    </row>
    <row r="249">
      <c r="A249" s="51"/>
    </row>
    <row r="250">
      <c r="A250" s="51"/>
    </row>
    <row r="251">
      <c r="A251" s="51"/>
    </row>
    <row r="252">
      <c r="A252" s="51"/>
    </row>
    <row r="253">
      <c r="A253" s="51"/>
    </row>
    <row r="254">
      <c r="A254" s="51"/>
    </row>
    <row r="255">
      <c r="A255" s="51"/>
    </row>
    <row r="256">
      <c r="A256" s="51"/>
    </row>
    <row r="257">
      <c r="A257" s="51"/>
    </row>
    <row r="258">
      <c r="A258" s="51"/>
    </row>
    <row r="259">
      <c r="A259" s="51"/>
    </row>
    <row r="260">
      <c r="A260" s="51"/>
    </row>
    <row r="261">
      <c r="A261" s="51"/>
    </row>
    <row r="262">
      <c r="A262" s="51"/>
    </row>
    <row r="263">
      <c r="A263" s="51"/>
    </row>
    <row r="264">
      <c r="A264" s="51"/>
    </row>
    <row r="265">
      <c r="A265" s="51"/>
    </row>
    <row r="266">
      <c r="A266" s="51"/>
    </row>
    <row r="267">
      <c r="A267" s="51"/>
    </row>
    <row r="268">
      <c r="A268" s="51"/>
    </row>
    <row r="269">
      <c r="A269" s="51"/>
    </row>
    <row r="270">
      <c r="A270" s="51"/>
    </row>
    <row r="271">
      <c r="A271" s="51"/>
    </row>
    <row r="272">
      <c r="A272" s="51"/>
    </row>
    <row r="273">
      <c r="A273" s="51"/>
    </row>
    <row r="274">
      <c r="A274" s="51"/>
    </row>
    <row r="275">
      <c r="A275" s="51"/>
    </row>
    <row r="276">
      <c r="A276" s="51"/>
    </row>
    <row r="277">
      <c r="A277" s="51"/>
    </row>
    <row r="278">
      <c r="A278" s="51"/>
    </row>
    <row r="279">
      <c r="A279" s="51"/>
    </row>
    <row r="280">
      <c r="A280" s="51"/>
    </row>
    <row r="281">
      <c r="A281" s="51"/>
    </row>
    <row r="282">
      <c r="A282" s="51"/>
    </row>
    <row r="283">
      <c r="A283" s="51"/>
    </row>
    <row r="284">
      <c r="A284" s="51"/>
    </row>
    <row r="285">
      <c r="A285" s="51"/>
    </row>
    <row r="286">
      <c r="A286" s="51"/>
    </row>
    <row r="287">
      <c r="A287" s="51"/>
    </row>
    <row r="288">
      <c r="A288" s="51"/>
    </row>
    <row r="289">
      <c r="A289" s="51"/>
    </row>
    <row r="290">
      <c r="A290" s="51"/>
    </row>
    <row r="291">
      <c r="A291" s="51"/>
    </row>
    <row r="292">
      <c r="A292" s="51"/>
    </row>
    <row r="293">
      <c r="A293" s="51"/>
    </row>
    <row r="294">
      <c r="A294" s="51"/>
    </row>
    <row r="295">
      <c r="A295" s="51"/>
    </row>
    <row r="296">
      <c r="A296" s="51"/>
    </row>
    <row r="297">
      <c r="A297" s="51"/>
    </row>
    <row r="298">
      <c r="A298" s="51"/>
    </row>
    <row r="299">
      <c r="A299" s="51"/>
    </row>
    <row r="300">
      <c r="A300" s="51"/>
    </row>
    <row r="301">
      <c r="A301" s="51"/>
    </row>
    <row r="302">
      <c r="A302" s="51"/>
    </row>
    <row r="303">
      <c r="A303" s="51"/>
    </row>
    <row r="304">
      <c r="A304" s="51"/>
    </row>
    <row r="305">
      <c r="A305" s="51"/>
    </row>
    <row r="306">
      <c r="A306" s="51"/>
    </row>
    <row r="307">
      <c r="A307" s="51"/>
    </row>
    <row r="308">
      <c r="A308" s="51"/>
    </row>
    <row r="309">
      <c r="A309" s="51"/>
    </row>
    <row r="310">
      <c r="A310" s="51"/>
    </row>
    <row r="311">
      <c r="A311" s="51"/>
    </row>
    <row r="312">
      <c r="A312" s="51"/>
    </row>
    <row r="313">
      <c r="A313" s="51"/>
    </row>
    <row r="314">
      <c r="A314" s="51"/>
    </row>
    <row r="315">
      <c r="A315" s="51"/>
    </row>
    <row r="316">
      <c r="A316" s="51"/>
    </row>
    <row r="317">
      <c r="A317" s="51"/>
    </row>
    <row r="318">
      <c r="A318" s="51"/>
    </row>
    <row r="319">
      <c r="A319" s="51"/>
    </row>
    <row r="320">
      <c r="A320" s="51"/>
    </row>
    <row r="321">
      <c r="A321" s="51"/>
    </row>
    <row r="322">
      <c r="A322" s="51"/>
    </row>
    <row r="323">
      <c r="A323" s="51"/>
    </row>
    <row r="324">
      <c r="A324" s="51"/>
    </row>
    <row r="325">
      <c r="A325" s="51"/>
    </row>
    <row r="326">
      <c r="A326" s="51"/>
    </row>
    <row r="327">
      <c r="A327" s="51"/>
    </row>
    <row r="328">
      <c r="A328" s="51"/>
    </row>
    <row r="329">
      <c r="A329" s="51"/>
    </row>
    <row r="330">
      <c r="A330" s="51"/>
    </row>
    <row r="331">
      <c r="A331" s="51"/>
    </row>
    <row r="332">
      <c r="A332" s="51"/>
    </row>
    <row r="333">
      <c r="A333" s="51"/>
    </row>
    <row r="334">
      <c r="A334" s="51"/>
    </row>
    <row r="335">
      <c r="A335" s="51"/>
    </row>
    <row r="336">
      <c r="A336" s="51"/>
    </row>
    <row r="337">
      <c r="A337" s="51"/>
    </row>
    <row r="338">
      <c r="A338" s="51"/>
    </row>
    <row r="339">
      <c r="A339" s="51"/>
    </row>
    <row r="340">
      <c r="A340" s="51"/>
    </row>
    <row r="341">
      <c r="A341" s="51"/>
    </row>
    <row r="342">
      <c r="A342" s="51"/>
    </row>
    <row r="343">
      <c r="A343" s="51"/>
    </row>
    <row r="344">
      <c r="A344" s="51"/>
    </row>
    <row r="345">
      <c r="A345" s="51"/>
    </row>
    <row r="346">
      <c r="A346" s="51"/>
    </row>
    <row r="347">
      <c r="A347" s="51"/>
    </row>
    <row r="348">
      <c r="A348" s="51"/>
    </row>
    <row r="349">
      <c r="A349" s="51"/>
    </row>
    <row r="350">
      <c r="A350" s="51"/>
    </row>
    <row r="351">
      <c r="A351" s="51"/>
    </row>
    <row r="352">
      <c r="A352" s="51"/>
    </row>
    <row r="353">
      <c r="A353" s="51"/>
    </row>
    <row r="354">
      <c r="A354" s="51"/>
    </row>
    <row r="355">
      <c r="A355" s="51"/>
    </row>
    <row r="356">
      <c r="A356" s="51"/>
    </row>
    <row r="357">
      <c r="A357" s="51"/>
    </row>
    <row r="358">
      <c r="A358" s="51"/>
    </row>
    <row r="359">
      <c r="A359" s="51"/>
    </row>
    <row r="360">
      <c r="A360" s="51"/>
    </row>
    <row r="361">
      <c r="A361" s="51"/>
    </row>
    <row r="362">
      <c r="A362" s="51"/>
    </row>
    <row r="363">
      <c r="A363" s="51"/>
    </row>
    <row r="364">
      <c r="A364" s="51"/>
    </row>
    <row r="365">
      <c r="A365" s="51"/>
    </row>
    <row r="366">
      <c r="A366" s="51"/>
    </row>
    <row r="367">
      <c r="A367" s="51"/>
    </row>
    <row r="368">
      <c r="A368" s="51"/>
    </row>
    <row r="369">
      <c r="A369" s="51"/>
    </row>
    <row r="370">
      <c r="A370" s="51"/>
    </row>
    <row r="371">
      <c r="A371" s="51"/>
    </row>
    <row r="372">
      <c r="A372" s="51"/>
    </row>
    <row r="373">
      <c r="A373" s="51"/>
    </row>
    <row r="374">
      <c r="A374" s="51"/>
    </row>
    <row r="375">
      <c r="A375" s="51"/>
    </row>
    <row r="376">
      <c r="A376" s="51"/>
    </row>
    <row r="377">
      <c r="A377" s="51"/>
    </row>
    <row r="378">
      <c r="A378" s="51"/>
    </row>
    <row r="379">
      <c r="A379" s="51"/>
    </row>
    <row r="380">
      <c r="A380" s="51"/>
    </row>
    <row r="381">
      <c r="A381" s="51"/>
    </row>
    <row r="382">
      <c r="A382" s="51"/>
    </row>
    <row r="383">
      <c r="A383" s="51"/>
    </row>
    <row r="384">
      <c r="A384" s="51"/>
    </row>
    <row r="385">
      <c r="A385" s="51"/>
    </row>
    <row r="386">
      <c r="A386" s="51"/>
    </row>
    <row r="387">
      <c r="A387" s="51"/>
    </row>
    <row r="388">
      <c r="A388" s="51"/>
    </row>
    <row r="389">
      <c r="A389" s="51"/>
    </row>
    <row r="390">
      <c r="A390" s="51"/>
    </row>
    <row r="391">
      <c r="A391" s="51"/>
    </row>
    <row r="392">
      <c r="A392" s="51"/>
    </row>
    <row r="393">
      <c r="A393" s="51"/>
    </row>
    <row r="394">
      <c r="A394" s="51"/>
    </row>
    <row r="395">
      <c r="A395" s="51"/>
    </row>
    <row r="396">
      <c r="A396" s="51"/>
    </row>
    <row r="397">
      <c r="A397" s="51"/>
    </row>
    <row r="398">
      <c r="A398" s="51"/>
    </row>
    <row r="399">
      <c r="A399" s="51"/>
    </row>
    <row r="400">
      <c r="A400" s="51"/>
    </row>
    <row r="401">
      <c r="A401" s="51"/>
    </row>
    <row r="402">
      <c r="A402" s="51"/>
    </row>
    <row r="403">
      <c r="A403" s="51"/>
    </row>
    <row r="404">
      <c r="A404" s="51"/>
    </row>
    <row r="405">
      <c r="A405" s="51"/>
    </row>
    <row r="406">
      <c r="A406" s="51"/>
    </row>
    <row r="407">
      <c r="A407" s="51"/>
    </row>
    <row r="408">
      <c r="A408" s="51"/>
    </row>
    <row r="409">
      <c r="A409" s="51"/>
    </row>
    <row r="410">
      <c r="A410" s="51"/>
    </row>
    <row r="411">
      <c r="A411" s="51"/>
    </row>
    <row r="412">
      <c r="A412" s="51"/>
    </row>
    <row r="413">
      <c r="A413" s="51"/>
    </row>
    <row r="414">
      <c r="A414" s="51"/>
    </row>
    <row r="415">
      <c r="A415" s="51"/>
    </row>
    <row r="416">
      <c r="A416" s="51"/>
    </row>
    <row r="417">
      <c r="A417" s="51"/>
    </row>
    <row r="418">
      <c r="A418" s="51"/>
    </row>
    <row r="419">
      <c r="A419" s="51"/>
    </row>
    <row r="420">
      <c r="A420" s="51"/>
    </row>
    <row r="421">
      <c r="A421" s="51"/>
    </row>
    <row r="422">
      <c r="A422" s="51"/>
    </row>
    <row r="423">
      <c r="A423" s="51"/>
    </row>
    <row r="424">
      <c r="A424" s="51"/>
    </row>
    <row r="425">
      <c r="A425" s="51"/>
    </row>
    <row r="426">
      <c r="A426" s="51"/>
    </row>
    <row r="427">
      <c r="A427" s="51"/>
    </row>
    <row r="428">
      <c r="A428" s="51"/>
    </row>
    <row r="429">
      <c r="A429" s="51"/>
    </row>
    <row r="430">
      <c r="A430" s="51"/>
    </row>
    <row r="431">
      <c r="A431" s="51"/>
    </row>
    <row r="432">
      <c r="A432" s="51"/>
    </row>
    <row r="433">
      <c r="A433" s="51"/>
    </row>
    <row r="434">
      <c r="A434" s="51"/>
    </row>
    <row r="435">
      <c r="A435" s="51"/>
    </row>
    <row r="436">
      <c r="A436" s="51"/>
    </row>
    <row r="437">
      <c r="A437" s="51"/>
    </row>
    <row r="438">
      <c r="A438" s="51"/>
    </row>
    <row r="439">
      <c r="A439" s="51"/>
    </row>
    <row r="440">
      <c r="A440" s="51"/>
    </row>
    <row r="441">
      <c r="A441" s="51"/>
    </row>
    <row r="442">
      <c r="A442" s="51"/>
    </row>
    <row r="443">
      <c r="A443" s="51"/>
    </row>
    <row r="444">
      <c r="A444" s="51"/>
    </row>
    <row r="445">
      <c r="A445" s="51"/>
    </row>
    <row r="446">
      <c r="A446" s="51"/>
    </row>
    <row r="447">
      <c r="A447" s="51"/>
    </row>
    <row r="448">
      <c r="A448" s="51"/>
    </row>
    <row r="449">
      <c r="A449" s="51"/>
    </row>
    <row r="450">
      <c r="A450" s="51"/>
    </row>
    <row r="451">
      <c r="A451" s="51"/>
    </row>
    <row r="452">
      <c r="A452" s="51"/>
    </row>
    <row r="453">
      <c r="A453" s="51"/>
    </row>
    <row r="454">
      <c r="A454" s="51"/>
    </row>
    <row r="455">
      <c r="A455" s="51"/>
    </row>
    <row r="456">
      <c r="A456" s="51"/>
    </row>
    <row r="457">
      <c r="A457" s="51"/>
    </row>
    <row r="458">
      <c r="A458" s="51"/>
    </row>
    <row r="459">
      <c r="A459" s="51"/>
    </row>
    <row r="460">
      <c r="A460" s="51"/>
    </row>
    <row r="461">
      <c r="A461" s="51"/>
    </row>
    <row r="462">
      <c r="A462" s="51"/>
    </row>
    <row r="463">
      <c r="A463" s="51"/>
    </row>
    <row r="464">
      <c r="A464" s="51"/>
    </row>
    <row r="465">
      <c r="A465" s="51"/>
    </row>
    <row r="466">
      <c r="A466" s="51"/>
    </row>
    <row r="467">
      <c r="A467" s="51"/>
    </row>
    <row r="468">
      <c r="A468" s="51"/>
    </row>
    <row r="469">
      <c r="A469" s="51"/>
    </row>
    <row r="470">
      <c r="A470" s="51"/>
    </row>
    <row r="471">
      <c r="A471" s="51"/>
    </row>
    <row r="472">
      <c r="A472" s="51"/>
    </row>
    <row r="473">
      <c r="A473" s="51"/>
    </row>
    <row r="474">
      <c r="A474" s="51"/>
    </row>
    <row r="475">
      <c r="A475" s="51"/>
    </row>
    <row r="476">
      <c r="A476" s="51"/>
    </row>
    <row r="477">
      <c r="A477" s="51"/>
    </row>
    <row r="478">
      <c r="A478" s="51"/>
    </row>
    <row r="479">
      <c r="A479" s="51"/>
    </row>
    <row r="480">
      <c r="A480" s="51"/>
    </row>
    <row r="481">
      <c r="A481" s="51"/>
    </row>
    <row r="482">
      <c r="A482" s="51"/>
    </row>
    <row r="483">
      <c r="A483" s="51"/>
    </row>
    <row r="484">
      <c r="A484" s="51"/>
    </row>
    <row r="485">
      <c r="A485" s="51"/>
    </row>
    <row r="486">
      <c r="A486" s="51"/>
    </row>
    <row r="487">
      <c r="A487" s="51"/>
    </row>
    <row r="488">
      <c r="A488" s="51"/>
    </row>
    <row r="489">
      <c r="A489" s="51"/>
    </row>
    <row r="490">
      <c r="A490" s="51"/>
    </row>
    <row r="491">
      <c r="A491" s="51"/>
    </row>
    <row r="492">
      <c r="A492" s="51"/>
    </row>
    <row r="493">
      <c r="A493" s="51"/>
    </row>
    <row r="494">
      <c r="A494" s="51"/>
    </row>
    <row r="495">
      <c r="A495" s="51"/>
    </row>
    <row r="496">
      <c r="A496" s="51"/>
    </row>
    <row r="497">
      <c r="A497" s="51"/>
    </row>
    <row r="498">
      <c r="A498" s="51"/>
    </row>
    <row r="499">
      <c r="A499" s="51"/>
    </row>
    <row r="500">
      <c r="A500" s="51"/>
    </row>
    <row r="501">
      <c r="A501" s="51"/>
    </row>
    <row r="502">
      <c r="A502" s="51"/>
    </row>
    <row r="503">
      <c r="A503" s="51"/>
    </row>
    <row r="504">
      <c r="A504" s="51"/>
    </row>
    <row r="505">
      <c r="A505" s="51"/>
    </row>
    <row r="506">
      <c r="A506" s="51"/>
    </row>
    <row r="507">
      <c r="A507" s="51"/>
    </row>
    <row r="508">
      <c r="A508" s="51"/>
    </row>
    <row r="509">
      <c r="A509" s="51"/>
    </row>
    <row r="510">
      <c r="A510" s="51"/>
    </row>
    <row r="511">
      <c r="A511" s="51"/>
    </row>
    <row r="512">
      <c r="A512" s="51"/>
    </row>
    <row r="513">
      <c r="A513" s="51"/>
    </row>
    <row r="514">
      <c r="A514" s="51"/>
    </row>
    <row r="515">
      <c r="A515" s="51"/>
    </row>
    <row r="516">
      <c r="A516" s="51"/>
    </row>
    <row r="517">
      <c r="A517" s="51"/>
    </row>
    <row r="518">
      <c r="A518" s="51"/>
    </row>
    <row r="519">
      <c r="A519" s="51"/>
    </row>
    <row r="520">
      <c r="A520" s="51"/>
    </row>
    <row r="521">
      <c r="A521" s="51"/>
    </row>
    <row r="522">
      <c r="A522" s="51"/>
    </row>
    <row r="523">
      <c r="A523" s="51"/>
    </row>
    <row r="524">
      <c r="A524" s="51"/>
    </row>
    <row r="525">
      <c r="A525" s="51"/>
    </row>
    <row r="526">
      <c r="A526" s="51"/>
    </row>
    <row r="527">
      <c r="A527" s="51"/>
    </row>
    <row r="528">
      <c r="A528" s="51"/>
    </row>
    <row r="529">
      <c r="A529" s="51"/>
    </row>
    <row r="530">
      <c r="A530" s="51"/>
    </row>
    <row r="531">
      <c r="A531" s="51"/>
    </row>
    <row r="532">
      <c r="A532" s="51"/>
    </row>
    <row r="533">
      <c r="A533" s="51"/>
    </row>
    <row r="534">
      <c r="A534" s="51"/>
    </row>
    <row r="535">
      <c r="A535" s="51"/>
    </row>
    <row r="536">
      <c r="A536" s="51"/>
    </row>
    <row r="537">
      <c r="A537" s="51"/>
    </row>
    <row r="538">
      <c r="A538" s="51"/>
    </row>
    <row r="539">
      <c r="A539" s="51"/>
    </row>
    <row r="540">
      <c r="A540" s="51"/>
    </row>
    <row r="541">
      <c r="A541" s="51"/>
    </row>
    <row r="542">
      <c r="A542" s="51"/>
    </row>
    <row r="543">
      <c r="A543" s="51"/>
    </row>
    <row r="544">
      <c r="A544" s="51"/>
    </row>
    <row r="545">
      <c r="A545" s="51"/>
    </row>
    <row r="546">
      <c r="A546" s="51"/>
    </row>
    <row r="547">
      <c r="A547" s="51"/>
    </row>
    <row r="548">
      <c r="A548" s="51"/>
    </row>
    <row r="549">
      <c r="A549" s="51"/>
    </row>
    <row r="550">
      <c r="A550" s="51"/>
    </row>
    <row r="551">
      <c r="A551" s="51"/>
    </row>
    <row r="552">
      <c r="A552" s="51"/>
    </row>
    <row r="553">
      <c r="A553" s="51"/>
    </row>
    <row r="554">
      <c r="A554" s="51"/>
    </row>
    <row r="555">
      <c r="A555" s="51"/>
    </row>
    <row r="556">
      <c r="A556" s="51"/>
    </row>
    <row r="557">
      <c r="A557" s="51"/>
    </row>
    <row r="558">
      <c r="A558" s="51"/>
    </row>
    <row r="559">
      <c r="A559" s="51"/>
    </row>
    <row r="560">
      <c r="A560" s="51"/>
    </row>
    <row r="561">
      <c r="A561" s="51"/>
    </row>
    <row r="562">
      <c r="A562" s="51"/>
    </row>
    <row r="563">
      <c r="A563" s="51"/>
    </row>
    <row r="564">
      <c r="A564" s="51"/>
    </row>
    <row r="565">
      <c r="A565" s="51"/>
    </row>
    <row r="566">
      <c r="A566" s="51"/>
    </row>
    <row r="567">
      <c r="A567" s="51"/>
    </row>
    <row r="568">
      <c r="A568" s="51"/>
    </row>
    <row r="569">
      <c r="A569" s="51"/>
    </row>
    <row r="570">
      <c r="A570" s="51"/>
    </row>
    <row r="571">
      <c r="A571" s="51"/>
    </row>
    <row r="572">
      <c r="A572" s="51"/>
    </row>
    <row r="573">
      <c r="A573" s="51"/>
    </row>
    <row r="574">
      <c r="A574" s="51"/>
    </row>
    <row r="575">
      <c r="A575" s="51"/>
    </row>
    <row r="576">
      <c r="A576" s="51"/>
    </row>
    <row r="577">
      <c r="A577" s="51"/>
    </row>
    <row r="578">
      <c r="A578" s="51"/>
    </row>
    <row r="579">
      <c r="A579" s="51"/>
    </row>
    <row r="580">
      <c r="A580" s="51"/>
    </row>
    <row r="581">
      <c r="A581" s="51"/>
    </row>
    <row r="582">
      <c r="A582" s="51"/>
    </row>
    <row r="583">
      <c r="A583" s="51"/>
    </row>
    <row r="584">
      <c r="A584" s="51"/>
    </row>
    <row r="585">
      <c r="A585" s="51"/>
    </row>
    <row r="586">
      <c r="A586" s="51"/>
    </row>
    <row r="587">
      <c r="A587" s="51"/>
    </row>
    <row r="588">
      <c r="A588" s="51"/>
    </row>
    <row r="589">
      <c r="A589" s="51"/>
    </row>
    <row r="590">
      <c r="A590" s="51"/>
    </row>
    <row r="591">
      <c r="A591" s="51"/>
    </row>
    <row r="592">
      <c r="A592" s="51"/>
    </row>
    <row r="593">
      <c r="A593" s="51"/>
    </row>
    <row r="594">
      <c r="A594" s="51"/>
    </row>
    <row r="595">
      <c r="A595" s="51"/>
    </row>
    <row r="596">
      <c r="A596" s="51"/>
    </row>
    <row r="597">
      <c r="A597" s="51"/>
    </row>
    <row r="598">
      <c r="A598" s="51"/>
    </row>
    <row r="599">
      <c r="A599" s="51"/>
    </row>
    <row r="600">
      <c r="A600" s="51"/>
    </row>
    <row r="601">
      <c r="A601" s="51"/>
    </row>
    <row r="602">
      <c r="A602" s="51"/>
    </row>
    <row r="603">
      <c r="A603" s="51"/>
    </row>
    <row r="604">
      <c r="A604" s="51"/>
    </row>
    <row r="605">
      <c r="A605" s="51"/>
    </row>
    <row r="606">
      <c r="A606" s="51"/>
    </row>
    <row r="607">
      <c r="A607" s="51"/>
    </row>
    <row r="608">
      <c r="A608" s="51"/>
    </row>
    <row r="609">
      <c r="A609" s="51"/>
    </row>
    <row r="610">
      <c r="A610" s="51"/>
    </row>
    <row r="611">
      <c r="A611" s="51"/>
    </row>
    <row r="612">
      <c r="A612" s="51"/>
    </row>
    <row r="613">
      <c r="A613" s="51"/>
    </row>
    <row r="614">
      <c r="A614" s="51"/>
    </row>
    <row r="615">
      <c r="A615" s="51"/>
    </row>
    <row r="616">
      <c r="A616" s="51"/>
    </row>
    <row r="617">
      <c r="A617" s="51"/>
    </row>
    <row r="618">
      <c r="A618" s="51"/>
    </row>
    <row r="619">
      <c r="A619" s="51"/>
    </row>
    <row r="620">
      <c r="A620" s="51"/>
    </row>
    <row r="621">
      <c r="A621" s="51"/>
    </row>
    <row r="622">
      <c r="A622" s="51"/>
    </row>
    <row r="623">
      <c r="A623" s="51"/>
    </row>
    <row r="624">
      <c r="A624" s="51"/>
    </row>
    <row r="625">
      <c r="A625" s="51"/>
    </row>
    <row r="626">
      <c r="A626" s="51"/>
    </row>
    <row r="627">
      <c r="A627" s="51"/>
    </row>
    <row r="628">
      <c r="A628" s="51"/>
    </row>
    <row r="629">
      <c r="A629" s="51"/>
    </row>
    <row r="630">
      <c r="A630" s="51"/>
    </row>
    <row r="631">
      <c r="A631" s="51"/>
    </row>
    <row r="632">
      <c r="A632" s="51"/>
    </row>
    <row r="633">
      <c r="A633" s="51"/>
    </row>
    <row r="634">
      <c r="A634" s="51"/>
    </row>
    <row r="635">
      <c r="A635" s="51"/>
    </row>
    <row r="636">
      <c r="A636" s="51"/>
    </row>
    <row r="637">
      <c r="A637" s="51"/>
    </row>
    <row r="638">
      <c r="A638" s="51"/>
    </row>
    <row r="639">
      <c r="A639" s="51"/>
    </row>
    <row r="640">
      <c r="A640" s="51"/>
    </row>
    <row r="641">
      <c r="A641" s="51"/>
    </row>
    <row r="642">
      <c r="A642" s="51"/>
    </row>
    <row r="643">
      <c r="A643" s="51"/>
    </row>
    <row r="644">
      <c r="A644" s="51"/>
    </row>
    <row r="645">
      <c r="A645" s="51"/>
    </row>
    <row r="646">
      <c r="A646" s="51"/>
    </row>
    <row r="647">
      <c r="A647" s="51"/>
    </row>
    <row r="648">
      <c r="A648" s="51"/>
    </row>
    <row r="649">
      <c r="A649" s="51"/>
    </row>
    <row r="650">
      <c r="A650" s="51"/>
    </row>
    <row r="651">
      <c r="A651" s="51"/>
    </row>
    <row r="652">
      <c r="A652" s="51"/>
    </row>
    <row r="653">
      <c r="A653" s="51"/>
    </row>
    <row r="654">
      <c r="A654" s="51"/>
    </row>
    <row r="655">
      <c r="A655" s="51"/>
    </row>
    <row r="656">
      <c r="A656" s="51"/>
    </row>
    <row r="657">
      <c r="A657" s="51"/>
    </row>
    <row r="658">
      <c r="A658" s="51"/>
    </row>
    <row r="659">
      <c r="A659" s="51"/>
    </row>
    <row r="660">
      <c r="A660" s="51"/>
    </row>
    <row r="661">
      <c r="A661" s="51"/>
    </row>
    <row r="662">
      <c r="A662" s="51"/>
    </row>
    <row r="663">
      <c r="A663" s="51"/>
    </row>
    <row r="664">
      <c r="A664" s="51"/>
    </row>
    <row r="665">
      <c r="A665" s="51"/>
    </row>
    <row r="666">
      <c r="A666" s="51"/>
    </row>
    <row r="667">
      <c r="A667" s="51"/>
    </row>
    <row r="668">
      <c r="A668" s="51"/>
    </row>
    <row r="669">
      <c r="A669" s="51"/>
    </row>
    <row r="670">
      <c r="A670" s="51"/>
    </row>
    <row r="671">
      <c r="A671" s="51"/>
    </row>
    <row r="672">
      <c r="A672" s="51"/>
    </row>
    <row r="673">
      <c r="A673" s="51"/>
    </row>
    <row r="674">
      <c r="A674" s="51"/>
    </row>
    <row r="675">
      <c r="A675" s="51"/>
    </row>
    <row r="676">
      <c r="A676" s="51"/>
    </row>
    <row r="677">
      <c r="A677" s="51"/>
    </row>
    <row r="678">
      <c r="A678" s="51"/>
    </row>
    <row r="679">
      <c r="A679" s="51"/>
    </row>
    <row r="680">
      <c r="A680" s="51"/>
    </row>
    <row r="681">
      <c r="A681" s="51"/>
    </row>
    <row r="682">
      <c r="A682" s="51"/>
    </row>
    <row r="683">
      <c r="A683" s="51"/>
    </row>
    <row r="684">
      <c r="A684" s="51"/>
    </row>
    <row r="685">
      <c r="A685" s="51"/>
    </row>
    <row r="686">
      <c r="A686" s="51"/>
    </row>
    <row r="687">
      <c r="A687" s="51"/>
    </row>
    <row r="688">
      <c r="A688" s="51"/>
    </row>
    <row r="689">
      <c r="A689" s="51"/>
    </row>
    <row r="690">
      <c r="A690" s="51"/>
    </row>
    <row r="691">
      <c r="A691" s="51"/>
    </row>
    <row r="692">
      <c r="A692" s="51"/>
    </row>
    <row r="693">
      <c r="A693" s="51"/>
    </row>
    <row r="694">
      <c r="A694" s="51"/>
    </row>
    <row r="695">
      <c r="A695" s="51"/>
    </row>
    <row r="696">
      <c r="A696" s="51"/>
    </row>
    <row r="697">
      <c r="A697" s="51"/>
    </row>
    <row r="698">
      <c r="A698" s="51"/>
    </row>
    <row r="699">
      <c r="A699" s="51"/>
    </row>
    <row r="700">
      <c r="A700" s="51"/>
    </row>
    <row r="701">
      <c r="A701" s="51"/>
    </row>
    <row r="702">
      <c r="A702" s="51"/>
    </row>
    <row r="703">
      <c r="A703" s="51"/>
    </row>
    <row r="704">
      <c r="A704" s="51"/>
    </row>
    <row r="705">
      <c r="A705" s="51"/>
    </row>
    <row r="706">
      <c r="A706" s="51"/>
    </row>
    <row r="707">
      <c r="A707" s="51"/>
    </row>
    <row r="708">
      <c r="A708" s="51"/>
    </row>
    <row r="709">
      <c r="A709" s="51"/>
    </row>
    <row r="710">
      <c r="A710" s="51"/>
    </row>
    <row r="711">
      <c r="A711" s="51"/>
    </row>
    <row r="712">
      <c r="A712" s="51"/>
    </row>
    <row r="713">
      <c r="A713" s="51"/>
    </row>
    <row r="714">
      <c r="A714" s="51"/>
    </row>
    <row r="715">
      <c r="A715" s="51"/>
    </row>
    <row r="716">
      <c r="A716" s="51"/>
    </row>
    <row r="717">
      <c r="A717" s="51"/>
    </row>
    <row r="718">
      <c r="A718" s="51"/>
    </row>
    <row r="719">
      <c r="A719" s="51"/>
    </row>
    <row r="720">
      <c r="A720" s="51"/>
    </row>
    <row r="721">
      <c r="A721" s="51"/>
    </row>
    <row r="722">
      <c r="A722" s="51"/>
    </row>
    <row r="723">
      <c r="A723" s="51"/>
    </row>
    <row r="724">
      <c r="A724" s="51"/>
    </row>
    <row r="725">
      <c r="A725" s="51"/>
    </row>
    <row r="726">
      <c r="A726" s="51"/>
    </row>
    <row r="727">
      <c r="A727" s="51"/>
    </row>
    <row r="728">
      <c r="A728" s="51"/>
    </row>
    <row r="729">
      <c r="A729" s="51"/>
    </row>
    <row r="730">
      <c r="A730" s="51"/>
    </row>
    <row r="731">
      <c r="A731" s="51"/>
    </row>
    <row r="732">
      <c r="A732" s="51"/>
    </row>
    <row r="733">
      <c r="A733" s="51"/>
    </row>
    <row r="734">
      <c r="A734" s="51"/>
    </row>
    <row r="735">
      <c r="A735" s="51"/>
    </row>
    <row r="736">
      <c r="A736" s="51"/>
    </row>
    <row r="737">
      <c r="A737" s="51"/>
    </row>
    <row r="738">
      <c r="A738" s="51"/>
    </row>
    <row r="739">
      <c r="A739" s="51"/>
    </row>
    <row r="740">
      <c r="A740" s="51"/>
    </row>
    <row r="741">
      <c r="A741" s="51"/>
    </row>
    <row r="742">
      <c r="A742" s="51"/>
    </row>
    <row r="743">
      <c r="A743" s="51"/>
    </row>
    <row r="744">
      <c r="A744" s="51"/>
    </row>
    <row r="745">
      <c r="A745" s="51"/>
    </row>
    <row r="746">
      <c r="A746" s="51"/>
    </row>
    <row r="747">
      <c r="A747" s="51"/>
    </row>
    <row r="748">
      <c r="A748" s="51"/>
    </row>
    <row r="749">
      <c r="A749" s="51"/>
    </row>
    <row r="750">
      <c r="A750" s="51"/>
    </row>
    <row r="751">
      <c r="A751" s="51"/>
    </row>
    <row r="752">
      <c r="A752" s="51"/>
    </row>
    <row r="753">
      <c r="A753" s="51"/>
    </row>
    <row r="754">
      <c r="A754" s="51"/>
    </row>
    <row r="755">
      <c r="A755" s="51"/>
    </row>
    <row r="756">
      <c r="A756" s="51"/>
    </row>
    <row r="757">
      <c r="A757" s="51"/>
    </row>
    <row r="758">
      <c r="A758" s="51"/>
    </row>
    <row r="759">
      <c r="A759" s="51"/>
    </row>
    <row r="760">
      <c r="A760" s="51"/>
    </row>
    <row r="761">
      <c r="A761" s="51"/>
    </row>
    <row r="762">
      <c r="A762" s="51"/>
    </row>
    <row r="763">
      <c r="A763" s="51"/>
    </row>
    <row r="764">
      <c r="A764" s="51"/>
    </row>
    <row r="765">
      <c r="A765" s="51"/>
    </row>
    <row r="766">
      <c r="A766" s="51"/>
    </row>
    <row r="767">
      <c r="A767" s="51"/>
    </row>
    <row r="768">
      <c r="A768" s="51"/>
    </row>
    <row r="769">
      <c r="A769" s="51"/>
    </row>
    <row r="770">
      <c r="A770" s="51"/>
    </row>
    <row r="771">
      <c r="A771" s="51"/>
    </row>
    <row r="772">
      <c r="A772" s="51"/>
    </row>
    <row r="773">
      <c r="A773" s="51"/>
    </row>
    <row r="774">
      <c r="A774" s="51"/>
    </row>
    <row r="775">
      <c r="A775" s="51"/>
    </row>
    <row r="776">
      <c r="A776" s="51"/>
    </row>
    <row r="777">
      <c r="A777" s="51"/>
    </row>
    <row r="778">
      <c r="A778" s="51"/>
    </row>
    <row r="779">
      <c r="A779" s="51"/>
    </row>
    <row r="780">
      <c r="A780" s="51"/>
    </row>
    <row r="781">
      <c r="A781" s="51"/>
    </row>
    <row r="782">
      <c r="A782" s="51"/>
    </row>
    <row r="783">
      <c r="A783" s="51"/>
    </row>
    <row r="784">
      <c r="A784" s="51"/>
    </row>
    <row r="785">
      <c r="A785" s="51"/>
    </row>
    <row r="786">
      <c r="A786" s="51"/>
    </row>
    <row r="787">
      <c r="A787" s="51"/>
    </row>
    <row r="788">
      <c r="A788" s="51"/>
    </row>
    <row r="789">
      <c r="A789" s="51"/>
    </row>
    <row r="790">
      <c r="A790" s="51"/>
    </row>
    <row r="791">
      <c r="A791" s="51"/>
    </row>
    <row r="792">
      <c r="A792" s="51"/>
    </row>
    <row r="793">
      <c r="A793" s="51"/>
    </row>
    <row r="794">
      <c r="A794" s="51"/>
    </row>
    <row r="795">
      <c r="A795" s="51"/>
    </row>
    <row r="796">
      <c r="A796" s="51"/>
    </row>
    <row r="797">
      <c r="A797" s="51"/>
    </row>
    <row r="798">
      <c r="A798" s="51"/>
    </row>
    <row r="799">
      <c r="A799" s="51"/>
    </row>
    <row r="800">
      <c r="A800" s="51"/>
    </row>
    <row r="801">
      <c r="A801" s="51"/>
    </row>
    <row r="802">
      <c r="A802" s="51"/>
    </row>
    <row r="803">
      <c r="A803" s="51"/>
    </row>
    <row r="804">
      <c r="A804" s="51"/>
    </row>
    <row r="805">
      <c r="A805" s="51"/>
    </row>
    <row r="806">
      <c r="A806" s="51"/>
    </row>
    <row r="807">
      <c r="A807" s="51"/>
    </row>
    <row r="808">
      <c r="A808" s="51"/>
    </row>
    <row r="809">
      <c r="A809" s="51"/>
    </row>
    <row r="810">
      <c r="A810" s="51"/>
    </row>
    <row r="811">
      <c r="A811" s="51"/>
    </row>
    <row r="812">
      <c r="A812" s="51"/>
    </row>
    <row r="813">
      <c r="A813" s="51"/>
    </row>
    <row r="814">
      <c r="A814" s="51"/>
    </row>
    <row r="815">
      <c r="A815" s="51"/>
    </row>
    <row r="816">
      <c r="A816" s="51"/>
    </row>
    <row r="817">
      <c r="A817" s="51"/>
    </row>
    <row r="818">
      <c r="A818" s="51"/>
    </row>
    <row r="819">
      <c r="A819" s="51"/>
    </row>
    <row r="820">
      <c r="A820" s="51"/>
    </row>
    <row r="821">
      <c r="A821" s="51"/>
    </row>
    <row r="822">
      <c r="A822" s="51"/>
    </row>
    <row r="823">
      <c r="A823" s="51"/>
    </row>
    <row r="824">
      <c r="A824" s="51"/>
    </row>
    <row r="825">
      <c r="A825" s="51"/>
    </row>
    <row r="826">
      <c r="A826" s="51"/>
    </row>
    <row r="827">
      <c r="A827" s="51"/>
    </row>
    <row r="828">
      <c r="A828" s="51"/>
    </row>
    <row r="829">
      <c r="A829" s="51"/>
    </row>
    <row r="830">
      <c r="A830" s="51"/>
    </row>
    <row r="831">
      <c r="A831" s="51"/>
    </row>
    <row r="832">
      <c r="A832" s="51"/>
    </row>
    <row r="833">
      <c r="A833" s="51"/>
    </row>
    <row r="834">
      <c r="A834" s="51"/>
    </row>
    <row r="835">
      <c r="A835" s="51"/>
    </row>
    <row r="836">
      <c r="A836" s="51"/>
    </row>
    <row r="837">
      <c r="A837" s="51"/>
    </row>
    <row r="838">
      <c r="A838" s="51"/>
    </row>
    <row r="839">
      <c r="A839" s="51"/>
    </row>
    <row r="840">
      <c r="A840" s="51"/>
    </row>
    <row r="841">
      <c r="A841" s="51"/>
    </row>
    <row r="842">
      <c r="A842" s="51"/>
    </row>
    <row r="843">
      <c r="A843" s="51"/>
    </row>
    <row r="844">
      <c r="A844" s="51"/>
    </row>
    <row r="845">
      <c r="A845" s="51"/>
    </row>
    <row r="846">
      <c r="A846" s="51"/>
    </row>
    <row r="847">
      <c r="A847" s="51"/>
    </row>
    <row r="848">
      <c r="A848" s="51"/>
    </row>
    <row r="849">
      <c r="A849" s="51"/>
    </row>
    <row r="850">
      <c r="A850" s="51"/>
    </row>
    <row r="851">
      <c r="A851" s="51"/>
    </row>
    <row r="852">
      <c r="A852" s="51"/>
    </row>
    <row r="853">
      <c r="A853" s="51"/>
    </row>
    <row r="854">
      <c r="A854" s="51"/>
    </row>
    <row r="855">
      <c r="A855" s="51"/>
    </row>
    <row r="856">
      <c r="A856" s="51"/>
    </row>
    <row r="857">
      <c r="A857" s="51"/>
    </row>
    <row r="858">
      <c r="A858" s="51"/>
    </row>
    <row r="859">
      <c r="A859" s="51"/>
    </row>
    <row r="860">
      <c r="A860" s="51"/>
    </row>
    <row r="861">
      <c r="A861" s="51"/>
    </row>
    <row r="862">
      <c r="A862" s="51"/>
    </row>
    <row r="863">
      <c r="A863" s="51"/>
    </row>
    <row r="864">
      <c r="A864" s="51"/>
    </row>
    <row r="865">
      <c r="A865" s="51"/>
    </row>
    <row r="866">
      <c r="A866" s="51"/>
    </row>
    <row r="867">
      <c r="A867" s="51"/>
    </row>
    <row r="868">
      <c r="A868" s="51"/>
    </row>
    <row r="869">
      <c r="A869" s="51"/>
    </row>
    <row r="870">
      <c r="A870" s="51"/>
    </row>
    <row r="871">
      <c r="A871" s="51"/>
    </row>
    <row r="872">
      <c r="A872" s="51"/>
    </row>
    <row r="873">
      <c r="A873" s="51"/>
    </row>
    <row r="874">
      <c r="A874" s="51"/>
    </row>
    <row r="875">
      <c r="A875" s="51"/>
    </row>
    <row r="876">
      <c r="A876" s="51"/>
    </row>
    <row r="877">
      <c r="A877" s="51"/>
    </row>
    <row r="878">
      <c r="A878" s="51"/>
    </row>
    <row r="879">
      <c r="A879" s="51"/>
    </row>
    <row r="880">
      <c r="A880" s="51"/>
    </row>
    <row r="881">
      <c r="A881" s="51"/>
    </row>
    <row r="882">
      <c r="A882" s="51"/>
    </row>
    <row r="883">
      <c r="A883" s="51"/>
    </row>
    <row r="884">
      <c r="A884" s="51"/>
    </row>
    <row r="885">
      <c r="A885" s="51"/>
    </row>
    <row r="886">
      <c r="A886" s="51"/>
    </row>
    <row r="887">
      <c r="A887" s="51"/>
    </row>
    <row r="888">
      <c r="A888" s="51"/>
    </row>
    <row r="889">
      <c r="A889" s="51"/>
    </row>
    <row r="890">
      <c r="A890" s="51"/>
    </row>
    <row r="891">
      <c r="A891" s="51"/>
    </row>
    <row r="892">
      <c r="A892" s="51"/>
    </row>
    <row r="893">
      <c r="A893" s="51"/>
    </row>
    <row r="894">
      <c r="A894" s="51"/>
    </row>
    <row r="895">
      <c r="A895" s="51"/>
    </row>
    <row r="896">
      <c r="A896" s="51"/>
    </row>
    <row r="897">
      <c r="A897" s="51"/>
    </row>
    <row r="898">
      <c r="A898" s="51"/>
    </row>
    <row r="899">
      <c r="A899" s="51"/>
    </row>
    <row r="900">
      <c r="A900" s="51"/>
    </row>
    <row r="901">
      <c r="A901" s="51"/>
    </row>
    <row r="902">
      <c r="A902" s="51"/>
    </row>
    <row r="903">
      <c r="A903" s="51"/>
    </row>
    <row r="904">
      <c r="A904" s="51"/>
    </row>
    <row r="905">
      <c r="A905" s="51"/>
    </row>
    <row r="906">
      <c r="A906" s="51"/>
    </row>
    <row r="907">
      <c r="A907" s="51"/>
    </row>
    <row r="908">
      <c r="A908" s="51"/>
    </row>
    <row r="909">
      <c r="A909" s="51"/>
    </row>
    <row r="910">
      <c r="A910" s="51"/>
    </row>
    <row r="911">
      <c r="A911" s="51"/>
    </row>
    <row r="912">
      <c r="A912" s="51"/>
    </row>
    <row r="913">
      <c r="A913" s="51"/>
    </row>
    <row r="914">
      <c r="A914" s="51"/>
    </row>
    <row r="915">
      <c r="A915" s="51"/>
    </row>
    <row r="916">
      <c r="A916" s="51"/>
    </row>
    <row r="917">
      <c r="A917" s="51"/>
    </row>
    <row r="918">
      <c r="A918" s="51"/>
    </row>
    <row r="919">
      <c r="A919" s="51"/>
    </row>
    <row r="920">
      <c r="A920" s="51"/>
    </row>
    <row r="921">
      <c r="A921" s="51"/>
    </row>
    <row r="922">
      <c r="A922" s="51"/>
    </row>
    <row r="923">
      <c r="A923" s="51"/>
    </row>
    <row r="924">
      <c r="A924" s="51"/>
    </row>
    <row r="925">
      <c r="A925" s="51"/>
    </row>
    <row r="926">
      <c r="A926" s="51"/>
    </row>
    <row r="927">
      <c r="A927" s="51"/>
    </row>
    <row r="928">
      <c r="A928" s="51"/>
    </row>
    <row r="929">
      <c r="A929" s="51"/>
    </row>
    <row r="930">
      <c r="A930" s="51"/>
    </row>
    <row r="931">
      <c r="A931" s="51"/>
    </row>
    <row r="932">
      <c r="A932" s="51"/>
    </row>
    <row r="933">
      <c r="A933" s="51"/>
    </row>
    <row r="934">
      <c r="A934" s="51"/>
    </row>
    <row r="935">
      <c r="A935" s="51"/>
    </row>
    <row r="936">
      <c r="A936" s="51"/>
    </row>
    <row r="937">
      <c r="A937" s="51"/>
    </row>
    <row r="938">
      <c r="A938" s="51"/>
    </row>
    <row r="939">
      <c r="A939" s="51"/>
    </row>
    <row r="940">
      <c r="A940" s="51"/>
    </row>
    <row r="941">
      <c r="A941" s="51"/>
    </row>
    <row r="942">
      <c r="A942" s="51"/>
    </row>
    <row r="943">
      <c r="A943" s="51"/>
    </row>
    <row r="944">
      <c r="A944" s="51"/>
    </row>
    <row r="945">
      <c r="A945" s="51"/>
    </row>
    <row r="946">
      <c r="A946" s="51"/>
    </row>
    <row r="947">
      <c r="A947" s="51"/>
    </row>
    <row r="948">
      <c r="A948" s="51"/>
    </row>
    <row r="949">
      <c r="A949" s="51"/>
    </row>
    <row r="950">
      <c r="A950" s="51"/>
    </row>
    <row r="951">
      <c r="A951" s="51"/>
    </row>
    <row r="952">
      <c r="A952" s="51"/>
    </row>
    <row r="953">
      <c r="A953" s="51"/>
    </row>
    <row r="954">
      <c r="A954" s="51"/>
    </row>
    <row r="955">
      <c r="A955" s="51"/>
    </row>
    <row r="956">
      <c r="A956" s="51"/>
    </row>
    <row r="957">
      <c r="A957" s="51"/>
    </row>
    <row r="958">
      <c r="A958" s="51"/>
    </row>
    <row r="959">
      <c r="A959" s="51"/>
    </row>
    <row r="960">
      <c r="A960" s="51"/>
    </row>
    <row r="961">
      <c r="A961" s="51"/>
    </row>
    <row r="962">
      <c r="A962" s="51"/>
    </row>
    <row r="963">
      <c r="A963" s="51"/>
    </row>
    <row r="964">
      <c r="A964" s="51"/>
    </row>
    <row r="965">
      <c r="A965" s="51"/>
    </row>
    <row r="966">
      <c r="A966" s="51"/>
    </row>
    <row r="967">
      <c r="A967" s="51"/>
    </row>
    <row r="968">
      <c r="A968" s="51"/>
    </row>
    <row r="969">
      <c r="A969" s="51"/>
    </row>
    <row r="970">
      <c r="A970" s="51"/>
    </row>
    <row r="971">
      <c r="A971" s="51"/>
    </row>
    <row r="972">
      <c r="A972" s="51"/>
    </row>
    <row r="973">
      <c r="A973" s="51"/>
    </row>
    <row r="974">
      <c r="A974" s="51"/>
    </row>
    <row r="975">
      <c r="A975" s="51"/>
    </row>
    <row r="976">
      <c r="A976" s="51"/>
    </row>
    <row r="977">
      <c r="A977" s="51"/>
    </row>
    <row r="978">
      <c r="A978" s="51"/>
    </row>
    <row r="979">
      <c r="A979" s="51"/>
    </row>
    <row r="980">
      <c r="A980" s="51"/>
    </row>
    <row r="981">
      <c r="A981" s="51"/>
    </row>
    <row r="982">
      <c r="A982" s="51"/>
    </row>
    <row r="983">
      <c r="A983" s="51"/>
    </row>
    <row r="984">
      <c r="A984" s="51"/>
    </row>
    <row r="985">
      <c r="A985" s="51"/>
    </row>
    <row r="986">
      <c r="A986" s="51"/>
    </row>
    <row r="987">
      <c r="A987" s="51"/>
    </row>
    <row r="988">
      <c r="A988" s="51"/>
    </row>
    <row r="989">
      <c r="A989" s="51"/>
    </row>
    <row r="990">
      <c r="A990" s="51"/>
    </row>
    <row r="991">
      <c r="A991" s="51"/>
    </row>
    <row r="992">
      <c r="A992" s="51"/>
    </row>
    <row r="993">
      <c r="A993" s="51"/>
    </row>
    <row r="994">
      <c r="A994" s="51"/>
    </row>
    <row r="995">
      <c r="A995" s="51"/>
    </row>
    <row r="996">
      <c r="A996" s="51"/>
    </row>
    <row r="997">
      <c r="A997" s="51"/>
    </row>
    <row r="998">
      <c r="A998" s="51"/>
    </row>
    <row r="999">
      <c r="A999" s="51"/>
    </row>
    <row r="1000">
      <c r="A1000" s="51"/>
    </row>
    <row r="1001">
      <c r="A1001" s="51"/>
    </row>
    <row r="1002">
      <c r="A1002" s="51"/>
    </row>
    <row r="1003">
      <c r="A1003" s="51"/>
    </row>
    <row r="1004">
      <c r="A1004" s="51"/>
    </row>
    <row r="1005">
      <c r="A1005" s="51"/>
    </row>
    <row r="1006">
      <c r="A1006" s="51"/>
    </row>
    <row r="1007">
      <c r="A1007" s="51"/>
    </row>
    <row r="1008">
      <c r="A1008" s="51"/>
    </row>
    <row r="1009">
      <c r="A1009" s="51"/>
    </row>
    <row r="1010">
      <c r="A1010" s="51"/>
    </row>
    <row r="1011">
      <c r="A1011" s="51"/>
    </row>
    <row r="1012">
      <c r="A1012" s="51"/>
    </row>
    <row r="1013">
      <c r="A1013" s="51"/>
    </row>
    <row r="1014">
      <c r="A1014" s="51"/>
    </row>
    <row r="1015">
      <c r="A1015" s="51"/>
    </row>
    <row r="1016">
      <c r="A1016" s="51"/>
    </row>
    <row r="1017">
      <c r="A1017" s="51"/>
    </row>
    <row r="1018">
      <c r="A1018" s="51"/>
    </row>
    <row r="1019">
      <c r="A1019" s="51"/>
    </row>
    <row r="1020">
      <c r="A1020" s="51"/>
    </row>
    <row r="1021">
      <c r="A1021" s="51"/>
    </row>
    <row r="1022">
      <c r="A1022" s="51"/>
    </row>
    <row r="1023">
      <c r="A1023" s="51"/>
    </row>
    <row r="1024">
      <c r="A1024" s="51"/>
    </row>
    <row r="1025">
      <c r="A1025" s="51"/>
    </row>
    <row r="1026">
      <c r="A1026" s="51"/>
    </row>
    <row r="1027">
      <c r="A1027" s="51"/>
    </row>
    <row r="1028">
      <c r="A1028" s="51"/>
    </row>
    <row r="1029">
      <c r="A1029" s="51"/>
    </row>
    <row r="1030">
      <c r="A1030" s="51"/>
    </row>
    <row r="1031">
      <c r="A1031" s="51"/>
    </row>
    <row r="1032">
      <c r="A1032" s="51"/>
    </row>
    <row r="1033">
      <c r="A1033" s="51"/>
    </row>
    <row r="1034">
      <c r="A1034" s="51"/>
    </row>
    <row r="1035">
      <c r="A1035" s="51"/>
    </row>
    <row r="1036">
      <c r="A1036" s="51"/>
    </row>
    <row r="1037">
      <c r="A1037" s="51"/>
    </row>
    <row r="1038">
      <c r="A1038" s="51"/>
    </row>
    <row r="1039">
      <c r="A1039" s="51"/>
    </row>
    <row r="1040">
      <c r="A1040" s="51"/>
    </row>
    <row r="1041">
      <c r="A1041" s="51"/>
    </row>
    <row r="1042">
      <c r="A1042" s="51"/>
    </row>
    <row r="1043">
      <c r="A1043" s="51"/>
    </row>
    <row r="1044">
      <c r="A1044" s="51"/>
    </row>
    <row r="1045">
      <c r="A1045" s="51"/>
    </row>
    <row r="1046">
      <c r="A1046" s="51"/>
    </row>
    <row r="1047">
      <c r="A1047" s="51"/>
    </row>
    <row r="1048">
      <c r="A1048" s="51"/>
    </row>
    <row r="1049">
      <c r="A1049" s="51"/>
    </row>
    <row r="1050">
      <c r="A1050" s="51"/>
    </row>
    <row r="1051">
      <c r="A1051" s="51"/>
    </row>
    <row r="1052">
      <c r="A1052" s="51"/>
    </row>
    <row r="1053">
      <c r="A1053" s="51"/>
    </row>
    <row r="1054">
      <c r="A1054" s="51"/>
    </row>
    <row r="1055">
      <c r="A1055" s="51"/>
    </row>
    <row r="1056">
      <c r="A1056" s="51"/>
    </row>
    <row r="1057">
      <c r="A1057" s="51"/>
    </row>
    <row r="1058">
      <c r="A1058" s="51"/>
    </row>
    <row r="1059">
      <c r="A1059" s="51"/>
    </row>
    <row r="1060">
      <c r="A1060" s="51"/>
    </row>
    <row r="1061">
      <c r="A1061" s="51"/>
    </row>
    <row r="1062">
      <c r="A1062" s="51"/>
    </row>
    <row r="1063">
      <c r="A1063" s="51"/>
    </row>
    <row r="1064">
      <c r="A1064" s="51"/>
    </row>
    <row r="1065">
      <c r="A1065" s="51"/>
    </row>
    <row r="1066">
      <c r="A1066" s="51"/>
    </row>
    <row r="1067">
      <c r="A1067" s="51"/>
    </row>
    <row r="1068">
      <c r="A1068" s="51"/>
    </row>
    <row r="1069">
      <c r="A1069" s="51"/>
    </row>
    <row r="1070">
      <c r="A1070" s="51"/>
    </row>
    <row r="1071">
      <c r="A1071" s="51"/>
    </row>
    <row r="1072">
      <c r="A1072" s="51"/>
    </row>
    <row r="1073">
      <c r="A1073" s="51"/>
    </row>
    <row r="1074">
      <c r="A1074" s="51"/>
    </row>
    <row r="1075">
      <c r="A1075" s="51"/>
    </row>
    <row r="1076">
      <c r="A1076" s="51"/>
    </row>
    <row r="1077">
      <c r="A1077" s="51"/>
    </row>
    <row r="1078">
      <c r="A1078" s="51"/>
    </row>
    <row r="1079">
      <c r="A1079" s="51"/>
    </row>
    <row r="1080">
      <c r="A1080" s="51"/>
    </row>
    <row r="1081">
      <c r="A1081" s="51"/>
    </row>
    <row r="1082">
      <c r="A1082" s="51"/>
    </row>
    <row r="1083">
      <c r="A1083" s="51"/>
    </row>
    <row r="1084">
      <c r="A1084" s="51"/>
    </row>
    <row r="1085">
      <c r="A1085" s="51"/>
    </row>
    <row r="1086">
      <c r="A1086" s="51"/>
    </row>
    <row r="1087">
      <c r="A1087" s="51"/>
    </row>
    <row r="1088">
      <c r="A1088" s="51"/>
    </row>
    <row r="1089">
      <c r="A1089" s="51"/>
    </row>
    <row r="1090">
      <c r="A1090" s="51"/>
    </row>
    <row r="1091">
      <c r="A1091" s="51"/>
    </row>
    <row r="1092">
      <c r="A1092" s="51"/>
    </row>
    <row r="1093">
      <c r="A1093" s="51"/>
    </row>
    <row r="1094">
      <c r="A1094" s="51"/>
    </row>
    <row r="1095">
      <c r="A1095" s="51"/>
    </row>
    <row r="1096">
      <c r="A1096" s="51"/>
    </row>
    <row r="1097">
      <c r="A1097" s="51"/>
    </row>
    <row r="1098">
      <c r="A1098" s="51"/>
    </row>
    <row r="1099">
      <c r="A1099" s="51"/>
    </row>
    <row r="1100">
      <c r="A1100" s="51"/>
    </row>
    <row r="1101">
      <c r="A1101" s="51"/>
    </row>
    <row r="1102">
      <c r="A1102" s="51"/>
    </row>
    <row r="1103">
      <c r="A1103" s="51"/>
    </row>
    <row r="1104">
      <c r="A1104" s="51"/>
    </row>
    <row r="1105">
      <c r="A1105" s="51"/>
    </row>
    <row r="1106">
      <c r="A1106" s="51"/>
    </row>
    <row r="1107">
      <c r="A1107" s="51"/>
    </row>
    <row r="1108">
      <c r="A1108" s="51"/>
    </row>
    <row r="1109">
      <c r="A1109" s="51"/>
    </row>
    <row r="1110">
      <c r="A1110" s="51"/>
    </row>
    <row r="1111">
      <c r="A1111" s="51"/>
    </row>
    <row r="1112">
      <c r="A1112" s="51"/>
    </row>
    <row r="1113">
      <c r="A1113" s="51"/>
    </row>
    <row r="1114">
      <c r="A1114" s="51"/>
    </row>
  </sheetData>
  <dataValidations>
    <dataValidation type="custom" allowBlank="1" showDropDown="1" showInputMessage="1" prompt="Enter a valid date" sqref="A2:A1114">
      <formula1>OR(NOT(ISERROR(DATEVALUE(A2))), AND(ISNUMBER(A2), LEFT(CELL("format", A2))="D"))</formula1>
    </dataValidation>
    <dataValidation type="list" allowBlank="1" sqref="B2:D236">
      <formula1>#REF!</formula1>
    </dataValidation>
    <dataValidation type="list" allowBlank="1" showErrorMessage="1" sqref="E2:F236">
      <formula1>#REF!</formula1>
    </dataValidation>
    <dataValidation type="list" allowBlank="1" sqref="G2:H236">
      <formula1>#REF!</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1" t="s">
        <v>0</v>
      </c>
      <c r="B1" s="2">
        <f>COUNTIF('Singer Roster'!$B$791:'Singer Roster'!$B$1100,A1)</f>
        <v>25</v>
      </c>
      <c r="D1" s="1" t="s">
        <v>0</v>
      </c>
      <c r="E1" s="2">
        <f>COUNTIFS(Singing_Roster[Singer],D1,Singing_Roster[Bhajan],"&lt;&gt;")</f>
        <v>98</v>
      </c>
    </row>
    <row r="2">
      <c r="A2" s="1" t="s">
        <v>1</v>
      </c>
      <c r="B2" s="2">
        <f>COUNTIF('Singer Roster'!$B$791:'Singer Roster'!$B$1100,A2)</f>
        <v>26</v>
      </c>
      <c r="D2" s="1" t="s">
        <v>1</v>
      </c>
      <c r="E2" s="2">
        <f>COUNTIFS(Singing_Roster[Singer],D2,Singing_Roster[Bhajan],"&lt;&gt;")</f>
        <v>104</v>
      </c>
    </row>
    <row r="3">
      <c r="A3" s="1" t="s">
        <v>2</v>
      </c>
      <c r="B3" s="2">
        <f>COUNTIF('Singer Roster'!$B$791:'Singer Roster'!$B$1100,A3)</f>
        <v>28</v>
      </c>
      <c r="D3" s="1" t="s">
        <v>2</v>
      </c>
      <c r="E3" s="2">
        <f>COUNTIFS(Singing_Roster[Singer],D3,Singing_Roster[Bhajan],"&lt;&gt;")</f>
        <v>91</v>
      </c>
    </row>
    <row r="4">
      <c r="A4" s="1" t="s">
        <v>4</v>
      </c>
      <c r="B4" s="2">
        <f>COUNTIF('Singer Roster'!$B$791:'Singer Roster'!$B$1100,A4)</f>
        <v>24</v>
      </c>
      <c r="D4" s="1" t="s">
        <v>4</v>
      </c>
      <c r="E4" s="2">
        <f>COUNTIFS(Singing_Roster[Singer],D4,Singing_Roster[Bhajan],"&lt;&gt;")</f>
        <v>72</v>
      </c>
    </row>
    <row r="5">
      <c r="A5" s="1" t="s">
        <v>6</v>
      </c>
      <c r="B5" s="2">
        <f>COUNTIF('Singer Roster'!$B$791:'Singer Roster'!$B$1100,A5)</f>
        <v>10</v>
      </c>
      <c r="D5" s="1" t="s">
        <v>6</v>
      </c>
      <c r="E5" s="2">
        <f>COUNTIFS(Singing_Roster[Singer],D5,Singing_Roster[Bhajan],"&lt;&gt;")</f>
        <v>40</v>
      </c>
    </row>
    <row r="6">
      <c r="D6" s="1" t="s">
        <v>10</v>
      </c>
      <c r="E6" s="2">
        <f>COUNTIFS(Singing_Roster[Singer],D6,Singing_Roster[Bhajan],"&lt;&gt;")</f>
        <v>40</v>
      </c>
    </row>
    <row r="7">
      <c r="D7" s="1" t="s">
        <v>13</v>
      </c>
      <c r="E7" s="2">
        <f>COUNTIFS(Singing_Roster[Singer],D7,Singing_Roster[Bhajan],"&lt;&gt;")</f>
        <v>36</v>
      </c>
    </row>
    <row r="8">
      <c r="D8" s="1" t="s">
        <v>15</v>
      </c>
      <c r="E8" s="2">
        <f>COUNTIFS(Singing_Roster[Singer],D8,Singing_Roster[Bhajan],"&lt;&gt;")</f>
        <v>42</v>
      </c>
    </row>
    <row r="9">
      <c r="D9" s="1" t="s">
        <v>16</v>
      </c>
      <c r="E9" s="2">
        <f>COUNTIFS(Singing_Roster[Singer],D9,Singing_Roster[Bhajan],"&lt;&gt;")</f>
        <v>65</v>
      </c>
    </row>
    <row r="10">
      <c r="D10" s="1" t="s">
        <v>18</v>
      </c>
      <c r="E10" s="2">
        <f>COUNTIFS(Singing_Roster[Singer],D10,Singing_Roster[Bhajan],"&lt;&gt;")</f>
        <v>27</v>
      </c>
    </row>
    <row r="11">
      <c r="D11" s="1" t="s">
        <v>20</v>
      </c>
      <c r="E11" s="2">
        <f>COUNTIFS(Singing_Roster[Singer],D11,Singing_Roster[Bhajan],"&lt;&gt;")</f>
        <v>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23.0"/>
    <col customWidth="1" min="2" max="2" width="43.56"/>
    <col customWidth="1" min="3" max="4" width="33.44"/>
    <col customWidth="1" min="5" max="6" width="43.44"/>
    <col customWidth="1" min="8" max="8" width="12.0"/>
    <col customWidth="1" min="9" max="9" width="26.0"/>
    <col customWidth="1" min="10" max="10" width="16.78"/>
    <col customWidth="1" min="13" max="13" width="19.56"/>
    <col customWidth="1" min="14" max="14" width="19.78"/>
    <col customWidth="1" min="15" max="17" width="33.44"/>
    <col customWidth="1" min="18" max="18" width="13.67"/>
    <col customWidth="1" min="19" max="19" width="30.33"/>
    <col customWidth="1" min="20" max="22" width="33.44"/>
    <col customWidth="1" min="23" max="23" width="17.44"/>
    <col customWidth="1" min="24" max="24" width="23.44"/>
    <col customWidth="1" min="25" max="25" width="13.67"/>
    <col customWidth="1" min="26" max="26" width="13.0"/>
  </cols>
  <sheetData>
    <row r="1" ht="22.5" customHeight="1">
      <c r="A1" s="27" t="s">
        <v>46</v>
      </c>
      <c r="B1" s="27" t="s">
        <v>47</v>
      </c>
      <c r="C1" s="4" t="s">
        <v>48</v>
      </c>
      <c r="D1" s="27" t="s">
        <v>50</v>
      </c>
      <c r="E1" s="27" t="s">
        <v>51</v>
      </c>
      <c r="F1" s="27" t="s">
        <v>53</v>
      </c>
      <c r="G1" s="27" t="s">
        <v>54</v>
      </c>
      <c r="H1" s="27" t="s">
        <v>55</v>
      </c>
      <c r="I1" s="27" t="s">
        <v>56</v>
      </c>
      <c r="J1" s="27" t="s">
        <v>57</v>
      </c>
      <c r="K1" s="27" t="s">
        <v>58</v>
      </c>
      <c r="L1" s="27" t="s">
        <v>59</v>
      </c>
      <c r="M1" s="27" t="s">
        <v>60</v>
      </c>
      <c r="N1" s="27" t="s">
        <v>61</v>
      </c>
      <c r="O1" s="27" t="s">
        <v>62</v>
      </c>
      <c r="P1" s="27" t="s">
        <v>63</v>
      </c>
      <c r="Q1" s="27" t="s">
        <v>64</v>
      </c>
      <c r="R1" s="27" t="s">
        <v>65</v>
      </c>
      <c r="S1" s="27" t="s">
        <v>66</v>
      </c>
      <c r="T1" s="27" t="s">
        <v>67</v>
      </c>
      <c r="U1" s="27" t="s">
        <v>69</v>
      </c>
      <c r="V1" s="27" t="s">
        <v>70</v>
      </c>
      <c r="W1" s="27" t="s">
        <v>71</v>
      </c>
      <c r="X1" s="27" t="s">
        <v>72</v>
      </c>
      <c r="Y1" s="27" t="s">
        <v>73</v>
      </c>
      <c r="Z1" s="27" t="s">
        <v>74</v>
      </c>
      <c r="AA1" s="29" t="s">
        <v>75</v>
      </c>
    </row>
    <row r="2" ht="22.5" customHeight="1">
      <c r="A2" s="30" t="s">
        <v>76</v>
      </c>
      <c r="B2" s="31" t="s">
        <v>77</v>
      </c>
      <c r="C2" s="32"/>
      <c r="D2" s="31" t="s">
        <v>78</v>
      </c>
      <c r="E2" s="31" t="s">
        <v>80</v>
      </c>
      <c r="F2" s="31" t="s">
        <v>81</v>
      </c>
      <c r="G2" s="31" t="s">
        <v>25</v>
      </c>
      <c r="H2" s="31" t="s">
        <v>82</v>
      </c>
      <c r="I2" s="31" t="s">
        <v>83</v>
      </c>
      <c r="J2" s="31" t="s">
        <v>84</v>
      </c>
      <c r="K2" s="31" t="s">
        <v>85</v>
      </c>
      <c r="L2" s="31" t="s">
        <v>86</v>
      </c>
      <c r="M2" s="31" t="s">
        <v>88</v>
      </c>
      <c r="N2" s="31" t="s">
        <v>89</v>
      </c>
      <c r="O2" s="31"/>
      <c r="P2" s="31" t="s">
        <v>91</v>
      </c>
      <c r="Q2" s="31"/>
      <c r="R2" s="31" t="s">
        <v>93</v>
      </c>
      <c r="S2" s="31" t="s">
        <v>94</v>
      </c>
      <c r="T2" s="31"/>
      <c r="U2" s="31" t="s">
        <v>95</v>
      </c>
      <c r="V2" s="31"/>
      <c r="W2" s="31"/>
      <c r="X2" s="31"/>
      <c r="Y2" s="31"/>
      <c r="Z2" s="31"/>
    </row>
    <row r="3" ht="22.5" customHeight="1">
      <c r="A3" s="30" t="s">
        <v>97</v>
      </c>
      <c r="B3" s="31" t="s">
        <v>98</v>
      </c>
      <c r="C3" s="32"/>
      <c r="D3" s="31" t="s">
        <v>78</v>
      </c>
      <c r="E3" s="31" t="s">
        <v>99</v>
      </c>
      <c r="F3" s="31"/>
      <c r="G3" s="31"/>
      <c r="H3" s="31" t="s">
        <v>82</v>
      </c>
      <c r="I3" s="31"/>
      <c r="J3" s="31"/>
      <c r="K3" s="31"/>
      <c r="L3" s="31"/>
      <c r="M3" s="31"/>
      <c r="N3" s="31"/>
      <c r="O3" s="31"/>
      <c r="P3" s="31"/>
      <c r="Q3" s="31"/>
      <c r="R3" s="31"/>
      <c r="S3" s="31"/>
      <c r="T3" s="31"/>
      <c r="U3" s="31" t="s">
        <v>102</v>
      </c>
      <c r="V3" s="31"/>
      <c r="W3" s="31"/>
      <c r="X3" s="31"/>
      <c r="Y3" s="31"/>
      <c r="Z3" s="31"/>
    </row>
    <row r="4" ht="22.5" customHeight="1">
      <c r="A4" s="30" t="s">
        <v>103</v>
      </c>
      <c r="B4" s="31" t="s">
        <v>104</v>
      </c>
      <c r="C4" s="33"/>
      <c r="D4" s="31" t="s">
        <v>78</v>
      </c>
      <c r="E4" s="31" t="s">
        <v>105</v>
      </c>
      <c r="F4" s="31" t="s">
        <v>106</v>
      </c>
      <c r="G4" s="31" t="s">
        <v>25</v>
      </c>
      <c r="H4" s="31" t="s">
        <v>82</v>
      </c>
      <c r="I4" s="31" t="s">
        <v>83</v>
      </c>
      <c r="J4" s="31" t="s">
        <v>84</v>
      </c>
      <c r="K4" s="31" t="s">
        <v>107</v>
      </c>
      <c r="L4" s="31" t="s">
        <v>86</v>
      </c>
      <c r="M4" s="31" t="s">
        <v>89</v>
      </c>
      <c r="N4" s="31" t="s">
        <v>108</v>
      </c>
      <c r="O4" s="31"/>
      <c r="P4" s="31" t="s">
        <v>109</v>
      </c>
      <c r="Q4" s="31"/>
      <c r="R4" s="31" t="s">
        <v>93</v>
      </c>
      <c r="S4" s="31" t="s">
        <v>94</v>
      </c>
      <c r="T4" s="31" t="s">
        <v>111</v>
      </c>
      <c r="U4" s="31" t="s">
        <v>112</v>
      </c>
      <c r="V4" s="31"/>
      <c r="W4" s="31"/>
      <c r="X4" s="31"/>
      <c r="Y4" s="31"/>
      <c r="Z4" s="31"/>
    </row>
    <row r="5" ht="22.5" customHeight="1">
      <c r="A5" s="30" t="s">
        <v>113</v>
      </c>
      <c r="B5" s="31" t="s">
        <v>114</v>
      </c>
      <c r="C5" s="33"/>
      <c r="D5" s="31" t="s">
        <v>115</v>
      </c>
      <c r="E5" s="31" t="s">
        <v>116</v>
      </c>
      <c r="F5" s="31"/>
      <c r="G5" s="31" t="s">
        <v>117</v>
      </c>
      <c r="H5" s="31" t="s">
        <v>118</v>
      </c>
      <c r="I5" s="31" t="s">
        <v>119</v>
      </c>
      <c r="J5" s="31" t="s">
        <v>84</v>
      </c>
      <c r="K5" s="31" t="s">
        <v>107</v>
      </c>
      <c r="L5" s="31" t="s">
        <v>86</v>
      </c>
      <c r="M5" s="31" t="s">
        <v>120</v>
      </c>
      <c r="N5" s="31" t="s">
        <v>88</v>
      </c>
      <c r="O5" s="31"/>
      <c r="P5" s="31"/>
      <c r="Q5" s="31"/>
      <c r="R5" s="31" t="s">
        <v>93</v>
      </c>
      <c r="S5" s="31" t="s">
        <v>94</v>
      </c>
      <c r="T5" s="31" t="s">
        <v>121</v>
      </c>
      <c r="U5" s="31" t="s">
        <v>122</v>
      </c>
      <c r="V5" s="31"/>
      <c r="W5" s="31" t="s">
        <v>123</v>
      </c>
      <c r="X5" s="31"/>
      <c r="Y5" s="31"/>
      <c r="Z5" s="31"/>
    </row>
    <row r="6" ht="22.5" customHeight="1">
      <c r="A6" s="30" t="s">
        <v>124</v>
      </c>
      <c r="B6" s="31" t="s">
        <v>125</v>
      </c>
      <c r="C6" s="33"/>
      <c r="D6" s="31" t="s">
        <v>127</v>
      </c>
      <c r="E6" s="31" t="s">
        <v>128</v>
      </c>
      <c r="F6" s="31"/>
      <c r="G6" s="31" t="s">
        <v>25</v>
      </c>
      <c r="H6" s="31" t="s">
        <v>129</v>
      </c>
      <c r="I6" s="31" t="s">
        <v>130</v>
      </c>
      <c r="J6" s="31" t="s">
        <v>84</v>
      </c>
      <c r="K6" s="31" t="s">
        <v>85</v>
      </c>
      <c r="L6" s="31" t="s">
        <v>131</v>
      </c>
      <c r="M6" s="31" t="s">
        <v>89</v>
      </c>
      <c r="N6" s="31" t="s">
        <v>108</v>
      </c>
      <c r="O6" s="31"/>
      <c r="P6" s="31" t="s">
        <v>132</v>
      </c>
      <c r="Q6" s="31"/>
      <c r="R6" s="31"/>
      <c r="S6" s="31" t="s">
        <v>133</v>
      </c>
      <c r="T6" s="31" t="s">
        <v>134</v>
      </c>
      <c r="U6" s="31" t="s">
        <v>135</v>
      </c>
      <c r="V6" s="30" t="s">
        <v>136</v>
      </c>
      <c r="W6" s="31"/>
      <c r="X6" s="31"/>
      <c r="Y6" s="31"/>
      <c r="Z6" s="31"/>
    </row>
    <row r="7" ht="22.5" customHeight="1">
      <c r="A7" s="30" t="s">
        <v>137</v>
      </c>
      <c r="B7" s="31" t="s">
        <v>139</v>
      </c>
      <c r="C7" s="32"/>
      <c r="D7" s="31" t="s">
        <v>140</v>
      </c>
      <c r="E7" s="31" t="s">
        <v>141</v>
      </c>
      <c r="F7" s="31"/>
      <c r="G7" s="31" t="s">
        <v>23</v>
      </c>
      <c r="H7" s="31" t="s">
        <v>142</v>
      </c>
      <c r="I7" s="31" t="s">
        <v>143</v>
      </c>
      <c r="J7" s="31" t="s">
        <v>84</v>
      </c>
      <c r="K7" s="31"/>
      <c r="L7" s="31"/>
      <c r="M7" s="31" t="s">
        <v>52</v>
      </c>
      <c r="N7" s="31" t="s">
        <v>144</v>
      </c>
      <c r="O7" s="31"/>
      <c r="P7" s="31"/>
      <c r="Q7" s="31"/>
      <c r="R7" s="31"/>
      <c r="S7" s="31"/>
      <c r="T7" s="31" t="s">
        <v>145</v>
      </c>
      <c r="U7" s="31" t="s">
        <v>146</v>
      </c>
      <c r="V7" s="31"/>
      <c r="W7" s="31"/>
      <c r="X7" s="31"/>
      <c r="Y7" s="31"/>
      <c r="Z7" s="31"/>
    </row>
    <row r="8" ht="22.5" customHeight="1">
      <c r="A8" s="30" t="s">
        <v>147</v>
      </c>
      <c r="B8" s="31" t="s">
        <v>148</v>
      </c>
      <c r="C8" s="32"/>
      <c r="D8" s="31" t="s">
        <v>149</v>
      </c>
      <c r="E8" s="31" t="s">
        <v>150</v>
      </c>
      <c r="F8" s="31"/>
      <c r="G8" s="31" t="s">
        <v>92</v>
      </c>
      <c r="H8" s="31" t="s">
        <v>142</v>
      </c>
      <c r="I8" s="31" t="s">
        <v>119</v>
      </c>
      <c r="J8" s="31" t="s">
        <v>84</v>
      </c>
      <c r="K8" s="31"/>
      <c r="L8" s="31"/>
      <c r="M8" s="31" t="s">
        <v>152</v>
      </c>
      <c r="N8" s="31" t="s">
        <v>153</v>
      </c>
      <c r="O8" s="31"/>
      <c r="P8" s="31"/>
      <c r="Q8" s="31"/>
      <c r="R8" s="31"/>
      <c r="S8" s="31"/>
      <c r="T8" s="31" t="s">
        <v>156</v>
      </c>
      <c r="U8" s="31" t="s">
        <v>157</v>
      </c>
      <c r="V8" s="31"/>
      <c r="W8" s="31"/>
      <c r="X8" s="31"/>
      <c r="Y8" s="31"/>
      <c r="Z8" s="31"/>
    </row>
    <row r="9" ht="22.5" customHeight="1">
      <c r="A9" s="30" t="s">
        <v>158</v>
      </c>
      <c r="B9" s="31" t="s">
        <v>159</v>
      </c>
      <c r="C9" s="33"/>
      <c r="D9" s="31" t="s">
        <v>160</v>
      </c>
      <c r="E9" s="31" t="s">
        <v>161</v>
      </c>
      <c r="F9" s="31"/>
      <c r="G9" s="31" t="s">
        <v>163</v>
      </c>
      <c r="H9" s="31" t="s">
        <v>142</v>
      </c>
      <c r="I9" s="31"/>
      <c r="J9" s="31"/>
      <c r="K9" s="31"/>
      <c r="L9" s="31"/>
      <c r="M9" s="31"/>
      <c r="N9" s="31"/>
      <c r="O9" s="31"/>
      <c r="P9" s="31"/>
      <c r="Q9" s="31"/>
      <c r="R9" s="31"/>
      <c r="S9" s="31"/>
      <c r="T9" s="31" t="s">
        <v>165</v>
      </c>
      <c r="U9" s="31" t="s">
        <v>166</v>
      </c>
      <c r="V9" s="31"/>
      <c r="W9" s="31"/>
      <c r="X9" s="31"/>
      <c r="Y9" s="31"/>
      <c r="Z9" s="31"/>
    </row>
    <row r="10" ht="22.5" customHeight="1">
      <c r="A10" s="30" t="s">
        <v>167</v>
      </c>
      <c r="B10" s="31" t="s">
        <v>168</v>
      </c>
      <c r="C10" s="33"/>
      <c r="D10" s="31" t="s">
        <v>170</v>
      </c>
      <c r="E10" s="31" t="s">
        <v>171</v>
      </c>
      <c r="F10" s="31"/>
      <c r="G10" s="31" t="s">
        <v>25</v>
      </c>
      <c r="H10" s="31" t="s">
        <v>142</v>
      </c>
      <c r="I10" s="31" t="s">
        <v>172</v>
      </c>
      <c r="J10" s="31" t="s">
        <v>84</v>
      </c>
      <c r="K10" s="31" t="s">
        <v>173</v>
      </c>
      <c r="L10" s="31" t="s">
        <v>86</v>
      </c>
      <c r="M10" s="31" t="s">
        <v>41</v>
      </c>
      <c r="N10" s="31" t="s">
        <v>120</v>
      </c>
      <c r="O10" s="31"/>
      <c r="P10" s="31" t="s">
        <v>174</v>
      </c>
      <c r="Q10" s="31"/>
      <c r="R10" s="31" t="s">
        <v>93</v>
      </c>
      <c r="S10" s="31" t="s">
        <v>94</v>
      </c>
      <c r="T10" s="31" t="s">
        <v>175</v>
      </c>
      <c r="U10" s="31" t="s">
        <v>176</v>
      </c>
      <c r="V10" s="30" t="s">
        <v>177</v>
      </c>
      <c r="W10" s="31"/>
      <c r="X10" s="31"/>
      <c r="Y10" s="31"/>
      <c r="Z10" s="31"/>
    </row>
    <row r="11" ht="22.5" customHeight="1">
      <c r="A11" s="30" t="s">
        <v>178</v>
      </c>
      <c r="B11" s="31" t="s">
        <v>179</v>
      </c>
      <c r="C11" s="33"/>
      <c r="D11" s="31" t="s">
        <v>180</v>
      </c>
      <c r="E11" s="31" t="s">
        <v>181</v>
      </c>
      <c r="F11" s="31" t="s">
        <v>182</v>
      </c>
      <c r="G11" s="31" t="s">
        <v>23</v>
      </c>
      <c r="H11" s="31" t="s">
        <v>142</v>
      </c>
      <c r="I11" s="31" t="s">
        <v>183</v>
      </c>
      <c r="J11" s="31" t="s">
        <v>184</v>
      </c>
      <c r="K11" s="31" t="s">
        <v>85</v>
      </c>
      <c r="L11" s="31" t="s">
        <v>131</v>
      </c>
      <c r="M11" s="31" t="s">
        <v>185</v>
      </c>
      <c r="N11" s="31" t="s">
        <v>41</v>
      </c>
      <c r="O11" s="31"/>
      <c r="P11" s="31" t="s">
        <v>186</v>
      </c>
      <c r="Q11" s="31"/>
      <c r="R11" s="31" t="s">
        <v>93</v>
      </c>
      <c r="S11" s="31" t="s">
        <v>188</v>
      </c>
      <c r="T11" s="31" t="s">
        <v>189</v>
      </c>
      <c r="U11" s="31" t="s">
        <v>191</v>
      </c>
      <c r="V11" s="30" t="s">
        <v>192</v>
      </c>
      <c r="W11" s="31"/>
      <c r="X11" s="31"/>
      <c r="Y11" s="31"/>
      <c r="Z11" s="31" t="s">
        <v>193</v>
      </c>
    </row>
    <row r="12" ht="22.5" customHeight="1">
      <c r="A12" s="30" t="s">
        <v>195</v>
      </c>
      <c r="B12" s="31" t="s">
        <v>196</v>
      </c>
      <c r="C12" s="33"/>
      <c r="D12" s="31" t="s">
        <v>197</v>
      </c>
      <c r="E12" s="31" t="s">
        <v>198</v>
      </c>
      <c r="F12" s="31"/>
      <c r="G12" s="31" t="s">
        <v>25</v>
      </c>
      <c r="H12" s="31" t="s">
        <v>142</v>
      </c>
      <c r="I12" s="31"/>
      <c r="J12" s="31"/>
      <c r="K12" s="31"/>
      <c r="L12" s="31"/>
      <c r="M12" s="31"/>
      <c r="N12" s="31"/>
      <c r="O12" s="31"/>
      <c r="P12" s="31"/>
      <c r="Q12" s="31"/>
      <c r="R12" s="31"/>
      <c r="S12" s="31"/>
      <c r="T12" s="31" t="s">
        <v>199</v>
      </c>
      <c r="U12" s="31" t="s">
        <v>200</v>
      </c>
      <c r="V12" s="31"/>
      <c r="W12" s="31"/>
      <c r="X12" s="31"/>
      <c r="Y12" s="31"/>
      <c r="Z12" s="31"/>
    </row>
    <row r="13" ht="22.5" customHeight="1">
      <c r="A13" s="30" t="s">
        <v>202</v>
      </c>
      <c r="B13" s="31" t="s">
        <v>204</v>
      </c>
      <c r="C13" s="32" t="s">
        <v>205</v>
      </c>
      <c r="D13" s="31" t="s">
        <v>206</v>
      </c>
      <c r="E13" s="31" t="s">
        <v>207</v>
      </c>
      <c r="F13" s="31" t="s">
        <v>208</v>
      </c>
      <c r="G13" s="31" t="s">
        <v>25</v>
      </c>
      <c r="H13" s="31" t="s">
        <v>142</v>
      </c>
      <c r="I13" s="31" t="s">
        <v>209</v>
      </c>
      <c r="J13" s="31" t="s">
        <v>84</v>
      </c>
      <c r="K13" s="31" t="s">
        <v>85</v>
      </c>
      <c r="L13" s="31" t="s">
        <v>86</v>
      </c>
      <c r="M13" s="31" t="s">
        <v>210</v>
      </c>
      <c r="N13" s="31" t="s">
        <v>152</v>
      </c>
      <c r="O13" s="31" t="s">
        <v>211</v>
      </c>
      <c r="P13" s="31" t="s">
        <v>212</v>
      </c>
      <c r="Q13" s="31"/>
      <c r="R13" s="31" t="s">
        <v>93</v>
      </c>
      <c r="S13" s="31" t="s">
        <v>213</v>
      </c>
      <c r="T13" s="31" t="s">
        <v>214</v>
      </c>
      <c r="U13" s="31" t="s">
        <v>215</v>
      </c>
      <c r="V13" s="30" t="s">
        <v>216</v>
      </c>
      <c r="W13" s="31"/>
      <c r="X13" s="31" t="s">
        <v>217</v>
      </c>
      <c r="Y13" s="31"/>
      <c r="Z13" s="31"/>
    </row>
    <row r="14" ht="22.5" customHeight="1">
      <c r="A14" s="30" t="s">
        <v>218</v>
      </c>
      <c r="B14" s="31" t="s">
        <v>221</v>
      </c>
      <c r="C14" s="32" t="s">
        <v>1</v>
      </c>
      <c r="D14" s="31" t="s">
        <v>222</v>
      </c>
      <c r="E14" s="31" t="s">
        <v>223</v>
      </c>
      <c r="F14" s="31" t="s">
        <v>224</v>
      </c>
      <c r="G14" s="31" t="s">
        <v>25</v>
      </c>
      <c r="H14" s="31" t="s">
        <v>142</v>
      </c>
      <c r="I14" s="31" t="s">
        <v>225</v>
      </c>
      <c r="J14" s="31" t="s">
        <v>84</v>
      </c>
      <c r="K14" s="31" t="s">
        <v>173</v>
      </c>
      <c r="L14" s="31" t="s">
        <v>226</v>
      </c>
      <c r="M14" s="39" t="s">
        <v>227</v>
      </c>
      <c r="N14" s="39" t="s">
        <v>228</v>
      </c>
      <c r="O14" s="31" t="s">
        <v>229</v>
      </c>
      <c r="P14" s="31" t="s">
        <v>230</v>
      </c>
      <c r="Q14" s="31"/>
      <c r="R14" s="31" t="s">
        <v>93</v>
      </c>
      <c r="S14" s="31" t="s">
        <v>231</v>
      </c>
      <c r="T14" s="31" t="s">
        <v>232</v>
      </c>
      <c r="U14" s="31" t="s">
        <v>233</v>
      </c>
      <c r="V14" s="31"/>
      <c r="W14" s="31"/>
      <c r="X14" s="31"/>
      <c r="Y14" s="31"/>
      <c r="Z14" s="31"/>
    </row>
    <row r="15" ht="22.5" customHeight="1">
      <c r="A15" s="30" t="s">
        <v>235</v>
      </c>
      <c r="B15" s="31" t="s">
        <v>236</v>
      </c>
      <c r="C15" s="33"/>
      <c r="D15" s="31" t="s">
        <v>237</v>
      </c>
      <c r="E15" s="31" t="s">
        <v>238</v>
      </c>
      <c r="F15" s="31"/>
      <c r="G15" s="31" t="s">
        <v>23</v>
      </c>
      <c r="H15" s="31" t="s">
        <v>142</v>
      </c>
      <c r="I15" s="31"/>
      <c r="J15" s="31"/>
      <c r="K15" s="31"/>
      <c r="L15" s="31"/>
      <c r="M15" s="31"/>
      <c r="N15" s="31"/>
      <c r="O15" s="31"/>
      <c r="P15" s="31"/>
      <c r="Q15" s="31"/>
      <c r="R15" s="31"/>
      <c r="S15" s="31"/>
      <c r="T15" s="31" t="s">
        <v>239</v>
      </c>
      <c r="U15" s="31" t="s">
        <v>240</v>
      </c>
      <c r="V15" s="31"/>
      <c r="W15" s="31"/>
      <c r="X15" s="31"/>
      <c r="Y15" s="31"/>
      <c r="Z15" s="31"/>
    </row>
    <row r="16" ht="22.5" customHeight="1">
      <c r="A16" s="30" t="s">
        <v>241</v>
      </c>
      <c r="B16" s="31" t="s">
        <v>242</v>
      </c>
      <c r="C16" s="33"/>
      <c r="D16" s="31" t="s">
        <v>243</v>
      </c>
      <c r="E16" s="31" t="s">
        <v>244</v>
      </c>
      <c r="F16" s="31"/>
      <c r="G16" s="31" t="s">
        <v>23</v>
      </c>
      <c r="H16" s="31" t="s">
        <v>142</v>
      </c>
      <c r="I16" s="31" t="s">
        <v>245</v>
      </c>
      <c r="J16" s="31" t="s">
        <v>84</v>
      </c>
      <c r="K16" s="31"/>
      <c r="L16" s="31"/>
      <c r="M16" s="39" t="s">
        <v>227</v>
      </c>
      <c r="N16" s="39" t="s">
        <v>228</v>
      </c>
      <c r="O16" s="31"/>
      <c r="P16" s="31"/>
      <c r="Q16" s="31"/>
      <c r="R16" s="31"/>
      <c r="S16" s="31"/>
      <c r="T16" s="31" t="s">
        <v>247</v>
      </c>
      <c r="U16" s="31" t="s">
        <v>248</v>
      </c>
      <c r="V16" s="31"/>
      <c r="W16" s="31"/>
      <c r="X16" s="31"/>
      <c r="Y16" s="31"/>
      <c r="Z16" s="31"/>
    </row>
    <row r="17" ht="22.5" customHeight="1">
      <c r="A17" s="30" t="s">
        <v>250</v>
      </c>
      <c r="B17" s="31" t="s">
        <v>251</v>
      </c>
      <c r="C17" s="33"/>
      <c r="D17" s="31" t="s">
        <v>252</v>
      </c>
      <c r="E17" s="31" t="s">
        <v>253</v>
      </c>
      <c r="F17" s="31"/>
      <c r="G17" s="31" t="s">
        <v>25</v>
      </c>
      <c r="H17" s="31" t="s">
        <v>142</v>
      </c>
      <c r="I17" s="31" t="s">
        <v>254</v>
      </c>
      <c r="J17" s="31" t="s">
        <v>84</v>
      </c>
      <c r="K17" s="31"/>
      <c r="L17" s="31"/>
      <c r="M17" s="31" t="s">
        <v>41</v>
      </c>
      <c r="N17" s="31" t="s">
        <v>120</v>
      </c>
      <c r="O17" s="31"/>
      <c r="P17" s="31"/>
      <c r="Q17" s="31"/>
      <c r="R17" s="31"/>
      <c r="S17" s="31"/>
      <c r="T17" s="31" t="s">
        <v>255</v>
      </c>
      <c r="U17" s="31" t="s">
        <v>256</v>
      </c>
      <c r="V17" s="31"/>
      <c r="W17" s="31"/>
      <c r="X17" s="31"/>
      <c r="Y17" s="31"/>
      <c r="Z17" s="31"/>
    </row>
    <row r="18" ht="22.5" customHeight="1">
      <c r="A18" s="30" t="s">
        <v>259</v>
      </c>
      <c r="B18" s="31" t="s">
        <v>260</v>
      </c>
      <c r="C18" s="33"/>
      <c r="D18" s="31" t="s">
        <v>261</v>
      </c>
      <c r="E18" s="31" t="s">
        <v>262</v>
      </c>
      <c r="F18" s="31" t="s">
        <v>263</v>
      </c>
      <c r="G18" s="31" t="s">
        <v>23</v>
      </c>
      <c r="H18" s="31" t="s">
        <v>142</v>
      </c>
      <c r="I18" s="31" t="s">
        <v>264</v>
      </c>
      <c r="J18" s="31" t="s">
        <v>84</v>
      </c>
      <c r="K18" s="31" t="s">
        <v>85</v>
      </c>
      <c r="L18" s="31" t="s">
        <v>86</v>
      </c>
      <c r="M18" s="31" t="s">
        <v>152</v>
      </c>
      <c r="N18" s="31" t="s">
        <v>153</v>
      </c>
      <c r="O18" s="31"/>
      <c r="P18" s="31"/>
      <c r="Q18" s="31"/>
      <c r="R18" s="31" t="s">
        <v>93</v>
      </c>
      <c r="S18" s="31" t="s">
        <v>94</v>
      </c>
      <c r="T18" s="31" t="s">
        <v>265</v>
      </c>
      <c r="U18" s="31" t="s">
        <v>266</v>
      </c>
      <c r="V18" s="31"/>
      <c r="W18" s="31"/>
      <c r="X18" s="31"/>
      <c r="Y18" s="31"/>
      <c r="Z18" s="31"/>
    </row>
    <row r="19" ht="22.5" customHeight="1">
      <c r="A19" s="30" t="s">
        <v>267</v>
      </c>
      <c r="B19" s="31" t="s">
        <v>268</v>
      </c>
      <c r="C19" s="33"/>
      <c r="D19" s="31" t="s">
        <v>269</v>
      </c>
      <c r="E19" s="31" t="s">
        <v>270</v>
      </c>
      <c r="F19" s="31"/>
      <c r="G19" s="31" t="s">
        <v>23</v>
      </c>
      <c r="H19" s="31" t="s">
        <v>142</v>
      </c>
      <c r="I19" s="31" t="s">
        <v>271</v>
      </c>
      <c r="J19" s="31" t="s">
        <v>84</v>
      </c>
      <c r="K19" s="31" t="s">
        <v>173</v>
      </c>
      <c r="L19" s="31" t="s">
        <v>131</v>
      </c>
      <c r="M19" s="31" t="s">
        <v>88</v>
      </c>
      <c r="N19" s="31" t="s">
        <v>89</v>
      </c>
      <c r="O19" s="31"/>
      <c r="P19" s="31"/>
      <c r="Q19" s="31"/>
      <c r="R19" s="31"/>
      <c r="S19" s="31"/>
      <c r="T19" s="31" t="s">
        <v>273</v>
      </c>
      <c r="U19" s="31" t="s">
        <v>274</v>
      </c>
      <c r="V19" s="31"/>
      <c r="W19" s="31"/>
      <c r="X19" s="31"/>
      <c r="Y19" s="31"/>
      <c r="Z19" s="31"/>
    </row>
    <row r="20" ht="22.5" customHeight="1">
      <c r="A20" s="30" t="s">
        <v>275</v>
      </c>
      <c r="B20" s="31" t="s">
        <v>276</v>
      </c>
      <c r="C20" s="32" t="s">
        <v>10</v>
      </c>
      <c r="D20" s="31" t="s">
        <v>277</v>
      </c>
      <c r="E20" s="31" t="s">
        <v>278</v>
      </c>
      <c r="F20" s="31" t="s">
        <v>279</v>
      </c>
      <c r="G20" s="31" t="s">
        <v>25</v>
      </c>
      <c r="H20" s="31" t="s">
        <v>142</v>
      </c>
      <c r="I20" s="31" t="s">
        <v>119</v>
      </c>
      <c r="J20" s="31" t="s">
        <v>84</v>
      </c>
      <c r="K20" s="31" t="s">
        <v>173</v>
      </c>
      <c r="L20" s="31" t="s">
        <v>280</v>
      </c>
      <c r="M20" s="31" t="s">
        <v>41</v>
      </c>
      <c r="N20" s="31" t="s">
        <v>120</v>
      </c>
      <c r="O20" s="31"/>
      <c r="P20" s="31" t="s">
        <v>281</v>
      </c>
      <c r="Q20" s="31"/>
      <c r="R20" s="31" t="s">
        <v>93</v>
      </c>
      <c r="S20" s="31" t="s">
        <v>94</v>
      </c>
      <c r="T20" s="31" t="s">
        <v>282</v>
      </c>
      <c r="U20" s="31" t="s">
        <v>283</v>
      </c>
      <c r="V20" s="31"/>
      <c r="W20" s="31"/>
      <c r="X20" s="31"/>
      <c r="Y20" s="31"/>
      <c r="Z20" s="31"/>
    </row>
    <row r="21" ht="22.5" customHeight="1">
      <c r="A21" s="30" t="s">
        <v>285</v>
      </c>
      <c r="B21" s="31" t="s">
        <v>286</v>
      </c>
      <c r="C21" s="32" t="s">
        <v>287</v>
      </c>
      <c r="D21" s="31" t="s">
        <v>288</v>
      </c>
      <c r="E21" s="31" t="s">
        <v>289</v>
      </c>
      <c r="F21" s="31" t="s">
        <v>290</v>
      </c>
      <c r="G21" s="31" t="s">
        <v>25</v>
      </c>
      <c r="H21" s="31" t="s">
        <v>142</v>
      </c>
      <c r="I21" s="31" t="s">
        <v>291</v>
      </c>
      <c r="J21" s="31" t="s">
        <v>84</v>
      </c>
      <c r="K21" s="31" t="s">
        <v>85</v>
      </c>
      <c r="L21" s="31" t="s">
        <v>131</v>
      </c>
      <c r="M21" s="31" t="s">
        <v>89</v>
      </c>
      <c r="N21" s="31" t="s">
        <v>108</v>
      </c>
      <c r="O21" s="31" t="s">
        <v>292</v>
      </c>
      <c r="P21" s="31" t="s">
        <v>132</v>
      </c>
      <c r="Q21" s="30" t="s">
        <v>293</v>
      </c>
      <c r="R21" s="31" t="s">
        <v>93</v>
      </c>
      <c r="S21" s="31" t="s">
        <v>294</v>
      </c>
      <c r="T21" s="31" t="s">
        <v>295</v>
      </c>
      <c r="U21" s="31" t="s">
        <v>296</v>
      </c>
      <c r="V21" s="31"/>
      <c r="W21" s="31"/>
      <c r="X21" s="31"/>
      <c r="Y21" s="31"/>
      <c r="Z21" s="31"/>
    </row>
    <row r="22" ht="22.5" customHeight="1">
      <c r="A22" s="30" t="s">
        <v>297</v>
      </c>
      <c r="B22" s="31" t="s">
        <v>299</v>
      </c>
      <c r="C22" s="33"/>
      <c r="D22" s="31" t="s">
        <v>300</v>
      </c>
      <c r="E22" s="31" t="s">
        <v>301</v>
      </c>
      <c r="F22" s="31" t="s">
        <v>302</v>
      </c>
      <c r="G22" s="31" t="s">
        <v>23</v>
      </c>
      <c r="H22" s="31" t="s">
        <v>142</v>
      </c>
      <c r="I22" s="31" t="s">
        <v>303</v>
      </c>
      <c r="J22" s="31" t="s">
        <v>84</v>
      </c>
      <c r="K22" s="31" t="s">
        <v>85</v>
      </c>
      <c r="L22" s="31" t="s">
        <v>86</v>
      </c>
      <c r="M22" s="31" t="s">
        <v>41</v>
      </c>
      <c r="N22" s="31" t="s">
        <v>120</v>
      </c>
      <c r="O22" s="31"/>
      <c r="P22" s="31" t="s">
        <v>304</v>
      </c>
      <c r="Q22" s="31"/>
      <c r="R22" s="31" t="s">
        <v>93</v>
      </c>
      <c r="S22" s="31" t="s">
        <v>94</v>
      </c>
      <c r="T22" s="31" t="s">
        <v>305</v>
      </c>
      <c r="U22" s="31" t="s">
        <v>306</v>
      </c>
      <c r="V22" s="31"/>
      <c r="W22" s="31"/>
      <c r="X22" s="31"/>
      <c r="Y22" s="31"/>
      <c r="Z22" s="31"/>
    </row>
    <row r="23" ht="22.5" customHeight="1">
      <c r="A23" s="30" t="s">
        <v>307</v>
      </c>
      <c r="B23" s="31" t="s">
        <v>308</v>
      </c>
      <c r="C23" s="33"/>
      <c r="D23" s="31" t="s">
        <v>309</v>
      </c>
      <c r="E23" s="31" t="s">
        <v>310</v>
      </c>
      <c r="F23" s="31"/>
      <c r="G23" s="31" t="s">
        <v>43</v>
      </c>
      <c r="H23" s="31" t="s">
        <v>142</v>
      </c>
      <c r="I23" s="31"/>
      <c r="J23" s="31"/>
      <c r="K23" s="31"/>
      <c r="L23" s="31"/>
      <c r="M23" s="31"/>
      <c r="N23" s="31"/>
      <c r="O23" s="31"/>
      <c r="P23" s="31"/>
      <c r="Q23" s="31"/>
      <c r="R23" s="31"/>
      <c r="S23" s="31"/>
      <c r="T23" s="31" t="s">
        <v>312</v>
      </c>
      <c r="U23" s="31" t="s">
        <v>313</v>
      </c>
      <c r="V23" s="31"/>
      <c r="W23" s="31"/>
      <c r="X23" s="31"/>
      <c r="Y23" s="31"/>
      <c r="Z23" s="31"/>
    </row>
    <row r="24" ht="22.5" customHeight="1">
      <c r="A24" s="30" t="s">
        <v>314</v>
      </c>
      <c r="B24" s="31" t="s">
        <v>315</v>
      </c>
      <c r="C24" s="33"/>
      <c r="D24" s="31" t="s">
        <v>316</v>
      </c>
      <c r="E24" s="31" t="s">
        <v>317</v>
      </c>
      <c r="F24" s="31" t="s">
        <v>318</v>
      </c>
      <c r="G24" s="31" t="s">
        <v>25</v>
      </c>
      <c r="H24" s="31" t="s">
        <v>142</v>
      </c>
      <c r="I24" s="31" t="s">
        <v>319</v>
      </c>
      <c r="J24" s="31" t="s">
        <v>84</v>
      </c>
      <c r="K24" s="31" t="s">
        <v>85</v>
      </c>
      <c r="L24" s="31" t="s">
        <v>280</v>
      </c>
      <c r="M24" s="31" t="s">
        <v>185</v>
      </c>
      <c r="N24" s="31" t="s">
        <v>101</v>
      </c>
      <c r="O24" s="31"/>
      <c r="P24" s="31" t="s">
        <v>320</v>
      </c>
      <c r="Q24" s="31"/>
      <c r="R24" s="31" t="s">
        <v>93</v>
      </c>
      <c r="S24" s="31" t="s">
        <v>321</v>
      </c>
      <c r="T24" s="31" t="s">
        <v>322</v>
      </c>
      <c r="U24" s="31" t="s">
        <v>323</v>
      </c>
      <c r="V24" s="31"/>
      <c r="W24" s="31"/>
      <c r="X24" s="31"/>
      <c r="Y24" s="31"/>
      <c r="Z24" s="31"/>
    </row>
    <row r="25" ht="22.5" customHeight="1">
      <c r="A25" s="30" t="s">
        <v>325</v>
      </c>
      <c r="B25" s="31" t="s">
        <v>326</v>
      </c>
      <c r="C25" s="33"/>
      <c r="D25" s="31" t="s">
        <v>327</v>
      </c>
      <c r="E25" s="31" t="s">
        <v>328</v>
      </c>
      <c r="F25" s="31"/>
      <c r="G25" s="31"/>
      <c r="H25" s="31"/>
      <c r="I25" s="31"/>
      <c r="J25" s="31"/>
      <c r="K25" s="31"/>
      <c r="L25" s="31"/>
      <c r="M25" s="31"/>
      <c r="N25" s="31"/>
      <c r="O25" s="31"/>
      <c r="P25" s="31"/>
      <c r="Q25" s="31"/>
      <c r="R25" s="31"/>
      <c r="S25" s="31"/>
      <c r="T25" s="31"/>
      <c r="U25" s="31" t="s">
        <v>329</v>
      </c>
      <c r="V25" s="31"/>
      <c r="W25" s="31"/>
      <c r="X25" s="31"/>
      <c r="Y25" s="31"/>
      <c r="Z25" s="31"/>
    </row>
    <row r="26" ht="22.5" customHeight="1">
      <c r="A26" s="30" t="s">
        <v>330</v>
      </c>
      <c r="B26" s="39" t="s">
        <v>331</v>
      </c>
      <c r="C26" s="33"/>
      <c r="D26" s="31" t="s">
        <v>332</v>
      </c>
      <c r="E26" s="31" t="s">
        <v>333</v>
      </c>
      <c r="F26" s="31" t="s">
        <v>335</v>
      </c>
      <c r="G26" s="31" t="s">
        <v>35</v>
      </c>
      <c r="H26" s="31" t="s">
        <v>142</v>
      </c>
      <c r="I26" s="31" t="s">
        <v>336</v>
      </c>
      <c r="J26" s="31" t="s">
        <v>84</v>
      </c>
      <c r="K26" s="31" t="s">
        <v>173</v>
      </c>
      <c r="L26" s="31" t="s">
        <v>280</v>
      </c>
      <c r="M26" s="31" t="s">
        <v>41</v>
      </c>
      <c r="N26" s="31" t="s">
        <v>120</v>
      </c>
      <c r="O26" s="31"/>
      <c r="P26" s="31"/>
      <c r="Q26" s="31"/>
      <c r="R26" s="31" t="s">
        <v>93</v>
      </c>
      <c r="S26" s="31" t="s">
        <v>94</v>
      </c>
      <c r="T26" s="31" t="s">
        <v>337</v>
      </c>
      <c r="U26" s="31" t="s">
        <v>338</v>
      </c>
      <c r="V26" s="31"/>
      <c r="W26" s="31"/>
      <c r="X26" s="31"/>
      <c r="Y26" s="31"/>
      <c r="Z26" s="31"/>
    </row>
    <row r="27" ht="22.5" customHeight="1">
      <c r="A27" s="30" t="s">
        <v>339</v>
      </c>
      <c r="B27" s="39" t="s">
        <v>340</v>
      </c>
      <c r="C27" s="33"/>
      <c r="D27" s="31" t="s">
        <v>341</v>
      </c>
      <c r="E27" s="31" t="s">
        <v>342</v>
      </c>
      <c r="F27" s="31" t="s">
        <v>343</v>
      </c>
      <c r="G27" s="31" t="s">
        <v>35</v>
      </c>
      <c r="H27" s="31" t="s">
        <v>142</v>
      </c>
      <c r="I27" s="31" t="s">
        <v>264</v>
      </c>
      <c r="J27" s="31" t="s">
        <v>84</v>
      </c>
      <c r="K27" s="31" t="s">
        <v>173</v>
      </c>
      <c r="L27" s="31" t="s">
        <v>226</v>
      </c>
      <c r="M27" s="31" t="s">
        <v>108</v>
      </c>
      <c r="N27" s="31" t="s">
        <v>101</v>
      </c>
      <c r="O27" s="31"/>
      <c r="P27" s="31"/>
      <c r="Q27" s="31"/>
      <c r="R27" s="31" t="s">
        <v>93</v>
      </c>
      <c r="S27" s="31" t="s">
        <v>94</v>
      </c>
      <c r="T27" s="31" t="s">
        <v>345</v>
      </c>
      <c r="U27" s="31" t="s">
        <v>338</v>
      </c>
      <c r="V27" s="31"/>
      <c r="W27" s="31"/>
      <c r="X27" s="31"/>
      <c r="Y27" s="31"/>
      <c r="Z27" s="31"/>
    </row>
    <row r="28" ht="22.5" customHeight="1">
      <c r="A28" s="30" t="s">
        <v>346</v>
      </c>
      <c r="B28" s="31" t="s">
        <v>347</v>
      </c>
      <c r="C28" s="33"/>
      <c r="D28" s="31" t="s">
        <v>348</v>
      </c>
      <c r="E28" s="31" t="s">
        <v>349</v>
      </c>
      <c r="F28" s="30" t="s">
        <v>350</v>
      </c>
      <c r="G28" s="31" t="s">
        <v>35</v>
      </c>
      <c r="H28" s="31" t="s">
        <v>142</v>
      </c>
      <c r="I28" s="31" t="s">
        <v>351</v>
      </c>
      <c r="J28" s="31" t="s">
        <v>84</v>
      </c>
      <c r="K28" s="31" t="s">
        <v>173</v>
      </c>
      <c r="L28" s="31" t="s">
        <v>280</v>
      </c>
      <c r="M28" s="31" t="s">
        <v>41</v>
      </c>
      <c r="N28" s="31" t="s">
        <v>120</v>
      </c>
      <c r="O28" s="31"/>
      <c r="P28" s="31"/>
      <c r="Q28" s="31"/>
      <c r="R28" s="31" t="s">
        <v>93</v>
      </c>
      <c r="S28" s="31" t="s">
        <v>94</v>
      </c>
      <c r="T28" s="31" t="s">
        <v>353</v>
      </c>
      <c r="U28" s="31" t="s">
        <v>354</v>
      </c>
      <c r="V28" s="31"/>
      <c r="W28" s="31"/>
      <c r="X28" s="31"/>
      <c r="Y28" s="31"/>
      <c r="Z28" s="31"/>
    </row>
    <row r="29" ht="22.5" customHeight="1">
      <c r="A29" s="30" t="s">
        <v>355</v>
      </c>
      <c r="B29" s="31" t="s">
        <v>356</v>
      </c>
      <c r="C29" s="32" t="s">
        <v>2</v>
      </c>
      <c r="D29" s="31" t="s">
        <v>357</v>
      </c>
      <c r="E29" s="31" t="s">
        <v>358</v>
      </c>
      <c r="F29" s="31" t="s">
        <v>359</v>
      </c>
      <c r="G29" s="31" t="s">
        <v>29</v>
      </c>
      <c r="H29" s="31" t="s">
        <v>142</v>
      </c>
      <c r="I29" s="31" t="s">
        <v>143</v>
      </c>
      <c r="J29" s="31" t="s">
        <v>84</v>
      </c>
      <c r="K29" s="31" t="s">
        <v>85</v>
      </c>
      <c r="L29" s="31" t="s">
        <v>280</v>
      </c>
      <c r="M29" s="31" t="s">
        <v>88</v>
      </c>
      <c r="N29" s="31" t="s">
        <v>89</v>
      </c>
      <c r="O29" s="31" t="s">
        <v>360</v>
      </c>
      <c r="P29" s="31" t="s">
        <v>361</v>
      </c>
      <c r="Q29" s="31"/>
      <c r="R29" s="31" t="s">
        <v>93</v>
      </c>
      <c r="S29" s="31" t="s">
        <v>362</v>
      </c>
      <c r="T29" s="31" t="s">
        <v>363</v>
      </c>
      <c r="U29" s="31" t="s">
        <v>364</v>
      </c>
      <c r="V29" s="30" t="s">
        <v>365</v>
      </c>
      <c r="W29" s="31"/>
      <c r="X29" s="31"/>
      <c r="Y29" s="31"/>
      <c r="Z29" s="31"/>
    </row>
    <row r="30" ht="22.5" customHeight="1">
      <c r="A30" s="30" t="s">
        <v>366</v>
      </c>
      <c r="B30" s="31" t="s">
        <v>368</v>
      </c>
      <c r="C30" s="33"/>
      <c r="D30" s="31" t="s">
        <v>369</v>
      </c>
      <c r="E30" s="31" t="s">
        <v>370</v>
      </c>
      <c r="F30" s="31"/>
      <c r="G30" s="31" t="s">
        <v>43</v>
      </c>
      <c r="H30" s="31" t="s">
        <v>142</v>
      </c>
      <c r="I30" s="31"/>
      <c r="J30" s="31"/>
      <c r="K30" s="31"/>
      <c r="L30" s="31"/>
      <c r="M30" s="31"/>
      <c r="N30" s="31"/>
      <c r="O30" s="31"/>
      <c r="P30" s="31"/>
      <c r="Q30" s="31"/>
      <c r="R30" s="31"/>
      <c r="S30" s="31"/>
      <c r="T30" s="31" t="s">
        <v>371</v>
      </c>
      <c r="U30" s="31" t="s">
        <v>372</v>
      </c>
      <c r="V30" s="31"/>
      <c r="W30" s="31"/>
      <c r="X30" s="31"/>
      <c r="Y30" s="31"/>
      <c r="Z30" s="31"/>
    </row>
    <row r="31" ht="22.5" customHeight="1">
      <c r="A31" s="30" t="s">
        <v>373</v>
      </c>
      <c r="B31" s="31" t="s">
        <v>374</v>
      </c>
      <c r="C31" s="33"/>
      <c r="D31" s="31" t="s">
        <v>78</v>
      </c>
      <c r="E31" s="31" t="s">
        <v>375</v>
      </c>
      <c r="F31" s="31" t="s">
        <v>376</v>
      </c>
      <c r="G31" s="31" t="s">
        <v>25</v>
      </c>
      <c r="H31" s="31" t="s">
        <v>82</v>
      </c>
      <c r="I31" s="31" t="s">
        <v>83</v>
      </c>
      <c r="J31" s="31" t="s">
        <v>377</v>
      </c>
      <c r="K31" s="31" t="s">
        <v>85</v>
      </c>
      <c r="L31" s="31" t="s">
        <v>131</v>
      </c>
      <c r="M31" s="31"/>
      <c r="N31" s="31"/>
      <c r="O31" s="31"/>
      <c r="P31" s="31"/>
      <c r="Q31" s="31"/>
      <c r="R31" s="31"/>
      <c r="S31" s="31" t="s">
        <v>379</v>
      </c>
      <c r="T31" s="31"/>
      <c r="U31" s="31" t="s">
        <v>380</v>
      </c>
      <c r="V31" s="31"/>
      <c r="W31" s="31"/>
      <c r="X31" s="31"/>
      <c r="Y31" s="31"/>
      <c r="Z31" s="31"/>
    </row>
    <row r="32" ht="22.5" customHeight="1">
      <c r="A32" s="30" t="s">
        <v>381</v>
      </c>
      <c r="B32" s="31" t="s">
        <v>382</v>
      </c>
      <c r="C32" s="33"/>
      <c r="D32" s="31" t="s">
        <v>383</v>
      </c>
      <c r="E32" s="31" t="s">
        <v>384</v>
      </c>
      <c r="F32" s="31"/>
      <c r="G32" s="31"/>
      <c r="H32" s="31" t="s">
        <v>385</v>
      </c>
      <c r="I32" s="31"/>
      <c r="J32" s="31"/>
      <c r="K32" s="31"/>
      <c r="L32" s="31"/>
      <c r="M32" s="31"/>
      <c r="N32" s="31"/>
      <c r="O32" s="31"/>
      <c r="P32" s="31"/>
      <c r="Q32" s="31"/>
      <c r="R32" s="31"/>
      <c r="S32" s="31"/>
      <c r="T32" s="31"/>
      <c r="U32" s="31" t="s">
        <v>386</v>
      </c>
      <c r="V32" s="31"/>
      <c r="W32" s="31"/>
      <c r="X32" s="31"/>
      <c r="Y32" s="31"/>
      <c r="Z32" s="31"/>
    </row>
    <row r="33" ht="22.5" customHeight="1">
      <c r="A33" s="30" t="s">
        <v>387</v>
      </c>
      <c r="B33" s="31" t="s">
        <v>388</v>
      </c>
      <c r="C33" s="33"/>
      <c r="D33" s="31" t="s">
        <v>78</v>
      </c>
      <c r="E33" s="31" t="s">
        <v>389</v>
      </c>
      <c r="F33" s="31" t="s">
        <v>390</v>
      </c>
      <c r="G33" s="31" t="s">
        <v>25</v>
      </c>
      <c r="H33" s="31" t="s">
        <v>82</v>
      </c>
      <c r="I33" s="31" t="s">
        <v>83</v>
      </c>
      <c r="J33" s="31" t="s">
        <v>84</v>
      </c>
      <c r="K33" s="31" t="s">
        <v>85</v>
      </c>
      <c r="L33" s="31" t="s">
        <v>226</v>
      </c>
      <c r="M33" s="31"/>
      <c r="N33" s="31"/>
      <c r="O33" s="31"/>
      <c r="P33" s="31"/>
      <c r="Q33" s="31"/>
      <c r="R33" s="31"/>
      <c r="S33" s="31" t="s">
        <v>379</v>
      </c>
      <c r="T33" s="31"/>
      <c r="U33" s="31" t="s">
        <v>391</v>
      </c>
      <c r="V33" s="31"/>
      <c r="W33" s="31"/>
      <c r="X33" s="31"/>
      <c r="Y33" s="31"/>
      <c r="Z33" s="31"/>
    </row>
    <row r="34" ht="22.5" customHeight="1">
      <c r="A34" s="30" t="s">
        <v>394</v>
      </c>
      <c r="B34" s="31" t="s">
        <v>395</v>
      </c>
      <c r="C34" s="33"/>
      <c r="D34" s="31" t="s">
        <v>396</v>
      </c>
      <c r="E34" s="31" t="s">
        <v>397</v>
      </c>
      <c r="F34" s="31" t="s">
        <v>398</v>
      </c>
      <c r="G34" s="31" t="s">
        <v>23</v>
      </c>
      <c r="H34" s="31" t="s">
        <v>142</v>
      </c>
      <c r="I34" s="31" t="s">
        <v>225</v>
      </c>
      <c r="J34" s="31" t="s">
        <v>84</v>
      </c>
      <c r="K34" s="31" t="s">
        <v>85</v>
      </c>
      <c r="L34" s="31" t="s">
        <v>280</v>
      </c>
      <c r="M34" s="31" t="s">
        <v>41</v>
      </c>
      <c r="N34" s="31" t="s">
        <v>120</v>
      </c>
      <c r="O34" s="31"/>
      <c r="P34" s="31" t="s">
        <v>399</v>
      </c>
      <c r="Q34" s="31"/>
      <c r="R34" s="31" t="s">
        <v>93</v>
      </c>
      <c r="S34" s="31" t="s">
        <v>94</v>
      </c>
      <c r="T34" s="31" t="s">
        <v>400</v>
      </c>
      <c r="U34" s="31" t="s">
        <v>401</v>
      </c>
      <c r="V34" s="31"/>
      <c r="W34" s="31"/>
      <c r="X34" s="31"/>
      <c r="Y34" s="31"/>
      <c r="Z34" s="31"/>
    </row>
    <row r="35" ht="22.5" customHeight="1">
      <c r="A35" s="30" t="s">
        <v>402</v>
      </c>
      <c r="B35" s="31" t="s">
        <v>403</v>
      </c>
      <c r="C35" s="32" t="s">
        <v>287</v>
      </c>
      <c r="D35" s="31" t="s">
        <v>404</v>
      </c>
      <c r="E35" s="31" t="s">
        <v>405</v>
      </c>
      <c r="F35" s="31"/>
      <c r="G35" s="31" t="s">
        <v>30</v>
      </c>
      <c r="H35" s="31" t="s">
        <v>406</v>
      </c>
      <c r="I35" s="31" t="s">
        <v>225</v>
      </c>
      <c r="J35" s="31" t="s">
        <v>84</v>
      </c>
      <c r="K35" s="31" t="s">
        <v>85</v>
      </c>
      <c r="L35" s="31" t="s">
        <v>280</v>
      </c>
      <c r="M35" s="31" t="s">
        <v>52</v>
      </c>
      <c r="N35" s="31" t="s">
        <v>144</v>
      </c>
      <c r="O35" s="31"/>
      <c r="P35" s="31" t="s">
        <v>304</v>
      </c>
      <c r="Q35" s="31"/>
      <c r="R35" s="31" t="s">
        <v>93</v>
      </c>
      <c r="S35" s="31" t="s">
        <v>94</v>
      </c>
      <c r="T35" s="31" t="s">
        <v>407</v>
      </c>
      <c r="U35" s="31" t="s">
        <v>409</v>
      </c>
      <c r="V35" s="30" t="s">
        <v>410</v>
      </c>
      <c r="W35" s="31"/>
      <c r="X35" s="31"/>
      <c r="Y35" s="31"/>
      <c r="Z35" s="31"/>
    </row>
    <row r="36" ht="22.5" customHeight="1">
      <c r="A36" s="30" t="s">
        <v>411</v>
      </c>
      <c r="B36" s="31" t="s">
        <v>412</v>
      </c>
      <c r="C36" s="33"/>
      <c r="D36" s="31" t="s">
        <v>413</v>
      </c>
      <c r="E36" s="31" t="s">
        <v>414</v>
      </c>
      <c r="F36" s="31"/>
      <c r="G36" s="31" t="s">
        <v>415</v>
      </c>
      <c r="H36" s="31" t="s">
        <v>142</v>
      </c>
      <c r="I36" s="31"/>
      <c r="J36" s="31"/>
      <c r="K36" s="31"/>
      <c r="L36" s="31"/>
      <c r="M36" s="31"/>
      <c r="N36" s="31"/>
      <c r="O36" s="31"/>
      <c r="P36" s="31"/>
      <c r="Q36" s="31"/>
      <c r="R36" s="31"/>
      <c r="S36" s="31"/>
      <c r="T36" s="31" t="s">
        <v>418</v>
      </c>
      <c r="U36" s="31" t="s">
        <v>419</v>
      </c>
      <c r="V36" s="31"/>
      <c r="W36" s="31"/>
      <c r="X36" s="31"/>
      <c r="Y36" s="31"/>
      <c r="Z36" s="31"/>
    </row>
    <row r="37" ht="22.5" customHeight="1">
      <c r="A37" s="30" t="s">
        <v>422</v>
      </c>
      <c r="B37" s="31" t="s">
        <v>423</v>
      </c>
      <c r="C37" s="32" t="s">
        <v>287</v>
      </c>
      <c r="D37" s="31" t="s">
        <v>424</v>
      </c>
      <c r="E37" s="31" t="s">
        <v>425</v>
      </c>
      <c r="F37" s="31" t="s">
        <v>426</v>
      </c>
      <c r="G37" s="31" t="s">
        <v>36</v>
      </c>
      <c r="H37" s="31" t="s">
        <v>142</v>
      </c>
      <c r="I37" s="31" t="s">
        <v>428</v>
      </c>
      <c r="J37" s="31" t="s">
        <v>84</v>
      </c>
      <c r="K37" s="31" t="s">
        <v>173</v>
      </c>
      <c r="L37" s="31" t="s">
        <v>86</v>
      </c>
      <c r="M37" s="31" t="s">
        <v>152</v>
      </c>
      <c r="N37" s="31" t="s">
        <v>153</v>
      </c>
      <c r="O37" s="31"/>
      <c r="P37" s="31" t="s">
        <v>91</v>
      </c>
      <c r="Q37" s="31"/>
      <c r="R37" s="31" t="s">
        <v>93</v>
      </c>
      <c r="S37" s="31" t="s">
        <v>94</v>
      </c>
      <c r="T37" s="31" t="s">
        <v>429</v>
      </c>
      <c r="U37" s="31" t="s">
        <v>430</v>
      </c>
      <c r="V37" s="31"/>
      <c r="W37" s="31"/>
      <c r="X37" s="31"/>
      <c r="Y37" s="31"/>
      <c r="Z37" s="31"/>
    </row>
    <row r="38" ht="22.5" customHeight="1">
      <c r="A38" s="30" t="s">
        <v>431</v>
      </c>
      <c r="B38" s="31" t="s">
        <v>432</v>
      </c>
      <c r="C38" s="33"/>
      <c r="D38" s="31" t="s">
        <v>433</v>
      </c>
      <c r="E38" s="31" t="s">
        <v>434</v>
      </c>
      <c r="F38" s="31"/>
      <c r="G38" s="31" t="s">
        <v>35</v>
      </c>
      <c r="H38" s="31" t="s">
        <v>142</v>
      </c>
      <c r="I38" s="31" t="s">
        <v>271</v>
      </c>
      <c r="J38" s="31" t="s">
        <v>84</v>
      </c>
      <c r="K38" s="31" t="s">
        <v>85</v>
      </c>
      <c r="L38" s="31" t="s">
        <v>131</v>
      </c>
      <c r="M38" s="31" t="s">
        <v>155</v>
      </c>
      <c r="N38" s="31" t="s">
        <v>52</v>
      </c>
      <c r="O38" s="31"/>
      <c r="P38" s="31" t="s">
        <v>436</v>
      </c>
      <c r="Q38" s="31"/>
      <c r="R38" s="31" t="s">
        <v>93</v>
      </c>
      <c r="S38" s="31" t="s">
        <v>94</v>
      </c>
      <c r="T38" s="31" t="s">
        <v>437</v>
      </c>
      <c r="U38" s="31" t="s">
        <v>438</v>
      </c>
      <c r="V38" s="30" t="s">
        <v>439</v>
      </c>
      <c r="W38" s="31"/>
      <c r="X38" s="31"/>
      <c r="Y38" s="31"/>
      <c r="Z38" s="31"/>
    </row>
    <row r="39" ht="22.5" customHeight="1">
      <c r="A39" s="30" t="s">
        <v>440</v>
      </c>
      <c r="B39" s="31" t="s">
        <v>441</v>
      </c>
      <c r="C39" s="33"/>
      <c r="D39" s="31" t="s">
        <v>442</v>
      </c>
      <c r="E39" s="31" t="s">
        <v>443</v>
      </c>
      <c r="F39" s="31"/>
      <c r="G39" s="31" t="s">
        <v>30</v>
      </c>
      <c r="H39" s="31" t="s">
        <v>142</v>
      </c>
      <c r="I39" s="31" t="s">
        <v>444</v>
      </c>
      <c r="J39" s="31" t="s">
        <v>84</v>
      </c>
      <c r="K39" s="31" t="s">
        <v>173</v>
      </c>
      <c r="L39" s="31" t="s">
        <v>226</v>
      </c>
      <c r="M39" s="31" t="s">
        <v>152</v>
      </c>
      <c r="N39" s="31" t="s">
        <v>153</v>
      </c>
      <c r="O39" s="31"/>
      <c r="P39" s="31" t="s">
        <v>445</v>
      </c>
      <c r="Q39" s="31"/>
      <c r="R39" s="31" t="s">
        <v>93</v>
      </c>
      <c r="S39" s="31" t="s">
        <v>94</v>
      </c>
      <c r="T39" s="31" t="s">
        <v>447</v>
      </c>
      <c r="U39" s="31" t="s">
        <v>448</v>
      </c>
      <c r="V39" s="30" t="s">
        <v>449</v>
      </c>
      <c r="W39" s="31"/>
      <c r="X39" s="31"/>
      <c r="Y39" s="31"/>
      <c r="Z39" s="31"/>
    </row>
    <row r="40" ht="22.5" customHeight="1">
      <c r="A40" s="30" t="s">
        <v>450</v>
      </c>
      <c r="B40" s="31" t="s">
        <v>451</v>
      </c>
      <c r="C40" s="33"/>
      <c r="D40" s="31" t="s">
        <v>452</v>
      </c>
      <c r="E40" s="31" t="s">
        <v>453</v>
      </c>
      <c r="F40" s="31" t="s">
        <v>454</v>
      </c>
      <c r="G40" s="31" t="s">
        <v>30</v>
      </c>
      <c r="H40" s="31" t="s">
        <v>142</v>
      </c>
      <c r="I40" s="31" t="s">
        <v>455</v>
      </c>
      <c r="J40" s="31" t="s">
        <v>84</v>
      </c>
      <c r="K40" s="31" t="s">
        <v>85</v>
      </c>
      <c r="L40" s="31" t="s">
        <v>280</v>
      </c>
      <c r="M40" s="31" t="s">
        <v>52</v>
      </c>
      <c r="N40" s="31" t="s">
        <v>144</v>
      </c>
      <c r="O40" s="31"/>
      <c r="P40" s="31"/>
      <c r="Q40" s="31"/>
      <c r="R40" s="31" t="s">
        <v>93</v>
      </c>
      <c r="S40" s="31" t="s">
        <v>94</v>
      </c>
      <c r="T40" s="31" t="s">
        <v>456</v>
      </c>
      <c r="U40" s="31" t="s">
        <v>457</v>
      </c>
      <c r="V40" s="31"/>
      <c r="W40" s="31"/>
      <c r="X40" s="31"/>
      <c r="Y40" s="31"/>
      <c r="Z40" s="31"/>
    </row>
    <row r="41" ht="22.5" customHeight="1">
      <c r="A41" s="30" t="s">
        <v>459</v>
      </c>
      <c r="B41" s="31" t="s">
        <v>460</v>
      </c>
      <c r="C41" s="33"/>
      <c r="D41" s="31" t="s">
        <v>461</v>
      </c>
      <c r="E41" s="31" t="s">
        <v>462</v>
      </c>
      <c r="F41" s="30" t="s">
        <v>463</v>
      </c>
      <c r="G41" s="31" t="s">
        <v>464</v>
      </c>
      <c r="H41" s="31" t="s">
        <v>142</v>
      </c>
      <c r="I41" s="31" t="s">
        <v>465</v>
      </c>
      <c r="J41" s="31" t="s">
        <v>84</v>
      </c>
      <c r="K41" s="31" t="s">
        <v>85</v>
      </c>
      <c r="L41" s="31" t="s">
        <v>86</v>
      </c>
      <c r="M41" s="31" t="s">
        <v>152</v>
      </c>
      <c r="N41" s="31" t="s">
        <v>153</v>
      </c>
      <c r="O41" s="31"/>
      <c r="P41" s="31"/>
      <c r="Q41" s="31"/>
      <c r="R41" s="31" t="s">
        <v>93</v>
      </c>
      <c r="S41" s="31" t="s">
        <v>94</v>
      </c>
      <c r="T41" s="31" t="s">
        <v>466</v>
      </c>
      <c r="U41" s="31" t="s">
        <v>467</v>
      </c>
      <c r="V41" s="31"/>
      <c r="W41" s="31"/>
      <c r="X41" s="31"/>
      <c r="Y41" s="31"/>
      <c r="Z41" s="31"/>
    </row>
    <row r="42" ht="22.5" customHeight="1">
      <c r="A42" s="30" t="s">
        <v>468</v>
      </c>
      <c r="B42" s="31" t="s">
        <v>469</v>
      </c>
      <c r="C42" s="33"/>
      <c r="D42" s="31" t="s">
        <v>470</v>
      </c>
      <c r="E42" s="31" t="s">
        <v>471</v>
      </c>
      <c r="F42" s="31" t="s">
        <v>473</v>
      </c>
      <c r="G42" s="31" t="s">
        <v>35</v>
      </c>
      <c r="H42" s="31" t="s">
        <v>142</v>
      </c>
      <c r="I42" s="31" t="s">
        <v>143</v>
      </c>
      <c r="J42" s="31" t="s">
        <v>84</v>
      </c>
      <c r="K42" s="31" t="s">
        <v>173</v>
      </c>
      <c r="L42" s="31" t="s">
        <v>280</v>
      </c>
      <c r="M42" s="39" t="s">
        <v>228</v>
      </c>
      <c r="N42" s="31" t="s">
        <v>185</v>
      </c>
      <c r="O42" s="31"/>
      <c r="P42" s="31"/>
      <c r="Q42" s="31"/>
      <c r="R42" s="31" t="s">
        <v>93</v>
      </c>
      <c r="S42" s="31" t="s">
        <v>94</v>
      </c>
      <c r="T42" s="31" t="s">
        <v>474</v>
      </c>
      <c r="U42" s="31" t="s">
        <v>475</v>
      </c>
      <c r="V42" s="31"/>
      <c r="W42" s="31"/>
      <c r="X42" s="31"/>
      <c r="Y42" s="31"/>
      <c r="Z42" s="31"/>
    </row>
    <row r="43" ht="22.5" customHeight="1">
      <c r="A43" s="30" t="s">
        <v>476</v>
      </c>
      <c r="B43" s="31" t="s">
        <v>477</v>
      </c>
      <c r="C43" s="33"/>
      <c r="D43" s="31" t="s">
        <v>478</v>
      </c>
      <c r="E43" s="31" t="s">
        <v>479</v>
      </c>
      <c r="F43" s="31"/>
      <c r="G43" s="31" t="s">
        <v>29</v>
      </c>
      <c r="H43" s="31" t="s">
        <v>142</v>
      </c>
      <c r="I43" s="31" t="s">
        <v>143</v>
      </c>
      <c r="J43" s="31" t="s">
        <v>377</v>
      </c>
      <c r="K43" s="31" t="s">
        <v>173</v>
      </c>
      <c r="L43" s="31" t="s">
        <v>280</v>
      </c>
      <c r="M43" s="31" t="s">
        <v>41</v>
      </c>
      <c r="N43" s="31" t="s">
        <v>120</v>
      </c>
      <c r="O43" s="31"/>
      <c r="P43" s="31" t="s">
        <v>480</v>
      </c>
      <c r="Q43" s="31"/>
      <c r="R43" s="31"/>
      <c r="S43" s="31"/>
      <c r="T43" s="31" t="s">
        <v>482</v>
      </c>
      <c r="U43" s="31" t="s">
        <v>483</v>
      </c>
      <c r="V43" s="30" t="s">
        <v>484</v>
      </c>
      <c r="W43" s="31"/>
      <c r="X43" s="31"/>
      <c r="Y43" s="31"/>
      <c r="Z43" s="31"/>
    </row>
    <row r="44" ht="22.5" customHeight="1">
      <c r="A44" s="30" t="s">
        <v>486</v>
      </c>
      <c r="B44" s="31" t="s">
        <v>487</v>
      </c>
      <c r="C44" s="33"/>
      <c r="D44" s="31" t="s">
        <v>78</v>
      </c>
      <c r="E44" s="31" t="s">
        <v>488</v>
      </c>
      <c r="F44" s="31" t="s">
        <v>489</v>
      </c>
      <c r="G44" s="31" t="s">
        <v>25</v>
      </c>
      <c r="H44" s="31" t="s">
        <v>82</v>
      </c>
      <c r="I44" s="31" t="s">
        <v>490</v>
      </c>
      <c r="J44" s="31" t="s">
        <v>84</v>
      </c>
      <c r="K44" s="31" t="s">
        <v>107</v>
      </c>
      <c r="L44" s="31" t="s">
        <v>280</v>
      </c>
      <c r="M44" s="31" t="s">
        <v>108</v>
      </c>
      <c r="N44" s="31" t="s">
        <v>101</v>
      </c>
      <c r="O44" s="31"/>
      <c r="P44" s="31" t="s">
        <v>492</v>
      </c>
      <c r="Q44" s="31"/>
      <c r="R44" s="31"/>
      <c r="S44" s="31" t="s">
        <v>493</v>
      </c>
      <c r="T44" s="31"/>
      <c r="U44" s="31" t="s">
        <v>494</v>
      </c>
      <c r="V44" s="31"/>
      <c r="W44" s="31"/>
      <c r="X44" s="31"/>
      <c r="Y44" s="31"/>
      <c r="Z44" s="31"/>
    </row>
    <row r="45" ht="22.5" customHeight="1">
      <c r="A45" s="30" t="s">
        <v>495</v>
      </c>
      <c r="B45" s="31" t="s">
        <v>496</v>
      </c>
      <c r="C45" s="33"/>
      <c r="D45" s="31" t="s">
        <v>497</v>
      </c>
      <c r="E45" s="31" t="s">
        <v>499</v>
      </c>
      <c r="F45" s="31" t="s">
        <v>500</v>
      </c>
      <c r="G45" s="31" t="s">
        <v>30</v>
      </c>
      <c r="H45" s="31" t="s">
        <v>142</v>
      </c>
      <c r="I45" s="31" t="s">
        <v>245</v>
      </c>
      <c r="J45" s="31" t="s">
        <v>84</v>
      </c>
      <c r="K45" s="31" t="s">
        <v>85</v>
      </c>
      <c r="L45" s="31" t="s">
        <v>280</v>
      </c>
      <c r="M45" s="31" t="s">
        <v>41</v>
      </c>
      <c r="N45" s="31" t="s">
        <v>120</v>
      </c>
      <c r="O45" s="31"/>
      <c r="P45" s="31" t="s">
        <v>503</v>
      </c>
      <c r="Q45" s="31"/>
      <c r="R45" s="31"/>
      <c r="S45" s="31"/>
      <c r="T45" s="31" t="s">
        <v>504</v>
      </c>
      <c r="U45" s="31" t="s">
        <v>505</v>
      </c>
      <c r="V45" s="31"/>
      <c r="W45" s="31"/>
      <c r="X45" s="31"/>
      <c r="Y45" s="31"/>
      <c r="Z45" s="31"/>
    </row>
    <row r="46" ht="22.5" customHeight="1">
      <c r="A46" s="30" t="s">
        <v>508</v>
      </c>
      <c r="B46" s="31" t="s">
        <v>509</v>
      </c>
      <c r="C46" s="33"/>
      <c r="D46" s="31" t="s">
        <v>510</v>
      </c>
      <c r="E46" s="31" t="s">
        <v>511</v>
      </c>
      <c r="F46" s="31"/>
      <c r="G46" s="31" t="s">
        <v>25</v>
      </c>
      <c r="H46" s="31" t="s">
        <v>512</v>
      </c>
      <c r="I46" s="31" t="s">
        <v>513</v>
      </c>
      <c r="J46" s="31" t="s">
        <v>84</v>
      </c>
      <c r="K46" s="31" t="s">
        <v>85</v>
      </c>
      <c r="L46" s="31" t="s">
        <v>280</v>
      </c>
      <c r="M46" s="31" t="s">
        <v>41</v>
      </c>
      <c r="N46" s="31" t="s">
        <v>120</v>
      </c>
      <c r="O46" s="31"/>
      <c r="P46" s="31"/>
      <c r="Q46" s="31"/>
      <c r="R46" s="31"/>
      <c r="S46" s="31" t="s">
        <v>514</v>
      </c>
      <c r="T46" s="31" t="s">
        <v>515</v>
      </c>
      <c r="U46" s="31" t="s">
        <v>516</v>
      </c>
      <c r="V46" s="30" t="s">
        <v>517</v>
      </c>
      <c r="W46" s="31"/>
      <c r="X46" s="31"/>
      <c r="Y46" s="31"/>
      <c r="Z46" s="31"/>
    </row>
    <row r="47" ht="22.5" customHeight="1">
      <c r="A47" s="30" t="s">
        <v>519</v>
      </c>
      <c r="B47" s="31" t="s">
        <v>520</v>
      </c>
      <c r="C47" s="33"/>
      <c r="D47" s="31" t="s">
        <v>521</v>
      </c>
      <c r="E47" s="31" t="s">
        <v>522</v>
      </c>
      <c r="F47" s="31"/>
      <c r="G47" s="31" t="s">
        <v>29</v>
      </c>
      <c r="H47" s="31" t="s">
        <v>142</v>
      </c>
      <c r="I47" s="31" t="s">
        <v>319</v>
      </c>
      <c r="J47" s="31" t="s">
        <v>377</v>
      </c>
      <c r="K47" s="31"/>
      <c r="L47" s="31"/>
      <c r="M47" s="31" t="s">
        <v>41</v>
      </c>
      <c r="N47" s="31" t="s">
        <v>120</v>
      </c>
      <c r="O47" s="31"/>
      <c r="P47" s="31"/>
      <c r="Q47" s="31"/>
      <c r="R47" s="31"/>
      <c r="S47" s="31"/>
      <c r="T47" s="31" t="s">
        <v>524</v>
      </c>
      <c r="U47" s="31" t="s">
        <v>525</v>
      </c>
      <c r="V47" s="31"/>
      <c r="W47" s="31"/>
      <c r="X47" s="31"/>
      <c r="Y47" s="31"/>
      <c r="Z47" s="31"/>
    </row>
    <row r="48" ht="22.5" customHeight="1">
      <c r="A48" s="30" t="s">
        <v>526</v>
      </c>
      <c r="B48" s="31" t="s">
        <v>527</v>
      </c>
      <c r="C48" s="33"/>
      <c r="D48" s="31" t="s">
        <v>528</v>
      </c>
      <c r="E48" s="31" t="s">
        <v>529</v>
      </c>
      <c r="F48" s="31"/>
      <c r="G48" s="31" t="s">
        <v>37</v>
      </c>
      <c r="H48" s="31" t="s">
        <v>129</v>
      </c>
      <c r="I48" s="31" t="s">
        <v>490</v>
      </c>
      <c r="J48" s="31" t="s">
        <v>377</v>
      </c>
      <c r="K48" s="31" t="s">
        <v>173</v>
      </c>
      <c r="L48" s="31" t="s">
        <v>131</v>
      </c>
      <c r="M48" s="31" t="s">
        <v>185</v>
      </c>
      <c r="N48" s="31" t="s">
        <v>41</v>
      </c>
      <c r="O48" s="31"/>
      <c r="P48" s="31" t="s">
        <v>436</v>
      </c>
      <c r="Q48" s="31"/>
      <c r="R48" s="31"/>
      <c r="S48" s="31"/>
      <c r="T48" s="31" t="s">
        <v>536</v>
      </c>
      <c r="U48" s="31" t="s">
        <v>537</v>
      </c>
      <c r="V48" s="30" t="s">
        <v>539</v>
      </c>
      <c r="W48" s="31"/>
      <c r="X48" s="31"/>
      <c r="Y48" s="31"/>
      <c r="Z48" s="31"/>
    </row>
    <row r="49" ht="22.5" customHeight="1">
      <c r="A49" s="30" t="s">
        <v>544</v>
      </c>
      <c r="B49" s="31" t="s">
        <v>545</v>
      </c>
      <c r="C49" s="33"/>
      <c r="D49" s="31" t="s">
        <v>546</v>
      </c>
      <c r="E49" s="31" t="s">
        <v>547</v>
      </c>
      <c r="F49" s="31"/>
      <c r="G49" s="31" t="s">
        <v>25</v>
      </c>
      <c r="H49" s="31" t="s">
        <v>129</v>
      </c>
      <c r="I49" s="31" t="s">
        <v>83</v>
      </c>
      <c r="J49" s="31" t="s">
        <v>84</v>
      </c>
      <c r="K49" s="31" t="s">
        <v>85</v>
      </c>
      <c r="L49" s="31" t="s">
        <v>280</v>
      </c>
      <c r="M49" s="31" t="s">
        <v>88</v>
      </c>
      <c r="N49" s="31" t="s">
        <v>89</v>
      </c>
      <c r="O49" s="31"/>
      <c r="P49" s="31" t="s">
        <v>91</v>
      </c>
      <c r="Q49" s="31"/>
      <c r="R49" s="31"/>
      <c r="S49" s="31"/>
      <c r="T49" s="31" t="s">
        <v>549</v>
      </c>
      <c r="U49" s="31" t="s">
        <v>550</v>
      </c>
      <c r="V49" s="30" t="s">
        <v>551</v>
      </c>
      <c r="W49" s="31"/>
      <c r="X49" s="31"/>
      <c r="Y49" s="31"/>
      <c r="Z49" s="31"/>
    </row>
    <row r="50" ht="22.5" customHeight="1">
      <c r="A50" s="30" t="s">
        <v>553</v>
      </c>
      <c r="B50" s="31" t="s">
        <v>555</v>
      </c>
      <c r="C50" s="33"/>
      <c r="D50" s="31" t="s">
        <v>556</v>
      </c>
      <c r="E50" s="31" t="s">
        <v>557</v>
      </c>
      <c r="F50" s="31"/>
      <c r="G50" s="31" t="s">
        <v>25</v>
      </c>
      <c r="H50" s="31" t="s">
        <v>129</v>
      </c>
      <c r="I50" s="31" t="s">
        <v>83</v>
      </c>
      <c r="J50" s="31" t="s">
        <v>84</v>
      </c>
      <c r="K50" s="31" t="s">
        <v>107</v>
      </c>
      <c r="L50" s="31" t="s">
        <v>86</v>
      </c>
      <c r="M50" s="31" t="s">
        <v>101</v>
      </c>
      <c r="N50" s="31" t="s">
        <v>185</v>
      </c>
      <c r="O50" s="31"/>
      <c r="P50" s="31" t="s">
        <v>559</v>
      </c>
      <c r="Q50" s="31"/>
      <c r="R50" s="31"/>
      <c r="S50" s="31"/>
      <c r="T50" s="31" t="s">
        <v>561</v>
      </c>
      <c r="U50" s="31" t="s">
        <v>562</v>
      </c>
      <c r="V50" s="30" t="s">
        <v>563</v>
      </c>
      <c r="W50" s="31"/>
      <c r="X50" s="31"/>
      <c r="Y50" s="31"/>
      <c r="Z50" s="31"/>
    </row>
    <row r="51" ht="22.5" customHeight="1">
      <c r="A51" s="30" t="s">
        <v>566</v>
      </c>
      <c r="B51" s="31" t="s">
        <v>567</v>
      </c>
      <c r="C51" s="33"/>
      <c r="D51" s="31" t="s">
        <v>568</v>
      </c>
      <c r="E51" s="31" t="s">
        <v>570</v>
      </c>
      <c r="F51" s="31"/>
      <c r="G51" s="31" t="s">
        <v>25</v>
      </c>
      <c r="H51" s="31" t="s">
        <v>129</v>
      </c>
      <c r="I51" s="31" t="s">
        <v>83</v>
      </c>
      <c r="J51" s="31" t="s">
        <v>84</v>
      </c>
      <c r="K51" s="31" t="s">
        <v>107</v>
      </c>
      <c r="L51" s="31" t="s">
        <v>280</v>
      </c>
      <c r="M51" s="31" t="s">
        <v>89</v>
      </c>
      <c r="N51" s="31" t="s">
        <v>108</v>
      </c>
      <c r="O51" s="31"/>
      <c r="P51" s="31" t="s">
        <v>109</v>
      </c>
      <c r="Q51" s="31"/>
      <c r="R51" s="31"/>
      <c r="S51" s="31" t="s">
        <v>133</v>
      </c>
      <c r="T51" s="31" t="s">
        <v>573</v>
      </c>
      <c r="U51" s="31" t="s">
        <v>574</v>
      </c>
      <c r="V51" s="30" t="s">
        <v>575</v>
      </c>
      <c r="W51" s="31"/>
      <c r="X51" s="31"/>
      <c r="Y51" s="31"/>
      <c r="Z51" s="31"/>
    </row>
    <row r="52" ht="22.5" customHeight="1">
      <c r="A52" s="30" t="s">
        <v>578</v>
      </c>
      <c r="B52" s="31" t="s">
        <v>580</v>
      </c>
      <c r="C52" s="33"/>
      <c r="D52" s="31" t="s">
        <v>581</v>
      </c>
      <c r="E52" s="31" t="s">
        <v>582</v>
      </c>
      <c r="F52" s="31"/>
      <c r="G52" s="31" t="s">
        <v>36</v>
      </c>
      <c r="H52" s="31" t="s">
        <v>129</v>
      </c>
      <c r="I52" s="31" t="s">
        <v>585</v>
      </c>
      <c r="J52" s="31" t="s">
        <v>84</v>
      </c>
      <c r="K52" s="31" t="s">
        <v>107</v>
      </c>
      <c r="L52" s="31" t="s">
        <v>131</v>
      </c>
      <c r="M52" s="31" t="s">
        <v>108</v>
      </c>
      <c r="N52" s="31" t="s">
        <v>101</v>
      </c>
      <c r="O52" s="31"/>
      <c r="P52" s="31" t="s">
        <v>586</v>
      </c>
      <c r="Q52" s="31"/>
      <c r="R52" s="31"/>
      <c r="S52" s="31"/>
      <c r="T52" s="31" t="s">
        <v>587</v>
      </c>
      <c r="U52" s="31" t="s">
        <v>589</v>
      </c>
      <c r="V52" s="30" t="s">
        <v>590</v>
      </c>
      <c r="W52" s="31"/>
      <c r="X52" s="31"/>
      <c r="Y52" s="31"/>
      <c r="Z52" s="31"/>
    </row>
    <row r="53" ht="22.5" customHeight="1">
      <c r="A53" s="30" t="s">
        <v>592</v>
      </c>
      <c r="B53" s="31" t="s">
        <v>593</v>
      </c>
      <c r="C53" s="33"/>
      <c r="D53" s="31" t="s">
        <v>594</v>
      </c>
      <c r="E53" s="31" t="s">
        <v>595</v>
      </c>
      <c r="F53" s="31"/>
      <c r="G53" s="31" t="s">
        <v>68</v>
      </c>
      <c r="H53" s="31" t="s">
        <v>129</v>
      </c>
      <c r="I53" s="31" t="s">
        <v>596</v>
      </c>
      <c r="J53" s="31" t="s">
        <v>84</v>
      </c>
      <c r="K53" s="31" t="s">
        <v>85</v>
      </c>
      <c r="L53" s="31" t="s">
        <v>226</v>
      </c>
      <c r="M53" s="31" t="s">
        <v>89</v>
      </c>
      <c r="N53" s="31" t="s">
        <v>88</v>
      </c>
      <c r="O53" s="31"/>
      <c r="P53" s="31"/>
      <c r="Q53" s="31"/>
      <c r="R53" s="31" t="s">
        <v>93</v>
      </c>
      <c r="S53" s="31" t="s">
        <v>94</v>
      </c>
      <c r="T53" s="31" t="s">
        <v>597</v>
      </c>
      <c r="U53" s="31" t="s">
        <v>598</v>
      </c>
      <c r="V53" s="30" t="s">
        <v>599</v>
      </c>
      <c r="W53" s="31"/>
      <c r="X53" s="31"/>
      <c r="Y53" s="31"/>
      <c r="Z53" s="31"/>
    </row>
    <row r="54" ht="22.5" customHeight="1">
      <c r="A54" s="30" t="s">
        <v>601</v>
      </c>
      <c r="B54" s="31" t="s">
        <v>603</v>
      </c>
      <c r="C54" s="33"/>
      <c r="D54" s="31" t="s">
        <v>604</v>
      </c>
      <c r="E54" s="31" t="s">
        <v>606</v>
      </c>
      <c r="F54" s="31"/>
      <c r="G54" s="31" t="s">
        <v>25</v>
      </c>
      <c r="H54" s="31" t="s">
        <v>129</v>
      </c>
      <c r="I54" s="31" t="s">
        <v>607</v>
      </c>
      <c r="J54" s="31" t="s">
        <v>84</v>
      </c>
      <c r="K54" s="31" t="s">
        <v>85</v>
      </c>
      <c r="L54" s="31" t="s">
        <v>226</v>
      </c>
      <c r="M54" s="31" t="s">
        <v>185</v>
      </c>
      <c r="N54" s="31" t="s">
        <v>41</v>
      </c>
      <c r="O54" s="31"/>
      <c r="P54" s="31" t="s">
        <v>436</v>
      </c>
      <c r="Q54" s="31"/>
      <c r="R54" s="31"/>
      <c r="S54" s="31" t="s">
        <v>133</v>
      </c>
      <c r="T54" s="31" t="s">
        <v>609</v>
      </c>
      <c r="U54" s="31" t="s">
        <v>610</v>
      </c>
      <c r="V54" s="30" t="s">
        <v>611</v>
      </c>
      <c r="W54" s="31"/>
      <c r="X54" s="31"/>
      <c r="Y54" s="31"/>
      <c r="Z54" s="31"/>
    </row>
    <row r="55" ht="22.5" customHeight="1">
      <c r="A55" s="30" t="s">
        <v>613</v>
      </c>
      <c r="B55" s="31" t="s">
        <v>614</v>
      </c>
      <c r="C55" s="33"/>
      <c r="D55" s="31" t="s">
        <v>615</v>
      </c>
      <c r="E55" s="31" t="s">
        <v>616</v>
      </c>
      <c r="F55" s="31"/>
      <c r="G55" s="31" t="s">
        <v>25</v>
      </c>
      <c r="H55" s="31" t="s">
        <v>129</v>
      </c>
      <c r="I55" s="31" t="s">
        <v>617</v>
      </c>
      <c r="J55" s="31" t="s">
        <v>84</v>
      </c>
      <c r="K55" s="31" t="s">
        <v>85</v>
      </c>
      <c r="L55" s="31" t="s">
        <v>280</v>
      </c>
      <c r="M55" s="31" t="s">
        <v>52</v>
      </c>
      <c r="N55" s="31" t="s">
        <v>144</v>
      </c>
      <c r="O55" s="31" t="s">
        <v>618</v>
      </c>
      <c r="P55" s="31" t="s">
        <v>399</v>
      </c>
      <c r="Q55" s="31"/>
      <c r="R55" s="31"/>
      <c r="S55" s="31" t="s">
        <v>619</v>
      </c>
      <c r="T55" s="31"/>
      <c r="U55" s="31" t="s">
        <v>621</v>
      </c>
      <c r="V55" s="30" t="s">
        <v>622</v>
      </c>
      <c r="W55" s="31"/>
      <c r="X55" s="31"/>
      <c r="Y55" s="31"/>
      <c r="Z55" s="31"/>
    </row>
    <row r="56" ht="22.5" customHeight="1">
      <c r="A56" s="30" t="s">
        <v>624</v>
      </c>
      <c r="B56" s="31" t="s">
        <v>625</v>
      </c>
      <c r="C56" s="33"/>
      <c r="D56" s="31" t="s">
        <v>626</v>
      </c>
      <c r="E56" s="31" t="s">
        <v>627</v>
      </c>
      <c r="F56" s="31"/>
      <c r="G56" s="31" t="s">
        <v>25</v>
      </c>
      <c r="H56" s="31" t="s">
        <v>129</v>
      </c>
      <c r="I56" s="31" t="s">
        <v>83</v>
      </c>
      <c r="J56" s="31" t="s">
        <v>84</v>
      </c>
      <c r="K56" s="31" t="s">
        <v>107</v>
      </c>
      <c r="L56" s="31" t="s">
        <v>280</v>
      </c>
      <c r="M56" s="31" t="s">
        <v>120</v>
      </c>
      <c r="N56" s="31" t="s">
        <v>88</v>
      </c>
      <c r="O56" s="31"/>
      <c r="P56" s="31" t="s">
        <v>628</v>
      </c>
      <c r="Q56" s="31"/>
      <c r="R56" s="31"/>
      <c r="S56" s="31"/>
      <c r="T56" s="31" t="s">
        <v>111</v>
      </c>
      <c r="U56" s="31" t="s">
        <v>629</v>
      </c>
      <c r="V56" s="30" t="s">
        <v>630</v>
      </c>
      <c r="W56" s="31"/>
      <c r="X56" s="31"/>
      <c r="Y56" s="31"/>
      <c r="Z56" s="31"/>
    </row>
    <row r="57" ht="22.5" customHeight="1">
      <c r="A57" s="30" t="s">
        <v>632</v>
      </c>
      <c r="B57" s="31" t="s">
        <v>633</v>
      </c>
      <c r="C57" s="33"/>
      <c r="D57" s="31" t="s">
        <v>634</v>
      </c>
      <c r="E57" s="31" t="s">
        <v>635</v>
      </c>
      <c r="F57" s="31"/>
      <c r="G57" s="31" t="s">
        <v>25</v>
      </c>
      <c r="H57" s="31" t="s">
        <v>129</v>
      </c>
      <c r="I57" s="31" t="s">
        <v>490</v>
      </c>
      <c r="J57" s="31" t="s">
        <v>84</v>
      </c>
      <c r="K57" s="31" t="s">
        <v>107</v>
      </c>
      <c r="L57" s="31" t="s">
        <v>280</v>
      </c>
      <c r="M57" s="31" t="s">
        <v>185</v>
      </c>
      <c r="N57" s="31" t="s">
        <v>41</v>
      </c>
      <c r="O57" s="31"/>
      <c r="P57" s="31" t="s">
        <v>436</v>
      </c>
      <c r="Q57" s="31"/>
      <c r="R57" s="31"/>
      <c r="S57" s="31" t="s">
        <v>133</v>
      </c>
      <c r="T57" s="31" t="s">
        <v>134</v>
      </c>
      <c r="U57" s="31" t="s">
        <v>637</v>
      </c>
      <c r="V57" s="30" t="s">
        <v>638</v>
      </c>
      <c r="W57" s="31"/>
      <c r="X57" s="31"/>
      <c r="Y57" s="31"/>
      <c r="Z57" s="31"/>
    </row>
    <row r="58" ht="22.5" customHeight="1">
      <c r="A58" s="30" t="s">
        <v>640</v>
      </c>
      <c r="B58" s="31" t="s">
        <v>641</v>
      </c>
      <c r="C58" s="33"/>
      <c r="D58" s="31" t="s">
        <v>642</v>
      </c>
      <c r="E58" s="31" t="s">
        <v>643</v>
      </c>
      <c r="F58" s="31"/>
      <c r="G58" s="31" t="s">
        <v>25</v>
      </c>
      <c r="H58" s="31" t="s">
        <v>129</v>
      </c>
      <c r="I58" s="31" t="s">
        <v>83</v>
      </c>
      <c r="J58" s="31" t="s">
        <v>84</v>
      </c>
      <c r="K58" s="31" t="s">
        <v>107</v>
      </c>
      <c r="L58" s="31" t="s">
        <v>226</v>
      </c>
      <c r="M58" s="31" t="s">
        <v>120</v>
      </c>
      <c r="N58" s="31" t="s">
        <v>88</v>
      </c>
      <c r="O58" s="31"/>
      <c r="P58" s="31" t="s">
        <v>628</v>
      </c>
      <c r="Q58" s="31"/>
      <c r="R58" s="31"/>
      <c r="S58" s="31"/>
      <c r="T58" s="31" t="s">
        <v>111</v>
      </c>
      <c r="U58" s="31" t="s">
        <v>646</v>
      </c>
      <c r="V58" s="30" t="s">
        <v>647</v>
      </c>
      <c r="W58" s="31"/>
      <c r="X58" s="31"/>
      <c r="Y58" s="31"/>
      <c r="Z58" s="31"/>
    </row>
    <row r="59" ht="22.5" customHeight="1">
      <c r="A59" s="30" t="s">
        <v>648</v>
      </c>
      <c r="B59" s="31" t="s">
        <v>649</v>
      </c>
      <c r="C59" s="33"/>
      <c r="D59" s="31" t="s">
        <v>650</v>
      </c>
      <c r="E59" s="31" t="s">
        <v>651</v>
      </c>
      <c r="F59" s="31"/>
      <c r="G59" s="31" t="s">
        <v>38</v>
      </c>
      <c r="H59" s="31" t="s">
        <v>129</v>
      </c>
      <c r="I59" s="31" t="s">
        <v>653</v>
      </c>
      <c r="J59" s="31" t="s">
        <v>84</v>
      </c>
      <c r="K59" s="31" t="s">
        <v>173</v>
      </c>
      <c r="L59" s="31" t="s">
        <v>654</v>
      </c>
      <c r="M59" s="31" t="s">
        <v>542</v>
      </c>
      <c r="N59" s="31" t="s">
        <v>210</v>
      </c>
      <c r="O59" s="31"/>
      <c r="P59" s="31" t="s">
        <v>503</v>
      </c>
      <c r="Q59" s="31"/>
      <c r="R59" s="31"/>
      <c r="S59" s="31" t="s">
        <v>133</v>
      </c>
      <c r="T59" s="31" t="s">
        <v>656</v>
      </c>
      <c r="U59" s="31" t="s">
        <v>657</v>
      </c>
      <c r="V59" s="30" t="s">
        <v>658</v>
      </c>
      <c r="W59" s="31"/>
      <c r="X59" s="31"/>
      <c r="Y59" s="31"/>
      <c r="Z59" s="31"/>
    </row>
    <row r="60" ht="22.5" customHeight="1">
      <c r="A60" s="30" t="s">
        <v>659</v>
      </c>
      <c r="B60" s="31" t="s">
        <v>661</v>
      </c>
      <c r="C60" s="33"/>
      <c r="D60" s="31" t="s">
        <v>662</v>
      </c>
      <c r="E60" s="31" t="s">
        <v>663</v>
      </c>
      <c r="F60" s="31"/>
      <c r="G60" s="31" t="s">
        <v>68</v>
      </c>
      <c r="H60" s="31" t="s">
        <v>129</v>
      </c>
      <c r="I60" s="31" t="s">
        <v>664</v>
      </c>
      <c r="J60" s="31" t="s">
        <v>84</v>
      </c>
      <c r="K60" s="31" t="s">
        <v>173</v>
      </c>
      <c r="L60" s="31" t="s">
        <v>131</v>
      </c>
      <c r="M60" s="31" t="s">
        <v>41</v>
      </c>
      <c r="N60" s="31" t="s">
        <v>120</v>
      </c>
      <c r="O60" s="31"/>
      <c r="P60" s="31" t="s">
        <v>503</v>
      </c>
      <c r="Q60" s="31"/>
      <c r="R60" s="31"/>
      <c r="S60" s="31" t="s">
        <v>133</v>
      </c>
      <c r="T60" s="31" t="s">
        <v>666</v>
      </c>
      <c r="U60" s="31" t="s">
        <v>667</v>
      </c>
      <c r="V60" s="30" t="s">
        <v>668</v>
      </c>
      <c r="W60" s="31"/>
      <c r="X60" s="31"/>
      <c r="Y60" s="31"/>
      <c r="Z60" s="31"/>
    </row>
    <row r="61" ht="22.5" customHeight="1">
      <c r="A61" s="30" t="s">
        <v>670</v>
      </c>
      <c r="B61" s="31" t="s">
        <v>671</v>
      </c>
      <c r="C61" s="33"/>
      <c r="D61" s="31" t="s">
        <v>672</v>
      </c>
      <c r="E61" s="31" t="s">
        <v>673</v>
      </c>
      <c r="F61" s="31"/>
      <c r="G61" s="31" t="s">
        <v>674</v>
      </c>
      <c r="H61" s="31" t="s">
        <v>129</v>
      </c>
      <c r="I61" s="31" t="s">
        <v>490</v>
      </c>
      <c r="J61" s="31" t="s">
        <v>84</v>
      </c>
      <c r="K61" s="31" t="s">
        <v>85</v>
      </c>
      <c r="L61" s="31" t="s">
        <v>86</v>
      </c>
      <c r="M61" s="31" t="s">
        <v>101</v>
      </c>
      <c r="N61" s="31" t="s">
        <v>155</v>
      </c>
      <c r="O61" s="31"/>
      <c r="P61" s="31" t="s">
        <v>675</v>
      </c>
      <c r="Q61" s="31"/>
      <c r="R61" s="31"/>
      <c r="S61" s="31"/>
      <c r="T61" s="31" t="s">
        <v>676</v>
      </c>
      <c r="U61" s="31" t="s">
        <v>677</v>
      </c>
      <c r="V61" s="30" t="s">
        <v>678</v>
      </c>
      <c r="W61" s="31"/>
      <c r="X61" s="31"/>
      <c r="Y61" s="31"/>
      <c r="Z61" s="31"/>
    </row>
    <row r="62" ht="22.5" customHeight="1">
      <c r="A62" s="30" t="s">
        <v>680</v>
      </c>
      <c r="B62" s="31" t="s">
        <v>681</v>
      </c>
      <c r="C62" s="32" t="s">
        <v>682</v>
      </c>
      <c r="D62" s="31" t="s">
        <v>683</v>
      </c>
      <c r="E62" s="31" t="s">
        <v>684</v>
      </c>
      <c r="F62" s="31" t="s">
        <v>685</v>
      </c>
      <c r="G62" s="31" t="s">
        <v>25</v>
      </c>
      <c r="H62" s="31" t="s">
        <v>142</v>
      </c>
      <c r="I62" s="31" t="s">
        <v>686</v>
      </c>
      <c r="J62" s="31" t="s">
        <v>84</v>
      </c>
      <c r="K62" s="31" t="s">
        <v>173</v>
      </c>
      <c r="L62" s="31" t="s">
        <v>280</v>
      </c>
      <c r="M62" s="31" t="s">
        <v>41</v>
      </c>
      <c r="N62" s="31" t="s">
        <v>120</v>
      </c>
      <c r="O62" s="31"/>
      <c r="P62" s="31" t="s">
        <v>687</v>
      </c>
      <c r="Q62" s="30" t="s">
        <v>688</v>
      </c>
      <c r="R62" s="31" t="s">
        <v>93</v>
      </c>
      <c r="S62" s="31" t="s">
        <v>689</v>
      </c>
      <c r="T62" s="31" t="s">
        <v>690</v>
      </c>
      <c r="U62" s="31" t="s">
        <v>691</v>
      </c>
      <c r="V62" s="30" t="s">
        <v>692</v>
      </c>
      <c r="W62" s="31"/>
      <c r="X62" s="31"/>
      <c r="Y62" s="31"/>
      <c r="Z62" s="31"/>
    </row>
    <row r="63" ht="22.5" customHeight="1">
      <c r="A63" s="30" t="s">
        <v>693</v>
      </c>
      <c r="B63" s="31" t="s">
        <v>695</v>
      </c>
      <c r="C63" s="32" t="s">
        <v>696</v>
      </c>
      <c r="D63" s="31" t="s">
        <v>697</v>
      </c>
      <c r="E63" s="31" t="s">
        <v>699</v>
      </c>
      <c r="F63" s="31" t="s">
        <v>700</v>
      </c>
      <c r="G63" s="31" t="s">
        <v>25</v>
      </c>
      <c r="H63" s="31" t="s">
        <v>142</v>
      </c>
      <c r="I63" s="31" t="s">
        <v>319</v>
      </c>
      <c r="J63" s="31" t="s">
        <v>84</v>
      </c>
      <c r="K63" s="31" t="s">
        <v>173</v>
      </c>
      <c r="L63" s="31" t="s">
        <v>280</v>
      </c>
      <c r="M63" s="39" t="s">
        <v>227</v>
      </c>
      <c r="N63" s="39" t="s">
        <v>228</v>
      </c>
      <c r="O63" s="31"/>
      <c r="P63" s="31" t="s">
        <v>701</v>
      </c>
      <c r="Q63" s="30" t="s">
        <v>702</v>
      </c>
      <c r="R63" s="31" t="s">
        <v>93</v>
      </c>
      <c r="S63" s="31" t="s">
        <v>703</v>
      </c>
      <c r="T63" s="31" t="s">
        <v>704</v>
      </c>
      <c r="U63" s="31" t="s">
        <v>705</v>
      </c>
      <c r="V63" s="31"/>
      <c r="W63" s="31"/>
      <c r="X63" s="31"/>
      <c r="Y63" s="31"/>
      <c r="Z63" s="31"/>
    </row>
    <row r="64" ht="22.5" customHeight="1">
      <c r="A64" s="30" t="s">
        <v>706</v>
      </c>
      <c r="B64" s="31" t="s">
        <v>707</v>
      </c>
      <c r="C64" s="33"/>
      <c r="D64" s="31" t="s">
        <v>708</v>
      </c>
      <c r="E64" s="31" t="s">
        <v>709</v>
      </c>
      <c r="F64" s="31" t="s">
        <v>710</v>
      </c>
      <c r="G64" s="31" t="s">
        <v>25</v>
      </c>
      <c r="H64" s="31" t="s">
        <v>142</v>
      </c>
      <c r="I64" s="31" t="s">
        <v>712</v>
      </c>
      <c r="J64" s="31" t="s">
        <v>84</v>
      </c>
      <c r="K64" s="31" t="s">
        <v>173</v>
      </c>
      <c r="L64" s="31" t="s">
        <v>131</v>
      </c>
      <c r="M64" s="31" t="s">
        <v>602</v>
      </c>
      <c r="N64" s="31" t="s">
        <v>502</v>
      </c>
      <c r="O64" s="31" t="s">
        <v>713</v>
      </c>
      <c r="P64" s="31" t="s">
        <v>714</v>
      </c>
      <c r="Q64" s="30" t="s">
        <v>715</v>
      </c>
      <c r="R64" s="31" t="s">
        <v>93</v>
      </c>
      <c r="S64" s="31" t="s">
        <v>716</v>
      </c>
      <c r="T64" s="31" t="s">
        <v>717</v>
      </c>
      <c r="U64" s="31" t="s">
        <v>718</v>
      </c>
      <c r="V64" s="30" t="s">
        <v>719</v>
      </c>
      <c r="W64" s="31"/>
      <c r="X64" s="31"/>
      <c r="Y64" s="31"/>
      <c r="Z64" s="31"/>
    </row>
    <row r="65" ht="22.5" customHeight="1">
      <c r="A65" s="30" t="s">
        <v>720</v>
      </c>
      <c r="B65" s="31" t="s">
        <v>721</v>
      </c>
      <c r="C65" s="33"/>
      <c r="D65" s="31" t="s">
        <v>722</v>
      </c>
      <c r="E65" s="31" t="s">
        <v>724</v>
      </c>
      <c r="F65" s="31"/>
      <c r="G65" s="31" t="s">
        <v>35</v>
      </c>
      <c r="H65" s="31" t="s">
        <v>142</v>
      </c>
      <c r="I65" s="31" t="s">
        <v>725</v>
      </c>
      <c r="J65" s="31" t="s">
        <v>84</v>
      </c>
      <c r="K65" s="31" t="s">
        <v>85</v>
      </c>
      <c r="L65" s="31" t="s">
        <v>86</v>
      </c>
      <c r="M65" s="31" t="s">
        <v>41</v>
      </c>
      <c r="N65" s="31" t="s">
        <v>120</v>
      </c>
      <c r="O65" s="31"/>
      <c r="P65" s="31"/>
      <c r="Q65" s="31"/>
      <c r="R65" s="31"/>
      <c r="S65" s="31"/>
      <c r="T65" s="31" t="s">
        <v>727</v>
      </c>
      <c r="U65" s="31" t="s">
        <v>728</v>
      </c>
      <c r="V65" s="31"/>
      <c r="W65" s="31"/>
      <c r="X65" s="31"/>
      <c r="Y65" s="31"/>
      <c r="Z65" s="31"/>
    </row>
    <row r="66" ht="22.5" customHeight="1">
      <c r="A66" s="30" t="s">
        <v>729</v>
      </c>
      <c r="B66" s="31" t="s">
        <v>730</v>
      </c>
      <c r="C66" s="32" t="s">
        <v>485</v>
      </c>
      <c r="D66" s="31" t="s">
        <v>731</v>
      </c>
      <c r="E66" s="31" t="s">
        <v>732</v>
      </c>
      <c r="F66" s="31"/>
      <c r="G66" s="31" t="s">
        <v>25</v>
      </c>
      <c r="H66" s="31" t="s">
        <v>142</v>
      </c>
      <c r="I66" s="31" t="s">
        <v>733</v>
      </c>
      <c r="J66" s="31" t="s">
        <v>184</v>
      </c>
      <c r="K66" s="31" t="s">
        <v>173</v>
      </c>
      <c r="L66" s="31" t="s">
        <v>131</v>
      </c>
      <c r="M66" s="31" t="s">
        <v>41</v>
      </c>
      <c r="N66" s="31" t="s">
        <v>120</v>
      </c>
      <c r="O66" s="31"/>
      <c r="P66" s="31" t="s">
        <v>734</v>
      </c>
      <c r="Q66" s="31"/>
      <c r="R66" s="31"/>
      <c r="S66" s="31"/>
      <c r="T66" s="31" t="s">
        <v>736</v>
      </c>
      <c r="U66" s="31" t="s">
        <v>737</v>
      </c>
      <c r="V66" s="30" t="s">
        <v>738</v>
      </c>
      <c r="W66" s="31"/>
      <c r="X66" s="31"/>
      <c r="Y66" s="31"/>
      <c r="Z66" s="31"/>
    </row>
    <row r="67" ht="22.5" customHeight="1">
      <c r="A67" s="30" t="s">
        <v>739</v>
      </c>
      <c r="B67" s="31" t="s">
        <v>740</v>
      </c>
      <c r="C67" s="33"/>
      <c r="D67" s="31" t="s">
        <v>741</v>
      </c>
      <c r="E67" s="31" t="s">
        <v>742</v>
      </c>
      <c r="F67" s="31"/>
      <c r="G67" s="31" t="s">
        <v>25</v>
      </c>
      <c r="H67" s="31" t="s">
        <v>142</v>
      </c>
      <c r="I67" s="31" t="s">
        <v>119</v>
      </c>
      <c r="J67" s="31" t="s">
        <v>377</v>
      </c>
      <c r="K67" s="31" t="s">
        <v>173</v>
      </c>
      <c r="L67" s="31" t="s">
        <v>86</v>
      </c>
      <c r="M67" s="31" t="s">
        <v>542</v>
      </c>
      <c r="N67" s="31" t="s">
        <v>210</v>
      </c>
      <c r="O67" s="31"/>
      <c r="P67" s="31"/>
      <c r="Q67" s="31"/>
      <c r="R67" s="31"/>
      <c r="S67" s="31"/>
      <c r="T67" s="31" t="s">
        <v>743</v>
      </c>
      <c r="U67" s="31" t="s">
        <v>744</v>
      </c>
      <c r="V67" s="30" t="s">
        <v>745</v>
      </c>
      <c r="W67" s="31"/>
      <c r="X67" s="31"/>
      <c r="Y67" s="31"/>
      <c r="Z67" s="31"/>
    </row>
    <row r="68" ht="22.5" customHeight="1">
      <c r="A68" s="30" t="s">
        <v>746</v>
      </c>
      <c r="B68" s="31" t="s">
        <v>747</v>
      </c>
      <c r="C68" s="33"/>
      <c r="D68" s="31" t="s">
        <v>748</v>
      </c>
      <c r="E68" s="31" t="s">
        <v>749</v>
      </c>
      <c r="F68" s="31"/>
      <c r="G68" s="31" t="s">
        <v>25</v>
      </c>
      <c r="H68" s="31" t="s">
        <v>385</v>
      </c>
      <c r="I68" s="31" t="s">
        <v>750</v>
      </c>
      <c r="J68" s="31" t="s">
        <v>84</v>
      </c>
      <c r="K68" s="31" t="s">
        <v>107</v>
      </c>
      <c r="L68" s="31" t="s">
        <v>280</v>
      </c>
      <c r="M68" s="31" t="s">
        <v>120</v>
      </c>
      <c r="N68" s="31" t="s">
        <v>88</v>
      </c>
      <c r="O68" s="31"/>
      <c r="P68" s="31" t="s">
        <v>436</v>
      </c>
      <c r="Q68" s="31"/>
      <c r="R68" s="31"/>
      <c r="S68" s="31" t="s">
        <v>751</v>
      </c>
      <c r="T68" s="31" t="s">
        <v>134</v>
      </c>
      <c r="U68" s="31" t="s">
        <v>752</v>
      </c>
      <c r="V68" s="31"/>
      <c r="W68" s="31"/>
      <c r="X68" s="31"/>
      <c r="Y68" s="31"/>
      <c r="Z68" s="31" t="s">
        <v>753</v>
      </c>
    </row>
    <row r="69" ht="22.5" customHeight="1">
      <c r="A69" s="30" t="s">
        <v>754</v>
      </c>
      <c r="B69" s="31" t="s">
        <v>756</v>
      </c>
      <c r="C69" s="33"/>
      <c r="D69" s="31" t="s">
        <v>757</v>
      </c>
      <c r="E69" s="31" t="s">
        <v>758</v>
      </c>
      <c r="F69" s="31"/>
      <c r="G69" s="31" t="s">
        <v>23</v>
      </c>
      <c r="H69" s="31" t="s">
        <v>142</v>
      </c>
      <c r="I69" s="31" t="s">
        <v>291</v>
      </c>
      <c r="J69" s="31" t="s">
        <v>84</v>
      </c>
      <c r="K69" s="31" t="s">
        <v>173</v>
      </c>
      <c r="L69" s="31"/>
      <c r="M69" s="31" t="s">
        <v>41</v>
      </c>
      <c r="N69" s="31" t="s">
        <v>120</v>
      </c>
      <c r="O69" s="31"/>
      <c r="P69" s="31"/>
      <c r="Q69" s="31"/>
      <c r="R69" s="31"/>
      <c r="S69" s="31"/>
      <c r="T69" s="31" t="s">
        <v>759</v>
      </c>
      <c r="U69" s="31" t="s">
        <v>760</v>
      </c>
      <c r="V69" s="31"/>
      <c r="W69" s="31"/>
      <c r="X69" s="31"/>
      <c r="Y69" s="31"/>
      <c r="Z69" s="31"/>
    </row>
    <row r="70" ht="22.5" customHeight="1">
      <c r="A70" s="30" t="s">
        <v>761</v>
      </c>
      <c r="B70" s="39" t="s">
        <v>762</v>
      </c>
      <c r="C70" s="33"/>
      <c r="D70" s="31" t="s">
        <v>763</v>
      </c>
      <c r="E70" s="31" t="s">
        <v>764</v>
      </c>
      <c r="F70" s="31"/>
      <c r="G70" s="31" t="s">
        <v>29</v>
      </c>
      <c r="H70" s="31" t="s">
        <v>142</v>
      </c>
      <c r="I70" s="31" t="s">
        <v>765</v>
      </c>
      <c r="J70" s="31" t="s">
        <v>377</v>
      </c>
      <c r="K70" s="31" t="s">
        <v>85</v>
      </c>
      <c r="L70" s="31" t="s">
        <v>86</v>
      </c>
      <c r="M70" s="31" t="s">
        <v>155</v>
      </c>
      <c r="N70" s="31" t="s">
        <v>52</v>
      </c>
      <c r="O70" s="31"/>
      <c r="P70" s="31" t="s">
        <v>436</v>
      </c>
      <c r="Q70" s="31"/>
      <c r="R70" s="31"/>
      <c r="S70" s="31"/>
      <c r="T70" s="31" t="s">
        <v>767</v>
      </c>
      <c r="U70" s="31" t="s">
        <v>768</v>
      </c>
      <c r="V70" s="30" t="s">
        <v>769</v>
      </c>
      <c r="W70" s="31"/>
      <c r="X70" s="31"/>
      <c r="Y70" s="31"/>
      <c r="Z70" s="31"/>
    </row>
    <row r="71" ht="22.5" customHeight="1">
      <c r="A71" s="30" t="s">
        <v>770</v>
      </c>
      <c r="B71" s="39" t="s">
        <v>771</v>
      </c>
      <c r="C71" s="32" t="s">
        <v>16</v>
      </c>
      <c r="D71" s="31" t="s">
        <v>772</v>
      </c>
      <c r="E71" s="31" t="s">
        <v>773</v>
      </c>
      <c r="F71" s="31" t="s">
        <v>774</v>
      </c>
      <c r="G71" s="31" t="s">
        <v>36</v>
      </c>
      <c r="H71" s="31" t="s">
        <v>142</v>
      </c>
      <c r="I71" s="31" t="s">
        <v>209</v>
      </c>
      <c r="J71" s="31" t="s">
        <v>84</v>
      </c>
      <c r="K71" s="31" t="s">
        <v>107</v>
      </c>
      <c r="L71" s="31" t="s">
        <v>654</v>
      </c>
      <c r="M71" s="31" t="s">
        <v>89</v>
      </c>
      <c r="N71" s="31" t="s">
        <v>108</v>
      </c>
      <c r="O71" s="31"/>
      <c r="P71" s="31" t="s">
        <v>775</v>
      </c>
      <c r="Q71" s="31"/>
      <c r="R71" s="31" t="s">
        <v>93</v>
      </c>
      <c r="S71" s="31" t="s">
        <v>776</v>
      </c>
      <c r="T71" s="31" t="s">
        <v>777</v>
      </c>
      <c r="U71" s="31" t="s">
        <v>768</v>
      </c>
      <c r="V71" s="30" t="s">
        <v>779</v>
      </c>
      <c r="W71" s="31"/>
      <c r="X71" s="31"/>
      <c r="Y71" s="31"/>
      <c r="Z71" s="31"/>
    </row>
    <row r="72" ht="22.5" customHeight="1">
      <c r="A72" s="30" t="s">
        <v>780</v>
      </c>
      <c r="B72" s="31" t="s">
        <v>781</v>
      </c>
      <c r="C72" s="33"/>
      <c r="D72" s="31" t="s">
        <v>782</v>
      </c>
      <c r="E72" s="31" t="s">
        <v>783</v>
      </c>
      <c r="F72" s="31"/>
      <c r="G72" s="31" t="s">
        <v>36</v>
      </c>
      <c r="H72" s="31" t="s">
        <v>142</v>
      </c>
      <c r="I72" s="31"/>
      <c r="J72" s="31"/>
      <c r="K72" s="31"/>
      <c r="L72" s="31"/>
      <c r="M72" s="31"/>
      <c r="N72" s="31"/>
      <c r="O72" s="31"/>
      <c r="P72" s="31"/>
      <c r="Q72" s="31"/>
      <c r="R72" s="31"/>
      <c r="S72" s="31"/>
      <c r="T72" s="31" t="s">
        <v>784</v>
      </c>
      <c r="U72" s="31" t="s">
        <v>785</v>
      </c>
      <c r="V72" s="31"/>
      <c r="W72" s="31"/>
      <c r="X72" s="31"/>
      <c r="Y72" s="31"/>
      <c r="Z72" s="31"/>
    </row>
    <row r="73" ht="22.5" customHeight="1">
      <c r="A73" s="30" t="s">
        <v>786</v>
      </c>
      <c r="B73" s="31" t="s">
        <v>787</v>
      </c>
      <c r="C73" s="33"/>
      <c r="D73" s="31" t="s">
        <v>78</v>
      </c>
      <c r="E73" s="31" t="s">
        <v>788</v>
      </c>
      <c r="F73" s="31" t="s">
        <v>789</v>
      </c>
      <c r="G73" s="31" t="s">
        <v>790</v>
      </c>
      <c r="H73" s="31" t="s">
        <v>82</v>
      </c>
      <c r="I73" s="31" t="s">
        <v>83</v>
      </c>
      <c r="J73" s="31" t="s">
        <v>84</v>
      </c>
      <c r="K73" s="31" t="s">
        <v>85</v>
      </c>
      <c r="L73" s="31" t="s">
        <v>226</v>
      </c>
      <c r="M73" s="31" t="s">
        <v>185</v>
      </c>
      <c r="N73" s="31" t="s">
        <v>41</v>
      </c>
      <c r="O73" s="31"/>
      <c r="P73" s="31" t="s">
        <v>792</v>
      </c>
      <c r="Q73" s="31"/>
      <c r="R73" s="31" t="s">
        <v>93</v>
      </c>
      <c r="S73" s="31" t="s">
        <v>94</v>
      </c>
      <c r="T73" s="31" t="s">
        <v>793</v>
      </c>
      <c r="U73" s="31" t="s">
        <v>794</v>
      </c>
      <c r="V73" s="31"/>
      <c r="W73" s="31"/>
      <c r="X73" s="31"/>
      <c r="Y73" s="31"/>
      <c r="Z73" s="31"/>
    </row>
    <row r="74" ht="22.5" customHeight="1">
      <c r="A74" s="30" t="s">
        <v>795</v>
      </c>
      <c r="B74" s="31" t="s">
        <v>796</v>
      </c>
      <c r="C74" s="33"/>
      <c r="D74" s="31" t="s">
        <v>78</v>
      </c>
      <c r="E74" s="31" t="s">
        <v>797</v>
      </c>
      <c r="F74" s="31" t="s">
        <v>798</v>
      </c>
      <c r="G74" s="31" t="s">
        <v>25</v>
      </c>
      <c r="H74" s="31" t="s">
        <v>82</v>
      </c>
      <c r="I74" s="31" t="s">
        <v>83</v>
      </c>
      <c r="J74" s="31" t="s">
        <v>84</v>
      </c>
      <c r="K74" s="31" t="s">
        <v>107</v>
      </c>
      <c r="L74" s="31" t="s">
        <v>86</v>
      </c>
      <c r="M74" s="31" t="s">
        <v>88</v>
      </c>
      <c r="N74" s="31" t="s">
        <v>88</v>
      </c>
      <c r="O74" s="31"/>
      <c r="P74" s="31" t="s">
        <v>792</v>
      </c>
      <c r="Q74" s="31"/>
      <c r="R74" s="31" t="s">
        <v>93</v>
      </c>
      <c r="S74" s="31" t="s">
        <v>799</v>
      </c>
      <c r="T74" s="31"/>
      <c r="U74" s="31" t="s">
        <v>800</v>
      </c>
      <c r="V74" s="31"/>
      <c r="W74" s="31" t="s">
        <v>801</v>
      </c>
      <c r="X74" s="31" t="s">
        <v>802</v>
      </c>
      <c r="Y74" s="31"/>
      <c r="Z74" s="31"/>
    </row>
    <row r="75" ht="22.5" customHeight="1">
      <c r="A75" s="30" t="s">
        <v>803</v>
      </c>
      <c r="B75" s="31" t="s">
        <v>805</v>
      </c>
      <c r="C75" s="33"/>
      <c r="D75" s="31" t="s">
        <v>78</v>
      </c>
      <c r="E75" s="31" t="s">
        <v>806</v>
      </c>
      <c r="F75" s="31" t="s">
        <v>807</v>
      </c>
      <c r="G75" s="31" t="s">
        <v>25</v>
      </c>
      <c r="H75" s="31" t="s">
        <v>82</v>
      </c>
      <c r="I75" s="31" t="s">
        <v>83</v>
      </c>
      <c r="J75" s="31" t="s">
        <v>84</v>
      </c>
      <c r="K75" s="31" t="s">
        <v>85</v>
      </c>
      <c r="L75" s="31" t="s">
        <v>131</v>
      </c>
      <c r="M75" s="31" t="s">
        <v>52</v>
      </c>
      <c r="N75" s="31" t="s">
        <v>144</v>
      </c>
      <c r="O75" s="31"/>
      <c r="P75" s="31" t="s">
        <v>399</v>
      </c>
      <c r="Q75" s="31"/>
      <c r="R75" s="31"/>
      <c r="S75" s="31"/>
      <c r="T75" s="31"/>
      <c r="U75" s="31" t="s">
        <v>808</v>
      </c>
      <c r="V75" s="31"/>
      <c r="W75" s="31"/>
      <c r="X75" s="31"/>
      <c r="Y75" s="31"/>
      <c r="Z75" s="31"/>
    </row>
    <row r="76" ht="22.5" customHeight="1">
      <c r="A76" s="30" t="s">
        <v>809</v>
      </c>
      <c r="B76" s="31" t="s">
        <v>810</v>
      </c>
      <c r="C76" s="33"/>
      <c r="D76" s="31" t="s">
        <v>811</v>
      </c>
      <c r="E76" s="31" t="s">
        <v>812</v>
      </c>
      <c r="F76" s="31" t="s">
        <v>813</v>
      </c>
      <c r="G76" s="31" t="s">
        <v>68</v>
      </c>
      <c r="H76" s="31" t="s">
        <v>142</v>
      </c>
      <c r="I76" s="31" t="s">
        <v>814</v>
      </c>
      <c r="J76" s="31" t="s">
        <v>84</v>
      </c>
      <c r="K76" s="31" t="s">
        <v>107</v>
      </c>
      <c r="L76" s="31" t="s">
        <v>86</v>
      </c>
      <c r="M76" s="31" t="s">
        <v>120</v>
      </c>
      <c r="N76" s="31" t="s">
        <v>52</v>
      </c>
      <c r="O76" s="31"/>
      <c r="P76" s="31" t="s">
        <v>436</v>
      </c>
      <c r="Q76" s="31"/>
      <c r="R76" s="31" t="s">
        <v>93</v>
      </c>
      <c r="S76" s="31" t="s">
        <v>815</v>
      </c>
      <c r="T76" s="31" t="s">
        <v>817</v>
      </c>
      <c r="U76" s="31" t="s">
        <v>818</v>
      </c>
      <c r="V76" s="30" t="s">
        <v>819</v>
      </c>
      <c r="W76" s="31"/>
      <c r="X76" s="31" t="s">
        <v>820</v>
      </c>
      <c r="Y76" s="31"/>
      <c r="Z76" s="31"/>
    </row>
    <row r="77" ht="22.5" customHeight="1">
      <c r="A77" s="30" t="s">
        <v>821</v>
      </c>
      <c r="B77" s="31" t="s">
        <v>822</v>
      </c>
      <c r="C77" s="33"/>
      <c r="D77" s="31" t="s">
        <v>78</v>
      </c>
      <c r="E77" s="31" t="s">
        <v>823</v>
      </c>
      <c r="F77" s="31"/>
      <c r="G77" s="31"/>
      <c r="H77" s="31" t="s">
        <v>82</v>
      </c>
      <c r="I77" s="31"/>
      <c r="J77" s="31"/>
      <c r="K77" s="31"/>
      <c r="L77" s="31"/>
      <c r="M77" s="31"/>
      <c r="N77" s="31"/>
      <c r="O77" s="31"/>
      <c r="P77" s="31"/>
      <c r="Q77" s="31"/>
      <c r="R77" s="31"/>
      <c r="S77" s="31"/>
      <c r="T77" s="31"/>
      <c r="U77" s="31" t="s">
        <v>824</v>
      </c>
      <c r="V77" s="31"/>
      <c r="W77" s="31"/>
      <c r="X77" s="31"/>
      <c r="Y77" s="31"/>
      <c r="Z77" s="31"/>
    </row>
    <row r="78" ht="22.5" customHeight="1">
      <c r="A78" s="30" t="s">
        <v>825</v>
      </c>
      <c r="B78" s="31" t="s">
        <v>827</v>
      </c>
      <c r="C78" s="33"/>
      <c r="D78" s="31" t="s">
        <v>828</v>
      </c>
      <c r="E78" s="31" t="s">
        <v>829</v>
      </c>
      <c r="F78" s="31" t="s">
        <v>830</v>
      </c>
      <c r="G78" s="31" t="s">
        <v>68</v>
      </c>
      <c r="H78" s="31" t="s">
        <v>142</v>
      </c>
      <c r="I78" s="31" t="s">
        <v>814</v>
      </c>
      <c r="J78" s="31" t="s">
        <v>377</v>
      </c>
      <c r="K78" s="31" t="s">
        <v>107</v>
      </c>
      <c r="L78" s="31" t="s">
        <v>86</v>
      </c>
      <c r="M78" s="31" t="s">
        <v>52</v>
      </c>
      <c r="N78" s="31" t="s">
        <v>144</v>
      </c>
      <c r="O78" s="31"/>
      <c r="P78" s="31" t="s">
        <v>831</v>
      </c>
      <c r="Q78" s="31"/>
      <c r="R78" s="31" t="s">
        <v>93</v>
      </c>
      <c r="S78" s="31" t="s">
        <v>94</v>
      </c>
      <c r="T78" s="31" t="s">
        <v>832</v>
      </c>
      <c r="U78" s="31" t="s">
        <v>833</v>
      </c>
      <c r="V78" s="31"/>
      <c r="W78" s="31"/>
      <c r="X78" s="31"/>
      <c r="Y78" s="31"/>
      <c r="Z78" s="31"/>
    </row>
    <row r="79" ht="22.5" customHeight="1">
      <c r="A79" s="30" t="s">
        <v>834</v>
      </c>
      <c r="B79" s="31" t="s">
        <v>835</v>
      </c>
      <c r="C79" s="33"/>
      <c r="D79" s="31" t="s">
        <v>836</v>
      </c>
      <c r="E79" s="31" t="s">
        <v>837</v>
      </c>
      <c r="F79" s="31" t="s">
        <v>838</v>
      </c>
      <c r="G79" s="31" t="s">
        <v>68</v>
      </c>
      <c r="H79" s="31" t="s">
        <v>142</v>
      </c>
      <c r="I79" s="31" t="s">
        <v>839</v>
      </c>
      <c r="J79" s="31" t="s">
        <v>84</v>
      </c>
      <c r="K79" s="31" t="s">
        <v>85</v>
      </c>
      <c r="L79" s="31" t="s">
        <v>86</v>
      </c>
      <c r="M79" s="31" t="s">
        <v>152</v>
      </c>
      <c r="N79" s="31" t="s">
        <v>153</v>
      </c>
      <c r="O79" s="31"/>
      <c r="P79" s="31" t="s">
        <v>436</v>
      </c>
      <c r="Q79" s="30" t="s">
        <v>840</v>
      </c>
      <c r="R79" s="31" t="s">
        <v>93</v>
      </c>
      <c r="S79" s="31" t="s">
        <v>842</v>
      </c>
      <c r="T79" s="31" t="s">
        <v>843</v>
      </c>
      <c r="U79" s="31" t="s">
        <v>844</v>
      </c>
      <c r="V79" s="31"/>
      <c r="W79" s="31"/>
      <c r="X79" s="31"/>
      <c r="Y79" s="31"/>
      <c r="Z79" s="31"/>
    </row>
    <row r="80" ht="22.5" customHeight="1">
      <c r="A80" s="30" t="s">
        <v>845</v>
      </c>
      <c r="B80" s="31" t="s">
        <v>846</v>
      </c>
      <c r="C80" s="33"/>
      <c r="D80" s="31" t="s">
        <v>847</v>
      </c>
      <c r="E80" s="31" t="s">
        <v>848</v>
      </c>
      <c r="F80" s="31" t="s">
        <v>849</v>
      </c>
      <c r="G80" s="31" t="s">
        <v>68</v>
      </c>
      <c r="H80" s="31" t="s">
        <v>406</v>
      </c>
      <c r="I80" s="31" t="s">
        <v>850</v>
      </c>
      <c r="J80" s="31" t="s">
        <v>377</v>
      </c>
      <c r="K80" s="31" t="s">
        <v>85</v>
      </c>
      <c r="L80" s="31" t="s">
        <v>226</v>
      </c>
      <c r="M80" s="31" t="s">
        <v>120</v>
      </c>
      <c r="N80" s="31" t="s">
        <v>88</v>
      </c>
      <c r="O80" s="31"/>
      <c r="P80" s="31" t="s">
        <v>851</v>
      </c>
      <c r="Q80" s="31"/>
      <c r="R80" s="31" t="s">
        <v>93</v>
      </c>
      <c r="S80" s="31" t="s">
        <v>94</v>
      </c>
      <c r="T80" s="31" t="s">
        <v>852</v>
      </c>
      <c r="U80" s="31" t="s">
        <v>853</v>
      </c>
      <c r="V80" s="31"/>
      <c r="W80" s="31"/>
      <c r="X80" s="31"/>
      <c r="Y80" s="31"/>
      <c r="Z80" s="31"/>
    </row>
    <row r="81" ht="22.5" customHeight="1">
      <c r="A81" s="30" t="s">
        <v>854</v>
      </c>
      <c r="B81" s="39" t="s">
        <v>855</v>
      </c>
      <c r="C81" s="33"/>
      <c r="D81" s="31" t="s">
        <v>856</v>
      </c>
      <c r="E81" s="31" t="s">
        <v>857</v>
      </c>
      <c r="F81" s="31" t="s">
        <v>858</v>
      </c>
      <c r="G81" s="31" t="s">
        <v>68</v>
      </c>
      <c r="H81" s="31" t="s">
        <v>142</v>
      </c>
      <c r="I81" s="31" t="s">
        <v>860</v>
      </c>
      <c r="J81" s="31" t="s">
        <v>84</v>
      </c>
      <c r="K81" s="31" t="s">
        <v>85</v>
      </c>
      <c r="L81" s="31" t="s">
        <v>280</v>
      </c>
      <c r="M81" s="31" t="s">
        <v>120</v>
      </c>
      <c r="N81" s="31" t="s">
        <v>88</v>
      </c>
      <c r="O81" s="31" t="s">
        <v>861</v>
      </c>
      <c r="P81" s="31" t="s">
        <v>851</v>
      </c>
      <c r="Q81" s="30" t="s">
        <v>862</v>
      </c>
      <c r="R81" s="31" t="s">
        <v>93</v>
      </c>
      <c r="S81" s="31" t="s">
        <v>863</v>
      </c>
      <c r="T81" s="31" t="s">
        <v>864</v>
      </c>
      <c r="U81" s="31" t="s">
        <v>865</v>
      </c>
      <c r="V81" s="30" t="s">
        <v>866</v>
      </c>
      <c r="W81" s="31"/>
      <c r="X81" s="31"/>
      <c r="Y81" s="31"/>
      <c r="Z81" s="31"/>
    </row>
    <row r="82" ht="22.5" customHeight="1">
      <c r="A82" s="30" t="s">
        <v>867</v>
      </c>
      <c r="B82" s="39" t="s">
        <v>868</v>
      </c>
      <c r="C82" s="33"/>
      <c r="D82" s="31" t="s">
        <v>869</v>
      </c>
      <c r="E82" s="31" t="s">
        <v>870</v>
      </c>
      <c r="F82" s="31"/>
      <c r="G82" s="31" t="s">
        <v>44</v>
      </c>
      <c r="H82" s="31" t="s">
        <v>142</v>
      </c>
      <c r="I82" s="31"/>
      <c r="J82" s="31"/>
      <c r="K82" s="31"/>
      <c r="L82" s="31"/>
      <c r="M82" s="31"/>
      <c r="N82" s="31"/>
      <c r="O82" s="31"/>
      <c r="P82" s="31"/>
      <c r="Q82" s="31"/>
      <c r="R82" s="31"/>
      <c r="S82" s="31"/>
      <c r="T82" s="31" t="s">
        <v>872</v>
      </c>
      <c r="U82" s="31" t="s">
        <v>865</v>
      </c>
      <c r="V82" s="31"/>
      <c r="W82" s="31"/>
      <c r="X82" s="31"/>
      <c r="Y82" s="31"/>
      <c r="Z82" s="31"/>
    </row>
    <row r="83" ht="22.5" customHeight="1">
      <c r="A83" s="30" t="s">
        <v>873</v>
      </c>
      <c r="B83" s="31" t="s">
        <v>874</v>
      </c>
      <c r="C83" s="33"/>
      <c r="D83" s="31" t="s">
        <v>875</v>
      </c>
      <c r="E83" s="31" t="s">
        <v>876</v>
      </c>
      <c r="F83" s="31"/>
      <c r="G83" s="31" t="s">
        <v>68</v>
      </c>
      <c r="H83" s="31" t="s">
        <v>142</v>
      </c>
      <c r="I83" s="31" t="s">
        <v>877</v>
      </c>
      <c r="J83" s="31" t="s">
        <v>84</v>
      </c>
      <c r="K83" s="31" t="s">
        <v>85</v>
      </c>
      <c r="L83" s="31" t="s">
        <v>226</v>
      </c>
      <c r="M83" s="31" t="s">
        <v>41</v>
      </c>
      <c r="N83" s="31" t="s">
        <v>120</v>
      </c>
      <c r="O83" s="31"/>
      <c r="P83" s="31"/>
      <c r="Q83" s="31"/>
      <c r="R83" s="31"/>
      <c r="S83" s="31"/>
      <c r="T83" s="31" t="s">
        <v>878</v>
      </c>
      <c r="U83" s="31" t="s">
        <v>879</v>
      </c>
      <c r="V83" s="31"/>
      <c r="W83" s="31"/>
      <c r="X83" s="31"/>
      <c r="Y83" s="31"/>
      <c r="Z83" s="31"/>
    </row>
    <row r="84" ht="22.5" customHeight="1">
      <c r="A84" s="30" t="s">
        <v>882</v>
      </c>
      <c r="B84" s="31" t="s">
        <v>883</v>
      </c>
      <c r="C84" s="33"/>
      <c r="D84" s="31" t="s">
        <v>884</v>
      </c>
      <c r="E84" s="31" t="s">
        <v>885</v>
      </c>
      <c r="F84" s="31" t="s">
        <v>886</v>
      </c>
      <c r="G84" s="31" t="s">
        <v>68</v>
      </c>
      <c r="H84" s="31" t="s">
        <v>142</v>
      </c>
      <c r="I84" s="31" t="s">
        <v>814</v>
      </c>
      <c r="J84" s="31" t="s">
        <v>84</v>
      </c>
      <c r="K84" s="31" t="s">
        <v>85</v>
      </c>
      <c r="L84" s="31" t="s">
        <v>280</v>
      </c>
      <c r="M84" s="31" t="s">
        <v>210</v>
      </c>
      <c r="N84" s="31" t="s">
        <v>152</v>
      </c>
      <c r="O84" s="31"/>
      <c r="P84" s="31" t="s">
        <v>503</v>
      </c>
      <c r="Q84" s="31"/>
      <c r="R84" s="31" t="s">
        <v>93</v>
      </c>
      <c r="S84" s="31" t="s">
        <v>94</v>
      </c>
      <c r="T84" s="31" t="s">
        <v>887</v>
      </c>
      <c r="U84" s="31" t="s">
        <v>888</v>
      </c>
      <c r="V84" s="30" t="s">
        <v>889</v>
      </c>
      <c r="W84" s="31" t="s">
        <v>890</v>
      </c>
      <c r="X84" s="31"/>
      <c r="Y84" s="31"/>
      <c r="Z84" s="31"/>
    </row>
    <row r="85" ht="22.5" customHeight="1">
      <c r="A85" s="30" t="s">
        <v>891</v>
      </c>
      <c r="B85" s="31" t="s">
        <v>892</v>
      </c>
      <c r="C85" s="33"/>
      <c r="D85" s="31" t="s">
        <v>893</v>
      </c>
      <c r="E85" s="31" t="s">
        <v>894</v>
      </c>
      <c r="F85" s="31" t="s">
        <v>895</v>
      </c>
      <c r="G85" s="31" t="s">
        <v>790</v>
      </c>
      <c r="H85" s="31" t="s">
        <v>896</v>
      </c>
      <c r="I85" s="31" t="s">
        <v>898</v>
      </c>
      <c r="J85" s="31" t="s">
        <v>84</v>
      </c>
      <c r="K85" s="31" t="s">
        <v>85</v>
      </c>
      <c r="L85" s="31" t="s">
        <v>86</v>
      </c>
      <c r="M85" s="31" t="s">
        <v>88</v>
      </c>
      <c r="N85" s="31" t="s">
        <v>89</v>
      </c>
      <c r="O85" s="31"/>
      <c r="P85" s="31" t="s">
        <v>899</v>
      </c>
      <c r="Q85" s="31"/>
      <c r="R85" s="31"/>
      <c r="S85" s="31"/>
      <c r="T85" s="31" t="s">
        <v>900</v>
      </c>
      <c r="U85" s="31" t="s">
        <v>901</v>
      </c>
      <c r="V85" s="31"/>
      <c r="W85" s="31"/>
      <c r="X85" s="31"/>
      <c r="Y85" s="31"/>
      <c r="Z85" s="31"/>
    </row>
    <row r="86" ht="22.5" customHeight="1">
      <c r="A86" s="30" t="s">
        <v>902</v>
      </c>
      <c r="B86" s="31" t="s">
        <v>903</v>
      </c>
      <c r="C86" s="33"/>
      <c r="D86" s="31" t="s">
        <v>904</v>
      </c>
      <c r="E86" s="31" t="s">
        <v>905</v>
      </c>
      <c r="F86" s="31" t="s">
        <v>906</v>
      </c>
      <c r="G86" s="31" t="s">
        <v>68</v>
      </c>
      <c r="H86" s="31" t="s">
        <v>142</v>
      </c>
      <c r="I86" s="31" t="s">
        <v>712</v>
      </c>
      <c r="J86" s="31" t="s">
        <v>84</v>
      </c>
      <c r="K86" s="31" t="s">
        <v>85</v>
      </c>
      <c r="L86" s="31" t="s">
        <v>86</v>
      </c>
      <c r="M86" s="31" t="s">
        <v>41</v>
      </c>
      <c r="N86" s="31" t="s">
        <v>120</v>
      </c>
      <c r="O86" s="31"/>
      <c r="P86" s="31" t="s">
        <v>675</v>
      </c>
      <c r="Q86" s="31"/>
      <c r="R86" s="31" t="s">
        <v>93</v>
      </c>
      <c r="S86" s="31" t="s">
        <v>815</v>
      </c>
      <c r="T86" s="31" t="s">
        <v>907</v>
      </c>
      <c r="U86" s="31" t="s">
        <v>908</v>
      </c>
      <c r="V86" s="30" t="s">
        <v>909</v>
      </c>
      <c r="W86" s="31"/>
      <c r="X86" s="39" t="s">
        <v>910</v>
      </c>
      <c r="Y86" s="31"/>
      <c r="Z86" s="31"/>
    </row>
    <row r="87" ht="22.5" customHeight="1">
      <c r="A87" s="30" t="s">
        <v>912</v>
      </c>
      <c r="B87" s="31" t="s">
        <v>913</v>
      </c>
      <c r="C87" s="33"/>
      <c r="D87" s="31" t="s">
        <v>914</v>
      </c>
      <c r="E87" s="31" t="s">
        <v>915</v>
      </c>
      <c r="F87" s="31" t="s">
        <v>916</v>
      </c>
      <c r="G87" s="31" t="s">
        <v>68</v>
      </c>
      <c r="H87" s="31" t="s">
        <v>142</v>
      </c>
      <c r="I87" s="31" t="s">
        <v>119</v>
      </c>
      <c r="J87" s="31" t="s">
        <v>84</v>
      </c>
      <c r="K87" s="31"/>
      <c r="L87" s="31"/>
      <c r="M87" s="31" t="s">
        <v>108</v>
      </c>
      <c r="N87" s="31" t="s">
        <v>101</v>
      </c>
      <c r="O87" s="31"/>
      <c r="P87" s="31"/>
      <c r="Q87" s="31"/>
      <c r="R87" s="31"/>
      <c r="S87" s="31"/>
      <c r="T87" s="31" t="s">
        <v>917</v>
      </c>
      <c r="U87" s="31" t="s">
        <v>918</v>
      </c>
      <c r="V87" s="31"/>
      <c r="W87" s="31"/>
      <c r="X87" s="31"/>
      <c r="Y87" s="31"/>
      <c r="Z87" s="31"/>
    </row>
    <row r="88" ht="22.5" customHeight="1">
      <c r="A88" s="30" t="s">
        <v>919</v>
      </c>
      <c r="B88" s="31" t="s">
        <v>920</v>
      </c>
      <c r="C88" s="33"/>
      <c r="D88" s="31" t="s">
        <v>921</v>
      </c>
      <c r="E88" s="31" t="s">
        <v>923</v>
      </c>
      <c r="F88" s="31" t="s">
        <v>924</v>
      </c>
      <c r="G88" s="31" t="s">
        <v>68</v>
      </c>
      <c r="H88" s="31" t="s">
        <v>142</v>
      </c>
      <c r="I88" s="31" t="s">
        <v>925</v>
      </c>
      <c r="J88" s="31" t="s">
        <v>84</v>
      </c>
      <c r="K88" s="31" t="s">
        <v>173</v>
      </c>
      <c r="L88" s="31" t="s">
        <v>226</v>
      </c>
      <c r="M88" s="31" t="s">
        <v>88</v>
      </c>
      <c r="N88" s="31" t="s">
        <v>89</v>
      </c>
      <c r="O88" s="31"/>
      <c r="P88" s="31" t="s">
        <v>926</v>
      </c>
      <c r="Q88" s="31"/>
      <c r="R88" s="31" t="s">
        <v>93</v>
      </c>
      <c r="S88" s="31" t="s">
        <v>94</v>
      </c>
      <c r="T88" s="31" t="s">
        <v>927</v>
      </c>
      <c r="U88" s="31" t="s">
        <v>928</v>
      </c>
      <c r="V88" s="30" t="s">
        <v>929</v>
      </c>
      <c r="W88" s="31"/>
      <c r="X88" s="31"/>
      <c r="Y88" s="31"/>
      <c r="Z88" s="31"/>
    </row>
    <row r="89" ht="22.5" customHeight="1">
      <c r="A89" s="30" t="s">
        <v>930</v>
      </c>
      <c r="B89" s="31" t="s">
        <v>931</v>
      </c>
      <c r="C89" s="33"/>
      <c r="D89" s="31" t="s">
        <v>932</v>
      </c>
      <c r="E89" s="31" t="s">
        <v>933</v>
      </c>
      <c r="F89" s="31" t="s">
        <v>934</v>
      </c>
      <c r="G89" s="31" t="s">
        <v>68</v>
      </c>
      <c r="H89" s="31" t="s">
        <v>142</v>
      </c>
      <c r="I89" s="31" t="s">
        <v>935</v>
      </c>
      <c r="J89" s="31" t="s">
        <v>184</v>
      </c>
      <c r="K89" s="31" t="s">
        <v>173</v>
      </c>
      <c r="L89" s="31" t="s">
        <v>280</v>
      </c>
      <c r="M89" s="31" t="s">
        <v>88</v>
      </c>
      <c r="N89" s="31" t="s">
        <v>89</v>
      </c>
      <c r="O89" s="31" t="s">
        <v>936</v>
      </c>
      <c r="P89" s="31"/>
      <c r="Q89" s="31"/>
      <c r="R89" s="31" t="s">
        <v>93</v>
      </c>
      <c r="S89" s="31" t="s">
        <v>231</v>
      </c>
      <c r="T89" s="31" t="s">
        <v>937</v>
      </c>
      <c r="U89" s="31" t="s">
        <v>938</v>
      </c>
      <c r="V89" s="31"/>
      <c r="W89" s="31"/>
      <c r="X89" s="31"/>
      <c r="Y89" s="31"/>
      <c r="Z89" s="31"/>
    </row>
    <row r="90" ht="22.5" customHeight="1">
      <c r="A90" s="30" t="s">
        <v>941</v>
      </c>
      <c r="B90" s="31" t="s">
        <v>942</v>
      </c>
      <c r="C90" s="33"/>
      <c r="D90" s="31" t="s">
        <v>78</v>
      </c>
      <c r="E90" s="31" t="s">
        <v>943</v>
      </c>
      <c r="F90" s="31" t="s">
        <v>944</v>
      </c>
      <c r="G90" s="31" t="s">
        <v>68</v>
      </c>
      <c r="H90" s="31" t="s">
        <v>82</v>
      </c>
      <c r="I90" s="31" t="s">
        <v>490</v>
      </c>
      <c r="J90" s="31" t="s">
        <v>84</v>
      </c>
      <c r="K90" s="31" t="s">
        <v>85</v>
      </c>
      <c r="L90" s="31" t="s">
        <v>86</v>
      </c>
      <c r="M90" s="31" t="s">
        <v>89</v>
      </c>
      <c r="N90" s="31" t="s">
        <v>108</v>
      </c>
      <c r="O90" s="31" t="s">
        <v>945</v>
      </c>
      <c r="P90" s="31" t="s">
        <v>132</v>
      </c>
      <c r="Q90" s="31"/>
      <c r="R90" s="31" t="s">
        <v>93</v>
      </c>
      <c r="S90" s="31" t="s">
        <v>946</v>
      </c>
      <c r="T90" s="31" t="s">
        <v>947</v>
      </c>
      <c r="U90" s="31" t="s">
        <v>948</v>
      </c>
      <c r="V90" s="31"/>
      <c r="W90" s="31"/>
      <c r="X90" s="31"/>
      <c r="Y90" s="31"/>
      <c r="Z90" s="31"/>
    </row>
    <row r="91" ht="22.5" customHeight="1">
      <c r="A91" s="30" t="s">
        <v>949</v>
      </c>
      <c r="B91" s="31" t="s">
        <v>950</v>
      </c>
      <c r="C91" s="33"/>
      <c r="D91" s="31" t="s">
        <v>951</v>
      </c>
      <c r="E91" s="31" t="s">
        <v>952</v>
      </c>
      <c r="F91" s="31"/>
      <c r="G91" s="31" t="s">
        <v>68</v>
      </c>
      <c r="H91" s="31" t="s">
        <v>142</v>
      </c>
      <c r="I91" s="31" t="s">
        <v>119</v>
      </c>
      <c r="J91" s="31" t="s">
        <v>377</v>
      </c>
      <c r="K91" s="31"/>
      <c r="L91" s="31"/>
      <c r="M91" s="31" t="s">
        <v>41</v>
      </c>
      <c r="N91" s="31" t="s">
        <v>120</v>
      </c>
      <c r="O91" s="31"/>
      <c r="P91" s="31"/>
      <c r="Q91" s="31"/>
      <c r="R91" s="31"/>
      <c r="S91" s="31"/>
      <c r="T91" s="31" t="s">
        <v>954</v>
      </c>
      <c r="U91" s="31" t="s">
        <v>955</v>
      </c>
      <c r="V91" s="31"/>
      <c r="W91" s="31"/>
      <c r="X91" s="31"/>
      <c r="Y91" s="31"/>
      <c r="Z91" s="31"/>
    </row>
    <row r="92" ht="22.5" customHeight="1">
      <c r="A92" s="30" t="s">
        <v>956</v>
      </c>
      <c r="B92" s="31" t="s">
        <v>957</v>
      </c>
      <c r="C92" s="33"/>
      <c r="D92" s="31" t="s">
        <v>78</v>
      </c>
      <c r="E92" s="31" t="s">
        <v>958</v>
      </c>
      <c r="F92" s="31"/>
      <c r="G92" s="31" t="s">
        <v>68</v>
      </c>
      <c r="H92" s="31" t="s">
        <v>82</v>
      </c>
      <c r="I92" s="31"/>
      <c r="J92" s="31"/>
      <c r="K92" s="31"/>
      <c r="L92" s="31"/>
      <c r="M92" s="31"/>
      <c r="N92" s="31"/>
      <c r="O92" s="31"/>
      <c r="P92" s="31"/>
      <c r="Q92" s="31"/>
      <c r="R92" s="31"/>
      <c r="S92" s="31"/>
      <c r="T92" s="31" t="s">
        <v>959</v>
      </c>
      <c r="U92" s="31" t="s">
        <v>960</v>
      </c>
      <c r="V92" s="31"/>
      <c r="W92" s="31"/>
      <c r="X92" s="31"/>
      <c r="Y92" s="31"/>
      <c r="Z92" s="31"/>
    </row>
    <row r="93" ht="22.5" customHeight="1">
      <c r="A93" s="30" t="s">
        <v>961</v>
      </c>
      <c r="B93" s="31" t="s">
        <v>962</v>
      </c>
      <c r="C93" s="33"/>
      <c r="D93" s="31" t="s">
        <v>963</v>
      </c>
      <c r="E93" s="31" t="s">
        <v>964</v>
      </c>
      <c r="F93" s="31" t="s">
        <v>965</v>
      </c>
      <c r="G93" s="31" t="s">
        <v>68</v>
      </c>
      <c r="H93" s="31" t="s">
        <v>142</v>
      </c>
      <c r="I93" s="31" t="s">
        <v>966</v>
      </c>
      <c r="J93" s="31" t="s">
        <v>377</v>
      </c>
      <c r="K93" s="31" t="s">
        <v>85</v>
      </c>
      <c r="L93" s="31" t="s">
        <v>86</v>
      </c>
      <c r="M93" s="31" t="s">
        <v>152</v>
      </c>
      <c r="N93" s="31" t="s">
        <v>153</v>
      </c>
      <c r="O93" s="31" t="s">
        <v>967</v>
      </c>
      <c r="P93" s="31" t="s">
        <v>628</v>
      </c>
      <c r="Q93" s="31"/>
      <c r="R93" s="31" t="s">
        <v>93</v>
      </c>
      <c r="S93" s="31" t="s">
        <v>231</v>
      </c>
      <c r="T93" s="31" t="s">
        <v>969</v>
      </c>
      <c r="U93" s="31" t="s">
        <v>970</v>
      </c>
      <c r="V93" s="31"/>
      <c r="W93" s="31"/>
      <c r="X93" s="31"/>
      <c r="Y93" s="31"/>
      <c r="Z93" s="31"/>
    </row>
    <row r="94" ht="22.5" customHeight="1">
      <c r="A94" s="30" t="s">
        <v>971</v>
      </c>
      <c r="B94" s="31" t="s">
        <v>972</v>
      </c>
      <c r="C94" s="33"/>
      <c r="D94" s="31" t="s">
        <v>973</v>
      </c>
      <c r="E94" s="31" t="s">
        <v>974</v>
      </c>
      <c r="F94" s="31"/>
      <c r="G94" s="31" t="s">
        <v>68</v>
      </c>
      <c r="H94" s="31" t="s">
        <v>142</v>
      </c>
      <c r="I94" s="31"/>
      <c r="J94" s="31"/>
      <c r="K94" s="31"/>
      <c r="L94" s="31"/>
      <c r="M94" s="31"/>
      <c r="N94" s="31"/>
      <c r="O94" s="31"/>
      <c r="P94" s="31"/>
      <c r="Q94" s="31"/>
      <c r="R94" s="31"/>
      <c r="S94" s="31"/>
      <c r="T94" s="31" t="s">
        <v>975</v>
      </c>
      <c r="U94" s="31" t="s">
        <v>976</v>
      </c>
      <c r="V94" s="31"/>
      <c r="W94" s="31"/>
      <c r="X94" s="31"/>
      <c r="Y94" s="31"/>
      <c r="Z94" s="31"/>
    </row>
    <row r="95" ht="22.5" customHeight="1">
      <c r="A95" s="30" t="s">
        <v>977</v>
      </c>
      <c r="B95" s="31" t="s">
        <v>979</v>
      </c>
      <c r="C95" s="33"/>
      <c r="D95" s="31" t="s">
        <v>980</v>
      </c>
      <c r="E95" s="31" t="s">
        <v>981</v>
      </c>
      <c r="F95" s="31"/>
      <c r="G95" s="31" t="s">
        <v>68</v>
      </c>
      <c r="H95" s="31" t="s">
        <v>142</v>
      </c>
      <c r="I95" s="31" t="s">
        <v>712</v>
      </c>
      <c r="J95" s="31" t="s">
        <v>84</v>
      </c>
      <c r="K95" s="31" t="s">
        <v>85</v>
      </c>
      <c r="L95" s="31" t="s">
        <v>654</v>
      </c>
      <c r="M95" s="39" t="s">
        <v>227</v>
      </c>
      <c r="N95" s="39" t="s">
        <v>228</v>
      </c>
      <c r="O95" s="31"/>
      <c r="P95" s="31" t="s">
        <v>982</v>
      </c>
      <c r="Q95" s="31"/>
      <c r="R95" s="31"/>
      <c r="S95" s="31"/>
      <c r="T95" s="31" t="s">
        <v>983</v>
      </c>
      <c r="U95" s="31" t="s">
        <v>984</v>
      </c>
      <c r="V95" s="31"/>
      <c r="W95" s="31"/>
      <c r="X95" s="31"/>
      <c r="Y95" s="31"/>
      <c r="Z95" s="31"/>
    </row>
    <row r="96" ht="22.5" customHeight="1">
      <c r="A96" s="30" t="s">
        <v>985</v>
      </c>
      <c r="B96" s="31" t="s">
        <v>986</v>
      </c>
      <c r="C96" s="33"/>
      <c r="D96" s="31" t="s">
        <v>987</v>
      </c>
      <c r="E96" s="31" t="s">
        <v>988</v>
      </c>
      <c r="F96" s="31" t="s">
        <v>989</v>
      </c>
      <c r="G96" s="31" t="s">
        <v>68</v>
      </c>
      <c r="H96" s="31" t="s">
        <v>142</v>
      </c>
      <c r="I96" s="31" t="s">
        <v>990</v>
      </c>
      <c r="J96" s="31" t="s">
        <v>377</v>
      </c>
      <c r="K96" s="31" t="s">
        <v>107</v>
      </c>
      <c r="L96" s="31" t="s">
        <v>86</v>
      </c>
      <c r="M96" s="31" t="s">
        <v>120</v>
      </c>
      <c r="N96" s="31" t="s">
        <v>88</v>
      </c>
      <c r="O96" s="31"/>
      <c r="P96" s="31" t="s">
        <v>628</v>
      </c>
      <c r="Q96" s="31"/>
      <c r="R96" s="31" t="s">
        <v>93</v>
      </c>
      <c r="S96" s="31" t="s">
        <v>94</v>
      </c>
      <c r="T96" s="31" t="s">
        <v>991</v>
      </c>
      <c r="U96" s="31" t="s">
        <v>992</v>
      </c>
      <c r="V96" s="31" t="s">
        <v>993</v>
      </c>
      <c r="W96" s="31"/>
      <c r="X96" s="31"/>
      <c r="Y96" s="31"/>
      <c r="Z96" s="31"/>
    </row>
    <row r="97" ht="22.5" customHeight="1">
      <c r="A97" s="30" t="s">
        <v>994</v>
      </c>
      <c r="B97" s="31" t="s">
        <v>996</v>
      </c>
      <c r="C97" s="33"/>
      <c r="D97" s="31" t="s">
        <v>997</v>
      </c>
      <c r="E97" s="31" t="s">
        <v>998</v>
      </c>
      <c r="F97" s="31" t="s">
        <v>999</v>
      </c>
      <c r="G97" s="31" t="s">
        <v>44</v>
      </c>
      <c r="H97" s="31" t="s">
        <v>142</v>
      </c>
      <c r="I97" s="31" t="s">
        <v>264</v>
      </c>
      <c r="J97" s="31" t="s">
        <v>84</v>
      </c>
      <c r="K97" s="31" t="s">
        <v>173</v>
      </c>
      <c r="L97" s="31" t="s">
        <v>226</v>
      </c>
      <c r="M97" s="39" t="s">
        <v>227</v>
      </c>
      <c r="N97" s="39" t="s">
        <v>228</v>
      </c>
      <c r="O97" s="31"/>
      <c r="P97" s="31" t="s">
        <v>1000</v>
      </c>
      <c r="Q97" s="30" t="s">
        <v>1001</v>
      </c>
      <c r="R97" s="31" t="s">
        <v>93</v>
      </c>
      <c r="S97" s="31" t="s">
        <v>1002</v>
      </c>
      <c r="T97" s="31" t="s">
        <v>1003</v>
      </c>
      <c r="U97" s="31" t="s">
        <v>1004</v>
      </c>
      <c r="V97" s="31"/>
      <c r="W97" s="31"/>
      <c r="X97" s="31"/>
      <c r="Y97" s="31"/>
      <c r="Z97" s="31" t="s">
        <v>1005</v>
      </c>
    </row>
    <row r="98" ht="22.5" customHeight="1">
      <c r="A98" s="30" t="s">
        <v>1006</v>
      </c>
      <c r="B98" s="31" t="s">
        <v>1007</v>
      </c>
      <c r="C98" s="33"/>
      <c r="D98" s="31" t="s">
        <v>1008</v>
      </c>
      <c r="E98" s="31" t="s">
        <v>1009</v>
      </c>
      <c r="F98" s="31"/>
      <c r="G98" s="31" t="s">
        <v>68</v>
      </c>
      <c r="H98" s="31" t="s">
        <v>142</v>
      </c>
      <c r="I98" s="31" t="s">
        <v>1010</v>
      </c>
      <c r="J98" s="31" t="s">
        <v>84</v>
      </c>
      <c r="K98" s="31" t="s">
        <v>173</v>
      </c>
      <c r="L98" s="31" t="s">
        <v>131</v>
      </c>
      <c r="M98" s="31" t="s">
        <v>41</v>
      </c>
      <c r="N98" s="31" t="s">
        <v>120</v>
      </c>
      <c r="O98" s="31"/>
      <c r="P98" s="31"/>
      <c r="Q98" s="31"/>
      <c r="R98" s="31" t="s">
        <v>93</v>
      </c>
      <c r="S98" s="31" t="s">
        <v>94</v>
      </c>
      <c r="T98" s="31" t="s">
        <v>1012</v>
      </c>
      <c r="U98" s="31" t="s">
        <v>1013</v>
      </c>
      <c r="V98" s="30" t="s">
        <v>1014</v>
      </c>
      <c r="W98" s="31"/>
      <c r="X98" s="31"/>
      <c r="Y98" s="31"/>
      <c r="Z98" s="31"/>
    </row>
    <row r="99" ht="22.5" customHeight="1">
      <c r="A99" s="30" t="s">
        <v>1015</v>
      </c>
      <c r="B99" s="31" t="s">
        <v>1016</v>
      </c>
      <c r="C99" s="33"/>
      <c r="D99" s="31" t="s">
        <v>1017</v>
      </c>
      <c r="E99" s="31" t="s">
        <v>1018</v>
      </c>
      <c r="F99" s="31" t="s">
        <v>1019</v>
      </c>
      <c r="G99" s="31" t="s">
        <v>68</v>
      </c>
      <c r="H99" s="31" t="s">
        <v>142</v>
      </c>
      <c r="I99" s="31" t="s">
        <v>814</v>
      </c>
      <c r="J99" s="31" t="s">
        <v>84</v>
      </c>
      <c r="K99" s="31" t="s">
        <v>85</v>
      </c>
      <c r="L99" s="31" t="s">
        <v>86</v>
      </c>
      <c r="M99" s="31" t="s">
        <v>576</v>
      </c>
      <c r="N99" s="31" t="s">
        <v>602</v>
      </c>
      <c r="O99" s="31" t="s">
        <v>945</v>
      </c>
      <c r="P99" s="31" t="s">
        <v>132</v>
      </c>
      <c r="Q99" s="31"/>
      <c r="R99" s="31" t="s">
        <v>93</v>
      </c>
      <c r="S99" s="31" t="s">
        <v>946</v>
      </c>
      <c r="T99" s="31" t="s">
        <v>1020</v>
      </c>
      <c r="U99" s="31" t="s">
        <v>1021</v>
      </c>
      <c r="V99" s="31"/>
      <c r="W99" s="31"/>
      <c r="X99" s="31"/>
      <c r="Y99" s="31"/>
      <c r="Z99" s="31"/>
    </row>
    <row r="100" ht="22.5" customHeight="1">
      <c r="A100" s="30" t="s">
        <v>1022</v>
      </c>
      <c r="B100" s="31" t="s">
        <v>1023</v>
      </c>
      <c r="C100" s="33"/>
      <c r="D100" s="31" t="s">
        <v>1024</v>
      </c>
      <c r="E100" s="31" t="s">
        <v>1025</v>
      </c>
      <c r="F100" s="31" t="s">
        <v>1026</v>
      </c>
      <c r="G100" s="31" t="s">
        <v>68</v>
      </c>
      <c r="H100" s="31" t="s">
        <v>142</v>
      </c>
      <c r="I100" s="31" t="s">
        <v>898</v>
      </c>
      <c r="J100" s="31" t="s">
        <v>84</v>
      </c>
      <c r="K100" s="31" t="s">
        <v>85</v>
      </c>
      <c r="L100" s="31" t="s">
        <v>226</v>
      </c>
      <c r="M100" s="31" t="s">
        <v>88</v>
      </c>
      <c r="N100" s="31" t="s">
        <v>89</v>
      </c>
      <c r="O100" s="31"/>
      <c r="P100" s="31"/>
      <c r="Q100" s="31"/>
      <c r="R100" s="31" t="s">
        <v>93</v>
      </c>
      <c r="S100" s="31" t="s">
        <v>94</v>
      </c>
      <c r="T100" s="31" t="s">
        <v>1027</v>
      </c>
      <c r="U100" s="31" t="s">
        <v>1028</v>
      </c>
      <c r="V100" s="31"/>
      <c r="W100" s="31"/>
      <c r="X100" s="31"/>
      <c r="Y100" s="31"/>
      <c r="Z100" s="31"/>
    </row>
    <row r="101" ht="22.5" customHeight="1">
      <c r="A101" s="30" t="s">
        <v>1029</v>
      </c>
      <c r="B101" s="31" t="s">
        <v>1030</v>
      </c>
      <c r="C101" s="33"/>
      <c r="D101" s="31" t="s">
        <v>1031</v>
      </c>
      <c r="E101" s="31" t="s">
        <v>1032</v>
      </c>
      <c r="F101" s="31"/>
      <c r="G101" s="31" t="s">
        <v>68</v>
      </c>
      <c r="H101" s="31" t="s">
        <v>1033</v>
      </c>
      <c r="I101" s="31" t="s">
        <v>1034</v>
      </c>
      <c r="J101" s="31" t="s">
        <v>377</v>
      </c>
      <c r="K101" s="31" t="s">
        <v>85</v>
      </c>
      <c r="L101" s="31" t="s">
        <v>226</v>
      </c>
      <c r="M101" s="31" t="s">
        <v>120</v>
      </c>
      <c r="N101" s="31" t="s">
        <v>88</v>
      </c>
      <c r="O101" s="31"/>
      <c r="P101" s="31"/>
      <c r="Q101" s="31"/>
      <c r="R101" s="31"/>
      <c r="S101" s="31"/>
      <c r="T101" s="31" t="s">
        <v>1035</v>
      </c>
      <c r="U101" s="31" t="s">
        <v>1036</v>
      </c>
      <c r="V101" s="31"/>
      <c r="W101" s="31"/>
      <c r="X101" s="31"/>
      <c r="Y101" s="31"/>
      <c r="Z101" s="31"/>
    </row>
    <row r="102" ht="22.5" customHeight="1">
      <c r="A102" s="30" t="s">
        <v>1037</v>
      </c>
      <c r="B102" s="31" t="s">
        <v>1038</v>
      </c>
      <c r="C102" s="33"/>
      <c r="D102" s="31" t="s">
        <v>1039</v>
      </c>
      <c r="E102" s="31" t="s">
        <v>1040</v>
      </c>
      <c r="F102" s="31" t="s">
        <v>1041</v>
      </c>
      <c r="G102" s="31" t="s">
        <v>68</v>
      </c>
      <c r="H102" s="31" t="s">
        <v>406</v>
      </c>
      <c r="I102" s="31" t="s">
        <v>1042</v>
      </c>
      <c r="J102" s="31" t="s">
        <v>377</v>
      </c>
      <c r="K102" s="31" t="s">
        <v>85</v>
      </c>
      <c r="L102" s="31" t="s">
        <v>280</v>
      </c>
      <c r="M102" s="31" t="s">
        <v>153</v>
      </c>
      <c r="N102" s="31" t="s">
        <v>576</v>
      </c>
      <c r="O102" s="31"/>
      <c r="P102" s="31"/>
      <c r="Q102" s="31"/>
      <c r="R102" s="31" t="s">
        <v>93</v>
      </c>
      <c r="S102" s="31" t="s">
        <v>94</v>
      </c>
      <c r="T102" s="31" t="s">
        <v>1043</v>
      </c>
      <c r="U102" s="31" t="s">
        <v>1044</v>
      </c>
      <c r="V102" s="31"/>
      <c r="W102" s="31"/>
      <c r="X102" s="31"/>
      <c r="Y102" s="31"/>
      <c r="Z102" s="31"/>
    </row>
    <row r="103" ht="22.5" customHeight="1">
      <c r="A103" s="30" t="s">
        <v>1046</v>
      </c>
      <c r="B103" s="31" t="s">
        <v>1047</v>
      </c>
      <c r="C103" s="33"/>
      <c r="D103" s="31" t="s">
        <v>78</v>
      </c>
      <c r="E103" s="31" t="s">
        <v>1048</v>
      </c>
      <c r="F103" s="31"/>
      <c r="G103" s="31"/>
      <c r="H103" s="31" t="s">
        <v>82</v>
      </c>
      <c r="I103" s="31"/>
      <c r="J103" s="31"/>
      <c r="K103" s="31"/>
      <c r="L103" s="31"/>
      <c r="M103" s="31"/>
      <c r="N103" s="31"/>
      <c r="O103" s="31"/>
      <c r="P103" s="31"/>
      <c r="Q103" s="31"/>
      <c r="R103" s="31"/>
      <c r="S103" s="31"/>
      <c r="T103" s="31"/>
      <c r="U103" s="31" t="s">
        <v>1049</v>
      </c>
      <c r="V103" s="31"/>
      <c r="W103" s="31"/>
      <c r="X103" s="31"/>
      <c r="Y103" s="31"/>
      <c r="Z103" s="31"/>
    </row>
    <row r="104" ht="22.5" customHeight="1">
      <c r="A104" s="30" t="s">
        <v>1050</v>
      </c>
      <c r="B104" s="31" t="s">
        <v>1051</v>
      </c>
      <c r="C104" s="33"/>
      <c r="D104" s="31" t="s">
        <v>78</v>
      </c>
      <c r="E104" s="31" t="s">
        <v>1052</v>
      </c>
      <c r="F104" s="31" t="s">
        <v>1053</v>
      </c>
      <c r="G104" s="31" t="s">
        <v>1054</v>
      </c>
      <c r="H104" s="31" t="s">
        <v>82</v>
      </c>
      <c r="I104" s="31" t="s">
        <v>83</v>
      </c>
      <c r="J104" s="31"/>
      <c r="K104" s="31" t="s">
        <v>107</v>
      </c>
      <c r="L104" s="31" t="s">
        <v>280</v>
      </c>
      <c r="M104" s="31" t="s">
        <v>41</v>
      </c>
      <c r="N104" s="31" t="s">
        <v>41</v>
      </c>
      <c r="O104" s="31"/>
      <c r="P104" s="31" t="s">
        <v>586</v>
      </c>
      <c r="Q104" s="31"/>
      <c r="R104" s="31"/>
      <c r="S104" s="31"/>
      <c r="T104" s="31" t="s">
        <v>1056</v>
      </c>
      <c r="U104" s="31" t="s">
        <v>1057</v>
      </c>
      <c r="V104" s="31"/>
      <c r="W104" s="31" t="s">
        <v>123</v>
      </c>
      <c r="X104" s="31"/>
      <c r="Y104" s="31"/>
      <c r="Z104" s="31"/>
    </row>
    <row r="105" ht="22.5" customHeight="1">
      <c r="A105" s="30" t="s">
        <v>1058</v>
      </c>
      <c r="B105" s="31" t="s">
        <v>1059</v>
      </c>
      <c r="C105" s="33"/>
      <c r="D105" s="31" t="s">
        <v>78</v>
      </c>
      <c r="E105" s="31" t="s">
        <v>1060</v>
      </c>
      <c r="F105" s="31"/>
      <c r="G105" s="31"/>
      <c r="H105" s="31" t="s">
        <v>82</v>
      </c>
      <c r="I105" s="31"/>
      <c r="J105" s="31"/>
      <c r="K105" s="31"/>
      <c r="L105" s="31"/>
      <c r="M105" s="31"/>
      <c r="N105" s="31"/>
      <c r="O105" s="31"/>
      <c r="P105" s="31"/>
      <c r="Q105" s="31"/>
      <c r="R105" s="31"/>
      <c r="S105" s="31"/>
      <c r="T105" s="31"/>
      <c r="U105" s="31" t="s">
        <v>1061</v>
      </c>
      <c r="V105" s="31"/>
      <c r="W105" s="31"/>
      <c r="X105" s="31"/>
      <c r="Y105" s="31"/>
      <c r="Z105" s="31"/>
    </row>
    <row r="106" ht="22.5" customHeight="1">
      <c r="A106" s="30" t="s">
        <v>1062</v>
      </c>
      <c r="B106" s="31" t="s">
        <v>1064</v>
      </c>
      <c r="C106" s="33"/>
      <c r="D106" s="31" t="s">
        <v>78</v>
      </c>
      <c r="E106" s="31" t="s">
        <v>1065</v>
      </c>
      <c r="F106" s="31" t="s">
        <v>1066</v>
      </c>
      <c r="G106" s="31" t="s">
        <v>25</v>
      </c>
      <c r="H106" s="31" t="s">
        <v>82</v>
      </c>
      <c r="I106" s="31" t="s">
        <v>83</v>
      </c>
      <c r="J106" s="31" t="s">
        <v>84</v>
      </c>
      <c r="K106" s="31" t="s">
        <v>85</v>
      </c>
      <c r="L106" s="31" t="s">
        <v>226</v>
      </c>
      <c r="M106" s="31" t="s">
        <v>41</v>
      </c>
      <c r="N106" s="31" t="s">
        <v>120</v>
      </c>
      <c r="O106" s="31"/>
      <c r="P106" s="31" t="s">
        <v>1067</v>
      </c>
      <c r="Q106" s="31"/>
      <c r="R106" s="31"/>
      <c r="S106" s="31"/>
      <c r="T106" s="31"/>
      <c r="U106" s="31" t="s">
        <v>1068</v>
      </c>
      <c r="V106" s="31"/>
      <c r="W106" s="31"/>
      <c r="X106" s="31"/>
      <c r="Y106" s="31"/>
      <c r="Z106" s="31"/>
    </row>
    <row r="107" ht="22.5" customHeight="1">
      <c r="A107" s="30" t="s">
        <v>1069</v>
      </c>
      <c r="B107" s="31" t="s">
        <v>1070</v>
      </c>
      <c r="C107" s="33"/>
      <c r="D107" s="31" t="s">
        <v>1071</v>
      </c>
      <c r="E107" s="31" t="s">
        <v>1072</v>
      </c>
      <c r="F107" s="31"/>
      <c r="G107" s="31" t="s">
        <v>23</v>
      </c>
      <c r="H107" s="31" t="s">
        <v>142</v>
      </c>
      <c r="I107" s="31" t="s">
        <v>1073</v>
      </c>
      <c r="J107" s="31" t="s">
        <v>84</v>
      </c>
      <c r="K107" s="31"/>
      <c r="L107" s="31"/>
      <c r="M107" s="31" t="s">
        <v>152</v>
      </c>
      <c r="N107" s="31" t="s">
        <v>88</v>
      </c>
      <c r="O107" s="31"/>
      <c r="P107" s="31"/>
      <c r="Q107" s="31"/>
      <c r="R107" s="31"/>
      <c r="S107" s="31"/>
      <c r="T107" s="31" t="s">
        <v>1074</v>
      </c>
      <c r="U107" s="31" t="s">
        <v>1076</v>
      </c>
      <c r="V107" s="31"/>
      <c r="W107" s="31"/>
      <c r="X107" s="31"/>
      <c r="Y107" s="31"/>
      <c r="Z107" s="31"/>
    </row>
    <row r="108" ht="22.5" customHeight="1">
      <c r="A108" s="30" t="s">
        <v>1077</v>
      </c>
      <c r="B108" s="31" t="s">
        <v>1078</v>
      </c>
      <c r="C108" s="33"/>
      <c r="D108" s="31" t="s">
        <v>78</v>
      </c>
      <c r="E108" s="31" t="s">
        <v>1079</v>
      </c>
      <c r="F108" s="31"/>
      <c r="G108" s="31"/>
      <c r="H108" s="31" t="s">
        <v>82</v>
      </c>
      <c r="I108" s="31"/>
      <c r="J108" s="31"/>
      <c r="K108" s="31"/>
      <c r="L108" s="31"/>
      <c r="M108" s="31"/>
      <c r="N108" s="31"/>
      <c r="O108" s="31"/>
      <c r="P108" s="31"/>
      <c r="Q108" s="31"/>
      <c r="R108" s="31"/>
      <c r="S108" s="31"/>
      <c r="T108" s="31"/>
      <c r="U108" s="31" t="s">
        <v>1080</v>
      </c>
      <c r="V108" s="31"/>
      <c r="W108" s="31"/>
      <c r="X108" s="31"/>
      <c r="Y108" s="31"/>
      <c r="Z108" s="31"/>
    </row>
    <row r="109" ht="22.5" customHeight="1">
      <c r="A109" s="30" t="s">
        <v>1081</v>
      </c>
      <c r="B109" s="31" t="s">
        <v>1083</v>
      </c>
      <c r="C109" s="33"/>
      <c r="D109" s="31" t="s">
        <v>78</v>
      </c>
      <c r="E109" s="31" t="s">
        <v>1084</v>
      </c>
      <c r="F109" s="31" t="s">
        <v>1085</v>
      </c>
      <c r="G109" s="31" t="s">
        <v>25</v>
      </c>
      <c r="H109" s="31" t="s">
        <v>82</v>
      </c>
      <c r="I109" s="31" t="s">
        <v>83</v>
      </c>
      <c r="J109" s="31" t="s">
        <v>84</v>
      </c>
      <c r="K109" s="31" t="s">
        <v>107</v>
      </c>
      <c r="L109" s="31" t="s">
        <v>86</v>
      </c>
      <c r="M109" s="31" t="s">
        <v>185</v>
      </c>
      <c r="N109" s="31" t="s">
        <v>41</v>
      </c>
      <c r="O109" s="31"/>
      <c r="P109" s="31" t="s">
        <v>628</v>
      </c>
      <c r="Q109" s="31"/>
      <c r="R109" s="31"/>
      <c r="S109" s="31"/>
      <c r="T109" s="31" t="s">
        <v>134</v>
      </c>
      <c r="U109" s="31" t="s">
        <v>1086</v>
      </c>
      <c r="V109" s="31"/>
      <c r="W109" s="31"/>
      <c r="X109" s="31"/>
      <c r="Y109" s="31"/>
      <c r="Z109" s="31"/>
    </row>
    <row r="110" ht="22.5" customHeight="1">
      <c r="A110" s="30" t="s">
        <v>1087</v>
      </c>
      <c r="B110" s="31" t="s">
        <v>1088</v>
      </c>
      <c r="C110" s="33"/>
      <c r="D110" s="31" t="s">
        <v>1089</v>
      </c>
      <c r="E110" s="31" t="s">
        <v>1090</v>
      </c>
      <c r="F110" s="31"/>
      <c r="G110" s="31" t="s">
        <v>25</v>
      </c>
      <c r="H110" s="31" t="s">
        <v>129</v>
      </c>
      <c r="I110" s="31" t="s">
        <v>490</v>
      </c>
      <c r="J110" s="31" t="s">
        <v>84</v>
      </c>
      <c r="K110" s="31" t="s">
        <v>107</v>
      </c>
      <c r="L110" s="31" t="s">
        <v>280</v>
      </c>
      <c r="M110" s="31" t="s">
        <v>120</v>
      </c>
      <c r="N110" s="31" t="s">
        <v>88</v>
      </c>
      <c r="O110" s="31"/>
      <c r="P110" s="31" t="s">
        <v>851</v>
      </c>
      <c r="Q110" s="31"/>
      <c r="R110" s="31"/>
      <c r="S110" s="31"/>
      <c r="T110" s="31" t="s">
        <v>134</v>
      </c>
      <c r="U110" s="31" t="s">
        <v>1092</v>
      </c>
      <c r="V110" s="30" t="s">
        <v>1093</v>
      </c>
      <c r="W110" s="31"/>
      <c r="X110" s="31"/>
      <c r="Y110" s="31"/>
      <c r="Z110" s="31"/>
    </row>
    <row r="111" ht="22.5" customHeight="1">
      <c r="A111" s="30" t="s">
        <v>1094</v>
      </c>
      <c r="B111" s="31" t="s">
        <v>1095</v>
      </c>
      <c r="C111" s="33"/>
      <c r="D111" s="31" t="s">
        <v>1096</v>
      </c>
      <c r="E111" s="31" t="s">
        <v>1097</v>
      </c>
      <c r="F111" s="31"/>
      <c r="G111" s="31" t="s">
        <v>25</v>
      </c>
      <c r="H111" s="31" t="s">
        <v>129</v>
      </c>
      <c r="I111" s="31" t="s">
        <v>1098</v>
      </c>
      <c r="J111" s="31" t="s">
        <v>84</v>
      </c>
      <c r="K111" s="31" t="s">
        <v>85</v>
      </c>
      <c r="L111" s="31" t="s">
        <v>226</v>
      </c>
      <c r="M111" s="31" t="s">
        <v>120</v>
      </c>
      <c r="N111" s="31" t="s">
        <v>88</v>
      </c>
      <c r="O111" s="31"/>
      <c r="P111" s="31" t="s">
        <v>1099</v>
      </c>
      <c r="Q111" s="31"/>
      <c r="R111" s="31"/>
      <c r="S111" s="31"/>
      <c r="T111" s="31"/>
      <c r="U111" s="31" t="s">
        <v>1100</v>
      </c>
      <c r="V111" s="30" t="s">
        <v>1102</v>
      </c>
      <c r="W111" s="31"/>
      <c r="X111" s="31"/>
      <c r="Y111" s="31"/>
      <c r="Z111" s="31"/>
    </row>
    <row r="112" ht="22.5" customHeight="1">
      <c r="A112" s="30" t="s">
        <v>1103</v>
      </c>
      <c r="B112" s="31" t="s">
        <v>1104</v>
      </c>
      <c r="C112" s="33"/>
      <c r="D112" s="31" t="s">
        <v>78</v>
      </c>
      <c r="E112" s="31" t="s">
        <v>1105</v>
      </c>
      <c r="F112" s="31"/>
      <c r="G112" s="31"/>
      <c r="H112" s="31" t="s">
        <v>82</v>
      </c>
      <c r="I112" s="31"/>
      <c r="J112" s="31"/>
      <c r="K112" s="31"/>
      <c r="L112" s="31"/>
      <c r="M112" s="31"/>
      <c r="N112" s="31"/>
      <c r="O112" s="31"/>
      <c r="P112" s="31"/>
      <c r="Q112" s="31"/>
      <c r="R112" s="31"/>
      <c r="S112" s="31"/>
      <c r="T112" s="31"/>
      <c r="U112" s="31" t="s">
        <v>1106</v>
      </c>
      <c r="V112" s="31"/>
      <c r="W112" s="31"/>
      <c r="X112" s="31"/>
      <c r="Y112" s="31"/>
      <c r="Z112" s="31"/>
    </row>
    <row r="113" ht="22.5" customHeight="1">
      <c r="A113" s="30" t="s">
        <v>1107</v>
      </c>
      <c r="B113" s="31" t="s">
        <v>1109</v>
      </c>
      <c r="C113" s="33"/>
      <c r="D113" s="31" t="s">
        <v>1110</v>
      </c>
      <c r="E113" s="31" t="s">
        <v>1111</v>
      </c>
      <c r="F113" s="31"/>
      <c r="G113" s="31" t="s">
        <v>35</v>
      </c>
      <c r="H113" s="31" t="s">
        <v>142</v>
      </c>
      <c r="I113" s="31" t="s">
        <v>725</v>
      </c>
      <c r="J113" s="31" t="s">
        <v>84</v>
      </c>
      <c r="K113" s="31"/>
      <c r="L113" s="31"/>
      <c r="M113" s="31" t="s">
        <v>41</v>
      </c>
      <c r="N113" s="31" t="s">
        <v>120</v>
      </c>
      <c r="O113" s="31"/>
      <c r="P113" s="31"/>
      <c r="Q113" s="31"/>
      <c r="R113" s="31"/>
      <c r="S113" s="31"/>
      <c r="T113" s="31" t="s">
        <v>1112</v>
      </c>
      <c r="U113" s="31" t="s">
        <v>1113</v>
      </c>
      <c r="V113" s="31"/>
      <c r="W113" s="31"/>
      <c r="X113" s="31"/>
      <c r="Y113" s="31"/>
      <c r="Z113" s="31"/>
    </row>
    <row r="114" ht="22.5" customHeight="1">
      <c r="A114" s="30" t="s">
        <v>1114</v>
      </c>
      <c r="B114" s="31" t="s">
        <v>1115</v>
      </c>
      <c r="C114" s="33"/>
      <c r="D114" s="31" t="s">
        <v>1116</v>
      </c>
      <c r="E114" s="31" t="s">
        <v>1117</v>
      </c>
      <c r="F114" s="31"/>
      <c r="G114" s="31" t="s">
        <v>35</v>
      </c>
      <c r="H114" s="31" t="s">
        <v>142</v>
      </c>
      <c r="I114" s="31"/>
      <c r="J114" s="31"/>
      <c r="K114" s="31"/>
      <c r="L114" s="31"/>
      <c r="M114" s="31"/>
      <c r="N114" s="31"/>
      <c r="O114" s="31"/>
      <c r="P114" s="31"/>
      <c r="Q114" s="31"/>
      <c r="R114" s="31"/>
      <c r="S114" s="31"/>
      <c r="T114" s="31" t="s">
        <v>1119</v>
      </c>
      <c r="U114" s="31" t="s">
        <v>1120</v>
      </c>
      <c r="V114" s="31"/>
      <c r="W114" s="31"/>
      <c r="X114" s="31"/>
      <c r="Y114" s="31"/>
      <c r="Z114" s="31"/>
    </row>
    <row r="115" ht="22.5" customHeight="1">
      <c r="A115" s="30" t="s">
        <v>1121</v>
      </c>
      <c r="B115" s="31" t="s">
        <v>1122</v>
      </c>
      <c r="C115" s="32" t="s">
        <v>1123</v>
      </c>
      <c r="D115" s="31" t="s">
        <v>1124</v>
      </c>
      <c r="E115" s="31" t="s">
        <v>1125</v>
      </c>
      <c r="F115" s="31" t="s">
        <v>1126</v>
      </c>
      <c r="G115" s="31" t="s">
        <v>30</v>
      </c>
      <c r="H115" s="31" t="s">
        <v>142</v>
      </c>
      <c r="I115" s="31" t="s">
        <v>209</v>
      </c>
      <c r="J115" s="31" t="s">
        <v>84</v>
      </c>
      <c r="K115" s="31" t="s">
        <v>85</v>
      </c>
      <c r="L115" s="31" t="s">
        <v>86</v>
      </c>
      <c r="M115" s="31" t="s">
        <v>502</v>
      </c>
      <c r="N115" s="31" t="s">
        <v>344</v>
      </c>
      <c r="O115" s="31"/>
      <c r="P115" s="31"/>
      <c r="Q115" s="31"/>
      <c r="R115" s="31" t="s">
        <v>93</v>
      </c>
      <c r="S115" s="31" t="s">
        <v>94</v>
      </c>
      <c r="T115" s="31" t="s">
        <v>1127</v>
      </c>
      <c r="U115" s="31" t="s">
        <v>1128</v>
      </c>
      <c r="V115" s="31"/>
      <c r="W115" s="31"/>
      <c r="X115" s="31"/>
      <c r="Y115" s="31"/>
      <c r="Z115" s="31"/>
    </row>
    <row r="116" ht="22.5" customHeight="1">
      <c r="A116" s="30" t="s">
        <v>1130</v>
      </c>
      <c r="B116" s="31" t="s">
        <v>1131</v>
      </c>
      <c r="C116" s="33"/>
      <c r="D116" s="31" t="s">
        <v>1132</v>
      </c>
      <c r="E116" s="31" t="s">
        <v>1133</v>
      </c>
      <c r="F116" s="31"/>
      <c r="G116" s="31" t="s">
        <v>35</v>
      </c>
      <c r="H116" s="31" t="s">
        <v>142</v>
      </c>
      <c r="I116" s="31" t="s">
        <v>765</v>
      </c>
      <c r="J116" s="31" t="s">
        <v>84</v>
      </c>
      <c r="K116" s="31" t="s">
        <v>173</v>
      </c>
      <c r="L116" s="31" t="s">
        <v>86</v>
      </c>
      <c r="M116" s="31" t="s">
        <v>41</v>
      </c>
      <c r="N116" s="31" t="s">
        <v>120</v>
      </c>
      <c r="O116" s="31"/>
      <c r="P116" s="31" t="s">
        <v>281</v>
      </c>
      <c r="Q116" s="31"/>
      <c r="R116" s="31"/>
      <c r="S116" s="31"/>
      <c r="T116" s="31" t="s">
        <v>1134</v>
      </c>
      <c r="U116" s="31" t="s">
        <v>1135</v>
      </c>
      <c r="V116" s="30" t="s">
        <v>1136</v>
      </c>
      <c r="W116" s="31"/>
      <c r="X116" s="31"/>
      <c r="Y116" s="31"/>
      <c r="Z116" s="31"/>
    </row>
    <row r="117" ht="22.5" customHeight="1">
      <c r="A117" s="30" t="s">
        <v>1137</v>
      </c>
      <c r="B117" s="31" t="s">
        <v>1139</v>
      </c>
      <c r="C117" s="32" t="s">
        <v>507</v>
      </c>
      <c r="D117" s="31" t="s">
        <v>1140</v>
      </c>
      <c r="E117" s="31" t="s">
        <v>1141</v>
      </c>
      <c r="F117" s="31" t="s">
        <v>1142</v>
      </c>
      <c r="G117" s="31" t="s">
        <v>35</v>
      </c>
      <c r="H117" s="31" t="s">
        <v>142</v>
      </c>
      <c r="I117" s="31" t="s">
        <v>1073</v>
      </c>
      <c r="J117" s="31" t="s">
        <v>84</v>
      </c>
      <c r="K117" s="31" t="s">
        <v>173</v>
      </c>
      <c r="L117" s="31" t="s">
        <v>131</v>
      </c>
      <c r="M117" s="31" t="s">
        <v>542</v>
      </c>
      <c r="N117" s="31" t="s">
        <v>210</v>
      </c>
      <c r="O117" s="31"/>
      <c r="P117" s="31"/>
      <c r="Q117" s="30" t="s">
        <v>1143</v>
      </c>
      <c r="R117" s="31" t="s">
        <v>93</v>
      </c>
      <c r="S117" s="31" t="s">
        <v>842</v>
      </c>
      <c r="T117" s="31" t="s">
        <v>1144</v>
      </c>
      <c r="U117" s="31" t="s">
        <v>1145</v>
      </c>
      <c r="V117" s="31"/>
      <c r="W117" s="31"/>
      <c r="X117" s="31"/>
      <c r="Y117" s="31"/>
      <c r="Z117" s="31"/>
    </row>
    <row r="118" ht="22.5" customHeight="1">
      <c r="A118" s="30" t="s">
        <v>1146</v>
      </c>
      <c r="B118" s="31" t="s">
        <v>1147</v>
      </c>
      <c r="C118" s="32" t="s">
        <v>15</v>
      </c>
      <c r="D118" s="31" t="s">
        <v>1148</v>
      </c>
      <c r="E118" s="31" t="s">
        <v>1149</v>
      </c>
      <c r="F118" s="31" t="s">
        <v>1150</v>
      </c>
      <c r="G118" s="31" t="s">
        <v>35</v>
      </c>
      <c r="H118" s="31" t="s">
        <v>142</v>
      </c>
      <c r="I118" s="31" t="s">
        <v>1151</v>
      </c>
      <c r="J118" s="31" t="s">
        <v>84</v>
      </c>
      <c r="K118" s="31" t="s">
        <v>107</v>
      </c>
      <c r="L118" s="31" t="s">
        <v>86</v>
      </c>
      <c r="M118" s="31" t="s">
        <v>185</v>
      </c>
      <c r="N118" s="31" t="s">
        <v>41</v>
      </c>
      <c r="O118" s="31" t="s">
        <v>1152</v>
      </c>
      <c r="P118" s="31"/>
      <c r="Q118" s="31"/>
      <c r="R118" s="31" t="s">
        <v>93</v>
      </c>
      <c r="S118" s="31" t="s">
        <v>231</v>
      </c>
      <c r="T118" s="31" t="s">
        <v>1153</v>
      </c>
      <c r="U118" s="31" t="s">
        <v>1154</v>
      </c>
      <c r="V118" s="31"/>
      <c r="W118" s="31"/>
      <c r="X118" s="31"/>
      <c r="Y118" s="31"/>
      <c r="Z118" s="31"/>
    </row>
    <row r="119" ht="22.5" customHeight="1">
      <c r="A119" s="30" t="s">
        <v>1155</v>
      </c>
      <c r="B119" s="31" t="s">
        <v>1156</v>
      </c>
      <c r="C119" s="33"/>
      <c r="D119" s="31" t="s">
        <v>1157</v>
      </c>
      <c r="E119" s="31" t="s">
        <v>1158</v>
      </c>
      <c r="F119" s="31"/>
      <c r="G119" s="31" t="s">
        <v>29</v>
      </c>
      <c r="H119" s="31" t="s">
        <v>142</v>
      </c>
      <c r="I119" s="31" t="s">
        <v>143</v>
      </c>
      <c r="J119" s="31" t="s">
        <v>84</v>
      </c>
      <c r="K119" s="31" t="s">
        <v>85</v>
      </c>
      <c r="L119" s="31" t="s">
        <v>280</v>
      </c>
      <c r="M119" s="31" t="s">
        <v>52</v>
      </c>
      <c r="N119" s="31" t="s">
        <v>569</v>
      </c>
      <c r="O119" s="31"/>
      <c r="P119" s="31"/>
      <c r="Q119" s="31"/>
      <c r="R119" s="31"/>
      <c r="S119" s="31"/>
      <c r="T119" s="31" t="s">
        <v>1159</v>
      </c>
      <c r="U119" s="31" t="s">
        <v>1160</v>
      </c>
      <c r="V119" s="31"/>
      <c r="W119" s="31"/>
      <c r="X119" s="31"/>
      <c r="Y119" s="31"/>
      <c r="Z119" s="31"/>
    </row>
    <row r="120" ht="22.5" customHeight="1">
      <c r="A120" s="30" t="s">
        <v>1161</v>
      </c>
      <c r="B120" s="31" t="s">
        <v>1162</v>
      </c>
      <c r="C120" s="32" t="s">
        <v>15</v>
      </c>
      <c r="D120" s="31" t="s">
        <v>1164</v>
      </c>
      <c r="E120" s="31" t="s">
        <v>1165</v>
      </c>
      <c r="F120" s="31" t="s">
        <v>1166</v>
      </c>
      <c r="G120" s="31" t="s">
        <v>35</v>
      </c>
      <c r="H120" s="31" t="s">
        <v>142</v>
      </c>
      <c r="I120" s="31" t="s">
        <v>1167</v>
      </c>
      <c r="J120" s="31" t="s">
        <v>84</v>
      </c>
      <c r="K120" s="31" t="s">
        <v>85</v>
      </c>
      <c r="L120" s="31" t="s">
        <v>280</v>
      </c>
      <c r="M120" s="31" t="s">
        <v>108</v>
      </c>
      <c r="N120" s="31" t="s">
        <v>101</v>
      </c>
      <c r="O120" s="31"/>
      <c r="P120" s="31" t="s">
        <v>1168</v>
      </c>
      <c r="Q120" s="31"/>
      <c r="R120" s="31" t="s">
        <v>93</v>
      </c>
      <c r="S120" s="31" t="s">
        <v>776</v>
      </c>
      <c r="T120" s="31" t="s">
        <v>1169</v>
      </c>
      <c r="U120" s="31" t="s">
        <v>1170</v>
      </c>
      <c r="V120" s="31" t="s">
        <v>1171</v>
      </c>
      <c r="W120" s="31"/>
      <c r="X120" s="31"/>
      <c r="Y120" s="31" t="s">
        <v>1172</v>
      </c>
      <c r="Z120" s="31"/>
    </row>
    <row r="121" ht="22.5" customHeight="1">
      <c r="A121" s="30" t="s">
        <v>1173</v>
      </c>
      <c r="B121" s="31" t="s">
        <v>1174</v>
      </c>
      <c r="C121" s="33"/>
      <c r="D121" s="31" t="s">
        <v>1175</v>
      </c>
      <c r="E121" s="31" t="s">
        <v>1176</v>
      </c>
      <c r="F121" s="30" t="s">
        <v>1177</v>
      </c>
      <c r="G121" s="31" t="s">
        <v>35</v>
      </c>
      <c r="H121" s="31" t="s">
        <v>142</v>
      </c>
      <c r="I121" s="31" t="s">
        <v>225</v>
      </c>
      <c r="J121" s="31" t="s">
        <v>84</v>
      </c>
      <c r="K121" s="31" t="s">
        <v>173</v>
      </c>
      <c r="L121" s="31" t="s">
        <v>226</v>
      </c>
      <c r="M121" s="31" t="s">
        <v>502</v>
      </c>
      <c r="N121" s="31" t="s">
        <v>569</v>
      </c>
      <c r="O121" s="31"/>
      <c r="P121" s="31"/>
      <c r="Q121" s="31"/>
      <c r="R121" s="31" t="s">
        <v>93</v>
      </c>
      <c r="S121" s="31" t="s">
        <v>94</v>
      </c>
      <c r="T121" s="31" t="s">
        <v>1179</v>
      </c>
      <c r="U121" s="31" t="s">
        <v>1180</v>
      </c>
      <c r="V121" s="30" t="s">
        <v>1181</v>
      </c>
      <c r="W121" s="31"/>
      <c r="X121" s="31"/>
      <c r="Y121" s="31"/>
      <c r="Z121" s="31"/>
    </row>
    <row r="122" ht="22.5" customHeight="1">
      <c r="A122" s="30" t="s">
        <v>1182</v>
      </c>
      <c r="B122" s="31" t="s">
        <v>1183</v>
      </c>
      <c r="C122" s="33"/>
      <c r="D122" s="31" t="s">
        <v>1184</v>
      </c>
      <c r="E122" s="31" t="s">
        <v>1185</v>
      </c>
      <c r="F122" s="31"/>
      <c r="G122" s="31" t="s">
        <v>35</v>
      </c>
      <c r="H122" s="31" t="s">
        <v>142</v>
      </c>
      <c r="I122" s="31"/>
      <c r="J122" s="31"/>
      <c r="K122" s="31"/>
      <c r="L122" s="31"/>
      <c r="M122" s="31"/>
      <c r="N122" s="31"/>
      <c r="O122" s="31"/>
      <c r="P122" s="31"/>
      <c r="Q122" s="31"/>
      <c r="R122" s="31"/>
      <c r="S122" s="31"/>
      <c r="T122" s="31" t="s">
        <v>1186</v>
      </c>
      <c r="U122" s="31" t="s">
        <v>1187</v>
      </c>
      <c r="V122" s="31"/>
      <c r="W122" s="31"/>
      <c r="X122" s="31"/>
      <c r="Y122" s="31"/>
      <c r="Z122" s="31"/>
    </row>
    <row r="123" ht="22.5" customHeight="1">
      <c r="A123" s="30" t="s">
        <v>1189</v>
      </c>
      <c r="B123" s="31" t="s">
        <v>1190</v>
      </c>
      <c r="C123" s="33"/>
      <c r="D123" s="31" t="s">
        <v>1191</v>
      </c>
      <c r="E123" s="31" t="s">
        <v>1192</v>
      </c>
      <c r="F123" s="31"/>
      <c r="G123" s="31" t="s">
        <v>35</v>
      </c>
      <c r="H123" s="31" t="s">
        <v>142</v>
      </c>
      <c r="I123" s="31" t="s">
        <v>143</v>
      </c>
      <c r="J123" s="31" t="s">
        <v>377</v>
      </c>
      <c r="K123" s="31" t="s">
        <v>85</v>
      </c>
      <c r="L123" s="31" t="s">
        <v>280</v>
      </c>
      <c r="M123" s="31" t="s">
        <v>41</v>
      </c>
      <c r="N123" s="31" t="s">
        <v>120</v>
      </c>
      <c r="O123" s="31"/>
      <c r="P123" s="31"/>
      <c r="Q123" s="31"/>
      <c r="R123" s="31"/>
      <c r="S123" s="31"/>
      <c r="T123" s="31" t="s">
        <v>1193</v>
      </c>
      <c r="U123" s="31" t="s">
        <v>1194</v>
      </c>
      <c r="V123" s="31"/>
      <c r="W123" s="31"/>
      <c r="X123" s="31"/>
      <c r="Y123" s="31"/>
      <c r="Z123" s="31"/>
    </row>
    <row r="124" ht="22.5" customHeight="1">
      <c r="A124" s="30" t="s">
        <v>1195</v>
      </c>
      <c r="B124" s="31" t="s">
        <v>1196</v>
      </c>
      <c r="C124" s="33"/>
      <c r="D124" s="31" t="s">
        <v>1197</v>
      </c>
      <c r="E124" s="31" t="s">
        <v>1198</v>
      </c>
      <c r="F124" s="31"/>
      <c r="G124" s="31" t="s">
        <v>35</v>
      </c>
      <c r="H124" s="31" t="s">
        <v>142</v>
      </c>
      <c r="I124" s="31" t="s">
        <v>119</v>
      </c>
      <c r="J124" s="31" t="s">
        <v>84</v>
      </c>
      <c r="K124" s="31" t="s">
        <v>85</v>
      </c>
      <c r="L124" s="31" t="s">
        <v>86</v>
      </c>
      <c r="M124" s="31" t="s">
        <v>52</v>
      </c>
      <c r="N124" s="31" t="s">
        <v>120</v>
      </c>
      <c r="O124" s="31"/>
      <c r="P124" s="31"/>
      <c r="Q124" s="31"/>
      <c r="R124" s="31" t="s">
        <v>93</v>
      </c>
      <c r="S124" s="31" t="s">
        <v>94</v>
      </c>
      <c r="T124" s="31" t="s">
        <v>1200</v>
      </c>
      <c r="U124" s="31" t="s">
        <v>1201</v>
      </c>
      <c r="V124" s="30" t="s">
        <v>1202</v>
      </c>
      <c r="W124" s="31"/>
      <c r="X124" s="31"/>
      <c r="Y124" s="31"/>
      <c r="Z124" s="31"/>
    </row>
    <row r="125" ht="22.5" customHeight="1">
      <c r="A125" s="30" t="s">
        <v>1203</v>
      </c>
      <c r="B125" s="31" t="s">
        <v>1204</v>
      </c>
      <c r="C125" s="33"/>
      <c r="D125" s="31" t="s">
        <v>1205</v>
      </c>
      <c r="E125" s="31" t="s">
        <v>1206</v>
      </c>
      <c r="F125" s="31"/>
      <c r="G125" s="31" t="s">
        <v>35</v>
      </c>
      <c r="H125" s="31" t="s">
        <v>142</v>
      </c>
      <c r="I125" s="31" t="s">
        <v>814</v>
      </c>
      <c r="J125" s="31" t="s">
        <v>84</v>
      </c>
      <c r="K125" s="31" t="s">
        <v>85</v>
      </c>
      <c r="L125" s="31" t="s">
        <v>654</v>
      </c>
      <c r="M125" s="31" t="s">
        <v>88</v>
      </c>
      <c r="N125" s="31" t="s">
        <v>89</v>
      </c>
      <c r="O125" s="31" t="s">
        <v>1207</v>
      </c>
      <c r="P125" s="31" t="s">
        <v>1208</v>
      </c>
      <c r="Q125" s="31"/>
      <c r="R125" s="31" t="s">
        <v>93</v>
      </c>
      <c r="S125" s="31" t="s">
        <v>231</v>
      </c>
      <c r="T125" s="31" t="s">
        <v>1209</v>
      </c>
      <c r="U125" s="31" t="s">
        <v>1210</v>
      </c>
      <c r="V125" s="30" t="s">
        <v>1211</v>
      </c>
      <c r="W125" s="31"/>
      <c r="X125" s="31"/>
      <c r="Y125" s="31"/>
      <c r="Z125" s="31"/>
    </row>
    <row r="126" ht="22.5" customHeight="1">
      <c r="A126" s="30" t="s">
        <v>1212</v>
      </c>
      <c r="B126" s="31" t="s">
        <v>1214</v>
      </c>
      <c r="C126" s="33"/>
      <c r="D126" s="31" t="s">
        <v>1215</v>
      </c>
      <c r="E126" s="31" t="s">
        <v>1216</v>
      </c>
      <c r="F126" s="31" t="s">
        <v>1217</v>
      </c>
      <c r="G126" s="31" t="s">
        <v>35</v>
      </c>
      <c r="H126" s="31" t="s">
        <v>142</v>
      </c>
      <c r="I126" s="31" t="s">
        <v>925</v>
      </c>
      <c r="J126" s="31" t="s">
        <v>84</v>
      </c>
      <c r="K126" s="31" t="s">
        <v>173</v>
      </c>
      <c r="L126" s="31" t="s">
        <v>226</v>
      </c>
      <c r="M126" s="31" t="s">
        <v>52</v>
      </c>
      <c r="N126" s="31" t="s">
        <v>120</v>
      </c>
      <c r="O126" s="31"/>
      <c r="P126" s="31"/>
      <c r="Q126" s="31"/>
      <c r="R126" s="31" t="s">
        <v>93</v>
      </c>
      <c r="S126" s="31" t="s">
        <v>94</v>
      </c>
      <c r="T126" s="31" t="s">
        <v>1218</v>
      </c>
      <c r="U126" s="31" t="s">
        <v>1219</v>
      </c>
      <c r="V126" s="31"/>
      <c r="W126" s="31"/>
      <c r="X126" s="31"/>
      <c r="Y126" s="31"/>
      <c r="Z126" s="31"/>
    </row>
    <row r="127" ht="22.5" customHeight="1">
      <c r="A127" s="30" t="s">
        <v>1220</v>
      </c>
      <c r="B127" s="31" t="s">
        <v>246</v>
      </c>
      <c r="C127" s="32" t="s">
        <v>1221</v>
      </c>
      <c r="D127" s="31" t="s">
        <v>1222</v>
      </c>
      <c r="E127" s="31" t="s">
        <v>1223</v>
      </c>
      <c r="F127" s="31" t="s">
        <v>1224</v>
      </c>
      <c r="G127" s="31" t="s">
        <v>30</v>
      </c>
      <c r="H127" s="31" t="s">
        <v>142</v>
      </c>
      <c r="I127" s="31" t="s">
        <v>935</v>
      </c>
      <c r="J127" s="31" t="s">
        <v>84</v>
      </c>
      <c r="K127" s="31" t="s">
        <v>85</v>
      </c>
      <c r="L127" s="31" t="s">
        <v>280</v>
      </c>
      <c r="M127" s="31" t="s">
        <v>344</v>
      </c>
      <c r="N127" s="31" t="s">
        <v>190</v>
      </c>
      <c r="O127" s="31" t="s">
        <v>1225</v>
      </c>
      <c r="P127" s="31" t="s">
        <v>436</v>
      </c>
      <c r="Q127" s="31"/>
      <c r="R127" s="31" t="s">
        <v>93</v>
      </c>
      <c r="S127" s="31" t="s">
        <v>1226</v>
      </c>
      <c r="T127" s="31" t="s">
        <v>1227</v>
      </c>
      <c r="U127" s="31" t="s">
        <v>1228</v>
      </c>
      <c r="V127" s="31"/>
      <c r="W127" s="31"/>
      <c r="X127" s="31" t="s">
        <v>1230</v>
      </c>
      <c r="Y127" s="31"/>
      <c r="Z127" s="31"/>
    </row>
    <row r="128" ht="22.5" customHeight="1">
      <c r="A128" s="30" t="s">
        <v>1231</v>
      </c>
      <c r="B128" s="31" t="s">
        <v>1232</v>
      </c>
      <c r="C128" s="33"/>
      <c r="D128" s="31" t="s">
        <v>78</v>
      </c>
      <c r="E128" s="31" t="s">
        <v>1233</v>
      </c>
      <c r="F128" s="31" t="s">
        <v>1234</v>
      </c>
      <c r="G128" s="31" t="s">
        <v>25</v>
      </c>
      <c r="H128" s="31" t="s">
        <v>82</v>
      </c>
      <c r="I128" s="31" t="s">
        <v>490</v>
      </c>
      <c r="J128" s="31" t="s">
        <v>84</v>
      </c>
      <c r="K128" s="31" t="s">
        <v>107</v>
      </c>
      <c r="L128" s="31" t="s">
        <v>226</v>
      </c>
      <c r="M128" s="31" t="s">
        <v>108</v>
      </c>
      <c r="N128" s="31" t="s">
        <v>101</v>
      </c>
      <c r="O128" s="31"/>
      <c r="P128" s="31" t="s">
        <v>492</v>
      </c>
      <c r="Q128" s="31"/>
      <c r="R128" s="31"/>
      <c r="S128" s="31"/>
      <c r="T128" s="31" t="s">
        <v>1235</v>
      </c>
      <c r="U128" s="31" t="s">
        <v>1236</v>
      </c>
      <c r="V128" s="31"/>
      <c r="W128" s="31"/>
      <c r="X128" s="31"/>
      <c r="Y128" s="31"/>
      <c r="Z128" s="31"/>
    </row>
    <row r="129" ht="22.5" customHeight="1">
      <c r="A129" s="30" t="s">
        <v>1237</v>
      </c>
      <c r="B129" s="31" t="s">
        <v>1238</v>
      </c>
      <c r="C129" s="33"/>
      <c r="D129" s="31" t="s">
        <v>1239</v>
      </c>
      <c r="E129" s="31" t="s">
        <v>1240</v>
      </c>
      <c r="F129" s="31" t="s">
        <v>1241</v>
      </c>
      <c r="G129" s="31" t="s">
        <v>25</v>
      </c>
      <c r="H129" s="31" t="s">
        <v>142</v>
      </c>
      <c r="I129" s="31" t="s">
        <v>1242</v>
      </c>
      <c r="J129" s="31" t="s">
        <v>377</v>
      </c>
      <c r="K129" s="31" t="s">
        <v>173</v>
      </c>
      <c r="L129" s="31" t="s">
        <v>226</v>
      </c>
      <c r="M129" s="31" t="s">
        <v>41</v>
      </c>
      <c r="N129" s="31" t="s">
        <v>120</v>
      </c>
      <c r="O129" s="31"/>
      <c r="P129" s="31" t="s">
        <v>1244</v>
      </c>
      <c r="Q129" s="31"/>
      <c r="R129" s="31"/>
      <c r="S129" s="31"/>
      <c r="T129" s="31" t="s">
        <v>1245</v>
      </c>
      <c r="U129" s="31" t="s">
        <v>1246</v>
      </c>
      <c r="V129" s="31"/>
      <c r="W129" s="31"/>
      <c r="X129" s="31"/>
      <c r="Y129" s="31"/>
      <c r="Z129" s="31"/>
    </row>
    <row r="130" ht="22.5" customHeight="1">
      <c r="A130" s="30" t="s">
        <v>1247</v>
      </c>
      <c r="B130" s="31" t="s">
        <v>1248</v>
      </c>
      <c r="C130" s="33"/>
      <c r="D130" s="31" t="s">
        <v>1249</v>
      </c>
      <c r="E130" s="31" t="s">
        <v>1250</v>
      </c>
      <c r="F130" s="31"/>
      <c r="G130" s="31" t="s">
        <v>38</v>
      </c>
      <c r="H130" s="31" t="s">
        <v>142</v>
      </c>
      <c r="I130" s="31" t="s">
        <v>291</v>
      </c>
      <c r="J130" s="31" t="s">
        <v>84</v>
      </c>
      <c r="K130" s="31" t="s">
        <v>173</v>
      </c>
      <c r="L130" s="31"/>
      <c r="M130" s="31" t="s">
        <v>108</v>
      </c>
      <c r="N130" s="31" t="s">
        <v>101</v>
      </c>
      <c r="O130" s="31"/>
      <c r="P130" s="31"/>
      <c r="Q130" s="31"/>
      <c r="R130" s="31"/>
      <c r="S130" s="31"/>
      <c r="T130" s="31" t="s">
        <v>1251</v>
      </c>
      <c r="U130" s="31" t="s">
        <v>1252</v>
      </c>
      <c r="V130" s="31"/>
      <c r="W130" s="31"/>
      <c r="X130" s="31"/>
      <c r="Y130" s="31"/>
      <c r="Z130" s="31"/>
    </row>
    <row r="131" ht="22.5" customHeight="1">
      <c r="A131" s="30" t="s">
        <v>1253</v>
      </c>
      <c r="B131" s="31" t="s">
        <v>1255</v>
      </c>
      <c r="C131" s="33"/>
      <c r="D131" s="31" t="s">
        <v>78</v>
      </c>
      <c r="E131" s="31" t="s">
        <v>1256</v>
      </c>
      <c r="F131" s="31" t="s">
        <v>1257</v>
      </c>
      <c r="G131" s="31" t="s">
        <v>25</v>
      </c>
      <c r="H131" s="31" t="s">
        <v>1258</v>
      </c>
      <c r="I131" s="31" t="s">
        <v>490</v>
      </c>
      <c r="J131" s="31" t="s">
        <v>377</v>
      </c>
      <c r="K131" s="31" t="s">
        <v>85</v>
      </c>
      <c r="L131" s="31" t="s">
        <v>131</v>
      </c>
      <c r="M131" s="31" t="s">
        <v>120</v>
      </c>
      <c r="N131" s="31" t="s">
        <v>88</v>
      </c>
      <c r="O131" s="31"/>
      <c r="P131" s="31" t="s">
        <v>1259</v>
      </c>
      <c r="Q131" s="31"/>
      <c r="R131" s="31"/>
      <c r="S131" s="31"/>
      <c r="T131" s="31"/>
      <c r="U131" s="31" t="s">
        <v>1260</v>
      </c>
      <c r="V131" s="31"/>
      <c r="W131" s="31" t="s">
        <v>1261</v>
      </c>
      <c r="X131" s="31"/>
      <c r="Y131" s="31"/>
      <c r="Z131" s="31"/>
    </row>
    <row r="132" ht="22.5" customHeight="1">
      <c r="A132" s="30" t="s">
        <v>1262</v>
      </c>
      <c r="B132" s="31" t="s">
        <v>1263</v>
      </c>
      <c r="C132" s="32" t="s">
        <v>0</v>
      </c>
      <c r="D132" s="31" t="s">
        <v>1264</v>
      </c>
      <c r="E132" s="31" t="s">
        <v>1265</v>
      </c>
      <c r="F132" s="30" t="s">
        <v>1266</v>
      </c>
      <c r="G132" s="31" t="s">
        <v>30</v>
      </c>
      <c r="H132" s="31" t="s">
        <v>406</v>
      </c>
      <c r="I132" s="31" t="s">
        <v>686</v>
      </c>
      <c r="J132" s="31" t="s">
        <v>84</v>
      </c>
      <c r="K132" s="31" t="s">
        <v>85</v>
      </c>
      <c r="L132" s="31" t="s">
        <v>280</v>
      </c>
      <c r="M132" s="31" t="s">
        <v>210</v>
      </c>
      <c r="N132" s="31" t="s">
        <v>152</v>
      </c>
      <c r="O132" s="31" t="s">
        <v>1267</v>
      </c>
      <c r="P132" s="31" t="s">
        <v>399</v>
      </c>
      <c r="Q132" s="31"/>
      <c r="R132" s="31" t="s">
        <v>93</v>
      </c>
      <c r="S132" s="31" t="s">
        <v>231</v>
      </c>
      <c r="T132" s="31" t="s">
        <v>1269</v>
      </c>
      <c r="U132" s="31" t="s">
        <v>1270</v>
      </c>
      <c r="V132" s="31"/>
      <c r="W132" s="31"/>
      <c r="X132" s="31"/>
      <c r="Y132" s="31"/>
      <c r="Z132" s="31"/>
    </row>
    <row r="133" ht="22.5" customHeight="1">
      <c r="A133" s="30" t="s">
        <v>1271</v>
      </c>
      <c r="B133" s="31" t="s">
        <v>1272</v>
      </c>
      <c r="C133" s="33"/>
      <c r="D133" s="31" t="s">
        <v>1273</v>
      </c>
      <c r="E133" s="31" t="s">
        <v>1274</v>
      </c>
      <c r="F133" s="31" t="s">
        <v>1275</v>
      </c>
      <c r="G133" s="31" t="s">
        <v>25</v>
      </c>
      <c r="H133" s="31" t="s">
        <v>142</v>
      </c>
      <c r="I133" s="31" t="s">
        <v>1276</v>
      </c>
      <c r="J133" s="31" t="s">
        <v>377</v>
      </c>
      <c r="K133" s="31" t="s">
        <v>107</v>
      </c>
      <c r="L133" s="31" t="s">
        <v>86</v>
      </c>
      <c r="M133" s="31" t="s">
        <v>155</v>
      </c>
      <c r="N133" s="31" t="s">
        <v>52</v>
      </c>
      <c r="O133" s="31" t="s">
        <v>1277</v>
      </c>
      <c r="P133" s="31" t="s">
        <v>436</v>
      </c>
      <c r="Q133" s="31"/>
      <c r="R133" s="31" t="s">
        <v>93</v>
      </c>
      <c r="S133" s="31" t="s">
        <v>1278</v>
      </c>
      <c r="T133" s="31" t="s">
        <v>1279</v>
      </c>
      <c r="U133" s="31" t="s">
        <v>1280</v>
      </c>
      <c r="V133" s="31"/>
      <c r="W133" s="31"/>
      <c r="X133" s="31"/>
      <c r="Y133" s="31"/>
      <c r="Z133" s="31"/>
    </row>
    <row r="134" ht="22.5" customHeight="1">
      <c r="A134" s="30" t="s">
        <v>1282</v>
      </c>
      <c r="B134" s="31" t="s">
        <v>1283</v>
      </c>
      <c r="C134" s="33"/>
      <c r="D134" s="31" t="s">
        <v>78</v>
      </c>
      <c r="E134" s="31" t="s">
        <v>1284</v>
      </c>
      <c r="F134" s="31"/>
      <c r="G134" s="31"/>
      <c r="H134" s="31" t="s">
        <v>82</v>
      </c>
      <c r="I134" s="31"/>
      <c r="J134" s="31"/>
      <c r="K134" s="31"/>
      <c r="L134" s="31"/>
      <c r="M134" s="31"/>
      <c r="N134" s="31"/>
      <c r="O134" s="31"/>
      <c r="P134" s="31"/>
      <c r="Q134" s="31"/>
      <c r="R134" s="31"/>
      <c r="S134" s="31"/>
      <c r="T134" s="31"/>
      <c r="U134" s="31" t="s">
        <v>1285</v>
      </c>
      <c r="V134" s="31"/>
      <c r="W134" s="31"/>
      <c r="X134" s="31"/>
      <c r="Y134" s="31"/>
      <c r="Z134" s="31"/>
    </row>
    <row r="135" ht="22.5" customHeight="1">
      <c r="A135" s="30" t="s">
        <v>1286</v>
      </c>
      <c r="B135" s="31" t="s">
        <v>1287</v>
      </c>
      <c r="C135" s="33"/>
      <c r="D135" s="31" t="s">
        <v>1288</v>
      </c>
      <c r="E135" s="31" t="s">
        <v>1289</v>
      </c>
      <c r="F135" s="31"/>
      <c r="G135" s="31" t="s">
        <v>25</v>
      </c>
      <c r="H135" s="31" t="s">
        <v>142</v>
      </c>
      <c r="I135" s="31" t="s">
        <v>1290</v>
      </c>
      <c r="J135" s="31" t="s">
        <v>84</v>
      </c>
      <c r="K135" s="31"/>
      <c r="L135" s="31"/>
      <c r="M135" s="31" t="s">
        <v>344</v>
      </c>
      <c r="N135" s="31" t="s">
        <v>190</v>
      </c>
      <c r="O135" s="31"/>
      <c r="P135" s="31"/>
      <c r="Q135" s="31"/>
      <c r="R135" s="31"/>
      <c r="S135" s="31"/>
      <c r="T135" s="31" t="s">
        <v>1292</v>
      </c>
      <c r="U135" s="31" t="s">
        <v>1293</v>
      </c>
      <c r="V135" s="31"/>
      <c r="W135" s="31"/>
      <c r="X135" s="31"/>
      <c r="Y135" s="31"/>
      <c r="Z135" s="31"/>
    </row>
    <row r="136" ht="22.5" customHeight="1">
      <c r="A136" s="30" t="s">
        <v>1294</v>
      </c>
      <c r="B136" s="31" t="s">
        <v>1295</v>
      </c>
      <c r="C136" s="33"/>
      <c r="D136" s="31" t="s">
        <v>1296</v>
      </c>
      <c r="E136" s="31" t="s">
        <v>1297</v>
      </c>
      <c r="F136" s="31"/>
      <c r="G136" s="31" t="s">
        <v>23</v>
      </c>
      <c r="H136" s="31" t="s">
        <v>142</v>
      </c>
      <c r="I136" s="31" t="s">
        <v>319</v>
      </c>
      <c r="J136" s="31" t="s">
        <v>84</v>
      </c>
      <c r="K136" s="31"/>
      <c r="L136" s="31"/>
      <c r="M136" s="31" t="s">
        <v>41</v>
      </c>
      <c r="N136" s="31" t="s">
        <v>120</v>
      </c>
      <c r="O136" s="31"/>
      <c r="P136" s="31"/>
      <c r="Q136" s="31"/>
      <c r="R136" s="31"/>
      <c r="S136" s="31"/>
      <c r="T136" s="31" t="s">
        <v>1298</v>
      </c>
      <c r="U136" s="31" t="s">
        <v>1299</v>
      </c>
      <c r="V136" s="31"/>
      <c r="W136" s="31"/>
      <c r="X136" s="31"/>
      <c r="Y136" s="31"/>
      <c r="Z136" s="31"/>
    </row>
    <row r="137" ht="22.5" customHeight="1">
      <c r="A137" s="30" t="s">
        <v>1300</v>
      </c>
      <c r="B137" s="31" t="s">
        <v>1302</v>
      </c>
      <c r="C137" s="32" t="s">
        <v>1303</v>
      </c>
      <c r="D137" s="31" t="s">
        <v>1304</v>
      </c>
      <c r="E137" s="31" t="s">
        <v>1305</v>
      </c>
      <c r="F137" s="31" t="s">
        <v>1306</v>
      </c>
      <c r="G137" s="31" t="s">
        <v>36</v>
      </c>
      <c r="H137" s="31" t="s">
        <v>142</v>
      </c>
      <c r="I137" s="31" t="s">
        <v>264</v>
      </c>
      <c r="J137" s="31" t="s">
        <v>84</v>
      </c>
      <c r="K137" s="31" t="s">
        <v>85</v>
      </c>
      <c r="L137" s="31" t="s">
        <v>86</v>
      </c>
      <c r="M137" s="31" t="s">
        <v>185</v>
      </c>
      <c r="N137" s="31" t="s">
        <v>41</v>
      </c>
      <c r="O137" s="31"/>
      <c r="P137" s="31" t="s">
        <v>1307</v>
      </c>
      <c r="Q137" s="31"/>
      <c r="R137" s="31" t="s">
        <v>93</v>
      </c>
      <c r="S137" s="31" t="s">
        <v>188</v>
      </c>
      <c r="T137" s="31" t="s">
        <v>1308</v>
      </c>
      <c r="U137" s="31" t="s">
        <v>1309</v>
      </c>
      <c r="V137" s="31"/>
      <c r="W137" s="31"/>
      <c r="X137" s="31"/>
      <c r="Y137" s="31"/>
      <c r="Z137" s="31" t="s">
        <v>1310</v>
      </c>
    </row>
    <row r="138" ht="22.5" customHeight="1">
      <c r="A138" s="30" t="s">
        <v>1311</v>
      </c>
      <c r="B138" s="31" t="s">
        <v>1312</v>
      </c>
      <c r="C138" s="33"/>
      <c r="D138" s="31" t="s">
        <v>1313</v>
      </c>
      <c r="E138" s="31" t="s">
        <v>1314</v>
      </c>
      <c r="F138" s="30" t="s">
        <v>1315</v>
      </c>
      <c r="G138" s="31" t="s">
        <v>38</v>
      </c>
      <c r="H138" s="31" t="s">
        <v>142</v>
      </c>
      <c r="I138" s="31" t="s">
        <v>1316</v>
      </c>
      <c r="J138" s="31" t="s">
        <v>1317</v>
      </c>
      <c r="K138" s="31" t="s">
        <v>173</v>
      </c>
      <c r="L138" s="31" t="s">
        <v>131</v>
      </c>
      <c r="M138" s="31" t="s">
        <v>88</v>
      </c>
      <c r="N138" s="31" t="s">
        <v>89</v>
      </c>
      <c r="O138" s="31"/>
      <c r="P138" s="31"/>
      <c r="Q138" s="31"/>
      <c r="R138" s="31"/>
      <c r="S138" s="31"/>
      <c r="T138" s="31" t="s">
        <v>1318</v>
      </c>
      <c r="U138" s="31" t="s">
        <v>1319</v>
      </c>
      <c r="V138" s="31"/>
      <c r="W138" s="31"/>
      <c r="X138" s="31"/>
      <c r="Y138" s="31"/>
      <c r="Z138" s="31"/>
    </row>
    <row r="139" ht="22.5" customHeight="1">
      <c r="A139" s="30" t="s">
        <v>1320</v>
      </c>
      <c r="B139" s="31" t="s">
        <v>1321</v>
      </c>
      <c r="C139" s="33"/>
      <c r="D139" s="31" t="s">
        <v>1322</v>
      </c>
      <c r="E139" s="31" t="s">
        <v>1323</v>
      </c>
      <c r="F139" s="31"/>
      <c r="G139" s="31" t="s">
        <v>35</v>
      </c>
      <c r="H139" s="31" t="s">
        <v>142</v>
      </c>
      <c r="I139" s="31"/>
      <c r="J139" s="31"/>
      <c r="K139" s="31"/>
      <c r="L139" s="31"/>
      <c r="M139" s="31"/>
      <c r="N139" s="31"/>
      <c r="O139" s="31"/>
      <c r="P139" s="31"/>
      <c r="Q139" s="31"/>
      <c r="R139" s="31"/>
      <c r="S139" s="31"/>
      <c r="T139" s="31" t="s">
        <v>1324</v>
      </c>
      <c r="U139" s="31" t="s">
        <v>1325</v>
      </c>
      <c r="V139" s="31"/>
      <c r="W139" s="31"/>
      <c r="X139" s="31"/>
      <c r="Y139" s="31"/>
      <c r="Z139" s="31"/>
    </row>
    <row r="140" ht="22.5" customHeight="1">
      <c r="A140" s="30" t="s">
        <v>1327</v>
      </c>
      <c r="B140" s="31" t="s">
        <v>1328</v>
      </c>
      <c r="C140" s="32" t="s">
        <v>1329</v>
      </c>
      <c r="D140" s="31" t="s">
        <v>1330</v>
      </c>
      <c r="E140" s="31" t="s">
        <v>1331</v>
      </c>
      <c r="F140" s="31" t="s">
        <v>1332</v>
      </c>
      <c r="G140" s="31" t="s">
        <v>23</v>
      </c>
      <c r="H140" s="31" t="s">
        <v>142</v>
      </c>
      <c r="I140" s="31" t="s">
        <v>444</v>
      </c>
      <c r="J140" s="31" t="s">
        <v>377</v>
      </c>
      <c r="K140" s="31" t="s">
        <v>107</v>
      </c>
      <c r="L140" s="31" t="s">
        <v>86</v>
      </c>
      <c r="M140" s="31" t="s">
        <v>152</v>
      </c>
      <c r="N140" s="31" t="s">
        <v>153</v>
      </c>
      <c r="O140" s="31" t="s">
        <v>1333</v>
      </c>
      <c r="P140" s="31" t="s">
        <v>492</v>
      </c>
      <c r="Q140" s="30" t="s">
        <v>1334</v>
      </c>
      <c r="R140" s="31" t="s">
        <v>93</v>
      </c>
      <c r="S140" s="31" t="s">
        <v>1335</v>
      </c>
      <c r="T140" s="31" t="s">
        <v>1336</v>
      </c>
      <c r="U140" s="31" t="s">
        <v>1337</v>
      </c>
      <c r="V140" s="30" t="s">
        <v>1338</v>
      </c>
      <c r="W140" s="31"/>
      <c r="X140" s="31"/>
      <c r="Y140" s="31"/>
      <c r="Z140" s="31"/>
    </row>
    <row r="141" ht="22.5" customHeight="1">
      <c r="A141" s="30" t="s">
        <v>1340</v>
      </c>
      <c r="B141" s="31" t="s">
        <v>1341</v>
      </c>
      <c r="C141" s="33"/>
      <c r="D141" s="31" t="s">
        <v>1342</v>
      </c>
      <c r="E141" s="31" t="s">
        <v>1343</v>
      </c>
      <c r="F141" s="30" t="s">
        <v>1344</v>
      </c>
      <c r="G141" s="31" t="s">
        <v>35</v>
      </c>
      <c r="H141" s="31" t="s">
        <v>142</v>
      </c>
      <c r="I141" s="31" t="s">
        <v>877</v>
      </c>
      <c r="J141" s="31" t="s">
        <v>84</v>
      </c>
      <c r="K141" s="31" t="s">
        <v>173</v>
      </c>
      <c r="L141" s="31" t="s">
        <v>226</v>
      </c>
      <c r="M141" s="31" t="s">
        <v>41</v>
      </c>
      <c r="N141" s="31" t="s">
        <v>120</v>
      </c>
      <c r="O141" s="31"/>
      <c r="P141" s="31"/>
      <c r="Q141" s="31"/>
      <c r="R141" s="31" t="s">
        <v>93</v>
      </c>
      <c r="S141" s="31" t="s">
        <v>94</v>
      </c>
      <c r="T141" s="31" t="s">
        <v>1345</v>
      </c>
      <c r="U141" s="31" t="s">
        <v>1346</v>
      </c>
      <c r="V141" s="31"/>
      <c r="W141" s="31"/>
      <c r="X141" s="31"/>
      <c r="Y141" s="31"/>
      <c r="Z141" s="31"/>
    </row>
    <row r="142" ht="22.5" customHeight="1">
      <c r="A142" s="30" t="s">
        <v>1347</v>
      </c>
      <c r="B142" s="31" t="s">
        <v>1348</v>
      </c>
      <c r="C142" s="33"/>
      <c r="D142" s="31" t="s">
        <v>1349</v>
      </c>
      <c r="E142" s="31" t="s">
        <v>1350</v>
      </c>
      <c r="F142" s="31"/>
      <c r="G142" s="31" t="s">
        <v>25</v>
      </c>
      <c r="H142" s="31" t="s">
        <v>142</v>
      </c>
      <c r="I142" s="31" t="s">
        <v>336</v>
      </c>
      <c r="J142" s="31" t="s">
        <v>84</v>
      </c>
      <c r="K142" s="31"/>
      <c r="L142" s="31"/>
      <c r="M142" s="31" t="s">
        <v>344</v>
      </c>
      <c r="N142" s="31" t="s">
        <v>190</v>
      </c>
      <c r="O142" s="31"/>
      <c r="P142" s="31"/>
      <c r="Q142" s="31"/>
      <c r="R142" s="31"/>
      <c r="S142" s="31"/>
      <c r="T142" s="31" t="s">
        <v>1352</v>
      </c>
      <c r="U142" s="31" t="s">
        <v>1353</v>
      </c>
      <c r="V142" s="31"/>
      <c r="W142" s="31"/>
      <c r="X142" s="31"/>
      <c r="Y142" s="31"/>
      <c r="Z142" s="31"/>
    </row>
    <row r="143" ht="22.5" customHeight="1">
      <c r="A143" s="54" t="s">
        <v>1354</v>
      </c>
      <c r="B143" s="31" t="s">
        <v>1355</v>
      </c>
      <c r="C143" s="33"/>
      <c r="D143" s="31" t="s">
        <v>1356</v>
      </c>
      <c r="E143" s="31" t="s">
        <v>1357</v>
      </c>
      <c r="F143" s="31"/>
      <c r="G143" s="31" t="s">
        <v>35</v>
      </c>
      <c r="H143" s="31" t="s">
        <v>142</v>
      </c>
      <c r="I143" s="31" t="s">
        <v>1358</v>
      </c>
      <c r="J143" s="31" t="s">
        <v>84</v>
      </c>
      <c r="K143" s="31"/>
      <c r="L143" s="31"/>
      <c r="M143" s="31" t="s">
        <v>52</v>
      </c>
      <c r="N143" s="31" t="s">
        <v>120</v>
      </c>
      <c r="O143" s="31"/>
      <c r="P143" s="31"/>
      <c r="Q143" s="31"/>
      <c r="R143" s="31"/>
      <c r="S143" s="31"/>
      <c r="T143" s="31" t="s">
        <v>1359</v>
      </c>
      <c r="U143" s="31" t="s">
        <v>1360</v>
      </c>
      <c r="V143" s="31"/>
      <c r="W143" s="31"/>
      <c r="X143" s="31"/>
      <c r="Y143" s="31"/>
      <c r="Z143" s="31"/>
    </row>
    <row r="144" ht="22.5" customHeight="1">
      <c r="A144" s="30" t="s">
        <v>1361</v>
      </c>
      <c r="B144" s="31" t="s">
        <v>1362</v>
      </c>
      <c r="C144" s="32" t="s">
        <v>4</v>
      </c>
      <c r="D144" s="31" t="s">
        <v>1363</v>
      </c>
      <c r="E144" s="31" t="s">
        <v>1364</v>
      </c>
      <c r="F144" s="31" t="s">
        <v>1365</v>
      </c>
      <c r="G144" s="31" t="s">
        <v>25</v>
      </c>
      <c r="H144" s="31" t="s">
        <v>142</v>
      </c>
      <c r="I144" s="31" t="s">
        <v>264</v>
      </c>
      <c r="J144" s="31" t="s">
        <v>84</v>
      </c>
      <c r="K144" s="31" t="s">
        <v>173</v>
      </c>
      <c r="L144" s="31" t="s">
        <v>131</v>
      </c>
      <c r="M144" s="39" t="s">
        <v>227</v>
      </c>
      <c r="N144" s="39" t="s">
        <v>228</v>
      </c>
      <c r="O144" s="31"/>
      <c r="P144" s="31" t="s">
        <v>701</v>
      </c>
      <c r="Q144" s="30" t="s">
        <v>1366</v>
      </c>
      <c r="R144" s="31" t="s">
        <v>93</v>
      </c>
      <c r="S144" s="31" t="s">
        <v>842</v>
      </c>
      <c r="T144" s="31" t="s">
        <v>1367</v>
      </c>
      <c r="U144" s="31" t="s">
        <v>1368</v>
      </c>
      <c r="V144" s="31"/>
      <c r="W144" s="31"/>
      <c r="X144" s="31"/>
      <c r="Y144" s="31"/>
      <c r="Z144" s="31"/>
    </row>
    <row r="145" ht="22.5" customHeight="1">
      <c r="A145" s="30" t="s">
        <v>1369</v>
      </c>
      <c r="B145" s="31" t="s">
        <v>1370</v>
      </c>
      <c r="C145" s="32" t="s">
        <v>15</v>
      </c>
      <c r="D145" s="31" t="s">
        <v>1371</v>
      </c>
      <c r="E145" s="31" t="s">
        <v>1372</v>
      </c>
      <c r="F145" s="31"/>
      <c r="G145" s="31" t="s">
        <v>25</v>
      </c>
      <c r="H145" s="31" t="s">
        <v>142</v>
      </c>
      <c r="I145" s="31" t="s">
        <v>225</v>
      </c>
      <c r="J145" s="31" t="s">
        <v>84</v>
      </c>
      <c r="K145" s="31" t="s">
        <v>173</v>
      </c>
      <c r="L145" s="31" t="s">
        <v>280</v>
      </c>
      <c r="M145" s="31" t="s">
        <v>502</v>
      </c>
      <c r="N145" s="31" t="s">
        <v>155</v>
      </c>
      <c r="O145" s="31"/>
      <c r="P145" s="31"/>
      <c r="Q145" s="31"/>
      <c r="R145" s="31"/>
      <c r="S145" s="31"/>
      <c r="T145" s="31" t="s">
        <v>1373</v>
      </c>
      <c r="U145" s="31" t="s">
        <v>1374</v>
      </c>
      <c r="V145" s="31"/>
      <c r="W145" s="31"/>
      <c r="X145" s="31"/>
      <c r="Y145" s="31"/>
      <c r="Z145" s="31"/>
    </row>
    <row r="146" ht="22.5" customHeight="1">
      <c r="A146" s="30" t="s">
        <v>1375</v>
      </c>
      <c r="B146" s="31" t="s">
        <v>1376</v>
      </c>
      <c r="C146" s="33"/>
      <c r="D146" s="31" t="s">
        <v>1377</v>
      </c>
      <c r="E146" s="31" t="s">
        <v>1378</v>
      </c>
      <c r="F146" s="31"/>
      <c r="G146" s="31" t="s">
        <v>25</v>
      </c>
      <c r="H146" s="31" t="s">
        <v>1033</v>
      </c>
      <c r="I146" s="31" t="s">
        <v>209</v>
      </c>
      <c r="J146" s="31" t="s">
        <v>84</v>
      </c>
      <c r="K146" s="31" t="s">
        <v>85</v>
      </c>
      <c r="L146" s="31" t="s">
        <v>654</v>
      </c>
      <c r="M146" s="39" t="s">
        <v>228</v>
      </c>
      <c r="N146" s="31" t="s">
        <v>185</v>
      </c>
      <c r="O146" s="31"/>
      <c r="P146" s="31" t="s">
        <v>1379</v>
      </c>
      <c r="Q146" s="31"/>
      <c r="R146" s="31"/>
      <c r="S146" s="31"/>
      <c r="T146" s="31" t="s">
        <v>1380</v>
      </c>
      <c r="U146" s="31" t="s">
        <v>1381</v>
      </c>
      <c r="V146" s="30" t="s">
        <v>1382</v>
      </c>
      <c r="W146" s="31"/>
      <c r="X146" s="31"/>
      <c r="Y146" s="31"/>
      <c r="Z146" s="31"/>
    </row>
    <row r="147" ht="22.5" customHeight="1">
      <c r="A147" s="30" t="s">
        <v>1383</v>
      </c>
      <c r="B147" s="31" t="s">
        <v>1384</v>
      </c>
      <c r="C147" s="32" t="s">
        <v>16</v>
      </c>
      <c r="D147" s="31" t="s">
        <v>1385</v>
      </c>
      <c r="E147" s="31" t="s">
        <v>1386</v>
      </c>
      <c r="F147" s="31"/>
      <c r="G147" s="31" t="s">
        <v>25</v>
      </c>
      <c r="H147" s="31" t="s">
        <v>406</v>
      </c>
      <c r="I147" s="31" t="s">
        <v>1387</v>
      </c>
      <c r="J147" s="31" t="s">
        <v>84</v>
      </c>
      <c r="K147" s="31" t="s">
        <v>85</v>
      </c>
      <c r="L147" s="31" t="s">
        <v>226</v>
      </c>
      <c r="M147" s="39" t="s">
        <v>227</v>
      </c>
      <c r="N147" s="39" t="s">
        <v>228</v>
      </c>
      <c r="O147" s="31"/>
      <c r="P147" s="31"/>
      <c r="Q147" s="30" t="s">
        <v>1388</v>
      </c>
      <c r="R147" s="31" t="s">
        <v>93</v>
      </c>
      <c r="S147" s="31" t="s">
        <v>1389</v>
      </c>
      <c r="T147" s="31" t="s">
        <v>1390</v>
      </c>
      <c r="U147" s="31" t="s">
        <v>1391</v>
      </c>
      <c r="V147" s="31"/>
      <c r="W147" s="31"/>
      <c r="X147" s="31"/>
      <c r="Y147" s="31" t="s">
        <v>1392</v>
      </c>
      <c r="Z147" s="31"/>
    </row>
    <row r="148" ht="22.5" customHeight="1">
      <c r="A148" s="30" t="s">
        <v>1393</v>
      </c>
      <c r="B148" s="31" t="s">
        <v>1394</v>
      </c>
      <c r="C148" s="33"/>
      <c r="D148" s="31" t="s">
        <v>1395</v>
      </c>
      <c r="E148" s="31" t="s">
        <v>1396</v>
      </c>
      <c r="F148" s="31"/>
      <c r="G148" s="31" t="s">
        <v>25</v>
      </c>
      <c r="H148" s="31" t="s">
        <v>142</v>
      </c>
      <c r="I148" s="31" t="s">
        <v>839</v>
      </c>
      <c r="J148" s="31" t="s">
        <v>377</v>
      </c>
      <c r="K148" s="31" t="s">
        <v>173</v>
      </c>
      <c r="L148" s="31" t="s">
        <v>131</v>
      </c>
      <c r="M148" s="31" t="s">
        <v>88</v>
      </c>
      <c r="N148" s="31" t="s">
        <v>89</v>
      </c>
      <c r="O148" s="31"/>
      <c r="P148" s="31" t="s">
        <v>701</v>
      </c>
      <c r="Q148" s="31"/>
      <c r="R148" s="31"/>
      <c r="S148" s="31"/>
      <c r="T148" s="31" t="s">
        <v>1397</v>
      </c>
      <c r="U148" s="31" t="s">
        <v>1398</v>
      </c>
      <c r="V148" s="30" t="s">
        <v>1399</v>
      </c>
      <c r="W148" s="31"/>
      <c r="X148" s="31"/>
      <c r="Y148" s="31"/>
      <c r="Z148" s="31"/>
    </row>
    <row r="149" ht="22.5" customHeight="1">
      <c r="A149" s="30" t="s">
        <v>1400</v>
      </c>
      <c r="B149" s="31" t="s">
        <v>1401</v>
      </c>
      <c r="C149" s="33"/>
      <c r="D149" s="31" t="s">
        <v>1402</v>
      </c>
      <c r="E149" s="31" t="s">
        <v>1403</v>
      </c>
      <c r="F149" s="31"/>
      <c r="G149" s="31" t="s">
        <v>25</v>
      </c>
      <c r="H149" s="31" t="s">
        <v>129</v>
      </c>
      <c r="I149" s="31" t="s">
        <v>490</v>
      </c>
      <c r="J149" s="31" t="s">
        <v>84</v>
      </c>
      <c r="K149" s="31" t="s">
        <v>85</v>
      </c>
      <c r="L149" s="31" t="s">
        <v>86</v>
      </c>
      <c r="M149" s="31" t="s">
        <v>89</v>
      </c>
      <c r="N149" s="31" t="s">
        <v>108</v>
      </c>
      <c r="O149" s="31"/>
      <c r="P149" s="31" t="s">
        <v>132</v>
      </c>
      <c r="Q149" s="31"/>
      <c r="R149" s="31"/>
      <c r="S149" s="31" t="s">
        <v>133</v>
      </c>
      <c r="T149" s="31" t="s">
        <v>134</v>
      </c>
      <c r="U149" s="31" t="s">
        <v>1404</v>
      </c>
      <c r="V149" s="30" t="s">
        <v>1405</v>
      </c>
      <c r="W149" s="31"/>
      <c r="X149" s="31"/>
      <c r="Y149" s="31"/>
      <c r="Z149" s="31"/>
    </row>
    <row r="150" ht="22.5" customHeight="1">
      <c r="A150" s="30" t="s">
        <v>1407</v>
      </c>
      <c r="B150" s="31" t="s">
        <v>1408</v>
      </c>
      <c r="C150" s="33"/>
      <c r="D150" s="31" t="s">
        <v>1409</v>
      </c>
      <c r="E150" s="31" t="s">
        <v>1410</v>
      </c>
      <c r="F150" s="31"/>
      <c r="G150" s="31" t="s">
        <v>25</v>
      </c>
      <c r="H150" s="31" t="s">
        <v>129</v>
      </c>
      <c r="I150" s="31" t="s">
        <v>83</v>
      </c>
      <c r="J150" s="31" t="s">
        <v>377</v>
      </c>
      <c r="K150" s="31" t="s">
        <v>85</v>
      </c>
      <c r="L150" s="31" t="s">
        <v>131</v>
      </c>
      <c r="M150" s="31" t="s">
        <v>120</v>
      </c>
      <c r="N150" s="31" t="s">
        <v>88</v>
      </c>
      <c r="O150" s="31"/>
      <c r="P150" s="31" t="s">
        <v>628</v>
      </c>
      <c r="Q150" s="31"/>
      <c r="R150" s="31"/>
      <c r="S150" s="31"/>
      <c r="T150" s="31" t="s">
        <v>134</v>
      </c>
      <c r="U150" s="31" t="s">
        <v>1411</v>
      </c>
      <c r="V150" s="30" t="s">
        <v>1412</v>
      </c>
      <c r="W150" s="31"/>
      <c r="X150" s="31"/>
      <c r="Y150" s="31"/>
      <c r="Z150" s="31"/>
    </row>
    <row r="151" ht="22.5" customHeight="1">
      <c r="A151" s="30" t="s">
        <v>1414</v>
      </c>
      <c r="B151" s="31" t="s">
        <v>1416</v>
      </c>
      <c r="C151" s="33"/>
      <c r="D151" s="31" t="s">
        <v>1417</v>
      </c>
      <c r="E151" s="31" t="s">
        <v>1418</v>
      </c>
      <c r="F151" s="31"/>
      <c r="G151" s="31" t="s">
        <v>25</v>
      </c>
      <c r="H151" s="31" t="s">
        <v>129</v>
      </c>
      <c r="I151" s="31" t="s">
        <v>1420</v>
      </c>
      <c r="J151" s="31" t="s">
        <v>84</v>
      </c>
      <c r="K151" s="31" t="s">
        <v>85</v>
      </c>
      <c r="L151" s="31" t="s">
        <v>86</v>
      </c>
      <c r="M151" s="31" t="s">
        <v>185</v>
      </c>
      <c r="N151" s="31" t="s">
        <v>41</v>
      </c>
      <c r="O151" s="31"/>
      <c r="P151" s="31" t="s">
        <v>320</v>
      </c>
      <c r="Q151" s="31"/>
      <c r="R151" s="31"/>
      <c r="S151" s="31" t="s">
        <v>133</v>
      </c>
      <c r="T151" s="31" t="s">
        <v>1423</v>
      </c>
      <c r="U151" s="31" t="s">
        <v>1424</v>
      </c>
      <c r="V151" s="30" t="s">
        <v>1425</v>
      </c>
      <c r="W151" s="31"/>
      <c r="X151" s="31"/>
      <c r="Y151" s="31"/>
      <c r="Z151" s="31"/>
    </row>
    <row r="152" ht="22.5" customHeight="1">
      <c r="A152" s="30" t="s">
        <v>1428</v>
      </c>
      <c r="B152" s="31" t="s">
        <v>1429</v>
      </c>
      <c r="C152" s="33"/>
      <c r="D152" s="31" t="s">
        <v>1430</v>
      </c>
      <c r="E152" s="31" t="s">
        <v>1431</v>
      </c>
      <c r="F152" s="31"/>
      <c r="G152" s="31" t="s">
        <v>25</v>
      </c>
      <c r="H152" s="31" t="s">
        <v>129</v>
      </c>
      <c r="I152" s="31" t="s">
        <v>83</v>
      </c>
      <c r="J152" s="31" t="s">
        <v>84</v>
      </c>
      <c r="K152" s="31" t="s">
        <v>85</v>
      </c>
      <c r="L152" s="31" t="s">
        <v>280</v>
      </c>
      <c r="M152" s="31" t="s">
        <v>108</v>
      </c>
      <c r="N152" s="31" t="s">
        <v>101</v>
      </c>
      <c r="O152" s="31"/>
      <c r="P152" s="31" t="s">
        <v>320</v>
      </c>
      <c r="Q152" s="31"/>
      <c r="R152" s="31"/>
      <c r="S152" s="31"/>
      <c r="T152" s="31" t="s">
        <v>1432</v>
      </c>
      <c r="U152" s="31" t="s">
        <v>1433</v>
      </c>
      <c r="V152" s="30" t="s">
        <v>1434</v>
      </c>
      <c r="W152" s="31"/>
      <c r="X152" s="31"/>
      <c r="Y152" s="31"/>
      <c r="Z152" s="31"/>
    </row>
    <row r="153" ht="22.5" customHeight="1">
      <c r="A153" s="30" t="s">
        <v>1435</v>
      </c>
      <c r="B153" s="31" t="s">
        <v>1437</v>
      </c>
      <c r="C153" s="33"/>
      <c r="D153" s="31" t="s">
        <v>1438</v>
      </c>
      <c r="E153" s="31" t="s">
        <v>1439</v>
      </c>
      <c r="F153" s="31"/>
      <c r="G153" s="31" t="s">
        <v>25</v>
      </c>
      <c r="H153" s="31" t="s">
        <v>129</v>
      </c>
      <c r="I153" s="31" t="s">
        <v>1440</v>
      </c>
      <c r="J153" s="31" t="s">
        <v>84</v>
      </c>
      <c r="K153" s="31" t="s">
        <v>85</v>
      </c>
      <c r="L153" s="31" t="s">
        <v>280</v>
      </c>
      <c r="M153" s="31" t="s">
        <v>185</v>
      </c>
      <c r="N153" s="31" t="s">
        <v>41</v>
      </c>
      <c r="O153" s="31"/>
      <c r="P153" s="31" t="s">
        <v>320</v>
      </c>
      <c r="Q153" s="31"/>
      <c r="R153" s="31"/>
      <c r="S153" s="31" t="s">
        <v>133</v>
      </c>
      <c r="T153" s="31" t="s">
        <v>1441</v>
      </c>
      <c r="U153" s="31" t="s">
        <v>1442</v>
      </c>
      <c r="V153" s="30" t="s">
        <v>1443</v>
      </c>
      <c r="W153" s="31"/>
      <c r="X153" s="31"/>
      <c r="Y153" s="31"/>
      <c r="Z153" s="31"/>
    </row>
    <row r="154" ht="22.5" customHeight="1">
      <c r="A154" s="30" t="s">
        <v>1444</v>
      </c>
      <c r="B154" s="31" t="s">
        <v>1445</v>
      </c>
      <c r="C154" s="33"/>
      <c r="D154" s="31" t="s">
        <v>1446</v>
      </c>
      <c r="E154" s="31" t="s">
        <v>1447</v>
      </c>
      <c r="F154" s="31"/>
      <c r="G154" s="31" t="s">
        <v>25</v>
      </c>
      <c r="H154" s="31" t="s">
        <v>129</v>
      </c>
      <c r="I154" s="31" t="s">
        <v>585</v>
      </c>
      <c r="J154" s="31" t="s">
        <v>84</v>
      </c>
      <c r="K154" s="31" t="s">
        <v>107</v>
      </c>
      <c r="L154" s="31" t="s">
        <v>86</v>
      </c>
      <c r="M154" s="31" t="s">
        <v>120</v>
      </c>
      <c r="N154" s="31" t="s">
        <v>88</v>
      </c>
      <c r="O154" s="31"/>
      <c r="P154" s="31" t="s">
        <v>628</v>
      </c>
      <c r="Q154" s="31"/>
      <c r="R154" s="31"/>
      <c r="S154" s="31"/>
      <c r="T154" s="31" t="s">
        <v>111</v>
      </c>
      <c r="U154" s="31" t="s">
        <v>1448</v>
      </c>
      <c r="V154" s="30" t="s">
        <v>1449</v>
      </c>
      <c r="W154" s="31"/>
      <c r="X154" s="31"/>
      <c r="Y154" s="31"/>
      <c r="Z154" s="31"/>
    </row>
    <row r="155" ht="22.5" customHeight="1">
      <c r="A155" s="30" t="s">
        <v>1450</v>
      </c>
      <c r="B155" s="31" t="s">
        <v>1452</v>
      </c>
      <c r="C155" s="33"/>
      <c r="D155" s="31" t="s">
        <v>1453</v>
      </c>
      <c r="E155" s="31" t="s">
        <v>1454</v>
      </c>
      <c r="F155" s="31"/>
      <c r="G155" s="31" t="s">
        <v>25</v>
      </c>
      <c r="H155" s="31" t="s">
        <v>129</v>
      </c>
      <c r="I155" s="31" t="s">
        <v>490</v>
      </c>
      <c r="J155" s="31" t="s">
        <v>84</v>
      </c>
      <c r="K155" s="31" t="s">
        <v>85</v>
      </c>
      <c r="L155" s="31" t="s">
        <v>226</v>
      </c>
      <c r="M155" s="31" t="s">
        <v>120</v>
      </c>
      <c r="N155" s="31" t="s">
        <v>88</v>
      </c>
      <c r="O155" s="31"/>
      <c r="P155" s="31" t="s">
        <v>1455</v>
      </c>
      <c r="Q155" s="31"/>
      <c r="R155" s="31"/>
      <c r="S155" s="31"/>
      <c r="T155" s="31" t="s">
        <v>1456</v>
      </c>
      <c r="U155" s="31" t="s">
        <v>1457</v>
      </c>
      <c r="V155" s="30" t="s">
        <v>1458</v>
      </c>
      <c r="W155" s="31"/>
      <c r="X155" s="31"/>
      <c r="Y155" s="31"/>
      <c r="Z155" s="31"/>
    </row>
    <row r="156" ht="22.5" customHeight="1">
      <c r="A156" s="30" t="s">
        <v>1459</v>
      </c>
      <c r="B156" s="31" t="s">
        <v>1460</v>
      </c>
      <c r="C156" s="33"/>
      <c r="D156" s="31" t="s">
        <v>1461</v>
      </c>
      <c r="E156" s="31" t="s">
        <v>1462</v>
      </c>
      <c r="F156" s="31"/>
      <c r="G156" s="31" t="s">
        <v>25</v>
      </c>
      <c r="H156" s="31" t="s">
        <v>129</v>
      </c>
      <c r="I156" s="31" t="s">
        <v>490</v>
      </c>
      <c r="J156" s="31" t="s">
        <v>84</v>
      </c>
      <c r="K156" s="31" t="s">
        <v>107</v>
      </c>
      <c r="L156" s="31" t="s">
        <v>226</v>
      </c>
      <c r="M156" s="31" t="s">
        <v>120</v>
      </c>
      <c r="N156" s="31" t="s">
        <v>88</v>
      </c>
      <c r="O156" s="31"/>
      <c r="P156" s="31" t="s">
        <v>1259</v>
      </c>
      <c r="Q156" s="31"/>
      <c r="R156" s="31"/>
      <c r="S156" s="31" t="s">
        <v>133</v>
      </c>
      <c r="T156" s="31"/>
      <c r="U156" s="31" t="s">
        <v>1464</v>
      </c>
      <c r="V156" s="30" t="s">
        <v>1465</v>
      </c>
      <c r="W156" s="31"/>
      <c r="X156" s="31"/>
      <c r="Y156" s="31"/>
      <c r="Z156" s="31"/>
    </row>
    <row r="157" ht="22.5" customHeight="1">
      <c r="A157" s="30" t="s">
        <v>1466</v>
      </c>
      <c r="B157" s="31" t="s">
        <v>1467</v>
      </c>
      <c r="C157" s="33"/>
      <c r="D157" s="31" t="s">
        <v>1468</v>
      </c>
      <c r="E157" s="31" t="s">
        <v>1469</v>
      </c>
      <c r="F157" s="31"/>
      <c r="G157" s="31" t="s">
        <v>25</v>
      </c>
      <c r="H157" s="31" t="s">
        <v>129</v>
      </c>
      <c r="I157" s="31" t="s">
        <v>490</v>
      </c>
      <c r="J157" s="31" t="s">
        <v>84</v>
      </c>
      <c r="K157" s="31" t="s">
        <v>85</v>
      </c>
      <c r="L157" s="31" t="s">
        <v>131</v>
      </c>
      <c r="M157" s="31" t="s">
        <v>88</v>
      </c>
      <c r="N157" s="31" t="s">
        <v>89</v>
      </c>
      <c r="O157" s="31"/>
      <c r="P157" s="31" t="s">
        <v>831</v>
      </c>
      <c r="Q157" s="31"/>
      <c r="R157" s="31"/>
      <c r="S157" s="31" t="s">
        <v>133</v>
      </c>
      <c r="T157" s="31" t="s">
        <v>666</v>
      </c>
      <c r="U157" s="31" t="s">
        <v>1470</v>
      </c>
      <c r="V157" s="30" t="s">
        <v>1471</v>
      </c>
      <c r="W157" s="31"/>
      <c r="X157" s="31"/>
      <c r="Y157" s="31"/>
      <c r="Z157" s="31"/>
    </row>
    <row r="158" ht="22.5" customHeight="1">
      <c r="A158" s="30" t="s">
        <v>1472</v>
      </c>
      <c r="B158" s="31" t="s">
        <v>1473</v>
      </c>
      <c r="C158" s="33"/>
      <c r="D158" s="31" t="s">
        <v>1474</v>
      </c>
      <c r="E158" s="31" t="s">
        <v>1475</v>
      </c>
      <c r="F158" s="31"/>
      <c r="G158" s="31" t="s">
        <v>25</v>
      </c>
      <c r="H158" s="31" t="s">
        <v>129</v>
      </c>
      <c r="I158" s="31" t="s">
        <v>83</v>
      </c>
      <c r="J158" s="31" t="s">
        <v>84</v>
      </c>
      <c r="K158" s="31" t="s">
        <v>107</v>
      </c>
      <c r="L158" s="31" t="s">
        <v>86</v>
      </c>
      <c r="M158" s="31"/>
      <c r="N158" s="31"/>
      <c r="O158" s="31"/>
      <c r="P158" s="31" t="s">
        <v>628</v>
      </c>
      <c r="Q158" s="31"/>
      <c r="R158" s="31"/>
      <c r="S158" s="31"/>
      <c r="T158" s="31"/>
      <c r="U158" s="31" t="s">
        <v>1476</v>
      </c>
      <c r="V158" s="30" t="s">
        <v>1477</v>
      </c>
      <c r="W158" s="31"/>
      <c r="X158" s="31"/>
      <c r="Y158" s="31"/>
      <c r="Z158" s="31"/>
    </row>
    <row r="159" ht="22.5" customHeight="1">
      <c r="A159" s="30" t="s">
        <v>1479</v>
      </c>
      <c r="B159" s="31" t="s">
        <v>1480</v>
      </c>
      <c r="C159" s="33"/>
      <c r="D159" s="31" t="s">
        <v>1481</v>
      </c>
      <c r="E159" s="31" t="s">
        <v>1482</v>
      </c>
      <c r="F159" s="31"/>
      <c r="G159" s="31" t="s">
        <v>25</v>
      </c>
      <c r="H159" s="31" t="s">
        <v>129</v>
      </c>
      <c r="I159" s="31" t="s">
        <v>607</v>
      </c>
      <c r="J159" s="31" t="s">
        <v>84</v>
      </c>
      <c r="K159" s="31" t="s">
        <v>85</v>
      </c>
      <c r="L159" s="31" t="s">
        <v>280</v>
      </c>
      <c r="M159" s="31" t="s">
        <v>108</v>
      </c>
      <c r="N159" s="31" t="s">
        <v>101</v>
      </c>
      <c r="O159" s="31"/>
      <c r="P159" s="31" t="s">
        <v>436</v>
      </c>
      <c r="Q159" s="31"/>
      <c r="R159" s="31"/>
      <c r="S159" s="31"/>
      <c r="T159" s="31"/>
      <c r="U159" s="31" t="s">
        <v>1483</v>
      </c>
      <c r="V159" s="30" t="s">
        <v>1484</v>
      </c>
      <c r="W159" s="31"/>
      <c r="X159" s="31"/>
      <c r="Y159" s="31"/>
      <c r="Z159" s="31"/>
    </row>
    <row r="160" ht="22.5" customHeight="1">
      <c r="A160" s="30" t="s">
        <v>1486</v>
      </c>
      <c r="B160" s="31" t="s">
        <v>1487</v>
      </c>
      <c r="C160" s="33"/>
      <c r="D160" s="31" t="s">
        <v>1488</v>
      </c>
      <c r="E160" s="31" t="s">
        <v>1489</v>
      </c>
      <c r="F160" s="31"/>
      <c r="G160" s="31" t="s">
        <v>25</v>
      </c>
      <c r="H160" s="31" t="s">
        <v>129</v>
      </c>
      <c r="I160" s="31" t="s">
        <v>596</v>
      </c>
      <c r="J160" s="31" t="s">
        <v>84</v>
      </c>
      <c r="K160" s="31" t="s">
        <v>85</v>
      </c>
      <c r="L160" s="31" t="s">
        <v>280</v>
      </c>
      <c r="M160" s="31" t="s">
        <v>120</v>
      </c>
      <c r="N160" s="31" t="s">
        <v>88</v>
      </c>
      <c r="O160" s="31"/>
      <c r="P160" s="31" t="s">
        <v>851</v>
      </c>
      <c r="Q160" s="31"/>
      <c r="R160" s="31"/>
      <c r="S160" s="31" t="s">
        <v>133</v>
      </c>
      <c r="T160" s="31" t="s">
        <v>1490</v>
      </c>
      <c r="U160" s="31" t="s">
        <v>1491</v>
      </c>
      <c r="V160" s="30" t="s">
        <v>1492</v>
      </c>
      <c r="W160" s="31"/>
      <c r="X160" s="31"/>
      <c r="Y160" s="31"/>
      <c r="Z160" s="31"/>
    </row>
    <row r="161" ht="22.5" customHeight="1">
      <c r="A161" s="30" t="s">
        <v>1493</v>
      </c>
      <c r="B161" s="31" t="s">
        <v>1494</v>
      </c>
      <c r="C161" s="33"/>
      <c r="D161" s="31" t="s">
        <v>1495</v>
      </c>
      <c r="E161" s="31" t="s">
        <v>1496</v>
      </c>
      <c r="F161" s="31"/>
      <c r="G161" s="31" t="s">
        <v>25</v>
      </c>
      <c r="H161" s="31" t="s">
        <v>129</v>
      </c>
      <c r="I161" s="31" t="s">
        <v>83</v>
      </c>
      <c r="J161" s="31" t="s">
        <v>84</v>
      </c>
      <c r="K161" s="31" t="s">
        <v>173</v>
      </c>
      <c r="L161" s="31" t="s">
        <v>131</v>
      </c>
      <c r="M161" s="31" t="s">
        <v>108</v>
      </c>
      <c r="N161" s="31" t="s">
        <v>101</v>
      </c>
      <c r="O161" s="31"/>
      <c r="P161" s="31" t="s">
        <v>492</v>
      </c>
      <c r="Q161" s="31"/>
      <c r="R161" s="31"/>
      <c r="S161" s="31"/>
      <c r="T161" s="31" t="s">
        <v>1498</v>
      </c>
      <c r="U161" s="31" t="s">
        <v>1499</v>
      </c>
      <c r="V161" s="30" t="s">
        <v>1500</v>
      </c>
      <c r="W161" s="31"/>
      <c r="X161" s="31"/>
      <c r="Y161" s="31"/>
      <c r="Z161" s="31"/>
    </row>
    <row r="162" ht="22.5" customHeight="1">
      <c r="A162" s="30" t="s">
        <v>1501</v>
      </c>
      <c r="B162" s="31" t="s">
        <v>1502</v>
      </c>
      <c r="C162" s="33"/>
      <c r="D162" s="31" t="s">
        <v>1503</v>
      </c>
      <c r="E162" s="31" t="s">
        <v>1504</v>
      </c>
      <c r="F162" s="31"/>
      <c r="G162" s="31" t="s">
        <v>25</v>
      </c>
      <c r="H162" s="31" t="s">
        <v>129</v>
      </c>
      <c r="I162" s="31" t="s">
        <v>83</v>
      </c>
      <c r="J162" s="31" t="s">
        <v>84</v>
      </c>
      <c r="K162" s="31" t="s">
        <v>85</v>
      </c>
      <c r="L162" s="31" t="s">
        <v>86</v>
      </c>
      <c r="M162" s="31" t="s">
        <v>120</v>
      </c>
      <c r="N162" s="31" t="s">
        <v>88</v>
      </c>
      <c r="O162" s="31"/>
      <c r="P162" s="31" t="s">
        <v>628</v>
      </c>
      <c r="Q162" s="31"/>
      <c r="R162" s="31"/>
      <c r="S162" s="31"/>
      <c r="T162" s="31" t="s">
        <v>1235</v>
      </c>
      <c r="U162" s="31" t="s">
        <v>1505</v>
      </c>
      <c r="V162" s="30" t="s">
        <v>1506</v>
      </c>
      <c r="W162" s="31"/>
      <c r="X162" s="31"/>
      <c r="Y162" s="31"/>
      <c r="Z162" s="31"/>
    </row>
    <row r="163" ht="22.5" customHeight="1">
      <c r="A163" s="30" t="s">
        <v>1507</v>
      </c>
      <c r="B163" s="31" t="s">
        <v>1508</v>
      </c>
      <c r="C163" s="33"/>
      <c r="D163" s="31" t="s">
        <v>1509</v>
      </c>
      <c r="E163" s="31" t="s">
        <v>1510</v>
      </c>
      <c r="F163" s="31"/>
      <c r="G163" s="31" t="s">
        <v>68</v>
      </c>
      <c r="H163" s="31" t="s">
        <v>129</v>
      </c>
      <c r="I163" s="31" t="s">
        <v>83</v>
      </c>
      <c r="J163" s="31" t="s">
        <v>84</v>
      </c>
      <c r="K163" s="31" t="s">
        <v>85</v>
      </c>
      <c r="L163" s="31" t="s">
        <v>86</v>
      </c>
      <c r="M163" s="31" t="s">
        <v>108</v>
      </c>
      <c r="N163" s="31" t="s">
        <v>101</v>
      </c>
      <c r="O163" s="31"/>
      <c r="P163" s="31" t="s">
        <v>320</v>
      </c>
      <c r="Q163" s="31"/>
      <c r="R163" s="31"/>
      <c r="S163" s="31"/>
      <c r="T163" s="31" t="s">
        <v>1511</v>
      </c>
      <c r="U163" s="31" t="s">
        <v>1512</v>
      </c>
      <c r="V163" s="30" t="s">
        <v>1513</v>
      </c>
      <c r="W163" s="31"/>
      <c r="X163" s="31"/>
      <c r="Y163" s="31"/>
      <c r="Z163" s="31"/>
    </row>
    <row r="164" ht="22.5" customHeight="1">
      <c r="A164" s="30" t="s">
        <v>1514</v>
      </c>
      <c r="B164" s="31" t="s">
        <v>1515</v>
      </c>
      <c r="C164" s="33"/>
      <c r="D164" s="31" t="s">
        <v>1516</v>
      </c>
      <c r="E164" s="31" t="s">
        <v>1517</v>
      </c>
      <c r="F164" s="31"/>
      <c r="G164" s="31" t="s">
        <v>25</v>
      </c>
      <c r="H164" s="31" t="s">
        <v>129</v>
      </c>
      <c r="I164" s="31" t="s">
        <v>83</v>
      </c>
      <c r="J164" s="31" t="s">
        <v>84</v>
      </c>
      <c r="K164" s="31" t="s">
        <v>107</v>
      </c>
      <c r="L164" s="31" t="s">
        <v>654</v>
      </c>
      <c r="M164" s="31" t="s">
        <v>185</v>
      </c>
      <c r="N164" s="31" t="s">
        <v>41</v>
      </c>
      <c r="O164" s="31"/>
      <c r="P164" s="31" t="s">
        <v>1518</v>
      </c>
      <c r="Q164" s="31"/>
      <c r="R164" s="31"/>
      <c r="S164" s="31"/>
      <c r="T164" s="31" t="s">
        <v>1519</v>
      </c>
      <c r="U164" s="31" t="s">
        <v>1520</v>
      </c>
      <c r="V164" s="30" t="s">
        <v>1521</v>
      </c>
      <c r="W164" s="31"/>
      <c r="X164" s="31"/>
      <c r="Y164" s="31"/>
      <c r="Z164" s="31"/>
    </row>
    <row r="165" ht="22.5" customHeight="1">
      <c r="A165" s="30" t="s">
        <v>1522</v>
      </c>
      <c r="B165" s="31" t="s">
        <v>1523</v>
      </c>
      <c r="C165" s="33"/>
      <c r="D165" s="31" t="s">
        <v>1524</v>
      </c>
      <c r="E165" s="31" t="s">
        <v>1525</v>
      </c>
      <c r="F165" s="31"/>
      <c r="G165" s="31" t="s">
        <v>25</v>
      </c>
      <c r="H165" s="31" t="s">
        <v>129</v>
      </c>
      <c r="I165" s="31" t="s">
        <v>490</v>
      </c>
      <c r="J165" s="31" t="s">
        <v>84</v>
      </c>
      <c r="K165" s="31" t="s">
        <v>107</v>
      </c>
      <c r="L165" s="31" t="s">
        <v>654</v>
      </c>
      <c r="M165" s="31" t="s">
        <v>120</v>
      </c>
      <c r="N165" s="31" t="s">
        <v>88</v>
      </c>
      <c r="O165" s="31"/>
      <c r="P165" s="31" t="s">
        <v>851</v>
      </c>
      <c r="Q165" s="31"/>
      <c r="R165" s="31"/>
      <c r="S165" s="31"/>
      <c r="T165" s="31" t="s">
        <v>1526</v>
      </c>
      <c r="U165" s="31" t="s">
        <v>1528</v>
      </c>
      <c r="V165" s="30" t="s">
        <v>1529</v>
      </c>
      <c r="W165" s="31"/>
      <c r="X165" s="31"/>
      <c r="Y165" s="31"/>
      <c r="Z165" s="31"/>
    </row>
    <row r="166" ht="22.5" customHeight="1">
      <c r="A166" s="30" t="s">
        <v>1530</v>
      </c>
      <c r="B166" s="31" t="s">
        <v>1531</v>
      </c>
      <c r="C166" s="33"/>
      <c r="D166" s="31" t="s">
        <v>1532</v>
      </c>
      <c r="E166" s="31" t="s">
        <v>1533</v>
      </c>
      <c r="F166" s="31"/>
      <c r="G166" s="31" t="s">
        <v>37</v>
      </c>
      <c r="H166" s="31" t="s">
        <v>129</v>
      </c>
      <c r="I166" s="31" t="s">
        <v>585</v>
      </c>
      <c r="J166" s="31" t="s">
        <v>84</v>
      </c>
      <c r="K166" s="31" t="s">
        <v>173</v>
      </c>
      <c r="L166" s="31" t="s">
        <v>131</v>
      </c>
      <c r="M166" s="31" t="s">
        <v>108</v>
      </c>
      <c r="N166" s="31" t="s">
        <v>101</v>
      </c>
      <c r="O166" s="31"/>
      <c r="P166" s="31" t="s">
        <v>492</v>
      </c>
      <c r="Q166" s="31"/>
      <c r="R166" s="31"/>
      <c r="S166" s="31"/>
      <c r="T166" s="31" t="s">
        <v>1534</v>
      </c>
      <c r="U166" s="31" t="s">
        <v>1535</v>
      </c>
      <c r="V166" s="30" t="s">
        <v>1536</v>
      </c>
      <c r="W166" s="31"/>
      <c r="X166" s="31"/>
      <c r="Y166" s="31"/>
      <c r="Z166" s="31"/>
    </row>
    <row r="167" ht="22.5" customHeight="1">
      <c r="A167" s="30" t="s">
        <v>1538</v>
      </c>
      <c r="B167" s="31" t="s">
        <v>1539</v>
      </c>
      <c r="C167" s="33"/>
      <c r="D167" s="31" t="s">
        <v>1540</v>
      </c>
      <c r="E167" s="31" t="s">
        <v>1541</v>
      </c>
      <c r="F167" s="31"/>
      <c r="G167" s="31" t="s">
        <v>23</v>
      </c>
      <c r="H167" s="31" t="s">
        <v>129</v>
      </c>
      <c r="I167" s="31" t="s">
        <v>490</v>
      </c>
      <c r="J167" s="31" t="s">
        <v>84</v>
      </c>
      <c r="K167" s="31" t="s">
        <v>107</v>
      </c>
      <c r="L167" s="31" t="s">
        <v>226</v>
      </c>
      <c r="M167" s="31" t="s">
        <v>120</v>
      </c>
      <c r="N167" s="31" t="s">
        <v>88</v>
      </c>
      <c r="O167" s="31"/>
      <c r="P167" s="31" t="s">
        <v>109</v>
      </c>
      <c r="Q167" s="31"/>
      <c r="R167" s="31"/>
      <c r="S167" s="31" t="s">
        <v>133</v>
      </c>
      <c r="T167" s="31" t="s">
        <v>1542</v>
      </c>
      <c r="U167" s="31" t="s">
        <v>1543</v>
      </c>
      <c r="V167" s="30" t="s">
        <v>1544</v>
      </c>
      <c r="W167" s="31"/>
      <c r="X167" s="31"/>
      <c r="Y167" s="31"/>
      <c r="Z167" s="31"/>
    </row>
    <row r="168" ht="22.5" customHeight="1">
      <c r="A168" s="30" t="s">
        <v>1545</v>
      </c>
      <c r="B168" s="31" t="s">
        <v>126</v>
      </c>
      <c r="C168" s="32" t="s">
        <v>13</v>
      </c>
      <c r="D168" s="31" t="s">
        <v>1546</v>
      </c>
      <c r="E168" s="31" t="s">
        <v>1548</v>
      </c>
      <c r="F168" s="30" t="s">
        <v>1549</v>
      </c>
      <c r="G168" s="31" t="s">
        <v>25</v>
      </c>
      <c r="H168" s="31" t="s">
        <v>142</v>
      </c>
      <c r="I168" s="31" t="s">
        <v>1242</v>
      </c>
      <c r="J168" s="31" t="s">
        <v>84</v>
      </c>
      <c r="K168" s="31" t="s">
        <v>85</v>
      </c>
      <c r="L168" s="31" t="s">
        <v>280</v>
      </c>
      <c r="M168" s="31" t="s">
        <v>41</v>
      </c>
      <c r="N168" s="31" t="s">
        <v>120</v>
      </c>
      <c r="O168" s="31"/>
      <c r="P168" s="31" t="s">
        <v>899</v>
      </c>
      <c r="Q168" s="31"/>
      <c r="R168" s="31" t="s">
        <v>93</v>
      </c>
      <c r="S168" s="31" t="s">
        <v>94</v>
      </c>
      <c r="T168" s="31" t="s">
        <v>1550</v>
      </c>
      <c r="U168" s="31" t="s">
        <v>1551</v>
      </c>
      <c r="V168" s="31" t="s">
        <v>1552</v>
      </c>
      <c r="W168" s="31"/>
      <c r="X168" s="31"/>
      <c r="Y168" s="31"/>
      <c r="Z168" s="31"/>
    </row>
    <row r="169" ht="22.5" customHeight="1">
      <c r="A169" s="30" t="s">
        <v>1553</v>
      </c>
      <c r="B169" s="31" t="s">
        <v>1554</v>
      </c>
      <c r="C169" s="33"/>
      <c r="D169" s="31" t="s">
        <v>1555</v>
      </c>
      <c r="E169" s="31" t="s">
        <v>1556</v>
      </c>
      <c r="F169" s="31"/>
      <c r="G169" s="31" t="s">
        <v>1557</v>
      </c>
      <c r="H169" s="31" t="s">
        <v>142</v>
      </c>
      <c r="I169" s="31"/>
      <c r="J169" s="31"/>
      <c r="K169" s="31"/>
      <c r="L169" s="31"/>
      <c r="M169" s="31"/>
      <c r="N169" s="31"/>
      <c r="O169" s="31"/>
      <c r="P169" s="31"/>
      <c r="Q169" s="31"/>
      <c r="R169" s="31"/>
      <c r="S169" s="31"/>
      <c r="T169" s="31" t="s">
        <v>1559</v>
      </c>
      <c r="U169" s="31" t="s">
        <v>1560</v>
      </c>
      <c r="V169" s="31"/>
      <c r="W169" s="31"/>
      <c r="X169" s="31"/>
      <c r="Y169" s="31"/>
      <c r="Z169" s="31"/>
    </row>
    <row r="170" ht="22.5" customHeight="1">
      <c r="A170" s="30" t="s">
        <v>1561</v>
      </c>
      <c r="B170" s="31" t="s">
        <v>1562</v>
      </c>
      <c r="C170" s="33"/>
      <c r="D170" s="31" t="s">
        <v>78</v>
      </c>
      <c r="E170" s="31" t="s">
        <v>1563</v>
      </c>
      <c r="F170" s="31"/>
      <c r="G170" s="31" t="s">
        <v>35</v>
      </c>
      <c r="H170" s="31" t="s">
        <v>1564</v>
      </c>
      <c r="I170" s="31" t="s">
        <v>490</v>
      </c>
      <c r="J170" s="31" t="s">
        <v>84</v>
      </c>
      <c r="K170" s="31" t="s">
        <v>85</v>
      </c>
      <c r="L170" s="31" t="s">
        <v>131</v>
      </c>
      <c r="M170" s="31" t="s">
        <v>108</v>
      </c>
      <c r="N170" s="31" t="s">
        <v>108</v>
      </c>
      <c r="O170" s="31"/>
      <c r="P170" s="31"/>
      <c r="Q170" s="31"/>
      <c r="R170" s="31"/>
      <c r="S170" s="31" t="s">
        <v>133</v>
      </c>
      <c r="T170" s="31"/>
      <c r="U170" s="31" t="s">
        <v>1565</v>
      </c>
      <c r="V170" s="31" t="s">
        <v>1566</v>
      </c>
      <c r="W170" s="31" t="s">
        <v>1567</v>
      </c>
      <c r="X170" s="31"/>
      <c r="Y170" s="31"/>
      <c r="Z170" s="31"/>
    </row>
    <row r="171" ht="22.5" customHeight="1">
      <c r="A171" s="30" t="s">
        <v>1568</v>
      </c>
      <c r="B171" s="31" t="s">
        <v>1569</v>
      </c>
      <c r="C171" s="33"/>
      <c r="D171" s="31" t="s">
        <v>1571</v>
      </c>
      <c r="E171" s="31" t="s">
        <v>1572</v>
      </c>
      <c r="F171" s="31"/>
      <c r="G171" s="31" t="s">
        <v>96</v>
      </c>
      <c r="H171" s="31" t="s">
        <v>142</v>
      </c>
      <c r="I171" s="31" t="s">
        <v>1573</v>
      </c>
      <c r="J171" s="31" t="s">
        <v>84</v>
      </c>
      <c r="K171" s="31" t="s">
        <v>173</v>
      </c>
      <c r="L171" s="31" t="s">
        <v>280</v>
      </c>
      <c r="M171" s="31" t="s">
        <v>344</v>
      </c>
      <c r="N171" s="31" t="s">
        <v>190</v>
      </c>
      <c r="O171" s="31"/>
      <c r="P171" s="31" t="s">
        <v>503</v>
      </c>
      <c r="Q171" s="31"/>
      <c r="R171" s="31"/>
      <c r="S171" s="31"/>
      <c r="T171" s="31" t="s">
        <v>1574</v>
      </c>
      <c r="U171" s="31" t="s">
        <v>1575</v>
      </c>
      <c r="V171" s="30" t="s">
        <v>1576</v>
      </c>
      <c r="W171" s="31"/>
      <c r="X171" s="31"/>
      <c r="Y171" s="31"/>
      <c r="Z171" s="31"/>
    </row>
    <row r="172" ht="22.5" customHeight="1">
      <c r="A172" s="30" t="s">
        <v>1577</v>
      </c>
      <c r="B172" s="31" t="s">
        <v>1578</v>
      </c>
      <c r="C172" s="33"/>
      <c r="D172" s="31" t="s">
        <v>1579</v>
      </c>
      <c r="E172" s="31" t="s">
        <v>1580</v>
      </c>
      <c r="F172" s="31"/>
      <c r="G172" s="31" t="s">
        <v>1581</v>
      </c>
      <c r="H172" s="31" t="s">
        <v>1582</v>
      </c>
      <c r="I172" s="31" t="s">
        <v>83</v>
      </c>
      <c r="J172" s="31" t="s">
        <v>84</v>
      </c>
      <c r="K172" s="31" t="s">
        <v>85</v>
      </c>
      <c r="L172" s="31" t="s">
        <v>280</v>
      </c>
      <c r="M172" s="31" t="s">
        <v>185</v>
      </c>
      <c r="N172" s="31" t="s">
        <v>88</v>
      </c>
      <c r="O172" s="31"/>
      <c r="P172" s="31"/>
      <c r="Q172" s="31"/>
      <c r="R172" s="31"/>
      <c r="S172" s="31" t="s">
        <v>1584</v>
      </c>
      <c r="T172" s="31"/>
      <c r="U172" s="31" t="s">
        <v>1585</v>
      </c>
      <c r="V172" s="30" t="s">
        <v>1586</v>
      </c>
      <c r="W172" s="31"/>
      <c r="X172" s="31"/>
      <c r="Y172" s="31"/>
      <c r="Z172" s="31"/>
    </row>
    <row r="173" ht="22.5" customHeight="1">
      <c r="A173" s="30" t="s">
        <v>1587</v>
      </c>
      <c r="B173" s="31" t="s">
        <v>1588</v>
      </c>
      <c r="C173" s="32" t="s">
        <v>1</v>
      </c>
      <c r="D173" s="31" t="s">
        <v>1589</v>
      </c>
      <c r="E173" s="31" t="s">
        <v>1590</v>
      </c>
      <c r="F173" s="31" t="s">
        <v>1591</v>
      </c>
      <c r="G173" s="31" t="s">
        <v>96</v>
      </c>
      <c r="H173" s="31" t="s">
        <v>142</v>
      </c>
      <c r="I173" s="31" t="s">
        <v>1592</v>
      </c>
      <c r="J173" s="31" t="s">
        <v>84</v>
      </c>
      <c r="K173" s="31" t="s">
        <v>85</v>
      </c>
      <c r="L173" s="31" t="s">
        <v>654</v>
      </c>
      <c r="M173" s="31" t="s">
        <v>41</v>
      </c>
      <c r="N173" s="31" t="s">
        <v>120</v>
      </c>
      <c r="O173" s="31"/>
      <c r="P173" s="31"/>
      <c r="Q173" s="31"/>
      <c r="R173" s="31" t="s">
        <v>93</v>
      </c>
      <c r="S173" s="31" t="s">
        <v>94</v>
      </c>
      <c r="T173" s="31" t="s">
        <v>1593</v>
      </c>
      <c r="U173" s="31" t="s">
        <v>1594</v>
      </c>
      <c r="V173" s="31"/>
      <c r="W173" s="31"/>
      <c r="X173" s="31"/>
      <c r="Y173" s="31"/>
      <c r="Z173" s="31"/>
    </row>
    <row r="174" ht="22.5" customHeight="1">
      <c r="A174" s="30" t="s">
        <v>1595</v>
      </c>
      <c r="B174" s="31" t="s">
        <v>1596</v>
      </c>
      <c r="C174" s="33"/>
      <c r="D174" s="31" t="s">
        <v>1597</v>
      </c>
      <c r="E174" s="31" t="s">
        <v>1598</v>
      </c>
      <c r="F174" s="31" t="s">
        <v>1599</v>
      </c>
      <c r="G174" s="31" t="s">
        <v>96</v>
      </c>
      <c r="H174" s="31" t="s">
        <v>142</v>
      </c>
      <c r="I174" s="31" t="s">
        <v>1290</v>
      </c>
      <c r="J174" s="31" t="s">
        <v>84</v>
      </c>
      <c r="K174" s="31" t="s">
        <v>107</v>
      </c>
      <c r="L174" s="31" t="s">
        <v>280</v>
      </c>
      <c r="M174" s="31" t="s">
        <v>41</v>
      </c>
      <c r="N174" s="31" t="s">
        <v>120</v>
      </c>
      <c r="O174" s="31" t="s">
        <v>1600</v>
      </c>
      <c r="P174" s="31"/>
      <c r="Q174" s="31"/>
      <c r="R174" s="31" t="s">
        <v>93</v>
      </c>
      <c r="S174" s="31" t="s">
        <v>231</v>
      </c>
      <c r="T174" s="31" t="s">
        <v>1601</v>
      </c>
      <c r="U174" s="31" t="s">
        <v>1602</v>
      </c>
      <c r="V174" s="31"/>
      <c r="W174" s="31"/>
      <c r="X174" s="31"/>
      <c r="Y174" s="31"/>
      <c r="Z174" s="31"/>
    </row>
    <row r="175" ht="22.5" customHeight="1">
      <c r="A175" s="30" t="s">
        <v>1603</v>
      </c>
      <c r="B175" s="31" t="s">
        <v>1604</v>
      </c>
      <c r="C175" s="33"/>
      <c r="D175" s="31" t="s">
        <v>1605</v>
      </c>
      <c r="E175" s="31" t="s">
        <v>1606</v>
      </c>
      <c r="F175" s="31"/>
      <c r="G175" s="31" t="s">
        <v>96</v>
      </c>
      <c r="H175" s="31" t="s">
        <v>142</v>
      </c>
      <c r="I175" s="31" t="s">
        <v>319</v>
      </c>
      <c r="J175" s="31" t="s">
        <v>84</v>
      </c>
      <c r="K175" s="31"/>
      <c r="L175" s="31"/>
      <c r="M175" s="31" t="s">
        <v>41</v>
      </c>
      <c r="N175" s="31" t="s">
        <v>120</v>
      </c>
      <c r="O175" s="31"/>
      <c r="P175" s="31"/>
      <c r="Q175" s="31"/>
      <c r="R175" s="31"/>
      <c r="S175" s="31"/>
      <c r="T175" s="31" t="s">
        <v>1607</v>
      </c>
      <c r="U175" s="31" t="s">
        <v>1608</v>
      </c>
      <c r="V175" s="31"/>
      <c r="W175" s="31"/>
      <c r="X175" s="31"/>
      <c r="Y175" s="31"/>
      <c r="Z175" s="31"/>
    </row>
    <row r="176" ht="22.5" customHeight="1">
      <c r="A176" s="30" t="s">
        <v>1609</v>
      </c>
      <c r="B176" s="31" t="s">
        <v>1610</v>
      </c>
      <c r="C176" s="33"/>
      <c r="D176" s="31" t="s">
        <v>1611</v>
      </c>
      <c r="E176" s="31" t="s">
        <v>1612</v>
      </c>
      <c r="F176" s="31"/>
      <c r="G176" s="31" t="s">
        <v>96</v>
      </c>
      <c r="H176" s="31" t="s">
        <v>142</v>
      </c>
      <c r="I176" s="31" t="s">
        <v>725</v>
      </c>
      <c r="J176" s="31" t="s">
        <v>377</v>
      </c>
      <c r="K176" s="31"/>
      <c r="L176" s="31"/>
      <c r="M176" s="31" t="s">
        <v>41</v>
      </c>
      <c r="N176" s="31" t="s">
        <v>120</v>
      </c>
      <c r="O176" s="31"/>
      <c r="P176" s="31"/>
      <c r="Q176" s="31"/>
      <c r="R176" s="31"/>
      <c r="S176" s="31"/>
      <c r="T176" s="31" t="s">
        <v>1614</v>
      </c>
      <c r="U176" s="31" t="s">
        <v>1615</v>
      </c>
      <c r="V176" s="31"/>
      <c r="W176" s="31"/>
      <c r="X176" s="31"/>
      <c r="Y176" s="31"/>
      <c r="Z176" s="31"/>
    </row>
    <row r="177" ht="22.5" customHeight="1">
      <c r="A177" s="30" t="s">
        <v>1616</v>
      </c>
      <c r="B177" s="31" t="s">
        <v>1617</v>
      </c>
      <c r="C177" s="32" t="s">
        <v>16</v>
      </c>
      <c r="D177" s="31" t="s">
        <v>1618</v>
      </c>
      <c r="E177" s="31" t="s">
        <v>1619</v>
      </c>
      <c r="F177" s="31" t="s">
        <v>1620</v>
      </c>
      <c r="G177" s="31" t="s">
        <v>96</v>
      </c>
      <c r="H177" s="31" t="s">
        <v>142</v>
      </c>
      <c r="I177" s="31" t="s">
        <v>725</v>
      </c>
      <c r="J177" s="31" t="s">
        <v>84</v>
      </c>
      <c r="K177" s="31" t="s">
        <v>107</v>
      </c>
      <c r="L177" s="31" t="s">
        <v>654</v>
      </c>
      <c r="M177" s="31" t="s">
        <v>41</v>
      </c>
      <c r="N177" s="31" t="s">
        <v>120</v>
      </c>
      <c r="O177" s="31"/>
      <c r="P177" s="31" t="s">
        <v>1067</v>
      </c>
      <c r="Q177" s="31"/>
      <c r="R177" s="31" t="s">
        <v>93</v>
      </c>
      <c r="S177" s="31" t="s">
        <v>94</v>
      </c>
      <c r="T177" s="31" t="s">
        <v>1621</v>
      </c>
      <c r="U177" s="31" t="s">
        <v>1622</v>
      </c>
      <c r="V177" s="31"/>
      <c r="W177" s="31"/>
      <c r="X177" s="31"/>
      <c r="Y177" s="31"/>
      <c r="Z177" s="31"/>
    </row>
    <row r="178" ht="22.5" customHeight="1">
      <c r="A178" s="30" t="s">
        <v>1623</v>
      </c>
      <c r="B178" s="31" t="s">
        <v>1625</v>
      </c>
      <c r="C178" s="33"/>
      <c r="D178" s="31" t="s">
        <v>1626</v>
      </c>
      <c r="E178" s="31" t="s">
        <v>1627</v>
      </c>
      <c r="F178" s="31"/>
      <c r="G178" s="31" t="s">
        <v>35</v>
      </c>
      <c r="H178" s="31" t="s">
        <v>142</v>
      </c>
      <c r="I178" s="31" t="s">
        <v>264</v>
      </c>
      <c r="J178" s="31" t="s">
        <v>84</v>
      </c>
      <c r="K178" s="31" t="s">
        <v>85</v>
      </c>
      <c r="L178" s="31" t="s">
        <v>86</v>
      </c>
      <c r="M178" s="31" t="s">
        <v>88</v>
      </c>
      <c r="N178" s="31" t="s">
        <v>89</v>
      </c>
      <c r="O178" s="31"/>
      <c r="P178" s="31"/>
      <c r="Q178" s="31"/>
      <c r="R178" s="31"/>
      <c r="S178" s="31"/>
      <c r="T178" s="31" t="s">
        <v>1628</v>
      </c>
      <c r="U178" s="31" t="s">
        <v>1629</v>
      </c>
      <c r="V178" s="31"/>
      <c r="W178" s="31"/>
      <c r="X178" s="31"/>
      <c r="Y178" s="31"/>
      <c r="Z178" s="31"/>
    </row>
    <row r="179" ht="22.5" customHeight="1">
      <c r="A179" s="30" t="s">
        <v>1630</v>
      </c>
      <c r="B179" s="31" t="s">
        <v>1631</v>
      </c>
      <c r="C179" s="32" t="s">
        <v>1632</v>
      </c>
      <c r="D179" s="31" t="s">
        <v>1633</v>
      </c>
      <c r="E179" s="31" t="s">
        <v>1634</v>
      </c>
      <c r="F179" s="31" t="s">
        <v>1635</v>
      </c>
      <c r="G179" s="31" t="s">
        <v>25</v>
      </c>
      <c r="H179" s="31" t="s">
        <v>142</v>
      </c>
      <c r="I179" s="31" t="s">
        <v>225</v>
      </c>
      <c r="J179" s="31" t="s">
        <v>84</v>
      </c>
      <c r="K179" s="31" t="s">
        <v>173</v>
      </c>
      <c r="L179" s="31" t="s">
        <v>131</v>
      </c>
      <c r="M179" s="39" t="s">
        <v>227</v>
      </c>
      <c r="N179" s="31" t="s">
        <v>144</v>
      </c>
      <c r="O179" s="31"/>
      <c r="P179" s="31" t="s">
        <v>230</v>
      </c>
      <c r="Q179" s="31"/>
      <c r="R179" s="31" t="s">
        <v>93</v>
      </c>
      <c r="S179" s="31" t="s">
        <v>94</v>
      </c>
      <c r="T179" s="31" t="s">
        <v>1637</v>
      </c>
      <c r="U179" s="31" t="s">
        <v>1638</v>
      </c>
      <c r="V179" s="31" t="s">
        <v>1639</v>
      </c>
      <c r="W179" s="31"/>
      <c r="X179" s="31"/>
      <c r="Y179" s="31"/>
      <c r="Z179" s="31"/>
    </row>
    <row r="180" ht="22.5" customHeight="1">
      <c r="A180" s="30" t="s">
        <v>1640</v>
      </c>
      <c r="B180" s="31" t="s">
        <v>1641</v>
      </c>
      <c r="C180" s="32" t="s">
        <v>4</v>
      </c>
      <c r="D180" s="31" t="s">
        <v>1642</v>
      </c>
      <c r="E180" s="31" t="s">
        <v>1643</v>
      </c>
      <c r="F180" s="31" t="s">
        <v>1644</v>
      </c>
      <c r="G180" s="31" t="s">
        <v>25</v>
      </c>
      <c r="H180" s="31" t="s">
        <v>142</v>
      </c>
      <c r="I180" s="31" t="s">
        <v>1645</v>
      </c>
      <c r="J180" s="31" t="s">
        <v>84</v>
      </c>
      <c r="K180" s="31" t="s">
        <v>173</v>
      </c>
      <c r="L180" s="31" t="s">
        <v>226</v>
      </c>
      <c r="M180" s="31" t="s">
        <v>542</v>
      </c>
      <c r="N180" s="31" t="s">
        <v>210</v>
      </c>
      <c r="O180" s="31"/>
      <c r="P180" s="31" t="s">
        <v>926</v>
      </c>
      <c r="Q180" s="30" t="s">
        <v>1646</v>
      </c>
      <c r="R180" s="31" t="s">
        <v>93</v>
      </c>
      <c r="S180" s="31" t="s">
        <v>842</v>
      </c>
      <c r="T180" s="31" t="s">
        <v>1647</v>
      </c>
      <c r="U180" s="31" t="s">
        <v>1648</v>
      </c>
      <c r="V180" s="30" t="s">
        <v>1649</v>
      </c>
      <c r="W180" s="31"/>
      <c r="X180" s="31"/>
      <c r="Y180" s="31"/>
      <c r="Z180" s="31"/>
    </row>
    <row r="181" ht="22.5" customHeight="1">
      <c r="A181" s="30" t="s">
        <v>1651</v>
      </c>
      <c r="B181" s="31" t="s">
        <v>1652</v>
      </c>
      <c r="C181" s="33"/>
      <c r="D181" s="31" t="s">
        <v>1653</v>
      </c>
      <c r="E181" s="31" t="s">
        <v>1654</v>
      </c>
      <c r="F181" s="30" t="s">
        <v>1655</v>
      </c>
      <c r="G181" s="31" t="s">
        <v>23</v>
      </c>
      <c r="H181" s="31" t="s">
        <v>142</v>
      </c>
      <c r="I181" s="31" t="s">
        <v>336</v>
      </c>
      <c r="J181" s="31"/>
      <c r="K181" s="31" t="s">
        <v>173</v>
      </c>
      <c r="L181" s="31" t="s">
        <v>226</v>
      </c>
      <c r="M181" s="31" t="s">
        <v>41</v>
      </c>
      <c r="N181" s="31" t="s">
        <v>120</v>
      </c>
      <c r="O181" s="31"/>
      <c r="P181" s="31" t="s">
        <v>734</v>
      </c>
      <c r="Q181" s="31"/>
      <c r="R181" s="31" t="s">
        <v>93</v>
      </c>
      <c r="S181" s="31" t="s">
        <v>94</v>
      </c>
      <c r="T181" s="31" t="s">
        <v>1656</v>
      </c>
      <c r="U181" s="31" t="s">
        <v>1657</v>
      </c>
      <c r="V181" s="31"/>
      <c r="W181" s="31"/>
      <c r="X181" s="31"/>
      <c r="Y181" s="31"/>
      <c r="Z181" s="31"/>
    </row>
    <row r="182" ht="22.5" customHeight="1">
      <c r="A182" s="30" t="s">
        <v>1658</v>
      </c>
      <c r="B182" s="31" t="s">
        <v>1659</v>
      </c>
      <c r="C182" s="32" t="s">
        <v>6</v>
      </c>
      <c r="D182" s="31" t="s">
        <v>1660</v>
      </c>
      <c r="E182" s="31" t="s">
        <v>1661</v>
      </c>
      <c r="F182" s="31" t="s">
        <v>1662</v>
      </c>
      <c r="G182" s="31" t="s">
        <v>25</v>
      </c>
      <c r="H182" s="31" t="s">
        <v>142</v>
      </c>
      <c r="I182" s="31" t="s">
        <v>1663</v>
      </c>
      <c r="J182" s="31" t="s">
        <v>84</v>
      </c>
      <c r="K182" s="31" t="s">
        <v>173</v>
      </c>
      <c r="L182" s="31" t="s">
        <v>131</v>
      </c>
      <c r="M182" s="31" t="s">
        <v>88</v>
      </c>
      <c r="N182" s="31" t="s">
        <v>89</v>
      </c>
      <c r="O182" s="31"/>
      <c r="P182" s="31"/>
      <c r="Q182" s="30" t="s">
        <v>1665</v>
      </c>
      <c r="R182" s="31" t="s">
        <v>93</v>
      </c>
      <c r="S182" s="31" t="s">
        <v>842</v>
      </c>
      <c r="T182" s="31" t="s">
        <v>1666</v>
      </c>
      <c r="U182" s="31" t="s">
        <v>1667</v>
      </c>
      <c r="V182" s="30" t="s">
        <v>1668</v>
      </c>
      <c r="W182" s="31"/>
      <c r="X182" s="31"/>
      <c r="Y182" s="31"/>
      <c r="Z182" s="31"/>
    </row>
    <row r="183" ht="22.5" customHeight="1">
      <c r="A183" s="30" t="s">
        <v>1669</v>
      </c>
      <c r="B183" s="31" t="s">
        <v>1670</v>
      </c>
      <c r="C183" s="33"/>
      <c r="D183" s="31" t="s">
        <v>1671</v>
      </c>
      <c r="E183" s="31" t="s">
        <v>1672</v>
      </c>
      <c r="F183" s="30" t="s">
        <v>1673</v>
      </c>
      <c r="G183" s="31" t="s">
        <v>25</v>
      </c>
      <c r="H183" s="31" t="s">
        <v>142</v>
      </c>
      <c r="I183" s="31" t="s">
        <v>444</v>
      </c>
      <c r="J183" s="31" t="s">
        <v>84</v>
      </c>
      <c r="K183" s="31" t="s">
        <v>85</v>
      </c>
      <c r="L183" s="31" t="s">
        <v>86</v>
      </c>
      <c r="M183" s="31" t="s">
        <v>542</v>
      </c>
      <c r="N183" s="31" t="s">
        <v>210</v>
      </c>
      <c r="O183" s="31"/>
      <c r="P183" s="31"/>
      <c r="Q183" s="31"/>
      <c r="R183" s="31"/>
      <c r="S183" s="31" t="s">
        <v>133</v>
      </c>
      <c r="T183" s="31" t="s">
        <v>1675</v>
      </c>
      <c r="U183" s="31" t="s">
        <v>1676</v>
      </c>
      <c r="V183" s="30" t="s">
        <v>1677</v>
      </c>
      <c r="W183" s="31"/>
      <c r="X183" s="31"/>
      <c r="Y183" s="31"/>
      <c r="Z183" s="31"/>
    </row>
    <row r="184" ht="22.5" customHeight="1">
      <c r="A184" s="30" t="s">
        <v>1678</v>
      </c>
      <c r="B184" s="31" t="s">
        <v>1679</v>
      </c>
      <c r="C184" s="33"/>
      <c r="D184" s="31" t="s">
        <v>1680</v>
      </c>
      <c r="E184" s="31" t="s">
        <v>1681</v>
      </c>
      <c r="F184" s="31"/>
      <c r="G184" s="31" t="s">
        <v>38</v>
      </c>
      <c r="H184" s="31" t="s">
        <v>142</v>
      </c>
      <c r="I184" s="31" t="s">
        <v>1682</v>
      </c>
      <c r="J184" s="31" t="s">
        <v>84</v>
      </c>
      <c r="K184" s="31" t="s">
        <v>173</v>
      </c>
      <c r="L184" s="31" t="s">
        <v>280</v>
      </c>
      <c r="M184" s="31" t="s">
        <v>52</v>
      </c>
      <c r="N184" s="31" t="s">
        <v>144</v>
      </c>
      <c r="O184" s="31"/>
      <c r="P184" s="31" t="s">
        <v>926</v>
      </c>
      <c r="Q184" s="31"/>
      <c r="R184" s="31" t="s">
        <v>93</v>
      </c>
      <c r="S184" s="31" t="s">
        <v>94</v>
      </c>
      <c r="T184" s="31" t="s">
        <v>1683</v>
      </c>
      <c r="U184" s="31" t="s">
        <v>1684</v>
      </c>
      <c r="V184" s="30" t="s">
        <v>1685</v>
      </c>
      <c r="W184" s="31"/>
      <c r="X184" s="31"/>
      <c r="Y184" s="31"/>
      <c r="Z184" s="31"/>
    </row>
    <row r="185" ht="22.5" customHeight="1">
      <c r="A185" s="30" t="s">
        <v>1687</v>
      </c>
      <c r="B185" s="31" t="s">
        <v>1688</v>
      </c>
      <c r="C185" s="33"/>
      <c r="D185" s="31" t="s">
        <v>1689</v>
      </c>
      <c r="E185" s="31" t="s">
        <v>1690</v>
      </c>
      <c r="F185" s="31"/>
      <c r="G185" s="31" t="s">
        <v>25</v>
      </c>
      <c r="H185" s="31" t="s">
        <v>385</v>
      </c>
      <c r="I185" s="31" t="s">
        <v>490</v>
      </c>
      <c r="J185" s="31" t="s">
        <v>84</v>
      </c>
      <c r="K185" s="31" t="s">
        <v>85</v>
      </c>
      <c r="L185" s="31" t="s">
        <v>86</v>
      </c>
      <c r="M185" s="31" t="s">
        <v>108</v>
      </c>
      <c r="N185" s="31" t="s">
        <v>101</v>
      </c>
      <c r="O185" s="31"/>
      <c r="P185" s="31"/>
      <c r="Q185" s="31"/>
      <c r="R185" s="31"/>
      <c r="S185" s="31"/>
      <c r="T185" s="31" t="s">
        <v>1691</v>
      </c>
      <c r="U185" s="31" t="s">
        <v>1692</v>
      </c>
      <c r="V185" s="30" t="s">
        <v>1693</v>
      </c>
      <c r="W185" s="31"/>
      <c r="X185" s="31"/>
      <c r="Y185" s="31"/>
      <c r="Z185" s="31"/>
    </row>
    <row r="186" ht="22.5" customHeight="1">
      <c r="A186" s="30" t="s">
        <v>1694</v>
      </c>
      <c r="B186" s="31" t="s">
        <v>1695</v>
      </c>
      <c r="C186" s="32" t="s">
        <v>485</v>
      </c>
      <c r="D186" s="31" t="s">
        <v>1696</v>
      </c>
      <c r="E186" s="31" t="s">
        <v>1697</v>
      </c>
      <c r="F186" s="31" t="s">
        <v>1698</v>
      </c>
      <c r="G186" s="31" t="s">
        <v>23</v>
      </c>
      <c r="H186" s="31" t="s">
        <v>142</v>
      </c>
      <c r="I186" s="31" t="s">
        <v>1699</v>
      </c>
      <c r="J186" s="31" t="s">
        <v>84</v>
      </c>
      <c r="K186" s="31" t="s">
        <v>173</v>
      </c>
      <c r="L186" s="31" t="s">
        <v>226</v>
      </c>
      <c r="M186" s="31" t="s">
        <v>41</v>
      </c>
      <c r="N186" s="31" t="s">
        <v>120</v>
      </c>
      <c r="O186" s="31" t="s">
        <v>1700</v>
      </c>
      <c r="P186" s="31"/>
      <c r="Q186" s="30" t="s">
        <v>1701</v>
      </c>
      <c r="R186" s="31" t="s">
        <v>93</v>
      </c>
      <c r="S186" s="31" t="s">
        <v>716</v>
      </c>
      <c r="T186" s="31" t="s">
        <v>1702</v>
      </c>
      <c r="U186" s="31" t="s">
        <v>1703</v>
      </c>
      <c r="V186" s="31"/>
      <c r="W186" s="31"/>
      <c r="X186" s="31"/>
      <c r="Y186" s="31"/>
      <c r="Z186" s="31"/>
    </row>
    <row r="187" ht="22.5" customHeight="1">
      <c r="A187" s="30" t="s">
        <v>1704</v>
      </c>
      <c r="B187" s="31" t="s">
        <v>1705</v>
      </c>
      <c r="C187" s="33"/>
      <c r="D187" s="31" t="s">
        <v>78</v>
      </c>
      <c r="E187" s="31" t="s">
        <v>1706</v>
      </c>
      <c r="F187" s="31" t="s">
        <v>1707</v>
      </c>
      <c r="G187" s="31" t="s">
        <v>25</v>
      </c>
      <c r="H187" s="31" t="s">
        <v>82</v>
      </c>
      <c r="I187" s="31" t="s">
        <v>596</v>
      </c>
      <c r="J187" s="31" t="s">
        <v>84</v>
      </c>
      <c r="K187" s="31" t="s">
        <v>85</v>
      </c>
      <c r="L187" s="31" t="s">
        <v>86</v>
      </c>
      <c r="M187" s="31" t="s">
        <v>89</v>
      </c>
      <c r="N187" s="31" t="s">
        <v>88</v>
      </c>
      <c r="O187" s="31"/>
      <c r="P187" s="31"/>
      <c r="Q187" s="31"/>
      <c r="R187" s="31" t="s">
        <v>93</v>
      </c>
      <c r="S187" s="31" t="s">
        <v>94</v>
      </c>
      <c r="T187" s="31" t="s">
        <v>1709</v>
      </c>
      <c r="U187" s="31" t="s">
        <v>1710</v>
      </c>
      <c r="V187" s="31"/>
      <c r="W187" s="31"/>
      <c r="X187" s="31"/>
      <c r="Y187" s="31"/>
      <c r="Z187" s="31"/>
    </row>
    <row r="188" ht="22.5" customHeight="1">
      <c r="A188" s="30" t="s">
        <v>1711</v>
      </c>
      <c r="B188" s="31" t="s">
        <v>1712</v>
      </c>
      <c r="C188" s="33"/>
      <c r="D188" s="31" t="s">
        <v>1713</v>
      </c>
      <c r="E188" s="31" t="s">
        <v>1714</v>
      </c>
      <c r="F188" s="31" t="s">
        <v>1715</v>
      </c>
      <c r="G188" s="31" t="s">
        <v>25</v>
      </c>
      <c r="H188" s="31" t="s">
        <v>142</v>
      </c>
      <c r="I188" s="31" t="s">
        <v>1073</v>
      </c>
      <c r="J188" s="31" t="s">
        <v>84</v>
      </c>
      <c r="K188" s="31" t="s">
        <v>173</v>
      </c>
      <c r="L188" s="31" t="s">
        <v>86</v>
      </c>
      <c r="M188" s="31" t="s">
        <v>542</v>
      </c>
      <c r="N188" s="31" t="s">
        <v>210</v>
      </c>
      <c r="O188" s="31"/>
      <c r="P188" s="31" t="s">
        <v>174</v>
      </c>
      <c r="Q188" s="31"/>
      <c r="R188" s="31" t="s">
        <v>93</v>
      </c>
      <c r="S188" s="31" t="s">
        <v>94</v>
      </c>
      <c r="T188" s="31" t="s">
        <v>1716</v>
      </c>
      <c r="U188" s="31" t="s">
        <v>1717</v>
      </c>
      <c r="V188" s="31"/>
      <c r="W188" s="31"/>
      <c r="X188" s="31"/>
      <c r="Y188" s="31"/>
      <c r="Z188" s="31"/>
    </row>
    <row r="189" ht="22.5" customHeight="1">
      <c r="A189" s="30" t="s">
        <v>1718</v>
      </c>
      <c r="B189" s="31" t="s">
        <v>1719</v>
      </c>
      <c r="C189" s="33"/>
      <c r="D189" s="31" t="s">
        <v>1720</v>
      </c>
      <c r="E189" s="31" t="s">
        <v>1721</v>
      </c>
      <c r="F189" s="31"/>
      <c r="G189" s="31" t="s">
        <v>96</v>
      </c>
      <c r="H189" s="31" t="s">
        <v>142</v>
      </c>
      <c r="I189" s="31" t="s">
        <v>1722</v>
      </c>
      <c r="J189" s="31" t="s">
        <v>84</v>
      </c>
      <c r="K189" s="31" t="s">
        <v>107</v>
      </c>
      <c r="L189" s="31" t="s">
        <v>654</v>
      </c>
      <c r="M189" s="31" t="s">
        <v>144</v>
      </c>
      <c r="N189" s="39" t="s">
        <v>227</v>
      </c>
      <c r="O189" s="31"/>
      <c r="P189" s="31" t="s">
        <v>1723</v>
      </c>
      <c r="Q189" s="31"/>
      <c r="R189" s="31"/>
      <c r="S189" s="31"/>
      <c r="T189" s="31" t="s">
        <v>1724</v>
      </c>
      <c r="U189" s="31" t="s">
        <v>1725</v>
      </c>
      <c r="V189" s="30" t="s">
        <v>1726</v>
      </c>
      <c r="W189" s="31"/>
      <c r="X189" s="31"/>
      <c r="Y189" s="31"/>
      <c r="Z189" s="31"/>
    </row>
    <row r="190" ht="22.5" customHeight="1">
      <c r="A190" s="30" t="s">
        <v>1727</v>
      </c>
      <c r="B190" s="31" t="s">
        <v>1728</v>
      </c>
      <c r="C190" s="33"/>
      <c r="D190" s="31" t="s">
        <v>1729</v>
      </c>
      <c r="E190" s="31" t="s">
        <v>1730</v>
      </c>
      <c r="F190" s="31"/>
      <c r="G190" s="31" t="s">
        <v>23</v>
      </c>
      <c r="H190" s="31" t="s">
        <v>142</v>
      </c>
      <c r="I190" s="31"/>
      <c r="J190" s="31"/>
      <c r="K190" s="31"/>
      <c r="L190" s="31"/>
      <c r="M190" s="31"/>
      <c r="N190" s="31"/>
      <c r="O190" s="31"/>
      <c r="P190" s="31"/>
      <c r="Q190" s="31"/>
      <c r="R190" s="31"/>
      <c r="S190" s="31"/>
      <c r="T190" s="31" t="s">
        <v>1732</v>
      </c>
      <c r="U190" s="31" t="s">
        <v>1733</v>
      </c>
      <c r="V190" s="31"/>
      <c r="W190" s="31"/>
      <c r="X190" s="31"/>
      <c r="Y190" s="31"/>
      <c r="Z190" s="31"/>
    </row>
    <row r="191" ht="22.5" customHeight="1">
      <c r="A191" s="30" t="s">
        <v>1734</v>
      </c>
      <c r="B191" s="31" t="s">
        <v>1735</v>
      </c>
      <c r="C191" s="33"/>
      <c r="D191" s="31" t="s">
        <v>1736</v>
      </c>
      <c r="E191" s="31" t="s">
        <v>1737</v>
      </c>
      <c r="F191" s="31"/>
      <c r="G191" s="31" t="s">
        <v>23</v>
      </c>
      <c r="H191" s="31" t="s">
        <v>142</v>
      </c>
      <c r="I191" s="31" t="s">
        <v>712</v>
      </c>
      <c r="J191" s="31" t="s">
        <v>84</v>
      </c>
      <c r="K191" s="31"/>
      <c r="L191" s="31"/>
      <c r="M191" s="31" t="s">
        <v>52</v>
      </c>
      <c r="N191" s="31" t="s">
        <v>144</v>
      </c>
      <c r="O191" s="31"/>
      <c r="P191" s="31"/>
      <c r="Q191" s="31"/>
      <c r="R191" s="31"/>
      <c r="S191" s="31"/>
      <c r="T191" s="31" t="s">
        <v>1738</v>
      </c>
      <c r="U191" s="31" t="s">
        <v>1739</v>
      </c>
      <c r="V191" s="31"/>
      <c r="W191" s="31"/>
      <c r="X191" s="31"/>
      <c r="Y191" s="31"/>
      <c r="Z191" s="31"/>
    </row>
    <row r="192" ht="22.5" customHeight="1">
      <c r="A192" s="30" t="s">
        <v>1740</v>
      </c>
      <c r="B192" s="31" t="s">
        <v>1742</v>
      </c>
      <c r="C192" s="32" t="s">
        <v>1743</v>
      </c>
      <c r="D192" s="31" t="s">
        <v>1744</v>
      </c>
      <c r="E192" s="31" t="s">
        <v>1745</v>
      </c>
      <c r="F192" s="31" t="s">
        <v>1746</v>
      </c>
      <c r="G192" s="31" t="s">
        <v>25</v>
      </c>
      <c r="H192" s="31" t="s">
        <v>142</v>
      </c>
      <c r="I192" s="31" t="s">
        <v>183</v>
      </c>
      <c r="J192" s="31" t="s">
        <v>84</v>
      </c>
      <c r="K192" s="31" t="s">
        <v>173</v>
      </c>
      <c r="L192" s="31" t="s">
        <v>131</v>
      </c>
      <c r="M192" s="31" t="s">
        <v>88</v>
      </c>
      <c r="N192" s="31" t="s">
        <v>89</v>
      </c>
      <c r="O192" s="31"/>
      <c r="P192" s="31"/>
      <c r="Q192" s="31"/>
      <c r="R192" s="31" t="s">
        <v>93</v>
      </c>
      <c r="S192" s="31" t="s">
        <v>94</v>
      </c>
      <c r="T192" s="31" t="s">
        <v>1747</v>
      </c>
      <c r="U192" s="31" t="s">
        <v>1748</v>
      </c>
      <c r="V192" s="31"/>
      <c r="W192" s="31"/>
      <c r="X192" s="31"/>
      <c r="Y192" s="31"/>
      <c r="Z192" s="31"/>
    </row>
    <row r="193" ht="22.5" customHeight="1">
      <c r="A193" s="30" t="s">
        <v>1749</v>
      </c>
      <c r="B193" s="31" t="s">
        <v>1750</v>
      </c>
      <c r="C193" s="33"/>
      <c r="D193" s="31" t="s">
        <v>1751</v>
      </c>
      <c r="E193" s="31" t="s">
        <v>1752</v>
      </c>
      <c r="F193" s="31"/>
      <c r="G193" s="31" t="s">
        <v>25</v>
      </c>
      <c r="H193" s="31" t="s">
        <v>142</v>
      </c>
      <c r="I193" s="31" t="s">
        <v>271</v>
      </c>
      <c r="J193" s="31" t="s">
        <v>84</v>
      </c>
      <c r="K193" s="31"/>
      <c r="L193" s="31"/>
      <c r="M193" s="31" t="s">
        <v>41</v>
      </c>
      <c r="N193" s="31" t="s">
        <v>120</v>
      </c>
      <c r="O193" s="31"/>
      <c r="P193" s="31"/>
      <c r="Q193" s="31"/>
      <c r="R193" s="31"/>
      <c r="S193" s="31"/>
      <c r="T193" s="31" t="s">
        <v>1753</v>
      </c>
      <c r="U193" s="31" t="s">
        <v>1754</v>
      </c>
      <c r="V193" s="31"/>
      <c r="W193" s="31"/>
      <c r="X193" s="31"/>
      <c r="Y193" s="31"/>
      <c r="Z193" s="31"/>
    </row>
    <row r="194" ht="22.5" customHeight="1">
      <c r="A194" s="30" t="s">
        <v>1756</v>
      </c>
      <c r="B194" s="31" t="s">
        <v>1757</v>
      </c>
      <c r="C194" s="33"/>
      <c r="D194" s="31" t="s">
        <v>1758</v>
      </c>
      <c r="E194" s="31" t="s">
        <v>1759</v>
      </c>
      <c r="F194" s="31"/>
      <c r="G194" s="31" t="s">
        <v>25</v>
      </c>
      <c r="H194" s="31" t="s">
        <v>142</v>
      </c>
      <c r="I194" s="31"/>
      <c r="J194" s="31"/>
      <c r="K194" s="31"/>
      <c r="L194" s="31"/>
      <c r="M194" s="31"/>
      <c r="N194" s="31"/>
      <c r="O194" s="31"/>
      <c r="P194" s="31"/>
      <c r="Q194" s="31"/>
      <c r="R194" s="31"/>
      <c r="S194" s="31"/>
      <c r="T194" s="31" t="s">
        <v>1760</v>
      </c>
      <c r="U194" s="31" t="s">
        <v>1761</v>
      </c>
      <c r="V194" s="31"/>
      <c r="W194" s="31"/>
      <c r="X194" s="31"/>
      <c r="Y194" s="31"/>
      <c r="Z194" s="31"/>
    </row>
    <row r="195" ht="22.5" customHeight="1">
      <c r="A195" s="30" t="s">
        <v>1762</v>
      </c>
      <c r="B195" s="31" t="s">
        <v>1764</v>
      </c>
      <c r="C195" s="33"/>
      <c r="D195" s="31" t="s">
        <v>1765</v>
      </c>
      <c r="E195" s="31" t="s">
        <v>1766</v>
      </c>
      <c r="F195" s="31" t="s">
        <v>1767</v>
      </c>
      <c r="G195" s="31" t="s">
        <v>25</v>
      </c>
      <c r="H195" s="31" t="s">
        <v>142</v>
      </c>
      <c r="I195" s="31" t="s">
        <v>1768</v>
      </c>
      <c r="J195" s="31" t="s">
        <v>84</v>
      </c>
      <c r="K195" s="31" t="s">
        <v>173</v>
      </c>
      <c r="L195" s="31" t="s">
        <v>226</v>
      </c>
      <c r="M195" s="31" t="s">
        <v>185</v>
      </c>
      <c r="N195" s="31" t="s">
        <v>41</v>
      </c>
      <c r="O195" s="31"/>
      <c r="P195" s="31" t="s">
        <v>320</v>
      </c>
      <c r="Q195" s="30" t="s">
        <v>1769</v>
      </c>
      <c r="R195" s="31" t="s">
        <v>93</v>
      </c>
      <c r="S195" s="31" t="s">
        <v>842</v>
      </c>
      <c r="T195" s="31" t="s">
        <v>1770</v>
      </c>
      <c r="U195" s="31" t="s">
        <v>1771</v>
      </c>
      <c r="V195" s="30" t="s">
        <v>1772</v>
      </c>
      <c r="W195" s="31"/>
      <c r="X195" s="31"/>
      <c r="Y195" s="31"/>
      <c r="Z195" s="31"/>
    </row>
    <row r="196" ht="22.5" customHeight="1">
      <c r="A196" s="30" t="s">
        <v>1773</v>
      </c>
      <c r="B196" s="31" t="s">
        <v>1774</v>
      </c>
      <c r="C196" s="32" t="s">
        <v>0</v>
      </c>
      <c r="D196" s="31" t="s">
        <v>1775</v>
      </c>
      <c r="E196" s="31" t="s">
        <v>1776</v>
      </c>
      <c r="F196" s="31" t="s">
        <v>1777</v>
      </c>
      <c r="G196" s="31" t="s">
        <v>38</v>
      </c>
      <c r="H196" s="31" t="s">
        <v>142</v>
      </c>
      <c r="I196" s="31" t="s">
        <v>1778</v>
      </c>
      <c r="J196" s="31" t="s">
        <v>84</v>
      </c>
      <c r="K196" s="31" t="s">
        <v>173</v>
      </c>
      <c r="L196" s="31" t="s">
        <v>226</v>
      </c>
      <c r="M196" s="31" t="s">
        <v>52</v>
      </c>
      <c r="N196" s="31" t="s">
        <v>144</v>
      </c>
      <c r="O196" s="31"/>
      <c r="P196" s="31" t="s">
        <v>831</v>
      </c>
      <c r="Q196" s="31"/>
      <c r="R196" s="31"/>
      <c r="S196" s="31"/>
      <c r="T196" s="31" t="s">
        <v>1779</v>
      </c>
      <c r="U196" s="31" t="s">
        <v>1780</v>
      </c>
      <c r="V196" s="31"/>
      <c r="W196" s="31"/>
      <c r="X196" s="31"/>
      <c r="Y196" s="31"/>
      <c r="Z196" s="31"/>
    </row>
    <row r="197" ht="22.5" customHeight="1">
      <c r="A197" s="30" t="s">
        <v>1781</v>
      </c>
      <c r="B197" s="31" t="s">
        <v>1782</v>
      </c>
      <c r="C197" s="33"/>
      <c r="D197" s="31" t="s">
        <v>1783</v>
      </c>
      <c r="E197" s="31" t="s">
        <v>1784</v>
      </c>
      <c r="F197" s="31"/>
      <c r="G197" s="31" t="s">
        <v>25</v>
      </c>
      <c r="H197" s="31" t="s">
        <v>129</v>
      </c>
      <c r="I197" s="31" t="s">
        <v>585</v>
      </c>
      <c r="J197" s="31" t="s">
        <v>84</v>
      </c>
      <c r="K197" s="31" t="s">
        <v>107</v>
      </c>
      <c r="L197" s="31" t="s">
        <v>86</v>
      </c>
      <c r="M197" s="31" t="s">
        <v>101</v>
      </c>
      <c r="N197" s="31" t="s">
        <v>185</v>
      </c>
      <c r="O197" s="31"/>
      <c r="P197" s="31" t="s">
        <v>1785</v>
      </c>
      <c r="Q197" s="31"/>
      <c r="R197" s="31"/>
      <c r="S197" s="31"/>
      <c r="T197" s="31" t="s">
        <v>1235</v>
      </c>
      <c r="U197" s="31" t="s">
        <v>1786</v>
      </c>
      <c r="V197" s="30" t="s">
        <v>1787</v>
      </c>
      <c r="W197" s="31"/>
      <c r="X197" s="31"/>
      <c r="Y197" s="31"/>
      <c r="Z197" s="31"/>
    </row>
    <row r="198" ht="22.5" customHeight="1">
      <c r="A198" s="30" t="s">
        <v>1788</v>
      </c>
      <c r="B198" s="31" t="s">
        <v>1789</v>
      </c>
      <c r="C198" s="33"/>
      <c r="D198" s="31" t="s">
        <v>1790</v>
      </c>
      <c r="E198" s="31" t="s">
        <v>1791</v>
      </c>
      <c r="F198" s="31"/>
      <c r="G198" s="31" t="s">
        <v>25</v>
      </c>
      <c r="H198" s="31" t="s">
        <v>129</v>
      </c>
      <c r="I198" s="31" t="s">
        <v>490</v>
      </c>
      <c r="J198" s="31" t="s">
        <v>84</v>
      </c>
      <c r="K198" s="31" t="s">
        <v>85</v>
      </c>
      <c r="L198" s="31" t="s">
        <v>131</v>
      </c>
      <c r="M198" s="31" t="s">
        <v>542</v>
      </c>
      <c r="N198" s="31" t="s">
        <v>210</v>
      </c>
      <c r="O198" s="31" t="s">
        <v>1792</v>
      </c>
      <c r="P198" s="31" t="s">
        <v>320</v>
      </c>
      <c r="Q198" s="31"/>
      <c r="R198" s="31"/>
      <c r="S198" s="31" t="s">
        <v>1793</v>
      </c>
      <c r="T198" s="31" t="s">
        <v>134</v>
      </c>
      <c r="U198" s="31" t="s">
        <v>1794</v>
      </c>
      <c r="V198" s="30" t="s">
        <v>1795</v>
      </c>
      <c r="W198" s="31"/>
      <c r="X198" s="31"/>
      <c r="Y198" s="31"/>
      <c r="Z198" s="31"/>
    </row>
    <row r="199" ht="22.5" customHeight="1">
      <c r="A199" s="30" t="s">
        <v>1796</v>
      </c>
      <c r="B199" s="31" t="s">
        <v>1797</v>
      </c>
      <c r="C199" s="33"/>
      <c r="D199" s="31" t="s">
        <v>78</v>
      </c>
      <c r="E199" s="31" t="s">
        <v>1798</v>
      </c>
      <c r="F199" s="31"/>
      <c r="G199" s="31" t="s">
        <v>25</v>
      </c>
      <c r="H199" s="31" t="s">
        <v>1799</v>
      </c>
      <c r="I199" s="31" t="s">
        <v>83</v>
      </c>
      <c r="J199" s="31" t="s">
        <v>377</v>
      </c>
      <c r="K199" s="31" t="s">
        <v>107</v>
      </c>
      <c r="L199" s="31" t="s">
        <v>86</v>
      </c>
      <c r="M199" s="31" t="s">
        <v>101</v>
      </c>
      <c r="N199" s="31" t="s">
        <v>185</v>
      </c>
      <c r="O199" s="31"/>
      <c r="P199" s="31" t="s">
        <v>559</v>
      </c>
      <c r="Q199" s="31"/>
      <c r="R199" s="31"/>
      <c r="S199" s="31"/>
      <c r="T199" s="31"/>
      <c r="U199" s="31" t="s">
        <v>1801</v>
      </c>
      <c r="V199" s="30" t="s">
        <v>1802</v>
      </c>
      <c r="W199" s="31"/>
      <c r="X199" s="31"/>
      <c r="Y199" s="31"/>
      <c r="Z199" s="31"/>
    </row>
    <row r="200" ht="22.5" customHeight="1">
      <c r="A200" s="30" t="s">
        <v>1803</v>
      </c>
      <c r="B200" s="31" t="s">
        <v>1804</v>
      </c>
      <c r="C200" s="32" t="s">
        <v>0</v>
      </c>
      <c r="D200" s="31" t="s">
        <v>1805</v>
      </c>
      <c r="E200" s="31" t="s">
        <v>1806</v>
      </c>
      <c r="F200" s="31"/>
      <c r="G200" s="31" t="s">
        <v>37</v>
      </c>
      <c r="H200" s="31" t="s">
        <v>406</v>
      </c>
      <c r="I200" s="31" t="s">
        <v>712</v>
      </c>
      <c r="J200" s="31" t="s">
        <v>84</v>
      </c>
      <c r="K200" s="31" t="s">
        <v>173</v>
      </c>
      <c r="L200" s="31" t="s">
        <v>131</v>
      </c>
      <c r="M200" s="31" t="s">
        <v>52</v>
      </c>
      <c r="N200" s="31" t="s">
        <v>144</v>
      </c>
      <c r="O200" s="31"/>
      <c r="P200" s="31"/>
      <c r="Q200" s="31"/>
      <c r="R200" s="31" t="s">
        <v>93</v>
      </c>
      <c r="S200" s="31" t="s">
        <v>94</v>
      </c>
      <c r="T200" s="31" t="s">
        <v>1808</v>
      </c>
      <c r="U200" s="31" t="s">
        <v>1809</v>
      </c>
      <c r="V200" s="30" t="s">
        <v>1810</v>
      </c>
      <c r="W200" s="31"/>
      <c r="X200" s="31"/>
      <c r="Y200" s="31"/>
      <c r="Z200" s="31"/>
    </row>
    <row r="201" ht="22.5" customHeight="1">
      <c r="A201" s="30" t="s">
        <v>1811</v>
      </c>
      <c r="B201" s="31" t="s">
        <v>1812</v>
      </c>
      <c r="C201" s="32" t="s">
        <v>10</v>
      </c>
      <c r="D201" s="31" t="s">
        <v>1813</v>
      </c>
      <c r="E201" s="31" t="s">
        <v>1814</v>
      </c>
      <c r="F201" s="31" t="s">
        <v>1815</v>
      </c>
      <c r="G201" s="31" t="s">
        <v>37</v>
      </c>
      <c r="H201" s="31" t="s">
        <v>142</v>
      </c>
      <c r="I201" s="31" t="s">
        <v>271</v>
      </c>
      <c r="J201" s="31" t="s">
        <v>84</v>
      </c>
      <c r="K201" s="31" t="s">
        <v>173</v>
      </c>
      <c r="L201" s="31" t="s">
        <v>131</v>
      </c>
      <c r="M201" s="31" t="s">
        <v>52</v>
      </c>
      <c r="N201" s="31" t="s">
        <v>144</v>
      </c>
      <c r="O201" s="31" t="s">
        <v>1816</v>
      </c>
      <c r="P201" s="31"/>
      <c r="Q201" s="30" t="s">
        <v>1817</v>
      </c>
      <c r="R201" s="31" t="s">
        <v>93</v>
      </c>
      <c r="S201" s="31" t="s">
        <v>1819</v>
      </c>
      <c r="T201" s="31" t="s">
        <v>1820</v>
      </c>
      <c r="U201" s="31" t="s">
        <v>1821</v>
      </c>
      <c r="V201" s="31"/>
      <c r="W201" s="31"/>
      <c r="X201" s="31"/>
      <c r="Y201" s="31"/>
      <c r="Z201" s="31"/>
    </row>
    <row r="202" ht="22.5" customHeight="1">
      <c r="A202" s="30" t="s">
        <v>1822</v>
      </c>
      <c r="B202" s="31" t="s">
        <v>1823</v>
      </c>
      <c r="C202" s="32"/>
      <c r="D202" s="31" t="s">
        <v>1824</v>
      </c>
      <c r="E202" s="31" t="s">
        <v>1825</v>
      </c>
      <c r="F202" s="30" t="s">
        <v>1826</v>
      </c>
      <c r="G202" s="31" t="s">
        <v>29</v>
      </c>
      <c r="H202" s="31" t="s">
        <v>142</v>
      </c>
      <c r="I202" s="31" t="s">
        <v>1242</v>
      </c>
      <c r="J202" s="31" t="s">
        <v>84</v>
      </c>
      <c r="K202" s="31" t="s">
        <v>85</v>
      </c>
      <c r="L202" s="31" t="s">
        <v>86</v>
      </c>
      <c r="M202" s="31" t="s">
        <v>89</v>
      </c>
      <c r="N202" s="31" t="s">
        <v>108</v>
      </c>
      <c r="O202" s="31"/>
      <c r="P202" s="31" t="s">
        <v>851</v>
      </c>
      <c r="Q202" s="31"/>
      <c r="R202" s="31"/>
      <c r="S202" s="31"/>
      <c r="T202" s="31" t="s">
        <v>1827</v>
      </c>
      <c r="U202" s="31" t="s">
        <v>1828</v>
      </c>
      <c r="V202" s="31"/>
      <c r="W202" s="31"/>
      <c r="X202" s="31"/>
      <c r="Y202" s="31"/>
      <c r="Z202" s="31"/>
    </row>
    <row r="203" ht="22.5" customHeight="1">
      <c r="A203" s="30" t="s">
        <v>1829</v>
      </c>
      <c r="B203" s="31" t="s">
        <v>1830</v>
      </c>
      <c r="C203" s="32" t="s">
        <v>0</v>
      </c>
      <c r="D203" s="31" t="s">
        <v>1831</v>
      </c>
      <c r="E203" s="31" t="s">
        <v>1832</v>
      </c>
      <c r="F203" s="31" t="s">
        <v>1833</v>
      </c>
      <c r="G203" s="31" t="s">
        <v>29</v>
      </c>
      <c r="H203" s="31" t="s">
        <v>142</v>
      </c>
      <c r="I203" s="31" t="s">
        <v>1834</v>
      </c>
      <c r="J203" s="31" t="s">
        <v>84</v>
      </c>
      <c r="K203" s="31" t="s">
        <v>173</v>
      </c>
      <c r="L203" s="31" t="s">
        <v>131</v>
      </c>
      <c r="M203" s="31" t="s">
        <v>52</v>
      </c>
      <c r="N203" s="31" t="s">
        <v>144</v>
      </c>
      <c r="O203" s="31"/>
      <c r="P203" s="31"/>
      <c r="Q203" s="31"/>
      <c r="R203" s="31" t="s">
        <v>93</v>
      </c>
      <c r="S203" s="31" t="s">
        <v>94</v>
      </c>
      <c r="T203" s="31" t="s">
        <v>1835</v>
      </c>
      <c r="U203" s="31" t="s">
        <v>1836</v>
      </c>
      <c r="V203" s="31"/>
      <c r="W203" s="31"/>
      <c r="X203" s="31"/>
      <c r="Y203" s="31"/>
      <c r="Z203" s="31"/>
    </row>
    <row r="204" ht="22.5" customHeight="1">
      <c r="A204" s="30" t="s">
        <v>1837</v>
      </c>
      <c r="B204" s="31" t="s">
        <v>1838</v>
      </c>
      <c r="C204" s="33"/>
      <c r="D204" s="31" t="s">
        <v>78</v>
      </c>
      <c r="E204" s="31" t="s">
        <v>1839</v>
      </c>
      <c r="F204" s="31"/>
      <c r="G204" s="31" t="s">
        <v>68</v>
      </c>
      <c r="H204" s="31" t="s">
        <v>82</v>
      </c>
      <c r="I204" s="31" t="s">
        <v>83</v>
      </c>
      <c r="J204" s="31" t="s">
        <v>84</v>
      </c>
      <c r="K204" s="31" t="s">
        <v>107</v>
      </c>
      <c r="L204" s="31" t="s">
        <v>280</v>
      </c>
      <c r="M204" s="31" t="s">
        <v>185</v>
      </c>
      <c r="N204" s="31" t="s">
        <v>41</v>
      </c>
      <c r="O204" s="31"/>
      <c r="P204" s="31" t="s">
        <v>320</v>
      </c>
      <c r="Q204" s="31"/>
      <c r="R204" s="31"/>
      <c r="S204" s="31"/>
      <c r="T204" s="31" t="s">
        <v>1841</v>
      </c>
      <c r="U204" s="31" t="s">
        <v>1842</v>
      </c>
      <c r="V204" s="30" t="s">
        <v>1843</v>
      </c>
      <c r="W204" s="31"/>
      <c r="X204" s="31"/>
      <c r="Y204" s="31"/>
      <c r="Z204" s="31"/>
    </row>
    <row r="205" ht="22.5" customHeight="1">
      <c r="A205" s="30" t="s">
        <v>1844</v>
      </c>
      <c r="B205" s="31" t="s">
        <v>1845</v>
      </c>
      <c r="C205" s="33"/>
      <c r="D205" s="31" t="s">
        <v>1846</v>
      </c>
      <c r="E205" s="31" t="s">
        <v>1847</v>
      </c>
      <c r="F205" s="31"/>
      <c r="G205" s="31" t="s">
        <v>25</v>
      </c>
      <c r="H205" s="31" t="s">
        <v>129</v>
      </c>
      <c r="I205" s="31" t="s">
        <v>83</v>
      </c>
      <c r="J205" s="31" t="s">
        <v>84</v>
      </c>
      <c r="K205" s="31" t="s">
        <v>107</v>
      </c>
      <c r="L205" s="31" t="s">
        <v>86</v>
      </c>
      <c r="M205" s="31" t="s">
        <v>41</v>
      </c>
      <c r="N205" s="31" t="s">
        <v>120</v>
      </c>
      <c r="O205" s="31"/>
      <c r="P205" s="31" t="s">
        <v>1067</v>
      </c>
      <c r="Q205" s="31"/>
      <c r="R205" s="31"/>
      <c r="S205" s="31"/>
      <c r="T205" s="31" t="s">
        <v>1848</v>
      </c>
      <c r="U205" s="31" t="s">
        <v>1849</v>
      </c>
      <c r="V205" s="30" t="s">
        <v>1850</v>
      </c>
      <c r="W205" s="31"/>
      <c r="X205" s="31"/>
      <c r="Y205" s="31"/>
      <c r="Z205" s="31"/>
    </row>
    <row r="206" ht="22.5" customHeight="1">
      <c r="A206" s="30" t="s">
        <v>1852</v>
      </c>
      <c r="B206" s="31" t="s">
        <v>1853</v>
      </c>
      <c r="C206" s="33"/>
      <c r="D206" s="31" t="s">
        <v>78</v>
      </c>
      <c r="E206" s="31" t="s">
        <v>1854</v>
      </c>
      <c r="F206" s="31" t="s">
        <v>1855</v>
      </c>
      <c r="G206" s="31" t="s">
        <v>68</v>
      </c>
      <c r="H206" s="31"/>
      <c r="I206" s="31" t="s">
        <v>1722</v>
      </c>
      <c r="J206" s="31"/>
      <c r="K206" s="31" t="s">
        <v>107</v>
      </c>
      <c r="L206" s="31" t="s">
        <v>131</v>
      </c>
      <c r="M206" s="31" t="s">
        <v>88</v>
      </c>
      <c r="N206" s="31" t="s">
        <v>88</v>
      </c>
      <c r="O206" s="31"/>
      <c r="P206" s="31"/>
      <c r="Q206" s="31"/>
      <c r="R206" s="31" t="s">
        <v>93</v>
      </c>
      <c r="S206" s="31" t="s">
        <v>1856</v>
      </c>
      <c r="T206" s="31" t="s">
        <v>1857</v>
      </c>
      <c r="U206" s="31" t="s">
        <v>1858</v>
      </c>
      <c r="V206" s="31"/>
      <c r="W206" s="31"/>
      <c r="X206" s="31" t="s">
        <v>802</v>
      </c>
      <c r="Y206" s="31" t="s">
        <v>1859</v>
      </c>
      <c r="Z206" s="31"/>
    </row>
    <row r="207" ht="22.5" customHeight="1">
      <c r="A207" s="30" t="s">
        <v>1861</v>
      </c>
      <c r="B207" s="31" t="s">
        <v>1862</v>
      </c>
      <c r="C207" s="33"/>
      <c r="D207" s="31" t="s">
        <v>78</v>
      </c>
      <c r="E207" s="31" t="s">
        <v>1863</v>
      </c>
      <c r="F207" s="31"/>
      <c r="G207" s="31"/>
      <c r="H207" s="31"/>
      <c r="I207" s="31"/>
      <c r="J207" s="31"/>
      <c r="K207" s="31"/>
      <c r="L207" s="31"/>
      <c r="M207" s="31"/>
      <c r="N207" s="31"/>
      <c r="O207" s="31"/>
      <c r="P207" s="31"/>
      <c r="Q207" s="31"/>
      <c r="R207" s="31"/>
      <c r="S207" s="31"/>
      <c r="T207" s="31"/>
      <c r="U207" s="31" t="s">
        <v>1864</v>
      </c>
      <c r="V207" s="31"/>
      <c r="W207" s="31"/>
      <c r="X207" s="31"/>
      <c r="Y207" s="31"/>
      <c r="Z207" s="31"/>
    </row>
    <row r="208" ht="22.5" customHeight="1">
      <c r="A208" s="30" t="s">
        <v>1865</v>
      </c>
      <c r="B208" s="31" t="s">
        <v>1867</v>
      </c>
      <c r="C208" s="33"/>
      <c r="D208" s="31" t="s">
        <v>1868</v>
      </c>
      <c r="E208" s="31" t="s">
        <v>1869</v>
      </c>
      <c r="F208" s="31"/>
      <c r="G208" s="31" t="s">
        <v>29</v>
      </c>
      <c r="H208" s="31" t="s">
        <v>129</v>
      </c>
      <c r="I208" s="31" t="s">
        <v>1870</v>
      </c>
      <c r="J208" s="31" t="s">
        <v>84</v>
      </c>
      <c r="K208" s="31" t="s">
        <v>85</v>
      </c>
      <c r="L208" s="31" t="s">
        <v>86</v>
      </c>
      <c r="M208" s="31" t="s">
        <v>542</v>
      </c>
      <c r="N208" s="31" t="s">
        <v>210</v>
      </c>
      <c r="O208" s="31"/>
      <c r="P208" s="31" t="s">
        <v>503</v>
      </c>
      <c r="Q208" s="31"/>
      <c r="R208" s="31"/>
      <c r="S208" s="31" t="s">
        <v>133</v>
      </c>
      <c r="T208" s="31" t="s">
        <v>1871</v>
      </c>
      <c r="U208" s="31" t="s">
        <v>1872</v>
      </c>
      <c r="V208" s="30" t="s">
        <v>1873</v>
      </c>
      <c r="W208" s="31"/>
      <c r="X208" s="31"/>
      <c r="Y208" s="31"/>
      <c r="Z208" s="31"/>
    </row>
    <row r="209" ht="22.5" customHeight="1">
      <c r="A209" s="30" t="s">
        <v>1874</v>
      </c>
      <c r="B209" s="31" t="s">
        <v>1875</v>
      </c>
      <c r="C209" s="33"/>
      <c r="D209" s="31" t="s">
        <v>1876</v>
      </c>
      <c r="E209" s="31" t="s">
        <v>1877</v>
      </c>
      <c r="F209" s="31"/>
      <c r="G209" s="31" t="s">
        <v>790</v>
      </c>
      <c r="H209" s="31" t="s">
        <v>1879</v>
      </c>
      <c r="I209" s="31" t="s">
        <v>490</v>
      </c>
      <c r="J209" s="31" t="s">
        <v>84</v>
      </c>
      <c r="K209" s="31" t="s">
        <v>107</v>
      </c>
      <c r="L209" s="31" t="s">
        <v>226</v>
      </c>
      <c r="M209" s="31" t="s">
        <v>120</v>
      </c>
      <c r="N209" s="31" t="s">
        <v>88</v>
      </c>
      <c r="O209" s="31"/>
      <c r="P209" s="31"/>
      <c r="Q209" s="31"/>
      <c r="R209" s="31"/>
      <c r="S209" s="31"/>
      <c r="T209" s="31"/>
      <c r="U209" s="31" t="s">
        <v>1880</v>
      </c>
      <c r="V209" s="31"/>
      <c r="W209" s="31"/>
      <c r="X209" s="31"/>
      <c r="Y209" s="31"/>
      <c r="Z209" s="31"/>
    </row>
    <row r="210" ht="22.5" customHeight="1">
      <c r="A210" s="30" t="s">
        <v>1881</v>
      </c>
      <c r="B210" s="31" t="s">
        <v>1882</v>
      </c>
      <c r="C210" s="33"/>
      <c r="D210" s="31" t="s">
        <v>1883</v>
      </c>
      <c r="E210" s="31" t="s">
        <v>1884</v>
      </c>
      <c r="F210" s="31" t="s">
        <v>1885</v>
      </c>
      <c r="G210" s="31" t="s">
        <v>25</v>
      </c>
      <c r="H210" s="31" t="s">
        <v>142</v>
      </c>
      <c r="I210" s="31"/>
      <c r="J210" s="31"/>
      <c r="K210" s="31"/>
      <c r="L210" s="31"/>
      <c r="M210" s="31"/>
      <c r="N210" s="31"/>
      <c r="O210" s="31"/>
      <c r="P210" s="31"/>
      <c r="Q210" s="31"/>
      <c r="R210" s="31"/>
      <c r="S210" s="31" t="s">
        <v>1887</v>
      </c>
      <c r="T210" s="31"/>
      <c r="U210" s="31" t="s">
        <v>1888</v>
      </c>
      <c r="V210" s="31"/>
      <c r="W210" s="31"/>
      <c r="X210" s="31"/>
      <c r="Y210" s="31"/>
      <c r="Z210" s="31"/>
    </row>
    <row r="211" ht="22.5" customHeight="1">
      <c r="A211" s="30" t="s">
        <v>1889</v>
      </c>
      <c r="B211" s="31" t="s">
        <v>1890</v>
      </c>
      <c r="C211" s="33"/>
      <c r="D211" s="31" t="s">
        <v>78</v>
      </c>
      <c r="E211" s="31" t="s">
        <v>1891</v>
      </c>
      <c r="F211" s="31" t="s">
        <v>1892</v>
      </c>
      <c r="G211" s="31" t="s">
        <v>30</v>
      </c>
      <c r="H211" s="31" t="s">
        <v>82</v>
      </c>
      <c r="I211" s="31" t="s">
        <v>1893</v>
      </c>
      <c r="J211" s="31" t="s">
        <v>84</v>
      </c>
      <c r="K211" s="31" t="s">
        <v>85</v>
      </c>
      <c r="L211" s="31" t="s">
        <v>226</v>
      </c>
      <c r="M211" s="31" t="s">
        <v>41</v>
      </c>
      <c r="N211" s="31" t="s">
        <v>120</v>
      </c>
      <c r="O211" s="31"/>
      <c r="P211" s="31"/>
      <c r="Q211" s="31"/>
      <c r="R211" s="31" t="s">
        <v>93</v>
      </c>
      <c r="S211" s="31" t="s">
        <v>94</v>
      </c>
      <c r="T211" s="31"/>
      <c r="U211" s="31" t="s">
        <v>1895</v>
      </c>
      <c r="V211" s="31"/>
      <c r="W211" s="31"/>
      <c r="X211" s="31"/>
      <c r="Y211" s="31"/>
      <c r="Z211" s="31"/>
    </row>
    <row r="212" ht="22.5" customHeight="1">
      <c r="A212" s="30" t="s">
        <v>1896</v>
      </c>
      <c r="B212" s="31" t="s">
        <v>1897</v>
      </c>
      <c r="C212" s="33"/>
      <c r="D212" s="31" t="s">
        <v>78</v>
      </c>
      <c r="E212" s="31" t="s">
        <v>1898</v>
      </c>
      <c r="F212" s="31"/>
      <c r="G212" s="31" t="s">
        <v>25</v>
      </c>
      <c r="H212" s="31" t="s">
        <v>82</v>
      </c>
      <c r="I212" s="31" t="s">
        <v>83</v>
      </c>
      <c r="J212" s="31" t="s">
        <v>84</v>
      </c>
      <c r="K212" s="31" t="s">
        <v>85</v>
      </c>
      <c r="L212" s="31" t="s">
        <v>280</v>
      </c>
      <c r="M212" s="31" t="s">
        <v>89</v>
      </c>
      <c r="N212" s="31" t="s">
        <v>108</v>
      </c>
      <c r="O212" s="31"/>
      <c r="P212" s="31"/>
      <c r="Q212" s="31"/>
      <c r="R212" s="31"/>
      <c r="S212" s="31"/>
      <c r="T212" s="31"/>
      <c r="U212" s="31" t="s">
        <v>1899</v>
      </c>
      <c r="V212" s="31"/>
      <c r="W212" s="31"/>
      <c r="X212" s="31"/>
      <c r="Y212" s="31"/>
      <c r="Z212" s="31"/>
    </row>
    <row r="213" ht="22.5" customHeight="1">
      <c r="A213" s="30" t="s">
        <v>1900</v>
      </c>
      <c r="B213" s="31" t="s">
        <v>1901</v>
      </c>
      <c r="C213" s="33"/>
      <c r="D213" s="31" t="s">
        <v>78</v>
      </c>
      <c r="E213" s="31" t="s">
        <v>1902</v>
      </c>
      <c r="F213" s="31" t="s">
        <v>1903</v>
      </c>
      <c r="G213" s="31" t="s">
        <v>25</v>
      </c>
      <c r="H213" s="31" t="s">
        <v>82</v>
      </c>
      <c r="I213" s="31" t="s">
        <v>596</v>
      </c>
      <c r="J213" s="31" t="s">
        <v>84</v>
      </c>
      <c r="K213" s="31" t="s">
        <v>85</v>
      </c>
      <c r="L213" s="31" t="s">
        <v>280</v>
      </c>
      <c r="M213" s="31" t="s">
        <v>120</v>
      </c>
      <c r="N213" s="31" t="s">
        <v>88</v>
      </c>
      <c r="O213" s="31"/>
      <c r="P213" s="31" t="s">
        <v>851</v>
      </c>
      <c r="Q213" s="31"/>
      <c r="R213" s="31" t="s">
        <v>93</v>
      </c>
      <c r="S213" s="31" t="s">
        <v>321</v>
      </c>
      <c r="T213" s="31" t="s">
        <v>1904</v>
      </c>
      <c r="U213" s="31" t="s">
        <v>1905</v>
      </c>
      <c r="V213" s="31"/>
      <c r="W213" s="31"/>
      <c r="X213" s="31"/>
      <c r="Y213" s="31"/>
      <c r="Z213" s="31"/>
    </row>
    <row r="214" ht="22.5" customHeight="1">
      <c r="A214" s="30" t="s">
        <v>1906</v>
      </c>
      <c r="B214" s="31" t="s">
        <v>1907</v>
      </c>
      <c r="C214" s="33"/>
      <c r="D214" s="31" t="s">
        <v>1908</v>
      </c>
      <c r="E214" s="31" t="s">
        <v>1909</v>
      </c>
      <c r="F214" s="31" t="s">
        <v>1910</v>
      </c>
      <c r="G214" s="31" t="s">
        <v>43</v>
      </c>
      <c r="H214" s="31" t="s">
        <v>142</v>
      </c>
      <c r="I214" s="31" t="s">
        <v>319</v>
      </c>
      <c r="J214" s="31" t="s">
        <v>84</v>
      </c>
      <c r="K214" s="31" t="s">
        <v>107</v>
      </c>
      <c r="L214" s="31" t="s">
        <v>86</v>
      </c>
      <c r="M214" s="31" t="s">
        <v>89</v>
      </c>
      <c r="N214" s="31" t="s">
        <v>108</v>
      </c>
      <c r="O214" s="31" t="s">
        <v>1911</v>
      </c>
      <c r="P214" s="31" t="s">
        <v>109</v>
      </c>
      <c r="Q214" s="30" t="s">
        <v>1913</v>
      </c>
      <c r="R214" s="31" t="s">
        <v>93</v>
      </c>
      <c r="S214" s="31" t="s">
        <v>1914</v>
      </c>
      <c r="T214" s="31" t="s">
        <v>1915</v>
      </c>
      <c r="U214" s="31" t="s">
        <v>1916</v>
      </c>
      <c r="V214" s="31" t="s">
        <v>1917</v>
      </c>
      <c r="W214" s="31"/>
      <c r="X214" s="31"/>
      <c r="Y214" s="31"/>
      <c r="Z214" s="31"/>
    </row>
    <row r="215" ht="22.5" customHeight="1">
      <c r="A215" s="30" t="s">
        <v>1918</v>
      </c>
      <c r="B215" s="31" t="s">
        <v>1919</v>
      </c>
      <c r="C215" s="33"/>
      <c r="D215" s="31" t="s">
        <v>1920</v>
      </c>
      <c r="E215" s="31" t="s">
        <v>1921</v>
      </c>
      <c r="F215" s="31"/>
      <c r="G215" s="31" t="s">
        <v>25</v>
      </c>
      <c r="H215" s="31" t="s">
        <v>142</v>
      </c>
      <c r="I215" s="31" t="s">
        <v>319</v>
      </c>
      <c r="J215" s="31" t="s">
        <v>84</v>
      </c>
      <c r="K215" s="31"/>
      <c r="L215" s="31"/>
      <c r="M215" s="39" t="s">
        <v>228</v>
      </c>
      <c r="N215" s="31" t="s">
        <v>185</v>
      </c>
      <c r="O215" s="31"/>
      <c r="P215" s="31"/>
      <c r="Q215" s="31"/>
      <c r="R215" s="31"/>
      <c r="S215" s="31"/>
      <c r="T215" s="31" t="s">
        <v>1922</v>
      </c>
      <c r="U215" s="31" t="s">
        <v>1923</v>
      </c>
      <c r="V215" s="31"/>
      <c r="W215" s="31"/>
      <c r="X215" s="31"/>
      <c r="Y215" s="31"/>
      <c r="Z215" s="31"/>
    </row>
    <row r="216" ht="22.5" customHeight="1">
      <c r="A216" s="30" t="s">
        <v>1924</v>
      </c>
      <c r="B216" s="31" t="s">
        <v>1926</v>
      </c>
      <c r="C216" s="32" t="s">
        <v>1927</v>
      </c>
      <c r="D216" s="31" t="s">
        <v>1928</v>
      </c>
      <c r="E216" s="31" t="s">
        <v>1929</v>
      </c>
      <c r="F216" s="31" t="s">
        <v>1930</v>
      </c>
      <c r="G216" s="31" t="s">
        <v>29</v>
      </c>
      <c r="H216" s="31" t="s">
        <v>142</v>
      </c>
      <c r="I216" s="31" t="s">
        <v>1663</v>
      </c>
      <c r="J216" s="31" t="s">
        <v>84</v>
      </c>
      <c r="K216" s="31" t="s">
        <v>107</v>
      </c>
      <c r="L216" s="31" t="s">
        <v>86</v>
      </c>
      <c r="M216" s="31" t="s">
        <v>152</v>
      </c>
      <c r="N216" s="31" t="s">
        <v>153</v>
      </c>
      <c r="O216" s="31"/>
      <c r="P216" s="31"/>
      <c r="Q216" s="31"/>
      <c r="R216" s="31" t="s">
        <v>93</v>
      </c>
      <c r="S216" s="31" t="s">
        <v>94</v>
      </c>
      <c r="T216" s="31" t="s">
        <v>1931</v>
      </c>
      <c r="U216" s="31" t="s">
        <v>1932</v>
      </c>
      <c r="V216" s="30" t="s">
        <v>1933</v>
      </c>
      <c r="W216" s="31"/>
      <c r="X216" s="31"/>
      <c r="Y216" s="31"/>
      <c r="Z216" s="31"/>
    </row>
    <row r="217" ht="22.5" customHeight="1">
      <c r="A217" s="30" t="s">
        <v>1934</v>
      </c>
      <c r="B217" s="31" t="s">
        <v>1935</v>
      </c>
      <c r="C217" s="33"/>
      <c r="D217" s="31" t="s">
        <v>1936</v>
      </c>
      <c r="E217" s="31" t="s">
        <v>1937</v>
      </c>
      <c r="F217" s="31" t="s">
        <v>1938</v>
      </c>
      <c r="G217" s="31" t="s">
        <v>25</v>
      </c>
      <c r="H217" s="31" t="s">
        <v>142</v>
      </c>
      <c r="I217" s="31" t="s">
        <v>183</v>
      </c>
      <c r="J217" s="31" t="s">
        <v>84</v>
      </c>
      <c r="K217" s="31" t="s">
        <v>85</v>
      </c>
      <c r="L217" s="31" t="s">
        <v>654</v>
      </c>
      <c r="M217" s="31" t="s">
        <v>120</v>
      </c>
      <c r="N217" s="31" t="s">
        <v>88</v>
      </c>
      <c r="O217" s="31"/>
      <c r="P217" s="31"/>
      <c r="Q217" s="31"/>
      <c r="R217" s="31" t="s">
        <v>93</v>
      </c>
      <c r="S217" s="31" t="s">
        <v>94</v>
      </c>
      <c r="T217" s="31" t="s">
        <v>1939</v>
      </c>
      <c r="U217" s="31" t="s">
        <v>1940</v>
      </c>
      <c r="V217" s="31"/>
      <c r="W217" s="31"/>
      <c r="X217" s="31"/>
      <c r="Y217" s="31"/>
      <c r="Z217" s="31"/>
    </row>
    <row r="218" ht="22.5" customHeight="1">
      <c r="A218" s="30" t="s">
        <v>1941</v>
      </c>
      <c r="B218" s="31" t="s">
        <v>1942</v>
      </c>
      <c r="C218" s="33"/>
      <c r="D218" s="31" t="s">
        <v>1943</v>
      </c>
      <c r="E218" s="31" t="s">
        <v>1944</v>
      </c>
      <c r="F218" s="31" t="s">
        <v>1945</v>
      </c>
      <c r="G218" s="31" t="s">
        <v>38</v>
      </c>
      <c r="H218" s="31" t="s">
        <v>142</v>
      </c>
      <c r="I218" s="31" t="s">
        <v>264</v>
      </c>
      <c r="J218" s="31" t="s">
        <v>84</v>
      </c>
      <c r="K218" s="31" t="s">
        <v>107</v>
      </c>
      <c r="L218" s="31" t="s">
        <v>280</v>
      </c>
      <c r="M218" s="31" t="s">
        <v>120</v>
      </c>
      <c r="N218" s="31" t="s">
        <v>88</v>
      </c>
      <c r="O218" s="31"/>
      <c r="P218" s="31"/>
      <c r="Q218" s="30" t="s">
        <v>1946</v>
      </c>
      <c r="R218" s="31" t="s">
        <v>93</v>
      </c>
      <c r="S218" s="31" t="s">
        <v>1947</v>
      </c>
      <c r="T218" s="31" t="s">
        <v>1948</v>
      </c>
      <c r="U218" s="31" t="s">
        <v>1949</v>
      </c>
      <c r="V218" s="31"/>
      <c r="W218" s="31"/>
      <c r="X218" s="31"/>
      <c r="Y218" s="31"/>
      <c r="Z218" s="31"/>
    </row>
    <row r="219" ht="22.5" customHeight="1">
      <c r="A219" s="30" t="s">
        <v>1950</v>
      </c>
      <c r="B219" s="31" t="s">
        <v>1951</v>
      </c>
      <c r="C219" s="33"/>
      <c r="D219" s="31" t="s">
        <v>1952</v>
      </c>
      <c r="E219" s="31" t="s">
        <v>1953</v>
      </c>
      <c r="F219" s="31" t="s">
        <v>1954</v>
      </c>
      <c r="G219" s="31" t="s">
        <v>38</v>
      </c>
      <c r="H219" s="31" t="s">
        <v>142</v>
      </c>
      <c r="I219" s="31" t="s">
        <v>814</v>
      </c>
      <c r="J219" s="31" t="s">
        <v>84</v>
      </c>
      <c r="K219" s="31" t="s">
        <v>107</v>
      </c>
      <c r="L219" s="31" t="s">
        <v>280</v>
      </c>
      <c r="M219" s="31" t="s">
        <v>120</v>
      </c>
      <c r="N219" s="31" t="s">
        <v>88</v>
      </c>
      <c r="O219" s="31"/>
      <c r="P219" s="31" t="s">
        <v>851</v>
      </c>
      <c r="Q219" s="31"/>
      <c r="R219" s="31" t="s">
        <v>93</v>
      </c>
      <c r="S219" s="31" t="s">
        <v>188</v>
      </c>
      <c r="T219" s="31" t="s">
        <v>1955</v>
      </c>
      <c r="U219" s="31" t="s">
        <v>1956</v>
      </c>
      <c r="V219" s="31"/>
      <c r="W219" s="31"/>
      <c r="X219" s="31"/>
      <c r="Y219" s="31"/>
      <c r="Z219" s="31" t="s">
        <v>1958</v>
      </c>
    </row>
    <row r="220" ht="22.5" customHeight="1">
      <c r="A220" s="30" t="s">
        <v>1959</v>
      </c>
      <c r="B220" s="31" t="s">
        <v>1960</v>
      </c>
      <c r="C220" s="32" t="s">
        <v>1961</v>
      </c>
      <c r="D220" s="31" t="s">
        <v>1962</v>
      </c>
      <c r="E220" s="31" t="s">
        <v>1963</v>
      </c>
      <c r="F220" s="31" t="s">
        <v>1964</v>
      </c>
      <c r="G220" s="31" t="s">
        <v>1965</v>
      </c>
      <c r="H220" s="31" t="s">
        <v>142</v>
      </c>
      <c r="I220" s="31" t="s">
        <v>1573</v>
      </c>
      <c r="J220" s="31" t="s">
        <v>84</v>
      </c>
      <c r="K220" s="31" t="s">
        <v>85</v>
      </c>
      <c r="L220" s="31" t="s">
        <v>280</v>
      </c>
      <c r="M220" s="31" t="s">
        <v>185</v>
      </c>
      <c r="N220" s="31" t="s">
        <v>41</v>
      </c>
      <c r="O220" s="31"/>
      <c r="P220" s="31" t="s">
        <v>492</v>
      </c>
      <c r="Q220" s="31"/>
      <c r="R220" s="31" t="s">
        <v>93</v>
      </c>
      <c r="S220" s="31" t="s">
        <v>94</v>
      </c>
      <c r="T220" s="31" t="s">
        <v>1966</v>
      </c>
      <c r="U220" s="31" t="s">
        <v>1967</v>
      </c>
      <c r="V220" s="30" t="s">
        <v>1968</v>
      </c>
      <c r="W220" s="31"/>
      <c r="X220" s="31"/>
      <c r="Y220" s="31"/>
      <c r="Z220" s="31"/>
    </row>
    <row r="221" ht="22.5" customHeight="1">
      <c r="A221" s="30" t="s">
        <v>1969</v>
      </c>
      <c r="B221" s="31" t="s">
        <v>1970</v>
      </c>
      <c r="C221" s="33"/>
      <c r="D221" s="31" t="s">
        <v>1972</v>
      </c>
      <c r="E221" s="31" t="s">
        <v>1973</v>
      </c>
      <c r="F221" s="31"/>
      <c r="G221" s="31" t="s">
        <v>38</v>
      </c>
      <c r="H221" s="31" t="s">
        <v>129</v>
      </c>
      <c r="I221" s="31" t="s">
        <v>83</v>
      </c>
      <c r="J221" s="31" t="s">
        <v>84</v>
      </c>
      <c r="K221" s="31" t="s">
        <v>107</v>
      </c>
      <c r="L221" s="31" t="s">
        <v>86</v>
      </c>
      <c r="M221" s="31" t="s">
        <v>89</v>
      </c>
      <c r="N221" s="31" t="s">
        <v>108</v>
      </c>
      <c r="O221" s="31"/>
      <c r="P221" s="31" t="s">
        <v>559</v>
      </c>
      <c r="Q221" s="31"/>
      <c r="R221" s="31"/>
      <c r="S221" s="31"/>
      <c r="T221" s="31" t="s">
        <v>1974</v>
      </c>
      <c r="U221" s="31" t="s">
        <v>1975</v>
      </c>
      <c r="V221" s="31"/>
      <c r="W221" s="31"/>
      <c r="X221" s="31"/>
      <c r="Y221" s="31"/>
      <c r="Z221" s="31"/>
    </row>
    <row r="222" ht="22.5" customHeight="1">
      <c r="A222" s="30" t="s">
        <v>1976</v>
      </c>
      <c r="B222" s="31" t="s">
        <v>1977</v>
      </c>
      <c r="C222" s="33"/>
      <c r="D222" s="31" t="s">
        <v>78</v>
      </c>
      <c r="E222" s="31" t="s">
        <v>1978</v>
      </c>
      <c r="F222" s="31" t="s">
        <v>1979</v>
      </c>
      <c r="G222" s="31" t="s">
        <v>25</v>
      </c>
      <c r="H222" s="31" t="s">
        <v>82</v>
      </c>
      <c r="I222" s="31" t="s">
        <v>490</v>
      </c>
      <c r="J222" s="31" t="s">
        <v>84</v>
      </c>
      <c r="K222" s="31" t="s">
        <v>107</v>
      </c>
      <c r="L222" s="31" t="s">
        <v>226</v>
      </c>
      <c r="M222" s="31" t="s">
        <v>101</v>
      </c>
      <c r="N222" s="31" t="s">
        <v>185</v>
      </c>
      <c r="O222" s="31"/>
      <c r="P222" s="31" t="s">
        <v>1980</v>
      </c>
      <c r="Q222" s="31"/>
      <c r="R222" s="31"/>
      <c r="S222" s="31"/>
      <c r="T222" s="31" t="s">
        <v>1981</v>
      </c>
      <c r="U222" s="31" t="s">
        <v>1982</v>
      </c>
      <c r="V222" s="31"/>
      <c r="W222" s="31"/>
      <c r="X222" s="31"/>
      <c r="Y222" s="31"/>
      <c r="Z222" s="31"/>
    </row>
    <row r="223" ht="22.5" customHeight="1">
      <c r="A223" s="30" t="s">
        <v>1984</v>
      </c>
      <c r="B223" s="31" t="s">
        <v>1985</v>
      </c>
      <c r="C223" s="33"/>
      <c r="D223" s="31" t="s">
        <v>1986</v>
      </c>
      <c r="E223" s="31" t="s">
        <v>1987</v>
      </c>
      <c r="F223" s="31"/>
      <c r="G223" s="31" t="s">
        <v>38</v>
      </c>
      <c r="H223" s="31" t="s">
        <v>142</v>
      </c>
      <c r="I223" s="31" t="s">
        <v>712</v>
      </c>
      <c r="J223" s="31" t="s">
        <v>84</v>
      </c>
      <c r="K223" s="31"/>
      <c r="L223" s="31"/>
      <c r="M223" s="31" t="s">
        <v>542</v>
      </c>
      <c r="N223" s="31" t="s">
        <v>210</v>
      </c>
      <c r="O223" s="31"/>
      <c r="P223" s="31"/>
      <c r="Q223" s="31"/>
      <c r="R223" s="31"/>
      <c r="S223" s="31"/>
      <c r="T223" s="31" t="s">
        <v>1988</v>
      </c>
      <c r="U223" s="31" t="s">
        <v>1989</v>
      </c>
      <c r="V223" s="31"/>
      <c r="W223" s="31"/>
      <c r="X223" s="31"/>
      <c r="Y223" s="31"/>
      <c r="Z223" s="31"/>
    </row>
    <row r="224" ht="22.5" customHeight="1">
      <c r="A224" s="30" t="s">
        <v>1990</v>
      </c>
      <c r="B224" s="31" t="s">
        <v>1991</v>
      </c>
      <c r="C224" s="33"/>
      <c r="D224" s="31" t="s">
        <v>78</v>
      </c>
      <c r="E224" s="31" t="s">
        <v>1992</v>
      </c>
      <c r="F224" s="31" t="s">
        <v>1993</v>
      </c>
      <c r="G224" s="31" t="s">
        <v>25</v>
      </c>
      <c r="H224" s="31" t="s">
        <v>82</v>
      </c>
      <c r="I224" s="31" t="s">
        <v>83</v>
      </c>
      <c r="J224" s="31" t="s">
        <v>84</v>
      </c>
      <c r="K224" s="31" t="s">
        <v>107</v>
      </c>
      <c r="L224" s="31" t="s">
        <v>226</v>
      </c>
      <c r="M224" s="31" t="s">
        <v>185</v>
      </c>
      <c r="N224" s="31" t="s">
        <v>41</v>
      </c>
      <c r="O224" s="31"/>
      <c r="P224" s="31" t="s">
        <v>628</v>
      </c>
      <c r="Q224" s="31"/>
      <c r="R224" s="31"/>
      <c r="S224" s="31" t="s">
        <v>1994</v>
      </c>
      <c r="T224" s="31" t="s">
        <v>1995</v>
      </c>
      <c r="U224" s="31" t="s">
        <v>1996</v>
      </c>
      <c r="V224" s="31"/>
      <c r="W224" s="31"/>
      <c r="X224" s="31"/>
      <c r="Y224" s="31"/>
      <c r="Z224" s="31"/>
    </row>
    <row r="225" ht="22.5" customHeight="1">
      <c r="A225" s="30" t="s">
        <v>1997</v>
      </c>
      <c r="B225" s="31" t="s">
        <v>1998</v>
      </c>
      <c r="C225" s="33"/>
      <c r="D225" s="31" t="s">
        <v>1999</v>
      </c>
      <c r="E225" s="31" t="s">
        <v>2000</v>
      </c>
      <c r="F225" s="31"/>
      <c r="G225" s="31" t="s">
        <v>35</v>
      </c>
      <c r="H225" s="31" t="s">
        <v>142</v>
      </c>
      <c r="I225" s="31" t="s">
        <v>119</v>
      </c>
      <c r="J225" s="31" t="s">
        <v>84</v>
      </c>
      <c r="K225" s="31"/>
      <c r="L225" s="31"/>
      <c r="M225" s="31" t="s">
        <v>542</v>
      </c>
      <c r="N225" s="31" t="s">
        <v>210</v>
      </c>
      <c r="O225" s="31"/>
      <c r="P225" s="31"/>
      <c r="Q225" s="31"/>
      <c r="R225" s="31"/>
      <c r="S225" s="31"/>
      <c r="T225" s="31" t="s">
        <v>2001</v>
      </c>
      <c r="U225" s="31" t="s">
        <v>2002</v>
      </c>
      <c r="V225" s="31"/>
      <c r="W225" s="31"/>
      <c r="X225" s="31"/>
      <c r="Y225" s="31"/>
      <c r="Z225" s="31"/>
    </row>
    <row r="226" ht="22.5" customHeight="1">
      <c r="A226" s="30" t="s">
        <v>2003</v>
      </c>
      <c r="B226" s="31" t="s">
        <v>2005</v>
      </c>
      <c r="C226" s="33"/>
      <c r="D226" s="31" t="s">
        <v>2006</v>
      </c>
      <c r="E226" s="31" t="s">
        <v>2007</v>
      </c>
      <c r="F226" s="31" t="s">
        <v>2008</v>
      </c>
      <c r="G226" s="31" t="s">
        <v>1581</v>
      </c>
      <c r="H226" s="31" t="s">
        <v>82</v>
      </c>
      <c r="I226" s="31" t="s">
        <v>596</v>
      </c>
      <c r="J226" s="31" t="s">
        <v>84</v>
      </c>
      <c r="K226" s="31" t="s">
        <v>107</v>
      </c>
      <c r="L226" s="31" t="s">
        <v>131</v>
      </c>
      <c r="M226" s="39" t="s">
        <v>228</v>
      </c>
      <c r="N226" s="39" t="s">
        <v>228</v>
      </c>
      <c r="O226" s="31"/>
      <c r="P226" s="31"/>
      <c r="Q226" s="31"/>
      <c r="R226" s="31" t="s">
        <v>93</v>
      </c>
      <c r="S226" s="31" t="s">
        <v>188</v>
      </c>
      <c r="T226" s="31"/>
      <c r="U226" s="31" t="s">
        <v>2009</v>
      </c>
      <c r="V226" s="30" t="s">
        <v>2010</v>
      </c>
      <c r="W226" s="31" t="s">
        <v>2011</v>
      </c>
      <c r="X226" s="31"/>
      <c r="Y226" s="31"/>
      <c r="Z226" s="31" t="s">
        <v>2012</v>
      </c>
    </row>
    <row r="227" ht="22.5" customHeight="1">
      <c r="A227" s="30" t="s">
        <v>2013</v>
      </c>
      <c r="B227" s="31" t="s">
        <v>2014</v>
      </c>
      <c r="C227" s="33"/>
      <c r="D227" s="31" t="s">
        <v>78</v>
      </c>
      <c r="E227" s="31" t="s">
        <v>2015</v>
      </c>
      <c r="F227" s="31"/>
      <c r="G227" s="31"/>
      <c r="H227" s="31" t="s">
        <v>82</v>
      </c>
      <c r="I227" s="31"/>
      <c r="J227" s="31"/>
      <c r="K227" s="31"/>
      <c r="L227" s="31"/>
      <c r="M227" s="31"/>
      <c r="N227" s="31"/>
      <c r="O227" s="31"/>
      <c r="P227" s="31"/>
      <c r="Q227" s="31"/>
      <c r="R227" s="31"/>
      <c r="S227" s="31"/>
      <c r="T227" s="31"/>
      <c r="U227" s="31" t="s">
        <v>2017</v>
      </c>
      <c r="V227" s="31"/>
      <c r="W227" s="31"/>
      <c r="X227" s="31"/>
      <c r="Y227" s="31"/>
      <c r="Z227" s="31"/>
    </row>
    <row r="228" ht="22.5" customHeight="1">
      <c r="A228" s="30" t="s">
        <v>2018</v>
      </c>
      <c r="B228" s="31" t="s">
        <v>2019</v>
      </c>
      <c r="C228" s="33"/>
      <c r="D228" s="31" t="s">
        <v>2020</v>
      </c>
      <c r="E228" s="31" t="s">
        <v>2021</v>
      </c>
      <c r="F228" s="31" t="s">
        <v>2022</v>
      </c>
      <c r="G228" s="31" t="s">
        <v>39</v>
      </c>
      <c r="H228" s="31" t="s">
        <v>142</v>
      </c>
      <c r="I228" s="31" t="s">
        <v>1699</v>
      </c>
      <c r="J228" s="31" t="s">
        <v>84</v>
      </c>
      <c r="K228" s="31" t="s">
        <v>85</v>
      </c>
      <c r="L228" s="31" t="s">
        <v>86</v>
      </c>
      <c r="M228" s="31" t="s">
        <v>41</v>
      </c>
      <c r="N228" s="31" t="s">
        <v>120</v>
      </c>
      <c r="O228" s="31"/>
      <c r="P228" s="31"/>
      <c r="Q228" s="31"/>
      <c r="R228" s="31" t="s">
        <v>93</v>
      </c>
      <c r="S228" s="31" t="s">
        <v>94</v>
      </c>
      <c r="T228" s="31" t="s">
        <v>2023</v>
      </c>
      <c r="U228" s="31" t="s">
        <v>2024</v>
      </c>
      <c r="V228" s="31"/>
      <c r="W228" s="31"/>
      <c r="X228" s="31"/>
      <c r="Y228" s="31"/>
      <c r="Z228" s="31"/>
    </row>
    <row r="229" ht="22.5" customHeight="1">
      <c r="A229" s="30" t="s">
        <v>2025</v>
      </c>
      <c r="B229" s="31" t="s">
        <v>605</v>
      </c>
      <c r="C229" s="32" t="s">
        <v>1</v>
      </c>
      <c r="D229" s="31" t="s">
        <v>2026</v>
      </c>
      <c r="E229" s="31" t="s">
        <v>2027</v>
      </c>
      <c r="F229" s="31" t="s">
        <v>2028</v>
      </c>
      <c r="G229" s="31" t="s">
        <v>38</v>
      </c>
      <c r="H229" s="31" t="s">
        <v>142</v>
      </c>
      <c r="I229" s="31" t="s">
        <v>1290</v>
      </c>
      <c r="J229" s="31" t="s">
        <v>84</v>
      </c>
      <c r="K229" s="31" t="s">
        <v>173</v>
      </c>
      <c r="L229" s="31" t="s">
        <v>131</v>
      </c>
      <c r="M229" s="31" t="s">
        <v>41</v>
      </c>
      <c r="N229" s="31" t="s">
        <v>120</v>
      </c>
      <c r="O229" s="31"/>
      <c r="P229" s="31" t="s">
        <v>2029</v>
      </c>
      <c r="Q229" s="31"/>
      <c r="R229" s="31" t="s">
        <v>93</v>
      </c>
      <c r="S229" s="31" t="s">
        <v>94</v>
      </c>
      <c r="T229" s="31" t="s">
        <v>2030</v>
      </c>
      <c r="U229" s="31" t="s">
        <v>2031</v>
      </c>
      <c r="V229" s="31" t="s">
        <v>2032</v>
      </c>
      <c r="W229" s="31"/>
      <c r="X229" s="31"/>
      <c r="Y229" s="31"/>
      <c r="Z229" s="31"/>
    </row>
    <row r="230" ht="22.5" customHeight="1">
      <c r="A230" s="30" t="s">
        <v>2033</v>
      </c>
      <c r="B230" s="31" t="s">
        <v>2034</v>
      </c>
      <c r="C230" s="32" t="s">
        <v>2</v>
      </c>
      <c r="D230" s="31" t="s">
        <v>2035</v>
      </c>
      <c r="E230" s="31" t="s">
        <v>2036</v>
      </c>
      <c r="F230" s="31"/>
      <c r="G230" s="31" t="s">
        <v>38</v>
      </c>
      <c r="H230" s="31" t="s">
        <v>142</v>
      </c>
      <c r="I230" s="31" t="s">
        <v>1722</v>
      </c>
      <c r="J230" s="31" t="s">
        <v>84</v>
      </c>
      <c r="K230" s="31"/>
      <c r="L230" s="31"/>
      <c r="M230" s="31" t="s">
        <v>89</v>
      </c>
      <c r="N230" s="31" t="s">
        <v>108</v>
      </c>
      <c r="O230" s="31"/>
      <c r="P230" s="31"/>
      <c r="Q230" s="31"/>
      <c r="R230" s="31"/>
      <c r="S230" s="31"/>
      <c r="T230" s="31" t="s">
        <v>2038</v>
      </c>
      <c r="U230" s="31" t="s">
        <v>2039</v>
      </c>
      <c r="V230" s="31"/>
      <c r="W230" s="31"/>
      <c r="X230" s="31"/>
      <c r="Y230" s="31"/>
      <c r="Z230" s="31"/>
    </row>
    <row r="231" ht="22.5" customHeight="1">
      <c r="A231" s="30" t="s">
        <v>2040</v>
      </c>
      <c r="B231" s="31" t="s">
        <v>2041</v>
      </c>
      <c r="C231" s="32" t="s">
        <v>2042</v>
      </c>
      <c r="D231" s="31" t="s">
        <v>2043</v>
      </c>
      <c r="E231" s="31" t="s">
        <v>2044</v>
      </c>
      <c r="F231" s="31" t="s">
        <v>2045</v>
      </c>
      <c r="G231" s="31" t="s">
        <v>2046</v>
      </c>
      <c r="H231" s="31" t="s">
        <v>142</v>
      </c>
      <c r="I231" s="31" t="s">
        <v>2047</v>
      </c>
      <c r="J231" s="31" t="s">
        <v>84</v>
      </c>
      <c r="K231" s="31" t="s">
        <v>85</v>
      </c>
      <c r="L231" s="31" t="s">
        <v>280</v>
      </c>
      <c r="M231" s="31" t="s">
        <v>52</v>
      </c>
      <c r="N231" s="31" t="s">
        <v>144</v>
      </c>
      <c r="O231" s="31" t="s">
        <v>2048</v>
      </c>
      <c r="P231" s="31" t="s">
        <v>899</v>
      </c>
      <c r="Q231" s="30" t="s">
        <v>2049</v>
      </c>
      <c r="R231" s="31" t="s">
        <v>93</v>
      </c>
      <c r="S231" s="31" t="s">
        <v>863</v>
      </c>
      <c r="T231" s="31" t="s">
        <v>2050</v>
      </c>
      <c r="U231" s="31" t="s">
        <v>2051</v>
      </c>
      <c r="V231" s="31"/>
      <c r="W231" s="31"/>
      <c r="X231" s="31"/>
      <c r="Y231" s="31"/>
      <c r="Z231" s="31"/>
    </row>
    <row r="232" ht="22.5" customHeight="1">
      <c r="A232" s="30" t="s">
        <v>2052</v>
      </c>
      <c r="B232" s="31" t="s">
        <v>2053</v>
      </c>
      <c r="C232" s="33"/>
      <c r="D232" s="31" t="s">
        <v>2054</v>
      </c>
      <c r="E232" s="31" t="s">
        <v>2055</v>
      </c>
      <c r="F232" s="31" t="s">
        <v>2056</v>
      </c>
      <c r="G232" s="31" t="s">
        <v>38</v>
      </c>
      <c r="H232" s="31" t="s">
        <v>142</v>
      </c>
      <c r="I232" s="31" t="s">
        <v>319</v>
      </c>
      <c r="J232" s="31" t="s">
        <v>84</v>
      </c>
      <c r="K232" s="31" t="s">
        <v>85</v>
      </c>
      <c r="L232" s="31" t="s">
        <v>86</v>
      </c>
      <c r="M232" s="31" t="s">
        <v>41</v>
      </c>
      <c r="N232" s="31" t="s">
        <v>120</v>
      </c>
      <c r="O232" s="31"/>
      <c r="P232" s="31"/>
      <c r="Q232" s="31"/>
      <c r="R232" s="31" t="s">
        <v>93</v>
      </c>
      <c r="S232" s="31" t="s">
        <v>94</v>
      </c>
      <c r="T232" s="31" t="s">
        <v>2057</v>
      </c>
      <c r="U232" s="31" t="s">
        <v>2058</v>
      </c>
      <c r="V232" s="31"/>
      <c r="W232" s="31"/>
      <c r="X232" s="31"/>
      <c r="Y232" s="31"/>
      <c r="Z232" s="31"/>
    </row>
    <row r="233" ht="22.5" customHeight="1">
      <c r="A233" s="30" t="s">
        <v>2059</v>
      </c>
      <c r="B233" s="31" t="s">
        <v>1213</v>
      </c>
      <c r="C233" s="32" t="s">
        <v>10</v>
      </c>
      <c r="D233" s="31" t="s">
        <v>2060</v>
      </c>
      <c r="E233" s="31" t="s">
        <v>2061</v>
      </c>
      <c r="F233" s="31" t="s">
        <v>2062</v>
      </c>
      <c r="G233" s="31" t="s">
        <v>39</v>
      </c>
      <c r="H233" s="31" t="s">
        <v>142</v>
      </c>
      <c r="I233" s="31" t="s">
        <v>2063</v>
      </c>
      <c r="J233" s="31" t="s">
        <v>84</v>
      </c>
      <c r="K233" s="31" t="s">
        <v>173</v>
      </c>
      <c r="L233" s="31" t="s">
        <v>226</v>
      </c>
      <c r="M233" s="31" t="s">
        <v>88</v>
      </c>
      <c r="N233" s="31" t="s">
        <v>89</v>
      </c>
      <c r="O233" s="31" t="s">
        <v>2064</v>
      </c>
      <c r="P233" s="31" t="s">
        <v>230</v>
      </c>
      <c r="Q233" s="31"/>
      <c r="R233" s="31" t="s">
        <v>93</v>
      </c>
      <c r="S233" s="31" t="s">
        <v>231</v>
      </c>
      <c r="T233" s="31" t="s">
        <v>2066</v>
      </c>
      <c r="U233" s="31" t="s">
        <v>2067</v>
      </c>
      <c r="V233" s="31"/>
      <c r="W233" s="31"/>
      <c r="X233" s="31"/>
      <c r="Y233" s="31"/>
      <c r="Z233" s="31"/>
    </row>
    <row r="234" ht="22.5" customHeight="1">
      <c r="A234" s="30" t="s">
        <v>2068</v>
      </c>
      <c r="B234" s="31" t="s">
        <v>2069</v>
      </c>
      <c r="C234" s="33"/>
      <c r="D234" s="31" t="s">
        <v>2070</v>
      </c>
      <c r="E234" s="31" t="s">
        <v>2071</v>
      </c>
      <c r="F234" s="31" t="s">
        <v>2072</v>
      </c>
      <c r="G234" s="31" t="s">
        <v>2073</v>
      </c>
      <c r="H234" s="31" t="s">
        <v>406</v>
      </c>
      <c r="I234" s="31" t="s">
        <v>291</v>
      </c>
      <c r="J234" s="31" t="s">
        <v>377</v>
      </c>
      <c r="K234" s="31" t="s">
        <v>107</v>
      </c>
      <c r="L234" s="31" t="s">
        <v>86</v>
      </c>
      <c r="M234" s="31" t="s">
        <v>120</v>
      </c>
      <c r="N234" s="31" t="s">
        <v>41</v>
      </c>
      <c r="O234" s="31"/>
      <c r="P234" s="31" t="s">
        <v>186</v>
      </c>
      <c r="Q234" s="31"/>
      <c r="R234" s="31" t="s">
        <v>93</v>
      </c>
      <c r="S234" s="31" t="s">
        <v>94</v>
      </c>
      <c r="T234" s="31" t="s">
        <v>2074</v>
      </c>
      <c r="U234" s="31" t="s">
        <v>2075</v>
      </c>
      <c r="V234" s="30" t="s">
        <v>2076</v>
      </c>
      <c r="W234" s="31"/>
      <c r="X234" s="31"/>
      <c r="Y234" s="31"/>
      <c r="Z234" s="31"/>
    </row>
    <row r="235" ht="22.5" customHeight="1">
      <c r="A235" s="30" t="s">
        <v>2077</v>
      </c>
      <c r="B235" s="31" t="s">
        <v>2079</v>
      </c>
      <c r="C235" s="33"/>
      <c r="D235" s="31" t="s">
        <v>2080</v>
      </c>
      <c r="E235" s="31" t="s">
        <v>2081</v>
      </c>
      <c r="F235" s="31"/>
      <c r="G235" s="31" t="s">
        <v>25</v>
      </c>
      <c r="H235" s="31" t="s">
        <v>142</v>
      </c>
      <c r="I235" s="31" t="s">
        <v>444</v>
      </c>
      <c r="J235" s="31" t="s">
        <v>84</v>
      </c>
      <c r="K235" s="31"/>
      <c r="L235" s="31"/>
      <c r="M235" s="31" t="s">
        <v>542</v>
      </c>
      <c r="N235" s="31" t="s">
        <v>210</v>
      </c>
      <c r="O235" s="31"/>
      <c r="P235" s="31"/>
      <c r="Q235" s="31"/>
      <c r="R235" s="31"/>
      <c r="S235" s="31"/>
      <c r="T235" s="31" t="s">
        <v>2082</v>
      </c>
      <c r="U235" s="31" t="s">
        <v>2083</v>
      </c>
      <c r="V235" s="31"/>
      <c r="W235" s="31"/>
      <c r="X235" s="31"/>
      <c r="Y235" s="31"/>
      <c r="Z235" s="31"/>
    </row>
    <row r="236" ht="22.5" customHeight="1">
      <c r="A236" s="30" t="s">
        <v>2084</v>
      </c>
      <c r="B236" s="31" t="s">
        <v>169</v>
      </c>
      <c r="C236" s="32" t="s">
        <v>2</v>
      </c>
      <c r="D236" s="31" t="s">
        <v>2085</v>
      </c>
      <c r="E236" s="31" t="s">
        <v>2086</v>
      </c>
      <c r="F236" s="31"/>
      <c r="G236" s="31" t="s">
        <v>25</v>
      </c>
      <c r="H236" s="31" t="s">
        <v>142</v>
      </c>
      <c r="I236" s="31" t="s">
        <v>245</v>
      </c>
      <c r="J236" s="31" t="s">
        <v>84</v>
      </c>
      <c r="K236" s="31" t="s">
        <v>85</v>
      </c>
      <c r="L236" s="31" t="s">
        <v>226</v>
      </c>
      <c r="M236" s="39" t="s">
        <v>227</v>
      </c>
      <c r="N236" s="39" t="s">
        <v>228</v>
      </c>
      <c r="O236" s="31"/>
      <c r="P236" s="31"/>
      <c r="Q236" s="31"/>
      <c r="R236" s="31" t="s">
        <v>93</v>
      </c>
      <c r="S236" s="31" t="s">
        <v>94</v>
      </c>
      <c r="T236" s="31" t="s">
        <v>2087</v>
      </c>
      <c r="U236" s="31" t="s">
        <v>2088</v>
      </c>
      <c r="V236" s="30" t="s">
        <v>2089</v>
      </c>
      <c r="W236" s="31"/>
      <c r="X236" s="31"/>
      <c r="Y236" s="31"/>
      <c r="Z236" s="31"/>
    </row>
    <row r="237" ht="22.5" customHeight="1">
      <c r="A237" s="30" t="s">
        <v>2090</v>
      </c>
      <c r="B237" s="31" t="s">
        <v>2091</v>
      </c>
      <c r="C237" s="32" t="s">
        <v>2092</v>
      </c>
      <c r="D237" s="31" t="s">
        <v>2093</v>
      </c>
      <c r="E237" s="31" t="s">
        <v>2094</v>
      </c>
      <c r="F237" s="31" t="s">
        <v>2095</v>
      </c>
      <c r="G237" s="31" t="s">
        <v>25</v>
      </c>
      <c r="H237" s="31" t="s">
        <v>142</v>
      </c>
      <c r="I237" s="31" t="s">
        <v>935</v>
      </c>
      <c r="J237" s="31" t="s">
        <v>84</v>
      </c>
      <c r="K237" s="31" t="s">
        <v>85</v>
      </c>
      <c r="L237" s="31" t="s">
        <v>226</v>
      </c>
      <c r="M237" s="31" t="s">
        <v>542</v>
      </c>
      <c r="N237" s="31" t="s">
        <v>210</v>
      </c>
      <c r="O237" s="31"/>
      <c r="P237" s="31" t="s">
        <v>2096</v>
      </c>
      <c r="Q237" s="31"/>
      <c r="R237" s="31" t="s">
        <v>93</v>
      </c>
      <c r="S237" s="31" t="s">
        <v>321</v>
      </c>
      <c r="T237" s="31" t="s">
        <v>2097</v>
      </c>
      <c r="U237" s="31" t="s">
        <v>2098</v>
      </c>
      <c r="V237" s="31"/>
      <c r="W237" s="31"/>
      <c r="X237" s="31"/>
      <c r="Y237" s="31"/>
      <c r="Z237" s="31"/>
    </row>
    <row r="238" ht="22.5" customHeight="1">
      <c r="A238" s="30" t="s">
        <v>2099</v>
      </c>
      <c r="B238" s="31" t="s">
        <v>2100</v>
      </c>
      <c r="C238" s="33"/>
      <c r="D238" s="31" t="s">
        <v>2101</v>
      </c>
      <c r="E238" s="31" t="s">
        <v>2102</v>
      </c>
      <c r="F238" s="31"/>
      <c r="G238" s="31" t="s">
        <v>25</v>
      </c>
      <c r="H238" s="31" t="s">
        <v>142</v>
      </c>
      <c r="I238" s="31" t="s">
        <v>1722</v>
      </c>
      <c r="J238" s="31" t="s">
        <v>84</v>
      </c>
      <c r="K238" s="31"/>
      <c r="L238" s="31"/>
      <c r="M238" s="31" t="s">
        <v>88</v>
      </c>
      <c r="N238" s="31" t="s">
        <v>120</v>
      </c>
      <c r="O238" s="31"/>
      <c r="P238" s="31"/>
      <c r="Q238" s="31"/>
      <c r="R238" s="31"/>
      <c r="S238" s="31"/>
      <c r="T238" s="31" t="s">
        <v>2103</v>
      </c>
      <c r="U238" s="31" t="s">
        <v>2104</v>
      </c>
      <c r="V238" s="31"/>
      <c r="W238" s="31"/>
      <c r="X238" s="31"/>
      <c r="Y238" s="31"/>
      <c r="Z238" s="31"/>
    </row>
    <row r="239" ht="22.5" customHeight="1">
      <c r="A239" s="30" t="s">
        <v>2105</v>
      </c>
      <c r="B239" s="31" t="s">
        <v>2106</v>
      </c>
      <c r="C239" s="33"/>
      <c r="D239" s="31" t="s">
        <v>2107</v>
      </c>
      <c r="E239" s="31" t="s">
        <v>2108</v>
      </c>
      <c r="F239" s="31"/>
      <c r="G239" s="31" t="s">
        <v>25</v>
      </c>
      <c r="H239" s="31" t="s">
        <v>142</v>
      </c>
      <c r="I239" s="31"/>
      <c r="J239" s="31"/>
      <c r="K239" s="31"/>
      <c r="L239" s="31"/>
      <c r="M239" s="31"/>
      <c r="N239" s="31"/>
      <c r="O239" s="31"/>
      <c r="P239" s="31"/>
      <c r="Q239" s="31"/>
      <c r="R239" s="31"/>
      <c r="S239" s="31"/>
      <c r="T239" s="31" t="s">
        <v>2109</v>
      </c>
      <c r="U239" s="31" t="s">
        <v>2110</v>
      </c>
      <c r="V239" s="31"/>
      <c r="W239" s="31"/>
      <c r="X239" s="31"/>
      <c r="Y239" s="31"/>
      <c r="Z239" s="31"/>
    </row>
    <row r="240" ht="22.5" customHeight="1">
      <c r="A240" s="30" t="s">
        <v>2111</v>
      </c>
      <c r="B240" s="31" t="s">
        <v>2112</v>
      </c>
      <c r="C240" s="33"/>
      <c r="D240" s="31" t="s">
        <v>2113</v>
      </c>
      <c r="E240" s="31" t="s">
        <v>2114</v>
      </c>
      <c r="F240" s="31"/>
      <c r="G240" s="31" t="s">
        <v>25</v>
      </c>
      <c r="H240" s="31" t="s">
        <v>2115</v>
      </c>
      <c r="I240" s="31" t="s">
        <v>585</v>
      </c>
      <c r="J240" s="31" t="s">
        <v>84</v>
      </c>
      <c r="K240" s="31" t="s">
        <v>85</v>
      </c>
      <c r="L240" s="31" t="s">
        <v>86</v>
      </c>
      <c r="M240" s="31" t="s">
        <v>108</v>
      </c>
      <c r="N240" s="31" t="s">
        <v>101</v>
      </c>
      <c r="O240" s="31"/>
      <c r="P240" s="31"/>
      <c r="Q240" s="31"/>
      <c r="R240" s="31"/>
      <c r="S240" s="31"/>
      <c r="T240" s="31" t="s">
        <v>134</v>
      </c>
      <c r="U240" s="31" t="s">
        <v>2116</v>
      </c>
      <c r="V240" s="31"/>
      <c r="W240" s="31"/>
      <c r="X240" s="31"/>
      <c r="Y240" s="31"/>
      <c r="Z240" s="31"/>
    </row>
    <row r="241" ht="22.5" customHeight="1">
      <c r="A241" s="30" t="s">
        <v>2117</v>
      </c>
      <c r="B241" s="31" t="s">
        <v>2118</v>
      </c>
      <c r="C241" s="33"/>
      <c r="D241" s="31" t="s">
        <v>2119</v>
      </c>
      <c r="E241" s="31" t="s">
        <v>2120</v>
      </c>
      <c r="F241" s="31" t="s">
        <v>2121</v>
      </c>
      <c r="G241" s="31" t="s">
        <v>25</v>
      </c>
      <c r="H241" s="31" t="s">
        <v>129</v>
      </c>
      <c r="I241" s="31" t="s">
        <v>1420</v>
      </c>
      <c r="J241" s="31" t="s">
        <v>84</v>
      </c>
      <c r="K241" s="31" t="s">
        <v>85</v>
      </c>
      <c r="L241" s="31" t="s">
        <v>226</v>
      </c>
      <c r="M241" s="31" t="s">
        <v>542</v>
      </c>
      <c r="N241" s="31" t="s">
        <v>210</v>
      </c>
      <c r="O241" s="31"/>
      <c r="P241" s="31" t="s">
        <v>2096</v>
      </c>
      <c r="Q241" s="31"/>
      <c r="R241" s="31"/>
      <c r="S241" s="31" t="s">
        <v>133</v>
      </c>
      <c r="T241" s="31" t="s">
        <v>134</v>
      </c>
      <c r="U241" s="31" t="s">
        <v>2122</v>
      </c>
      <c r="V241" s="31"/>
      <c r="W241" s="31"/>
      <c r="X241" s="31"/>
      <c r="Y241" s="31"/>
      <c r="Z241" s="31"/>
    </row>
    <row r="242" ht="22.5" customHeight="1">
      <c r="A242" s="30" t="s">
        <v>2123</v>
      </c>
      <c r="B242" s="31" t="s">
        <v>2124</v>
      </c>
      <c r="C242" s="33"/>
      <c r="D242" s="31" t="s">
        <v>78</v>
      </c>
      <c r="E242" s="31" t="s">
        <v>2125</v>
      </c>
      <c r="F242" s="31"/>
      <c r="G242" s="31"/>
      <c r="H242" s="31" t="s">
        <v>82</v>
      </c>
      <c r="I242" s="31"/>
      <c r="J242" s="31"/>
      <c r="K242" s="31"/>
      <c r="L242" s="31"/>
      <c r="M242" s="31"/>
      <c r="N242" s="31"/>
      <c r="O242" s="31"/>
      <c r="P242" s="31"/>
      <c r="Q242" s="31"/>
      <c r="R242" s="31"/>
      <c r="S242" s="31"/>
      <c r="T242" s="31"/>
      <c r="U242" s="31" t="s">
        <v>2126</v>
      </c>
      <c r="V242" s="31"/>
      <c r="W242" s="31"/>
      <c r="X242" s="31"/>
      <c r="Y242" s="31"/>
      <c r="Z242" s="31"/>
    </row>
    <row r="243" ht="22.5" customHeight="1">
      <c r="A243" s="30" t="s">
        <v>2127</v>
      </c>
      <c r="B243" s="31" t="s">
        <v>2128</v>
      </c>
      <c r="C243" s="33"/>
      <c r="D243" s="31" t="s">
        <v>78</v>
      </c>
      <c r="E243" s="31" t="s">
        <v>2129</v>
      </c>
      <c r="F243" s="31" t="s">
        <v>2130</v>
      </c>
      <c r="G243" s="31" t="s">
        <v>25</v>
      </c>
      <c r="H243" s="31" t="s">
        <v>82</v>
      </c>
      <c r="I243" s="31" t="s">
        <v>83</v>
      </c>
      <c r="J243" s="31" t="s">
        <v>84</v>
      </c>
      <c r="K243" s="31" t="s">
        <v>85</v>
      </c>
      <c r="L243" s="31" t="s">
        <v>280</v>
      </c>
      <c r="M243" s="31" t="s">
        <v>108</v>
      </c>
      <c r="N243" s="31" t="s">
        <v>101</v>
      </c>
      <c r="O243" s="31"/>
      <c r="P243" s="31"/>
      <c r="Q243" s="31"/>
      <c r="R243" s="31"/>
      <c r="S243" s="31"/>
      <c r="T243" s="31" t="s">
        <v>2132</v>
      </c>
      <c r="U243" s="31" t="s">
        <v>2133</v>
      </c>
      <c r="V243" s="31"/>
      <c r="W243" s="31"/>
      <c r="X243" s="31"/>
      <c r="Y243" s="31"/>
      <c r="Z243" s="31"/>
    </row>
    <row r="244" ht="22.5" customHeight="1">
      <c r="A244" s="30" t="s">
        <v>2134</v>
      </c>
      <c r="B244" s="31" t="s">
        <v>2135</v>
      </c>
      <c r="C244" s="33"/>
      <c r="D244" s="31" t="s">
        <v>78</v>
      </c>
      <c r="E244" s="31" t="s">
        <v>2136</v>
      </c>
      <c r="F244" s="31" t="s">
        <v>2137</v>
      </c>
      <c r="G244" s="31" t="s">
        <v>25</v>
      </c>
      <c r="H244" s="31" t="s">
        <v>82</v>
      </c>
      <c r="I244" s="31" t="s">
        <v>83</v>
      </c>
      <c r="J244" s="31" t="s">
        <v>84</v>
      </c>
      <c r="K244" s="31" t="s">
        <v>107</v>
      </c>
      <c r="L244" s="31" t="s">
        <v>86</v>
      </c>
      <c r="M244" s="31" t="s">
        <v>108</v>
      </c>
      <c r="N244" s="31" t="s">
        <v>101</v>
      </c>
      <c r="O244" s="31"/>
      <c r="P244" s="31" t="s">
        <v>492</v>
      </c>
      <c r="Q244" s="31"/>
      <c r="R244" s="31"/>
      <c r="S244" s="31"/>
      <c r="T244" s="31" t="s">
        <v>1519</v>
      </c>
      <c r="U244" s="31" t="s">
        <v>2138</v>
      </c>
      <c r="V244" s="31"/>
      <c r="W244" s="31"/>
      <c r="X244" s="31"/>
      <c r="Y244" s="31"/>
      <c r="Z244" s="31"/>
    </row>
    <row r="245" ht="22.5" customHeight="1">
      <c r="A245" s="30" t="s">
        <v>2139</v>
      </c>
      <c r="B245" s="31" t="s">
        <v>2141</v>
      </c>
      <c r="C245" s="33"/>
      <c r="D245" s="31" t="s">
        <v>78</v>
      </c>
      <c r="E245" s="31" t="s">
        <v>2142</v>
      </c>
      <c r="F245" s="31" t="s">
        <v>2143</v>
      </c>
      <c r="G245" s="31" t="s">
        <v>25</v>
      </c>
      <c r="H245" s="31" t="s">
        <v>82</v>
      </c>
      <c r="I245" s="31" t="s">
        <v>83</v>
      </c>
      <c r="J245" s="31" t="s">
        <v>84</v>
      </c>
      <c r="K245" s="31" t="s">
        <v>107</v>
      </c>
      <c r="L245" s="31" t="s">
        <v>280</v>
      </c>
      <c r="M245" s="31" t="s">
        <v>120</v>
      </c>
      <c r="N245" s="31" t="s">
        <v>88</v>
      </c>
      <c r="O245" s="31"/>
      <c r="P245" s="31" t="s">
        <v>2144</v>
      </c>
      <c r="Q245" s="31"/>
      <c r="R245" s="31"/>
      <c r="S245" s="31" t="s">
        <v>2145</v>
      </c>
      <c r="T245" s="31" t="s">
        <v>2146</v>
      </c>
      <c r="U245" s="31" t="s">
        <v>2147</v>
      </c>
      <c r="V245" s="31"/>
      <c r="W245" s="31"/>
      <c r="X245" s="31"/>
      <c r="Y245" s="31"/>
      <c r="Z245" s="31"/>
    </row>
    <row r="246" ht="22.5" customHeight="1">
      <c r="A246" s="30" t="s">
        <v>2148</v>
      </c>
      <c r="B246" s="31" t="s">
        <v>2149</v>
      </c>
      <c r="C246" s="33"/>
      <c r="D246" s="31" t="s">
        <v>78</v>
      </c>
      <c r="E246" s="31" t="s">
        <v>2150</v>
      </c>
      <c r="F246" s="31"/>
      <c r="G246" s="31"/>
      <c r="H246" s="31" t="s">
        <v>82</v>
      </c>
      <c r="I246" s="31"/>
      <c r="J246" s="31"/>
      <c r="K246" s="31"/>
      <c r="L246" s="31"/>
      <c r="M246" s="31"/>
      <c r="N246" s="31"/>
      <c r="O246" s="31"/>
      <c r="P246" s="31"/>
      <c r="Q246" s="31"/>
      <c r="R246" s="31"/>
      <c r="S246" s="31"/>
      <c r="T246" s="31"/>
      <c r="U246" s="31" t="s">
        <v>2152</v>
      </c>
      <c r="V246" s="31"/>
      <c r="W246" s="31"/>
      <c r="X246" s="31"/>
      <c r="Y246" s="31"/>
      <c r="Z246" s="31"/>
    </row>
    <row r="247" ht="22.5" customHeight="1">
      <c r="A247" s="30" t="s">
        <v>2153</v>
      </c>
      <c r="B247" s="31" t="s">
        <v>2154</v>
      </c>
      <c r="C247" s="33"/>
      <c r="D247" s="31" t="s">
        <v>78</v>
      </c>
      <c r="E247" s="31" t="s">
        <v>2155</v>
      </c>
      <c r="F247" s="31" t="s">
        <v>2156</v>
      </c>
      <c r="G247" s="31" t="s">
        <v>25</v>
      </c>
      <c r="H247" s="31" t="s">
        <v>82</v>
      </c>
      <c r="I247" s="31" t="s">
        <v>83</v>
      </c>
      <c r="J247" s="31" t="s">
        <v>84</v>
      </c>
      <c r="K247" s="31" t="s">
        <v>85</v>
      </c>
      <c r="L247" s="31" t="s">
        <v>280</v>
      </c>
      <c r="M247" s="31" t="s">
        <v>41</v>
      </c>
      <c r="N247" s="31" t="s">
        <v>120</v>
      </c>
      <c r="O247" s="31"/>
      <c r="P247" s="31" t="s">
        <v>399</v>
      </c>
      <c r="Q247" s="31"/>
      <c r="R247" s="31"/>
      <c r="S247" s="31"/>
      <c r="T247" s="31"/>
      <c r="U247" s="31" t="s">
        <v>2157</v>
      </c>
      <c r="V247" s="31"/>
      <c r="W247" s="31"/>
      <c r="X247" s="31"/>
      <c r="Y247" s="31"/>
      <c r="Z247" s="31"/>
    </row>
    <row r="248" ht="22.5" customHeight="1">
      <c r="A248" s="30" t="s">
        <v>2158</v>
      </c>
      <c r="B248" s="31" t="s">
        <v>2159</v>
      </c>
      <c r="C248" s="32" t="s">
        <v>18</v>
      </c>
      <c r="D248" s="31" t="s">
        <v>2160</v>
      </c>
      <c r="E248" s="31" t="s">
        <v>2161</v>
      </c>
      <c r="F248" s="31" t="s">
        <v>2162</v>
      </c>
      <c r="G248" s="31" t="s">
        <v>23</v>
      </c>
      <c r="H248" s="31" t="s">
        <v>142</v>
      </c>
      <c r="I248" s="31" t="s">
        <v>1276</v>
      </c>
      <c r="J248" s="31" t="s">
        <v>84</v>
      </c>
      <c r="K248" s="31" t="s">
        <v>107</v>
      </c>
      <c r="L248" s="31" t="s">
        <v>86</v>
      </c>
      <c r="M248" s="31" t="s">
        <v>185</v>
      </c>
      <c r="N248" s="31" t="s">
        <v>41</v>
      </c>
      <c r="O248" s="31"/>
      <c r="P248" s="31" t="s">
        <v>186</v>
      </c>
      <c r="Q248" s="31"/>
      <c r="R248" s="31" t="s">
        <v>93</v>
      </c>
      <c r="S248" s="31" t="s">
        <v>2163</v>
      </c>
      <c r="T248" s="31" t="s">
        <v>2164</v>
      </c>
      <c r="U248" s="31" t="s">
        <v>2165</v>
      </c>
      <c r="V248" s="31"/>
      <c r="W248" s="31"/>
      <c r="X248" s="31"/>
      <c r="Y248" s="31" t="s">
        <v>2166</v>
      </c>
      <c r="Z248" s="31"/>
    </row>
    <row r="249" ht="22.5" customHeight="1">
      <c r="A249" s="30" t="s">
        <v>2167</v>
      </c>
      <c r="B249" s="31" t="s">
        <v>2168</v>
      </c>
      <c r="C249" s="33"/>
      <c r="D249" s="31" t="s">
        <v>2169</v>
      </c>
      <c r="E249" s="31" t="s">
        <v>2170</v>
      </c>
      <c r="F249" s="31"/>
      <c r="G249" s="31" t="s">
        <v>39</v>
      </c>
      <c r="H249" s="31" t="s">
        <v>142</v>
      </c>
      <c r="I249" s="31" t="s">
        <v>1276</v>
      </c>
      <c r="J249" s="31" t="s">
        <v>84</v>
      </c>
      <c r="K249" s="31"/>
      <c r="L249" s="31"/>
      <c r="M249" s="31" t="s">
        <v>542</v>
      </c>
      <c r="N249" s="31" t="s">
        <v>210</v>
      </c>
      <c r="O249" s="31"/>
      <c r="P249" s="31"/>
      <c r="Q249" s="31"/>
      <c r="R249" s="31"/>
      <c r="S249" s="31"/>
      <c r="T249" s="31" t="s">
        <v>2171</v>
      </c>
      <c r="U249" s="31" t="s">
        <v>2173</v>
      </c>
      <c r="V249" s="31"/>
      <c r="W249" s="31"/>
      <c r="X249" s="31"/>
      <c r="Y249" s="31"/>
      <c r="Z249" s="31"/>
    </row>
    <row r="250" ht="22.5" customHeight="1">
      <c r="A250" s="30" t="s">
        <v>2174</v>
      </c>
      <c r="B250" s="31" t="s">
        <v>2175</v>
      </c>
      <c r="C250" s="33"/>
      <c r="D250" s="31" t="s">
        <v>2176</v>
      </c>
      <c r="E250" s="31" t="s">
        <v>2177</v>
      </c>
      <c r="F250" s="31"/>
      <c r="G250" s="31" t="s">
        <v>25</v>
      </c>
      <c r="H250" s="31" t="s">
        <v>142</v>
      </c>
      <c r="I250" s="31"/>
      <c r="J250" s="31"/>
      <c r="K250" s="31"/>
      <c r="L250" s="31"/>
      <c r="M250" s="31"/>
      <c r="N250" s="31"/>
      <c r="O250" s="31"/>
      <c r="P250" s="31"/>
      <c r="Q250" s="31"/>
      <c r="R250" s="31"/>
      <c r="S250" s="31"/>
      <c r="T250" s="31" t="s">
        <v>2178</v>
      </c>
      <c r="U250" s="31" t="s">
        <v>2179</v>
      </c>
      <c r="V250" s="31"/>
      <c r="W250" s="31"/>
      <c r="X250" s="31"/>
      <c r="Y250" s="31"/>
      <c r="Z250" s="31"/>
    </row>
    <row r="251" ht="22.5" customHeight="1">
      <c r="A251" s="30" t="s">
        <v>2180</v>
      </c>
      <c r="B251" s="31" t="s">
        <v>2181</v>
      </c>
      <c r="C251" s="32" t="s">
        <v>2182</v>
      </c>
      <c r="D251" s="31" t="s">
        <v>2183</v>
      </c>
      <c r="E251" s="31" t="s">
        <v>2184</v>
      </c>
      <c r="F251" s="31" t="s">
        <v>2185</v>
      </c>
      <c r="G251" s="31" t="s">
        <v>25</v>
      </c>
      <c r="H251" s="31" t="s">
        <v>142</v>
      </c>
      <c r="I251" s="31" t="s">
        <v>1722</v>
      </c>
      <c r="J251" s="31" t="s">
        <v>84</v>
      </c>
      <c r="K251" s="31" t="s">
        <v>85</v>
      </c>
      <c r="L251" s="31" t="s">
        <v>86</v>
      </c>
      <c r="M251" s="31" t="s">
        <v>88</v>
      </c>
      <c r="N251" s="31" t="s">
        <v>89</v>
      </c>
      <c r="O251" s="31"/>
      <c r="P251" s="31"/>
      <c r="Q251" s="30" t="s">
        <v>2186</v>
      </c>
      <c r="R251" s="31" t="s">
        <v>93</v>
      </c>
      <c r="S251" s="31" t="s">
        <v>842</v>
      </c>
      <c r="T251" s="31" t="s">
        <v>2187</v>
      </c>
      <c r="U251" s="31" t="s">
        <v>2188</v>
      </c>
      <c r="V251" s="31"/>
      <c r="W251" s="31"/>
      <c r="X251" s="31"/>
      <c r="Y251" s="31"/>
      <c r="Z251" s="31"/>
    </row>
    <row r="252" ht="22.5" customHeight="1">
      <c r="A252" s="30" t="s">
        <v>2189</v>
      </c>
      <c r="B252" s="31" t="s">
        <v>2190</v>
      </c>
      <c r="C252" s="32" t="s">
        <v>2191</v>
      </c>
      <c r="D252" s="31" t="s">
        <v>2192</v>
      </c>
      <c r="E252" s="31" t="s">
        <v>2193</v>
      </c>
      <c r="F252" s="31" t="s">
        <v>2194</v>
      </c>
      <c r="G252" s="31" t="s">
        <v>23</v>
      </c>
      <c r="H252" s="31" t="s">
        <v>142</v>
      </c>
      <c r="I252" s="31" t="s">
        <v>2195</v>
      </c>
      <c r="J252" s="31" t="s">
        <v>84</v>
      </c>
      <c r="K252" s="31" t="s">
        <v>173</v>
      </c>
      <c r="L252" s="31" t="s">
        <v>86</v>
      </c>
      <c r="M252" s="31" t="s">
        <v>52</v>
      </c>
      <c r="N252" s="31" t="s">
        <v>144</v>
      </c>
      <c r="O252" s="31"/>
      <c r="P252" s="31"/>
      <c r="Q252" s="31"/>
      <c r="R252" s="31" t="s">
        <v>93</v>
      </c>
      <c r="S252" s="31" t="s">
        <v>94</v>
      </c>
      <c r="T252" s="31" t="s">
        <v>2196</v>
      </c>
      <c r="U252" s="31" t="s">
        <v>2197</v>
      </c>
      <c r="V252" s="31"/>
      <c r="W252" s="31"/>
      <c r="X252" s="31"/>
      <c r="Y252" s="31"/>
      <c r="Z252" s="31"/>
    </row>
    <row r="253" ht="22.5" customHeight="1">
      <c r="A253" s="30" t="s">
        <v>2198</v>
      </c>
      <c r="B253" s="31" t="s">
        <v>2199</v>
      </c>
      <c r="C253" s="33"/>
      <c r="D253" s="31" t="s">
        <v>2201</v>
      </c>
      <c r="E253" s="31" t="s">
        <v>2202</v>
      </c>
      <c r="F253" s="31"/>
      <c r="G253" s="31" t="s">
        <v>37</v>
      </c>
      <c r="H253" s="31" t="s">
        <v>142</v>
      </c>
      <c r="I253" s="31"/>
      <c r="J253" s="31"/>
      <c r="K253" s="31"/>
      <c r="L253" s="31"/>
      <c r="M253" s="31"/>
      <c r="N253" s="31"/>
      <c r="O253" s="31"/>
      <c r="P253" s="31"/>
      <c r="Q253" s="31"/>
      <c r="R253" s="31"/>
      <c r="S253" s="31"/>
      <c r="T253" s="31" t="s">
        <v>2203</v>
      </c>
      <c r="U253" s="31" t="s">
        <v>2204</v>
      </c>
      <c r="V253" s="31"/>
      <c r="W253" s="31"/>
      <c r="X253" s="31"/>
      <c r="Y253" s="31"/>
      <c r="Z253" s="31"/>
    </row>
    <row r="254" ht="22.5" customHeight="1">
      <c r="A254" s="30" t="s">
        <v>2205</v>
      </c>
      <c r="B254" s="31" t="s">
        <v>2206</v>
      </c>
      <c r="C254" s="32" t="s">
        <v>2207</v>
      </c>
      <c r="D254" s="31" t="s">
        <v>2208</v>
      </c>
      <c r="E254" s="31" t="s">
        <v>2209</v>
      </c>
      <c r="F254" s="31"/>
      <c r="G254" s="31" t="s">
        <v>23</v>
      </c>
      <c r="H254" s="31" t="s">
        <v>142</v>
      </c>
      <c r="I254" s="31" t="s">
        <v>2210</v>
      </c>
      <c r="J254" s="31" t="s">
        <v>84</v>
      </c>
      <c r="K254" s="31" t="s">
        <v>85</v>
      </c>
      <c r="L254" s="31" t="s">
        <v>226</v>
      </c>
      <c r="M254" s="31" t="s">
        <v>88</v>
      </c>
      <c r="N254" s="31" t="s">
        <v>89</v>
      </c>
      <c r="O254" s="31"/>
      <c r="P254" s="31" t="s">
        <v>492</v>
      </c>
      <c r="Q254" s="31"/>
      <c r="R254" s="31"/>
      <c r="S254" s="31"/>
      <c r="T254" s="31" t="s">
        <v>2212</v>
      </c>
      <c r="U254" s="31" t="s">
        <v>2213</v>
      </c>
      <c r="V254" s="30" t="s">
        <v>2214</v>
      </c>
      <c r="W254" s="31"/>
      <c r="X254" s="31"/>
      <c r="Y254" s="31"/>
      <c r="Z254" s="31"/>
    </row>
    <row r="255" ht="22.5" customHeight="1">
      <c r="A255" s="30" t="s">
        <v>2215</v>
      </c>
      <c r="B255" s="31" t="s">
        <v>2216</v>
      </c>
      <c r="C255" s="32" t="s">
        <v>2217</v>
      </c>
      <c r="D255" s="31" t="s">
        <v>2218</v>
      </c>
      <c r="E255" s="31" t="s">
        <v>2219</v>
      </c>
      <c r="F255" s="31" t="s">
        <v>2220</v>
      </c>
      <c r="G255" s="31" t="s">
        <v>23</v>
      </c>
      <c r="H255" s="31" t="s">
        <v>142</v>
      </c>
      <c r="I255" s="31" t="s">
        <v>935</v>
      </c>
      <c r="J255" s="31" t="s">
        <v>84</v>
      </c>
      <c r="K255" s="31" t="s">
        <v>85</v>
      </c>
      <c r="L255" s="31" t="s">
        <v>131</v>
      </c>
      <c r="M255" s="31" t="s">
        <v>344</v>
      </c>
      <c r="N255" s="31" t="s">
        <v>190</v>
      </c>
      <c r="O255" s="31"/>
      <c r="P255" s="31"/>
      <c r="Q255" s="31"/>
      <c r="R255" s="31" t="s">
        <v>93</v>
      </c>
      <c r="S255" s="31" t="s">
        <v>2222</v>
      </c>
      <c r="T255" s="31" t="s">
        <v>2223</v>
      </c>
      <c r="U255" s="31" t="s">
        <v>2224</v>
      </c>
      <c r="V255" s="31"/>
      <c r="W255" s="31"/>
      <c r="X255" s="31"/>
      <c r="Y255" s="31"/>
      <c r="Z255" s="31"/>
    </row>
    <row r="256" ht="22.5" customHeight="1">
      <c r="A256" s="30" t="s">
        <v>2225</v>
      </c>
      <c r="B256" s="31" t="s">
        <v>2226</v>
      </c>
      <c r="C256" s="33"/>
      <c r="D256" s="31" t="s">
        <v>2227</v>
      </c>
      <c r="E256" s="31" t="s">
        <v>2228</v>
      </c>
      <c r="F256" s="31"/>
      <c r="G256" s="31" t="s">
        <v>23</v>
      </c>
      <c r="H256" s="31" t="s">
        <v>142</v>
      </c>
      <c r="I256" s="31" t="s">
        <v>860</v>
      </c>
      <c r="J256" s="31" t="s">
        <v>84</v>
      </c>
      <c r="K256" s="31"/>
      <c r="L256" s="31"/>
      <c r="M256" s="31" t="s">
        <v>41</v>
      </c>
      <c r="N256" s="31" t="s">
        <v>120</v>
      </c>
      <c r="O256" s="31"/>
      <c r="P256" s="31"/>
      <c r="Q256" s="31"/>
      <c r="R256" s="31"/>
      <c r="S256" s="31"/>
      <c r="T256" s="31" t="s">
        <v>2229</v>
      </c>
      <c r="U256" s="31" t="s">
        <v>2230</v>
      </c>
      <c r="V256" s="31"/>
      <c r="W256" s="31"/>
      <c r="X256" s="31"/>
      <c r="Y256" s="31"/>
      <c r="Z256" s="31"/>
    </row>
    <row r="257" ht="22.5" customHeight="1">
      <c r="A257" s="30" t="s">
        <v>2231</v>
      </c>
      <c r="B257" s="31" t="s">
        <v>2232</v>
      </c>
      <c r="C257" s="33"/>
      <c r="D257" s="31" t="s">
        <v>78</v>
      </c>
      <c r="E257" s="31" t="s">
        <v>2233</v>
      </c>
      <c r="F257" s="31"/>
      <c r="G257" s="31" t="s">
        <v>25</v>
      </c>
      <c r="H257" s="31" t="s">
        <v>82</v>
      </c>
      <c r="I257" s="31" t="s">
        <v>1420</v>
      </c>
      <c r="J257" s="31" t="s">
        <v>84</v>
      </c>
      <c r="K257" s="31" t="s">
        <v>85</v>
      </c>
      <c r="L257" s="31" t="s">
        <v>226</v>
      </c>
      <c r="M257" s="31" t="s">
        <v>542</v>
      </c>
      <c r="N257" s="31" t="s">
        <v>210</v>
      </c>
      <c r="O257" s="31"/>
      <c r="P257" s="31" t="s">
        <v>2096</v>
      </c>
      <c r="Q257" s="31"/>
      <c r="R257" s="31"/>
      <c r="S257" s="31" t="s">
        <v>133</v>
      </c>
      <c r="T257" s="31" t="s">
        <v>2234</v>
      </c>
      <c r="U257" s="31" t="s">
        <v>2235</v>
      </c>
      <c r="V257" s="31"/>
      <c r="W257" s="31"/>
      <c r="X257" s="31"/>
      <c r="Y257" s="31"/>
      <c r="Z257" s="31"/>
    </row>
    <row r="258" ht="22.5" customHeight="1">
      <c r="A258" s="30" t="s">
        <v>2236</v>
      </c>
      <c r="B258" s="31" t="s">
        <v>2238</v>
      </c>
      <c r="C258" s="33"/>
      <c r="D258" s="31" t="s">
        <v>78</v>
      </c>
      <c r="E258" s="31" t="s">
        <v>2239</v>
      </c>
      <c r="F258" s="31" t="s">
        <v>2240</v>
      </c>
      <c r="G258" s="31" t="s">
        <v>25</v>
      </c>
      <c r="H258" s="31" t="s">
        <v>82</v>
      </c>
      <c r="I258" s="31" t="s">
        <v>83</v>
      </c>
      <c r="J258" s="31" t="s">
        <v>84</v>
      </c>
      <c r="K258" s="31" t="s">
        <v>107</v>
      </c>
      <c r="L258" s="31" t="s">
        <v>280</v>
      </c>
      <c r="M258" s="31" t="s">
        <v>185</v>
      </c>
      <c r="N258" s="31" t="s">
        <v>41</v>
      </c>
      <c r="O258" s="31"/>
      <c r="P258" s="31" t="s">
        <v>792</v>
      </c>
      <c r="Q258" s="31"/>
      <c r="R258" s="31"/>
      <c r="S258" s="31" t="s">
        <v>2241</v>
      </c>
      <c r="T258" s="31"/>
      <c r="U258" s="31" t="s">
        <v>2242</v>
      </c>
      <c r="V258" s="31"/>
      <c r="W258" s="31"/>
      <c r="X258" s="31"/>
      <c r="Y258" s="31"/>
      <c r="Z258" s="31"/>
    </row>
    <row r="259" ht="22.5" customHeight="1">
      <c r="A259" s="30" t="s">
        <v>2243</v>
      </c>
      <c r="B259" s="31" t="s">
        <v>2244</v>
      </c>
      <c r="C259" s="33"/>
      <c r="D259" s="31" t="s">
        <v>78</v>
      </c>
      <c r="E259" s="31" t="s">
        <v>2245</v>
      </c>
      <c r="F259" s="31" t="s">
        <v>2246</v>
      </c>
      <c r="G259" s="31" t="s">
        <v>2247</v>
      </c>
      <c r="H259" s="31" t="s">
        <v>82</v>
      </c>
      <c r="I259" s="31" t="s">
        <v>83</v>
      </c>
      <c r="J259" s="31" t="s">
        <v>84</v>
      </c>
      <c r="K259" s="31" t="s">
        <v>107</v>
      </c>
      <c r="L259" s="31" t="s">
        <v>86</v>
      </c>
      <c r="M259" s="31" t="s">
        <v>89</v>
      </c>
      <c r="N259" s="31" t="s">
        <v>108</v>
      </c>
      <c r="O259" s="31"/>
      <c r="P259" s="31" t="s">
        <v>559</v>
      </c>
      <c r="Q259" s="31"/>
      <c r="R259" s="31" t="s">
        <v>93</v>
      </c>
      <c r="S259" s="31" t="s">
        <v>94</v>
      </c>
      <c r="T259" s="31" t="s">
        <v>2248</v>
      </c>
      <c r="U259" s="31" t="s">
        <v>2249</v>
      </c>
      <c r="V259" s="31"/>
      <c r="W259" s="31"/>
      <c r="X259" s="31"/>
      <c r="Y259" s="31"/>
      <c r="Z259" s="31"/>
    </row>
    <row r="260" ht="22.5" customHeight="1">
      <c r="A260" s="30" t="s">
        <v>2251</v>
      </c>
      <c r="B260" s="31" t="s">
        <v>2252</v>
      </c>
      <c r="C260" s="33"/>
      <c r="D260" s="31" t="s">
        <v>78</v>
      </c>
      <c r="E260" s="31" t="s">
        <v>2253</v>
      </c>
      <c r="F260" s="31"/>
      <c r="G260" s="31"/>
      <c r="H260" s="31" t="s">
        <v>82</v>
      </c>
      <c r="I260" s="31"/>
      <c r="J260" s="31"/>
      <c r="K260" s="31"/>
      <c r="L260" s="31"/>
      <c r="M260" s="31"/>
      <c r="N260" s="31"/>
      <c r="O260" s="31"/>
      <c r="P260" s="31"/>
      <c r="Q260" s="31"/>
      <c r="R260" s="31"/>
      <c r="S260" s="31"/>
      <c r="T260" s="31"/>
      <c r="U260" s="31" t="s">
        <v>2254</v>
      </c>
      <c r="V260" s="31"/>
      <c r="W260" s="31"/>
      <c r="X260" s="31"/>
      <c r="Y260" s="31"/>
      <c r="Z260" s="31"/>
    </row>
    <row r="261" ht="22.5" customHeight="1">
      <c r="A261" s="30" t="s">
        <v>2255</v>
      </c>
      <c r="B261" s="31" t="s">
        <v>2257</v>
      </c>
      <c r="C261" s="32" t="s">
        <v>0</v>
      </c>
      <c r="D261" s="31" t="s">
        <v>2258</v>
      </c>
      <c r="E261" s="31" t="s">
        <v>2259</v>
      </c>
      <c r="F261" s="31" t="s">
        <v>2260</v>
      </c>
      <c r="G261" s="31" t="s">
        <v>68</v>
      </c>
      <c r="H261" s="31" t="s">
        <v>142</v>
      </c>
      <c r="I261" s="31" t="s">
        <v>119</v>
      </c>
      <c r="J261" s="31" t="s">
        <v>84</v>
      </c>
      <c r="K261" s="31" t="s">
        <v>85</v>
      </c>
      <c r="L261" s="31" t="s">
        <v>280</v>
      </c>
      <c r="M261" s="39" t="s">
        <v>227</v>
      </c>
      <c r="N261" s="39" t="s">
        <v>228</v>
      </c>
      <c r="O261" s="31"/>
      <c r="P261" s="31" t="s">
        <v>982</v>
      </c>
      <c r="Q261" s="30" t="s">
        <v>2261</v>
      </c>
      <c r="R261" s="31" t="s">
        <v>93</v>
      </c>
      <c r="S261" s="31" t="s">
        <v>2262</v>
      </c>
      <c r="T261" s="31" t="s">
        <v>2263</v>
      </c>
      <c r="U261" s="31" t="s">
        <v>2264</v>
      </c>
      <c r="V261" s="31"/>
      <c r="W261" s="31"/>
      <c r="X261" s="31"/>
      <c r="Y261" s="31"/>
      <c r="Z261" s="31" t="s">
        <v>2265</v>
      </c>
    </row>
    <row r="262" ht="22.5" customHeight="1">
      <c r="A262" s="30" t="s">
        <v>2266</v>
      </c>
      <c r="B262" s="31" t="s">
        <v>2267</v>
      </c>
      <c r="C262" s="33"/>
      <c r="D262" s="31" t="s">
        <v>78</v>
      </c>
      <c r="E262" s="31" t="s">
        <v>2268</v>
      </c>
      <c r="F262" s="31" t="s">
        <v>2269</v>
      </c>
      <c r="G262" s="31" t="s">
        <v>25</v>
      </c>
      <c r="H262" s="31" t="s">
        <v>82</v>
      </c>
      <c r="I262" s="31" t="s">
        <v>83</v>
      </c>
      <c r="J262" s="31" t="s">
        <v>84</v>
      </c>
      <c r="K262" s="31" t="s">
        <v>107</v>
      </c>
      <c r="L262" s="31" t="s">
        <v>86</v>
      </c>
      <c r="M262" s="31" t="s">
        <v>88</v>
      </c>
      <c r="N262" s="31" t="s">
        <v>89</v>
      </c>
      <c r="O262" s="31"/>
      <c r="P262" s="31" t="s">
        <v>320</v>
      </c>
      <c r="Q262" s="31"/>
      <c r="R262" s="31"/>
      <c r="S262" s="31" t="s">
        <v>2270</v>
      </c>
      <c r="T262" s="31"/>
      <c r="U262" s="31" t="s">
        <v>2271</v>
      </c>
      <c r="V262" s="31"/>
      <c r="W262" s="31"/>
      <c r="X262" s="31"/>
      <c r="Y262" s="31"/>
      <c r="Z262" s="31"/>
    </row>
    <row r="263" ht="22.5" customHeight="1">
      <c r="A263" s="30" t="s">
        <v>2272</v>
      </c>
      <c r="B263" s="31" t="s">
        <v>2273</v>
      </c>
      <c r="C263" s="33"/>
      <c r="D263" s="31" t="s">
        <v>78</v>
      </c>
      <c r="E263" s="31" t="s">
        <v>2274</v>
      </c>
      <c r="F263" s="31"/>
      <c r="G263" s="31" t="s">
        <v>25</v>
      </c>
      <c r="H263" s="31" t="s">
        <v>82</v>
      </c>
      <c r="I263" s="31"/>
      <c r="J263" s="31"/>
      <c r="K263" s="31"/>
      <c r="L263" s="31"/>
      <c r="M263" s="31"/>
      <c r="N263" s="31"/>
      <c r="O263" s="31"/>
      <c r="P263" s="31"/>
      <c r="Q263" s="31"/>
      <c r="R263" s="31"/>
      <c r="S263" s="31"/>
      <c r="T263" s="31"/>
      <c r="U263" s="31" t="s">
        <v>2275</v>
      </c>
      <c r="V263" s="31"/>
      <c r="W263" s="31"/>
      <c r="X263" s="31"/>
      <c r="Y263" s="31"/>
      <c r="Z263" s="31"/>
    </row>
    <row r="264" ht="22.5" customHeight="1">
      <c r="A264" s="30" t="s">
        <v>2276</v>
      </c>
      <c r="B264" s="31" t="s">
        <v>2277</v>
      </c>
      <c r="C264" s="33"/>
      <c r="D264" s="31" t="s">
        <v>78</v>
      </c>
      <c r="E264" s="31" t="s">
        <v>2278</v>
      </c>
      <c r="F264" s="31"/>
      <c r="G264" s="31"/>
      <c r="H264" s="31" t="s">
        <v>82</v>
      </c>
      <c r="I264" s="31"/>
      <c r="J264" s="31"/>
      <c r="K264" s="31"/>
      <c r="L264" s="31"/>
      <c r="M264" s="31"/>
      <c r="N264" s="31"/>
      <c r="O264" s="31"/>
      <c r="P264" s="31"/>
      <c r="Q264" s="31"/>
      <c r="R264" s="31"/>
      <c r="S264" s="31"/>
      <c r="T264" s="31"/>
      <c r="U264" s="31" t="s">
        <v>2279</v>
      </c>
      <c r="V264" s="31"/>
      <c r="W264" s="31"/>
      <c r="X264" s="31"/>
      <c r="Y264" s="31"/>
      <c r="Z264" s="31"/>
    </row>
    <row r="265" ht="22.5" customHeight="1">
      <c r="A265" s="30" t="s">
        <v>2280</v>
      </c>
      <c r="B265" s="31" t="s">
        <v>2281</v>
      </c>
      <c r="C265" s="33"/>
      <c r="D265" s="31" t="s">
        <v>78</v>
      </c>
      <c r="E265" s="31" t="s">
        <v>2282</v>
      </c>
      <c r="F265" s="31"/>
      <c r="G265" s="31"/>
      <c r="H265" s="31" t="s">
        <v>82</v>
      </c>
      <c r="I265" s="31"/>
      <c r="J265" s="31"/>
      <c r="K265" s="31"/>
      <c r="L265" s="31"/>
      <c r="M265" s="31"/>
      <c r="N265" s="31"/>
      <c r="O265" s="31"/>
      <c r="P265" s="31"/>
      <c r="Q265" s="31"/>
      <c r="R265" s="31"/>
      <c r="S265" s="31"/>
      <c r="T265" s="31"/>
      <c r="U265" s="31" t="s">
        <v>2283</v>
      </c>
      <c r="V265" s="31"/>
      <c r="W265" s="31"/>
      <c r="X265" s="31"/>
      <c r="Y265" s="31"/>
      <c r="Z265" s="31"/>
    </row>
    <row r="266" ht="22.5" customHeight="1">
      <c r="A266" s="30" t="s">
        <v>2284</v>
      </c>
      <c r="B266" s="31" t="s">
        <v>2285</v>
      </c>
      <c r="C266" s="33"/>
      <c r="D266" s="31" t="s">
        <v>78</v>
      </c>
      <c r="E266" s="31" t="s">
        <v>2286</v>
      </c>
      <c r="F266" s="31"/>
      <c r="G266" s="31" t="s">
        <v>43</v>
      </c>
      <c r="H266" s="31" t="s">
        <v>82</v>
      </c>
      <c r="I266" s="31" t="s">
        <v>2287</v>
      </c>
      <c r="J266" s="31" t="s">
        <v>84</v>
      </c>
      <c r="K266" s="31" t="s">
        <v>85</v>
      </c>
      <c r="L266" s="31" t="s">
        <v>280</v>
      </c>
      <c r="M266" s="31" t="s">
        <v>88</v>
      </c>
      <c r="N266" s="31" t="s">
        <v>89</v>
      </c>
      <c r="O266" s="31"/>
      <c r="P266" s="31" t="s">
        <v>230</v>
      </c>
      <c r="Q266" s="31"/>
      <c r="R266" s="31"/>
      <c r="S266" s="31" t="s">
        <v>133</v>
      </c>
      <c r="T266" s="31" t="s">
        <v>2289</v>
      </c>
      <c r="U266" s="31" t="s">
        <v>2290</v>
      </c>
      <c r="V266" s="30" t="s">
        <v>2291</v>
      </c>
      <c r="W266" s="31"/>
      <c r="X266" s="31"/>
      <c r="Y266" s="31"/>
      <c r="Z266" s="31"/>
    </row>
    <row r="267" ht="22.5" customHeight="1">
      <c r="A267" s="30" t="s">
        <v>2292</v>
      </c>
      <c r="B267" s="31" t="s">
        <v>2293</v>
      </c>
      <c r="C267" s="32" t="s">
        <v>485</v>
      </c>
      <c r="D267" s="31" t="s">
        <v>2294</v>
      </c>
      <c r="E267" s="31" t="s">
        <v>2295</v>
      </c>
      <c r="F267" s="31"/>
      <c r="G267" s="31" t="s">
        <v>35</v>
      </c>
      <c r="H267" s="31" t="s">
        <v>142</v>
      </c>
      <c r="I267" s="31" t="s">
        <v>2296</v>
      </c>
      <c r="J267" s="31" t="s">
        <v>84</v>
      </c>
      <c r="K267" s="31" t="s">
        <v>173</v>
      </c>
      <c r="L267" s="31" t="s">
        <v>131</v>
      </c>
      <c r="M267" s="31" t="s">
        <v>88</v>
      </c>
      <c r="N267" s="31" t="s">
        <v>89</v>
      </c>
      <c r="O267" s="31"/>
      <c r="P267" s="31" t="s">
        <v>1208</v>
      </c>
      <c r="Q267" s="31"/>
      <c r="R267" s="31"/>
      <c r="S267" s="31"/>
      <c r="T267" s="31" t="s">
        <v>2297</v>
      </c>
      <c r="U267" s="31" t="s">
        <v>2298</v>
      </c>
      <c r="V267" s="31"/>
      <c r="W267" s="31"/>
      <c r="X267" s="31"/>
      <c r="Y267" s="31"/>
      <c r="Z267" s="31"/>
    </row>
    <row r="268" ht="22.5" customHeight="1">
      <c r="A268" s="30" t="s">
        <v>2300</v>
      </c>
      <c r="B268" s="31" t="s">
        <v>2301</v>
      </c>
      <c r="C268" s="33"/>
      <c r="D268" s="31" t="s">
        <v>78</v>
      </c>
      <c r="E268" s="31" t="s">
        <v>2302</v>
      </c>
      <c r="F268" s="31"/>
      <c r="G268" s="31" t="s">
        <v>2303</v>
      </c>
      <c r="H268" s="31" t="s">
        <v>82</v>
      </c>
      <c r="I268" s="31"/>
      <c r="J268" s="31"/>
      <c r="K268" s="31"/>
      <c r="L268" s="31"/>
      <c r="M268" s="31"/>
      <c r="N268" s="31"/>
      <c r="O268" s="31"/>
      <c r="P268" s="31"/>
      <c r="Q268" s="31"/>
      <c r="R268" s="31"/>
      <c r="S268" s="31"/>
      <c r="T268" s="31"/>
      <c r="U268" s="31" t="s">
        <v>2304</v>
      </c>
      <c r="V268" s="31"/>
      <c r="W268" s="31"/>
      <c r="X268" s="31"/>
      <c r="Y268" s="31"/>
      <c r="Z268" s="31"/>
    </row>
    <row r="269" ht="22.5" customHeight="1">
      <c r="A269" s="30" t="s">
        <v>2305</v>
      </c>
      <c r="B269" s="31" t="s">
        <v>2306</v>
      </c>
      <c r="C269" s="33"/>
      <c r="D269" s="31" t="s">
        <v>78</v>
      </c>
      <c r="E269" s="31" t="s">
        <v>2307</v>
      </c>
      <c r="F269" s="31"/>
      <c r="G269" s="31" t="s">
        <v>2303</v>
      </c>
      <c r="H269" s="31" t="s">
        <v>82</v>
      </c>
      <c r="I269" s="31"/>
      <c r="J269" s="31"/>
      <c r="K269" s="31"/>
      <c r="L269" s="31"/>
      <c r="M269" s="31"/>
      <c r="N269" s="31"/>
      <c r="O269" s="31"/>
      <c r="P269" s="31"/>
      <c r="Q269" s="31"/>
      <c r="R269" s="31"/>
      <c r="S269" s="31"/>
      <c r="T269" s="31"/>
      <c r="U269" s="31" t="s">
        <v>2309</v>
      </c>
      <c r="V269" s="31"/>
      <c r="W269" s="31"/>
      <c r="X269" s="31"/>
      <c r="Y269" s="31"/>
      <c r="Z269" s="31"/>
    </row>
    <row r="270" ht="22.5" customHeight="1">
      <c r="A270" s="30" t="s">
        <v>2310</v>
      </c>
      <c r="B270" s="31" t="s">
        <v>2311</v>
      </c>
      <c r="C270" s="33"/>
      <c r="D270" s="31" t="s">
        <v>78</v>
      </c>
      <c r="E270" s="31" t="s">
        <v>2312</v>
      </c>
      <c r="F270" s="31"/>
      <c r="G270" s="31" t="s">
        <v>2303</v>
      </c>
      <c r="H270" s="31" t="s">
        <v>82</v>
      </c>
      <c r="I270" s="31"/>
      <c r="J270" s="31"/>
      <c r="K270" s="31"/>
      <c r="L270" s="31"/>
      <c r="M270" s="31"/>
      <c r="N270" s="31"/>
      <c r="O270" s="31"/>
      <c r="P270" s="31"/>
      <c r="Q270" s="31"/>
      <c r="R270" s="31"/>
      <c r="S270" s="31"/>
      <c r="T270" s="31"/>
      <c r="U270" s="31" t="s">
        <v>2313</v>
      </c>
      <c r="V270" s="31"/>
      <c r="W270" s="31"/>
      <c r="X270" s="31"/>
      <c r="Y270" s="31"/>
      <c r="Z270" s="31"/>
    </row>
    <row r="271" ht="22.5" customHeight="1">
      <c r="A271" s="30" t="s">
        <v>2314</v>
      </c>
      <c r="B271" s="31" t="s">
        <v>2315</v>
      </c>
      <c r="C271" s="33"/>
      <c r="D271" s="31" t="s">
        <v>78</v>
      </c>
      <c r="E271" s="31" t="s">
        <v>2317</v>
      </c>
      <c r="F271" s="31"/>
      <c r="G271" s="31" t="s">
        <v>25</v>
      </c>
      <c r="H271" s="31" t="s">
        <v>82</v>
      </c>
      <c r="I271" s="31"/>
      <c r="J271" s="31"/>
      <c r="K271" s="31"/>
      <c r="L271" s="31"/>
      <c r="M271" s="31"/>
      <c r="N271" s="31"/>
      <c r="O271" s="31"/>
      <c r="P271" s="31"/>
      <c r="Q271" s="31"/>
      <c r="R271" s="31"/>
      <c r="S271" s="31"/>
      <c r="T271" s="31" t="s">
        <v>2318</v>
      </c>
      <c r="U271" s="31" t="s">
        <v>2319</v>
      </c>
      <c r="V271" s="31"/>
      <c r="W271" s="31"/>
      <c r="X271" s="31"/>
      <c r="Y271" s="31"/>
      <c r="Z271" s="31"/>
    </row>
    <row r="272" ht="22.5" customHeight="1">
      <c r="A272" s="30" t="s">
        <v>2320</v>
      </c>
      <c r="B272" s="31" t="s">
        <v>2321</v>
      </c>
      <c r="C272" s="33"/>
      <c r="D272" s="31" t="s">
        <v>2322</v>
      </c>
      <c r="E272" s="31" t="s">
        <v>2323</v>
      </c>
      <c r="F272" s="31"/>
      <c r="G272" s="31" t="s">
        <v>25</v>
      </c>
      <c r="H272" s="31" t="s">
        <v>142</v>
      </c>
      <c r="I272" s="31"/>
      <c r="J272" s="31"/>
      <c r="K272" s="31"/>
      <c r="L272" s="31"/>
      <c r="M272" s="31"/>
      <c r="N272" s="31"/>
      <c r="O272" s="31"/>
      <c r="P272" s="31"/>
      <c r="Q272" s="31"/>
      <c r="R272" s="31"/>
      <c r="S272" s="31"/>
      <c r="T272" s="31" t="s">
        <v>2324</v>
      </c>
      <c r="U272" s="31" t="s">
        <v>2325</v>
      </c>
      <c r="V272" s="31"/>
      <c r="W272" s="31"/>
      <c r="X272" s="31"/>
      <c r="Y272" s="31"/>
      <c r="Z272" s="31"/>
    </row>
    <row r="273" ht="22.5" customHeight="1">
      <c r="A273" s="30" t="s">
        <v>2326</v>
      </c>
      <c r="B273" s="31" t="s">
        <v>2327</v>
      </c>
      <c r="C273" s="33"/>
      <c r="D273" s="31" t="s">
        <v>2328</v>
      </c>
      <c r="E273" s="31" t="s">
        <v>2329</v>
      </c>
      <c r="F273" s="31"/>
      <c r="G273" s="31" t="s">
        <v>25</v>
      </c>
      <c r="H273" s="31" t="s">
        <v>142</v>
      </c>
      <c r="I273" s="31" t="s">
        <v>925</v>
      </c>
      <c r="J273" s="31" t="s">
        <v>84</v>
      </c>
      <c r="K273" s="31" t="s">
        <v>173</v>
      </c>
      <c r="L273" s="31" t="s">
        <v>226</v>
      </c>
      <c r="M273" s="31" t="s">
        <v>41</v>
      </c>
      <c r="N273" s="31" t="s">
        <v>120</v>
      </c>
      <c r="O273" s="31"/>
      <c r="P273" s="31" t="s">
        <v>926</v>
      </c>
      <c r="Q273" s="31"/>
      <c r="R273" s="31" t="s">
        <v>93</v>
      </c>
      <c r="S273" s="31" t="s">
        <v>94</v>
      </c>
      <c r="T273" s="31" t="s">
        <v>2330</v>
      </c>
      <c r="U273" s="31" t="s">
        <v>2331</v>
      </c>
      <c r="V273" s="30" t="s">
        <v>2332</v>
      </c>
      <c r="W273" s="31"/>
      <c r="X273" s="31"/>
      <c r="Y273" s="31"/>
      <c r="Z273" s="31"/>
    </row>
    <row r="274" ht="22.5" customHeight="1">
      <c r="A274" s="30" t="s">
        <v>2333</v>
      </c>
      <c r="B274" s="31" t="s">
        <v>2334</v>
      </c>
      <c r="C274" s="33"/>
      <c r="D274" s="31" t="s">
        <v>2336</v>
      </c>
      <c r="E274" s="31" t="s">
        <v>2337</v>
      </c>
      <c r="F274" s="31" t="s">
        <v>2338</v>
      </c>
      <c r="G274" s="31" t="s">
        <v>68</v>
      </c>
      <c r="H274" s="31" t="s">
        <v>142</v>
      </c>
      <c r="I274" s="31" t="s">
        <v>1073</v>
      </c>
      <c r="J274" s="31" t="s">
        <v>84</v>
      </c>
      <c r="K274" s="31" t="s">
        <v>85</v>
      </c>
      <c r="L274" s="31" t="s">
        <v>226</v>
      </c>
      <c r="M274" s="31" t="s">
        <v>152</v>
      </c>
      <c r="N274" s="31" t="s">
        <v>153</v>
      </c>
      <c r="O274" s="31"/>
      <c r="P274" s="31" t="s">
        <v>926</v>
      </c>
      <c r="Q274" s="31"/>
      <c r="R274" s="31"/>
      <c r="S274" s="31"/>
      <c r="T274" s="31" t="s">
        <v>2339</v>
      </c>
      <c r="U274" s="31" t="s">
        <v>2340</v>
      </c>
      <c r="V274" s="31"/>
      <c r="W274" s="31"/>
      <c r="X274" s="31"/>
      <c r="Y274" s="31"/>
      <c r="Z274" s="31"/>
    </row>
    <row r="275" ht="22.5" customHeight="1">
      <c r="A275" s="30" t="s">
        <v>2341</v>
      </c>
      <c r="B275" s="31" t="s">
        <v>2342</v>
      </c>
      <c r="C275" s="32" t="s">
        <v>1303</v>
      </c>
      <c r="D275" s="31" t="s">
        <v>2343</v>
      </c>
      <c r="E275" s="31" t="s">
        <v>2344</v>
      </c>
      <c r="F275" s="31" t="s">
        <v>2345</v>
      </c>
      <c r="G275" s="31" t="s">
        <v>25</v>
      </c>
      <c r="H275" s="31" t="s">
        <v>142</v>
      </c>
      <c r="I275" s="31" t="s">
        <v>264</v>
      </c>
      <c r="J275" s="31" t="s">
        <v>84</v>
      </c>
      <c r="K275" s="31" t="s">
        <v>173</v>
      </c>
      <c r="L275" s="31" t="s">
        <v>226</v>
      </c>
      <c r="M275" s="31" t="s">
        <v>88</v>
      </c>
      <c r="N275" s="31" t="s">
        <v>89</v>
      </c>
      <c r="O275" s="31"/>
      <c r="P275" s="31"/>
      <c r="Q275" s="30" t="s">
        <v>2347</v>
      </c>
      <c r="R275" s="31" t="s">
        <v>93</v>
      </c>
      <c r="S275" s="31" t="s">
        <v>842</v>
      </c>
      <c r="T275" s="31" t="s">
        <v>2348</v>
      </c>
      <c r="U275" s="31" t="s">
        <v>2349</v>
      </c>
      <c r="V275" s="31" t="s">
        <v>2350</v>
      </c>
      <c r="W275" s="31"/>
      <c r="X275" s="31"/>
      <c r="Y275" s="31"/>
      <c r="Z275" s="31"/>
    </row>
    <row r="276" ht="22.5" customHeight="1">
      <c r="A276" s="30" t="s">
        <v>2351</v>
      </c>
      <c r="B276" s="31" t="s">
        <v>2352</v>
      </c>
      <c r="C276" s="33"/>
      <c r="D276" s="31" t="s">
        <v>78</v>
      </c>
      <c r="E276" s="31" t="s">
        <v>2353</v>
      </c>
      <c r="F276" s="31" t="s">
        <v>2354</v>
      </c>
      <c r="G276" s="31" t="s">
        <v>25</v>
      </c>
      <c r="H276" s="31" t="s">
        <v>82</v>
      </c>
      <c r="I276" s="31" t="s">
        <v>596</v>
      </c>
      <c r="J276" s="31" t="s">
        <v>84</v>
      </c>
      <c r="K276" s="31" t="s">
        <v>85</v>
      </c>
      <c r="L276" s="31" t="s">
        <v>280</v>
      </c>
      <c r="M276" s="31" t="s">
        <v>185</v>
      </c>
      <c r="N276" s="31" t="s">
        <v>41</v>
      </c>
      <c r="O276" s="31"/>
      <c r="P276" s="31" t="s">
        <v>851</v>
      </c>
      <c r="Q276" s="31"/>
      <c r="R276" s="31"/>
      <c r="S276" s="31"/>
      <c r="T276" s="31" t="s">
        <v>2355</v>
      </c>
      <c r="U276" s="31" t="s">
        <v>2356</v>
      </c>
      <c r="V276" s="31"/>
      <c r="W276" s="31"/>
      <c r="X276" s="31"/>
      <c r="Y276" s="31"/>
      <c r="Z276" s="31"/>
    </row>
    <row r="277" ht="22.5" customHeight="1">
      <c r="A277" s="30" t="s">
        <v>2358</v>
      </c>
      <c r="B277" s="31" t="s">
        <v>2359</v>
      </c>
      <c r="C277" s="33"/>
      <c r="D277" s="31" t="s">
        <v>2360</v>
      </c>
      <c r="E277" s="31" t="s">
        <v>2361</v>
      </c>
      <c r="F277" s="31" t="s">
        <v>2362</v>
      </c>
      <c r="G277" s="31" t="s">
        <v>39</v>
      </c>
      <c r="H277" s="31" t="s">
        <v>142</v>
      </c>
      <c r="I277" s="31" t="s">
        <v>925</v>
      </c>
      <c r="J277" s="31" t="s">
        <v>84</v>
      </c>
      <c r="K277" s="31" t="s">
        <v>85</v>
      </c>
      <c r="L277" s="31" t="s">
        <v>226</v>
      </c>
      <c r="M277" s="31" t="s">
        <v>41</v>
      </c>
      <c r="N277" s="31" t="s">
        <v>120</v>
      </c>
      <c r="O277" s="31"/>
      <c r="P277" s="31" t="s">
        <v>831</v>
      </c>
      <c r="Q277" s="31"/>
      <c r="R277" s="31" t="s">
        <v>93</v>
      </c>
      <c r="S277" s="31" t="s">
        <v>94</v>
      </c>
      <c r="T277" s="31" t="s">
        <v>2363</v>
      </c>
      <c r="U277" s="31" t="s">
        <v>2364</v>
      </c>
      <c r="V277" s="31"/>
      <c r="W277" s="31"/>
      <c r="X277" s="31"/>
      <c r="Y277" s="31"/>
      <c r="Z277" s="31"/>
    </row>
    <row r="278" ht="22.5" customHeight="1">
      <c r="A278" s="30" t="s">
        <v>2365</v>
      </c>
      <c r="B278" s="31" t="s">
        <v>2366</v>
      </c>
      <c r="C278" s="33"/>
      <c r="D278" s="31" t="s">
        <v>2367</v>
      </c>
      <c r="E278" s="31" t="s">
        <v>2369</v>
      </c>
      <c r="F278" s="31"/>
      <c r="G278" s="31" t="s">
        <v>68</v>
      </c>
      <c r="H278" s="31" t="s">
        <v>142</v>
      </c>
      <c r="I278" s="31" t="s">
        <v>877</v>
      </c>
      <c r="J278" s="31" t="s">
        <v>84</v>
      </c>
      <c r="K278" s="31"/>
      <c r="L278" s="31"/>
      <c r="M278" s="31" t="s">
        <v>88</v>
      </c>
      <c r="N278" s="31" t="s">
        <v>89</v>
      </c>
      <c r="O278" s="31"/>
      <c r="P278" s="31"/>
      <c r="Q278" s="31"/>
      <c r="R278" s="31"/>
      <c r="S278" s="31"/>
      <c r="T278" s="31" t="s">
        <v>2370</v>
      </c>
      <c r="U278" s="31" t="s">
        <v>2371</v>
      </c>
      <c r="V278" s="31"/>
      <c r="W278" s="31"/>
      <c r="X278" s="31"/>
      <c r="Y278" s="31"/>
      <c r="Z278" s="31"/>
    </row>
    <row r="279" ht="22.5" customHeight="1">
      <c r="A279" s="30" t="s">
        <v>2372</v>
      </c>
      <c r="B279" s="31" t="s">
        <v>2373</v>
      </c>
      <c r="C279" s="33"/>
      <c r="D279" s="31" t="s">
        <v>78</v>
      </c>
      <c r="E279" s="31" t="s">
        <v>2374</v>
      </c>
      <c r="F279" s="31" t="s">
        <v>2375</v>
      </c>
      <c r="G279" s="31" t="s">
        <v>25</v>
      </c>
      <c r="H279" s="31" t="s">
        <v>82</v>
      </c>
      <c r="I279" s="31" t="s">
        <v>596</v>
      </c>
      <c r="J279" s="31" t="s">
        <v>84</v>
      </c>
      <c r="K279" s="31" t="s">
        <v>85</v>
      </c>
      <c r="L279" s="31" t="s">
        <v>280</v>
      </c>
      <c r="M279" s="31" t="s">
        <v>185</v>
      </c>
      <c r="N279" s="31" t="s">
        <v>41</v>
      </c>
      <c r="O279" s="31"/>
      <c r="P279" s="31" t="s">
        <v>851</v>
      </c>
      <c r="Q279" s="31"/>
      <c r="R279" s="31"/>
      <c r="S279" s="31"/>
      <c r="T279" s="31" t="s">
        <v>2376</v>
      </c>
      <c r="U279" s="31" t="s">
        <v>2377</v>
      </c>
      <c r="V279" s="31"/>
      <c r="W279" s="31"/>
      <c r="X279" s="31"/>
      <c r="Y279" s="31"/>
      <c r="Z279" s="31"/>
    </row>
    <row r="280" ht="22.5" customHeight="1">
      <c r="A280" s="30" t="s">
        <v>2378</v>
      </c>
      <c r="B280" s="31" t="s">
        <v>2379</v>
      </c>
      <c r="C280" s="33"/>
      <c r="D280" s="31" t="s">
        <v>78</v>
      </c>
      <c r="E280" s="31" t="s">
        <v>2380</v>
      </c>
      <c r="F280" s="31"/>
      <c r="G280" s="31" t="s">
        <v>25</v>
      </c>
      <c r="H280" s="31" t="s">
        <v>82</v>
      </c>
      <c r="I280" s="31"/>
      <c r="J280" s="31"/>
      <c r="K280" s="31"/>
      <c r="L280" s="31"/>
      <c r="M280" s="31"/>
      <c r="N280" s="31"/>
      <c r="O280" s="31"/>
      <c r="P280" s="31"/>
      <c r="Q280" s="31"/>
      <c r="R280" s="31"/>
      <c r="S280" s="31"/>
      <c r="T280" s="31" t="s">
        <v>2381</v>
      </c>
      <c r="U280" s="31" t="s">
        <v>2382</v>
      </c>
      <c r="V280" s="31"/>
      <c r="W280" s="31"/>
      <c r="X280" s="31"/>
      <c r="Y280" s="31"/>
      <c r="Z280" s="31"/>
    </row>
    <row r="281" ht="22.5" customHeight="1">
      <c r="A281" s="30" t="s">
        <v>2383</v>
      </c>
      <c r="B281" s="31" t="s">
        <v>2384</v>
      </c>
      <c r="C281" s="33"/>
      <c r="D281" s="31" t="s">
        <v>78</v>
      </c>
      <c r="E281" s="31" t="s">
        <v>2385</v>
      </c>
      <c r="F281" s="30" t="s">
        <v>2386</v>
      </c>
      <c r="G281" s="31" t="s">
        <v>25</v>
      </c>
      <c r="H281" s="31" t="s">
        <v>82</v>
      </c>
      <c r="I281" s="31" t="s">
        <v>83</v>
      </c>
      <c r="J281" s="31" t="s">
        <v>84</v>
      </c>
      <c r="K281" s="31" t="s">
        <v>107</v>
      </c>
      <c r="L281" s="31" t="s">
        <v>280</v>
      </c>
      <c r="M281" s="31" t="s">
        <v>108</v>
      </c>
      <c r="N281" s="31" t="s">
        <v>101</v>
      </c>
      <c r="O281" s="31"/>
      <c r="P281" s="31"/>
      <c r="Q281" s="31"/>
      <c r="R281" s="31"/>
      <c r="S281" s="31"/>
      <c r="T281" s="31" t="s">
        <v>2387</v>
      </c>
      <c r="U281" s="31" t="s">
        <v>2388</v>
      </c>
      <c r="V281" s="31"/>
      <c r="W281" s="31"/>
      <c r="X281" s="31"/>
      <c r="Y281" s="31"/>
      <c r="Z281" s="31"/>
    </row>
    <row r="282" ht="22.5" customHeight="1">
      <c r="A282" s="30" t="s">
        <v>2389</v>
      </c>
      <c r="B282" s="31" t="s">
        <v>2390</v>
      </c>
      <c r="C282" s="33"/>
      <c r="D282" s="31" t="s">
        <v>78</v>
      </c>
      <c r="E282" s="31" t="s">
        <v>2391</v>
      </c>
      <c r="F282" s="31"/>
      <c r="G282" s="31" t="s">
        <v>25</v>
      </c>
      <c r="H282" s="31" t="s">
        <v>82</v>
      </c>
      <c r="I282" s="31"/>
      <c r="J282" s="31"/>
      <c r="K282" s="31"/>
      <c r="L282" s="31"/>
      <c r="M282" s="31"/>
      <c r="N282" s="31"/>
      <c r="O282" s="31"/>
      <c r="P282" s="31"/>
      <c r="Q282" s="31"/>
      <c r="R282" s="31"/>
      <c r="S282" s="31"/>
      <c r="T282" s="31" t="s">
        <v>2392</v>
      </c>
      <c r="U282" s="31" t="s">
        <v>2393</v>
      </c>
      <c r="V282" s="31"/>
      <c r="W282" s="31"/>
      <c r="X282" s="31"/>
      <c r="Y282" s="31"/>
      <c r="Z282" s="31"/>
    </row>
    <row r="283" ht="22.5" customHeight="1">
      <c r="A283" s="30" t="s">
        <v>2394</v>
      </c>
      <c r="B283" s="31" t="s">
        <v>2395</v>
      </c>
      <c r="C283" s="33"/>
      <c r="D283" s="31" t="s">
        <v>78</v>
      </c>
      <c r="E283" s="31" t="s">
        <v>2397</v>
      </c>
      <c r="F283" s="31"/>
      <c r="G283" s="31" t="s">
        <v>2303</v>
      </c>
      <c r="H283" s="31" t="s">
        <v>82</v>
      </c>
      <c r="I283" s="31"/>
      <c r="J283" s="31"/>
      <c r="K283" s="31"/>
      <c r="L283" s="31"/>
      <c r="M283" s="31"/>
      <c r="N283" s="31"/>
      <c r="O283" s="31"/>
      <c r="P283" s="31"/>
      <c r="Q283" s="31"/>
      <c r="R283" s="31"/>
      <c r="S283" s="31"/>
      <c r="T283" s="31" t="s">
        <v>2392</v>
      </c>
      <c r="U283" s="31" t="s">
        <v>2398</v>
      </c>
      <c r="V283" s="31"/>
      <c r="W283" s="31"/>
      <c r="X283" s="31"/>
      <c r="Y283" s="31"/>
      <c r="Z283" s="31"/>
    </row>
    <row r="284" ht="22.5" customHeight="1">
      <c r="A284" s="30" t="s">
        <v>2399</v>
      </c>
      <c r="B284" s="31" t="s">
        <v>2400</v>
      </c>
      <c r="C284" s="32" t="s">
        <v>506</v>
      </c>
      <c r="D284" s="31" t="s">
        <v>2401</v>
      </c>
      <c r="E284" s="31" t="s">
        <v>2402</v>
      </c>
      <c r="F284" s="31" t="s">
        <v>2403</v>
      </c>
      <c r="G284" s="31" t="s">
        <v>35</v>
      </c>
      <c r="H284" s="31" t="s">
        <v>142</v>
      </c>
      <c r="I284" s="31" t="s">
        <v>264</v>
      </c>
      <c r="J284" s="31" t="s">
        <v>84</v>
      </c>
      <c r="K284" s="31" t="s">
        <v>173</v>
      </c>
      <c r="L284" s="31" t="s">
        <v>226</v>
      </c>
      <c r="M284" s="31" t="s">
        <v>41</v>
      </c>
      <c r="N284" s="31" t="s">
        <v>120</v>
      </c>
      <c r="O284" s="31"/>
      <c r="P284" s="31" t="s">
        <v>1244</v>
      </c>
      <c r="Q284" s="30" t="s">
        <v>2404</v>
      </c>
      <c r="R284" s="31" t="s">
        <v>93</v>
      </c>
      <c r="S284" s="31" t="s">
        <v>689</v>
      </c>
      <c r="T284" s="31" t="s">
        <v>2407</v>
      </c>
      <c r="U284" s="31" t="s">
        <v>2408</v>
      </c>
      <c r="V284" s="30" t="s">
        <v>2409</v>
      </c>
      <c r="W284" s="31"/>
      <c r="X284" s="31"/>
      <c r="Y284" s="31"/>
      <c r="Z284" s="31"/>
    </row>
    <row r="285" ht="22.5" customHeight="1">
      <c r="A285" s="30" t="s">
        <v>2410</v>
      </c>
      <c r="B285" s="31" t="s">
        <v>2411</v>
      </c>
      <c r="C285" s="33"/>
      <c r="D285" s="31" t="s">
        <v>2412</v>
      </c>
      <c r="E285" s="31" t="s">
        <v>2413</v>
      </c>
      <c r="F285" s="31"/>
      <c r="G285" s="31" t="s">
        <v>23</v>
      </c>
      <c r="H285" s="31" t="s">
        <v>142</v>
      </c>
      <c r="I285" s="31" t="s">
        <v>750</v>
      </c>
      <c r="J285" s="31" t="s">
        <v>84</v>
      </c>
      <c r="K285" s="31"/>
      <c r="L285" s="31"/>
      <c r="M285" s="31" t="s">
        <v>152</v>
      </c>
      <c r="N285" s="31" t="s">
        <v>153</v>
      </c>
      <c r="O285" s="31"/>
      <c r="P285" s="31"/>
      <c r="Q285" s="31"/>
      <c r="R285" s="31"/>
      <c r="S285" s="31"/>
      <c r="T285" s="31" t="s">
        <v>2414</v>
      </c>
      <c r="U285" s="31" t="s">
        <v>2415</v>
      </c>
      <c r="V285" s="31"/>
      <c r="W285" s="31"/>
      <c r="X285" s="31"/>
      <c r="Y285" s="31"/>
      <c r="Z285" s="31"/>
    </row>
    <row r="286" ht="22.5" customHeight="1">
      <c r="A286" s="30" t="s">
        <v>2416</v>
      </c>
      <c r="B286" s="31" t="s">
        <v>2417</v>
      </c>
      <c r="C286" s="33"/>
      <c r="D286" s="31" t="s">
        <v>2418</v>
      </c>
      <c r="E286" s="31" t="s">
        <v>2419</v>
      </c>
      <c r="F286" s="31"/>
      <c r="G286" s="31" t="s">
        <v>23</v>
      </c>
      <c r="H286" s="31" t="s">
        <v>142</v>
      </c>
      <c r="I286" s="31" t="s">
        <v>225</v>
      </c>
      <c r="J286" s="31" t="s">
        <v>84</v>
      </c>
      <c r="K286" s="31"/>
      <c r="L286" s="31"/>
      <c r="M286" s="31" t="s">
        <v>152</v>
      </c>
      <c r="N286" s="31" t="s">
        <v>153</v>
      </c>
      <c r="O286" s="31"/>
      <c r="P286" s="31"/>
      <c r="Q286" s="31"/>
      <c r="R286" s="31"/>
      <c r="S286" s="31"/>
      <c r="T286" s="31" t="s">
        <v>2421</v>
      </c>
      <c r="U286" s="31" t="s">
        <v>2422</v>
      </c>
      <c r="V286" s="31"/>
      <c r="W286" s="31"/>
      <c r="X286" s="31"/>
      <c r="Y286" s="31"/>
      <c r="Z286" s="31"/>
    </row>
    <row r="287" ht="22.5" customHeight="1">
      <c r="A287" s="30" t="s">
        <v>2423</v>
      </c>
      <c r="B287" s="31" t="s">
        <v>2424</v>
      </c>
      <c r="C287" s="33"/>
      <c r="D287" s="31" t="s">
        <v>2425</v>
      </c>
      <c r="E287" s="31" t="s">
        <v>2426</v>
      </c>
      <c r="F287" s="31"/>
      <c r="G287" s="31" t="s">
        <v>38</v>
      </c>
      <c r="H287" s="31" t="s">
        <v>142</v>
      </c>
      <c r="I287" s="31" t="s">
        <v>444</v>
      </c>
      <c r="J287" s="31" t="s">
        <v>84</v>
      </c>
      <c r="K287" s="31"/>
      <c r="L287" s="31"/>
      <c r="M287" s="31" t="s">
        <v>542</v>
      </c>
      <c r="N287" s="31" t="s">
        <v>210</v>
      </c>
      <c r="O287" s="31"/>
      <c r="P287" s="31"/>
      <c r="Q287" s="31"/>
      <c r="R287" s="31"/>
      <c r="S287" s="31"/>
      <c r="T287" s="31" t="s">
        <v>2427</v>
      </c>
      <c r="U287" s="31" t="s">
        <v>2428</v>
      </c>
      <c r="V287" s="31"/>
      <c r="W287" s="31"/>
      <c r="X287" s="31"/>
      <c r="Y287" s="31"/>
      <c r="Z287" s="31"/>
    </row>
    <row r="288" ht="22.5" customHeight="1">
      <c r="A288" s="30" t="s">
        <v>2430</v>
      </c>
      <c r="B288" s="31" t="s">
        <v>2016</v>
      </c>
      <c r="C288" s="33"/>
      <c r="D288" s="31" t="s">
        <v>2431</v>
      </c>
      <c r="E288" s="31" t="s">
        <v>2432</v>
      </c>
      <c r="F288" s="31" t="s">
        <v>2433</v>
      </c>
      <c r="G288" s="31" t="s">
        <v>23</v>
      </c>
      <c r="H288" s="31" t="s">
        <v>142</v>
      </c>
      <c r="I288" s="31" t="s">
        <v>1722</v>
      </c>
      <c r="J288" s="31" t="s">
        <v>84</v>
      </c>
      <c r="K288" s="31" t="s">
        <v>107</v>
      </c>
      <c r="L288" s="31" t="s">
        <v>654</v>
      </c>
      <c r="M288" s="31" t="s">
        <v>120</v>
      </c>
      <c r="N288" s="31" t="s">
        <v>88</v>
      </c>
      <c r="O288" s="31" t="s">
        <v>2434</v>
      </c>
      <c r="P288" s="31" t="s">
        <v>628</v>
      </c>
      <c r="Q288" s="31"/>
      <c r="R288" s="31" t="s">
        <v>93</v>
      </c>
      <c r="S288" s="31" t="s">
        <v>946</v>
      </c>
      <c r="T288" s="31" t="s">
        <v>2435</v>
      </c>
      <c r="U288" s="31" t="s">
        <v>2436</v>
      </c>
      <c r="V288" s="31"/>
      <c r="W288" s="31"/>
      <c r="X288" s="31"/>
      <c r="Y288" s="31"/>
      <c r="Z288" s="31"/>
    </row>
    <row r="289" ht="22.5" customHeight="1">
      <c r="A289" s="30" t="s">
        <v>2437</v>
      </c>
      <c r="B289" s="31" t="s">
        <v>2438</v>
      </c>
      <c r="C289" s="32" t="s">
        <v>2439</v>
      </c>
      <c r="D289" s="31" t="s">
        <v>2440</v>
      </c>
      <c r="E289" s="31" t="s">
        <v>2441</v>
      </c>
      <c r="F289" s="31" t="s">
        <v>2442</v>
      </c>
      <c r="G289" s="31" t="s">
        <v>23</v>
      </c>
      <c r="H289" s="31" t="s">
        <v>142</v>
      </c>
      <c r="I289" s="31" t="s">
        <v>1663</v>
      </c>
      <c r="J289" s="31" t="s">
        <v>84</v>
      </c>
      <c r="K289" s="31" t="s">
        <v>85</v>
      </c>
      <c r="L289" s="31" t="s">
        <v>86</v>
      </c>
      <c r="M289" s="31" t="s">
        <v>41</v>
      </c>
      <c r="N289" s="31" t="s">
        <v>120</v>
      </c>
      <c r="O289" s="31"/>
      <c r="P289" s="31"/>
      <c r="Q289" s="31"/>
      <c r="R289" s="31" t="s">
        <v>93</v>
      </c>
      <c r="S289" s="31" t="s">
        <v>94</v>
      </c>
      <c r="T289" s="31" t="s">
        <v>2443</v>
      </c>
      <c r="U289" s="31" t="s">
        <v>2444</v>
      </c>
      <c r="V289" s="31"/>
      <c r="W289" s="31"/>
      <c r="X289" s="31"/>
      <c r="Y289" s="31"/>
      <c r="Z289" s="31"/>
    </row>
    <row r="290" ht="22.5" customHeight="1">
      <c r="A290" s="30" t="s">
        <v>2445</v>
      </c>
      <c r="B290" s="31" t="s">
        <v>2446</v>
      </c>
      <c r="C290" s="33"/>
      <c r="D290" s="31" t="s">
        <v>2447</v>
      </c>
      <c r="E290" s="31" t="s">
        <v>2448</v>
      </c>
      <c r="F290" s="31"/>
      <c r="G290" s="31" t="s">
        <v>36</v>
      </c>
      <c r="H290" s="31" t="s">
        <v>142</v>
      </c>
      <c r="I290" s="31" t="s">
        <v>1722</v>
      </c>
      <c r="J290" s="31" t="s">
        <v>84</v>
      </c>
      <c r="K290" s="31" t="s">
        <v>107</v>
      </c>
      <c r="L290" s="31" t="s">
        <v>280</v>
      </c>
      <c r="M290" s="31" t="s">
        <v>120</v>
      </c>
      <c r="N290" s="31" t="s">
        <v>88</v>
      </c>
      <c r="O290" s="31"/>
      <c r="P290" s="31" t="s">
        <v>2449</v>
      </c>
      <c r="Q290" s="31"/>
      <c r="R290" s="31" t="s">
        <v>93</v>
      </c>
      <c r="S290" s="31" t="s">
        <v>94</v>
      </c>
      <c r="T290" s="31" t="s">
        <v>2450</v>
      </c>
      <c r="U290" s="31" t="s">
        <v>2451</v>
      </c>
      <c r="V290" s="30" t="s">
        <v>2452</v>
      </c>
      <c r="W290" s="31"/>
      <c r="X290" s="31"/>
      <c r="Y290" s="31"/>
      <c r="Z290" s="31"/>
    </row>
    <row r="291" ht="22.5" customHeight="1">
      <c r="A291" s="30" t="s">
        <v>2453</v>
      </c>
      <c r="B291" s="31" t="s">
        <v>2454</v>
      </c>
      <c r="C291" s="32" t="s">
        <v>10</v>
      </c>
      <c r="D291" s="31" t="s">
        <v>2455</v>
      </c>
      <c r="E291" s="31" t="s">
        <v>2456</v>
      </c>
      <c r="F291" s="31" t="s">
        <v>2457</v>
      </c>
      <c r="G291" s="31" t="s">
        <v>42</v>
      </c>
      <c r="H291" s="31" t="s">
        <v>142</v>
      </c>
      <c r="I291" s="31" t="s">
        <v>465</v>
      </c>
      <c r="J291" s="31" t="s">
        <v>84</v>
      </c>
      <c r="K291" s="31" t="s">
        <v>85</v>
      </c>
      <c r="L291" s="31" t="s">
        <v>280</v>
      </c>
      <c r="M291" s="31" t="s">
        <v>41</v>
      </c>
      <c r="N291" s="31" t="s">
        <v>120</v>
      </c>
      <c r="O291" s="31"/>
      <c r="P291" s="31"/>
      <c r="Q291" s="31"/>
      <c r="R291" s="31" t="s">
        <v>93</v>
      </c>
      <c r="S291" s="31" t="s">
        <v>94</v>
      </c>
      <c r="T291" s="31" t="s">
        <v>2458</v>
      </c>
      <c r="U291" s="31" t="s">
        <v>2459</v>
      </c>
      <c r="V291" s="30" t="s">
        <v>2460</v>
      </c>
      <c r="W291" s="31"/>
      <c r="X291" s="31"/>
      <c r="Y291" s="31"/>
      <c r="Z291" s="31"/>
    </row>
    <row r="292" ht="22.5" customHeight="1">
      <c r="A292" s="30" t="s">
        <v>2462</v>
      </c>
      <c r="B292" s="31" t="s">
        <v>2463</v>
      </c>
      <c r="C292" s="32" t="s">
        <v>0</v>
      </c>
      <c r="D292" s="31" t="s">
        <v>2464</v>
      </c>
      <c r="E292" s="31" t="s">
        <v>2465</v>
      </c>
      <c r="F292" s="31" t="s">
        <v>2466</v>
      </c>
      <c r="G292" s="31" t="s">
        <v>23</v>
      </c>
      <c r="H292" s="31" t="s">
        <v>142</v>
      </c>
      <c r="I292" s="31" t="s">
        <v>119</v>
      </c>
      <c r="J292" s="31" t="s">
        <v>84</v>
      </c>
      <c r="K292" s="31" t="s">
        <v>85</v>
      </c>
      <c r="L292" s="31" t="s">
        <v>280</v>
      </c>
      <c r="M292" s="31" t="s">
        <v>120</v>
      </c>
      <c r="N292" s="31" t="s">
        <v>88</v>
      </c>
      <c r="O292" s="31"/>
      <c r="P292" s="31"/>
      <c r="Q292" s="31"/>
      <c r="R292" s="31" t="s">
        <v>93</v>
      </c>
      <c r="S292" s="31" t="s">
        <v>94</v>
      </c>
      <c r="T292" s="31" t="s">
        <v>2467</v>
      </c>
      <c r="U292" s="31" t="s">
        <v>2468</v>
      </c>
      <c r="V292" s="30" t="s">
        <v>2469</v>
      </c>
      <c r="W292" s="31"/>
      <c r="X292" s="31"/>
      <c r="Y292" s="31"/>
      <c r="Z292" s="31"/>
    </row>
    <row r="293" ht="22.5" customHeight="1">
      <c r="A293" s="30" t="s">
        <v>2470</v>
      </c>
      <c r="B293" s="31" t="s">
        <v>2471</v>
      </c>
      <c r="C293" s="33"/>
      <c r="D293" s="31" t="s">
        <v>2472</v>
      </c>
      <c r="E293" s="31" t="s">
        <v>2473</v>
      </c>
      <c r="F293" s="31" t="s">
        <v>2474</v>
      </c>
      <c r="G293" s="31" t="s">
        <v>25</v>
      </c>
      <c r="H293" s="31" t="s">
        <v>142</v>
      </c>
      <c r="I293" s="31" t="s">
        <v>1151</v>
      </c>
      <c r="J293" s="31" t="s">
        <v>84</v>
      </c>
      <c r="K293" s="31" t="s">
        <v>85</v>
      </c>
      <c r="L293" s="31" t="s">
        <v>86</v>
      </c>
      <c r="M293" s="31" t="s">
        <v>185</v>
      </c>
      <c r="N293" s="31" t="s">
        <v>41</v>
      </c>
      <c r="O293" s="31"/>
      <c r="P293" s="31" t="s">
        <v>186</v>
      </c>
      <c r="Q293" s="31"/>
      <c r="R293" s="31" t="s">
        <v>93</v>
      </c>
      <c r="S293" s="31" t="s">
        <v>94</v>
      </c>
      <c r="T293" s="31" t="s">
        <v>2475</v>
      </c>
      <c r="U293" s="31" t="s">
        <v>2476</v>
      </c>
      <c r="V293" s="31"/>
      <c r="W293" s="31"/>
      <c r="X293" s="31"/>
      <c r="Y293" s="31"/>
      <c r="Z293" s="31"/>
    </row>
    <row r="294" ht="22.5" customHeight="1">
      <c r="A294" s="30" t="s">
        <v>2477</v>
      </c>
      <c r="B294" s="31" t="s">
        <v>2478</v>
      </c>
      <c r="C294" s="32" t="s">
        <v>2479</v>
      </c>
      <c r="D294" s="31" t="s">
        <v>2480</v>
      </c>
      <c r="E294" s="31" t="s">
        <v>2481</v>
      </c>
      <c r="F294" s="31" t="s">
        <v>2482</v>
      </c>
      <c r="G294" s="31" t="s">
        <v>38</v>
      </c>
      <c r="H294" s="31" t="s">
        <v>142</v>
      </c>
      <c r="I294" s="31" t="s">
        <v>2483</v>
      </c>
      <c r="J294" s="31" t="s">
        <v>84</v>
      </c>
      <c r="K294" s="31" t="s">
        <v>107</v>
      </c>
      <c r="L294" s="31" t="s">
        <v>280</v>
      </c>
      <c r="M294" s="31" t="s">
        <v>344</v>
      </c>
      <c r="N294" s="31" t="s">
        <v>190</v>
      </c>
      <c r="O294" s="31"/>
      <c r="P294" s="31"/>
      <c r="Q294" s="31"/>
      <c r="R294" s="31" t="s">
        <v>93</v>
      </c>
      <c r="S294" s="31" t="s">
        <v>94</v>
      </c>
      <c r="T294" s="31" t="s">
        <v>2484</v>
      </c>
      <c r="U294" s="31" t="s">
        <v>2485</v>
      </c>
      <c r="V294" s="31"/>
      <c r="W294" s="31"/>
      <c r="X294" s="31"/>
      <c r="Y294" s="31"/>
      <c r="Z294" s="31"/>
    </row>
    <row r="295" ht="22.5" customHeight="1">
      <c r="A295" s="30" t="s">
        <v>2486</v>
      </c>
      <c r="B295" s="31" t="s">
        <v>2487</v>
      </c>
      <c r="C295" s="33"/>
      <c r="D295" s="31" t="s">
        <v>2488</v>
      </c>
      <c r="E295" s="31" t="s">
        <v>2489</v>
      </c>
      <c r="F295" s="31"/>
      <c r="G295" s="31" t="s">
        <v>38</v>
      </c>
      <c r="H295" s="31" t="s">
        <v>142</v>
      </c>
      <c r="I295" s="31" t="s">
        <v>1699</v>
      </c>
      <c r="J295" s="31" t="s">
        <v>84</v>
      </c>
      <c r="K295" s="31" t="s">
        <v>173</v>
      </c>
      <c r="L295" s="31" t="s">
        <v>86</v>
      </c>
      <c r="M295" s="31" t="s">
        <v>41</v>
      </c>
      <c r="N295" s="31" t="s">
        <v>120</v>
      </c>
      <c r="O295" s="31"/>
      <c r="P295" s="31" t="s">
        <v>1244</v>
      </c>
      <c r="Q295" s="31"/>
      <c r="R295" s="31" t="s">
        <v>93</v>
      </c>
      <c r="S295" s="31" t="s">
        <v>94</v>
      </c>
      <c r="T295" s="31" t="s">
        <v>2490</v>
      </c>
      <c r="U295" s="31" t="s">
        <v>2491</v>
      </c>
      <c r="V295" s="30" t="s">
        <v>2492</v>
      </c>
      <c r="W295" s="31"/>
      <c r="X295" s="31"/>
      <c r="Y295" s="31"/>
      <c r="Z295" s="31"/>
    </row>
    <row r="296" ht="22.5" customHeight="1">
      <c r="A296" s="30" t="s">
        <v>2493</v>
      </c>
      <c r="B296" s="31" t="s">
        <v>2494</v>
      </c>
      <c r="C296" s="33"/>
      <c r="D296" s="31" t="s">
        <v>2495</v>
      </c>
      <c r="E296" s="31" t="s">
        <v>2496</v>
      </c>
      <c r="F296" s="31"/>
      <c r="G296" s="31" t="s">
        <v>23</v>
      </c>
      <c r="H296" s="31" t="s">
        <v>142</v>
      </c>
      <c r="I296" s="31" t="s">
        <v>303</v>
      </c>
      <c r="J296" s="31" t="s">
        <v>377</v>
      </c>
      <c r="K296" s="31"/>
      <c r="L296" s="31"/>
      <c r="M296" s="31" t="s">
        <v>41</v>
      </c>
      <c r="N296" s="31" t="s">
        <v>120</v>
      </c>
      <c r="O296" s="31"/>
      <c r="P296" s="31"/>
      <c r="Q296" s="31"/>
      <c r="R296" s="31"/>
      <c r="S296" s="31"/>
      <c r="T296" s="31" t="s">
        <v>2497</v>
      </c>
      <c r="U296" s="31" t="s">
        <v>2498</v>
      </c>
      <c r="V296" s="31"/>
      <c r="W296" s="31"/>
      <c r="X296" s="31"/>
      <c r="Y296" s="31"/>
      <c r="Z296" s="31"/>
    </row>
    <row r="297" ht="22.5" customHeight="1">
      <c r="A297" s="30" t="s">
        <v>2499</v>
      </c>
      <c r="B297" s="39" t="s">
        <v>2500</v>
      </c>
      <c r="C297" s="32" t="s">
        <v>2501</v>
      </c>
      <c r="D297" s="31" t="s">
        <v>2502</v>
      </c>
      <c r="E297" s="31" t="s">
        <v>2503</v>
      </c>
      <c r="F297" s="31" t="s">
        <v>2504</v>
      </c>
      <c r="G297" s="31" t="s">
        <v>23</v>
      </c>
      <c r="H297" s="31" t="s">
        <v>142</v>
      </c>
      <c r="I297" s="31" t="s">
        <v>750</v>
      </c>
      <c r="J297" s="31" t="s">
        <v>84</v>
      </c>
      <c r="K297" s="31" t="s">
        <v>173</v>
      </c>
      <c r="L297" s="31" t="s">
        <v>131</v>
      </c>
      <c r="M297" s="31" t="s">
        <v>52</v>
      </c>
      <c r="N297" s="31" t="s">
        <v>144</v>
      </c>
      <c r="O297" s="31" t="s">
        <v>2505</v>
      </c>
      <c r="P297" s="31" t="s">
        <v>1208</v>
      </c>
      <c r="Q297" s="30" t="s">
        <v>2506</v>
      </c>
      <c r="R297" s="31" t="s">
        <v>93</v>
      </c>
      <c r="S297" s="31" t="s">
        <v>1819</v>
      </c>
      <c r="T297" s="31" t="s">
        <v>2508</v>
      </c>
      <c r="U297" s="31" t="s">
        <v>2509</v>
      </c>
      <c r="V297" s="31" t="s">
        <v>2510</v>
      </c>
      <c r="W297" s="31"/>
      <c r="X297" s="31"/>
      <c r="Y297" s="31"/>
      <c r="Z297" s="31"/>
    </row>
    <row r="298" ht="22.5" customHeight="1">
      <c r="A298" s="30" t="s">
        <v>2511</v>
      </c>
      <c r="B298" s="39" t="s">
        <v>2512</v>
      </c>
      <c r="C298" s="33"/>
      <c r="D298" s="31" t="s">
        <v>2513</v>
      </c>
      <c r="E298" s="31" t="s">
        <v>2514</v>
      </c>
      <c r="F298" s="31"/>
      <c r="G298" s="31" t="s">
        <v>23</v>
      </c>
      <c r="H298" s="31" t="s">
        <v>142</v>
      </c>
      <c r="I298" s="31" t="s">
        <v>814</v>
      </c>
      <c r="J298" s="31" t="s">
        <v>84</v>
      </c>
      <c r="K298" s="31"/>
      <c r="L298" s="31"/>
      <c r="M298" s="31" t="s">
        <v>155</v>
      </c>
      <c r="N298" s="31" t="s">
        <v>52</v>
      </c>
      <c r="O298" s="31"/>
      <c r="P298" s="31"/>
      <c r="Q298" s="31"/>
      <c r="R298" s="31"/>
      <c r="S298" s="31"/>
      <c r="T298" s="31" t="s">
        <v>2515</v>
      </c>
      <c r="U298" s="31" t="s">
        <v>2509</v>
      </c>
      <c r="V298" s="31"/>
      <c r="W298" s="31"/>
      <c r="X298" s="31"/>
      <c r="Y298" s="31"/>
      <c r="Z298" s="31"/>
    </row>
    <row r="299" ht="22.5" customHeight="1">
      <c r="A299" s="30" t="s">
        <v>2516</v>
      </c>
      <c r="B299" s="31" t="s">
        <v>2517</v>
      </c>
      <c r="C299" s="33"/>
      <c r="D299" s="31" t="s">
        <v>2518</v>
      </c>
      <c r="E299" s="31" t="s">
        <v>2519</v>
      </c>
      <c r="F299" s="31" t="s">
        <v>2520</v>
      </c>
      <c r="G299" s="31" t="s">
        <v>38</v>
      </c>
      <c r="H299" s="31" t="s">
        <v>142</v>
      </c>
      <c r="I299" s="31" t="s">
        <v>319</v>
      </c>
      <c r="J299" s="31" t="s">
        <v>84</v>
      </c>
      <c r="K299" s="31" t="s">
        <v>85</v>
      </c>
      <c r="L299" s="31" t="s">
        <v>86</v>
      </c>
      <c r="M299" s="39" t="s">
        <v>227</v>
      </c>
      <c r="N299" s="39" t="s">
        <v>228</v>
      </c>
      <c r="O299" s="31"/>
      <c r="P299" s="31" t="s">
        <v>492</v>
      </c>
      <c r="Q299" s="31"/>
      <c r="R299" s="31" t="s">
        <v>93</v>
      </c>
      <c r="S299" s="31" t="s">
        <v>94</v>
      </c>
      <c r="T299" s="31" t="s">
        <v>2521</v>
      </c>
      <c r="U299" s="31" t="s">
        <v>2522</v>
      </c>
      <c r="V299" s="31"/>
      <c r="W299" s="31"/>
      <c r="X299" s="31"/>
      <c r="Y299" s="31"/>
      <c r="Z299" s="31"/>
    </row>
    <row r="300" ht="22.5" customHeight="1">
      <c r="A300" s="30" t="s">
        <v>2523</v>
      </c>
      <c r="B300" s="31" t="s">
        <v>2524</v>
      </c>
      <c r="C300" s="33"/>
      <c r="D300" s="31" t="s">
        <v>2525</v>
      </c>
      <c r="E300" s="31" t="s">
        <v>2526</v>
      </c>
      <c r="F300" s="31"/>
      <c r="G300" s="31" t="s">
        <v>38</v>
      </c>
      <c r="H300" s="31" t="s">
        <v>142</v>
      </c>
      <c r="I300" s="31" t="s">
        <v>750</v>
      </c>
      <c r="J300" s="31" t="s">
        <v>84</v>
      </c>
      <c r="K300" s="31"/>
      <c r="L300" s="31"/>
      <c r="M300" s="31" t="s">
        <v>344</v>
      </c>
      <c r="N300" s="31" t="s">
        <v>190</v>
      </c>
      <c r="O300" s="31"/>
      <c r="P300" s="31"/>
      <c r="Q300" s="31"/>
      <c r="R300" s="31"/>
      <c r="S300" s="31"/>
      <c r="T300" s="31" t="s">
        <v>2527</v>
      </c>
      <c r="U300" s="31" t="s">
        <v>2528</v>
      </c>
      <c r="V300" s="31"/>
      <c r="W300" s="31"/>
      <c r="X300" s="31"/>
      <c r="Y300" s="31"/>
      <c r="Z300" s="31"/>
    </row>
    <row r="301" ht="22.5" customHeight="1">
      <c r="A301" s="30" t="s">
        <v>2529</v>
      </c>
      <c r="B301" s="31" t="s">
        <v>2531</v>
      </c>
      <c r="C301" s="33"/>
      <c r="D301" s="31" t="s">
        <v>2532</v>
      </c>
      <c r="E301" s="31" t="s">
        <v>2533</v>
      </c>
      <c r="F301" s="31"/>
      <c r="G301" s="31" t="s">
        <v>36</v>
      </c>
      <c r="H301" s="31" t="s">
        <v>142</v>
      </c>
      <c r="I301" s="31" t="s">
        <v>319</v>
      </c>
      <c r="J301" s="31" t="s">
        <v>84</v>
      </c>
      <c r="K301" s="31"/>
      <c r="L301" s="31"/>
      <c r="M301" s="31" t="s">
        <v>52</v>
      </c>
      <c r="N301" s="31" t="s">
        <v>144</v>
      </c>
      <c r="O301" s="31"/>
      <c r="P301" s="31"/>
      <c r="Q301" s="31"/>
      <c r="R301" s="31"/>
      <c r="S301" s="31"/>
      <c r="T301" s="31" t="s">
        <v>2534</v>
      </c>
      <c r="U301" s="31" t="s">
        <v>2535</v>
      </c>
      <c r="V301" s="31"/>
      <c r="W301" s="31"/>
      <c r="X301" s="31"/>
      <c r="Y301" s="31"/>
      <c r="Z301" s="31"/>
    </row>
    <row r="302" ht="22.5" customHeight="1">
      <c r="A302" s="30" t="s">
        <v>2536</v>
      </c>
      <c r="B302" s="31" t="s">
        <v>2537</v>
      </c>
      <c r="C302" s="33"/>
      <c r="D302" s="31" t="s">
        <v>2538</v>
      </c>
      <c r="E302" s="31" t="s">
        <v>2539</v>
      </c>
      <c r="F302" s="31"/>
      <c r="G302" s="31" t="s">
        <v>29</v>
      </c>
      <c r="H302" s="31" t="s">
        <v>142</v>
      </c>
      <c r="I302" s="31" t="s">
        <v>319</v>
      </c>
      <c r="J302" s="31" t="s">
        <v>84</v>
      </c>
      <c r="K302" s="31" t="s">
        <v>107</v>
      </c>
      <c r="L302" s="31" t="s">
        <v>280</v>
      </c>
      <c r="M302" s="31" t="s">
        <v>89</v>
      </c>
      <c r="N302" s="31" t="s">
        <v>108</v>
      </c>
      <c r="O302" s="31"/>
      <c r="P302" s="31" t="s">
        <v>109</v>
      </c>
      <c r="Q302" s="31"/>
      <c r="R302" s="31"/>
      <c r="S302" s="31"/>
      <c r="T302" s="31" t="s">
        <v>2541</v>
      </c>
      <c r="U302" s="31" t="s">
        <v>2542</v>
      </c>
      <c r="V302" s="30" t="s">
        <v>2543</v>
      </c>
      <c r="W302" s="31"/>
      <c r="X302" s="31"/>
      <c r="Y302" s="31"/>
      <c r="Z302" s="31"/>
    </row>
    <row r="303" ht="22.5" customHeight="1">
      <c r="A303" s="30" t="s">
        <v>2544</v>
      </c>
      <c r="B303" s="31" t="s">
        <v>2545</v>
      </c>
      <c r="C303" s="32" t="s">
        <v>10</v>
      </c>
      <c r="D303" s="31" t="s">
        <v>2546</v>
      </c>
      <c r="E303" s="31" t="s">
        <v>2547</v>
      </c>
      <c r="F303" s="31" t="s">
        <v>2548</v>
      </c>
      <c r="G303" s="31" t="s">
        <v>38</v>
      </c>
      <c r="H303" s="31" t="s">
        <v>142</v>
      </c>
      <c r="I303" s="31" t="s">
        <v>319</v>
      </c>
      <c r="J303" s="31" t="s">
        <v>84</v>
      </c>
      <c r="K303" s="31" t="s">
        <v>85</v>
      </c>
      <c r="L303" s="31" t="s">
        <v>86</v>
      </c>
      <c r="M303" s="31" t="s">
        <v>41</v>
      </c>
      <c r="N303" s="31" t="s">
        <v>120</v>
      </c>
      <c r="O303" s="31"/>
      <c r="P303" s="31" t="s">
        <v>2549</v>
      </c>
      <c r="Q303" s="31"/>
      <c r="R303" s="31" t="s">
        <v>93</v>
      </c>
      <c r="S303" s="31" t="s">
        <v>94</v>
      </c>
      <c r="T303" s="31" t="s">
        <v>2550</v>
      </c>
      <c r="U303" s="31" t="s">
        <v>2551</v>
      </c>
      <c r="V303" s="31"/>
      <c r="W303" s="31"/>
      <c r="X303" s="31"/>
      <c r="Y303" s="31"/>
      <c r="Z303" s="31"/>
    </row>
    <row r="304" ht="22.5" customHeight="1">
      <c r="A304" s="30" t="s">
        <v>2552</v>
      </c>
      <c r="B304" s="31" t="s">
        <v>2553</v>
      </c>
      <c r="C304" s="32" t="s">
        <v>2554</v>
      </c>
      <c r="D304" s="31" t="s">
        <v>2555</v>
      </c>
      <c r="E304" s="31" t="s">
        <v>2556</v>
      </c>
      <c r="F304" s="31" t="s">
        <v>2557</v>
      </c>
      <c r="G304" s="31" t="s">
        <v>42</v>
      </c>
      <c r="H304" s="31" t="s">
        <v>142</v>
      </c>
      <c r="I304" s="31" t="s">
        <v>877</v>
      </c>
      <c r="J304" s="31"/>
      <c r="K304" s="31" t="s">
        <v>85</v>
      </c>
      <c r="L304" s="31" t="s">
        <v>280</v>
      </c>
      <c r="M304" s="31" t="s">
        <v>108</v>
      </c>
      <c r="N304" s="31" t="s">
        <v>101</v>
      </c>
      <c r="O304" s="31" t="s">
        <v>2558</v>
      </c>
      <c r="P304" s="31" t="s">
        <v>492</v>
      </c>
      <c r="Q304" s="31"/>
      <c r="R304" s="31"/>
      <c r="S304" s="31" t="s">
        <v>1793</v>
      </c>
      <c r="T304" s="31" t="s">
        <v>2559</v>
      </c>
      <c r="U304" s="31" t="s">
        <v>2560</v>
      </c>
      <c r="V304" s="31"/>
      <c r="W304" s="31"/>
      <c r="X304" s="31"/>
      <c r="Y304" s="31"/>
      <c r="Z304" s="31"/>
    </row>
    <row r="305" ht="22.5" customHeight="1">
      <c r="A305" s="30" t="s">
        <v>2562</v>
      </c>
      <c r="B305" s="31" t="s">
        <v>2563</v>
      </c>
      <c r="C305" s="33"/>
      <c r="D305" s="31" t="s">
        <v>2564</v>
      </c>
      <c r="E305" s="31" t="s">
        <v>2565</v>
      </c>
      <c r="F305" s="31" t="s">
        <v>2566</v>
      </c>
      <c r="G305" s="31" t="s">
        <v>25</v>
      </c>
      <c r="H305" s="31" t="s">
        <v>142</v>
      </c>
      <c r="I305" s="31" t="s">
        <v>1573</v>
      </c>
      <c r="J305" s="31" t="s">
        <v>84</v>
      </c>
      <c r="K305" s="31" t="s">
        <v>173</v>
      </c>
      <c r="L305" s="31" t="s">
        <v>280</v>
      </c>
      <c r="M305" s="31" t="s">
        <v>108</v>
      </c>
      <c r="N305" s="31" t="s">
        <v>101</v>
      </c>
      <c r="O305" s="31"/>
      <c r="P305" s="31"/>
      <c r="Q305" s="31"/>
      <c r="R305" s="31" t="s">
        <v>93</v>
      </c>
      <c r="S305" s="31" t="s">
        <v>94</v>
      </c>
      <c r="T305" s="31" t="s">
        <v>2567</v>
      </c>
      <c r="U305" s="31" t="s">
        <v>2568</v>
      </c>
      <c r="V305" s="31"/>
      <c r="W305" s="31"/>
      <c r="X305" s="31"/>
      <c r="Y305" s="31"/>
      <c r="Z305" s="31"/>
    </row>
    <row r="306" ht="22.5" customHeight="1">
      <c r="A306" s="30" t="s">
        <v>2569</v>
      </c>
      <c r="B306" s="31" t="s">
        <v>2570</v>
      </c>
      <c r="C306" s="33"/>
      <c r="D306" s="31" t="s">
        <v>2571</v>
      </c>
      <c r="E306" s="31" t="s">
        <v>2572</v>
      </c>
      <c r="F306" s="31"/>
      <c r="G306" s="31" t="s">
        <v>25</v>
      </c>
      <c r="H306" s="31" t="s">
        <v>142</v>
      </c>
      <c r="I306" s="31" t="s">
        <v>2573</v>
      </c>
      <c r="J306" s="31" t="s">
        <v>84</v>
      </c>
      <c r="K306" s="31"/>
      <c r="L306" s="31"/>
      <c r="M306" s="31" t="s">
        <v>542</v>
      </c>
      <c r="N306" s="31" t="s">
        <v>210</v>
      </c>
      <c r="O306" s="31"/>
      <c r="P306" s="31"/>
      <c r="Q306" s="31"/>
      <c r="R306" s="31"/>
      <c r="S306" s="31"/>
      <c r="T306" s="31" t="s">
        <v>2575</v>
      </c>
      <c r="U306" s="31" t="s">
        <v>2576</v>
      </c>
      <c r="V306" s="31"/>
      <c r="W306" s="31"/>
      <c r="X306" s="31"/>
      <c r="Y306" s="31"/>
      <c r="Z306" s="31"/>
    </row>
    <row r="307" ht="22.5" customHeight="1">
      <c r="A307" s="30" t="s">
        <v>2577</v>
      </c>
      <c r="B307" s="31" t="s">
        <v>2578</v>
      </c>
      <c r="C307" s="33"/>
      <c r="D307" s="31" t="s">
        <v>2579</v>
      </c>
      <c r="E307" s="31" t="s">
        <v>2580</v>
      </c>
      <c r="F307" s="31"/>
      <c r="G307" s="31" t="s">
        <v>23</v>
      </c>
      <c r="H307" s="31" t="s">
        <v>142</v>
      </c>
      <c r="I307" s="31" t="s">
        <v>686</v>
      </c>
      <c r="J307" s="31" t="s">
        <v>84</v>
      </c>
      <c r="K307" s="31"/>
      <c r="L307" s="31"/>
      <c r="M307" s="31" t="s">
        <v>41</v>
      </c>
      <c r="N307" s="31" t="s">
        <v>120</v>
      </c>
      <c r="O307" s="31"/>
      <c r="P307" s="31"/>
      <c r="Q307" s="31"/>
      <c r="R307" s="31"/>
      <c r="S307" s="31"/>
      <c r="T307" s="31" t="s">
        <v>2581</v>
      </c>
      <c r="U307" s="31" t="s">
        <v>2582</v>
      </c>
      <c r="V307" s="31"/>
      <c r="W307" s="31"/>
      <c r="X307" s="31"/>
      <c r="Y307" s="31"/>
      <c r="Z307" s="31"/>
    </row>
    <row r="308" ht="22.5" customHeight="1">
      <c r="A308" s="30" t="s">
        <v>2584</v>
      </c>
      <c r="B308" s="31" t="s">
        <v>2585</v>
      </c>
      <c r="C308" s="33"/>
      <c r="D308" s="31" t="s">
        <v>2586</v>
      </c>
      <c r="E308" s="31" t="s">
        <v>2587</v>
      </c>
      <c r="F308" s="31"/>
      <c r="G308" s="31" t="s">
        <v>38</v>
      </c>
      <c r="H308" s="31"/>
      <c r="I308" s="31"/>
      <c r="J308" s="31"/>
      <c r="K308" s="31"/>
      <c r="L308" s="31"/>
      <c r="M308" s="31"/>
      <c r="N308" s="31"/>
      <c r="O308" s="31"/>
      <c r="P308" s="31"/>
      <c r="Q308" s="31"/>
      <c r="R308" s="31"/>
      <c r="S308" s="31"/>
      <c r="T308" s="31" t="s">
        <v>2588</v>
      </c>
      <c r="U308" s="31" t="s">
        <v>2589</v>
      </c>
      <c r="V308" s="31"/>
      <c r="W308" s="31"/>
      <c r="X308" s="31"/>
      <c r="Y308" s="31"/>
      <c r="Z308" s="31"/>
    </row>
    <row r="309" ht="22.5" customHeight="1">
      <c r="A309" s="30" t="s">
        <v>2590</v>
      </c>
      <c r="B309" s="31" t="s">
        <v>922</v>
      </c>
      <c r="C309" s="32" t="s">
        <v>15</v>
      </c>
      <c r="D309" s="31" t="s">
        <v>2591</v>
      </c>
      <c r="E309" s="31" t="s">
        <v>2592</v>
      </c>
      <c r="F309" s="31" t="s">
        <v>2593</v>
      </c>
      <c r="G309" s="31" t="s">
        <v>23</v>
      </c>
      <c r="H309" s="31" t="s">
        <v>142</v>
      </c>
      <c r="I309" s="31" t="s">
        <v>750</v>
      </c>
      <c r="J309" s="31" t="s">
        <v>84</v>
      </c>
      <c r="K309" s="31" t="s">
        <v>85</v>
      </c>
      <c r="L309" s="31" t="s">
        <v>280</v>
      </c>
      <c r="M309" s="31" t="s">
        <v>185</v>
      </c>
      <c r="N309" s="31" t="s">
        <v>41</v>
      </c>
      <c r="O309" s="31"/>
      <c r="P309" s="31"/>
      <c r="Q309" s="31"/>
      <c r="R309" s="31" t="s">
        <v>93</v>
      </c>
      <c r="S309" s="31" t="s">
        <v>94</v>
      </c>
      <c r="T309" s="31" t="s">
        <v>2594</v>
      </c>
      <c r="U309" s="31" t="s">
        <v>2595</v>
      </c>
      <c r="V309" s="31"/>
      <c r="W309" s="31"/>
      <c r="X309" s="31"/>
      <c r="Y309" s="31"/>
      <c r="Z309" s="31"/>
    </row>
    <row r="310" ht="22.5" customHeight="1">
      <c r="A310" s="30" t="s">
        <v>2596</v>
      </c>
      <c r="B310" s="31" t="s">
        <v>2597</v>
      </c>
      <c r="C310" s="33"/>
      <c r="D310" s="31" t="s">
        <v>2598</v>
      </c>
      <c r="E310" s="31" t="s">
        <v>2599</v>
      </c>
      <c r="F310" s="31" t="s">
        <v>2600</v>
      </c>
      <c r="G310" s="31" t="s">
        <v>25</v>
      </c>
      <c r="H310" s="31" t="s">
        <v>142</v>
      </c>
      <c r="I310" s="31" t="s">
        <v>2601</v>
      </c>
      <c r="J310" s="31" t="s">
        <v>84</v>
      </c>
      <c r="K310" s="31" t="s">
        <v>173</v>
      </c>
      <c r="L310" s="31" t="s">
        <v>131</v>
      </c>
      <c r="M310" s="31" t="s">
        <v>88</v>
      </c>
      <c r="N310" s="31" t="s">
        <v>89</v>
      </c>
      <c r="O310" s="31"/>
      <c r="P310" s="31" t="s">
        <v>701</v>
      </c>
      <c r="Q310" s="31"/>
      <c r="R310" s="31"/>
      <c r="S310" s="31"/>
      <c r="T310" s="31" t="s">
        <v>2602</v>
      </c>
      <c r="U310" s="31" t="s">
        <v>2603</v>
      </c>
      <c r="V310" s="31"/>
      <c r="W310" s="31"/>
      <c r="X310" s="31"/>
      <c r="Y310" s="31"/>
      <c r="Z310" s="31"/>
    </row>
    <row r="311" ht="22.5" customHeight="1">
      <c r="A311" s="30" t="s">
        <v>2604</v>
      </c>
      <c r="B311" s="31" t="s">
        <v>2605</v>
      </c>
      <c r="C311" s="33"/>
      <c r="D311" s="31" t="s">
        <v>2606</v>
      </c>
      <c r="E311" s="31" t="s">
        <v>2607</v>
      </c>
      <c r="F311" s="31"/>
      <c r="G311" s="31" t="s">
        <v>37</v>
      </c>
      <c r="H311" s="31" t="s">
        <v>142</v>
      </c>
      <c r="I311" s="31" t="s">
        <v>444</v>
      </c>
      <c r="J311" s="31" t="s">
        <v>84</v>
      </c>
      <c r="K311" s="31" t="s">
        <v>107</v>
      </c>
      <c r="L311" s="31"/>
      <c r="M311" s="31" t="s">
        <v>542</v>
      </c>
      <c r="N311" s="31" t="s">
        <v>41</v>
      </c>
      <c r="O311" s="31"/>
      <c r="P311" s="31"/>
      <c r="Q311" s="31"/>
      <c r="R311" s="31"/>
      <c r="S311" s="31"/>
      <c r="T311" s="31" t="s">
        <v>2608</v>
      </c>
      <c r="U311" s="31" t="s">
        <v>2609</v>
      </c>
      <c r="V311" s="31"/>
      <c r="W311" s="31"/>
      <c r="X311" s="31"/>
      <c r="Y311" s="31"/>
      <c r="Z311" s="31"/>
    </row>
    <row r="312" ht="22.5" customHeight="1">
      <c r="A312" s="30" t="s">
        <v>2610</v>
      </c>
      <c r="B312" s="31" t="s">
        <v>591</v>
      </c>
      <c r="C312" s="32" t="s">
        <v>2191</v>
      </c>
      <c r="D312" s="31" t="s">
        <v>2611</v>
      </c>
      <c r="E312" s="31" t="s">
        <v>2612</v>
      </c>
      <c r="F312" s="31" t="s">
        <v>2613</v>
      </c>
      <c r="G312" s="31" t="s">
        <v>38</v>
      </c>
      <c r="H312" s="31" t="s">
        <v>142</v>
      </c>
      <c r="I312" s="31" t="s">
        <v>303</v>
      </c>
      <c r="J312" s="31" t="s">
        <v>84</v>
      </c>
      <c r="K312" s="31" t="s">
        <v>173</v>
      </c>
      <c r="L312" s="31" t="s">
        <v>131</v>
      </c>
      <c r="M312" s="31" t="s">
        <v>41</v>
      </c>
      <c r="N312" s="31" t="s">
        <v>120</v>
      </c>
      <c r="O312" s="31"/>
      <c r="P312" s="31" t="s">
        <v>734</v>
      </c>
      <c r="Q312" s="31"/>
      <c r="R312" s="31" t="s">
        <v>93</v>
      </c>
      <c r="S312" s="31" t="s">
        <v>188</v>
      </c>
      <c r="T312" s="31" t="s">
        <v>2614</v>
      </c>
      <c r="U312" s="31" t="s">
        <v>2615</v>
      </c>
      <c r="V312" s="30" t="s">
        <v>2616</v>
      </c>
      <c r="W312" s="31"/>
      <c r="X312" s="31"/>
      <c r="Y312" s="31"/>
      <c r="Z312" s="31"/>
    </row>
    <row r="313" ht="22.5" customHeight="1">
      <c r="A313" s="30" t="s">
        <v>2617</v>
      </c>
      <c r="B313" s="31" t="s">
        <v>2618</v>
      </c>
      <c r="C313" s="33"/>
      <c r="D313" s="31" t="s">
        <v>2619</v>
      </c>
      <c r="E313" s="31" t="s">
        <v>2620</v>
      </c>
      <c r="F313" s="31"/>
      <c r="G313" s="31" t="s">
        <v>36</v>
      </c>
      <c r="H313" s="31" t="s">
        <v>142</v>
      </c>
      <c r="I313" s="31" t="s">
        <v>686</v>
      </c>
      <c r="J313" s="31" t="s">
        <v>84</v>
      </c>
      <c r="K313" s="31" t="s">
        <v>107</v>
      </c>
      <c r="L313" s="31" t="s">
        <v>654</v>
      </c>
      <c r="M313" s="39" t="s">
        <v>393</v>
      </c>
      <c r="N313" s="31" t="s">
        <v>542</v>
      </c>
      <c r="O313" s="31"/>
      <c r="P313" s="31"/>
      <c r="Q313" s="31"/>
      <c r="R313" s="31"/>
      <c r="S313" s="31"/>
      <c r="T313" s="31" t="s">
        <v>2621</v>
      </c>
      <c r="U313" s="31" t="s">
        <v>2622</v>
      </c>
      <c r="V313" s="31"/>
      <c r="W313" s="31"/>
      <c r="X313" s="31"/>
      <c r="Y313" s="31"/>
      <c r="Z313" s="31"/>
    </row>
    <row r="314" ht="22.5" customHeight="1">
      <c r="A314" s="30" t="s">
        <v>2623</v>
      </c>
      <c r="B314" s="31" t="s">
        <v>2624</v>
      </c>
      <c r="C314" s="32" t="s">
        <v>205</v>
      </c>
      <c r="D314" s="31" t="s">
        <v>2625</v>
      </c>
      <c r="E314" s="31" t="s">
        <v>2626</v>
      </c>
      <c r="F314" s="31" t="s">
        <v>2627</v>
      </c>
      <c r="G314" s="31" t="s">
        <v>2046</v>
      </c>
      <c r="H314" s="31" t="s">
        <v>142</v>
      </c>
      <c r="I314" s="31" t="s">
        <v>765</v>
      </c>
      <c r="J314" s="31" t="s">
        <v>84</v>
      </c>
      <c r="K314" s="31" t="s">
        <v>85</v>
      </c>
      <c r="L314" s="31" t="s">
        <v>86</v>
      </c>
      <c r="M314" s="31" t="s">
        <v>41</v>
      </c>
      <c r="N314" s="31" t="s">
        <v>120</v>
      </c>
      <c r="O314" s="31"/>
      <c r="P314" s="31"/>
      <c r="Q314" s="30" t="s">
        <v>2628</v>
      </c>
      <c r="R314" s="31" t="s">
        <v>93</v>
      </c>
      <c r="S314" s="31" t="s">
        <v>2629</v>
      </c>
      <c r="T314" s="31" t="s">
        <v>2630</v>
      </c>
      <c r="U314" s="31" t="s">
        <v>2631</v>
      </c>
      <c r="V314" s="31"/>
      <c r="W314" s="31"/>
      <c r="X314" s="31"/>
      <c r="Y314" s="31"/>
      <c r="Z314" s="31"/>
    </row>
    <row r="315" ht="22.5" customHeight="1">
      <c r="A315" s="30" t="s">
        <v>2632</v>
      </c>
      <c r="B315" s="31" t="s">
        <v>2633</v>
      </c>
      <c r="C315" s="33"/>
      <c r="D315" s="31" t="s">
        <v>2634</v>
      </c>
      <c r="E315" s="31" t="s">
        <v>2635</v>
      </c>
      <c r="F315" s="31"/>
      <c r="G315" s="31" t="s">
        <v>38</v>
      </c>
      <c r="H315" s="31" t="s">
        <v>142</v>
      </c>
      <c r="I315" s="31" t="s">
        <v>119</v>
      </c>
      <c r="J315" s="31" t="s">
        <v>84</v>
      </c>
      <c r="K315" s="31"/>
      <c r="L315" s="31"/>
      <c r="M315" s="31" t="s">
        <v>41</v>
      </c>
      <c r="N315" s="31" t="s">
        <v>120</v>
      </c>
      <c r="O315" s="31"/>
      <c r="P315" s="31"/>
      <c r="Q315" s="31"/>
      <c r="R315" s="31"/>
      <c r="S315" s="31"/>
      <c r="T315" s="31" t="s">
        <v>2636</v>
      </c>
      <c r="U315" s="31" t="s">
        <v>2637</v>
      </c>
      <c r="V315" s="31"/>
      <c r="W315" s="31"/>
      <c r="X315" s="31"/>
      <c r="Y315" s="31"/>
      <c r="Z315" s="31"/>
    </row>
    <row r="316" ht="22.5" customHeight="1">
      <c r="A316" s="30" t="s">
        <v>2638</v>
      </c>
      <c r="B316" s="31" t="s">
        <v>2639</v>
      </c>
      <c r="C316" s="32" t="s">
        <v>10</v>
      </c>
      <c r="D316" s="31" t="s">
        <v>2640</v>
      </c>
      <c r="E316" s="31" t="s">
        <v>2641</v>
      </c>
      <c r="F316" s="31" t="s">
        <v>2642</v>
      </c>
      <c r="G316" s="31" t="s">
        <v>42</v>
      </c>
      <c r="H316" s="31" t="s">
        <v>142</v>
      </c>
      <c r="I316" s="31" t="s">
        <v>444</v>
      </c>
      <c r="J316" s="31" t="s">
        <v>84</v>
      </c>
      <c r="K316" s="31" t="s">
        <v>85</v>
      </c>
      <c r="L316" s="31" t="s">
        <v>86</v>
      </c>
      <c r="M316" s="31" t="s">
        <v>542</v>
      </c>
      <c r="N316" s="31" t="s">
        <v>210</v>
      </c>
      <c r="O316" s="31"/>
      <c r="P316" s="31"/>
      <c r="Q316" s="31"/>
      <c r="R316" s="31" t="s">
        <v>93</v>
      </c>
      <c r="S316" s="31" t="s">
        <v>94</v>
      </c>
      <c r="T316" s="31" t="s">
        <v>2643</v>
      </c>
      <c r="U316" s="31" t="s">
        <v>2644</v>
      </c>
      <c r="V316" s="31"/>
      <c r="W316" s="31"/>
      <c r="X316" s="31"/>
      <c r="Y316" s="31"/>
      <c r="Z316" s="31"/>
    </row>
    <row r="317" ht="22.5" customHeight="1">
      <c r="A317" s="30" t="s">
        <v>2645</v>
      </c>
      <c r="B317" s="31" t="s">
        <v>2646</v>
      </c>
      <c r="C317" s="32" t="s">
        <v>2647</v>
      </c>
      <c r="D317" s="31" t="s">
        <v>2648</v>
      </c>
      <c r="E317" s="31" t="s">
        <v>2649</v>
      </c>
      <c r="F317" s="31" t="s">
        <v>2650</v>
      </c>
      <c r="G317" s="31" t="s">
        <v>30</v>
      </c>
      <c r="H317" s="31" t="s">
        <v>142</v>
      </c>
      <c r="I317" s="31" t="s">
        <v>143</v>
      </c>
      <c r="J317" s="31" t="s">
        <v>84</v>
      </c>
      <c r="K317" s="31" t="s">
        <v>85</v>
      </c>
      <c r="L317" s="31" t="s">
        <v>226</v>
      </c>
      <c r="M317" s="31" t="s">
        <v>108</v>
      </c>
      <c r="N317" s="31" t="s">
        <v>101</v>
      </c>
      <c r="O317" s="31"/>
      <c r="P317" s="31"/>
      <c r="Q317" s="31"/>
      <c r="R317" s="31" t="s">
        <v>93</v>
      </c>
      <c r="S317" s="31" t="s">
        <v>94</v>
      </c>
      <c r="T317" s="31" t="s">
        <v>2651</v>
      </c>
      <c r="U317" s="31" t="s">
        <v>2652</v>
      </c>
      <c r="V317" s="31"/>
      <c r="W317" s="31"/>
      <c r="X317" s="31"/>
      <c r="Y317" s="31"/>
      <c r="Z317" s="31"/>
    </row>
    <row r="318" ht="22.5" customHeight="1">
      <c r="A318" s="30" t="s">
        <v>2653</v>
      </c>
      <c r="B318" s="31" t="s">
        <v>2654</v>
      </c>
      <c r="C318" s="33"/>
      <c r="D318" s="31" t="s">
        <v>2655</v>
      </c>
      <c r="E318" s="31" t="s">
        <v>2656</v>
      </c>
      <c r="F318" s="31"/>
      <c r="G318" s="31" t="s">
        <v>2657</v>
      </c>
      <c r="H318" s="31" t="s">
        <v>142</v>
      </c>
      <c r="I318" s="31" t="s">
        <v>1722</v>
      </c>
      <c r="J318" s="31" t="s">
        <v>84</v>
      </c>
      <c r="K318" s="31" t="s">
        <v>107</v>
      </c>
      <c r="L318" s="31" t="s">
        <v>86</v>
      </c>
      <c r="M318" s="31" t="s">
        <v>120</v>
      </c>
      <c r="N318" s="31" t="s">
        <v>88</v>
      </c>
      <c r="O318" s="31"/>
      <c r="P318" s="31" t="s">
        <v>792</v>
      </c>
      <c r="Q318" s="31"/>
      <c r="R318" s="31" t="s">
        <v>93</v>
      </c>
      <c r="S318" s="31" t="s">
        <v>94</v>
      </c>
      <c r="T318" s="31" t="s">
        <v>2658</v>
      </c>
      <c r="U318" s="31" t="s">
        <v>2659</v>
      </c>
      <c r="V318" s="31"/>
      <c r="W318" s="31"/>
      <c r="X318" s="31"/>
      <c r="Y318" s="31"/>
      <c r="Z318" s="31"/>
    </row>
    <row r="319" ht="22.5" customHeight="1">
      <c r="A319" s="30" t="s">
        <v>2660</v>
      </c>
      <c r="B319" s="31" t="s">
        <v>2661</v>
      </c>
      <c r="C319" s="32" t="s">
        <v>0</v>
      </c>
      <c r="D319" s="31" t="s">
        <v>2662</v>
      </c>
      <c r="E319" s="31" t="s">
        <v>2663</v>
      </c>
      <c r="F319" s="31" t="s">
        <v>2664</v>
      </c>
      <c r="G319" s="31" t="s">
        <v>23</v>
      </c>
      <c r="H319" s="31" t="s">
        <v>142</v>
      </c>
      <c r="I319" s="31" t="s">
        <v>2665</v>
      </c>
      <c r="J319" s="31" t="s">
        <v>377</v>
      </c>
      <c r="K319" s="31" t="s">
        <v>107</v>
      </c>
      <c r="L319" s="31" t="s">
        <v>86</v>
      </c>
      <c r="M319" s="31" t="s">
        <v>120</v>
      </c>
      <c r="N319" s="31" t="s">
        <v>88</v>
      </c>
      <c r="O319" s="31"/>
      <c r="P319" s="31" t="s">
        <v>2666</v>
      </c>
      <c r="Q319" s="31"/>
      <c r="R319" s="31"/>
      <c r="S319" s="31" t="s">
        <v>2667</v>
      </c>
      <c r="T319" s="31" t="s">
        <v>2668</v>
      </c>
      <c r="U319" s="31" t="s">
        <v>2669</v>
      </c>
      <c r="V319" s="31"/>
      <c r="W319" s="31"/>
      <c r="X319" s="31" t="s">
        <v>2670</v>
      </c>
      <c r="Y319" s="31"/>
      <c r="Z319" s="31"/>
    </row>
    <row r="320" ht="22.5" customHeight="1">
      <c r="A320" s="30" t="s">
        <v>2671</v>
      </c>
      <c r="B320" s="31" t="s">
        <v>2672</v>
      </c>
      <c r="C320" s="33"/>
      <c r="D320" s="31" t="s">
        <v>2673</v>
      </c>
      <c r="E320" s="31" t="s">
        <v>2674</v>
      </c>
      <c r="F320" s="31"/>
      <c r="G320" s="31" t="s">
        <v>23</v>
      </c>
      <c r="H320" s="31" t="s">
        <v>142</v>
      </c>
      <c r="I320" s="31" t="s">
        <v>143</v>
      </c>
      <c r="J320" s="31" t="s">
        <v>84</v>
      </c>
      <c r="K320" s="31"/>
      <c r="L320" s="31"/>
      <c r="M320" s="31" t="s">
        <v>108</v>
      </c>
      <c r="N320" s="31" t="s">
        <v>101</v>
      </c>
      <c r="O320" s="31"/>
      <c r="P320" s="31"/>
      <c r="Q320" s="31"/>
      <c r="R320" s="31"/>
      <c r="S320" s="31"/>
      <c r="T320" s="31" t="s">
        <v>2675</v>
      </c>
      <c r="U320" s="31" t="s">
        <v>2676</v>
      </c>
      <c r="V320" s="31"/>
      <c r="W320" s="31"/>
      <c r="X320" s="31"/>
      <c r="Y320" s="31"/>
      <c r="Z320" s="31"/>
    </row>
    <row r="321" ht="22.5" customHeight="1">
      <c r="A321" s="30" t="s">
        <v>2677</v>
      </c>
      <c r="B321" s="31" t="s">
        <v>2678</v>
      </c>
      <c r="C321" s="32" t="s">
        <v>696</v>
      </c>
      <c r="D321" s="31" t="s">
        <v>2679</v>
      </c>
      <c r="E321" s="31" t="s">
        <v>2680</v>
      </c>
      <c r="F321" s="31"/>
      <c r="G321" s="31" t="s">
        <v>25</v>
      </c>
      <c r="H321" s="31" t="s">
        <v>142</v>
      </c>
      <c r="I321" s="31" t="s">
        <v>209</v>
      </c>
      <c r="J321" s="31" t="s">
        <v>84</v>
      </c>
      <c r="K321" s="31" t="s">
        <v>85</v>
      </c>
      <c r="L321" s="31" t="s">
        <v>654</v>
      </c>
      <c r="M321" s="31" t="s">
        <v>41</v>
      </c>
      <c r="N321" s="31" t="s">
        <v>120</v>
      </c>
      <c r="O321" s="31"/>
      <c r="P321" s="31"/>
      <c r="Q321" s="31"/>
      <c r="R321" s="31" t="s">
        <v>93</v>
      </c>
      <c r="S321" s="31" t="s">
        <v>94</v>
      </c>
      <c r="T321" s="31" t="s">
        <v>2681</v>
      </c>
      <c r="U321" s="31" t="s">
        <v>2682</v>
      </c>
      <c r="V321" s="31" t="s">
        <v>2683</v>
      </c>
      <c r="W321" s="31"/>
      <c r="X321" s="31"/>
      <c r="Y321" s="31"/>
      <c r="Z321" s="31"/>
    </row>
    <row r="322" ht="22.5" customHeight="1">
      <c r="A322" s="30" t="s">
        <v>2684</v>
      </c>
      <c r="B322" s="31" t="s">
        <v>2685</v>
      </c>
      <c r="C322" s="32" t="s">
        <v>0</v>
      </c>
      <c r="D322" s="31" t="s">
        <v>2686</v>
      </c>
      <c r="E322" s="31" t="s">
        <v>2687</v>
      </c>
      <c r="F322" s="31" t="s">
        <v>2688</v>
      </c>
      <c r="G322" s="31" t="s">
        <v>38</v>
      </c>
      <c r="H322" s="31" t="s">
        <v>142</v>
      </c>
      <c r="I322" s="31" t="s">
        <v>2689</v>
      </c>
      <c r="J322" s="31" t="s">
        <v>84</v>
      </c>
      <c r="K322" s="31" t="s">
        <v>85</v>
      </c>
      <c r="L322" s="31" t="s">
        <v>226</v>
      </c>
      <c r="M322" s="31" t="s">
        <v>120</v>
      </c>
      <c r="N322" s="31" t="s">
        <v>88</v>
      </c>
      <c r="O322" s="31"/>
      <c r="P322" s="31" t="s">
        <v>109</v>
      </c>
      <c r="Q322" s="31"/>
      <c r="R322" s="31" t="s">
        <v>93</v>
      </c>
      <c r="S322" s="31" t="s">
        <v>94</v>
      </c>
      <c r="T322" s="31" t="s">
        <v>2690</v>
      </c>
      <c r="U322" s="31" t="s">
        <v>2691</v>
      </c>
      <c r="V322" s="31"/>
      <c r="W322" s="31"/>
      <c r="X322" s="31"/>
      <c r="Y322" s="31"/>
      <c r="Z322" s="31"/>
    </row>
    <row r="323" ht="22.5" customHeight="1">
      <c r="A323" s="30" t="s">
        <v>2692</v>
      </c>
      <c r="B323" s="31" t="s">
        <v>2693</v>
      </c>
      <c r="C323" s="33"/>
      <c r="D323" s="31" t="s">
        <v>2694</v>
      </c>
      <c r="E323" s="31" t="s">
        <v>2695</v>
      </c>
      <c r="F323" s="31"/>
      <c r="G323" s="31" t="s">
        <v>38</v>
      </c>
      <c r="H323" s="31" t="s">
        <v>142</v>
      </c>
      <c r="I323" s="31" t="s">
        <v>225</v>
      </c>
      <c r="J323" s="31" t="s">
        <v>84</v>
      </c>
      <c r="K323" s="31"/>
      <c r="L323" s="31"/>
      <c r="M323" s="39" t="s">
        <v>227</v>
      </c>
      <c r="N323" s="39" t="s">
        <v>228</v>
      </c>
      <c r="O323" s="31"/>
      <c r="P323" s="31"/>
      <c r="Q323" s="31"/>
      <c r="R323" s="31"/>
      <c r="S323" s="31"/>
      <c r="T323" s="31" t="s">
        <v>2696</v>
      </c>
      <c r="U323" s="31" t="s">
        <v>2697</v>
      </c>
      <c r="V323" s="31"/>
      <c r="W323" s="31"/>
      <c r="X323" s="31"/>
      <c r="Y323" s="31"/>
      <c r="Z323" s="31"/>
    </row>
    <row r="324" ht="22.5" customHeight="1">
      <c r="A324" s="30" t="s">
        <v>2698</v>
      </c>
      <c r="B324" s="31" t="s">
        <v>2699</v>
      </c>
      <c r="C324" s="33"/>
      <c r="D324" s="31" t="s">
        <v>2700</v>
      </c>
      <c r="E324" s="31" t="s">
        <v>2701</v>
      </c>
      <c r="F324" s="31"/>
      <c r="G324" s="31" t="s">
        <v>36</v>
      </c>
      <c r="H324" s="31" t="s">
        <v>142</v>
      </c>
      <c r="I324" s="31"/>
      <c r="J324" s="31"/>
      <c r="K324" s="31"/>
      <c r="L324" s="31"/>
      <c r="M324" s="31"/>
      <c r="N324" s="31"/>
      <c r="O324" s="31"/>
      <c r="P324" s="31"/>
      <c r="Q324" s="31"/>
      <c r="R324" s="31"/>
      <c r="S324" s="31"/>
      <c r="T324" s="31" t="s">
        <v>2534</v>
      </c>
      <c r="U324" s="31" t="s">
        <v>2702</v>
      </c>
      <c r="V324" s="31"/>
      <c r="W324" s="31"/>
      <c r="X324" s="31"/>
      <c r="Y324" s="31"/>
      <c r="Z324" s="31"/>
    </row>
    <row r="325" ht="22.5" customHeight="1">
      <c r="A325" s="30" t="s">
        <v>2703</v>
      </c>
      <c r="B325" s="31" t="s">
        <v>2704</v>
      </c>
      <c r="C325" s="32" t="s">
        <v>1329</v>
      </c>
      <c r="D325" s="31" t="s">
        <v>2706</v>
      </c>
      <c r="E325" s="31" t="s">
        <v>2707</v>
      </c>
      <c r="F325" s="31" t="s">
        <v>2708</v>
      </c>
      <c r="G325" s="31" t="s">
        <v>23</v>
      </c>
      <c r="H325" s="31" t="s">
        <v>142</v>
      </c>
      <c r="I325" s="31" t="s">
        <v>1276</v>
      </c>
      <c r="J325" s="31" t="s">
        <v>377</v>
      </c>
      <c r="K325" s="31" t="s">
        <v>107</v>
      </c>
      <c r="L325" s="31" t="s">
        <v>86</v>
      </c>
      <c r="M325" s="31" t="s">
        <v>120</v>
      </c>
      <c r="N325" s="31" t="s">
        <v>88</v>
      </c>
      <c r="O325" s="31"/>
      <c r="P325" s="31"/>
      <c r="Q325" s="31"/>
      <c r="R325" s="31" t="s">
        <v>93</v>
      </c>
      <c r="S325" s="31" t="s">
        <v>94</v>
      </c>
      <c r="T325" s="31" t="s">
        <v>2709</v>
      </c>
      <c r="U325" s="31" t="s">
        <v>2710</v>
      </c>
      <c r="V325" s="31"/>
      <c r="W325" s="31"/>
      <c r="X325" s="31"/>
      <c r="Y325" s="31"/>
      <c r="Z325" s="31"/>
    </row>
    <row r="326" ht="22.5" customHeight="1">
      <c r="A326" s="30" t="s">
        <v>2711</v>
      </c>
      <c r="B326" s="31" t="s">
        <v>2712</v>
      </c>
      <c r="C326" s="32" t="s">
        <v>10</v>
      </c>
      <c r="D326" s="31" t="s">
        <v>2713</v>
      </c>
      <c r="E326" s="31" t="s">
        <v>2714</v>
      </c>
      <c r="F326" s="31" t="s">
        <v>2715</v>
      </c>
      <c r="G326" s="31" t="s">
        <v>23</v>
      </c>
      <c r="H326" s="31" t="s">
        <v>142</v>
      </c>
      <c r="I326" s="31" t="s">
        <v>264</v>
      </c>
      <c r="J326" s="31" t="s">
        <v>84</v>
      </c>
      <c r="K326" s="31" t="s">
        <v>85</v>
      </c>
      <c r="L326" s="31" t="s">
        <v>280</v>
      </c>
      <c r="M326" s="39" t="s">
        <v>227</v>
      </c>
      <c r="N326" s="39" t="s">
        <v>228</v>
      </c>
      <c r="O326" s="31"/>
      <c r="P326" s="31" t="s">
        <v>586</v>
      </c>
      <c r="Q326" s="31"/>
      <c r="R326" s="31" t="s">
        <v>93</v>
      </c>
      <c r="S326" s="31" t="s">
        <v>94</v>
      </c>
      <c r="T326" s="31" t="s">
        <v>2716</v>
      </c>
      <c r="U326" s="31" t="s">
        <v>2717</v>
      </c>
      <c r="V326" s="31" t="s">
        <v>2718</v>
      </c>
      <c r="W326" s="31"/>
      <c r="X326" s="31"/>
      <c r="Y326" s="31"/>
      <c r="Z326" s="31"/>
    </row>
    <row r="327" ht="22.5" customHeight="1">
      <c r="A327" s="30" t="s">
        <v>2719</v>
      </c>
      <c r="B327" s="39" t="s">
        <v>2037</v>
      </c>
      <c r="C327" s="33"/>
      <c r="D327" s="31" t="s">
        <v>2720</v>
      </c>
      <c r="E327" s="31" t="s">
        <v>2721</v>
      </c>
      <c r="F327" s="31"/>
      <c r="G327" s="31" t="s">
        <v>25</v>
      </c>
      <c r="H327" s="31" t="s">
        <v>142</v>
      </c>
      <c r="I327" s="31" t="s">
        <v>1663</v>
      </c>
      <c r="J327" s="31" t="s">
        <v>84</v>
      </c>
      <c r="K327" s="31" t="s">
        <v>107</v>
      </c>
      <c r="L327" s="31" t="s">
        <v>280</v>
      </c>
      <c r="M327" s="31" t="s">
        <v>88</v>
      </c>
      <c r="N327" s="31" t="s">
        <v>89</v>
      </c>
      <c r="O327" s="31"/>
      <c r="P327" s="31" t="s">
        <v>399</v>
      </c>
      <c r="Q327" s="30" t="s">
        <v>2722</v>
      </c>
      <c r="R327" s="31" t="s">
        <v>93</v>
      </c>
      <c r="S327" s="31" t="s">
        <v>842</v>
      </c>
      <c r="T327" s="31" t="s">
        <v>2723</v>
      </c>
      <c r="U327" s="31" t="s">
        <v>2724</v>
      </c>
      <c r="V327" s="31" t="s">
        <v>2725</v>
      </c>
      <c r="W327" s="31"/>
      <c r="X327" s="31"/>
      <c r="Y327" s="31"/>
      <c r="Z327" s="31"/>
    </row>
    <row r="328" ht="22.5" customHeight="1">
      <c r="A328" s="30" t="s">
        <v>2726</v>
      </c>
      <c r="B328" s="39" t="s">
        <v>2727</v>
      </c>
      <c r="C328" s="32" t="s">
        <v>15</v>
      </c>
      <c r="D328" s="31" t="s">
        <v>2728</v>
      </c>
      <c r="E328" s="31" t="s">
        <v>2729</v>
      </c>
      <c r="F328" s="31" t="s">
        <v>2730</v>
      </c>
      <c r="G328" s="31" t="s">
        <v>25</v>
      </c>
      <c r="H328" s="31" t="s">
        <v>142</v>
      </c>
      <c r="I328" s="31" t="s">
        <v>1722</v>
      </c>
      <c r="J328" s="31" t="s">
        <v>84</v>
      </c>
      <c r="K328" s="31" t="s">
        <v>85</v>
      </c>
      <c r="L328" s="31" t="s">
        <v>280</v>
      </c>
      <c r="M328" s="31" t="s">
        <v>41</v>
      </c>
      <c r="N328" s="31" t="s">
        <v>120</v>
      </c>
      <c r="O328" s="31"/>
      <c r="P328" s="31" t="s">
        <v>1067</v>
      </c>
      <c r="Q328" s="31"/>
      <c r="R328" s="31" t="s">
        <v>93</v>
      </c>
      <c r="S328" s="31" t="s">
        <v>94</v>
      </c>
      <c r="T328" s="31" t="s">
        <v>2731</v>
      </c>
      <c r="U328" s="31" t="s">
        <v>2724</v>
      </c>
      <c r="V328" s="31"/>
      <c r="W328" s="31"/>
      <c r="X328" s="31"/>
      <c r="Y328" s="31"/>
      <c r="Z328" s="31"/>
    </row>
    <row r="329" ht="22.5" customHeight="1">
      <c r="A329" s="30" t="s">
        <v>2732</v>
      </c>
      <c r="B329" s="31" t="s">
        <v>2733</v>
      </c>
      <c r="C329" s="33"/>
      <c r="D329" s="31" t="s">
        <v>2734</v>
      </c>
      <c r="E329" s="31" t="s">
        <v>2735</v>
      </c>
      <c r="F329" s="31" t="s">
        <v>2736</v>
      </c>
      <c r="G329" s="31" t="s">
        <v>35</v>
      </c>
      <c r="H329" s="31" t="s">
        <v>142</v>
      </c>
      <c r="I329" s="31" t="s">
        <v>2737</v>
      </c>
      <c r="J329" s="31" t="s">
        <v>84</v>
      </c>
      <c r="K329" s="31" t="s">
        <v>85</v>
      </c>
      <c r="L329" s="31" t="s">
        <v>226</v>
      </c>
      <c r="M329" s="31" t="s">
        <v>88</v>
      </c>
      <c r="N329" s="31" t="s">
        <v>89</v>
      </c>
      <c r="O329" s="31"/>
      <c r="P329" s="31"/>
      <c r="Q329" s="31"/>
      <c r="R329" s="31" t="s">
        <v>93</v>
      </c>
      <c r="S329" s="31" t="s">
        <v>94</v>
      </c>
      <c r="T329" s="31" t="s">
        <v>2739</v>
      </c>
      <c r="U329" s="31" t="s">
        <v>2740</v>
      </c>
      <c r="V329" s="31"/>
      <c r="W329" s="31"/>
      <c r="X329" s="31"/>
      <c r="Y329" s="31"/>
      <c r="Z329" s="31"/>
    </row>
    <row r="330" ht="22.5" customHeight="1">
      <c r="A330" s="30" t="s">
        <v>2741</v>
      </c>
      <c r="B330" s="31" t="s">
        <v>2742</v>
      </c>
      <c r="C330" s="32" t="s">
        <v>10</v>
      </c>
      <c r="D330" s="31" t="s">
        <v>2743</v>
      </c>
      <c r="E330" s="31" t="s">
        <v>2744</v>
      </c>
      <c r="F330" s="31" t="s">
        <v>2745</v>
      </c>
      <c r="G330" s="31" t="s">
        <v>23</v>
      </c>
      <c r="H330" s="31" t="s">
        <v>142</v>
      </c>
      <c r="I330" s="31" t="s">
        <v>765</v>
      </c>
      <c r="J330" s="31" t="s">
        <v>377</v>
      </c>
      <c r="K330" s="31" t="s">
        <v>85</v>
      </c>
      <c r="L330" s="31" t="s">
        <v>86</v>
      </c>
      <c r="M330" s="31" t="s">
        <v>185</v>
      </c>
      <c r="N330" s="31" t="s">
        <v>41</v>
      </c>
      <c r="O330" s="31"/>
      <c r="P330" s="31" t="s">
        <v>492</v>
      </c>
      <c r="Q330" s="30" t="s">
        <v>2746</v>
      </c>
      <c r="R330" s="31" t="s">
        <v>93</v>
      </c>
      <c r="S330" s="31" t="s">
        <v>842</v>
      </c>
      <c r="T330" s="31" t="s">
        <v>2747</v>
      </c>
      <c r="U330" s="31" t="s">
        <v>2748</v>
      </c>
      <c r="V330" s="30" t="s">
        <v>2749</v>
      </c>
      <c r="W330" s="31"/>
      <c r="X330" s="31"/>
      <c r="Y330" s="31"/>
      <c r="Z330" s="31"/>
    </row>
    <row r="331" ht="22.5" customHeight="1">
      <c r="A331" s="30" t="s">
        <v>2751</v>
      </c>
      <c r="B331" s="31" t="s">
        <v>2752</v>
      </c>
      <c r="C331" s="32" t="s">
        <v>0</v>
      </c>
      <c r="D331" s="31" t="s">
        <v>2753</v>
      </c>
      <c r="E331" s="31" t="s">
        <v>2754</v>
      </c>
      <c r="F331" s="31"/>
      <c r="G331" s="31" t="s">
        <v>30</v>
      </c>
      <c r="H331" s="31" t="s">
        <v>142</v>
      </c>
      <c r="I331" s="31" t="s">
        <v>850</v>
      </c>
      <c r="J331" s="31" t="s">
        <v>84</v>
      </c>
      <c r="K331" s="31" t="s">
        <v>173</v>
      </c>
      <c r="L331" s="31" t="s">
        <v>226</v>
      </c>
      <c r="M331" s="31" t="s">
        <v>542</v>
      </c>
      <c r="N331" s="31" t="s">
        <v>210</v>
      </c>
      <c r="O331" s="31"/>
      <c r="P331" s="31" t="s">
        <v>2755</v>
      </c>
      <c r="Q331" s="31"/>
      <c r="R331" s="31" t="s">
        <v>93</v>
      </c>
      <c r="S331" s="31" t="s">
        <v>94</v>
      </c>
      <c r="T331" s="31" t="s">
        <v>2756</v>
      </c>
      <c r="U331" s="31" t="s">
        <v>2757</v>
      </c>
      <c r="V331" s="30" t="s">
        <v>2758</v>
      </c>
      <c r="W331" s="31"/>
      <c r="X331" s="31"/>
      <c r="Y331" s="31"/>
      <c r="Z331" s="31"/>
    </row>
    <row r="332" ht="22.5" customHeight="1">
      <c r="A332" s="30" t="s">
        <v>2759</v>
      </c>
      <c r="B332" s="31" t="s">
        <v>2760</v>
      </c>
      <c r="C332" s="33"/>
      <c r="D332" s="31" t="s">
        <v>2761</v>
      </c>
      <c r="E332" s="31" t="s">
        <v>2762</v>
      </c>
      <c r="F332" s="31"/>
      <c r="G332" s="31" t="s">
        <v>37</v>
      </c>
      <c r="H332" s="31" t="s">
        <v>142</v>
      </c>
      <c r="I332" s="31" t="s">
        <v>877</v>
      </c>
      <c r="J332" s="31" t="s">
        <v>84</v>
      </c>
      <c r="K332" s="31"/>
      <c r="L332" s="31"/>
      <c r="M332" s="31" t="s">
        <v>52</v>
      </c>
      <c r="N332" s="31" t="s">
        <v>144</v>
      </c>
      <c r="O332" s="31"/>
      <c r="P332" s="31"/>
      <c r="Q332" s="31"/>
      <c r="R332" s="31"/>
      <c r="S332" s="31"/>
      <c r="T332" s="31" t="s">
        <v>2763</v>
      </c>
      <c r="U332" s="31" t="s">
        <v>2764</v>
      </c>
      <c r="V332" s="31"/>
      <c r="W332" s="31"/>
      <c r="X332" s="31"/>
      <c r="Y332" s="31"/>
      <c r="Z332" s="31"/>
    </row>
    <row r="333" ht="22.5" customHeight="1">
      <c r="A333" s="30" t="s">
        <v>2765</v>
      </c>
      <c r="B333" s="31" t="s">
        <v>2766</v>
      </c>
      <c r="C333" s="33"/>
      <c r="D333" s="31" t="s">
        <v>2767</v>
      </c>
      <c r="E333" s="31" t="s">
        <v>2768</v>
      </c>
      <c r="F333" s="31"/>
      <c r="G333" s="31" t="s">
        <v>30</v>
      </c>
      <c r="H333" s="31" t="s">
        <v>142</v>
      </c>
      <c r="I333" s="31" t="s">
        <v>264</v>
      </c>
      <c r="J333" s="31" t="s">
        <v>84</v>
      </c>
      <c r="K333" s="31"/>
      <c r="L333" s="31"/>
      <c r="M333" s="39" t="s">
        <v>227</v>
      </c>
      <c r="N333" s="31" t="s">
        <v>144</v>
      </c>
      <c r="O333" s="31"/>
      <c r="P333" s="31"/>
      <c r="Q333" s="31"/>
      <c r="R333" s="31"/>
      <c r="S333" s="31"/>
      <c r="T333" s="31" t="s">
        <v>2769</v>
      </c>
      <c r="U333" s="31" t="s">
        <v>2770</v>
      </c>
      <c r="V333" s="31"/>
      <c r="W333" s="31"/>
      <c r="X333" s="31"/>
      <c r="Y333" s="31"/>
      <c r="Z333" s="31"/>
    </row>
    <row r="334" ht="22.5" customHeight="1">
      <c r="A334" s="30" t="s">
        <v>2772</v>
      </c>
      <c r="B334" s="31" t="s">
        <v>2773</v>
      </c>
      <c r="C334" s="33"/>
      <c r="D334" s="31" t="s">
        <v>2774</v>
      </c>
      <c r="E334" s="31" t="s">
        <v>2775</v>
      </c>
      <c r="F334" s="31" t="s">
        <v>2776</v>
      </c>
      <c r="G334" s="31" t="s">
        <v>37</v>
      </c>
      <c r="H334" s="31" t="s">
        <v>142</v>
      </c>
      <c r="I334" s="31" t="s">
        <v>850</v>
      </c>
      <c r="J334" s="31" t="s">
        <v>84</v>
      </c>
      <c r="K334" s="31" t="s">
        <v>85</v>
      </c>
      <c r="L334" s="31" t="s">
        <v>654</v>
      </c>
      <c r="M334" s="31" t="s">
        <v>155</v>
      </c>
      <c r="N334" s="31" t="s">
        <v>52</v>
      </c>
      <c r="O334" s="31"/>
      <c r="P334" s="31" t="s">
        <v>436</v>
      </c>
      <c r="Q334" s="31"/>
      <c r="R334" s="31"/>
      <c r="S334" s="31"/>
      <c r="T334" s="31" t="s">
        <v>2777</v>
      </c>
      <c r="U334" s="31" t="s">
        <v>2778</v>
      </c>
      <c r="V334" s="31"/>
      <c r="W334" s="31"/>
      <c r="X334" s="31"/>
      <c r="Y334" s="31"/>
      <c r="Z334" s="31"/>
    </row>
    <row r="335" ht="22.5" customHeight="1">
      <c r="A335" s="30" t="s">
        <v>2779</v>
      </c>
      <c r="B335" s="31" t="s">
        <v>2780</v>
      </c>
      <c r="C335" s="33"/>
      <c r="D335" s="31" t="s">
        <v>2781</v>
      </c>
      <c r="E335" s="31" t="s">
        <v>2782</v>
      </c>
      <c r="F335" s="31"/>
      <c r="G335" s="31" t="s">
        <v>25</v>
      </c>
      <c r="H335" s="31" t="s">
        <v>142</v>
      </c>
      <c r="I335" s="31"/>
      <c r="J335" s="31"/>
      <c r="K335" s="31"/>
      <c r="L335" s="31"/>
      <c r="M335" s="31"/>
      <c r="N335" s="31"/>
      <c r="O335" s="31"/>
      <c r="P335" s="31"/>
      <c r="Q335" s="31"/>
      <c r="R335" s="31"/>
      <c r="S335" s="31"/>
      <c r="T335" s="31" t="s">
        <v>2784</v>
      </c>
      <c r="U335" s="31" t="s">
        <v>2785</v>
      </c>
      <c r="V335" s="31"/>
      <c r="W335" s="31"/>
      <c r="X335" s="31"/>
      <c r="Y335" s="31"/>
      <c r="Z335" s="31"/>
    </row>
    <row r="336" ht="22.5" customHeight="1">
      <c r="A336" s="30" t="s">
        <v>2786</v>
      </c>
      <c r="B336" s="31" t="s">
        <v>2787</v>
      </c>
      <c r="C336" s="33"/>
      <c r="D336" s="31" t="s">
        <v>2788</v>
      </c>
      <c r="E336" s="31" t="s">
        <v>2789</v>
      </c>
      <c r="F336" s="31" t="s">
        <v>2790</v>
      </c>
      <c r="G336" s="31" t="s">
        <v>68</v>
      </c>
      <c r="H336" s="31" t="s">
        <v>142</v>
      </c>
      <c r="I336" s="31" t="s">
        <v>814</v>
      </c>
      <c r="J336" s="31" t="s">
        <v>84</v>
      </c>
      <c r="K336" s="31" t="s">
        <v>85</v>
      </c>
      <c r="L336" s="31" t="s">
        <v>86</v>
      </c>
      <c r="M336" s="31" t="s">
        <v>185</v>
      </c>
      <c r="N336" s="31" t="s">
        <v>41</v>
      </c>
      <c r="O336" s="31"/>
      <c r="P336" s="31"/>
      <c r="Q336" s="31"/>
      <c r="R336" s="31" t="s">
        <v>93</v>
      </c>
      <c r="S336" s="31" t="s">
        <v>94</v>
      </c>
      <c r="T336" s="31" t="s">
        <v>2791</v>
      </c>
      <c r="U336" s="31" t="s">
        <v>2792</v>
      </c>
      <c r="V336" s="31"/>
      <c r="W336" s="31"/>
      <c r="X336" s="31"/>
      <c r="Y336" s="31"/>
      <c r="Z336" s="31"/>
    </row>
    <row r="337" ht="22.5" customHeight="1">
      <c r="A337" s="30" t="s">
        <v>2793</v>
      </c>
      <c r="B337" s="31" t="s">
        <v>2794</v>
      </c>
      <c r="C337" s="32" t="s">
        <v>4</v>
      </c>
      <c r="D337" s="31" t="s">
        <v>2795</v>
      </c>
      <c r="E337" s="31" t="s">
        <v>2796</v>
      </c>
      <c r="F337" s="31"/>
      <c r="G337" s="31" t="s">
        <v>25</v>
      </c>
      <c r="H337" s="31" t="s">
        <v>142</v>
      </c>
      <c r="I337" s="31" t="s">
        <v>264</v>
      </c>
      <c r="J337" s="31" t="s">
        <v>84</v>
      </c>
      <c r="K337" s="31"/>
      <c r="L337" s="31"/>
      <c r="M337" s="31" t="s">
        <v>41</v>
      </c>
      <c r="N337" s="31" t="s">
        <v>120</v>
      </c>
      <c r="O337" s="31"/>
      <c r="P337" s="31"/>
      <c r="Q337" s="31"/>
      <c r="R337" s="31"/>
      <c r="S337" s="31"/>
      <c r="T337" s="31" t="s">
        <v>2797</v>
      </c>
      <c r="U337" s="31" t="s">
        <v>2798</v>
      </c>
      <c r="V337" s="31"/>
      <c r="W337" s="31"/>
      <c r="X337" s="31"/>
      <c r="Y337" s="31"/>
      <c r="Z337" s="31"/>
    </row>
    <row r="338" ht="22.5" customHeight="1">
      <c r="A338" s="30" t="s">
        <v>2799</v>
      </c>
      <c r="B338" s="31" t="s">
        <v>2800</v>
      </c>
      <c r="C338" s="33"/>
      <c r="D338" s="31" t="s">
        <v>2801</v>
      </c>
      <c r="E338" s="31" t="s">
        <v>2802</v>
      </c>
      <c r="F338" s="31"/>
      <c r="G338" s="31" t="s">
        <v>23</v>
      </c>
      <c r="H338" s="31" t="s">
        <v>142</v>
      </c>
      <c r="I338" s="31"/>
      <c r="J338" s="31"/>
      <c r="K338" s="31"/>
      <c r="L338" s="31"/>
      <c r="M338" s="31"/>
      <c r="N338" s="31"/>
      <c r="O338" s="31"/>
      <c r="P338" s="31"/>
      <c r="Q338" s="31"/>
      <c r="R338" s="31"/>
      <c r="S338" s="31"/>
      <c r="T338" s="31" t="s">
        <v>2804</v>
      </c>
      <c r="U338" s="31" t="s">
        <v>2805</v>
      </c>
      <c r="V338" s="31"/>
      <c r="W338" s="31"/>
      <c r="X338" s="31"/>
      <c r="Y338" s="31"/>
      <c r="Z338" s="31"/>
    </row>
    <row r="339" ht="22.5" customHeight="1">
      <c r="A339" s="30" t="s">
        <v>2806</v>
      </c>
      <c r="B339" s="31" t="s">
        <v>2172</v>
      </c>
      <c r="C339" s="32" t="s">
        <v>2807</v>
      </c>
      <c r="D339" s="31" t="s">
        <v>2808</v>
      </c>
      <c r="E339" s="31" t="s">
        <v>2809</v>
      </c>
      <c r="F339" s="31"/>
      <c r="G339" s="31" t="s">
        <v>43</v>
      </c>
      <c r="H339" s="31" t="s">
        <v>142</v>
      </c>
      <c r="I339" s="31" t="s">
        <v>245</v>
      </c>
      <c r="J339" s="31" t="s">
        <v>84</v>
      </c>
      <c r="K339" s="31" t="s">
        <v>85</v>
      </c>
      <c r="L339" s="31" t="s">
        <v>280</v>
      </c>
      <c r="M339" s="31" t="s">
        <v>88</v>
      </c>
      <c r="N339" s="31" t="s">
        <v>89</v>
      </c>
      <c r="O339" s="31"/>
      <c r="P339" s="31" t="s">
        <v>230</v>
      </c>
      <c r="Q339" s="31"/>
      <c r="R339" s="31" t="s">
        <v>93</v>
      </c>
      <c r="S339" s="31" t="s">
        <v>2810</v>
      </c>
      <c r="T339" s="31" t="s">
        <v>2811</v>
      </c>
      <c r="U339" s="31" t="s">
        <v>2812</v>
      </c>
      <c r="V339" s="30" t="s">
        <v>2813</v>
      </c>
      <c r="W339" s="31"/>
      <c r="X339" s="31"/>
      <c r="Y339" s="31"/>
      <c r="Z339" s="31"/>
    </row>
    <row r="340" ht="22.5" customHeight="1">
      <c r="A340" s="30" t="s">
        <v>2814</v>
      </c>
      <c r="B340" s="31" t="s">
        <v>2815</v>
      </c>
      <c r="C340" s="33"/>
      <c r="D340" s="31" t="s">
        <v>2816</v>
      </c>
      <c r="E340" s="31" t="s">
        <v>2817</v>
      </c>
      <c r="F340" s="31"/>
      <c r="G340" s="31" t="s">
        <v>23</v>
      </c>
      <c r="H340" s="31" t="s">
        <v>142</v>
      </c>
      <c r="I340" s="31" t="s">
        <v>291</v>
      </c>
      <c r="J340" s="31" t="s">
        <v>84</v>
      </c>
      <c r="K340" s="31"/>
      <c r="L340" s="31"/>
      <c r="M340" s="31" t="s">
        <v>41</v>
      </c>
      <c r="N340" s="31" t="s">
        <v>120</v>
      </c>
      <c r="O340" s="31"/>
      <c r="P340" s="31"/>
      <c r="Q340" s="31"/>
      <c r="R340" s="31"/>
      <c r="S340" s="31"/>
      <c r="T340" s="31" t="s">
        <v>2818</v>
      </c>
      <c r="U340" s="31" t="s">
        <v>2819</v>
      </c>
      <c r="V340" s="31"/>
      <c r="W340" s="31"/>
      <c r="X340" s="31"/>
      <c r="Y340" s="31"/>
      <c r="Z340" s="31"/>
    </row>
    <row r="341" ht="22.5" customHeight="1">
      <c r="A341" s="30" t="s">
        <v>2820</v>
      </c>
      <c r="B341" s="31" t="s">
        <v>2821</v>
      </c>
      <c r="C341" s="33"/>
      <c r="D341" s="31" t="s">
        <v>2822</v>
      </c>
      <c r="E341" s="31" t="s">
        <v>2823</v>
      </c>
      <c r="F341" s="31"/>
      <c r="G341" s="31" t="s">
        <v>25</v>
      </c>
      <c r="H341" s="31" t="s">
        <v>142</v>
      </c>
      <c r="I341" s="31" t="s">
        <v>303</v>
      </c>
      <c r="J341" s="31" t="s">
        <v>84</v>
      </c>
      <c r="K341" s="31"/>
      <c r="L341" s="31"/>
      <c r="M341" s="31" t="s">
        <v>41</v>
      </c>
      <c r="N341" s="31" t="s">
        <v>120</v>
      </c>
      <c r="O341" s="31"/>
      <c r="P341" s="31"/>
      <c r="Q341" s="31"/>
      <c r="R341" s="31"/>
      <c r="S341" s="31"/>
      <c r="T341" s="31" t="s">
        <v>2824</v>
      </c>
      <c r="U341" s="31" t="s">
        <v>2825</v>
      </c>
      <c r="V341" s="31"/>
      <c r="W341" s="31"/>
      <c r="X341" s="31"/>
      <c r="Y341" s="31"/>
      <c r="Z341" s="31"/>
    </row>
    <row r="342" ht="22.5" customHeight="1">
      <c r="A342" s="30" t="s">
        <v>2826</v>
      </c>
      <c r="B342" s="31" t="s">
        <v>2827</v>
      </c>
      <c r="C342" s="33"/>
      <c r="D342" s="31" t="s">
        <v>2828</v>
      </c>
      <c r="E342" s="31" t="s">
        <v>2829</v>
      </c>
      <c r="F342" s="31"/>
      <c r="G342" s="31" t="s">
        <v>25</v>
      </c>
      <c r="H342" s="31" t="s">
        <v>142</v>
      </c>
      <c r="I342" s="31" t="s">
        <v>336</v>
      </c>
      <c r="J342" s="31" t="s">
        <v>84</v>
      </c>
      <c r="K342" s="31"/>
      <c r="L342" s="31"/>
      <c r="M342" s="31" t="s">
        <v>41</v>
      </c>
      <c r="N342" s="31" t="s">
        <v>120</v>
      </c>
      <c r="O342" s="31"/>
      <c r="P342" s="31"/>
      <c r="Q342" s="31"/>
      <c r="R342" s="31"/>
      <c r="S342" s="31"/>
      <c r="T342" s="31" t="s">
        <v>2830</v>
      </c>
      <c r="U342" s="31" t="s">
        <v>2831</v>
      </c>
      <c r="V342" s="31"/>
      <c r="W342" s="31"/>
      <c r="X342" s="31"/>
      <c r="Y342" s="31"/>
      <c r="Z342" s="31"/>
    </row>
    <row r="343" ht="22.5" customHeight="1">
      <c r="A343" s="30" t="s">
        <v>2832</v>
      </c>
      <c r="B343" s="31" t="s">
        <v>2833</v>
      </c>
      <c r="C343" s="32" t="s">
        <v>2834</v>
      </c>
      <c r="D343" s="31" t="s">
        <v>2835</v>
      </c>
      <c r="E343" s="31" t="s">
        <v>2836</v>
      </c>
      <c r="F343" s="31" t="s">
        <v>2837</v>
      </c>
      <c r="G343" s="31" t="s">
        <v>39</v>
      </c>
      <c r="H343" s="31" t="s">
        <v>142</v>
      </c>
      <c r="I343" s="31" t="s">
        <v>725</v>
      </c>
      <c r="J343" s="31" t="s">
        <v>84</v>
      </c>
      <c r="K343" s="31" t="s">
        <v>107</v>
      </c>
      <c r="L343" s="31" t="s">
        <v>86</v>
      </c>
      <c r="M343" s="31" t="s">
        <v>41</v>
      </c>
      <c r="N343" s="31" t="s">
        <v>120</v>
      </c>
      <c r="O343" s="31"/>
      <c r="P343" s="31" t="s">
        <v>1067</v>
      </c>
      <c r="Q343" s="31"/>
      <c r="R343" s="31" t="s">
        <v>93</v>
      </c>
      <c r="S343" s="31" t="s">
        <v>94</v>
      </c>
      <c r="T343" s="31" t="s">
        <v>2838</v>
      </c>
      <c r="U343" s="31" t="s">
        <v>2839</v>
      </c>
      <c r="V343" s="31"/>
      <c r="W343" s="31"/>
      <c r="X343" s="31"/>
      <c r="Y343" s="31"/>
      <c r="Z343" s="31"/>
    </row>
    <row r="344" ht="22.5" customHeight="1">
      <c r="A344" s="30" t="s">
        <v>2840</v>
      </c>
      <c r="B344" s="31" t="s">
        <v>2841</v>
      </c>
      <c r="C344" s="33"/>
      <c r="D344" s="31" t="s">
        <v>2842</v>
      </c>
      <c r="E344" s="31" t="s">
        <v>2843</v>
      </c>
      <c r="F344" s="31"/>
      <c r="G344" s="31" t="s">
        <v>25</v>
      </c>
      <c r="H344" s="31" t="s">
        <v>142</v>
      </c>
      <c r="I344" s="31" t="s">
        <v>1151</v>
      </c>
      <c r="J344" s="31" t="s">
        <v>84</v>
      </c>
      <c r="K344" s="31" t="s">
        <v>173</v>
      </c>
      <c r="L344" s="31" t="s">
        <v>280</v>
      </c>
      <c r="M344" s="31" t="s">
        <v>542</v>
      </c>
      <c r="N344" s="31" t="s">
        <v>41</v>
      </c>
      <c r="O344" s="31"/>
      <c r="P344" s="31"/>
      <c r="Q344" s="31"/>
      <c r="R344" s="31"/>
      <c r="S344" s="31"/>
      <c r="T344" s="31" t="s">
        <v>2844</v>
      </c>
      <c r="U344" s="31" t="s">
        <v>2845</v>
      </c>
      <c r="V344" s="31"/>
      <c r="W344" s="31"/>
      <c r="X344" s="31"/>
      <c r="Y344" s="31"/>
      <c r="Z344" s="31"/>
    </row>
    <row r="345" ht="22.5" customHeight="1">
      <c r="A345" s="30" t="s">
        <v>2846</v>
      </c>
      <c r="B345" s="31" t="s">
        <v>2847</v>
      </c>
      <c r="C345" s="33"/>
      <c r="D345" s="31" t="s">
        <v>2848</v>
      </c>
      <c r="E345" s="31" t="s">
        <v>2849</v>
      </c>
      <c r="F345" s="31"/>
      <c r="G345" s="31" t="s">
        <v>37</v>
      </c>
      <c r="H345" s="31" t="s">
        <v>142</v>
      </c>
      <c r="I345" s="31" t="s">
        <v>1722</v>
      </c>
      <c r="J345" s="31" t="s">
        <v>84</v>
      </c>
      <c r="K345" s="31" t="s">
        <v>173</v>
      </c>
      <c r="L345" s="31"/>
      <c r="M345" s="31" t="s">
        <v>155</v>
      </c>
      <c r="N345" s="31" t="s">
        <v>52</v>
      </c>
      <c r="O345" s="31"/>
      <c r="P345" s="31"/>
      <c r="Q345" s="31"/>
      <c r="R345" s="31"/>
      <c r="S345" s="31"/>
      <c r="T345" s="31" t="s">
        <v>2850</v>
      </c>
      <c r="U345" s="31" t="s">
        <v>2851</v>
      </c>
      <c r="V345" s="31"/>
      <c r="W345" s="31"/>
      <c r="X345" s="31"/>
      <c r="Y345" s="31"/>
      <c r="Z345" s="31"/>
    </row>
    <row r="346" ht="22.5" customHeight="1">
      <c r="A346" s="30" t="s">
        <v>2852</v>
      </c>
      <c r="B346" s="31" t="s">
        <v>2853</v>
      </c>
      <c r="C346" s="33"/>
      <c r="D346" s="31" t="s">
        <v>2854</v>
      </c>
      <c r="E346" s="31" t="s">
        <v>2855</v>
      </c>
      <c r="F346" s="31"/>
      <c r="G346" s="31" t="s">
        <v>2073</v>
      </c>
      <c r="H346" s="31" t="s">
        <v>142</v>
      </c>
      <c r="I346" s="31" t="s">
        <v>1358</v>
      </c>
      <c r="J346" s="31" t="s">
        <v>377</v>
      </c>
      <c r="K346" s="31" t="s">
        <v>85</v>
      </c>
      <c r="L346" s="31" t="s">
        <v>86</v>
      </c>
      <c r="M346" s="31" t="s">
        <v>52</v>
      </c>
      <c r="N346" s="31" t="s">
        <v>569</v>
      </c>
      <c r="O346" s="31"/>
      <c r="P346" s="31"/>
      <c r="Q346" s="31"/>
      <c r="R346" s="31"/>
      <c r="S346" s="31"/>
      <c r="T346" s="31" t="s">
        <v>2856</v>
      </c>
      <c r="U346" s="31" t="s">
        <v>2857</v>
      </c>
      <c r="V346" s="31"/>
      <c r="W346" s="31"/>
      <c r="X346" s="31"/>
      <c r="Y346" s="31"/>
      <c r="Z346" s="31"/>
    </row>
    <row r="347" ht="22.5" customHeight="1">
      <c r="A347" s="30" t="s">
        <v>2858</v>
      </c>
      <c r="B347" s="31" t="s">
        <v>2859</v>
      </c>
      <c r="C347" s="32" t="s">
        <v>287</v>
      </c>
      <c r="D347" s="31" t="s">
        <v>2860</v>
      </c>
      <c r="E347" s="31" t="s">
        <v>2861</v>
      </c>
      <c r="F347" s="31" t="s">
        <v>2862</v>
      </c>
      <c r="G347" s="31" t="s">
        <v>25</v>
      </c>
      <c r="H347" s="31" t="s">
        <v>142</v>
      </c>
      <c r="I347" s="31" t="s">
        <v>1768</v>
      </c>
      <c r="J347" s="31" t="s">
        <v>84</v>
      </c>
      <c r="K347" s="31" t="s">
        <v>173</v>
      </c>
      <c r="L347" s="31" t="s">
        <v>131</v>
      </c>
      <c r="M347" s="31" t="s">
        <v>185</v>
      </c>
      <c r="N347" s="31" t="s">
        <v>101</v>
      </c>
      <c r="O347" s="31" t="s">
        <v>2863</v>
      </c>
      <c r="P347" s="31" t="s">
        <v>320</v>
      </c>
      <c r="Q347" s="30" t="s">
        <v>2864</v>
      </c>
      <c r="R347" s="31" t="s">
        <v>93</v>
      </c>
      <c r="S347" s="31" t="s">
        <v>2865</v>
      </c>
      <c r="T347" s="31" t="s">
        <v>2866</v>
      </c>
      <c r="U347" s="31" t="s">
        <v>2867</v>
      </c>
      <c r="V347" s="31"/>
      <c r="W347" s="31"/>
      <c r="X347" s="31" t="s">
        <v>2868</v>
      </c>
      <c r="Y347" s="31"/>
      <c r="Z347" s="31"/>
    </row>
    <row r="348" ht="22.5" customHeight="1">
      <c r="A348" s="30" t="s">
        <v>2869</v>
      </c>
      <c r="B348" s="31" t="s">
        <v>2870</v>
      </c>
      <c r="C348" s="33"/>
      <c r="D348" s="31" t="s">
        <v>2871</v>
      </c>
      <c r="E348" s="31" t="s">
        <v>2872</v>
      </c>
      <c r="F348" s="31" t="s">
        <v>2873</v>
      </c>
      <c r="G348" s="31" t="s">
        <v>68</v>
      </c>
      <c r="H348" s="31" t="s">
        <v>142</v>
      </c>
      <c r="I348" s="31" t="s">
        <v>877</v>
      </c>
      <c r="J348" s="31" t="s">
        <v>84</v>
      </c>
      <c r="K348" s="31" t="s">
        <v>85</v>
      </c>
      <c r="L348" s="31" t="s">
        <v>86</v>
      </c>
      <c r="M348" s="31" t="s">
        <v>185</v>
      </c>
      <c r="N348" s="31" t="s">
        <v>41</v>
      </c>
      <c r="O348" s="31" t="s">
        <v>2874</v>
      </c>
      <c r="P348" s="31" t="s">
        <v>492</v>
      </c>
      <c r="Q348" s="31"/>
      <c r="R348" s="31" t="s">
        <v>93</v>
      </c>
      <c r="S348" s="31" t="s">
        <v>2875</v>
      </c>
      <c r="T348" s="31" t="s">
        <v>2876</v>
      </c>
      <c r="U348" s="31" t="s">
        <v>2877</v>
      </c>
      <c r="V348" s="30" t="s">
        <v>2878</v>
      </c>
      <c r="W348" s="31"/>
      <c r="X348" s="31" t="s">
        <v>2879</v>
      </c>
      <c r="Y348" s="31"/>
      <c r="Z348" s="31"/>
    </row>
    <row r="349" ht="22.5" customHeight="1">
      <c r="A349" s="30" t="s">
        <v>2880</v>
      </c>
      <c r="B349" s="31" t="s">
        <v>2881</v>
      </c>
      <c r="C349" s="33"/>
      <c r="D349" s="31" t="s">
        <v>2882</v>
      </c>
      <c r="E349" s="31" t="s">
        <v>2883</v>
      </c>
      <c r="F349" s="31"/>
      <c r="G349" s="31" t="s">
        <v>25</v>
      </c>
      <c r="H349" s="31" t="s">
        <v>142</v>
      </c>
      <c r="I349" s="31" t="s">
        <v>1151</v>
      </c>
      <c r="J349" s="31" t="s">
        <v>84</v>
      </c>
      <c r="K349" s="31" t="s">
        <v>85</v>
      </c>
      <c r="L349" s="31" t="s">
        <v>654</v>
      </c>
      <c r="M349" s="31" t="s">
        <v>88</v>
      </c>
      <c r="N349" s="31" t="s">
        <v>89</v>
      </c>
      <c r="O349" s="31"/>
      <c r="P349" s="31" t="s">
        <v>2884</v>
      </c>
      <c r="Q349" s="31"/>
      <c r="R349" s="31"/>
      <c r="S349" s="31"/>
      <c r="T349" s="31" t="s">
        <v>2885</v>
      </c>
      <c r="U349" s="31" t="s">
        <v>2886</v>
      </c>
      <c r="V349" s="31"/>
      <c r="W349" s="31"/>
      <c r="X349" s="31"/>
      <c r="Y349" s="31"/>
      <c r="Z349" s="31"/>
    </row>
    <row r="350" ht="22.5" customHeight="1">
      <c r="A350" s="30" t="s">
        <v>2887</v>
      </c>
      <c r="B350" s="31" t="s">
        <v>2888</v>
      </c>
      <c r="C350" s="32" t="s">
        <v>2889</v>
      </c>
      <c r="D350" s="31" t="s">
        <v>2890</v>
      </c>
      <c r="E350" s="31" t="s">
        <v>2891</v>
      </c>
      <c r="F350" s="31" t="s">
        <v>2892</v>
      </c>
      <c r="G350" s="31" t="s">
        <v>29</v>
      </c>
      <c r="H350" s="31" t="s">
        <v>142</v>
      </c>
      <c r="I350" s="31" t="s">
        <v>2893</v>
      </c>
      <c r="J350" s="31" t="s">
        <v>377</v>
      </c>
      <c r="K350" s="31" t="s">
        <v>173</v>
      </c>
      <c r="L350" s="31" t="s">
        <v>86</v>
      </c>
      <c r="M350" s="31" t="s">
        <v>88</v>
      </c>
      <c r="N350" s="31" t="s">
        <v>144</v>
      </c>
      <c r="O350" s="31" t="s">
        <v>2894</v>
      </c>
      <c r="P350" s="31" t="s">
        <v>734</v>
      </c>
      <c r="Q350" s="30" t="s">
        <v>2895</v>
      </c>
      <c r="R350" s="31" t="s">
        <v>93</v>
      </c>
      <c r="S350" s="31" t="s">
        <v>2896</v>
      </c>
      <c r="T350" s="31" t="s">
        <v>2897</v>
      </c>
      <c r="U350" s="31" t="s">
        <v>2898</v>
      </c>
      <c r="V350" s="31"/>
      <c r="W350" s="31"/>
      <c r="X350" s="31" t="s">
        <v>2899</v>
      </c>
      <c r="Y350" s="31"/>
      <c r="Z350" s="31" t="s">
        <v>2900</v>
      </c>
    </row>
    <row r="351" ht="22.5" customHeight="1">
      <c r="A351" s="30" t="s">
        <v>2901</v>
      </c>
      <c r="B351" s="31" t="s">
        <v>2902</v>
      </c>
      <c r="C351" s="32" t="s">
        <v>2042</v>
      </c>
      <c r="D351" s="31" t="s">
        <v>2903</v>
      </c>
      <c r="E351" s="31" t="s">
        <v>2904</v>
      </c>
      <c r="F351" s="31" t="s">
        <v>2905</v>
      </c>
      <c r="G351" s="31" t="s">
        <v>29</v>
      </c>
      <c r="H351" s="31" t="s">
        <v>142</v>
      </c>
      <c r="I351" s="31" t="s">
        <v>850</v>
      </c>
      <c r="J351" s="31" t="s">
        <v>84</v>
      </c>
      <c r="K351" s="31" t="s">
        <v>85</v>
      </c>
      <c r="L351" s="31" t="s">
        <v>86</v>
      </c>
      <c r="M351" s="31" t="s">
        <v>152</v>
      </c>
      <c r="N351" s="31" t="s">
        <v>153</v>
      </c>
      <c r="O351" s="31" t="s">
        <v>2906</v>
      </c>
      <c r="P351" s="31"/>
      <c r="Q351" s="30" t="s">
        <v>2907</v>
      </c>
      <c r="R351" s="31" t="s">
        <v>93</v>
      </c>
      <c r="S351" s="31" t="s">
        <v>716</v>
      </c>
      <c r="T351" s="31" t="s">
        <v>2908</v>
      </c>
      <c r="U351" s="31" t="s">
        <v>2909</v>
      </c>
      <c r="V351" s="31"/>
      <c r="W351" s="31"/>
      <c r="X351" s="31"/>
      <c r="Y351" s="31"/>
      <c r="Z351" s="31"/>
    </row>
    <row r="352" ht="22.5" customHeight="1">
      <c r="A352" s="30" t="s">
        <v>2910</v>
      </c>
      <c r="B352" s="31" t="s">
        <v>2911</v>
      </c>
      <c r="C352" s="33"/>
      <c r="D352" s="31" t="s">
        <v>2912</v>
      </c>
      <c r="E352" s="31" t="s">
        <v>2913</v>
      </c>
      <c r="F352" s="31"/>
      <c r="G352" s="31" t="s">
        <v>29</v>
      </c>
      <c r="H352" s="31" t="s">
        <v>142</v>
      </c>
      <c r="I352" s="31" t="s">
        <v>444</v>
      </c>
      <c r="J352" s="31" t="s">
        <v>84</v>
      </c>
      <c r="K352" s="31"/>
      <c r="L352" s="31"/>
      <c r="M352" s="31" t="s">
        <v>542</v>
      </c>
      <c r="N352" s="31" t="s">
        <v>210</v>
      </c>
      <c r="O352" s="31"/>
      <c r="P352" s="31"/>
      <c r="Q352" s="31"/>
      <c r="R352" s="31"/>
      <c r="S352" s="31"/>
      <c r="T352" s="31" t="s">
        <v>2914</v>
      </c>
      <c r="U352" s="31" t="s">
        <v>2915</v>
      </c>
      <c r="V352" s="31"/>
      <c r="W352" s="31"/>
      <c r="X352" s="31"/>
      <c r="Y352" s="31"/>
      <c r="Z352" s="31"/>
    </row>
    <row r="353" ht="22.5" customHeight="1">
      <c r="A353" s="30" t="s">
        <v>2916</v>
      </c>
      <c r="B353" s="31" t="s">
        <v>2917</v>
      </c>
      <c r="C353" s="32" t="s">
        <v>2042</v>
      </c>
      <c r="D353" s="31" t="s">
        <v>2918</v>
      </c>
      <c r="E353" s="31" t="s">
        <v>2919</v>
      </c>
      <c r="F353" s="31"/>
      <c r="G353" s="31" t="s">
        <v>25</v>
      </c>
      <c r="H353" s="31" t="s">
        <v>142</v>
      </c>
      <c r="I353" s="31" t="s">
        <v>2920</v>
      </c>
      <c r="J353" s="31" t="s">
        <v>84</v>
      </c>
      <c r="K353" s="31" t="s">
        <v>173</v>
      </c>
      <c r="L353" s="31" t="s">
        <v>280</v>
      </c>
      <c r="M353" s="31" t="s">
        <v>185</v>
      </c>
      <c r="N353" s="31" t="s">
        <v>41</v>
      </c>
      <c r="O353" s="31"/>
      <c r="P353" s="31"/>
      <c r="Q353" s="31"/>
      <c r="R353" s="31"/>
      <c r="S353" s="31"/>
      <c r="T353" s="31" t="s">
        <v>2921</v>
      </c>
      <c r="U353" s="31" t="s">
        <v>2922</v>
      </c>
      <c r="V353" s="31"/>
      <c r="W353" s="31"/>
      <c r="X353" s="31"/>
      <c r="Y353" s="31"/>
      <c r="Z353" s="31"/>
    </row>
    <row r="354" ht="22.5" customHeight="1">
      <c r="A354" s="30" t="s">
        <v>2923</v>
      </c>
      <c r="B354" s="31" t="s">
        <v>2924</v>
      </c>
      <c r="C354" s="32" t="s">
        <v>2501</v>
      </c>
      <c r="D354" s="31" t="s">
        <v>2925</v>
      </c>
      <c r="E354" s="31" t="s">
        <v>2926</v>
      </c>
      <c r="F354" s="30" t="s">
        <v>2927</v>
      </c>
      <c r="G354" s="31" t="s">
        <v>36</v>
      </c>
      <c r="H354" s="31" t="s">
        <v>142</v>
      </c>
      <c r="I354" s="31" t="s">
        <v>264</v>
      </c>
      <c r="J354" s="31" t="s">
        <v>84</v>
      </c>
      <c r="K354" s="31" t="s">
        <v>85</v>
      </c>
      <c r="L354" s="31" t="s">
        <v>226</v>
      </c>
      <c r="M354" s="31" t="s">
        <v>41</v>
      </c>
      <c r="N354" s="31" t="s">
        <v>88</v>
      </c>
      <c r="O354" s="31"/>
      <c r="P354" s="31" t="s">
        <v>2928</v>
      </c>
      <c r="Q354" s="31"/>
      <c r="R354" s="31" t="s">
        <v>93</v>
      </c>
      <c r="S354" s="31" t="s">
        <v>94</v>
      </c>
      <c r="T354" s="31" t="s">
        <v>2929</v>
      </c>
      <c r="U354" s="31" t="s">
        <v>2930</v>
      </c>
      <c r="V354" s="31" t="s">
        <v>2931</v>
      </c>
      <c r="W354" s="31"/>
      <c r="X354" s="31"/>
      <c r="Y354" s="31"/>
      <c r="Z354" s="31"/>
    </row>
    <row r="355" ht="22.5" customHeight="1">
      <c r="A355" s="30" t="s">
        <v>2932</v>
      </c>
      <c r="B355" s="31" t="s">
        <v>2933</v>
      </c>
      <c r="C355" s="32" t="s">
        <v>20</v>
      </c>
      <c r="D355" s="31" t="s">
        <v>2934</v>
      </c>
      <c r="E355" s="31" t="s">
        <v>2935</v>
      </c>
      <c r="F355" s="31" t="s">
        <v>2936</v>
      </c>
      <c r="G355" s="31" t="s">
        <v>23</v>
      </c>
      <c r="H355" s="31" t="s">
        <v>142</v>
      </c>
      <c r="I355" s="31" t="s">
        <v>119</v>
      </c>
      <c r="J355" s="31" t="s">
        <v>84</v>
      </c>
      <c r="K355" s="31" t="s">
        <v>107</v>
      </c>
      <c r="L355" s="31" t="s">
        <v>86</v>
      </c>
      <c r="M355" s="31" t="s">
        <v>120</v>
      </c>
      <c r="N355" s="31" t="s">
        <v>88</v>
      </c>
      <c r="O355" s="31" t="s">
        <v>2937</v>
      </c>
      <c r="P355" s="31" t="s">
        <v>2938</v>
      </c>
      <c r="Q355" s="30" t="s">
        <v>2939</v>
      </c>
      <c r="R355" s="31" t="s">
        <v>93</v>
      </c>
      <c r="S355" s="31" t="s">
        <v>2940</v>
      </c>
      <c r="T355" s="31" t="s">
        <v>2941</v>
      </c>
      <c r="U355" s="31" t="s">
        <v>2942</v>
      </c>
      <c r="V355" s="31"/>
      <c r="W355" s="31"/>
      <c r="X355" s="31"/>
      <c r="Y355" s="31" t="s">
        <v>2943</v>
      </c>
      <c r="Z355" s="31"/>
    </row>
    <row r="356" ht="22.5" customHeight="1">
      <c r="A356" s="30" t="s">
        <v>2944</v>
      </c>
      <c r="B356" s="31" t="s">
        <v>2945</v>
      </c>
      <c r="C356" s="33"/>
      <c r="D356" s="31" t="s">
        <v>2946</v>
      </c>
      <c r="E356" s="31" t="s">
        <v>2947</v>
      </c>
      <c r="F356" s="31"/>
      <c r="G356" s="31" t="s">
        <v>29</v>
      </c>
      <c r="H356" s="31" t="s">
        <v>142</v>
      </c>
      <c r="I356" s="31" t="s">
        <v>1699</v>
      </c>
      <c r="J356" s="31" t="s">
        <v>84</v>
      </c>
      <c r="K356" s="31"/>
      <c r="L356" s="31"/>
      <c r="M356" s="31" t="s">
        <v>41</v>
      </c>
      <c r="N356" s="31" t="s">
        <v>120</v>
      </c>
      <c r="O356" s="31"/>
      <c r="P356" s="31"/>
      <c r="Q356" s="31"/>
      <c r="R356" s="31"/>
      <c r="S356" s="31"/>
      <c r="T356" s="31" t="s">
        <v>2948</v>
      </c>
      <c r="U356" s="31" t="s">
        <v>2949</v>
      </c>
      <c r="V356" s="31"/>
      <c r="W356" s="31"/>
      <c r="X356" s="31"/>
      <c r="Y356" s="31"/>
      <c r="Z356" s="31"/>
    </row>
    <row r="357" ht="22.5" customHeight="1">
      <c r="A357" s="30" t="s">
        <v>2950</v>
      </c>
      <c r="B357" s="31" t="s">
        <v>2951</v>
      </c>
      <c r="C357" s="32" t="s">
        <v>1</v>
      </c>
      <c r="D357" s="31" t="s">
        <v>2952</v>
      </c>
      <c r="E357" s="31" t="s">
        <v>2953</v>
      </c>
      <c r="F357" s="31" t="s">
        <v>2954</v>
      </c>
      <c r="G357" s="31" t="s">
        <v>29</v>
      </c>
      <c r="H357" s="31" t="s">
        <v>142</v>
      </c>
      <c r="I357" s="31" t="s">
        <v>712</v>
      </c>
      <c r="J357" s="31" t="s">
        <v>84</v>
      </c>
      <c r="K357" s="31" t="s">
        <v>173</v>
      </c>
      <c r="L357" s="31" t="s">
        <v>131</v>
      </c>
      <c r="M357" s="31" t="s">
        <v>41</v>
      </c>
      <c r="N357" s="31" t="s">
        <v>120</v>
      </c>
      <c r="O357" s="31"/>
      <c r="P357" s="31" t="s">
        <v>281</v>
      </c>
      <c r="Q357" s="30" t="s">
        <v>2955</v>
      </c>
      <c r="R357" s="31" t="s">
        <v>93</v>
      </c>
      <c r="S357" s="31" t="s">
        <v>842</v>
      </c>
      <c r="T357" s="31" t="s">
        <v>2956</v>
      </c>
      <c r="U357" s="31" t="s">
        <v>2957</v>
      </c>
      <c r="V357" s="31"/>
      <c r="W357" s="31"/>
      <c r="X357" s="31"/>
      <c r="Y357" s="31"/>
      <c r="Z357" s="31"/>
    </row>
    <row r="358" ht="22.5" customHeight="1">
      <c r="A358" s="30" t="s">
        <v>2958</v>
      </c>
      <c r="B358" s="31" t="s">
        <v>2959</v>
      </c>
      <c r="C358" s="32" t="s">
        <v>1</v>
      </c>
      <c r="D358" s="31" t="s">
        <v>2960</v>
      </c>
      <c r="E358" s="31" t="s">
        <v>2961</v>
      </c>
      <c r="F358" s="31" t="s">
        <v>2962</v>
      </c>
      <c r="G358" s="31" t="s">
        <v>68</v>
      </c>
      <c r="H358" s="31" t="s">
        <v>142</v>
      </c>
      <c r="I358" s="31" t="s">
        <v>245</v>
      </c>
      <c r="J358" s="31" t="s">
        <v>84</v>
      </c>
      <c r="K358" s="31" t="s">
        <v>173</v>
      </c>
      <c r="L358" s="31" t="s">
        <v>280</v>
      </c>
      <c r="M358" s="31" t="s">
        <v>52</v>
      </c>
      <c r="N358" s="31" t="s">
        <v>144</v>
      </c>
      <c r="O358" s="31"/>
      <c r="P358" s="31"/>
      <c r="Q358" s="30" t="s">
        <v>2963</v>
      </c>
      <c r="R358" s="31" t="s">
        <v>93</v>
      </c>
      <c r="S358" s="31" t="s">
        <v>2629</v>
      </c>
      <c r="T358" s="31" t="s">
        <v>2964</v>
      </c>
      <c r="U358" s="31" t="s">
        <v>2965</v>
      </c>
      <c r="V358" s="31"/>
      <c r="W358" s="31"/>
      <c r="X358" s="31"/>
      <c r="Y358" s="31"/>
      <c r="Z358" s="31"/>
    </row>
    <row r="359" ht="22.5" customHeight="1">
      <c r="A359" s="30" t="s">
        <v>2966</v>
      </c>
      <c r="B359" s="31" t="s">
        <v>2967</v>
      </c>
      <c r="C359" s="33"/>
      <c r="D359" s="31" t="s">
        <v>2968</v>
      </c>
      <c r="E359" s="31" t="s">
        <v>2969</v>
      </c>
      <c r="F359" s="31"/>
      <c r="G359" s="31" t="s">
        <v>35</v>
      </c>
      <c r="H359" s="31" t="s">
        <v>142</v>
      </c>
      <c r="I359" s="31"/>
      <c r="J359" s="31"/>
      <c r="K359" s="31"/>
      <c r="L359" s="31"/>
      <c r="M359" s="31"/>
      <c r="N359" s="31"/>
      <c r="O359" s="31"/>
      <c r="P359" s="31"/>
      <c r="Q359" s="31"/>
      <c r="R359" s="31"/>
      <c r="S359" s="31"/>
      <c r="T359" s="31" t="s">
        <v>2970</v>
      </c>
      <c r="U359" s="31" t="s">
        <v>2971</v>
      </c>
      <c r="V359" s="31"/>
      <c r="W359" s="31"/>
      <c r="X359" s="31"/>
      <c r="Y359" s="31"/>
      <c r="Z359" s="31"/>
    </row>
    <row r="360" ht="22.5" customHeight="1">
      <c r="A360" s="30" t="s">
        <v>2972</v>
      </c>
      <c r="B360" s="31" t="s">
        <v>804</v>
      </c>
      <c r="C360" s="32" t="s">
        <v>2973</v>
      </c>
      <c r="D360" s="31" t="s">
        <v>2974</v>
      </c>
      <c r="E360" s="31" t="s">
        <v>2975</v>
      </c>
      <c r="F360" s="31" t="s">
        <v>2976</v>
      </c>
      <c r="G360" s="31" t="s">
        <v>30</v>
      </c>
      <c r="H360" s="31" t="s">
        <v>142</v>
      </c>
      <c r="I360" s="31" t="s">
        <v>1290</v>
      </c>
      <c r="J360" s="31" t="s">
        <v>84</v>
      </c>
      <c r="K360" s="31" t="s">
        <v>85</v>
      </c>
      <c r="L360" s="31" t="s">
        <v>86</v>
      </c>
      <c r="M360" s="31" t="s">
        <v>502</v>
      </c>
      <c r="N360" s="31" t="s">
        <v>155</v>
      </c>
      <c r="O360" s="31"/>
      <c r="P360" s="31"/>
      <c r="Q360" s="31"/>
      <c r="R360" s="31" t="s">
        <v>93</v>
      </c>
      <c r="S360" s="31" t="s">
        <v>94</v>
      </c>
      <c r="T360" s="31" t="s">
        <v>2977</v>
      </c>
      <c r="U360" s="31" t="s">
        <v>2978</v>
      </c>
      <c r="V360" s="31"/>
      <c r="W360" s="31"/>
      <c r="X360" s="31"/>
      <c r="Y360" s="31"/>
      <c r="Z360" s="31"/>
    </row>
    <row r="361" ht="22.5" customHeight="1">
      <c r="A361" s="30" t="s">
        <v>2979</v>
      </c>
      <c r="B361" s="31" t="s">
        <v>2980</v>
      </c>
      <c r="C361" s="32" t="s">
        <v>506</v>
      </c>
      <c r="D361" s="31" t="s">
        <v>2981</v>
      </c>
      <c r="E361" s="31" t="s">
        <v>2982</v>
      </c>
      <c r="F361" s="31" t="s">
        <v>2983</v>
      </c>
      <c r="G361" s="31" t="s">
        <v>35</v>
      </c>
      <c r="H361" s="31" t="s">
        <v>142</v>
      </c>
      <c r="I361" s="31" t="s">
        <v>1682</v>
      </c>
      <c r="J361" s="31" t="s">
        <v>84</v>
      </c>
      <c r="K361" s="31" t="s">
        <v>173</v>
      </c>
      <c r="L361" s="31" t="s">
        <v>226</v>
      </c>
      <c r="M361" s="31" t="s">
        <v>88</v>
      </c>
      <c r="N361" s="31" t="s">
        <v>89</v>
      </c>
      <c r="O361" s="31"/>
      <c r="P361" s="31" t="s">
        <v>2984</v>
      </c>
      <c r="Q361" s="31"/>
      <c r="R361" s="31" t="s">
        <v>93</v>
      </c>
      <c r="S361" s="31" t="s">
        <v>94</v>
      </c>
      <c r="T361" s="31" t="s">
        <v>2985</v>
      </c>
      <c r="U361" s="31" t="s">
        <v>2986</v>
      </c>
      <c r="V361" s="31"/>
      <c r="W361" s="31"/>
      <c r="X361" s="31"/>
      <c r="Y361" s="31"/>
      <c r="Z361" s="31"/>
    </row>
    <row r="362" ht="22.5" customHeight="1">
      <c r="A362" s="30" t="s">
        <v>2987</v>
      </c>
      <c r="B362" s="31" t="s">
        <v>2988</v>
      </c>
      <c r="C362" s="32"/>
      <c r="D362" s="31" t="s">
        <v>2989</v>
      </c>
      <c r="E362" s="31" t="s">
        <v>2990</v>
      </c>
      <c r="F362" s="31" t="s">
        <v>2991</v>
      </c>
      <c r="G362" s="31" t="s">
        <v>29</v>
      </c>
      <c r="H362" s="31" t="s">
        <v>142</v>
      </c>
      <c r="I362" s="31" t="s">
        <v>877</v>
      </c>
      <c r="J362" s="31" t="s">
        <v>84</v>
      </c>
      <c r="K362" s="31" t="s">
        <v>85</v>
      </c>
      <c r="L362" s="31" t="s">
        <v>86</v>
      </c>
      <c r="M362" s="31" t="s">
        <v>88</v>
      </c>
      <c r="N362" s="31" t="s">
        <v>89</v>
      </c>
      <c r="O362" s="31" t="s">
        <v>2992</v>
      </c>
      <c r="P362" s="31"/>
      <c r="Q362" s="31"/>
      <c r="R362" s="31" t="s">
        <v>93</v>
      </c>
      <c r="S362" s="31" t="s">
        <v>231</v>
      </c>
      <c r="T362" s="31" t="s">
        <v>2993</v>
      </c>
      <c r="U362" s="31" t="s">
        <v>2994</v>
      </c>
      <c r="V362" s="31"/>
      <c r="W362" s="31"/>
      <c r="X362" s="31"/>
      <c r="Y362" s="31"/>
      <c r="Z362" s="31"/>
    </row>
    <row r="363" ht="22.5" customHeight="1">
      <c r="A363" s="30" t="s">
        <v>2995</v>
      </c>
      <c r="B363" s="31" t="s">
        <v>2996</v>
      </c>
      <c r="C363" s="33"/>
      <c r="D363" s="31" t="s">
        <v>2997</v>
      </c>
      <c r="E363" s="31" t="s">
        <v>2998</v>
      </c>
      <c r="F363" s="30" t="s">
        <v>2999</v>
      </c>
      <c r="G363" s="31" t="s">
        <v>25</v>
      </c>
      <c r="H363" s="31" t="s">
        <v>142</v>
      </c>
      <c r="I363" s="31" t="s">
        <v>725</v>
      </c>
      <c r="J363" s="31" t="s">
        <v>84</v>
      </c>
      <c r="K363" s="31" t="s">
        <v>85</v>
      </c>
      <c r="L363" s="31" t="s">
        <v>280</v>
      </c>
      <c r="M363" s="31" t="s">
        <v>41</v>
      </c>
      <c r="N363" s="31" t="s">
        <v>120</v>
      </c>
      <c r="O363" s="31"/>
      <c r="P363" s="31"/>
      <c r="Q363" s="31"/>
      <c r="R363" s="31" t="s">
        <v>93</v>
      </c>
      <c r="S363" s="31" t="s">
        <v>94</v>
      </c>
      <c r="T363" s="31" t="s">
        <v>3000</v>
      </c>
      <c r="U363" s="31" t="s">
        <v>3001</v>
      </c>
      <c r="V363" s="31"/>
      <c r="W363" s="31"/>
      <c r="X363" s="31"/>
      <c r="Y363" s="31"/>
      <c r="Z363" s="31"/>
    </row>
    <row r="364" ht="22.5" customHeight="1">
      <c r="A364" s="30" t="s">
        <v>3002</v>
      </c>
      <c r="B364" s="31" t="s">
        <v>3003</v>
      </c>
      <c r="C364" s="32" t="s">
        <v>20</v>
      </c>
      <c r="D364" s="31" t="s">
        <v>3004</v>
      </c>
      <c r="E364" s="31" t="s">
        <v>3005</v>
      </c>
      <c r="F364" s="31" t="s">
        <v>3006</v>
      </c>
      <c r="G364" s="31" t="s">
        <v>29</v>
      </c>
      <c r="H364" s="31" t="s">
        <v>142</v>
      </c>
      <c r="I364" s="31" t="s">
        <v>814</v>
      </c>
      <c r="J364" s="31" t="s">
        <v>84</v>
      </c>
      <c r="K364" s="31" t="s">
        <v>85</v>
      </c>
      <c r="L364" s="31" t="s">
        <v>280</v>
      </c>
      <c r="M364" s="31" t="s">
        <v>155</v>
      </c>
      <c r="N364" s="31" t="s">
        <v>52</v>
      </c>
      <c r="O364" s="31"/>
      <c r="P364" s="31" t="s">
        <v>436</v>
      </c>
      <c r="Q364" s="31"/>
      <c r="R364" s="31" t="s">
        <v>93</v>
      </c>
      <c r="S364" s="31" t="s">
        <v>321</v>
      </c>
      <c r="T364" s="31" t="s">
        <v>3007</v>
      </c>
      <c r="U364" s="31" t="s">
        <v>3008</v>
      </c>
      <c r="V364" s="31"/>
      <c r="W364" s="31"/>
      <c r="X364" s="31"/>
      <c r="Y364" s="31"/>
      <c r="Z364" s="31"/>
    </row>
    <row r="365" ht="22.5" customHeight="1">
      <c r="A365" s="30" t="s">
        <v>3009</v>
      </c>
      <c r="B365" s="31" t="s">
        <v>3010</v>
      </c>
      <c r="C365" s="33"/>
      <c r="D365" s="31" t="s">
        <v>3011</v>
      </c>
      <c r="E365" s="31" t="s">
        <v>3012</v>
      </c>
      <c r="F365" s="31"/>
      <c r="G365" s="31" t="s">
        <v>29</v>
      </c>
      <c r="H365" s="31" t="s">
        <v>142</v>
      </c>
      <c r="I365" s="31" t="s">
        <v>850</v>
      </c>
      <c r="J365" s="31" t="s">
        <v>84</v>
      </c>
      <c r="K365" s="31" t="s">
        <v>85</v>
      </c>
      <c r="L365" s="31" t="s">
        <v>226</v>
      </c>
      <c r="M365" s="31" t="s">
        <v>185</v>
      </c>
      <c r="N365" s="31" t="s">
        <v>41</v>
      </c>
      <c r="O365" s="31"/>
      <c r="P365" s="31" t="s">
        <v>3013</v>
      </c>
      <c r="Q365" s="31"/>
      <c r="R365" s="31" t="s">
        <v>93</v>
      </c>
      <c r="S365" s="31" t="s">
        <v>94</v>
      </c>
      <c r="T365" s="31" t="s">
        <v>3014</v>
      </c>
      <c r="U365" s="31" t="s">
        <v>3015</v>
      </c>
      <c r="V365" s="31" t="s">
        <v>3016</v>
      </c>
      <c r="W365" s="31"/>
      <c r="X365" s="31"/>
      <c r="Y365" s="31"/>
      <c r="Z365" s="31"/>
    </row>
    <row r="366" ht="22.5" customHeight="1">
      <c r="A366" s="30" t="s">
        <v>3017</v>
      </c>
      <c r="B366" s="31" t="s">
        <v>3018</v>
      </c>
      <c r="C366" s="32" t="s">
        <v>0</v>
      </c>
      <c r="D366" s="31" t="s">
        <v>3019</v>
      </c>
      <c r="E366" s="31" t="s">
        <v>3020</v>
      </c>
      <c r="F366" s="31" t="s">
        <v>3021</v>
      </c>
      <c r="G366" s="31" t="s">
        <v>29</v>
      </c>
      <c r="H366" s="31" t="s">
        <v>142</v>
      </c>
      <c r="I366" s="31" t="s">
        <v>725</v>
      </c>
      <c r="J366" s="31" t="s">
        <v>84</v>
      </c>
      <c r="K366" s="31" t="s">
        <v>173</v>
      </c>
      <c r="L366" s="31" t="s">
        <v>226</v>
      </c>
      <c r="M366" s="31" t="s">
        <v>41</v>
      </c>
      <c r="N366" s="31" t="s">
        <v>120</v>
      </c>
      <c r="O366" s="31"/>
      <c r="P366" s="31"/>
      <c r="Q366" s="31"/>
      <c r="R366" s="31" t="s">
        <v>93</v>
      </c>
      <c r="S366" s="31" t="s">
        <v>94</v>
      </c>
      <c r="T366" s="31" t="s">
        <v>3022</v>
      </c>
      <c r="U366" s="31" t="s">
        <v>3023</v>
      </c>
      <c r="V366" s="31"/>
      <c r="W366" s="31"/>
      <c r="X366" s="31"/>
      <c r="Y366" s="31"/>
      <c r="Z366" s="31"/>
    </row>
    <row r="367" ht="22.5" customHeight="1">
      <c r="A367" s="30" t="s">
        <v>3024</v>
      </c>
      <c r="B367" s="31" t="s">
        <v>3025</v>
      </c>
      <c r="C367" s="32"/>
      <c r="D367" s="31" t="s">
        <v>3026</v>
      </c>
      <c r="E367" s="31" t="s">
        <v>3027</v>
      </c>
      <c r="F367" s="31" t="s">
        <v>3028</v>
      </c>
      <c r="G367" s="31" t="s">
        <v>68</v>
      </c>
      <c r="H367" s="31" t="s">
        <v>142</v>
      </c>
      <c r="I367" s="31" t="s">
        <v>1592</v>
      </c>
      <c r="J367" s="31" t="s">
        <v>377</v>
      </c>
      <c r="K367" s="31" t="s">
        <v>173</v>
      </c>
      <c r="L367" s="31" t="s">
        <v>86</v>
      </c>
      <c r="M367" s="31" t="s">
        <v>41</v>
      </c>
      <c r="N367" s="31" t="s">
        <v>120</v>
      </c>
      <c r="O367" s="31" t="s">
        <v>3029</v>
      </c>
      <c r="P367" s="31" t="s">
        <v>3030</v>
      </c>
      <c r="Q367" s="30" t="s">
        <v>3031</v>
      </c>
      <c r="R367" s="31" t="s">
        <v>93</v>
      </c>
      <c r="S367" s="31" t="s">
        <v>863</v>
      </c>
      <c r="T367" s="31" t="s">
        <v>3032</v>
      </c>
      <c r="U367" s="31" t="s">
        <v>3033</v>
      </c>
      <c r="V367" s="31"/>
      <c r="W367" s="31"/>
      <c r="X367" s="31"/>
      <c r="Y367" s="31"/>
      <c r="Z367" s="31"/>
    </row>
    <row r="368" ht="22.5" customHeight="1">
      <c r="A368" s="30" t="s">
        <v>3034</v>
      </c>
      <c r="B368" s="31" t="s">
        <v>3035</v>
      </c>
      <c r="C368" s="33"/>
      <c r="D368" s="31" t="s">
        <v>3036</v>
      </c>
      <c r="E368" s="31" t="s">
        <v>3037</v>
      </c>
      <c r="F368" s="31"/>
      <c r="G368" s="31" t="s">
        <v>35</v>
      </c>
      <c r="H368" s="31" t="s">
        <v>142</v>
      </c>
      <c r="I368" s="31" t="s">
        <v>1699</v>
      </c>
      <c r="J368" s="31" t="s">
        <v>84</v>
      </c>
      <c r="K368" s="31"/>
      <c r="L368" s="31"/>
      <c r="M368" s="31" t="s">
        <v>41</v>
      </c>
      <c r="N368" s="31" t="s">
        <v>120</v>
      </c>
      <c r="O368" s="31"/>
      <c r="P368" s="31"/>
      <c r="Q368" s="31"/>
      <c r="R368" s="31"/>
      <c r="S368" s="31"/>
      <c r="T368" s="31" t="s">
        <v>3038</v>
      </c>
      <c r="U368" s="31" t="s">
        <v>3039</v>
      </c>
      <c r="V368" s="31"/>
      <c r="W368" s="31"/>
      <c r="X368" s="31"/>
      <c r="Y368" s="31"/>
      <c r="Z368" s="31"/>
    </row>
    <row r="369" ht="22.5" customHeight="1">
      <c r="A369" s="30" t="s">
        <v>3040</v>
      </c>
      <c r="B369" s="31" t="s">
        <v>3041</v>
      </c>
      <c r="C369" s="32" t="s">
        <v>485</v>
      </c>
      <c r="D369" s="31" t="s">
        <v>3042</v>
      </c>
      <c r="E369" s="31" t="s">
        <v>3043</v>
      </c>
      <c r="F369" s="31" t="s">
        <v>3044</v>
      </c>
      <c r="G369" s="31" t="s">
        <v>25</v>
      </c>
      <c r="H369" s="31" t="s">
        <v>142</v>
      </c>
      <c r="I369" s="31" t="s">
        <v>225</v>
      </c>
      <c r="J369" s="31" t="s">
        <v>84</v>
      </c>
      <c r="K369" s="31" t="s">
        <v>173</v>
      </c>
      <c r="L369" s="31" t="s">
        <v>226</v>
      </c>
      <c r="M369" s="31" t="s">
        <v>52</v>
      </c>
      <c r="N369" s="31" t="s">
        <v>144</v>
      </c>
      <c r="O369" s="31"/>
      <c r="P369" s="31"/>
      <c r="Q369" s="31"/>
      <c r="R369" s="31" t="s">
        <v>93</v>
      </c>
      <c r="S369" s="31" t="s">
        <v>94</v>
      </c>
      <c r="T369" s="31" t="s">
        <v>3045</v>
      </c>
      <c r="U369" s="31" t="s">
        <v>3046</v>
      </c>
      <c r="V369" s="31"/>
      <c r="W369" s="31"/>
      <c r="X369" s="31"/>
      <c r="Y369" s="31"/>
      <c r="Z369" s="31"/>
    </row>
    <row r="370" ht="22.5" customHeight="1">
      <c r="A370" s="30" t="s">
        <v>3047</v>
      </c>
      <c r="B370" s="31" t="s">
        <v>3048</v>
      </c>
      <c r="C370" s="33"/>
      <c r="D370" s="31" t="s">
        <v>3049</v>
      </c>
      <c r="E370" s="31" t="s">
        <v>3050</v>
      </c>
      <c r="F370" s="31" t="s">
        <v>3051</v>
      </c>
      <c r="G370" s="31" t="s">
        <v>29</v>
      </c>
      <c r="H370" s="31" t="s">
        <v>142</v>
      </c>
      <c r="I370" s="31" t="s">
        <v>3052</v>
      </c>
      <c r="J370" s="31"/>
      <c r="K370" s="31" t="s">
        <v>85</v>
      </c>
      <c r="L370" s="31" t="s">
        <v>280</v>
      </c>
      <c r="M370" s="31" t="s">
        <v>89</v>
      </c>
      <c r="N370" s="31" t="s">
        <v>108</v>
      </c>
      <c r="O370" s="31"/>
      <c r="P370" s="31" t="s">
        <v>3053</v>
      </c>
      <c r="Q370" s="31"/>
      <c r="R370" s="31"/>
      <c r="S370" s="31" t="s">
        <v>514</v>
      </c>
      <c r="T370" s="31"/>
      <c r="U370" s="31" t="s">
        <v>3054</v>
      </c>
      <c r="V370" s="31"/>
      <c r="W370" s="31"/>
      <c r="X370" s="31"/>
      <c r="Y370" s="31"/>
      <c r="Z370" s="31"/>
    </row>
    <row r="371" ht="22.5" customHeight="1">
      <c r="A371" s="30" t="s">
        <v>3055</v>
      </c>
      <c r="B371" s="31" t="s">
        <v>3056</v>
      </c>
      <c r="C371" s="33"/>
      <c r="D371" s="31" t="s">
        <v>3057</v>
      </c>
      <c r="E371" s="31" t="s">
        <v>3058</v>
      </c>
      <c r="F371" s="31"/>
      <c r="G371" s="31" t="s">
        <v>790</v>
      </c>
      <c r="H371" s="31" t="s">
        <v>3059</v>
      </c>
      <c r="I371" s="31"/>
      <c r="J371" s="31"/>
      <c r="K371" s="31"/>
      <c r="L371" s="31"/>
      <c r="M371" s="31"/>
      <c r="N371" s="31"/>
      <c r="O371" s="31"/>
      <c r="P371" s="31"/>
      <c r="Q371" s="31"/>
      <c r="R371" s="31"/>
      <c r="S371" s="31" t="s">
        <v>133</v>
      </c>
      <c r="T371" s="31"/>
      <c r="U371" s="31" t="s">
        <v>3060</v>
      </c>
      <c r="V371" s="31"/>
      <c r="W371" s="31"/>
      <c r="X371" s="31"/>
      <c r="Y371" s="31"/>
      <c r="Z371" s="31"/>
    </row>
    <row r="372" ht="22.5" customHeight="1">
      <c r="A372" s="30" t="s">
        <v>3061</v>
      </c>
      <c r="B372" s="31" t="s">
        <v>3062</v>
      </c>
      <c r="C372" s="33"/>
      <c r="D372" s="31" t="s">
        <v>3063</v>
      </c>
      <c r="E372" s="31" t="s">
        <v>3064</v>
      </c>
      <c r="F372" s="31"/>
      <c r="G372" s="31" t="s">
        <v>790</v>
      </c>
      <c r="H372" s="31" t="s">
        <v>3065</v>
      </c>
      <c r="I372" s="31" t="s">
        <v>490</v>
      </c>
      <c r="J372" s="31" t="s">
        <v>84</v>
      </c>
      <c r="K372" s="31" t="s">
        <v>107</v>
      </c>
      <c r="L372" s="31" t="s">
        <v>280</v>
      </c>
      <c r="M372" s="31" t="s">
        <v>108</v>
      </c>
      <c r="N372" s="31" t="s">
        <v>41</v>
      </c>
      <c r="O372" s="31"/>
      <c r="P372" s="31"/>
      <c r="Q372" s="31"/>
      <c r="R372" s="31" t="s">
        <v>93</v>
      </c>
      <c r="S372" s="31" t="s">
        <v>321</v>
      </c>
      <c r="T372" s="31"/>
      <c r="U372" s="31" t="s">
        <v>3066</v>
      </c>
      <c r="V372" s="31"/>
      <c r="W372" s="31"/>
      <c r="X372" s="31"/>
      <c r="Y372" s="31"/>
      <c r="Z372" s="31"/>
    </row>
    <row r="373" ht="22.5" customHeight="1">
      <c r="A373" s="30" t="s">
        <v>3067</v>
      </c>
      <c r="B373" s="31" t="s">
        <v>3068</v>
      </c>
      <c r="C373" s="33"/>
      <c r="D373" s="31" t="s">
        <v>78</v>
      </c>
      <c r="E373" s="31" t="s">
        <v>3069</v>
      </c>
      <c r="F373" s="31" t="s">
        <v>3070</v>
      </c>
      <c r="G373" s="31" t="s">
        <v>25</v>
      </c>
      <c r="H373" s="31" t="s">
        <v>82</v>
      </c>
      <c r="I373" s="31" t="s">
        <v>83</v>
      </c>
      <c r="J373" s="31" t="s">
        <v>84</v>
      </c>
      <c r="K373" s="31" t="s">
        <v>107</v>
      </c>
      <c r="L373" s="31" t="s">
        <v>86</v>
      </c>
      <c r="M373" s="31" t="s">
        <v>108</v>
      </c>
      <c r="N373" s="31" t="s">
        <v>101</v>
      </c>
      <c r="O373" s="31"/>
      <c r="P373" s="31" t="s">
        <v>1000</v>
      </c>
      <c r="Q373" s="31"/>
      <c r="R373" s="31"/>
      <c r="S373" s="31" t="s">
        <v>379</v>
      </c>
      <c r="T373" s="31"/>
      <c r="U373" s="31" t="s">
        <v>3071</v>
      </c>
      <c r="V373" s="31"/>
      <c r="W373" s="31"/>
      <c r="X373" s="31"/>
      <c r="Y373" s="31"/>
      <c r="Z373" s="31"/>
    </row>
    <row r="374" ht="22.5" customHeight="1">
      <c r="A374" s="30" t="s">
        <v>3072</v>
      </c>
      <c r="B374" s="31" t="s">
        <v>3073</v>
      </c>
      <c r="C374" s="33"/>
      <c r="D374" s="31" t="s">
        <v>78</v>
      </c>
      <c r="E374" s="31" t="s">
        <v>3074</v>
      </c>
      <c r="F374" s="31" t="s">
        <v>3075</v>
      </c>
      <c r="G374" s="31" t="s">
        <v>25</v>
      </c>
      <c r="H374" s="31" t="s">
        <v>82</v>
      </c>
      <c r="I374" s="31" t="s">
        <v>83</v>
      </c>
      <c r="J374" s="31" t="s">
        <v>84</v>
      </c>
      <c r="K374" s="31" t="s">
        <v>107</v>
      </c>
      <c r="L374" s="31" t="s">
        <v>86</v>
      </c>
      <c r="M374" s="31" t="s">
        <v>185</v>
      </c>
      <c r="N374" s="31" t="s">
        <v>41</v>
      </c>
      <c r="O374" s="31"/>
      <c r="P374" s="31" t="s">
        <v>792</v>
      </c>
      <c r="Q374" s="31"/>
      <c r="R374" s="31"/>
      <c r="S374" s="31" t="s">
        <v>3076</v>
      </c>
      <c r="T374" s="31"/>
      <c r="U374" s="31" t="s">
        <v>3077</v>
      </c>
      <c r="V374" s="31"/>
      <c r="W374" s="31"/>
      <c r="X374" s="31"/>
      <c r="Y374" s="31"/>
      <c r="Z374" s="31"/>
    </row>
    <row r="375" ht="22.5" customHeight="1">
      <c r="A375" s="30" t="s">
        <v>3078</v>
      </c>
      <c r="B375" s="31" t="s">
        <v>3079</v>
      </c>
      <c r="C375" s="33"/>
      <c r="D375" s="31" t="s">
        <v>78</v>
      </c>
      <c r="E375" s="31" t="s">
        <v>3080</v>
      </c>
      <c r="F375" s="31" t="s">
        <v>3081</v>
      </c>
      <c r="G375" s="31" t="s">
        <v>25</v>
      </c>
      <c r="H375" s="31" t="s">
        <v>82</v>
      </c>
      <c r="I375" s="31" t="s">
        <v>83</v>
      </c>
      <c r="J375" s="31" t="s">
        <v>84</v>
      </c>
      <c r="K375" s="31" t="s">
        <v>107</v>
      </c>
      <c r="L375" s="31" t="s">
        <v>226</v>
      </c>
      <c r="M375" s="31" t="s">
        <v>185</v>
      </c>
      <c r="N375" s="31" t="s">
        <v>41</v>
      </c>
      <c r="O375" s="31"/>
      <c r="P375" s="31" t="s">
        <v>628</v>
      </c>
      <c r="Q375" s="31"/>
      <c r="R375" s="31"/>
      <c r="S375" s="31" t="s">
        <v>493</v>
      </c>
      <c r="T375" s="31"/>
      <c r="U375" s="31" t="s">
        <v>3082</v>
      </c>
      <c r="V375" s="31"/>
      <c r="W375" s="31"/>
      <c r="X375" s="31"/>
      <c r="Y375" s="31"/>
      <c r="Z375" s="31"/>
    </row>
    <row r="376" ht="22.5" customHeight="1">
      <c r="A376" s="30" t="s">
        <v>3083</v>
      </c>
      <c r="B376" s="31" t="s">
        <v>3084</v>
      </c>
      <c r="C376" s="32" t="s">
        <v>0</v>
      </c>
      <c r="D376" s="31" t="s">
        <v>3085</v>
      </c>
      <c r="E376" s="31" t="s">
        <v>3086</v>
      </c>
      <c r="F376" s="31"/>
      <c r="G376" s="31" t="s">
        <v>25</v>
      </c>
      <c r="H376" s="31" t="s">
        <v>142</v>
      </c>
      <c r="I376" s="31" t="s">
        <v>814</v>
      </c>
      <c r="J376" s="31" t="s">
        <v>84</v>
      </c>
      <c r="K376" s="31" t="s">
        <v>85</v>
      </c>
      <c r="L376" s="31" t="s">
        <v>86</v>
      </c>
      <c r="M376" s="31" t="s">
        <v>120</v>
      </c>
      <c r="N376" s="31" t="s">
        <v>88</v>
      </c>
      <c r="O376" s="31"/>
      <c r="P376" s="31" t="s">
        <v>3087</v>
      </c>
      <c r="Q376" s="31"/>
      <c r="R376" s="31"/>
      <c r="S376" s="31"/>
      <c r="T376" s="31" t="s">
        <v>3088</v>
      </c>
      <c r="U376" s="31" t="s">
        <v>3089</v>
      </c>
      <c r="V376" s="30" t="s">
        <v>3090</v>
      </c>
      <c r="W376" s="31"/>
      <c r="X376" s="31"/>
      <c r="Y376" s="31"/>
      <c r="Z376" s="31"/>
    </row>
    <row r="377" ht="22.5" customHeight="1">
      <c r="A377" s="30" t="s">
        <v>3091</v>
      </c>
      <c r="B377" s="31" t="s">
        <v>3092</v>
      </c>
      <c r="C377" s="33"/>
      <c r="D377" s="31" t="s">
        <v>3093</v>
      </c>
      <c r="E377" s="31" t="s">
        <v>3094</v>
      </c>
      <c r="F377" s="31"/>
      <c r="G377" s="31" t="s">
        <v>25</v>
      </c>
      <c r="H377" s="31" t="s">
        <v>142</v>
      </c>
      <c r="I377" s="31" t="s">
        <v>1242</v>
      </c>
      <c r="J377" s="31" t="s">
        <v>84</v>
      </c>
      <c r="K377" s="31"/>
      <c r="L377" s="31" t="s">
        <v>86</v>
      </c>
      <c r="M377" s="31" t="s">
        <v>41</v>
      </c>
      <c r="N377" s="31" t="s">
        <v>120</v>
      </c>
      <c r="O377" s="31"/>
      <c r="P377" s="31"/>
      <c r="Q377" s="31"/>
      <c r="R377" s="31"/>
      <c r="S377" s="31"/>
      <c r="T377" s="31" t="s">
        <v>3095</v>
      </c>
      <c r="U377" s="31" t="s">
        <v>3096</v>
      </c>
      <c r="V377" s="31"/>
      <c r="W377" s="31"/>
      <c r="X377" s="31"/>
      <c r="Y377" s="31"/>
      <c r="Z377" s="31"/>
    </row>
    <row r="378" ht="22.5" customHeight="1">
      <c r="A378" s="30" t="s">
        <v>3097</v>
      </c>
      <c r="B378" s="31" t="s">
        <v>911</v>
      </c>
      <c r="C378" s="32"/>
      <c r="D378" s="31" t="s">
        <v>3098</v>
      </c>
      <c r="E378" s="31" t="s">
        <v>3099</v>
      </c>
      <c r="F378" s="31" t="s">
        <v>3100</v>
      </c>
      <c r="G378" s="31" t="s">
        <v>29</v>
      </c>
      <c r="H378" s="31" t="s">
        <v>142</v>
      </c>
      <c r="I378" s="31" t="s">
        <v>814</v>
      </c>
      <c r="J378" s="31" t="s">
        <v>84</v>
      </c>
      <c r="K378" s="31" t="s">
        <v>85</v>
      </c>
      <c r="L378" s="31" t="s">
        <v>654</v>
      </c>
      <c r="M378" s="31" t="s">
        <v>41</v>
      </c>
      <c r="N378" s="31" t="s">
        <v>144</v>
      </c>
      <c r="O378" s="31"/>
      <c r="P378" s="31" t="s">
        <v>281</v>
      </c>
      <c r="Q378" s="31"/>
      <c r="R378" s="31" t="s">
        <v>93</v>
      </c>
      <c r="S378" s="31" t="s">
        <v>3101</v>
      </c>
      <c r="T378" s="31" t="s">
        <v>3102</v>
      </c>
      <c r="U378" s="31" t="s">
        <v>3103</v>
      </c>
      <c r="V378" s="31"/>
      <c r="W378" s="31"/>
      <c r="X378" s="39" t="s">
        <v>3104</v>
      </c>
      <c r="Y378" s="31"/>
      <c r="Z378" s="31"/>
    </row>
    <row r="379" ht="22.5" customHeight="1">
      <c r="A379" s="30" t="s">
        <v>3105</v>
      </c>
      <c r="B379" s="31" t="s">
        <v>3107</v>
      </c>
      <c r="C379" s="33"/>
      <c r="D379" s="31" t="s">
        <v>3108</v>
      </c>
      <c r="E379" s="31" t="s">
        <v>3109</v>
      </c>
      <c r="F379" s="31"/>
      <c r="G379" s="31" t="s">
        <v>25</v>
      </c>
      <c r="H379" s="31" t="s">
        <v>142</v>
      </c>
      <c r="I379" s="31" t="s">
        <v>83</v>
      </c>
      <c r="J379" s="31" t="s">
        <v>84</v>
      </c>
      <c r="K379" s="31" t="s">
        <v>107</v>
      </c>
      <c r="L379" s="31" t="s">
        <v>654</v>
      </c>
      <c r="M379" s="31" t="s">
        <v>185</v>
      </c>
      <c r="N379" s="31" t="s">
        <v>41</v>
      </c>
      <c r="O379" s="31"/>
      <c r="P379" s="31" t="s">
        <v>2096</v>
      </c>
      <c r="Q379" s="31"/>
      <c r="R379" s="31" t="s">
        <v>93</v>
      </c>
      <c r="S379" s="31" t="s">
        <v>94</v>
      </c>
      <c r="T379" s="31" t="s">
        <v>3110</v>
      </c>
      <c r="U379" s="31" t="s">
        <v>3111</v>
      </c>
      <c r="V379" s="31"/>
      <c r="W379" s="31"/>
      <c r="X379" s="31"/>
      <c r="Y379" s="31"/>
      <c r="Z379" s="31"/>
    </row>
    <row r="380" ht="22.5" customHeight="1">
      <c r="A380" s="30" t="s">
        <v>3112</v>
      </c>
      <c r="B380" s="31" t="s">
        <v>3113</v>
      </c>
      <c r="C380" s="32" t="s">
        <v>1</v>
      </c>
      <c r="D380" s="31" t="s">
        <v>3114</v>
      </c>
      <c r="E380" s="31" t="s">
        <v>3115</v>
      </c>
      <c r="F380" s="31" t="s">
        <v>3116</v>
      </c>
      <c r="G380" s="31" t="s">
        <v>25</v>
      </c>
      <c r="H380" s="31" t="s">
        <v>142</v>
      </c>
      <c r="I380" s="31" t="s">
        <v>935</v>
      </c>
      <c r="J380" s="31" t="s">
        <v>84</v>
      </c>
      <c r="K380" s="31" t="s">
        <v>85</v>
      </c>
      <c r="L380" s="31" t="s">
        <v>654</v>
      </c>
      <c r="M380" s="31" t="s">
        <v>576</v>
      </c>
      <c r="N380" s="31" t="s">
        <v>602</v>
      </c>
      <c r="O380" s="31"/>
      <c r="P380" s="31" t="s">
        <v>132</v>
      </c>
      <c r="Q380" s="30" t="s">
        <v>3117</v>
      </c>
      <c r="R380" s="31" t="s">
        <v>93</v>
      </c>
      <c r="S380" s="31" t="s">
        <v>3118</v>
      </c>
      <c r="T380" s="31" t="s">
        <v>3119</v>
      </c>
      <c r="U380" s="31" t="s">
        <v>3121</v>
      </c>
      <c r="V380" s="30" t="s">
        <v>3122</v>
      </c>
      <c r="W380" s="31"/>
      <c r="X380" s="31" t="s">
        <v>3123</v>
      </c>
      <c r="Y380" s="31"/>
      <c r="Z380" s="31"/>
    </row>
    <row r="381" ht="22.5" customHeight="1">
      <c r="A381" s="30" t="s">
        <v>3124</v>
      </c>
      <c r="B381" s="31" t="s">
        <v>3125</v>
      </c>
      <c r="C381" s="33"/>
      <c r="D381" s="31" t="s">
        <v>3126</v>
      </c>
      <c r="E381" s="31" t="s">
        <v>3127</v>
      </c>
      <c r="F381" s="31" t="s">
        <v>3128</v>
      </c>
      <c r="G381" s="31" t="s">
        <v>68</v>
      </c>
      <c r="H381" s="31" t="s">
        <v>142</v>
      </c>
      <c r="I381" s="31" t="s">
        <v>465</v>
      </c>
      <c r="J381" s="31" t="s">
        <v>84</v>
      </c>
      <c r="K381" s="31" t="s">
        <v>85</v>
      </c>
      <c r="L381" s="31" t="s">
        <v>86</v>
      </c>
      <c r="M381" s="39" t="s">
        <v>227</v>
      </c>
      <c r="N381" s="39" t="s">
        <v>228</v>
      </c>
      <c r="O381" s="31"/>
      <c r="P381" s="31"/>
      <c r="Q381" s="30" t="s">
        <v>3129</v>
      </c>
      <c r="R381" s="31" t="s">
        <v>93</v>
      </c>
      <c r="S381" s="31" t="s">
        <v>2629</v>
      </c>
      <c r="T381" s="31" t="s">
        <v>3130</v>
      </c>
      <c r="U381" s="31" t="s">
        <v>3131</v>
      </c>
      <c r="V381" s="31" t="s">
        <v>3132</v>
      </c>
      <c r="W381" s="31"/>
      <c r="X381" s="31"/>
      <c r="Y381" s="31"/>
      <c r="Z381" s="31"/>
    </row>
    <row r="382" ht="22.5" customHeight="1">
      <c r="A382" s="30" t="s">
        <v>3133</v>
      </c>
      <c r="B382" s="31" t="s">
        <v>3134</v>
      </c>
      <c r="C382" s="33"/>
      <c r="D382" s="31" t="s">
        <v>3135</v>
      </c>
      <c r="E382" s="31" t="s">
        <v>3136</v>
      </c>
      <c r="F382" s="31"/>
      <c r="G382" s="31" t="s">
        <v>23</v>
      </c>
      <c r="H382" s="31" t="s">
        <v>142</v>
      </c>
      <c r="I382" s="31" t="s">
        <v>814</v>
      </c>
      <c r="J382" s="31" t="s">
        <v>84</v>
      </c>
      <c r="K382" s="31"/>
      <c r="L382" s="31"/>
      <c r="M382" s="31" t="s">
        <v>152</v>
      </c>
      <c r="N382" s="31" t="s">
        <v>153</v>
      </c>
      <c r="O382" s="31"/>
      <c r="P382" s="31"/>
      <c r="Q382" s="31"/>
      <c r="R382" s="31"/>
      <c r="S382" s="31"/>
      <c r="T382" s="31" t="s">
        <v>3137</v>
      </c>
      <c r="U382" s="31" t="s">
        <v>3138</v>
      </c>
      <c r="V382" s="31"/>
      <c r="W382" s="31"/>
      <c r="X382" s="31"/>
      <c r="Y382" s="31"/>
      <c r="Z382" s="31"/>
    </row>
    <row r="383" ht="22.5" customHeight="1">
      <c r="A383" s="30" t="s">
        <v>3139</v>
      </c>
      <c r="B383" s="31" t="s">
        <v>3140</v>
      </c>
      <c r="C383" s="32" t="s">
        <v>3141</v>
      </c>
      <c r="D383" s="31" t="s">
        <v>3142</v>
      </c>
      <c r="E383" s="31" t="s">
        <v>3143</v>
      </c>
      <c r="F383" s="31" t="s">
        <v>3144</v>
      </c>
      <c r="G383" s="31" t="s">
        <v>3145</v>
      </c>
      <c r="H383" s="31" t="s">
        <v>142</v>
      </c>
      <c r="I383" s="31" t="s">
        <v>1722</v>
      </c>
      <c r="J383" s="31" t="s">
        <v>377</v>
      </c>
      <c r="K383" s="31" t="s">
        <v>107</v>
      </c>
      <c r="L383" s="31" t="s">
        <v>86</v>
      </c>
      <c r="M383" s="31" t="s">
        <v>120</v>
      </c>
      <c r="N383" s="31" t="s">
        <v>88</v>
      </c>
      <c r="O383" s="31"/>
      <c r="P383" s="31" t="s">
        <v>1723</v>
      </c>
      <c r="Q383" s="30" t="s">
        <v>3146</v>
      </c>
      <c r="R383" s="31" t="s">
        <v>93</v>
      </c>
      <c r="S383" s="31" t="s">
        <v>2629</v>
      </c>
      <c r="T383" s="31" t="s">
        <v>3148</v>
      </c>
      <c r="U383" s="31" t="s">
        <v>3149</v>
      </c>
      <c r="V383" s="30" t="s">
        <v>3150</v>
      </c>
      <c r="W383" s="31"/>
      <c r="X383" s="31"/>
      <c r="Y383" s="31"/>
      <c r="Z383" s="31"/>
    </row>
    <row r="384" ht="22.5" customHeight="1">
      <c r="A384" s="30" t="s">
        <v>3151</v>
      </c>
      <c r="B384" s="31" t="s">
        <v>3152</v>
      </c>
      <c r="C384" s="33"/>
      <c r="D384" s="31" t="s">
        <v>3153</v>
      </c>
      <c r="E384" s="31" t="s">
        <v>3154</v>
      </c>
      <c r="F384" s="31"/>
      <c r="G384" s="31" t="s">
        <v>38</v>
      </c>
      <c r="H384" s="31" t="s">
        <v>142</v>
      </c>
      <c r="I384" s="31" t="s">
        <v>1722</v>
      </c>
      <c r="J384" s="31" t="s">
        <v>84</v>
      </c>
      <c r="K384" s="31"/>
      <c r="L384" s="31"/>
      <c r="M384" s="31" t="s">
        <v>52</v>
      </c>
      <c r="N384" s="31" t="s">
        <v>144</v>
      </c>
      <c r="O384" s="31"/>
      <c r="P384" s="31"/>
      <c r="Q384" s="31"/>
      <c r="R384" s="31"/>
      <c r="S384" s="31"/>
      <c r="T384" s="31" t="s">
        <v>3155</v>
      </c>
      <c r="U384" s="31" t="s">
        <v>3156</v>
      </c>
      <c r="V384" s="31"/>
      <c r="W384" s="31"/>
      <c r="X384" s="31"/>
      <c r="Y384" s="31"/>
      <c r="Z384" s="31"/>
    </row>
    <row r="385" ht="22.5" customHeight="1">
      <c r="A385" s="30" t="s">
        <v>3157</v>
      </c>
      <c r="B385" s="31" t="s">
        <v>3159</v>
      </c>
      <c r="C385" s="32" t="s">
        <v>6</v>
      </c>
      <c r="D385" s="31" t="s">
        <v>3160</v>
      </c>
      <c r="E385" s="31" t="s">
        <v>3161</v>
      </c>
      <c r="F385" s="31"/>
      <c r="G385" s="31" t="s">
        <v>25</v>
      </c>
      <c r="H385" s="31" t="s">
        <v>142</v>
      </c>
      <c r="I385" s="31" t="s">
        <v>1645</v>
      </c>
      <c r="J385" s="31" t="s">
        <v>84</v>
      </c>
      <c r="K385" s="31" t="s">
        <v>85</v>
      </c>
      <c r="L385" s="31" t="s">
        <v>86</v>
      </c>
      <c r="M385" s="31" t="s">
        <v>120</v>
      </c>
      <c r="N385" s="31" t="s">
        <v>88</v>
      </c>
      <c r="O385" s="31" t="s">
        <v>3162</v>
      </c>
      <c r="P385" s="31"/>
      <c r="Q385" s="31"/>
      <c r="R385" s="31" t="s">
        <v>93</v>
      </c>
      <c r="S385" s="31" t="s">
        <v>231</v>
      </c>
      <c r="T385" s="31" t="s">
        <v>3163</v>
      </c>
      <c r="U385" s="31" t="s">
        <v>3156</v>
      </c>
      <c r="V385" s="30" t="s">
        <v>3164</v>
      </c>
      <c r="W385" s="31"/>
      <c r="X385" s="31"/>
      <c r="Y385" s="31"/>
      <c r="Z385" s="31"/>
    </row>
    <row r="386" ht="22.5" customHeight="1">
      <c r="A386" s="30" t="s">
        <v>3165</v>
      </c>
      <c r="B386" s="31" t="s">
        <v>3166</v>
      </c>
      <c r="C386" s="33"/>
      <c r="D386" s="31" t="s">
        <v>3167</v>
      </c>
      <c r="E386" s="31" t="s">
        <v>3168</v>
      </c>
      <c r="F386" s="31"/>
      <c r="G386" s="31" t="s">
        <v>29</v>
      </c>
      <c r="H386" s="31" t="s">
        <v>142</v>
      </c>
      <c r="I386" s="31" t="s">
        <v>712</v>
      </c>
      <c r="J386" s="31" t="s">
        <v>84</v>
      </c>
      <c r="K386" s="31"/>
      <c r="L386" s="31"/>
      <c r="M386" s="31" t="s">
        <v>88</v>
      </c>
      <c r="N386" s="31" t="s">
        <v>89</v>
      </c>
      <c r="O386" s="31"/>
      <c r="P386" s="31"/>
      <c r="Q386" s="31"/>
      <c r="R386" s="31"/>
      <c r="S386" s="31"/>
      <c r="T386" s="31" t="s">
        <v>3170</v>
      </c>
      <c r="U386" s="31" t="s">
        <v>3171</v>
      </c>
      <c r="V386" s="31"/>
      <c r="W386" s="31"/>
      <c r="X386" s="31"/>
      <c r="Y386" s="31"/>
      <c r="Z386" s="31"/>
    </row>
    <row r="387" ht="22.5" customHeight="1">
      <c r="A387" s="30" t="s">
        <v>3172</v>
      </c>
      <c r="B387" s="31" t="s">
        <v>3173</v>
      </c>
      <c r="C387" s="33"/>
      <c r="D387" s="31" t="s">
        <v>3174</v>
      </c>
      <c r="E387" s="31" t="s">
        <v>3175</v>
      </c>
      <c r="F387" s="31"/>
      <c r="G387" s="31" t="s">
        <v>25</v>
      </c>
      <c r="H387" s="31" t="s">
        <v>142</v>
      </c>
      <c r="I387" s="31" t="s">
        <v>1151</v>
      </c>
      <c r="J387" s="31" t="s">
        <v>84</v>
      </c>
      <c r="K387" s="31"/>
      <c r="L387" s="31"/>
      <c r="M387" s="31" t="s">
        <v>41</v>
      </c>
      <c r="N387" s="31" t="s">
        <v>120</v>
      </c>
      <c r="O387" s="31"/>
      <c r="P387" s="31"/>
      <c r="Q387" s="31"/>
      <c r="R387" s="31"/>
      <c r="S387" s="31"/>
      <c r="T387" s="31" t="s">
        <v>3176</v>
      </c>
      <c r="U387" s="31" t="s">
        <v>3177</v>
      </c>
      <c r="V387" s="31"/>
      <c r="W387" s="31"/>
      <c r="X387" s="31"/>
      <c r="Y387" s="31"/>
      <c r="Z387" s="31"/>
    </row>
    <row r="388" ht="22.5" customHeight="1">
      <c r="A388" s="30" t="s">
        <v>3178</v>
      </c>
      <c r="B388" s="31" t="s">
        <v>3179</v>
      </c>
      <c r="C388" s="33"/>
      <c r="D388" s="31" t="s">
        <v>78</v>
      </c>
      <c r="E388" s="31" t="s">
        <v>3180</v>
      </c>
      <c r="F388" s="31" t="s">
        <v>3181</v>
      </c>
      <c r="G388" s="31" t="s">
        <v>43</v>
      </c>
      <c r="H388" s="31" t="s">
        <v>82</v>
      </c>
      <c r="I388" s="31" t="s">
        <v>585</v>
      </c>
      <c r="J388" s="31" t="s">
        <v>84</v>
      </c>
      <c r="K388" s="31" t="s">
        <v>107</v>
      </c>
      <c r="L388" s="31" t="s">
        <v>86</v>
      </c>
      <c r="M388" s="31" t="s">
        <v>89</v>
      </c>
      <c r="N388" s="31" t="s">
        <v>108</v>
      </c>
      <c r="O388" s="31" t="s">
        <v>3182</v>
      </c>
      <c r="P388" s="31" t="s">
        <v>109</v>
      </c>
      <c r="Q388" s="31"/>
      <c r="R388" s="31"/>
      <c r="S388" s="31" t="s">
        <v>3183</v>
      </c>
      <c r="T388" s="31" t="s">
        <v>3184</v>
      </c>
      <c r="U388" s="31" t="s">
        <v>3185</v>
      </c>
      <c r="V388" s="31"/>
      <c r="W388" s="31"/>
      <c r="X388" s="31"/>
      <c r="Y388" s="31"/>
      <c r="Z388" s="31"/>
    </row>
    <row r="389" ht="22.5" customHeight="1">
      <c r="A389" s="30" t="s">
        <v>3186</v>
      </c>
      <c r="B389" s="31" t="s">
        <v>3187</v>
      </c>
      <c r="C389" s="33"/>
      <c r="D389" s="31" t="s">
        <v>3188</v>
      </c>
      <c r="E389" s="31" t="s">
        <v>3189</v>
      </c>
      <c r="F389" s="30" t="s">
        <v>3190</v>
      </c>
      <c r="G389" s="31" t="s">
        <v>37</v>
      </c>
      <c r="H389" s="31" t="s">
        <v>142</v>
      </c>
      <c r="I389" s="31" t="s">
        <v>225</v>
      </c>
      <c r="J389" s="31" t="s">
        <v>84</v>
      </c>
      <c r="K389" s="31" t="s">
        <v>173</v>
      </c>
      <c r="L389" s="31" t="s">
        <v>86</v>
      </c>
      <c r="M389" s="31" t="s">
        <v>88</v>
      </c>
      <c r="N389" s="31" t="s">
        <v>89</v>
      </c>
      <c r="O389" s="31"/>
      <c r="P389" s="31"/>
      <c r="Q389" s="31"/>
      <c r="R389" s="31" t="s">
        <v>93</v>
      </c>
      <c r="S389" s="31" t="s">
        <v>94</v>
      </c>
      <c r="T389" s="31" t="s">
        <v>3191</v>
      </c>
      <c r="U389" s="31" t="s">
        <v>3192</v>
      </c>
      <c r="V389" s="31"/>
      <c r="W389" s="31"/>
      <c r="X389" s="31"/>
      <c r="Y389" s="31"/>
      <c r="Z389" s="31"/>
    </row>
    <row r="390" ht="22.5" customHeight="1">
      <c r="A390" s="30" t="s">
        <v>3193</v>
      </c>
      <c r="B390" s="31" t="s">
        <v>3194</v>
      </c>
      <c r="C390" s="33"/>
      <c r="D390" s="31" t="s">
        <v>3195</v>
      </c>
      <c r="E390" s="31" t="s">
        <v>3196</v>
      </c>
      <c r="F390" s="31"/>
      <c r="G390" s="31" t="s">
        <v>29</v>
      </c>
      <c r="H390" s="31" t="s">
        <v>142</v>
      </c>
      <c r="I390" s="31" t="s">
        <v>850</v>
      </c>
      <c r="J390" s="31" t="s">
        <v>84</v>
      </c>
      <c r="K390" s="31" t="s">
        <v>85</v>
      </c>
      <c r="L390" s="31" t="s">
        <v>280</v>
      </c>
      <c r="M390" s="31" t="s">
        <v>89</v>
      </c>
      <c r="N390" s="31" t="s">
        <v>108</v>
      </c>
      <c r="O390" s="31"/>
      <c r="P390" s="31" t="s">
        <v>2938</v>
      </c>
      <c r="Q390" s="31"/>
      <c r="R390" s="31" t="s">
        <v>93</v>
      </c>
      <c r="S390" s="31" t="s">
        <v>94</v>
      </c>
      <c r="T390" s="31" t="s">
        <v>3197</v>
      </c>
      <c r="U390" s="31" t="s">
        <v>3198</v>
      </c>
      <c r="V390" s="31"/>
      <c r="W390" s="31"/>
      <c r="X390" s="31"/>
      <c r="Y390" s="31"/>
      <c r="Z390" s="31"/>
    </row>
    <row r="391" ht="22.5" customHeight="1">
      <c r="A391" s="30" t="s">
        <v>3199</v>
      </c>
      <c r="B391" s="31" t="s">
        <v>3200</v>
      </c>
      <c r="C391" s="33"/>
      <c r="D391" s="31" t="s">
        <v>3201</v>
      </c>
      <c r="E391" s="31" t="s">
        <v>3202</v>
      </c>
      <c r="F391" s="31"/>
      <c r="G391" s="31" t="s">
        <v>29</v>
      </c>
      <c r="H391" s="31" t="s">
        <v>142</v>
      </c>
      <c r="I391" s="31" t="s">
        <v>925</v>
      </c>
      <c r="J391" s="31" t="s">
        <v>84</v>
      </c>
      <c r="K391" s="31" t="s">
        <v>173</v>
      </c>
      <c r="L391" s="31"/>
      <c r="M391" s="31" t="s">
        <v>41</v>
      </c>
      <c r="N391" s="31" t="s">
        <v>120</v>
      </c>
      <c r="O391" s="31"/>
      <c r="P391" s="31"/>
      <c r="Q391" s="31"/>
      <c r="R391" s="31"/>
      <c r="S391" s="31"/>
      <c r="T391" s="31" t="s">
        <v>3204</v>
      </c>
      <c r="U391" s="31" t="s">
        <v>3205</v>
      </c>
      <c r="V391" s="31"/>
      <c r="W391" s="31"/>
      <c r="X391" s="31"/>
      <c r="Y391" s="31"/>
      <c r="Z391" s="31"/>
    </row>
    <row r="392" ht="22.5" customHeight="1">
      <c r="A392" s="30" t="s">
        <v>3206</v>
      </c>
      <c r="B392" s="39" t="s">
        <v>3207</v>
      </c>
      <c r="C392" s="33"/>
      <c r="D392" s="31" t="s">
        <v>3208</v>
      </c>
      <c r="E392" s="31" t="s">
        <v>3209</v>
      </c>
      <c r="F392" s="31"/>
      <c r="G392" s="31" t="s">
        <v>25</v>
      </c>
      <c r="H392" s="31" t="s">
        <v>142</v>
      </c>
      <c r="I392" s="31"/>
      <c r="J392" s="31"/>
      <c r="K392" s="31"/>
      <c r="L392" s="31"/>
      <c r="M392" s="31"/>
      <c r="N392" s="31"/>
      <c r="O392" s="31"/>
      <c r="P392" s="31"/>
      <c r="Q392" s="31"/>
      <c r="R392" s="31"/>
      <c r="S392" s="31"/>
      <c r="T392" s="31" t="s">
        <v>3210</v>
      </c>
      <c r="U392" s="31" t="s">
        <v>3211</v>
      </c>
      <c r="V392" s="31"/>
      <c r="W392" s="31"/>
      <c r="X392" s="31"/>
      <c r="Y392" s="31"/>
      <c r="Z392" s="31"/>
    </row>
    <row r="393" ht="22.5" customHeight="1">
      <c r="A393" s="30" t="s">
        <v>3212</v>
      </c>
      <c r="B393" s="39" t="s">
        <v>3214</v>
      </c>
      <c r="C393" s="33"/>
      <c r="D393" s="31" t="s">
        <v>3215</v>
      </c>
      <c r="E393" s="31" t="s">
        <v>3216</v>
      </c>
      <c r="F393" s="31"/>
      <c r="G393" s="31" t="s">
        <v>25</v>
      </c>
      <c r="H393" s="31" t="s">
        <v>142</v>
      </c>
      <c r="I393" s="31" t="s">
        <v>860</v>
      </c>
      <c r="J393" s="31" t="s">
        <v>84</v>
      </c>
      <c r="K393" s="31" t="s">
        <v>173</v>
      </c>
      <c r="L393" s="31" t="s">
        <v>226</v>
      </c>
      <c r="M393" s="31" t="s">
        <v>88</v>
      </c>
      <c r="N393" s="31" t="s">
        <v>89</v>
      </c>
      <c r="O393" s="31"/>
      <c r="P393" s="31"/>
      <c r="Q393" s="31"/>
      <c r="R393" s="31" t="s">
        <v>93</v>
      </c>
      <c r="S393" s="31" t="s">
        <v>94</v>
      </c>
      <c r="T393" s="31" t="s">
        <v>3217</v>
      </c>
      <c r="U393" s="31" t="s">
        <v>3211</v>
      </c>
      <c r="V393" s="30" t="s">
        <v>3218</v>
      </c>
      <c r="W393" s="31"/>
      <c r="X393" s="31"/>
      <c r="Y393" s="31"/>
      <c r="Z393" s="31"/>
    </row>
    <row r="394" ht="22.5" customHeight="1">
      <c r="A394" s="30" t="s">
        <v>3219</v>
      </c>
      <c r="B394" s="31" t="s">
        <v>3220</v>
      </c>
      <c r="C394" s="33"/>
      <c r="D394" s="31" t="s">
        <v>3221</v>
      </c>
      <c r="E394" s="31" t="s">
        <v>3222</v>
      </c>
      <c r="F394" s="31"/>
      <c r="G394" s="31" t="s">
        <v>3223</v>
      </c>
      <c r="H394" s="31" t="s">
        <v>142</v>
      </c>
      <c r="I394" s="31"/>
      <c r="J394" s="31"/>
      <c r="K394" s="31"/>
      <c r="L394" s="31"/>
      <c r="M394" s="31"/>
      <c r="N394" s="31"/>
      <c r="O394" s="31"/>
      <c r="P394" s="31"/>
      <c r="Q394" s="31"/>
      <c r="R394" s="31"/>
      <c r="S394" s="31"/>
      <c r="T394" s="31" t="s">
        <v>3224</v>
      </c>
      <c r="U394" s="31" t="s">
        <v>3225</v>
      </c>
      <c r="V394" s="31"/>
      <c r="W394" s="31"/>
      <c r="X394" s="31"/>
      <c r="Y394" s="31"/>
      <c r="Z394" s="31"/>
    </row>
    <row r="395" ht="22.5" customHeight="1">
      <c r="A395" s="30" t="s">
        <v>3226</v>
      </c>
      <c r="B395" s="31" t="s">
        <v>3227</v>
      </c>
      <c r="C395" s="33"/>
      <c r="D395" s="31" t="s">
        <v>3228</v>
      </c>
      <c r="E395" s="31" t="s">
        <v>3229</v>
      </c>
      <c r="F395" s="31" t="s">
        <v>3230</v>
      </c>
      <c r="G395" s="31" t="s">
        <v>29</v>
      </c>
      <c r="H395" s="31" t="s">
        <v>142</v>
      </c>
      <c r="I395" s="31" t="s">
        <v>750</v>
      </c>
      <c r="J395" s="31" t="s">
        <v>377</v>
      </c>
      <c r="K395" s="31" t="s">
        <v>85</v>
      </c>
      <c r="L395" s="31" t="s">
        <v>86</v>
      </c>
      <c r="M395" s="31" t="s">
        <v>120</v>
      </c>
      <c r="N395" s="31" t="s">
        <v>88</v>
      </c>
      <c r="O395" s="31"/>
      <c r="P395" s="31"/>
      <c r="Q395" s="31"/>
      <c r="R395" s="31" t="s">
        <v>93</v>
      </c>
      <c r="S395" s="31" t="s">
        <v>94</v>
      </c>
      <c r="T395" s="31" t="s">
        <v>3231</v>
      </c>
      <c r="U395" s="31" t="s">
        <v>3232</v>
      </c>
      <c r="V395" s="31"/>
      <c r="W395" s="31"/>
      <c r="X395" s="31"/>
      <c r="Y395" s="31"/>
      <c r="Z395" s="31"/>
    </row>
    <row r="396" ht="22.5" customHeight="1">
      <c r="A396" s="30" t="s">
        <v>3233</v>
      </c>
      <c r="B396" s="31" t="s">
        <v>3234</v>
      </c>
      <c r="C396" s="33"/>
      <c r="D396" s="31" t="s">
        <v>3235</v>
      </c>
      <c r="E396" s="31" t="s">
        <v>3236</v>
      </c>
      <c r="F396" s="31"/>
      <c r="G396" s="31" t="s">
        <v>37</v>
      </c>
      <c r="H396" s="31" t="s">
        <v>142</v>
      </c>
      <c r="I396" s="31" t="s">
        <v>3238</v>
      </c>
      <c r="J396" s="31" t="s">
        <v>84</v>
      </c>
      <c r="K396" s="31" t="s">
        <v>173</v>
      </c>
      <c r="L396" s="31" t="s">
        <v>280</v>
      </c>
      <c r="M396" s="31" t="s">
        <v>41</v>
      </c>
      <c r="N396" s="31" t="s">
        <v>120</v>
      </c>
      <c r="O396" s="31"/>
      <c r="P396" s="31" t="s">
        <v>1244</v>
      </c>
      <c r="Q396" s="31"/>
      <c r="R396" s="31"/>
      <c r="S396" s="31"/>
      <c r="T396" s="31" t="s">
        <v>3239</v>
      </c>
      <c r="U396" s="31" t="s">
        <v>3240</v>
      </c>
      <c r="V396" s="30" t="s">
        <v>3241</v>
      </c>
      <c r="W396" s="31"/>
      <c r="X396" s="31"/>
      <c r="Y396" s="31"/>
      <c r="Z396" s="31"/>
    </row>
    <row r="397" ht="22.5" customHeight="1">
      <c r="A397" s="30" t="s">
        <v>3242</v>
      </c>
      <c r="B397" s="31" t="s">
        <v>3243</v>
      </c>
      <c r="C397" s="33"/>
      <c r="D397" s="31" t="s">
        <v>3244</v>
      </c>
      <c r="E397" s="31" t="s">
        <v>3245</v>
      </c>
      <c r="F397" s="31" t="s">
        <v>3246</v>
      </c>
      <c r="G397" s="31" t="s">
        <v>25</v>
      </c>
      <c r="H397" s="31" t="s">
        <v>142</v>
      </c>
      <c r="I397" s="31" t="s">
        <v>319</v>
      </c>
      <c r="J397" s="31" t="s">
        <v>84</v>
      </c>
      <c r="K397" s="31" t="s">
        <v>85</v>
      </c>
      <c r="L397" s="31" t="s">
        <v>280</v>
      </c>
      <c r="M397" s="31" t="s">
        <v>88</v>
      </c>
      <c r="N397" s="31" t="s">
        <v>89</v>
      </c>
      <c r="O397" s="31"/>
      <c r="P397" s="31" t="s">
        <v>2984</v>
      </c>
      <c r="Q397" s="31"/>
      <c r="R397" s="31" t="s">
        <v>93</v>
      </c>
      <c r="S397" s="31" t="s">
        <v>94</v>
      </c>
      <c r="T397" s="31" t="s">
        <v>3248</v>
      </c>
      <c r="U397" s="31" t="s">
        <v>3249</v>
      </c>
      <c r="V397" s="31"/>
      <c r="W397" s="31"/>
      <c r="X397" s="31"/>
      <c r="Y397" s="31"/>
      <c r="Z397" s="31"/>
    </row>
    <row r="398" ht="22.5" customHeight="1">
      <c r="A398" s="30" t="s">
        <v>3250</v>
      </c>
      <c r="B398" s="31" t="s">
        <v>3251</v>
      </c>
      <c r="C398" s="33"/>
      <c r="D398" s="31" t="s">
        <v>3252</v>
      </c>
      <c r="E398" s="31" t="s">
        <v>3253</v>
      </c>
      <c r="F398" s="31"/>
      <c r="G398" s="31" t="s">
        <v>25</v>
      </c>
      <c r="H398" s="31" t="s">
        <v>142</v>
      </c>
      <c r="I398" s="31" t="s">
        <v>3254</v>
      </c>
      <c r="J398" s="31" t="s">
        <v>84</v>
      </c>
      <c r="K398" s="31" t="s">
        <v>173</v>
      </c>
      <c r="L398" s="31" t="s">
        <v>226</v>
      </c>
      <c r="M398" s="31" t="s">
        <v>108</v>
      </c>
      <c r="N398" s="31" t="s">
        <v>101</v>
      </c>
      <c r="O398" s="31"/>
      <c r="P398" s="31" t="s">
        <v>586</v>
      </c>
      <c r="Q398" s="31"/>
      <c r="R398" s="31"/>
      <c r="S398" s="31"/>
      <c r="T398" s="31" t="s">
        <v>3255</v>
      </c>
      <c r="U398" s="31" t="s">
        <v>3256</v>
      </c>
      <c r="V398" s="30" t="s">
        <v>3257</v>
      </c>
      <c r="W398" s="31"/>
      <c r="X398" s="31"/>
      <c r="Y398" s="31"/>
      <c r="Z398" s="31"/>
    </row>
    <row r="399" ht="22.5" customHeight="1">
      <c r="A399" s="30" t="s">
        <v>3258</v>
      </c>
      <c r="B399" s="31" t="s">
        <v>3260</v>
      </c>
      <c r="C399" s="33"/>
      <c r="D399" s="31" t="s">
        <v>3261</v>
      </c>
      <c r="E399" s="31" t="s">
        <v>3262</v>
      </c>
      <c r="F399" s="31" t="s">
        <v>3263</v>
      </c>
      <c r="G399" s="31" t="s">
        <v>25</v>
      </c>
      <c r="H399" s="31" t="s">
        <v>142</v>
      </c>
      <c r="I399" s="31" t="s">
        <v>814</v>
      </c>
      <c r="J399" s="31" t="s">
        <v>84</v>
      </c>
      <c r="K399" s="31" t="s">
        <v>173</v>
      </c>
      <c r="L399" s="31" t="s">
        <v>131</v>
      </c>
      <c r="M399" s="31" t="s">
        <v>542</v>
      </c>
      <c r="N399" s="31" t="s">
        <v>210</v>
      </c>
      <c r="O399" s="31"/>
      <c r="P399" s="31"/>
      <c r="Q399" s="30" t="s">
        <v>3264</v>
      </c>
      <c r="R399" s="31" t="s">
        <v>93</v>
      </c>
      <c r="S399" s="31" t="s">
        <v>842</v>
      </c>
      <c r="T399" s="31" t="s">
        <v>3265</v>
      </c>
      <c r="U399" s="31" t="s">
        <v>3266</v>
      </c>
      <c r="V399" s="31"/>
      <c r="W399" s="31"/>
      <c r="X399" s="31"/>
      <c r="Y399" s="31"/>
      <c r="Z399" s="31"/>
    </row>
    <row r="400" ht="22.5" customHeight="1">
      <c r="A400" s="30" t="s">
        <v>3267</v>
      </c>
      <c r="B400" s="31" t="s">
        <v>3268</v>
      </c>
      <c r="C400" s="33"/>
      <c r="D400" s="31" t="s">
        <v>78</v>
      </c>
      <c r="E400" s="31" t="s">
        <v>3269</v>
      </c>
      <c r="F400" s="31" t="s">
        <v>3270</v>
      </c>
      <c r="G400" s="31" t="s">
        <v>25</v>
      </c>
      <c r="H400" s="31" t="s">
        <v>82</v>
      </c>
      <c r="I400" s="31" t="s">
        <v>83</v>
      </c>
      <c r="J400" s="31" t="s">
        <v>377</v>
      </c>
      <c r="K400" s="31" t="s">
        <v>107</v>
      </c>
      <c r="L400" s="31" t="s">
        <v>131</v>
      </c>
      <c r="M400" s="31" t="s">
        <v>120</v>
      </c>
      <c r="N400" s="31" t="s">
        <v>88</v>
      </c>
      <c r="O400" s="31"/>
      <c r="P400" s="31" t="s">
        <v>559</v>
      </c>
      <c r="Q400" s="31"/>
      <c r="R400" s="31"/>
      <c r="S400" s="31" t="s">
        <v>3272</v>
      </c>
      <c r="T400" s="31"/>
      <c r="U400" s="31" t="s">
        <v>3273</v>
      </c>
      <c r="V400" s="31"/>
      <c r="W400" s="31"/>
      <c r="X400" s="31"/>
      <c r="Y400" s="31"/>
      <c r="Z400" s="31"/>
    </row>
    <row r="401" ht="22.5" customHeight="1">
      <c r="A401" s="30" t="s">
        <v>3274</v>
      </c>
      <c r="B401" s="31" t="s">
        <v>3275</v>
      </c>
      <c r="C401" s="33"/>
      <c r="D401" s="31" t="s">
        <v>3276</v>
      </c>
      <c r="E401" s="31" t="s">
        <v>3277</v>
      </c>
      <c r="F401" s="31"/>
      <c r="G401" s="31" t="s">
        <v>25</v>
      </c>
      <c r="H401" s="31" t="s">
        <v>142</v>
      </c>
      <c r="I401" s="31" t="s">
        <v>119</v>
      </c>
      <c r="J401" s="31" t="s">
        <v>84</v>
      </c>
      <c r="K401" s="31" t="s">
        <v>173</v>
      </c>
      <c r="L401" s="31"/>
      <c r="M401" s="31" t="s">
        <v>152</v>
      </c>
      <c r="N401" s="31" t="s">
        <v>153</v>
      </c>
      <c r="O401" s="31"/>
      <c r="P401" s="31"/>
      <c r="Q401" s="31"/>
      <c r="R401" s="31"/>
      <c r="S401" s="31"/>
      <c r="T401" s="31" t="s">
        <v>3278</v>
      </c>
      <c r="U401" s="31" t="s">
        <v>3279</v>
      </c>
      <c r="V401" s="31"/>
      <c r="W401" s="31"/>
      <c r="X401" s="31"/>
      <c r="Y401" s="31"/>
      <c r="Z401" s="31"/>
    </row>
    <row r="402" ht="22.5" customHeight="1">
      <c r="A402" s="30" t="s">
        <v>3281</v>
      </c>
      <c r="B402" s="31" t="s">
        <v>3282</v>
      </c>
      <c r="C402" s="33"/>
      <c r="D402" s="31" t="s">
        <v>3283</v>
      </c>
      <c r="E402" s="31" t="s">
        <v>3284</v>
      </c>
      <c r="F402" s="31"/>
      <c r="G402" s="31" t="s">
        <v>464</v>
      </c>
      <c r="H402" s="31" t="s">
        <v>142</v>
      </c>
      <c r="I402" s="31" t="s">
        <v>3285</v>
      </c>
      <c r="J402" s="31" t="s">
        <v>84</v>
      </c>
      <c r="K402" s="31" t="s">
        <v>173</v>
      </c>
      <c r="L402" s="31" t="s">
        <v>226</v>
      </c>
      <c r="M402" s="31" t="s">
        <v>52</v>
      </c>
      <c r="N402" s="31" t="s">
        <v>144</v>
      </c>
      <c r="O402" s="31"/>
      <c r="P402" s="31"/>
      <c r="Q402" s="31"/>
      <c r="R402" s="31"/>
      <c r="S402" s="31"/>
      <c r="T402" s="31" t="s">
        <v>3286</v>
      </c>
      <c r="U402" s="31" t="s">
        <v>3287</v>
      </c>
      <c r="V402" s="30" t="s">
        <v>3288</v>
      </c>
      <c r="W402" s="31"/>
      <c r="X402" s="31"/>
      <c r="Y402" s="31"/>
      <c r="Z402" s="31"/>
    </row>
    <row r="403" ht="22.5" customHeight="1">
      <c r="A403" s="30" t="s">
        <v>3289</v>
      </c>
      <c r="B403" s="31" t="s">
        <v>3290</v>
      </c>
      <c r="C403" s="33"/>
      <c r="D403" s="31" t="s">
        <v>3291</v>
      </c>
      <c r="E403" s="31" t="s">
        <v>3292</v>
      </c>
      <c r="F403" s="31"/>
      <c r="G403" s="31" t="s">
        <v>23</v>
      </c>
      <c r="H403" s="31" t="s">
        <v>142</v>
      </c>
      <c r="I403" s="31"/>
      <c r="J403" s="31"/>
      <c r="K403" s="31"/>
      <c r="L403" s="31"/>
      <c r="M403" s="31"/>
      <c r="N403" s="31"/>
      <c r="O403" s="31"/>
      <c r="P403" s="31"/>
      <c r="Q403" s="31"/>
      <c r="R403" s="31"/>
      <c r="S403" s="31"/>
      <c r="T403" s="31" t="s">
        <v>3293</v>
      </c>
      <c r="U403" s="31" t="s">
        <v>3294</v>
      </c>
      <c r="V403" s="31"/>
      <c r="W403" s="31"/>
      <c r="X403" s="31"/>
      <c r="Y403" s="31"/>
      <c r="Z403" s="31"/>
    </row>
    <row r="404" ht="22.5" customHeight="1">
      <c r="A404" s="30" t="s">
        <v>3295</v>
      </c>
      <c r="B404" s="31" t="s">
        <v>3296</v>
      </c>
      <c r="C404" s="33"/>
      <c r="D404" s="31" t="s">
        <v>78</v>
      </c>
      <c r="E404" s="31" t="s">
        <v>3297</v>
      </c>
      <c r="F404" s="31" t="s">
        <v>3298</v>
      </c>
      <c r="G404" s="31" t="s">
        <v>25</v>
      </c>
      <c r="H404" s="31" t="s">
        <v>82</v>
      </c>
      <c r="I404" s="31" t="s">
        <v>83</v>
      </c>
      <c r="J404" s="31" t="s">
        <v>377</v>
      </c>
      <c r="K404" s="31" t="s">
        <v>85</v>
      </c>
      <c r="L404" s="31" t="s">
        <v>86</v>
      </c>
      <c r="M404" s="31" t="s">
        <v>108</v>
      </c>
      <c r="N404" s="31" t="s">
        <v>101</v>
      </c>
      <c r="O404" s="31"/>
      <c r="P404" s="31" t="s">
        <v>492</v>
      </c>
      <c r="Q404" s="31"/>
      <c r="R404" s="31"/>
      <c r="S404" s="31"/>
      <c r="T404" s="31"/>
      <c r="U404" s="31" t="s">
        <v>3299</v>
      </c>
      <c r="V404" s="31"/>
      <c r="W404" s="31"/>
      <c r="X404" s="31"/>
      <c r="Y404" s="31"/>
      <c r="Z404" s="31"/>
    </row>
    <row r="405" ht="22.5" customHeight="1">
      <c r="A405" s="30" t="s">
        <v>3300</v>
      </c>
      <c r="B405" s="31" t="s">
        <v>3301</v>
      </c>
      <c r="C405" s="33"/>
      <c r="D405" s="31" t="s">
        <v>78</v>
      </c>
      <c r="E405" s="31" t="s">
        <v>3302</v>
      </c>
      <c r="F405" s="31" t="s">
        <v>3303</v>
      </c>
      <c r="G405" s="31" t="s">
        <v>25</v>
      </c>
      <c r="H405" s="31" t="s">
        <v>82</v>
      </c>
      <c r="I405" s="31" t="s">
        <v>83</v>
      </c>
      <c r="J405" s="31" t="s">
        <v>84</v>
      </c>
      <c r="K405" s="31" t="s">
        <v>107</v>
      </c>
      <c r="L405" s="31" t="s">
        <v>280</v>
      </c>
      <c r="M405" s="31" t="s">
        <v>89</v>
      </c>
      <c r="N405" s="31" t="s">
        <v>88</v>
      </c>
      <c r="O405" s="31"/>
      <c r="P405" s="31"/>
      <c r="Q405" s="31"/>
      <c r="R405" s="31"/>
      <c r="S405" s="31"/>
      <c r="T405" s="31" t="s">
        <v>3304</v>
      </c>
      <c r="U405" s="31" t="s">
        <v>3305</v>
      </c>
      <c r="V405" s="31"/>
      <c r="W405" s="31"/>
      <c r="X405" s="31"/>
      <c r="Y405" s="31"/>
      <c r="Z405" s="31"/>
    </row>
    <row r="406" ht="22.5" customHeight="1">
      <c r="A406" s="30" t="s">
        <v>3306</v>
      </c>
      <c r="B406" s="31" t="s">
        <v>1485</v>
      </c>
      <c r="C406" s="32" t="s">
        <v>2</v>
      </c>
      <c r="D406" s="31" t="s">
        <v>3307</v>
      </c>
      <c r="E406" s="31" t="s">
        <v>3308</v>
      </c>
      <c r="F406" s="31" t="s">
        <v>3309</v>
      </c>
      <c r="G406" s="31" t="s">
        <v>44</v>
      </c>
      <c r="H406" s="31" t="s">
        <v>142</v>
      </c>
      <c r="I406" s="31" t="s">
        <v>1722</v>
      </c>
      <c r="J406" s="31" t="s">
        <v>84</v>
      </c>
      <c r="K406" s="31" t="s">
        <v>85</v>
      </c>
      <c r="L406" s="31" t="s">
        <v>131</v>
      </c>
      <c r="M406" s="39" t="s">
        <v>228</v>
      </c>
      <c r="N406" s="31" t="s">
        <v>155</v>
      </c>
      <c r="O406" s="31"/>
      <c r="P406" s="31" t="s">
        <v>3310</v>
      </c>
      <c r="Q406" s="30" t="s">
        <v>3311</v>
      </c>
      <c r="R406" s="31" t="s">
        <v>93</v>
      </c>
      <c r="S406" s="31" t="s">
        <v>3312</v>
      </c>
      <c r="T406" s="31" t="s">
        <v>3313</v>
      </c>
      <c r="U406" s="31" t="s">
        <v>3314</v>
      </c>
      <c r="V406" s="31"/>
      <c r="W406" s="31"/>
      <c r="X406" s="31" t="s">
        <v>2670</v>
      </c>
      <c r="Y406" s="31"/>
      <c r="Z406" s="31"/>
    </row>
    <row r="407" ht="22.5" customHeight="1">
      <c r="A407" s="30" t="s">
        <v>3315</v>
      </c>
      <c r="B407" s="31" t="s">
        <v>3316</v>
      </c>
      <c r="C407" s="33"/>
      <c r="D407" s="31" t="s">
        <v>78</v>
      </c>
      <c r="E407" s="31" t="s">
        <v>3317</v>
      </c>
      <c r="F407" s="31"/>
      <c r="G407" s="31"/>
      <c r="H407" s="31" t="s">
        <v>82</v>
      </c>
      <c r="I407" s="31"/>
      <c r="J407" s="31"/>
      <c r="K407" s="31"/>
      <c r="L407" s="31"/>
      <c r="M407" s="31"/>
      <c r="N407" s="31"/>
      <c r="O407" s="31"/>
      <c r="P407" s="31"/>
      <c r="Q407" s="31"/>
      <c r="R407" s="31"/>
      <c r="S407" s="31"/>
      <c r="T407" s="31"/>
      <c r="U407" s="31" t="s">
        <v>3318</v>
      </c>
      <c r="V407" s="31"/>
      <c r="W407" s="31"/>
      <c r="X407" s="31"/>
      <c r="Y407" s="31"/>
      <c r="Z407" s="31"/>
    </row>
    <row r="408" ht="22.5" customHeight="1">
      <c r="A408" s="30" t="s">
        <v>3319</v>
      </c>
      <c r="B408" s="31" t="s">
        <v>3320</v>
      </c>
      <c r="C408" s="33"/>
      <c r="D408" s="31" t="s">
        <v>78</v>
      </c>
      <c r="E408" s="31" t="s">
        <v>3322</v>
      </c>
      <c r="F408" s="31"/>
      <c r="G408" s="31"/>
      <c r="H408" s="31" t="s">
        <v>82</v>
      </c>
      <c r="I408" s="31"/>
      <c r="J408" s="31"/>
      <c r="K408" s="31"/>
      <c r="L408" s="31"/>
      <c r="M408" s="31"/>
      <c r="N408" s="31"/>
      <c r="O408" s="31"/>
      <c r="P408" s="31"/>
      <c r="Q408" s="31"/>
      <c r="R408" s="31"/>
      <c r="S408" s="31"/>
      <c r="T408" s="31"/>
      <c r="U408" s="31" t="s">
        <v>3323</v>
      </c>
      <c r="V408" s="31"/>
      <c r="W408" s="31"/>
      <c r="X408" s="31"/>
      <c r="Y408" s="31"/>
      <c r="Z408" s="31"/>
    </row>
    <row r="409" ht="22.5" customHeight="1">
      <c r="A409" s="30" t="s">
        <v>3324</v>
      </c>
      <c r="B409" s="31" t="s">
        <v>3325</v>
      </c>
      <c r="C409" s="33"/>
      <c r="D409" s="31" t="s">
        <v>78</v>
      </c>
      <c r="E409" s="31" t="s">
        <v>3326</v>
      </c>
      <c r="F409" s="31" t="s">
        <v>3327</v>
      </c>
      <c r="G409" s="31" t="s">
        <v>25</v>
      </c>
      <c r="H409" s="31" t="s">
        <v>82</v>
      </c>
      <c r="I409" s="31" t="s">
        <v>83</v>
      </c>
      <c r="J409" s="31" t="s">
        <v>84</v>
      </c>
      <c r="K409" s="31" t="s">
        <v>107</v>
      </c>
      <c r="L409" s="31" t="s">
        <v>226</v>
      </c>
      <c r="M409" s="31" t="s">
        <v>185</v>
      </c>
      <c r="N409" s="31" t="s">
        <v>41</v>
      </c>
      <c r="O409" s="31"/>
      <c r="P409" s="31" t="s">
        <v>2449</v>
      </c>
      <c r="Q409" s="31"/>
      <c r="R409" s="31"/>
      <c r="S409" s="31" t="s">
        <v>3328</v>
      </c>
      <c r="T409" s="31"/>
      <c r="U409" s="31" t="s">
        <v>3329</v>
      </c>
      <c r="V409" s="31"/>
      <c r="W409" s="31"/>
      <c r="X409" s="31"/>
      <c r="Y409" s="31"/>
      <c r="Z409" s="31"/>
    </row>
    <row r="410" ht="22.5" customHeight="1">
      <c r="A410" s="30" t="s">
        <v>3330</v>
      </c>
      <c r="B410" s="31" t="s">
        <v>3331</v>
      </c>
      <c r="C410" s="33"/>
      <c r="D410" s="31" t="s">
        <v>3332</v>
      </c>
      <c r="E410" s="31" t="s">
        <v>3333</v>
      </c>
      <c r="F410" s="31"/>
      <c r="G410" s="31" t="s">
        <v>790</v>
      </c>
      <c r="H410" s="31" t="s">
        <v>385</v>
      </c>
      <c r="I410" s="31" t="s">
        <v>596</v>
      </c>
      <c r="J410" s="31" t="s">
        <v>84</v>
      </c>
      <c r="K410" s="31" t="s">
        <v>85</v>
      </c>
      <c r="L410" s="31" t="s">
        <v>280</v>
      </c>
      <c r="M410" s="31" t="s">
        <v>89</v>
      </c>
      <c r="N410" s="31" t="s">
        <v>108</v>
      </c>
      <c r="O410" s="31"/>
      <c r="P410" s="31" t="s">
        <v>109</v>
      </c>
      <c r="Q410" s="31"/>
      <c r="R410" s="31"/>
      <c r="S410" s="31"/>
      <c r="T410" s="31" t="s">
        <v>3334</v>
      </c>
      <c r="U410" s="31" t="s">
        <v>3335</v>
      </c>
      <c r="V410" s="30" t="s">
        <v>3336</v>
      </c>
      <c r="W410" s="31"/>
      <c r="X410" s="31"/>
      <c r="Y410" s="31"/>
      <c r="Z410" s="31"/>
    </row>
    <row r="411" ht="22.5" customHeight="1">
      <c r="A411" s="30" t="s">
        <v>3337</v>
      </c>
      <c r="B411" s="31" t="s">
        <v>3338</v>
      </c>
      <c r="C411" s="33"/>
      <c r="D411" s="31" t="s">
        <v>78</v>
      </c>
      <c r="E411" s="31" t="s">
        <v>3339</v>
      </c>
      <c r="F411" s="31"/>
      <c r="G411" s="31" t="s">
        <v>25</v>
      </c>
      <c r="H411" s="31" t="s">
        <v>82</v>
      </c>
      <c r="I411" s="31" t="s">
        <v>1098</v>
      </c>
      <c r="J411" s="31" t="s">
        <v>84</v>
      </c>
      <c r="K411" s="31" t="s">
        <v>107</v>
      </c>
      <c r="L411" s="31" t="s">
        <v>86</v>
      </c>
      <c r="M411" s="31" t="s">
        <v>108</v>
      </c>
      <c r="N411" s="31" t="s">
        <v>101</v>
      </c>
      <c r="O411" s="31"/>
      <c r="P411" s="31"/>
      <c r="Q411" s="31"/>
      <c r="R411" s="31"/>
      <c r="S411" s="31"/>
      <c r="T411" s="31" t="s">
        <v>3340</v>
      </c>
      <c r="U411" s="31" t="s">
        <v>3341</v>
      </c>
      <c r="V411" s="31"/>
      <c r="W411" s="31"/>
      <c r="X411" s="31"/>
      <c r="Y411" s="31"/>
      <c r="Z411" s="31"/>
    </row>
    <row r="412" ht="22.5" customHeight="1">
      <c r="A412" s="30" t="s">
        <v>3342</v>
      </c>
      <c r="B412" s="31" t="s">
        <v>3343</v>
      </c>
      <c r="C412" s="33"/>
      <c r="D412" s="31" t="s">
        <v>78</v>
      </c>
      <c r="E412" s="31" t="s">
        <v>3344</v>
      </c>
      <c r="F412" s="31" t="s">
        <v>3345</v>
      </c>
      <c r="G412" s="31" t="s">
        <v>25</v>
      </c>
      <c r="H412" s="31" t="s">
        <v>82</v>
      </c>
      <c r="I412" s="31" t="s">
        <v>490</v>
      </c>
      <c r="J412" s="31" t="s">
        <v>84</v>
      </c>
      <c r="K412" s="31" t="s">
        <v>85</v>
      </c>
      <c r="L412" s="31" t="s">
        <v>654</v>
      </c>
      <c r="M412" s="31" t="s">
        <v>41</v>
      </c>
      <c r="N412" s="31" t="s">
        <v>144</v>
      </c>
      <c r="O412" s="31"/>
      <c r="P412" s="31" t="s">
        <v>281</v>
      </c>
      <c r="Q412" s="31"/>
      <c r="R412" s="31"/>
      <c r="S412" s="31" t="s">
        <v>3346</v>
      </c>
      <c r="T412" s="31" t="s">
        <v>3347</v>
      </c>
      <c r="U412" s="31" t="s">
        <v>3348</v>
      </c>
      <c r="V412" s="31"/>
      <c r="W412" s="31"/>
      <c r="X412" s="39" t="s">
        <v>3104</v>
      </c>
      <c r="Y412" s="31"/>
      <c r="Z412" s="31"/>
    </row>
    <row r="413" ht="22.5" customHeight="1">
      <c r="A413" s="30" t="s">
        <v>3349</v>
      </c>
      <c r="B413" s="31" t="s">
        <v>3350</v>
      </c>
      <c r="C413" s="33"/>
      <c r="D413" s="31" t="s">
        <v>78</v>
      </c>
      <c r="E413" s="31" t="s">
        <v>3351</v>
      </c>
      <c r="F413" s="31" t="s">
        <v>3352</v>
      </c>
      <c r="G413" s="31" t="s">
        <v>25</v>
      </c>
      <c r="H413" s="31" t="s">
        <v>82</v>
      </c>
      <c r="I413" s="31" t="s">
        <v>83</v>
      </c>
      <c r="J413" s="31" t="s">
        <v>84</v>
      </c>
      <c r="K413" s="31" t="s">
        <v>107</v>
      </c>
      <c r="L413" s="31" t="s">
        <v>86</v>
      </c>
      <c r="M413" s="31" t="s">
        <v>185</v>
      </c>
      <c r="N413" s="31" t="s">
        <v>41</v>
      </c>
      <c r="O413" s="31"/>
      <c r="P413" s="31"/>
      <c r="Q413" s="31"/>
      <c r="R413" s="31"/>
      <c r="S413" s="31"/>
      <c r="T413" s="31"/>
      <c r="U413" s="31" t="s">
        <v>3354</v>
      </c>
      <c r="V413" s="31"/>
      <c r="W413" s="31"/>
      <c r="X413" s="31"/>
      <c r="Y413" s="31"/>
      <c r="Z413" s="31"/>
    </row>
    <row r="414" ht="22.5" customHeight="1">
      <c r="A414" s="30" t="s">
        <v>3355</v>
      </c>
      <c r="B414" s="31" t="s">
        <v>3356</v>
      </c>
      <c r="C414" s="33"/>
      <c r="D414" s="31" t="s">
        <v>78</v>
      </c>
      <c r="E414" s="31" t="s">
        <v>3357</v>
      </c>
      <c r="F414" s="31"/>
      <c r="G414" s="31" t="s">
        <v>25</v>
      </c>
      <c r="H414" s="31" t="s">
        <v>82</v>
      </c>
      <c r="I414" s="31" t="s">
        <v>83</v>
      </c>
      <c r="J414" s="31" t="s">
        <v>84</v>
      </c>
      <c r="K414" s="31" t="s">
        <v>107</v>
      </c>
      <c r="L414" s="31" t="s">
        <v>654</v>
      </c>
      <c r="M414" s="31" t="s">
        <v>120</v>
      </c>
      <c r="N414" s="31" t="s">
        <v>88</v>
      </c>
      <c r="O414" s="31"/>
      <c r="P414" s="31"/>
      <c r="Q414" s="31"/>
      <c r="R414" s="31"/>
      <c r="S414" s="31"/>
      <c r="T414" s="31"/>
      <c r="U414" s="31" t="s">
        <v>3359</v>
      </c>
      <c r="V414" s="31"/>
      <c r="W414" s="31"/>
      <c r="X414" s="31"/>
      <c r="Y414" s="31"/>
      <c r="Z414" s="31"/>
    </row>
    <row r="415" ht="22.5" customHeight="1">
      <c r="A415" s="30" t="s">
        <v>3360</v>
      </c>
      <c r="B415" s="31" t="s">
        <v>3361</v>
      </c>
      <c r="C415" s="33"/>
      <c r="D415" s="31" t="s">
        <v>78</v>
      </c>
      <c r="E415" s="31" t="s">
        <v>3362</v>
      </c>
      <c r="F415" s="31" t="s">
        <v>3363</v>
      </c>
      <c r="G415" s="31"/>
      <c r="H415" s="31"/>
      <c r="I415" s="31"/>
      <c r="J415" s="31"/>
      <c r="K415" s="31"/>
      <c r="L415" s="31"/>
      <c r="M415" s="31"/>
      <c r="N415" s="31"/>
      <c r="O415" s="31"/>
      <c r="P415" s="31"/>
      <c r="Q415" s="31"/>
      <c r="R415" s="31"/>
      <c r="S415" s="31" t="s">
        <v>3364</v>
      </c>
      <c r="T415" s="31"/>
      <c r="U415" s="31" t="s">
        <v>3365</v>
      </c>
      <c r="V415" s="31"/>
      <c r="W415" s="31"/>
      <c r="X415" s="31"/>
      <c r="Y415" s="31"/>
      <c r="Z415" s="31"/>
    </row>
    <row r="416" ht="22.5" customHeight="1">
      <c r="A416" s="30" t="s">
        <v>3366</v>
      </c>
      <c r="B416" s="31" t="s">
        <v>3367</v>
      </c>
      <c r="C416" s="33"/>
      <c r="D416" s="31" t="s">
        <v>78</v>
      </c>
      <c r="E416" s="31" t="s">
        <v>3368</v>
      </c>
      <c r="F416" s="31" t="s">
        <v>3369</v>
      </c>
      <c r="G416" s="31"/>
      <c r="H416" s="31"/>
      <c r="I416" s="31"/>
      <c r="J416" s="31"/>
      <c r="K416" s="31"/>
      <c r="L416" s="31"/>
      <c r="M416" s="31"/>
      <c r="N416" s="31"/>
      <c r="O416" s="31"/>
      <c r="P416" s="31"/>
      <c r="Q416" s="31"/>
      <c r="R416" s="31"/>
      <c r="S416" s="31" t="s">
        <v>3364</v>
      </c>
      <c r="T416" s="31"/>
      <c r="U416" s="31" t="s">
        <v>3370</v>
      </c>
      <c r="V416" s="31"/>
      <c r="W416" s="31"/>
      <c r="X416" s="31"/>
      <c r="Y416" s="31"/>
      <c r="Z416" s="31"/>
    </row>
    <row r="417" ht="22.5" customHeight="1">
      <c r="A417" s="30" t="s">
        <v>3371</v>
      </c>
      <c r="B417" s="31" t="s">
        <v>3372</v>
      </c>
      <c r="C417" s="32" t="s">
        <v>3373</v>
      </c>
      <c r="D417" s="31" t="s">
        <v>3374</v>
      </c>
      <c r="E417" s="31" t="s">
        <v>3376</v>
      </c>
      <c r="F417" s="31" t="s">
        <v>3377</v>
      </c>
      <c r="G417" s="31" t="s">
        <v>38</v>
      </c>
      <c r="H417" s="31" t="s">
        <v>142</v>
      </c>
      <c r="I417" s="31" t="s">
        <v>3378</v>
      </c>
      <c r="J417" s="31" t="s">
        <v>84</v>
      </c>
      <c r="K417" s="31" t="s">
        <v>173</v>
      </c>
      <c r="L417" s="31" t="s">
        <v>86</v>
      </c>
      <c r="M417" s="31" t="s">
        <v>41</v>
      </c>
      <c r="N417" s="31" t="s">
        <v>120</v>
      </c>
      <c r="O417" s="31"/>
      <c r="P417" s="31"/>
      <c r="Q417" s="31"/>
      <c r="R417" s="31" t="s">
        <v>93</v>
      </c>
      <c r="S417" s="31" t="s">
        <v>776</v>
      </c>
      <c r="T417" s="31" t="s">
        <v>3379</v>
      </c>
      <c r="U417" s="31" t="s">
        <v>3380</v>
      </c>
      <c r="V417" s="30" t="s">
        <v>3381</v>
      </c>
      <c r="W417" s="31"/>
      <c r="X417" s="31"/>
      <c r="Y417" s="31" t="s">
        <v>3382</v>
      </c>
      <c r="Z417" s="31"/>
    </row>
    <row r="418" ht="22.5" customHeight="1">
      <c r="A418" s="30" t="s">
        <v>3383</v>
      </c>
      <c r="B418" s="31" t="s">
        <v>3384</v>
      </c>
      <c r="C418" s="32" t="s">
        <v>3385</v>
      </c>
      <c r="D418" s="31" t="s">
        <v>3386</v>
      </c>
      <c r="E418" s="31" t="s">
        <v>3387</v>
      </c>
      <c r="F418" s="31"/>
      <c r="G418" s="31" t="s">
        <v>35</v>
      </c>
      <c r="H418" s="31" t="s">
        <v>142</v>
      </c>
      <c r="I418" s="31" t="s">
        <v>1592</v>
      </c>
      <c r="J418" s="31" t="s">
        <v>84</v>
      </c>
      <c r="K418" s="31" t="s">
        <v>85</v>
      </c>
      <c r="L418" s="31" t="s">
        <v>654</v>
      </c>
      <c r="M418" s="31" t="s">
        <v>101</v>
      </c>
      <c r="N418" s="31" t="s">
        <v>155</v>
      </c>
      <c r="O418" s="31"/>
      <c r="P418" s="31" t="s">
        <v>3389</v>
      </c>
      <c r="Q418" s="31"/>
      <c r="R418" s="31" t="s">
        <v>93</v>
      </c>
      <c r="S418" s="31" t="s">
        <v>94</v>
      </c>
      <c r="T418" s="31" t="s">
        <v>3390</v>
      </c>
      <c r="U418" s="31" t="s">
        <v>3391</v>
      </c>
      <c r="V418" s="31"/>
      <c r="W418" s="31"/>
      <c r="X418" s="31"/>
      <c r="Y418" s="31"/>
      <c r="Z418" s="31"/>
    </row>
    <row r="419" ht="22.5" customHeight="1">
      <c r="A419" s="30" t="s">
        <v>3392</v>
      </c>
      <c r="B419" s="31" t="s">
        <v>3393</v>
      </c>
      <c r="C419" s="33"/>
      <c r="D419" s="31" t="s">
        <v>3394</v>
      </c>
      <c r="E419" s="31" t="s">
        <v>3395</v>
      </c>
      <c r="F419" s="31" t="s">
        <v>3396</v>
      </c>
      <c r="G419" s="31" t="s">
        <v>35</v>
      </c>
      <c r="H419" s="31" t="s">
        <v>142</v>
      </c>
      <c r="I419" s="31" t="s">
        <v>2296</v>
      </c>
      <c r="J419" s="31" t="s">
        <v>84</v>
      </c>
      <c r="K419" s="31" t="s">
        <v>85</v>
      </c>
      <c r="L419" s="31" t="s">
        <v>654</v>
      </c>
      <c r="M419" s="31" t="s">
        <v>89</v>
      </c>
      <c r="N419" s="31" t="s">
        <v>108</v>
      </c>
      <c r="O419" s="31"/>
      <c r="P419" s="31" t="s">
        <v>3397</v>
      </c>
      <c r="Q419" s="31"/>
      <c r="R419" s="31"/>
      <c r="S419" s="31"/>
      <c r="T419" s="31" t="s">
        <v>3398</v>
      </c>
      <c r="U419" s="31" t="s">
        <v>3399</v>
      </c>
      <c r="V419" s="31"/>
      <c r="W419" s="31"/>
      <c r="X419" s="31"/>
      <c r="Y419" s="31"/>
      <c r="Z419" s="31"/>
    </row>
    <row r="420" ht="22.5" customHeight="1">
      <c r="A420" s="30" t="s">
        <v>3400</v>
      </c>
      <c r="B420" s="31" t="s">
        <v>3401</v>
      </c>
      <c r="C420" s="33"/>
      <c r="D420" s="31" t="s">
        <v>3402</v>
      </c>
      <c r="E420" s="31" t="s">
        <v>3403</v>
      </c>
      <c r="F420" s="31"/>
      <c r="G420" s="31" t="s">
        <v>29</v>
      </c>
      <c r="H420" s="31" t="s">
        <v>142</v>
      </c>
      <c r="I420" s="31"/>
      <c r="J420" s="31"/>
      <c r="K420" s="31"/>
      <c r="L420" s="31"/>
      <c r="M420" s="31"/>
      <c r="N420" s="31"/>
      <c r="O420" s="31"/>
      <c r="P420" s="31"/>
      <c r="Q420" s="31"/>
      <c r="R420" s="31"/>
      <c r="S420" s="31"/>
      <c r="T420" s="31" t="s">
        <v>3404</v>
      </c>
      <c r="U420" s="31" t="s">
        <v>3405</v>
      </c>
      <c r="V420" s="31"/>
      <c r="W420" s="31"/>
      <c r="X420" s="31"/>
      <c r="Y420" s="31"/>
      <c r="Z420" s="31"/>
    </row>
    <row r="421" ht="22.5" customHeight="1">
      <c r="A421" s="30" t="s">
        <v>3406</v>
      </c>
      <c r="B421" s="31" t="s">
        <v>871</v>
      </c>
      <c r="C421" s="32" t="s">
        <v>3408</v>
      </c>
      <c r="D421" s="31" t="s">
        <v>3409</v>
      </c>
      <c r="E421" s="31" t="s">
        <v>3410</v>
      </c>
      <c r="F421" s="31" t="s">
        <v>3411</v>
      </c>
      <c r="G421" s="31" t="s">
        <v>36</v>
      </c>
      <c r="H421" s="31" t="s">
        <v>142</v>
      </c>
      <c r="I421" s="31" t="s">
        <v>3412</v>
      </c>
      <c r="J421" s="31" t="s">
        <v>84</v>
      </c>
      <c r="K421" s="31" t="s">
        <v>173</v>
      </c>
      <c r="L421" s="31" t="s">
        <v>86</v>
      </c>
      <c r="M421" s="31" t="s">
        <v>88</v>
      </c>
      <c r="N421" s="31" t="s">
        <v>89</v>
      </c>
      <c r="O421" s="31"/>
      <c r="P421" s="31" t="s">
        <v>3413</v>
      </c>
      <c r="Q421" s="31"/>
      <c r="R421" s="31" t="s">
        <v>93</v>
      </c>
      <c r="S421" s="31" t="s">
        <v>94</v>
      </c>
      <c r="T421" s="31" t="s">
        <v>3414</v>
      </c>
      <c r="U421" s="31" t="s">
        <v>3415</v>
      </c>
      <c r="V421" s="31"/>
      <c r="W421" s="31"/>
      <c r="X421" s="31"/>
      <c r="Y421" s="31"/>
      <c r="Z421" s="31"/>
    </row>
    <row r="422" ht="22.5" customHeight="1">
      <c r="A422" s="30" t="s">
        <v>3416</v>
      </c>
      <c r="B422" s="31" t="s">
        <v>3417</v>
      </c>
      <c r="C422" s="32" t="s">
        <v>3418</v>
      </c>
      <c r="D422" s="31" t="s">
        <v>3419</v>
      </c>
      <c r="E422" s="31" t="s">
        <v>3420</v>
      </c>
      <c r="F422" s="31" t="s">
        <v>3421</v>
      </c>
      <c r="G422" s="31" t="s">
        <v>29</v>
      </c>
      <c r="H422" s="31" t="s">
        <v>142</v>
      </c>
      <c r="I422" s="31" t="s">
        <v>319</v>
      </c>
      <c r="J422" s="31" t="s">
        <v>84</v>
      </c>
      <c r="K422" s="31" t="s">
        <v>173</v>
      </c>
      <c r="L422" s="31" t="s">
        <v>86</v>
      </c>
      <c r="M422" s="31" t="s">
        <v>88</v>
      </c>
      <c r="N422" s="31" t="s">
        <v>89</v>
      </c>
      <c r="O422" s="31"/>
      <c r="P422" s="31" t="s">
        <v>2984</v>
      </c>
      <c r="Q422" s="31"/>
      <c r="R422" s="31" t="s">
        <v>93</v>
      </c>
      <c r="S422" s="31" t="s">
        <v>94</v>
      </c>
      <c r="T422" s="31" t="s">
        <v>3422</v>
      </c>
      <c r="U422" s="31" t="s">
        <v>3423</v>
      </c>
      <c r="V422" s="30" t="s">
        <v>3424</v>
      </c>
      <c r="W422" s="31"/>
      <c r="X422" s="31"/>
      <c r="Y422" s="31"/>
      <c r="Z422" s="31"/>
    </row>
    <row r="423" ht="22.5" customHeight="1">
      <c r="A423" s="30" t="s">
        <v>3425</v>
      </c>
      <c r="B423" s="31" t="s">
        <v>3426</v>
      </c>
      <c r="C423" s="33"/>
      <c r="D423" s="31" t="s">
        <v>3427</v>
      </c>
      <c r="E423" s="31" t="s">
        <v>3428</v>
      </c>
      <c r="F423" s="31" t="s">
        <v>3429</v>
      </c>
      <c r="G423" s="31" t="s">
        <v>29</v>
      </c>
      <c r="H423" s="31" t="s">
        <v>142</v>
      </c>
      <c r="I423" s="31" t="s">
        <v>3430</v>
      </c>
      <c r="J423" s="31" t="s">
        <v>84</v>
      </c>
      <c r="K423" s="31" t="s">
        <v>173</v>
      </c>
      <c r="L423" s="31" t="s">
        <v>131</v>
      </c>
      <c r="M423" s="39" t="s">
        <v>227</v>
      </c>
      <c r="N423" s="39" t="s">
        <v>228</v>
      </c>
      <c r="O423" s="31"/>
      <c r="P423" s="31"/>
      <c r="Q423" s="31"/>
      <c r="R423" s="31" t="s">
        <v>93</v>
      </c>
      <c r="S423" s="31" t="s">
        <v>94</v>
      </c>
      <c r="T423" s="31" t="s">
        <v>3431</v>
      </c>
      <c r="U423" s="31" t="s">
        <v>3432</v>
      </c>
      <c r="V423" s="31"/>
      <c r="W423" s="31"/>
      <c r="X423" s="31"/>
      <c r="Y423" s="31"/>
      <c r="Z423" s="31"/>
    </row>
    <row r="424" ht="22.5" customHeight="1">
      <c r="A424" s="30" t="s">
        <v>3433</v>
      </c>
      <c r="B424" s="31" t="s">
        <v>3434</v>
      </c>
      <c r="C424" s="33"/>
      <c r="D424" s="31" t="s">
        <v>3435</v>
      </c>
      <c r="E424" s="31" t="s">
        <v>3436</v>
      </c>
      <c r="F424" s="31"/>
      <c r="G424" s="31" t="s">
        <v>35</v>
      </c>
      <c r="H424" s="31" t="s">
        <v>142</v>
      </c>
      <c r="I424" s="31" t="s">
        <v>1073</v>
      </c>
      <c r="J424" s="31" t="s">
        <v>84</v>
      </c>
      <c r="K424" s="31" t="s">
        <v>85</v>
      </c>
      <c r="L424" s="31"/>
      <c r="M424" s="31" t="s">
        <v>542</v>
      </c>
      <c r="N424" s="31" t="s">
        <v>210</v>
      </c>
      <c r="O424" s="31"/>
      <c r="P424" s="31"/>
      <c r="Q424" s="31"/>
      <c r="R424" s="31"/>
      <c r="S424" s="31"/>
      <c r="T424" s="31" t="s">
        <v>3437</v>
      </c>
      <c r="U424" s="31" t="s">
        <v>3438</v>
      </c>
      <c r="V424" s="31"/>
      <c r="W424" s="31"/>
      <c r="X424" s="31"/>
      <c r="Y424" s="31"/>
      <c r="Z424" s="31"/>
    </row>
    <row r="425" ht="22.5" customHeight="1">
      <c r="A425" s="30" t="s">
        <v>3439</v>
      </c>
      <c r="B425" s="31" t="s">
        <v>3440</v>
      </c>
      <c r="C425" s="33"/>
      <c r="D425" s="31" t="s">
        <v>3441</v>
      </c>
      <c r="E425" s="31" t="s">
        <v>3442</v>
      </c>
      <c r="F425" s="31"/>
      <c r="G425" s="31" t="s">
        <v>29</v>
      </c>
      <c r="H425" s="31" t="s">
        <v>142</v>
      </c>
      <c r="I425" s="31"/>
      <c r="J425" s="31"/>
      <c r="K425" s="31"/>
      <c r="L425" s="31"/>
      <c r="M425" s="31"/>
      <c r="N425" s="31"/>
      <c r="O425" s="31"/>
      <c r="P425" s="31"/>
      <c r="Q425" s="31"/>
      <c r="R425" s="31"/>
      <c r="S425" s="31"/>
      <c r="T425" s="31" t="s">
        <v>3444</v>
      </c>
      <c r="U425" s="31" t="s">
        <v>3445</v>
      </c>
      <c r="V425" s="31"/>
      <c r="W425" s="31"/>
      <c r="X425" s="31"/>
      <c r="Y425" s="31"/>
      <c r="Z425" s="31"/>
    </row>
    <row r="426" ht="22.5" customHeight="1">
      <c r="A426" s="30" t="s">
        <v>3446</v>
      </c>
      <c r="B426" s="31" t="s">
        <v>3447</v>
      </c>
      <c r="C426" s="33"/>
      <c r="D426" s="31" t="s">
        <v>3448</v>
      </c>
      <c r="E426" s="31" t="s">
        <v>3449</v>
      </c>
      <c r="F426" s="31"/>
      <c r="G426" s="31" t="s">
        <v>29</v>
      </c>
      <c r="H426" s="31" t="s">
        <v>142</v>
      </c>
      <c r="I426" s="31" t="s">
        <v>814</v>
      </c>
      <c r="J426" s="31" t="s">
        <v>377</v>
      </c>
      <c r="K426" s="31" t="s">
        <v>173</v>
      </c>
      <c r="L426" s="31"/>
      <c r="M426" s="31" t="s">
        <v>120</v>
      </c>
      <c r="N426" s="31" t="s">
        <v>88</v>
      </c>
      <c r="O426" s="31"/>
      <c r="P426" s="31"/>
      <c r="Q426" s="31"/>
      <c r="R426" s="31"/>
      <c r="S426" s="31"/>
      <c r="T426" s="31" t="s">
        <v>3450</v>
      </c>
      <c r="U426" s="31" t="s">
        <v>3451</v>
      </c>
      <c r="V426" s="31"/>
      <c r="W426" s="31"/>
      <c r="X426" s="31"/>
      <c r="Y426" s="31"/>
      <c r="Z426" s="31"/>
    </row>
    <row r="427" ht="22.5" customHeight="1">
      <c r="A427" s="30" t="s">
        <v>3452</v>
      </c>
      <c r="B427" s="31" t="s">
        <v>3453</v>
      </c>
      <c r="C427" s="33"/>
      <c r="D427" s="31" t="s">
        <v>3454</v>
      </c>
      <c r="E427" s="31" t="s">
        <v>3455</v>
      </c>
      <c r="F427" s="31"/>
      <c r="G427" s="31" t="s">
        <v>29</v>
      </c>
      <c r="H427" s="31" t="s">
        <v>142</v>
      </c>
      <c r="I427" s="31" t="s">
        <v>2689</v>
      </c>
      <c r="J427" s="31" t="s">
        <v>84</v>
      </c>
      <c r="K427" s="31" t="s">
        <v>173</v>
      </c>
      <c r="L427" s="31"/>
      <c r="M427" s="31" t="s">
        <v>41</v>
      </c>
      <c r="N427" s="31" t="s">
        <v>120</v>
      </c>
      <c r="O427" s="31"/>
      <c r="P427" s="31"/>
      <c r="Q427" s="31"/>
      <c r="R427" s="31"/>
      <c r="S427" s="31"/>
      <c r="T427" s="31" t="s">
        <v>3456</v>
      </c>
      <c r="U427" s="31" t="s">
        <v>3457</v>
      </c>
      <c r="V427" s="31"/>
      <c r="W427" s="31"/>
      <c r="X427" s="31"/>
      <c r="Y427" s="31"/>
      <c r="Z427" s="31"/>
    </row>
    <row r="428" ht="22.5" customHeight="1">
      <c r="A428" s="30" t="s">
        <v>3458</v>
      </c>
      <c r="B428" s="31" t="s">
        <v>3459</v>
      </c>
      <c r="C428" s="32" t="s">
        <v>485</v>
      </c>
      <c r="D428" s="31" t="s">
        <v>3460</v>
      </c>
      <c r="E428" s="31" t="s">
        <v>3461</v>
      </c>
      <c r="F428" s="31"/>
      <c r="G428" s="31" t="s">
        <v>29</v>
      </c>
      <c r="H428" s="31" t="s">
        <v>142</v>
      </c>
      <c r="I428" s="31" t="s">
        <v>925</v>
      </c>
      <c r="J428" s="31" t="s">
        <v>84</v>
      </c>
      <c r="K428" s="31" t="s">
        <v>173</v>
      </c>
      <c r="L428" s="31" t="s">
        <v>226</v>
      </c>
      <c r="M428" s="31" t="s">
        <v>41</v>
      </c>
      <c r="N428" s="31" t="s">
        <v>120</v>
      </c>
      <c r="O428" s="31"/>
      <c r="P428" s="31" t="s">
        <v>926</v>
      </c>
      <c r="Q428" s="30" t="s">
        <v>3462</v>
      </c>
      <c r="R428" s="31" t="s">
        <v>93</v>
      </c>
      <c r="S428" s="31" t="s">
        <v>689</v>
      </c>
      <c r="T428" s="31" t="s">
        <v>3463</v>
      </c>
      <c r="U428" s="31" t="s">
        <v>3465</v>
      </c>
      <c r="V428" s="31" t="s">
        <v>3466</v>
      </c>
      <c r="W428" s="31"/>
      <c r="X428" s="31"/>
      <c r="Y428" s="31"/>
      <c r="Z428" s="31"/>
    </row>
    <row r="429" ht="22.5" customHeight="1">
      <c r="A429" s="30" t="s">
        <v>3467</v>
      </c>
      <c r="B429" s="31" t="s">
        <v>3120</v>
      </c>
      <c r="C429" s="32" t="s">
        <v>3468</v>
      </c>
      <c r="D429" s="31" t="s">
        <v>3469</v>
      </c>
      <c r="E429" s="31" t="s">
        <v>3470</v>
      </c>
      <c r="F429" s="31" t="s">
        <v>3471</v>
      </c>
      <c r="G429" s="31" t="s">
        <v>29</v>
      </c>
      <c r="H429" s="31" t="s">
        <v>142</v>
      </c>
      <c r="I429" s="31" t="s">
        <v>119</v>
      </c>
      <c r="J429" s="31" t="s">
        <v>84</v>
      </c>
      <c r="K429" s="31" t="s">
        <v>173</v>
      </c>
      <c r="L429" s="31" t="s">
        <v>86</v>
      </c>
      <c r="M429" s="31" t="s">
        <v>52</v>
      </c>
      <c r="N429" s="31" t="s">
        <v>144</v>
      </c>
      <c r="O429" s="31"/>
      <c r="P429" s="31"/>
      <c r="Q429" s="30" t="s">
        <v>3472</v>
      </c>
      <c r="R429" s="31" t="s">
        <v>93</v>
      </c>
      <c r="S429" s="31" t="s">
        <v>703</v>
      </c>
      <c r="T429" s="31" t="s">
        <v>3473</v>
      </c>
      <c r="U429" s="31" t="s">
        <v>3474</v>
      </c>
      <c r="V429" s="30" t="s">
        <v>3475</v>
      </c>
      <c r="W429" s="31"/>
      <c r="X429" s="31"/>
      <c r="Y429" s="31"/>
      <c r="Z429" s="31"/>
    </row>
    <row r="430" ht="22.5" customHeight="1">
      <c r="A430" s="30" t="s">
        <v>3476</v>
      </c>
      <c r="B430" s="31" t="s">
        <v>3477</v>
      </c>
      <c r="C430" s="33"/>
      <c r="D430" s="31" t="s">
        <v>78</v>
      </c>
      <c r="E430" s="31" t="s">
        <v>3478</v>
      </c>
      <c r="F430" s="31" t="s">
        <v>3479</v>
      </c>
      <c r="G430" s="31" t="s">
        <v>68</v>
      </c>
      <c r="H430" s="31" t="s">
        <v>82</v>
      </c>
      <c r="I430" s="31" t="s">
        <v>596</v>
      </c>
      <c r="J430" s="31" t="s">
        <v>84</v>
      </c>
      <c r="K430" s="31" t="s">
        <v>107</v>
      </c>
      <c r="L430" s="31" t="s">
        <v>86</v>
      </c>
      <c r="M430" s="31" t="s">
        <v>120</v>
      </c>
      <c r="N430" s="31" t="s">
        <v>88</v>
      </c>
      <c r="O430" s="31" t="s">
        <v>3480</v>
      </c>
      <c r="P430" s="31" t="s">
        <v>851</v>
      </c>
      <c r="Q430" s="31"/>
      <c r="R430" s="31" t="s">
        <v>93</v>
      </c>
      <c r="S430" s="31" t="s">
        <v>231</v>
      </c>
      <c r="T430" s="31" t="s">
        <v>3482</v>
      </c>
      <c r="U430" s="31" t="s">
        <v>3483</v>
      </c>
      <c r="V430" s="31"/>
      <c r="W430" s="31"/>
      <c r="X430" s="31"/>
      <c r="Y430" s="31"/>
      <c r="Z430" s="31"/>
    </row>
    <row r="431" ht="22.5" customHeight="1">
      <c r="A431" s="30" t="s">
        <v>3484</v>
      </c>
      <c r="B431" s="31" t="s">
        <v>3485</v>
      </c>
      <c r="C431" s="33"/>
      <c r="D431" s="31" t="s">
        <v>78</v>
      </c>
      <c r="E431" s="31" t="s">
        <v>3486</v>
      </c>
      <c r="F431" s="31"/>
      <c r="G431" s="31" t="s">
        <v>30</v>
      </c>
      <c r="H431" s="31" t="s">
        <v>82</v>
      </c>
      <c r="I431" s="31"/>
      <c r="J431" s="31"/>
      <c r="K431" s="31"/>
      <c r="L431" s="31"/>
      <c r="M431" s="31"/>
      <c r="N431" s="31"/>
      <c r="O431" s="31"/>
      <c r="P431" s="31"/>
      <c r="Q431" s="31"/>
      <c r="R431" s="31"/>
      <c r="S431" s="31"/>
      <c r="T431" s="31" t="s">
        <v>3487</v>
      </c>
      <c r="U431" s="31" t="s">
        <v>3488</v>
      </c>
      <c r="V431" s="31"/>
      <c r="W431" s="31"/>
      <c r="X431" s="31"/>
      <c r="Y431" s="31"/>
      <c r="Z431" s="31"/>
    </row>
    <row r="432" ht="22.5" customHeight="1">
      <c r="A432" s="30" t="s">
        <v>3489</v>
      </c>
      <c r="B432" s="31" t="s">
        <v>3490</v>
      </c>
      <c r="C432" s="33"/>
      <c r="D432" s="31" t="s">
        <v>78</v>
      </c>
      <c r="E432" s="31" t="s">
        <v>3491</v>
      </c>
      <c r="F432" s="31" t="s">
        <v>3492</v>
      </c>
      <c r="G432" s="31" t="s">
        <v>68</v>
      </c>
      <c r="H432" s="31" t="s">
        <v>82</v>
      </c>
      <c r="I432" s="31" t="s">
        <v>83</v>
      </c>
      <c r="J432" s="31" t="s">
        <v>84</v>
      </c>
      <c r="K432" s="31" t="s">
        <v>85</v>
      </c>
      <c r="L432" s="31" t="s">
        <v>280</v>
      </c>
      <c r="M432" s="31" t="s">
        <v>101</v>
      </c>
      <c r="N432" s="31" t="s">
        <v>101</v>
      </c>
      <c r="O432" s="31"/>
      <c r="P432" s="31" t="s">
        <v>91</v>
      </c>
      <c r="Q432" s="31"/>
      <c r="R432" s="31"/>
      <c r="S432" s="31"/>
      <c r="T432" s="31" t="s">
        <v>3493</v>
      </c>
      <c r="U432" s="31" t="s">
        <v>3494</v>
      </c>
      <c r="V432" s="31"/>
      <c r="W432" s="31" t="s">
        <v>123</v>
      </c>
      <c r="X432" s="31"/>
      <c r="Y432" s="31"/>
      <c r="Z432" s="31"/>
    </row>
    <row r="433" ht="22.5" customHeight="1">
      <c r="A433" s="30" t="s">
        <v>3496</v>
      </c>
      <c r="B433" s="39" t="s">
        <v>3497</v>
      </c>
      <c r="C433" s="33"/>
      <c r="D433" s="31" t="s">
        <v>3498</v>
      </c>
      <c r="E433" s="31" t="s">
        <v>3499</v>
      </c>
      <c r="F433" s="31"/>
      <c r="G433" s="31" t="s">
        <v>25</v>
      </c>
      <c r="H433" s="31" t="s">
        <v>512</v>
      </c>
      <c r="I433" s="31" t="s">
        <v>814</v>
      </c>
      <c r="J433" s="31" t="s">
        <v>84</v>
      </c>
      <c r="K433" s="31" t="s">
        <v>107</v>
      </c>
      <c r="L433" s="31" t="s">
        <v>86</v>
      </c>
      <c r="M433" s="31" t="s">
        <v>120</v>
      </c>
      <c r="N433" s="31" t="s">
        <v>88</v>
      </c>
      <c r="O433" s="31"/>
      <c r="P433" s="31" t="s">
        <v>851</v>
      </c>
      <c r="Q433" s="31"/>
      <c r="R433" s="31" t="s">
        <v>93</v>
      </c>
      <c r="S433" s="31" t="s">
        <v>321</v>
      </c>
      <c r="T433" s="31" t="s">
        <v>3500</v>
      </c>
      <c r="U433" s="31" t="s">
        <v>3501</v>
      </c>
      <c r="V433" s="31"/>
      <c r="W433" s="31"/>
      <c r="X433" s="31"/>
      <c r="Y433" s="31"/>
      <c r="Z433" s="31"/>
    </row>
    <row r="434" ht="22.5" customHeight="1">
      <c r="A434" s="30" t="s">
        <v>3502</v>
      </c>
      <c r="B434" s="39" t="s">
        <v>3503</v>
      </c>
      <c r="C434" s="33"/>
      <c r="D434" s="31" t="s">
        <v>3504</v>
      </c>
      <c r="E434" s="31" t="s">
        <v>3505</v>
      </c>
      <c r="F434" s="31"/>
      <c r="G434" s="31" t="s">
        <v>43</v>
      </c>
      <c r="H434" s="31" t="s">
        <v>142</v>
      </c>
      <c r="I434" s="31"/>
      <c r="J434" s="31"/>
      <c r="K434" s="31"/>
      <c r="L434" s="31"/>
      <c r="M434" s="31"/>
      <c r="N434" s="31"/>
      <c r="O434" s="31"/>
      <c r="P434" s="31"/>
      <c r="Q434" s="31"/>
      <c r="R434" s="31"/>
      <c r="S434" s="31"/>
      <c r="T434" s="31" t="s">
        <v>3506</v>
      </c>
      <c r="U434" s="31" t="s">
        <v>3501</v>
      </c>
      <c r="V434" s="31"/>
      <c r="W434" s="31"/>
      <c r="X434" s="31"/>
      <c r="Y434" s="31"/>
      <c r="Z434" s="31"/>
    </row>
    <row r="435" ht="22.5" customHeight="1">
      <c r="A435" s="30" t="s">
        <v>3507</v>
      </c>
      <c r="B435" s="31" t="s">
        <v>3508</v>
      </c>
      <c r="C435" s="33"/>
      <c r="D435" s="31" t="s">
        <v>3509</v>
      </c>
      <c r="E435" s="31" t="s">
        <v>3510</v>
      </c>
      <c r="F435" s="31"/>
      <c r="G435" s="31" t="s">
        <v>25</v>
      </c>
      <c r="H435" s="31" t="s">
        <v>142</v>
      </c>
      <c r="I435" s="31"/>
      <c r="J435" s="31"/>
      <c r="K435" s="31"/>
      <c r="L435" s="31"/>
      <c r="M435" s="31"/>
      <c r="N435" s="31"/>
      <c r="O435" s="31"/>
      <c r="P435" s="31"/>
      <c r="Q435" s="31"/>
      <c r="R435" s="31"/>
      <c r="S435" s="31"/>
      <c r="T435" s="31" t="s">
        <v>3511</v>
      </c>
      <c r="U435" s="31" t="s">
        <v>3512</v>
      </c>
      <c r="V435" s="31"/>
      <c r="W435" s="31"/>
      <c r="X435" s="31"/>
      <c r="Y435" s="31"/>
      <c r="Z435" s="31"/>
    </row>
    <row r="436" ht="22.5" customHeight="1">
      <c r="A436" s="30" t="s">
        <v>3513</v>
      </c>
      <c r="B436" s="31" t="s">
        <v>3514</v>
      </c>
      <c r="C436" s="33"/>
      <c r="D436" s="31" t="s">
        <v>3515</v>
      </c>
      <c r="E436" s="31" t="s">
        <v>3516</v>
      </c>
      <c r="F436" s="31"/>
      <c r="G436" s="31" t="s">
        <v>25</v>
      </c>
      <c r="H436" s="31" t="s">
        <v>142</v>
      </c>
      <c r="I436" s="31" t="s">
        <v>291</v>
      </c>
      <c r="J436" s="31" t="s">
        <v>84</v>
      </c>
      <c r="K436" s="31" t="s">
        <v>85</v>
      </c>
      <c r="L436" s="31"/>
      <c r="M436" s="31" t="s">
        <v>120</v>
      </c>
      <c r="N436" s="31" t="s">
        <v>88</v>
      </c>
      <c r="O436" s="31"/>
      <c r="P436" s="31"/>
      <c r="Q436" s="31"/>
      <c r="R436" s="31"/>
      <c r="S436" s="31"/>
      <c r="T436" s="31" t="s">
        <v>3517</v>
      </c>
      <c r="U436" s="31" t="s">
        <v>3518</v>
      </c>
      <c r="V436" s="31"/>
      <c r="W436" s="31"/>
      <c r="X436" s="31"/>
      <c r="Y436" s="31"/>
      <c r="Z436" s="31"/>
    </row>
    <row r="437" ht="22.5" customHeight="1">
      <c r="A437" s="30" t="s">
        <v>3519</v>
      </c>
      <c r="B437" s="31" t="s">
        <v>3520</v>
      </c>
      <c r="C437" s="33"/>
      <c r="D437" s="31" t="s">
        <v>3521</v>
      </c>
      <c r="E437" s="31" t="s">
        <v>3522</v>
      </c>
      <c r="F437" s="31"/>
      <c r="G437" s="31" t="s">
        <v>35</v>
      </c>
      <c r="H437" s="31" t="s">
        <v>142</v>
      </c>
      <c r="I437" s="31" t="s">
        <v>3523</v>
      </c>
      <c r="J437" s="31" t="s">
        <v>84</v>
      </c>
      <c r="K437" s="31" t="s">
        <v>173</v>
      </c>
      <c r="L437" s="31"/>
      <c r="M437" s="31" t="s">
        <v>41</v>
      </c>
      <c r="N437" s="31" t="s">
        <v>120</v>
      </c>
      <c r="O437" s="31"/>
      <c r="P437" s="31"/>
      <c r="Q437" s="31"/>
      <c r="R437" s="31"/>
      <c r="S437" s="31"/>
      <c r="T437" s="31" t="s">
        <v>3524</v>
      </c>
      <c r="U437" s="31" t="s">
        <v>3525</v>
      </c>
      <c r="V437" s="31"/>
      <c r="W437" s="31"/>
      <c r="X437" s="31"/>
      <c r="Y437" s="31"/>
      <c r="Z437" s="31"/>
    </row>
    <row r="438" ht="22.5" customHeight="1">
      <c r="A438" s="30" t="s">
        <v>3526</v>
      </c>
      <c r="B438" s="31" t="s">
        <v>3527</v>
      </c>
      <c r="C438" s="33"/>
      <c r="D438" s="31" t="s">
        <v>3528</v>
      </c>
      <c r="E438" s="31" t="s">
        <v>3529</v>
      </c>
      <c r="F438" s="31"/>
      <c r="G438" s="31" t="s">
        <v>23</v>
      </c>
      <c r="H438" s="31" t="s">
        <v>142</v>
      </c>
      <c r="I438" s="31" t="s">
        <v>1073</v>
      </c>
      <c r="J438" s="31" t="s">
        <v>84</v>
      </c>
      <c r="K438" s="31"/>
      <c r="L438" s="31" t="s">
        <v>226</v>
      </c>
      <c r="M438" s="31" t="s">
        <v>152</v>
      </c>
      <c r="N438" s="31" t="s">
        <v>153</v>
      </c>
      <c r="O438" s="31"/>
      <c r="P438" s="31"/>
      <c r="Q438" s="31"/>
      <c r="R438" s="31"/>
      <c r="S438" s="31"/>
      <c r="T438" s="31" t="s">
        <v>3530</v>
      </c>
      <c r="U438" s="31" t="s">
        <v>3531</v>
      </c>
      <c r="V438" s="31"/>
      <c r="W438" s="31"/>
      <c r="X438" s="31"/>
      <c r="Y438" s="31"/>
      <c r="Z438" s="31"/>
    </row>
    <row r="439" ht="22.5" customHeight="1">
      <c r="A439" s="30" t="s">
        <v>3532</v>
      </c>
      <c r="B439" s="31" t="s">
        <v>3534</v>
      </c>
      <c r="C439" s="32" t="s">
        <v>3535</v>
      </c>
      <c r="D439" s="31" t="s">
        <v>3536</v>
      </c>
      <c r="E439" s="31" t="s">
        <v>3537</v>
      </c>
      <c r="F439" s="31" t="s">
        <v>3538</v>
      </c>
      <c r="G439" s="31" t="s">
        <v>23</v>
      </c>
      <c r="H439" s="31" t="s">
        <v>142</v>
      </c>
      <c r="I439" s="31" t="s">
        <v>1722</v>
      </c>
      <c r="J439" s="31" t="s">
        <v>84</v>
      </c>
      <c r="K439" s="31" t="s">
        <v>173</v>
      </c>
      <c r="L439" s="31" t="s">
        <v>86</v>
      </c>
      <c r="M439" s="31" t="s">
        <v>41</v>
      </c>
      <c r="N439" s="31" t="s">
        <v>120</v>
      </c>
      <c r="O439" s="31"/>
      <c r="P439" s="31"/>
      <c r="Q439" s="31"/>
      <c r="R439" s="31" t="s">
        <v>93</v>
      </c>
      <c r="S439" s="31" t="s">
        <v>94</v>
      </c>
      <c r="T439" s="31" t="s">
        <v>3539</v>
      </c>
      <c r="U439" s="31" t="s">
        <v>3540</v>
      </c>
      <c r="V439" s="31"/>
      <c r="W439" s="31"/>
      <c r="X439" s="31"/>
      <c r="Y439" s="31"/>
      <c r="Z439" s="31"/>
    </row>
    <row r="440" ht="22.5" customHeight="1">
      <c r="A440" s="30" t="s">
        <v>3541</v>
      </c>
      <c r="B440" s="31" t="s">
        <v>3542</v>
      </c>
      <c r="C440" s="33"/>
      <c r="D440" s="31" t="s">
        <v>3543</v>
      </c>
      <c r="E440" s="31" t="s">
        <v>3544</v>
      </c>
      <c r="F440" s="31" t="s">
        <v>3545</v>
      </c>
      <c r="G440" s="31" t="s">
        <v>23</v>
      </c>
      <c r="H440" s="31" t="s">
        <v>142</v>
      </c>
      <c r="I440" s="31" t="s">
        <v>750</v>
      </c>
      <c r="J440" s="31" t="s">
        <v>377</v>
      </c>
      <c r="K440" s="31" t="s">
        <v>107</v>
      </c>
      <c r="L440" s="31" t="s">
        <v>280</v>
      </c>
      <c r="M440" s="31" t="s">
        <v>89</v>
      </c>
      <c r="N440" s="31" t="s">
        <v>108</v>
      </c>
      <c r="O440" s="31"/>
      <c r="P440" s="31"/>
      <c r="Q440" s="31"/>
      <c r="R440" s="31"/>
      <c r="S440" s="31"/>
      <c r="T440" s="31" t="s">
        <v>3546</v>
      </c>
      <c r="U440" s="31" t="s">
        <v>3547</v>
      </c>
      <c r="V440" s="31"/>
      <c r="W440" s="31"/>
      <c r="X440" s="31"/>
      <c r="Y440" s="31"/>
      <c r="Z440" s="31"/>
    </row>
    <row r="441" ht="22.5" customHeight="1">
      <c r="A441" s="30" t="s">
        <v>3548</v>
      </c>
      <c r="B441" s="31" t="s">
        <v>3549</v>
      </c>
      <c r="C441" s="32" t="s">
        <v>3550</v>
      </c>
      <c r="D441" s="31" t="s">
        <v>3551</v>
      </c>
      <c r="E441" s="31" t="s">
        <v>3552</v>
      </c>
      <c r="F441" s="31" t="s">
        <v>3553</v>
      </c>
      <c r="G441" s="31" t="s">
        <v>23</v>
      </c>
      <c r="H441" s="31" t="s">
        <v>142</v>
      </c>
      <c r="I441" s="31" t="s">
        <v>750</v>
      </c>
      <c r="J441" s="31" t="s">
        <v>84</v>
      </c>
      <c r="K441" s="31" t="s">
        <v>107</v>
      </c>
      <c r="L441" s="31" t="s">
        <v>280</v>
      </c>
      <c r="M441" s="31" t="s">
        <v>120</v>
      </c>
      <c r="N441" s="31" t="s">
        <v>88</v>
      </c>
      <c r="O441" s="31"/>
      <c r="P441" s="31" t="s">
        <v>436</v>
      </c>
      <c r="Q441" s="30" t="s">
        <v>3554</v>
      </c>
      <c r="R441" s="31" t="s">
        <v>93</v>
      </c>
      <c r="S441" s="31" t="s">
        <v>3555</v>
      </c>
      <c r="T441" s="31" t="s">
        <v>3556</v>
      </c>
      <c r="U441" s="31" t="s">
        <v>3557</v>
      </c>
      <c r="V441" s="31"/>
      <c r="W441" s="31"/>
      <c r="X441" s="31"/>
      <c r="Y441" s="31" t="s">
        <v>3558</v>
      </c>
      <c r="Z441" s="31" t="s">
        <v>3559</v>
      </c>
    </row>
    <row r="442" ht="22.5" customHeight="1">
      <c r="A442" s="30" t="s">
        <v>3560</v>
      </c>
      <c r="B442" s="31" t="s">
        <v>3561</v>
      </c>
      <c r="C442" s="32" t="s">
        <v>3385</v>
      </c>
      <c r="D442" s="31" t="s">
        <v>3562</v>
      </c>
      <c r="E442" s="31" t="s">
        <v>3563</v>
      </c>
      <c r="F442" s="31" t="s">
        <v>3564</v>
      </c>
      <c r="G442" s="31" t="s">
        <v>25</v>
      </c>
      <c r="H442" s="31" t="s">
        <v>142</v>
      </c>
      <c r="I442" s="31" t="s">
        <v>3565</v>
      </c>
      <c r="J442" s="31" t="s">
        <v>84</v>
      </c>
      <c r="K442" s="31" t="s">
        <v>85</v>
      </c>
      <c r="L442" s="31" t="s">
        <v>226</v>
      </c>
      <c r="M442" s="31" t="s">
        <v>152</v>
      </c>
      <c r="N442" s="31" t="s">
        <v>153</v>
      </c>
      <c r="O442" s="31"/>
      <c r="P442" s="31"/>
      <c r="Q442" s="31"/>
      <c r="R442" s="31" t="s">
        <v>93</v>
      </c>
      <c r="S442" s="31" t="s">
        <v>188</v>
      </c>
      <c r="T442" s="31" t="s">
        <v>3566</v>
      </c>
      <c r="U442" s="31" t="s">
        <v>3567</v>
      </c>
      <c r="V442" s="31"/>
      <c r="W442" s="31"/>
      <c r="X442" s="31"/>
      <c r="Y442" s="31"/>
      <c r="Z442" s="31" t="s">
        <v>3568</v>
      </c>
    </row>
    <row r="443" ht="22.5" customHeight="1">
      <c r="A443" s="30" t="s">
        <v>3569</v>
      </c>
      <c r="B443" s="31" t="s">
        <v>3570</v>
      </c>
      <c r="C443" s="33"/>
      <c r="D443" s="31" t="s">
        <v>3571</v>
      </c>
      <c r="E443" s="31" t="s">
        <v>3572</v>
      </c>
      <c r="F443" s="31"/>
      <c r="G443" s="31" t="s">
        <v>25</v>
      </c>
      <c r="H443" s="31" t="s">
        <v>142</v>
      </c>
      <c r="I443" s="31" t="s">
        <v>814</v>
      </c>
      <c r="J443" s="31" t="s">
        <v>84</v>
      </c>
      <c r="K443" s="31" t="s">
        <v>85</v>
      </c>
      <c r="L443" s="31" t="s">
        <v>280</v>
      </c>
      <c r="M443" s="39" t="s">
        <v>393</v>
      </c>
      <c r="N443" s="31" t="s">
        <v>542</v>
      </c>
      <c r="O443" s="31"/>
      <c r="P443" s="31"/>
      <c r="Q443" s="31"/>
      <c r="R443" s="31"/>
      <c r="S443" s="31"/>
      <c r="T443" s="31" t="s">
        <v>3573</v>
      </c>
      <c r="U443" s="31" t="s">
        <v>3574</v>
      </c>
      <c r="V443" s="30" t="s">
        <v>3575</v>
      </c>
      <c r="W443" s="31"/>
      <c r="X443" s="31"/>
      <c r="Y443" s="31"/>
      <c r="Z443" s="31"/>
    </row>
    <row r="444" ht="22.5" customHeight="1">
      <c r="A444" s="30" t="s">
        <v>3576</v>
      </c>
      <c r="B444" s="31" t="s">
        <v>3577</v>
      </c>
      <c r="C444" s="33"/>
      <c r="D444" s="31" t="s">
        <v>3578</v>
      </c>
      <c r="E444" s="31" t="s">
        <v>3579</v>
      </c>
      <c r="F444" s="31"/>
      <c r="G444" s="31" t="s">
        <v>25</v>
      </c>
      <c r="H444" s="31" t="s">
        <v>3580</v>
      </c>
      <c r="I444" s="31" t="s">
        <v>1722</v>
      </c>
      <c r="J444" s="31" t="s">
        <v>84</v>
      </c>
      <c r="K444" s="31" t="s">
        <v>107</v>
      </c>
      <c r="L444" s="31" t="s">
        <v>86</v>
      </c>
      <c r="M444" s="31" t="s">
        <v>89</v>
      </c>
      <c r="N444" s="31" t="s">
        <v>108</v>
      </c>
      <c r="O444" s="31"/>
      <c r="P444" s="31" t="s">
        <v>109</v>
      </c>
      <c r="Q444" s="31"/>
      <c r="R444" s="31"/>
      <c r="S444" s="31"/>
      <c r="T444" s="31" t="s">
        <v>3581</v>
      </c>
      <c r="U444" s="31" t="s">
        <v>3582</v>
      </c>
      <c r="V444" s="31"/>
      <c r="W444" s="31"/>
      <c r="X444" s="31"/>
      <c r="Y444" s="31"/>
      <c r="Z444" s="31"/>
    </row>
    <row r="445" ht="22.5" customHeight="1">
      <c r="A445" s="30" t="s">
        <v>3583</v>
      </c>
      <c r="B445" s="31" t="s">
        <v>3584</v>
      </c>
      <c r="C445" s="33"/>
      <c r="D445" s="31" t="s">
        <v>78</v>
      </c>
      <c r="E445" s="31" t="s">
        <v>3585</v>
      </c>
      <c r="F445" s="31"/>
      <c r="G445" s="31" t="s">
        <v>25</v>
      </c>
      <c r="H445" s="31" t="s">
        <v>82</v>
      </c>
      <c r="I445" s="31"/>
      <c r="J445" s="31"/>
      <c r="K445" s="31"/>
      <c r="L445" s="31"/>
      <c r="M445" s="31"/>
      <c r="N445" s="31"/>
      <c r="O445" s="31"/>
      <c r="P445" s="31"/>
      <c r="Q445" s="31"/>
      <c r="R445" s="31"/>
      <c r="S445" s="31"/>
      <c r="T445" s="31" t="s">
        <v>2234</v>
      </c>
      <c r="U445" s="31" t="s">
        <v>3586</v>
      </c>
      <c r="V445" s="31"/>
      <c r="W445" s="31"/>
      <c r="X445" s="31"/>
      <c r="Y445" s="31"/>
      <c r="Z445" s="31"/>
    </row>
    <row r="446" ht="22.5" customHeight="1">
      <c r="A446" s="30" t="s">
        <v>3587</v>
      </c>
      <c r="B446" s="31" t="s">
        <v>3588</v>
      </c>
      <c r="C446" s="33"/>
      <c r="D446" s="31" t="s">
        <v>78</v>
      </c>
      <c r="E446" s="31" t="s">
        <v>3589</v>
      </c>
      <c r="F446" s="31"/>
      <c r="G446" s="31" t="s">
        <v>25</v>
      </c>
      <c r="H446" s="31" t="s">
        <v>82</v>
      </c>
      <c r="I446" s="31"/>
      <c r="J446" s="31"/>
      <c r="K446" s="31"/>
      <c r="L446" s="31"/>
      <c r="M446" s="31"/>
      <c r="N446" s="31"/>
      <c r="O446" s="31"/>
      <c r="P446" s="31"/>
      <c r="Q446" s="31"/>
      <c r="R446" s="31"/>
      <c r="S446" s="31"/>
      <c r="T446" s="31" t="s">
        <v>3590</v>
      </c>
      <c r="U446" s="31" t="s">
        <v>3591</v>
      </c>
      <c r="V446" s="31"/>
      <c r="W446" s="31"/>
      <c r="X446" s="31"/>
      <c r="Y446" s="31"/>
      <c r="Z446" s="31"/>
    </row>
    <row r="447" ht="22.5" customHeight="1">
      <c r="A447" s="30" t="s">
        <v>3592</v>
      </c>
      <c r="B447" s="31" t="s">
        <v>3593</v>
      </c>
      <c r="C447" s="33"/>
      <c r="D447" s="31" t="s">
        <v>78</v>
      </c>
      <c r="E447" s="31" t="s">
        <v>3594</v>
      </c>
      <c r="F447" s="31"/>
      <c r="G447" s="31" t="s">
        <v>25</v>
      </c>
      <c r="H447" s="31" t="s">
        <v>3595</v>
      </c>
      <c r="I447" s="31" t="s">
        <v>490</v>
      </c>
      <c r="J447" s="31" t="s">
        <v>84</v>
      </c>
      <c r="K447" s="31" t="s">
        <v>107</v>
      </c>
      <c r="L447" s="31" t="s">
        <v>226</v>
      </c>
      <c r="M447" s="31" t="s">
        <v>89</v>
      </c>
      <c r="N447" s="31" t="s">
        <v>108</v>
      </c>
      <c r="O447" s="31"/>
      <c r="P447" s="31" t="s">
        <v>132</v>
      </c>
      <c r="Q447" s="31"/>
      <c r="R447" s="31"/>
      <c r="S447" s="31"/>
      <c r="T447" s="31" t="s">
        <v>3597</v>
      </c>
      <c r="U447" s="31" t="s">
        <v>3598</v>
      </c>
      <c r="V447" s="31"/>
      <c r="W447" s="31"/>
      <c r="X447" s="31"/>
      <c r="Y447" s="31"/>
      <c r="Z447" s="31"/>
    </row>
    <row r="448" ht="22.5" customHeight="1">
      <c r="A448" s="30" t="s">
        <v>3599</v>
      </c>
      <c r="B448" s="31" t="s">
        <v>3600</v>
      </c>
      <c r="C448" s="33"/>
      <c r="D448" s="31" t="s">
        <v>78</v>
      </c>
      <c r="E448" s="31" t="s">
        <v>3601</v>
      </c>
      <c r="F448" s="31" t="s">
        <v>3602</v>
      </c>
      <c r="G448" s="31" t="s">
        <v>25</v>
      </c>
      <c r="H448" s="31" t="s">
        <v>82</v>
      </c>
      <c r="I448" s="31" t="s">
        <v>83</v>
      </c>
      <c r="J448" s="31" t="s">
        <v>84</v>
      </c>
      <c r="K448" s="31" t="s">
        <v>107</v>
      </c>
      <c r="L448" s="31" t="s">
        <v>226</v>
      </c>
      <c r="M448" s="31" t="s">
        <v>108</v>
      </c>
      <c r="N448" s="31" t="s">
        <v>101</v>
      </c>
      <c r="O448" s="31"/>
      <c r="P448" s="31" t="s">
        <v>492</v>
      </c>
      <c r="Q448" s="31"/>
      <c r="R448" s="31"/>
      <c r="S448" s="31" t="s">
        <v>493</v>
      </c>
      <c r="T448" s="31"/>
      <c r="U448" s="31" t="s">
        <v>3603</v>
      </c>
      <c r="V448" s="31"/>
      <c r="W448" s="31"/>
      <c r="X448" s="31"/>
      <c r="Y448" s="31"/>
      <c r="Z448" s="31"/>
    </row>
    <row r="449" ht="22.5" customHeight="1">
      <c r="A449" s="30" t="s">
        <v>3604</v>
      </c>
      <c r="B449" s="31" t="s">
        <v>3605</v>
      </c>
      <c r="C449" s="33"/>
      <c r="D449" s="31" t="s">
        <v>78</v>
      </c>
      <c r="E449" s="31" t="s">
        <v>3606</v>
      </c>
      <c r="F449" s="31" t="s">
        <v>3607</v>
      </c>
      <c r="G449" s="31" t="s">
        <v>25</v>
      </c>
      <c r="H449" s="31" t="s">
        <v>82</v>
      </c>
      <c r="I449" s="31" t="s">
        <v>585</v>
      </c>
      <c r="J449" s="31" t="s">
        <v>84</v>
      </c>
      <c r="K449" s="31" t="s">
        <v>85</v>
      </c>
      <c r="L449" s="31" t="s">
        <v>280</v>
      </c>
      <c r="M449" s="31" t="s">
        <v>185</v>
      </c>
      <c r="N449" s="31" t="s">
        <v>101</v>
      </c>
      <c r="O449" s="31"/>
      <c r="P449" s="31" t="s">
        <v>320</v>
      </c>
      <c r="Q449" s="31"/>
      <c r="R449" s="31"/>
      <c r="S449" s="31" t="s">
        <v>133</v>
      </c>
      <c r="T449" s="31" t="s">
        <v>3608</v>
      </c>
      <c r="U449" s="31" t="s">
        <v>3609</v>
      </c>
      <c r="V449" s="30" t="s">
        <v>3610</v>
      </c>
      <c r="W449" s="31"/>
      <c r="X449" s="31"/>
      <c r="Y449" s="31"/>
      <c r="Z449" s="31"/>
    </row>
    <row r="450" ht="22.5" customHeight="1">
      <c r="A450" s="30" t="s">
        <v>3611</v>
      </c>
      <c r="B450" s="31" t="s">
        <v>3612</v>
      </c>
      <c r="C450" s="33"/>
      <c r="D450" s="31" t="s">
        <v>78</v>
      </c>
      <c r="E450" s="31" t="s">
        <v>3613</v>
      </c>
      <c r="F450" s="31"/>
      <c r="G450" s="31"/>
      <c r="H450" s="31" t="s">
        <v>82</v>
      </c>
      <c r="I450" s="31"/>
      <c r="J450" s="31"/>
      <c r="K450" s="31"/>
      <c r="L450" s="31"/>
      <c r="M450" s="31"/>
      <c r="N450" s="31"/>
      <c r="O450" s="31"/>
      <c r="P450" s="31"/>
      <c r="Q450" s="31"/>
      <c r="R450" s="31"/>
      <c r="S450" s="31"/>
      <c r="T450" s="31"/>
      <c r="U450" s="31" t="s">
        <v>3614</v>
      </c>
      <c r="V450" s="31"/>
      <c r="W450" s="31"/>
      <c r="X450" s="31"/>
      <c r="Y450" s="31"/>
      <c r="Z450" s="31"/>
    </row>
    <row r="451" ht="22.5" customHeight="1">
      <c r="A451" s="30" t="s">
        <v>3615</v>
      </c>
      <c r="B451" s="31" t="s">
        <v>3616</v>
      </c>
      <c r="C451" s="33"/>
      <c r="D451" s="31" t="s">
        <v>3617</v>
      </c>
      <c r="E451" s="31" t="s">
        <v>3618</v>
      </c>
      <c r="F451" s="31"/>
      <c r="G451" s="31" t="s">
        <v>38</v>
      </c>
      <c r="H451" s="31" t="s">
        <v>142</v>
      </c>
      <c r="I451" s="31" t="s">
        <v>303</v>
      </c>
      <c r="J451" s="31" t="s">
        <v>84</v>
      </c>
      <c r="K451" s="31"/>
      <c r="L451" s="31"/>
      <c r="M451" s="31" t="s">
        <v>344</v>
      </c>
      <c r="N451" s="31" t="s">
        <v>190</v>
      </c>
      <c r="O451" s="31"/>
      <c r="P451" s="31"/>
      <c r="Q451" s="31"/>
      <c r="R451" s="31"/>
      <c r="S451" s="31"/>
      <c r="T451" s="31" t="s">
        <v>3619</v>
      </c>
      <c r="U451" s="31" t="s">
        <v>3620</v>
      </c>
      <c r="V451" s="31"/>
      <c r="W451" s="31"/>
      <c r="X451" s="31"/>
      <c r="Y451" s="31"/>
      <c r="Z451" s="31"/>
    </row>
    <row r="452" ht="22.5" customHeight="1">
      <c r="A452" s="30" t="s">
        <v>3621</v>
      </c>
      <c r="B452" s="31" t="s">
        <v>3622</v>
      </c>
      <c r="C452" s="32" t="s">
        <v>523</v>
      </c>
      <c r="D452" s="31" t="s">
        <v>3623</v>
      </c>
      <c r="E452" s="31" t="s">
        <v>3624</v>
      </c>
      <c r="F452" s="31" t="s">
        <v>3625</v>
      </c>
      <c r="G452" s="31" t="s">
        <v>38</v>
      </c>
      <c r="H452" s="31" t="s">
        <v>142</v>
      </c>
      <c r="I452" s="31" t="s">
        <v>925</v>
      </c>
      <c r="J452" s="31" t="s">
        <v>84</v>
      </c>
      <c r="K452" s="31" t="s">
        <v>173</v>
      </c>
      <c r="L452" s="31" t="s">
        <v>280</v>
      </c>
      <c r="M452" s="31" t="s">
        <v>41</v>
      </c>
      <c r="N452" s="31" t="s">
        <v>120</v>
      </c>
      <c r="O452" s="31"/>
      <c r="P452" s="31"/>
      <c r="Q452" s="31"/>
      <c r="R452" s="31" t="s">
        <v>93</v>
      </c>
      <c r="S452" s="31" t="s">
        <v>94</v>
      </c>
      <c r="T452" s="31" t="s">
        <v>3626</v>
      </c>
      <c r="U452" s="31" t="s">
        <v>3627</v>
      </c>
      <c r="V452" s="31"/>
      <c r="W452" s="31"/>
      <c r="X452" s="31"/>
      <c r="Y452" s="31"/>
      <c r="Z452" s="31"/>
    </row>
    <row r="453" ht="22.5" customHeight="1">
      <c r="A453" s="30" t="s">
        <v>3628</v>
      </c>
      <c r="B453" s="31" t="s">
        <v>3629</v>
      </c>
      <c r="C453" s="33"/>
      <c r="D453" s="31" t="s">
        <v>3630</v>
      </c>
      <c r="E453" s="31" t="s">
        <v>3631</v>
      </c>
      <c r="F453" s="31"/>
      <c r="G453" s="31" t="s">
        <v>38</v>
      </c>
      <c r="H453" s="31" t="s">
        <v>142</v>
      </c>
      <c r="I453" s="31" t="s">
        <v>225</v>
      </c>
      <c r="J453" s="31" t="s">
        <v>84</v>
      </c>
      <c r="K453" s="31" t="s">
        <v>173</v>
      </c>
      <c r="L453" s="31"/>
      <c r="M453" s="31" t="s">
        <v>88</v>
      </c>
      <c r="N453" s="31" t="s">
        <v>89</v>
      </c>
      <c r="O453" s="31"/>
      <c r="P453" s="31"/>
      <c r="Q453" s="31"/>
      <c r="R453" s="31"/>
      <c r="S453" s="31"/>
      <c r="T453" s="31" t="s">
        <v>3632</v>
      </c>
      <c r="U453" s="31" t="s">
        <v>3633</v>
      </c>
      <c r="V453" s="31"/>
      <c r="W453" s="31"/>
      <c r="X453" s="31"/>
      <c r="Y453" s="31"/>
      <c r="Z453" s="31"/>
    </row>
    <row r="454" ht="22.5" customHeight="1">
      <c r="A454" s="30" t="s">
        <v>3634</v>
      </c>
      <c r="B454" s="31" t="s">
        <v>3635</v>
      </c>
      <c r="C454" s="33"/>
      <c r="D454" s="31" t="s">
        <v>3636</v>
      </c>
      <c r="E454" s="31" t="s">
        <v>3637</v>
      </c>
      <c r="F454" s="31"/>
      <c r="G454" s="31" t="s">
        <v>43</v>
      </c>
      <c r="H454" s="31" t="s">
        <v>142</v>
      </c>
      <c r="I454" s="31" t="s">
        <v>3638</v>
      </c>
      <c r="J454" s="31" t="s">
        <v>84</v>
      </c>
      <c r="K454" s="31" t="s">
        <v>173</v>
      </c>
      <c r="L454" s="31" t="s">
        <v>226</v>
      </c>
      <c r="M454" s="31" t="s">
        <v>41</v>
      </c>
      <c r="N454" s="31" t="s">
        <v>120</v>
      </c>
      <c r="O454" s="31"/>
      <c r="P454" s="31" t="s">
        <v>3639</v>
      </c>
      <c r="Q454" s="31"/>
      <c r="R454" s="31" t="s">
        <v>93</v>
      </c>
      <c r="S454" s="31" t="s">
        <v>94</v>
      </c>
      <c r="T454" s="31" t="s">
        <v>3640</v>
      </c>
      <c r="U454" s="31" t="s">
        <v>3641</v>
      </c>
      <c r="V454" s="30" t="s">
        <v>3642</v>
      </c>
      <c r="W454" s="31"/>
      <c r="X454" s="31"/>
      <c r="Y454" s="31"/>
      <c r="Z454" s="31"/>
    </row>
    <row r="455" ht="22.5" customHeight="1">
      <c r="A455" s="30" t="s">
        <v>3644</v>
      </c>
      <c r="B455" s="31" t="s">
        <v>3645</v>
      </c>
      <c r="C455" s="33"/>
      <c r="D455" s="31" t="s">
        <v>78</v>
      </c>
      <c r="E455" s="31" t="s">
        <v>3646</v>
      </c>
      <c r="F455" s="31"/>
      <c r="G455" s="31"/>
      <c r="H455" s="31" t="s">
        <v>385</v>
      </c>
      <c r="I455" s="31"/>
      <c r="J455" s="31"/>
      <c r="K455" s="31"/>
      <c r="L455" s="31"/>
      <c r="M455" s="31"/>
      <c r="N455" s="31"/>
      <c r="O455" s="31"/>
      <c r="P455" s="31"/>
      <c r="Q455" s="31"/>
      <c r="R455" s="31"/>
      <c r="S455" s="31"/>
      <c r="T455" s="31"/>
      <c r="U455" s="31" t="s">
        <v>3647</v>
      </c>
      <c r="V455" s="31"/>
      <c r="W455" s="31"/>
      <c r="X455" s="31"/>
      <c r="Y455" s="31"/>
      <c r="Z455" s="31"/>
    </row>
    <row r="456" ht="22.5" customHeight="1">
      <c r="A456" s="30" t="s">
        <v>3648</v>
      </c>
      <c r="B456" s="39" t="s">
        <v>3649</v>
      </c>
      <c r="C456" s="32" t="s">
        <v>10</v>
      </c>
      <c r="D456" s="31" t="s">
        <v>3650</v>
      </c>
      <c r="E456" s="31" t="s">
        <v>3651</v>
      </c>
      <c r="F456" s="31"/>
      <c r="G456" s="31" t="s">
        <v>29</v>
      </c>
      <c r="H456" s="31" t="s">
        <v>142</v>
      </c>
      <c r="I456" s="31" t="s">
        <v>935</v>
      </c>
      <c r="J456" s="31" t="s">
        <v>84</v>
      </c>
      <c r="K456" s="31" t="s">
        <v>85</v>
      </c>
      <c r="L456" s="31"/>
      <c r="M456" s="31" t="s">
        <v>152</v>
      </c>
      <c r="N456" s="31" t="s">
        <v>153</v>
      </c>
      <c r="O456" s="31"/>
      <c r="P456" s="31"/>
      <c r="Q456" s="31"/>
      <c r="R456" s="31"/>
      <c r="S456" s="31"/>
      <c r="T456" s="31" t="s">
        <v>3652</v>
      </c>
      <c r="U456" s="31" t="s">
        <v>3653</v>
      </c>
      <c r="V456" s="31"/>
      <c r="W456" s="31"/>
      <c r="X456" s="31"/>
      <c r="Y456" s="31"/>
      <c r="Z456" s="31"/>
    </row>
    <row r="457" ht="22.5" customHeight="1">
      <c r="A457" s="30" t="s">
        <v>3655</v>
      </c>
      <c r="B457" s="39" t="s">
        <v>3656</v>
      </c>
      <c r="C457" s="32" t="s">
        <v>0</v>
      </c>
      <c r="D457" s="31" t="s">
        <v>3657</v>
      </c>
      <c r="E457" s="31" t="s">
        <v>3658</v>
      </c>
      <c r="F457" s="31" t="s">
        <v>3659</v>
      </c>
      <c r="G457" s="31" t="s">
        <v>29</v>
      </c>
      <c r="H457" s="31" t="s">
        <v>142</v>
      </c>
      <c r="I457" s="31" t="s">
        <v>1768</v>
      </c>
      <c r="J457" s="31" t="s">
        <v>84</v>
      </c>
      <c r="K457" s="31" t="s">
        <v>173</v>
      </c>
      <c r="L457" s="31" t="s">
        <v>226</v>
      </c>
      <c r="M457" s="31" t="s">
        <v>101</v>
      </c>
      <c r="N457" s="31" t="s">
        <v>155</v>
      </c>
      <c r="O457" s="31"/>
      <c r="P457" s="31" t="s">
        <v>675</v>
      </c>
      <c r="Q457" s="31"/>
      <c r="R457" s="31" t="s">
        <v>93</v>
      </c>
      <c r="S457" s="31" t="s">
        <v>94</v>
      </c>
      <c r="T457" s="31" t="s">
        <v>3660</v>
      </c>
      <c r="U457" s="31" t="s">
        <v>3653</v>
      </c>
      <c r="V457" s="30" t="s">
        <v>3661</v>
      </c>
      <c r="W457" s="31"/>
      <c r="X457" s="31"/>
      <c r="Y457" s="31"/>
      <c r="Z457" s="31"/>
    </row>
    <row r="458" ht="22.5" customHeight="1">
      <c r="A458" s="30" t="s">
        <v>3662</v>
      </c>
      <c r="B458" s="31" t="s">
        <v>3663</v>
      </c>
      <c r="C458" s="33"/>
      <c r="D458" s="31" t="s">
        <v>3664</v>
      </c>
      <c r="E458" s="31" t="s">
        <v>3665</v>
      </c>
      <c r="F458" s="31"/>
      <c r="G458" s="31" t="s">
        <v>29</v>
      </c>
      <c r="H458" s="31" t="s">
        <v>142</v>
      </c>
      <c r="I458" s="31" t="s">
        <v>860</v>
      </c>
      <c r="J458" s="31" t="s">
        <v>84</v>
      </c>
      <c r="K458" s="31" t="s">
        <v>173</v>
      </c>
      <c r="L458" s="31" t="s">
        <v>654</v>
      </c>
      <c r="M458" s="31" t="s">
        <v>52</v>
      </c>
      <c r="N458" s="31" t="s">
        <v>144</v>
      </c>
      <c r="O458" s="31"/>
      <c r="P458" s="31"/>
      <c r="Q458" s="31"/>
      <c r="R458" s="31"/>
      <c r="S458" s="31"/>
      <c r="T458" s="31" t="s">
        <v>3666</v>
      </c>
      <c r="U458" s="31" t="s">
        <v>3667</v>
      </c>
      <c r="V458" s="31"/>
      <c r="W458" s="31"/>
      <c r="X458" s="31"/>
      <c r="Y458" s="31"/>
      <c r="Z458" s="31"/>
    </row>
    <row r="459" ht="22.5" customHeight="1">
      <c r="A459" s="30" t="s">
        <v>3668</v>
      </c>
      <c r="B459" s="31" t="s">
        <v>3669</v>
      </c>
      <c r="C459" s="32" t="s">
        <v>0</v>
      </c>
      <c r="D459" s="31" t="s">
        <v>3670</v>
      </c>
      <c r="E459" s="31" t="s">
        <v>3671</v>
      </c>
      <c r="F459" s="31" t="s">
        <v>3672</v>
      </c>
      <c r="G459" s="31" t="s">
        <v>29</v>
      </c>
      <c r="H459" s="31" t="s">
        <v>142</v>
      </c>
      <c r="I459" s="31" t="s">
        <v>877</v>
      </c>
      <c r="J459" s="31" t="s">
        <v>84</v>
      </c>
      <c r="K459" s="31" t="s">
        <v>173</v>
      </c>
      <c r="L459" s="31" t="s">
        <v>226</v>
      </c>
      <c r="M459" s="31" t="s">
        <v>185</v>
      </c>
      <c r="N459" s="31" t="s">
        <v>41</v>
      </c>
      <c r="O459" s="31" t="s">
        <v>3673</v>
      </c>
      <c r="P459" s="31" t="s">
        <v>2096</v>
      </c>
      <c r="Q459" s="31"/>
      <c r="R459" s="31" t="s">
        <v>93</v>
      </c>
      <c r="S459" s="31" t="s">
        <v>231</v>
      </c>
      <c r="T459" s="31" t="s">
        <v>3674</v>
      </c>
      <c r="U459" s="31" t="s">
        <v>3675</v>
      </c>
      <c r="V459" s="30" t="s">
        <v>3676</v>
      </c>
      <c r="W459" s="31"/>
      <c r="X459" s="31"/>
      <c r="Y459" s="31"/>
      <c r="Z459" s="31"/>
    </row>
    <row r="460" ht="22.5" customHeight="1">
      <c r="A460" s="30" t="s">
        <v>3677</v>
      </c>
      <c r="B460" s="31" t="s">
        <v>1463</v>
      </c>
      <c r="C460" s="32" t="s">
        <v>3678</v>
      </c>
      <c r="D460" s="31" t="s">
        <v>3679</v>
      </c>
      <c r="E460" s="31" t="s">
        <v>3680</v>
      </c>
      <c r="F460" s="31" t="s">
        <v>3681</v>
      </c>
      <c r="G460" s="31" t="s">
        <v>38</v>
      </c>
      <c r="H460" s="31" t="s">
        <v>142</v>
      </c>
      <c r="I460" s="31" t="s">
        <v>750</v>
      </c>
      <c r="J460" s="31" t="s">
        <v>84</v>
      </c>
      <c r="K460" s="31" t="s">
        <v>85</v>
      </c>
      <c r="L460" s="31" t="s">
        <v>280</v>
      </c>
      <c r="M460" s="31" t="s">
        <v>185</v>
      </c>
      <c r="N460" s="31" t="s">
        <v>41</v>
      </c>
      <c r="O460" s="31"/>
      <c r="P460" s="31" t="s">
        <v>436</v>
      </c>
      <c r="Q460" s="30" t="s">
        <v>3683</v>
      </c>
      <c r="R460" s="31" t="s">
        <v>93</v>
      </c>
      <c r="S460" s="31" t="s">
        <v>2629</v>
      </c>
      <c r="T460" s="31" t="s">
        <v>3684</v>
      </c>
      <c r="U460" s="31" t="s">
        <v>3685</v>
      </c>
      <c r="V460" s="31" t="s">
        <v>3686</v>
      </c>
      <c r="W460" s="31"/>
      <c r="X460" s="31"/>
      <c r="Y460" s="31"/>
      <c r="Z460" s="31"/>
    </row>
    <row r="461" ht="22.5" customHeight="1">
      <c r="A461" s="30" t="s">
        <v>3687</v>
      </c>
      <c r="B461" s="31" t="s">
        <v>3688</v>
      </c>
      <c r="C461" s="33"/>
      <c r="D461" s="31" t="s">
        <v>78</v>
      </c>
      <c r="E461" s="31" t="s">
        <v>3689</v>
      </c>
      <c r="F461" s="31" t="s">
        <v>3690</v>
      </c>
      <c r="G461" s="31" t="s">
        <v>29</v>
      </c>
      <c r="H461" s="31" t="s">
        <v>82</v>
      </c>
      <c r="I461" s="31" t="s">
        <v>1098</v>
      </c>
      <c r="J461" s="31" t="s">
        <v>84</v>
      </c>
      <c r="K461" s="31" t="s">
        <v>107</v>
      </c>
      <c r="L461" s="31" t="s">
        <v>86</v>
      </c>
      <c r="M461" s="31" t="s">
        <v>185</v>
      </c>
      <c r="N461" s="31" t="s">
        <v>41</v>
      </c>
      <c r="O461" s="31"/>
      <c r="P461" s="31" t="s">
        <v>3691</v>
      </c>
      <c r="Q461" s="31"/>
      <c r="R461" s="31" t="s">
        <v>93</v>
      </c>
      <c r="S461" s="31" t="s">
        <v>94</v>
      </c>
      <c r="T461" s="31" t="s">
        <v>3692</v>
      </c>
      <c r="U461" s="31" t="s">
        <v>3693</v>
      </c>
      <c r="V461" s="31"/>
      <c r="W461" s="31"/>
      <c r="X461" s="31"/>
      <c r="Y461" s="31"/>
      <c r="Z461" s="31"/>
    </row>
    <row r="462" ht="22.5" customHeight="1">
      <c r="A462" s="30" t="s">
        <v>3694</v>
      </c>
      <c r="B462" s="31" t="s">
        <v>3695</v>
      </c>
      <c r="C462" s="33"/>
      <c r="D462" s="31" t="s">
        <v>78</v>
      </c>
      <c r="E462" s="31" t="s">
        <v>3696</v>
      </c>
      <c r="F462" s="31"/>
      <c r="G462" s="31" t="s">
        <v>30</v>
      </c>
      <c r="H462" s="31" t="s">
        <v>82</v>
      </c>
      <c r="I462" s="31" t="s">
        <v>83</v>
      </c>
      <c r="J462" s="31" t="s">
        <v>84</v>
      </c>
      <c r="K462" s="31" t="s">
        <v>107</v>
      </c>
      <c r="L462" s="31" t="s">
        <v>654</v>
      </c>
      <c r="M462" s="31" t="s">
        <v>120</v>
      </c>
      <c r="N462" s="31" t="s">
        <v>88</v>
      </c>
      <c r="O462" s="31"/>
      <c r="P462" s="31" t="s">
        <v>792</v>
      </c>
      <c r="Q462" s="31"/>
      <c r="R462" s="31"/>
      <c r="S462" s="31" t="s">
        <v>133</v>
      </c>
      <c r="T462" s="31" t="s">
        <v>3697</v>
      </c>
      <c r="U462" s="31" t="s">
        <v>3698</v>
      </c>
      <c r="V462" s="31"/>
      <c r="W462" s="31"/>
      <c r="X462" s="31"/>
      <c r="Y462" s="31"/>
      <c r="Z462" s="31"/>
    </row>
    <row r="463" ht="22.5" customHeight="1">
      <c r="A463" s="30" t="s">
        <v>3700</v>
      </c>
      <c r="B463" s="31" t="s">
        <v>3701</v>
      </c>
      <c r="C463" s="33"/>
      <c r="D463" s="31" t="s">
        <v>78</v>
      </c>
      <c r="E463" s="31" t="s">
        <v>3702</v>
      </c>
      <c r="F463" s="31"/>
      <c r="G463" s="31" t="s">
        <v>25</v>
      </c>
      <c r="H463" s="31" t="s">
        <v>82</v>
      </c>
      <c r="I463" s="31" t="s">
        <v>3703</v>
      </c>
      <c r="J463" s="31" t="s">
        <v>84</v>
      </c>
      <c r="K463" s="31" t="s">
        <v>85</v>
      </c>
      <c r="L463" s="31" t="s">
        <v>280</v>
      </c>
      <c r="M463" s="31" t="s">
        <v>185</v>
      </c>
      <c r="N463" s="31" t="s">
        <v>41</v>
      </c>
      <c r="O463" s="31"/>
      <c r="P463" s="31" t="s">
        <v>436</v>
      </c>
      <c r="Q463" s="31"/>
      <c r="R463" s="31"/>
      <c r="S463" s="31"/>
      <c r="T463" s="31" t="s">
        <v>666</v>
      </c>
      <c r="U463" s="31" t="s">
        <v>3704</v>
      </c>
      <c r="V463" s="30" t="s">
        <v>3705</v>
      </c>
      <c r="W463" s="31" t="s">
        <v>3706</v>
      </c>
      <c r="X463" s="31"/>
      <c r="Y463" s="31"/>
      <c r="Z463" s="31"/>
    </row>
    <row r="464" ht="22.5" customHeight="1">
      <c r="A464" s="30" t="s">
        <v>3707</v>
      </c>
      <c r="B464" s="31" t="s">
        <v>3708</v>
      </c>
      <c r="C464" s="32" t="s">
        <v>287</v>
      </c>
      <c r="D464" s="31" t="s">
        <v>3709</v>
      </c>
      <c r="E464" s="31" t="s">
        <v>3710</v>
      </c>
      <c r="F464" s="31" t="s">
        <v>3711</v>
      </c>
      <c r="G464" s="31" t="s">
        <v>25</v>
      </c>
      <c r="H464" s="31" t="s">
        <v>142</v>
      </c>
      <c r="I464" s="31" t="s">
        <v>291</v>
      </c>
      <c r="J464" s="31" t="s">
        <v>84</v>
      </c>
      <c r="K464" s="31" t="s">
        <v>173</v>
      </c>
      <c r="L464" s="31" t="s">
        <v>131</v>
      </c>
      <c r="M464" s="31" t="s">
        <v>41</v>
      </c>
      <c r="N464" s="31" t="s">
        <v>120</v>
      </c>
      <c r="O464" s="31"/>
      <c r="P464" s="31" t="s">
        <v>2029</v>
      </c>
      <c r="Q464" s="31"/>
      <c r="R464" s="31" t="s">
        <v>93</v>
      </c>
      <c r="S464" s="31" t="s">
        <v>94</v>
      </c>
      <c r="T464" s="31" t="s">
        <v>3712</v>
      </c>
      <c r="U464" s="31" t="s">
        <v>3714</v>
      </c>
      <c r="V464" s="31" t="s">
        <v>3715</v>
      </c>
      <c r="W464" s="31"/>
      <c r="X464" s="31"/>
      <c r="Y464" s="31"/>
      <c r="Z464" s="31"/>
    </row>
    <row r="465" ht="22.5" customHeight="1">
      <c r="A465" s="30" t="s">
        <v>3716</v>
      </c>
      <c r="B465" s="31" t="s">
        <v>3717</v>
      </c>
      <c r="C465" s="33"/>
      <c r="D465" s="31" t="s">
        <v>3718</v>
      </c>
      <c r="E465" s="31" t="s">
        <v>3719</v>
      </c>
      <c r="F465" s="31" t="s">
        <v>3720</v>
      </c>
      <c r="G465" s="31" t="s">
        <v>23</v>
      </c>
      <c r="H465" s="31" t="s">
        <v>142</v>
      </c>
      <c r="I465" s="31" t="s">
        <v>119</v>
      </c>
      <c r="J465" s="31" t="s">
        <v>84</v>
      </c>
      <c r="K465" s="31" t="s">
        <v>173</v>
      </c>
      <c r="L465" s="31" t="s">
        <v>280</v>
      </c>
      <c r="M465" s="31" t="s">
        <v>41</v>
      </c>
      <c r="N465" s="31" t="s">
        <v>144</v>
      </c>
      <c r="O465" s="31" t="s">
        <v>3721</v>
      </c>
      <c r="P465" s="31" t="s">
        <v>831</v>
      </c>
      <c r="Q465" s="30" t="s">
        <v>3722</v>
      </c>
      <c r="R465" s="31" t="s">
        <v>93</v>
      </c>
      <c r="S465" s="31" t="s">
        <v>3723</v>
      </c>
      <c r="T465" s="31" t="s">
        <v>3724</v>
      </c>
      <c r="U465" s="31" t="s">
        <v>3725</v>
      </c>
      <c r="V465" s="30" t="s">
        <v>3726</v>
      </c>
      <c r="W465" s="31"/>
      <c r="X465" s="31"/>
      <c r="Y465" s="31"/>
      <c r="Z465" s="31"/>
    </row>
    <row r="466" ht="22.5" customHeight="1">
      <c r="A466" s="30" t="s">
        <v>3727</v>
      </c>
      <c r="B466" s="31" t="s">
        <v>3728</v>
      </c>
      <c r="C466" s="33"/>
      <c r="D466" s="31" t="s">
        <v>3729</v>
      </c>
      <c r="E466" s="31" t="s">
        <v>3730</v>
      </c>
      <c r="F466" s="31"/>
      <c r="G466" s="31" t="s">
        <v>25</v>
      </c>
      <c r="H466" s="31" t="s">
        <v>142</v>
      </c>
      <c r="I466" s="31" t="s">
        <v>291</v>
      </c>
      <c r="J466" s="31" t="s">
        <v>84</v>
      </c>
      <c r="K466" s="31" t="s">
        <v>173</v>
      </c>
      <c r="L466" s="31" t="s">
        <v>131</v>
      </c>
      <c r="M466" s="31" t="s">
        <v>41</v>
      </c>
      <c r="N466" s="31" t="s">
        <v>120</v>
      </c>
      <c r="O466" s="31"/>
      <c r="P466" s="31" t="s">
        <v>503</v>
      </c>
      <c r="Q466" s="31"/>
      <c r="R466" s="31"/>
      <c r="S466" s="31"/>
      <c r="T466" s="31" t="s">
        <v>3731</v>
      </c>
      <c r="U466" s="31" t="s">
        <v>3732</v>
      </c>
      <c r="V466" s="31"/>
      <c r="W466" s="31"/>
      <c r="X466" s="31"/>
      <c r="Y466" s="31"/>
      <c r="Z466" s="31"/>
    </row>
    <row r="467" ht="22.5" customHeight="1">
      <c r="A467" s="30" t="s">
        <v>3733</v>
      </c>
      <c r="B467" s="31" t="s">
        <v>3734</v>
      </c>
      <c r="C467" s="33"/>
      <c r="D467" s="31" t="s">
        <v>3735</v>
      </c>
      <c r="E467" s="31" t="s">
        <v>3736</v>
      </c>
      <c r="F467" s="31"/>
      <c r="G467" s="31" t="s">
        <v>25</v>
      </c>
      <c r="H467" s="31" t="s">
        <v>142</v>
      </c>
      <c r="I467" s="31" t="s">
        <v>264</v>
      </c>
      <c r="J467" s="31" t="s">
        <v>84</v>
      </c>
      <c r="K467" s="31" t="s">
        <v>173</v>
      </c>
      <c r="L467" s="31"/>
      <c r="M467" s="39" t="s">
        <v>227</v>
      </c>
      <c r="N467" s="39" t="s">
        <v>228</v>
      </c>
      <c r="O467" s="31"/>
      <c r="P467" s="31"/>
      <c r="Q467" s="31"/>
      <c r="R467" s="31"/>
      <c r="S467" s="31"/>
      <c r="T467" s="31" t="s">
        <v>3737</v>
      </c>
      <c r="U467" s="31" t="s">
        <v>3738</v>
      </c>
      <c r="V467" s="31"/>
      <c r="W467" s="31"/>
      <c r="X467" s="31"/>
      <c r="Y467" s="31"/>
      <c r="Z467" s="31"/>
    </row>
    <row r="468" ht="22.5" customHeight="1">
      <c r="A468" s="30" t="s">
        <v>3739</v>
      </c>
      <c r="B468" s="31" t="s">
        <v>3740</v>
      </c>
      <c r="C468" s="33"/>
      <c r="D468" s="31" t="s">
        <v>3741</v>
      </c>
      <c r="E468" s="31" t="s">
        <v>3742</v>
      </c>
      <c r="F468" s="31"/>
      <c r="G468" s="31" t="s">
        <v>23</v>
      </c>
      <c r="H468" s="31" t="s">
        <v>142</v>
      </c>
      <c r="I468" s="31" t="s">
        <v>264</v>
      </c>
      <c r="J468" s="31" t="s">
        <v>84</v>
      </c>
      <c r="K468" s="31" t="s">
        <v>85</v>
      </c>
      <c r="L468" s="31" t="s">
        <v>280</v>
      </c>
      <c r="M468" s="31" t="s">
        <v>152</v>
      </c>
      <c r="N468" s="31" t="s">
        <v>153</v>
      </c>
      <c r="O468" s="31"/>
      <c r="P468" s="31"/>
      <c r="Q468" s="31"/>
      <c r="R468" s="31"/>
      <c r="S468" s="31"/>
      <c r="T468" s="31" t="s">
        <v>3743</v>
      </c>
      <c r="U468" s="31" t="s">
        <v>3744</v>
      </c>
      <c r="V468" s="30" t="s">
        <v>3745</v>
      </c>
      <c r="W468" s="31"/>
      <c r="X468" s="31"/>
      <c r="Y468" s="31"/>
      <c r="Z468" s="31"/>
    </row>
    <row r="469" ht="22.5" customHeight="1">
      <c r="A469" s="30" t="s">
        <v>3746</v>
      </c>
      <c r="B469" s="31" t="s">
        <v>3748</v>
      </c>
      <c r="C469" s="33"/>
      <c r="D469" s="31" t="s">
        <v>3749</v>
      </c>
      <c r="E469" s="31" t="s">
        <v>3750</v>
      </c>
      <c r="F469" s="31"/>
      <c r="G469" s="31" t="s">
        <v>25</v>
      </c>
      <c r="H469" s="31" t="s">
        <v>142</v>
      </c>
      <c r="I469" s="31"/>
      <c r="J469" s="31"/>
      <c r="K469" s="31"/>
      <c r="L469" s="31"/>
      <c r="M469" s="31"/>
      <c r="N469" s="31"/>
      <c r="O469" s="31"/>
      <c r="P469" s="31"/>
      <c r="Q469" s="31"/>
      <c r="R469" s="31"/>
      <c r="S469" s="31"/>
      <c r="T469" s="31" t="s">
        <v>3751</v>
      </c>
      <c r="U469" s="31" t="s">
        <v>3752</v>
      </c>
      <c r="V469" s="31"/>
      <c r="W469" s="31"/>
      <c r="X469" s="31"/>
      <c r="Y469" s="31"/>
      <c r="Z469" s="31"/>
    </row>
    <row r="470" ht="22.5" customHeight="1">
      <c r="A470" s="30" t="s">
        <v>3753</v>
      </c>
      <c r="B470" s="31" t="s">
        <v>3754</v>
      </c>
      <c r="C470" s="33"/>
      <c r="D470" s="31" t="s">
        <v>3755</v>
      </c>
      <c r="E470" s="31" t="s">
        <v>3756</v>
      </c>
      <c r="F470" s="31"/>
      <c r="G470" s="31" t="s">
        <v>25</v>
      </c>
      <c r="H470" s="31" t="s">
        <v>142</v>
      </c>
      <c r="I470" s="31" t="s">
        <v>119</v>
      </c>
      <c r="J470" s="31" t="s">
        <v>84</v>
      </c>
      <c r="K470" s="31" t="s">
        <v>173</v>
      </c>
      <c r="L470" s="31"/>
      <c r="M470" s="31" t="s">
        <v>88</v>
      </c>
      <c r="N470" s="31" t="s">
        <v>120</v>
      </c>
      <c r="O470" s="31"/>
      <c r="P470" s="31"/>
      <c r="Q470" s="31"/>
      <c r="R470" s="31"/>
      <c r="S470" s="31"/>
      <c r="T470" s="31" t="s">
        <v>3757</v>
      </c>
      <c r="U470" s="31" t="s">
        <v>3758</v>
      </c>
      <c r="V470" s="31"/>
      <c r="W470" s="31"/>
      <c r="X470" s="31"/>
      <c r="Y470" s="31"/>
      <c r="Z470" s="31"/>
    </row>
    <row r="471" ht="22.5" customHeight="1">
      <c r="A471" s="30" t="s">
        <v>3759</v>
      </c>
      <c r="B471" s="31" t="s">
        <v>3760</v>
      </c>
      <c r="C471" s="33"/>
      <c r="D471" s="31" t="s">
        <v>78</v>
      </c>
      <c r="E471" s="31" t="s">
        <v>3761</v>
      </c>
      <c r="F471" s="31" t="s">
        <v>3762</v>
      </c>
      <c r="G471" s="31" t="s">
        <v>25</v>
      </c>
      <c r="H471" s="31" t="s">
        <v>82</v>
      </c>
      <c r="I471" s="31" t="s">
        <v>83</v>
      </c>
      <c r="J471" s="31"/>
      <c r="K471" s="31" t="s">
        <v>85</v>
      </c>
      <c r="L471" s="31" t="s">
        <v>280</v>
      </c>
      <c r="M471" s="31" t="s">
        <v>185</v>
      </c>
      <c r="N471" s="31" t="s">
        <v>41</v>
      </c>
      <c r="O471" s="31"/>
      <c r="P471" s="31" t="s">
        <v>792</v>
      </c>
      <c r="Q471" s="31"/>
      <c r="R471" s="31"/>
      <c r="S471" s="31" t="s">
        <v>1994</v>
      </c>
      <c r="T471" s="31" t="s">
        <v>3763</v>
      </c>
      <c r="U471" s="31" t="s">
        <v>3764</v>
      </c>
      <c r="V471" s="31"/>
      <c r="W471" s="31"/>
      <c r="X471" s="31"/>
      <c r="Y471" s="31"/>
      <c r="Z471" s="31"/>
    </row>
    <row r="472" ht="22.5" customHeight="1">
      <c r="A472" s="30" t="s">
        <v>3765</v>
      </c>
      <c r="B472" s="31" t="s">
        <v>3766</v>
      </c>
      <c r="C472" s="32" t="s">
        <v>16</v>
      </c>
      <c r="D472" s="31" t="s">
        <v>3767</v>
      </c>
      <c r="E472" s="31" t="s">
        <v>3768</v>
      </c>
      <c r="F472" s="31" t="s">
        <v>3769</v>
      </c>
      <c r="G472" s="31" t="s">
        <v>25</v>
      </c>
      <c r="H472" s="31" t="s">
        <v>142</v>
      </c>
      <c r="I472" s="31" t="s">
        <v>291</v>
      </c>
      <c r="J472" s="31" t="s">
        <v>84</v>
      </c>
      <c r="K472" s="31" t="s">
        <v>85</v>
      </c>
      <c r="L472" s="31" t="s">
        <v>86</v>
      </c>
      <c r="M472" s="31" t="s">
        <v>41</v>
      </c>
      <c r="N472" s="31" t="s">
        <v>120</v>
      </c>
      <c r="O472" s="31"/>
      <c r="P472" s="31"/>
      <c r="Q472" s="31"/>
      <c r="R472" s="31" t="s">
        <v>93</v>
      </c>
      <c r="S472" s="31" t="s">
        <v>94</v>
      </c>
      <c r="T472" s="31" t="s">
        <v>3770</v>
      </c>
      <c r="U472" s="31" t="s">
        <v>3771</v>
      </c>
      <c r="V472" s="31"/>
      <c r="W472" s="31"/>
      <c r="X472" s="31"/>
      <c r="Y472" s="31"/>
      <c r="Z472" s="31"/>
    </row>
    <row r="473" ht="22.5" customHeight="1">
      <c r="A473" s="30" t="s">
        <v>3772</v>
      </c>
      <c r="B473" s="31" t="s">
        <v>3773</v>
      </c>
      <c r="C473" s="33"/>
      <c r="D473" s="31" t="s">
        <v>3774</v>
      </c>
      <c r="E473" s="31" t="s">
        <v>3775</v>
      </c>
      <c r="F473" s="31"/>
      <c r="G473" s="31" t="s">
        <v>25</v>
      </c>
      <c r="H473" s="31" t="s">
        <v>142</v>
      </c>
      <c r="I473" s="31" t="s">
        <v>712</v>
      </c>
      <c r="J473" s="31" t="s">
        <v>84</v>
      </c>
      <c r="K473" s="31" t="s">
        <v>173</v>
      </c>
      <c r="L473" s="31"/>
      <c r="M473" s="31" t="s">
        <v>542</v>
      </c>
      <c r="N473" s="31" t="s">
        <v>210</v>
      </c>
      <c r="O473" s="31"/>
      <c r="P473" s="31"/>
      <c r="Q473" s="31"/>
      <c r="R473" s="31"/>
      <c r="S473" s="31"/>
      <c r="T473" s="31" t="s">
        <v>3777</v>
      </c>
      <c r="U473" s="31" t="s">
        <v>3778</v>
      </c>
      <c r="V473" s="31"/>
      <c r="W473" s="31"/>
      <c r="X473" s="31"/>
      <c r="Y473" s="31"/>
      <c r="Z473" s="31"/>
    </row>
    <row r="474" ht="22.5" customHeight="1">
      <c r="A474" s="30" t="s">
        <v>3779</v>
      </c>
      <c r="B474" s="31" t="s">
        <v>3780</v>
      </c>
      <c r="C474" s="33"/>
      <c r="D474" s="31" t="s">
        <v>3781</v>
      </c>
      <c r="E474" s="31" t="s">
        <v>3782</v>
      </c>
      <c r="F474" s="31"/>
      <c r="G474" s="31" t="s">
        <v>23</v>
      </c>
      <c r="H474" s="31" t="s">
        <v>142</v>
      </c>
      <c r="I474" s="31"/>
      <c r="J474" s="31"/>
      <c r="K474" s="31"/>
      <c r="L474" s="31"/>
      <c r="M474" s="31"/>
      <c r="N474" s="31"/>
      <c r="O474" s="31"/>
      <c r="P474" s="31"/>
      <c r="Q474" s="31"/>
      <c r="R474" s="31"/>
      <c r="S474" s="31"/>
      <c r="T474" s="31" t="s">
        <v>3783</v>
      </c>
      <c r="U474" s="31" t="s">
        <v>3784</v>
      </c>
      <c r="V474" s="31"/>
      <c r="W474" s="31"/>
      <c r="X474" s="31"/>
      <c r="Y474" s="31"/>
      <c r="Z474" s="31"/>
    </row>
    <row r="475" ht="22.5" customHeight="1">
      <c r="A475" s="30" t="s">
        <v>3785</v>
      </c>
      <c r="B475" s="31" t="s">
        <v>3786</v>
      </c>
      <c r="C475" s="33"/>
      <c r="D475" s="31" t="s">
        <v>3787</v>
      </c>
      <c r="E475" s="31" t="s">
        <v>3788</v>
      </c>
      <c r="F475" s="31"/>
      <c r="G475" s="31" t="s">
        <v>35</v>
      </c>
      <c r="H475" s="31" t="s">
        <v>142</v>
      </c>
      <c r="I475" s="31" t="s">
        <v>119</v>
      </c>
      <c r="J475" s="31" t="s">
        <v>84</v>
      </c>
      <c r="K475" s="31"/>
      <c r="L475" s="31"/>
      <c r="M475" s="31" t="s">
        <v>88</v>
      </c>
      <c r="N475" s="31" t="s">
        <v>89</v>
      </c>
      <c r="O475" s="31"/>
      <c r="P475" s="31"/>
      <c r="Q475" s="31"/>
      <c r="R475" s="31"/>
      <c r="S475" s="31"/>
      <c r="T475" s="31" t="s">
        <v>3789</v>
      </c>
      <c r="U475" s="31" t="s">
        <v>3790</v>
      </c>
      <c r="V475" s="31"/>
      <c r="W475" s="31"/>
      <c r="X475" s="31"/>
      <c r="Y475" s="31"/>
      <c r="Z475" s="31"/>
    </row>
    <row r="476" ht="22.5" customHeight="1">
      <c r="A476" s="30" t="s">
        <v>3791</v>
      </c>
      <c r="B476" s="31" t="s">
        <v>3792</v>
      </c>
      <c r="C476" s="33"/>
      <c r="D476" s="31" t="s">
        <v>3793</v>
      </c>
      <c r="E476" s="31" t="s">
        <v>3794</v>
      </c>
      <c r="F476" s="31"/>
      <c r="G476" s="31" t="s">
        <v>38</v>
      </c>
      <c r="H476" s="31" t="s">
        <v>142</v>
      </c>
      <c r="I476" s="31" t="s">
        <v>291</v>
      </c>
      <c r="J476" s="31" t="s">
        <v>84</v>
      </c>
      <c r="K476" s="31" t="s">
        <v>173</v>
      </c>
      <c r="L476" s="31"/>
      <c r="M476" s="31" t="s">
        <v>88</v>
      </c>
      <c r="N476" s="31" t="s">
        <v>89</v>
      </c>
      <c r="O476" s="31"/>
      <c r="P476" s="31"/>
      <c r="Q476" s="31"/>
      <c r="R476" s="31"/>
      <c r="S476" s="31"/>
      <c r="T476" s="31" t="s">
        <v>3795</v>
      </c>
      <c r="U476" s="31" t="s">
        <v>3796</v>
      </c>
      <c r="V476" s="31"/>
      <c r="W476" s="31"/>
      <c r="X476" s="31"/>
      <c r="Y476" s="31"/>
      <c r="Z476" s="31"/>
    </row>
    <row r="477" ht="22.5" customHeight="1">
      <c r="A477" s="30" t="s">
        <v>3797</v>
      </c>
      <c r="B477" s="31" t="s">
        <v>3798</v>
      </c>
      <c r="C477" s="33"/>
      <c r="D477" s="31" t="s">
        <v>3799</v>
      </c>
      <c r="E477" s="31" t="s">
        <v>3800</v>
      </c>
      <c r="F477" s="31"/>
      <c r="G477" s="31" t="s">
        <v>38</v>
      </c>
      <c r="H477" s="31" t="s">
        <v>142</v>
      </c>
      <c r="I477" s="31" t="s">
        <v>966</v>
      </c>
      <c r="J477" s="31" t="s">
        <v>84</v>
      </c>
      <c r="K477" s="31" t="s">
        <v>173</v>
      </c>
      <c r="L477" s="31"/>
      <c r="M477" s="31" t="s">
        <v>101</v>
      </c>
      <c r="N477" s="31" t="s">
        <v>155</v>
      </c>
      <c r="O477" s="31"/>
      <c r="P477" s="31"/>
      <c r="Q477" s="31"/>
      <c r="R477" s="31"/>
      <c r="S477" s="31"/>
      <c r="T477" s="31" t="s">
        <v>3801</v>
      </c>
      <c r="U477" s="31" t="s">
        <v>3802</v>
      </c>
      <c r="V477" s="31"/>
      <c r="W477" s="31"/>
      <c r="X477" s="31"/>
      <c r="Y477" s="31"/>
      <c r="Z477" s="31"/>
    </row>
    <row r="478" ht="22.5" customHeight="1">
      <c r="A478" s="30" t="s">
        <v>3804</v>
      </c>
      <c r="B478" s="39" t="s">
        <v>3805</v>
      </c>
      <c r="C478" s="33"/>
      <c r="D478" s="31" t="s">
        <v>3806</v>
      </c>
      <c r="E478" s="31" t="s">
        <v>3807</v>
      </c>
      <c r="F478" s="31" t="s">
        <v>3808</v>
      </c>
      <c r="G478" s="31" t="s">
        <v>38</v>
      </c>
      <c r="H478" s="31" t="s">
        <v>142</v>
      </c>
      <c r="I478" s="31" t="s">
        <v>303</v>
      </c>
      <c r="J478" s="31" t="s">
        <v>84</v>
      </c>
      <c r="K478" s="31" t="s">
        <v>173</v>
      </c>
      <c r="L478" s="31" t="s">
        <v>280</v>
      </c>
      <c r="M478" s="31" t="s">
        <v>88</v>
      </c>
      <c r="N478" s="31" t="s">
        <v>89</v>
      </c>
      <c r="O478" s="31"/>
      <c r="P478" s="31" t="s">
        <v>701</v>
      </c>
      <c r="Q478" s="31"/>
      <c r="R478" s="31" t="s">
        <v>93</v>
      </c>
      <c r="S478" s="31" t="s">
        <v>94</v>
      </c>
      <c r="T478" s="31" t="s">
        <v>3809</v>
      </c>
      <c r="U478" s="31" t="s">
        <v>3810</v>
      </c>
      <c r="V478" s="31"/>
      <c r="W478" s="31"/>
      <c r="X478" s="31"/>
      <c r="Y478" s="31"/>
      <c r="Z478" s="31"/>
    </row>
    <row r="479" ht="22.5" customHeight="1">
      <c r="A479" s="30" t="s">
        <v>3811</v>
      </c>
      <c r="B479" s="39" t="s">
        <v>3812</v>
      </c>
      <c r="C479" s="33"/>
      <c r="D479" s="31" t="s">
        <v>3813</v>
      </c>
      <c r="E479" s="31" t="s">
        <v>3814</v>
      </c>
      <c r="F479" s="31" t="s">
        <v>3815</v>
      </c>
      <c r="G479" s="31" t="s">
        <v>38</v>
      </c>
      <c r="H479" s="31" t="s">
        <v>142</v>
      </c>
      <c r="I479" s="31" t="s">
        <v>291</v>
      </c>
      <c r="J479" s="31" t="s">
        <v>84</v>
      </c>
      <c r="K479" s="31" t="s">
        <v>85</v>
      </c>
      <c r="L479" s="31" t="s">
        <v>226</v>
      </c>
      <c r="M479" s="31" t="s">
        <v>108</v>
      </c>
      <c r="N479" s="31" t="s">
        <v>101</v>
      </c>
      <c r="O479" s="31" t="s">
        <v>3817</v>
      </c>
      <c r="P479" s="31" t="s">
        <v>3818</v>
      </c>
      <c r="Q479" s="31"/>
      <c r="R479" s="31" t="s">
        <v>93</v>
      </c>
      <c r="S479" s="31" t="s">
        <v>946</v>
      </c>
      <c r="T479" s="31" t="s">
        <v>3819</v>
      </c>
      <c r="U479" s="31" t="s">
        <v>3810</v>
      </c>
      <c r="V479" s="31"/>
      <c r="W479" s="31"/>
      <c r="X479" s="31"/>
      <c r="Y479" s="31"/>
      <c r="Z479" s="31"/>
    </row>
    <row r="480" ht="22.5" customHeight="1">
      <c r="A480" s="30" t="s">
        <v>3820</v>
      </c>
      <c r="B480" s="31" t="s">
        <v>3821</v>
      </c>
      <c r="C480" s="33"/>
      <c r="D480" s="31" t="s">
        <v>3822</v>
      </c>
      <c r="E480" s="31" t="s">
        <v>3823</v>
      </c>
      <c r="F480" s="31"/>
      <c r="G480" s="31" t="s">
        <v>38</v>
      </c>
      <c r="H480" s="31" t="s">
        <v>142</v>
      </c>
      <c r="I480" s="31" t="s">
        <v>119</v>
      </c>
      <c r="J480" s="31" t="s">
        <v>84</v>
      </c>
      <c r="K480" s="31" t="s">
        <v>173</v>
      </c>
      <c r="L480" s="31"/>
      <c r="M480" s="31" t="s">
        <v>88</v>
      </c>
      <c r="N480" s="31" t="s">
        <v>89</v>
      </c>
      <c r="O480" s="31"/>
      <c r="P480" s="31"/>
      <c r="Q480" s="31"/>
      <c r="R480" s="31"/>
      <c r="S480" s="31"/>
      <c r="T480" s="31" t="s">
        <v>3824</v>
      </c>
      <c r="U480" s="31" t="s">
        <v>3825</v>
      </c>
      <c r="V480" s="31"/>
      <c r="W480" s="31"/>
      <c r="X480" s="31"/>
      <c r="Y480" s="31"/>
      <c r="Z480" s="31"/>
    </row>
    <row r="481" ht="22.5" customHeight="1">
      <c r="A481" s="30" t="s">
        <v>3826</v>
      </c>
      <c r="B481" s="31" t="s">
        <v>3827</v>
      </c>
      <c r="C481" s="33"/>
      <c r="D481" s="31" t="s">
        <v>3828</v>
      </c>
      <c r="E481" s="31" t="s">
        <v>3829</v>
      </c>
      <c r="F481" s="31" t="s">
        <v>3830</v>
      </c>
      <c r="G481" s="31" t="s">
        <v>38</v>
      </c>
      <c r="H481" s="31" t="s">
        <v>142</v>
      </c>
      <c r="I481" s="31" t="s">
        <v>1276</v>
      </c>
      <c r="J481" s="31" t="s">
        <v>84</v>
      </c>
      <c r="K481" s="31" t="s">
        <v>173</v>
      </c>
      <c r="L481" s="31" t="s">
        <v>280</v>
      </c>
      <c r="M481" s="31" t="s">
        <v>502</v>
      </c>
      <c r="N481" s="31" t="s">
        <v>344</v>
      </c>
      <c r="O481" s="31"/>
      <c r="P481" s="31" t="s">
        <v>3831</v>
      </c>
      <c r="Q481" s="31"/>
      <c r="R481" s="31" t="s">
        <v>93</v>
      </c>
      <c r="S481" s="31" t="s">
        <v>94</v>
      </c>
      <c r="T481" s="31" t="s">
        <v>3832</v>
      </c>
      <c r="U481" s="31" t="s">
        <v>3833</v>
      </c>
      <c r="V481" s="30" t="s">
        <v>3834</v>
      </c>
      <c r="W481" s="31"/>
      <c r="X481" s="31"/>
      <c r="Y481" s="31"/>
      <c r="Z481" s="31"/>
    </row>
    <row r="482" ht="22.5" customHeight="1">
      <c r="A482" s="30" t="s">
        <v>3835</v>
      </c>
      <c r="B482" s="31" t="s">
        <v>3836</v>
      </c>
      <c r="C482" s="32" t="s">
        <v>1</v>
      </c>
      <c r="D482" s="31" t="s">
        <v>3837</v>
      </c>
      <c r="E482" s="31" t="s">
        <v>3838</v>
      </c>
      <c r="F482" s="31" t="s">
        <v>3839</v>
      </c>
      <c r="G482" s="31" t="s">
        <v>38</v>
      </c>
      <c r="H482" s="31" t="s">
        <v>142</v>
      </c>
      <c r="I482" s="31" t="s">
        <v>1645</v>
      </c>
      <c r="J482" s="31" t="s">
        <v>84</v>
      </c>
      <c r="K482" s="31" t="s">
        <v>85</v>
      </c>
      <c r="L482" s="31" t="s">
        <v>226</v>
      </c>
      <c r="M482" s="31" t="s">
        <v>185</v>
      </c>
      <c r="N482" s="31" t="s">
        <v>41</v>
      </c>
      <c r="O482" s="31"/>
      <c r="P482" s="31" t="s">
        <v>3013</v>
      </c>
      <c r="Q482" s="30" t="s">
        <v>3840</v>
      </c>
      <c r="R482" s="31" t="s">
        <v>93</v>
      </c>
      <c r="S482" s="31" t="s">
        <v>1947</v>
      </c>
      <c r="T482" s="31" t="s">
        <v>3841</v>
      </c>
      <c r="U482" s="31" t="s">
        <v>3842</v>
      </c>
      <c r="V482" s="31" t="s">
        <v>3843</v>
      </c>
      <c r="W482" s="31"/>
      <c r="X482" s="31"/>
      <c r="Y482" s="31"/>
      <c r="Z482" s="31"/>
    </row>
    <row r="483" ht="22.5" customHeight="1">
      <c r="A483" s="30" t="s">
        <v>3844</v>
      </c>
      <c r="B483" s="31" t="s">
        <v>3846</v>
      </c>
      <c r="C483" s="33"/>
      <c r="D483" s="31" t="s">
        <v>3848</v>
      </c>
      <c r="E483" s="31" t="s">
        <v>3849</v>
      </c>
      <c r="F483" s="31"/>
      <c r="G483" s="31" t="s">
        <v>38</v>
      </c>
      <c r="H483" s="31" t="s">
        <v>142</v>
      </c>
      <c r="I483" s="31" t="s">
        <v>1682</v>
      </c>
      <c r="J483" s="31" t="s">
        <v>84</v>
      </c>
      <c r="K483" s="31" t="s">
        <v>85</v>
      </c>
      <c r="L483" s="31" t="s">
        <v>86</v>
      </c>
      <c r="M483" s="31" t="s">
        <v>41</v>
      </c>
      <c r="N483" s="31" t="s">
        <v>120</v>
      </c>
      <c r="O483" s="31"/>
      <c r="P483" s="31"/>
      <c r="Q483" s="31"/>
      <c r="R483" s="31"/>
      <c r="S483" s="31"/>
      <c r="T483" s="31" t="s">
        <v>3850</v>
      </c>
      <c r="U483" s="31" t="s">
        <v>3851</v>
      </c>
      <c r="V483" s="31"/>
      <c r="W483" s="31"/>
      <c r="X483" s="31"/>
      <c r="Y483" s="31"/>
      <c r="Z483" s="31"/>
    </row>
    <row r="484" ht="22.5" customHeight="1">
      <c r="A484" s="30" t="s">
        <v>3852</v>
      </c>
      <c r="B484" s="31" t="s">
        <v>2151</v>
      </c>
      <c r="C484" s="32" t="s">
        <v>3853</v>
      </c>
      <c r="D484" s="31" t="s">
        <v>3854</v>
      </c>
      <c r="E484" s="31" t="s">
        <v>3855</v>
      </c>
      <c r="F484" s="31"/>
      <c r="G484" s="31" t="s">
        <v>37</v>
      </c>
      <c r="H484" s="31" t="s">
        <v>142</v>
      </c>
      <c r="I484" s="31" t="s">
        <v>750</v>
      </c>
      <c r="J484" s="31" t="s">
        <v>84</v>
      </c>
      <c r="K484" s="31" t="s">
        <v>85</v>
      </c>
      <c r="L484" s="31" t="s">
        <v>86</v>
      </c>
      <c r="M484" s="31" t="s">
        <v>120</v>
      </c>
      <c r="N484" s="31" t="s">
        <v>88</v>
      </c>
      <c r="O484" s="31" t="s">
        <v>3856</v>
      </c>
      <c r="P484" s="31" t="s">
        <v>1307</v>
      </c>
      <c r="Q484" s="30" t="s">
        <v>3857</v>
      </c>
      <c r="R484" s="31" t="s">
        <v>93</v>
      </c>
      <c r="S484" s="31" t="s">
        <v>3723</v>
      </c>
      <c r="T484" s="31" t="s">
        <v>3858</v>
      </c>
      <c r="U484" s="31" t="s">
        <v>3859</v>
      </c>
      <c r="V484" s="31" t="s">
        <v>3860</v>
      </c>
      <c r="W484" s="31"/>
      <c r="X484" s="31"/>
      <c r="Y484" s="31"/>
      <c r="Z484" s="31"/>
    </row>
    <row r="485" ht="22.5" customHeight="1">
      <c r="A485" s="30" t="s">
        <v>3861</v>
      </c>
      <c r="B485" s="31" t="s">
        <v>3862</v>
      </c>
      <c r="C485" s="32" t="s">
        <v>1</v>
      </c>
      <c r="D485" s="31" t="s">
        <v>3863</v>
      </c>
      <c r="E485" s="31" t="s">
        <v>3864</v>
      </c>
      <c r="F485" s="31" t="s">
        <v>3865</v>
      </c>
      <c r="G485" s="31" t="s">
        <v>37</v>
      </c>
      <c r="H485" s="31" t="s">
        <v>142</v>
      </c>
      <c r="I485" s="31" t="s">
        <v>2047</v>
      </c>
      <c r="J485" s="31" t="s">
        <v>84</v>
      </c>
      <c r="K485" s="31" t="s">
        <v>173</v>
      </c>
      <c r="L485" s="31" t="s">
        <v>131</v>
      </c>
      <c r="M485" s="31" t="s">
        <v>88</v>
      </c>
      <c r="N485" s="31" t="s">
        <v>89</v>
      </c>
      <c r="O485" s="31"/>
      <c r="P485" s="31"/>
      <c r="Q485" s="30" t="s">
        <v>3866</v>
      </c>
      <c r="R485" s="31" t="s">
        <v>93</v>
      </c>
      <c r="S485" s="31" t="s">
        <v>842</v>
      </c>
      <c r="T485" s="31" t="s">
        <v>3867</v>
      </c>
      <c r="U485" s="31" t="s">
        <v>3868</v>
      </c>
      <c r="V485" s="31"/>
      <c r="W485" s="31"/>
      <c r="X485" s="31"/>
      <c r="Y485" s="31"/>
      <c r="Z485" s="31"/>
    </row>
    <row r="486" ht="22.5" customHeight="1">
      <c r="A486" s="30" t="s">
        <v>3870</v>
      </c>
      <c r="B486" s="31" t="s">
        <v>3871</v>
      </c>
      <c r="C486" s="33"/>
      <c r="D486" s="31" t="s">
        <v>78</v>
      </c>
      <c r="E486" s="31" t="s">
        <v>3872</v>
      </c>
      <c r="F486" s="31"/>
      <c r="G486" s="31" t="s">
        <v>25</v>
      </c>
      <c r="H486" s="31" t="s">
        <v>82</v>
      </c>
      <c r="I486" s="31"/>
      <c r="J486" s="31"/>
      <c r="K486" s="31"/>
      <c r="L486" s="31"/>
      <c r="M486" s="31"/>
      <c r="N486" s="31"/>
      <c r="O486" s="31"/>
      <c r="P486" s="31"/>
      <c r="Q486" s="31"/>
      <c r="R486" s="31"/>
      <c r="S486" s="31"/>
      <c r="T486" s="31"/>
      <c r="U486" s="31" t="s">
        <v>3873</v>
      </c>
      <c r="V486" s="31"/>
      <c r="W486" s="31"/>
      <c r="X486" s="31"/>
      <c r="Y486" s="31"/>
      <c r="Z486" s="31"/>
    </row>
    <row r="487" ht="22.5" customHeight="1">
      <c r="A487" s="30" t="s">
        <v>3874</v>
      </c>
      <c r="B487" s="31" t="s">
        <v>3875</v>
      </c>
      <c r="C487" s="33"/>
      <c r="D487" s="31" t="s">
        <v>3876</v>
      </c>
      <c r="E487" s="31" t="s">
        <v>3877</v>
      </c>
      <c r="F487" s="31"/>
      <c r="G487" s="31" t="s">
        <v>25</v>
      </c>
      <c r="H487" s="31" t="s">
        <v>142</v>
      </c>
      <c r="I487" s="31"/>
      <c r="J487" s="31"/>
      <c r="K487" s="31"/>
      <c r="L487" s="31"/>
      <c r="M487" s="31"/>
      <c r="N487" s="31"/>
      <c r="O487" s="31"/>
      <c r="P487" s="31"/>
      <c r="Q487" s="31"/>
      <c r="R487" s="31"/>
      <c r="S487" s="31"/>
      <c r="T487" s="31" t="s">
        <v>3878</v>
      </c>
      <c r="U487" s="31" t="s">
        <v>3879</v>
      </c>
      <c r="V487" s="31"/>
      <c r="W487" s="31"/>
      <c r="X487" s="31"/>
      <c r="Y487" s="31"/>
      <c r="Z487" s="31"/>
    </row>
    <row r="488" ht="22.5" customHeight="1">
      <c r="A488" s="30" t="s">
        <v>3880</v>
      </c>
      <c r="B488" s="31" t="s">
        <v>3881</v>
      </c>
      <c r="C488" s="33"/>
      <c r="D488" s="31" t="s">
        <v>3882</v>
      </c>
      <c r="E488" s="31" t="s">
        <v>3883</v>
      </c>
      <c r="F488" s="31"/>
      <c r="G488" s="31" t="s">
        <v>25</v>
      </c>
      <c r="H488" s="31" t="s">
        <v>142</v>
      </c>
      <c r="I488" s="31" t="s">
        <v>119</v>
      </c>
      <c r="J488" s="31" t="s">
        <v>84</v>
      </c>
      <c r="K488" s="31" t="s">
        <v>85</v>
      </c>
      <c r="L488" s="31" t="s">
        <v>280</v>
      </c>
      <c r="M488" s="31" t="s">
        <v>88</v>
      </c>
      <c r="N488" s="31" t="s">
        <v>89</v>
      </c>
      <c r="O488" s="31"/>
      <c r="P488" s="31"/>
      <c r="Q488" s="31"/>
      <c r="R488" s="31" t="s">
        <v>93</v>
      </c>
      <c r="S488" s="31" t="s">
        <v>94</v>
      </c>
      <c r="T488" s="31" t="s">
        <v>3884</v>
      </c>
      <c r="U488" s="31" t="s">
        <v>3885</v>
      </c>
      <c r="V488" s="31" t="s">
        <v>3887</v>
      </c>
      <c r="W488" s="31"/>
      <c r="X488" s="31"/>
      <c r="Y488" s="31"/>
      <c r="Z488" s="31"/>
    </row>
    <row r="489" ht="22.5" customHeight="1">
      <c r="A489" s="30" t="s">
        <v>3889</v>
      </c>
      <c r="B489" s="31" t="s">
        <v>3890</v>
      </c>
      <c r="C489" s="32" t="s">
        <v>1</v>
      </c>
      <c r="D489" s="31" t="s">
        <v>3891</v>
      </c>
      <c r="E489" s="31" t="s">
        <v>3892</v>
      </c>
      <c r="F489" s="31" t="s">
        <v>3893</v>
      </c>
      <c r="G489" s="31" t="s">
        <v>29</v>
      </c>
      <c r="H489" s="31" t="s">
        <v>142</v>
      </c>
      <c r="I489" s="31" t="s">
        <v>119</v>
      </c>
      <c r="J489" s="31" t="s">
        <v>84</v>
      </c>
      <c r="K489" s="31" t="s">
        <v>85</v>
      </c>
      <c r="L489" s="31" t="s">
        <v>86</v>
      </c>
      <c r="M489" s="31" t="s">
        <v>185</v>
      </c>
      <c r="N489" s="31" t="s">
        <v>41</v>
      </c>
      <c r="O489" s="31"/>
      <c r="P489" s="31" t="s">
        <v>3818</v>
      </c>
      <c r="Q489" s="31"/>
      <c r="R489" s="31" t="s">
        <v>93</v>
      </c>
      <c r="S489" s="31" t="s">
        <v>94</v>
      </c>
      <c r="T489" s="31" t="s">
        <v>3894</v>
      </c>
      <c r="U489" s="31" t="s">
        <v>3895</v>
      </c>
      <c r="V489" s="30" t="s">
        <v>3896</v>
      </c>
      <c r="W489" s="31"/>
      <c r="X489" s="31"/>
      <c r="Y489" s="31"/>
      <c r="Z489" s="31"/>
    </row>
    <row r="490" ht="22.5" customHeight="1">
      <c r="A490" s="30" t="s">
        <v>3897</v>
      </c>
      <c r="B490" s="31" t="s">
        <v>3898</v>
      </c>
      <c r="C490" s="33"/>
      <c r="D490" s="31" t="s">
        <v>3899</v>
      </c>
      <c r="E490" s="31" t="s">
        <v>3900</v>
      </c>
      <c r="F490" s="31"/>
      <c r="G490" s="31" t="s">
        <v>35</v>
      </c>
      <c r="H490" s="31" t="s">
        <v>142</v>
      </c>
      <c r="I490" s="31" t="s">
        <v>1151</v>
      </c>
      <c r="J490" s="31" t="s">
        <v>84</v>
      </c>
      <c r="K490" s="31" t="s">
        <v>85</v>
      </c>
      <c r="L490" s="31"/>
      <c r="M490" s="31" t="s">
        <v>120</v>
      </c>
      <c r="N490" s="31" t="s">
        <v>88</v>
      </c>
      <c r="O490" s="31"/>
      <c r="P490" s="31"/>
      <c r="Q490" s="31"/>
      <c r="R490" s="31"/>
      <c r="S490" s="31"/>
      <c r="T490" s="31" t="s">
        <v>3901</v>
      </c>
      <c r="U490" s="31" t="s">
        <v>3902</v>
      </c>
      <c r="V490" s="31"/>
      <c r="W490" s="31"/>
      <c r="X490" s="31"/>
      <c r="Y490" s="31"/>
      <c r="Z490" s="31"/>
    </row>
    <row r="491" ht="22.5" customHeight="1">
      <c r="A491" s="30" t="s">
        <v>3903</v>
      </c>
      <c r="B491" s="39" t="s">
        <v>3904</v>
      </c>
      <c r="C491" s="33"/>
      <c r="D491" s="31" t="s">
        <v>3905</v>
      </c>
      <c r="E491" s="31" t="s">
        <v>3907</v>
      </c>
      <c r="F491" s="31" t="s">
        <v>3908</v>
      </c>
      <c r="G491" s="31" t="s">
        <v>36</v>
      </c>
      <c r="H491" s="31" t="s">
        <v>142</v>
      </c>
      <c r="I491" s="31" t="s">
        <v>291</v>
      </c>
      <c r="J491" s="31" t="s">
        <v>84</v>
      </c>
      <c r="K491" s="31" t="s">
        <v>173</v>
      </c>
      <c r="L491" s="31" t="s">
        <v>280</v>
      </c>
      <c r="M491" s="39" t="s">
        <v>227</v>
      </c>
      <c r="N491" s="39" t="s">
        <v>228</v>
      </c>
      <c r="O491" s="31"/>
      <c r="P491" s="31" t="s">
        <v>3909</v>
      </c>
      <c r="Q491" s="31"/>
      <c r="R491" s="31" t="s">
        <v>93</v>
      </c>
      <c r="S491" s="31" t="s">
        <v>94</v>
      </c>
      <c r="T491" s="31" t="s">
        <v>3910</v>
      </c>
      <c r="U491" s="31" t="s">
        <v>3911</v>
      </c>
      <c r="V491" s="31"/>
      <c r="W491" s="31"/>
      <c r="X491" s="31"/>
      <c r="Y491" s="31"/>
      <c r="Z491" s="31"/>
    </row>
    <row r="492" ht="22.5" customHeight="1">
      <c r="A492" s="30" t="s">
        <v>3912</v>
      </c>
      <c r="B492" s="39" t="s">
        <v>3913</v>
      </c>
      <c r="C492" s="33"/>
      <c r="D492" s="31" t="s">
        <v>3914</v>
      </c>
      <c r="E492" s="31" t="s">
        <v>3915</v>
      </c>
      <c r="F492" s="31" t="s">
        <v>3916</v>
      </c>
      <c r="G492" s="31" t="s">
        <v>36</v>
      </c>
      <c r="H492" s="31" t="s">
        <v>142</v>
      </c>
      <c r="I492" s="31" t="s">
        <v>1768</v>
      </c>
      <c r="J492" s="31" t="s">
        <v>84</v>
      </c>
      <c r="K492" s="31" t="s">
        <v>85</v>
      </c>
      <c r="L492" s="31" t="s">
        <v>280</v>
      </c>
      <c r="M492" s="31" t="s">
        <v>120</v>
      </c>
      <c r="N492" s="31" t="s">
        <v>88</v>
      </c>
      <c r="O492" s="31"/>
      <c r="P492" s="31" t="s">
        <v>1455</v>
      </c>
      <c r="Q492" s="30" t="s">
        <v>3917</v>
      </c>
      <c r="R492" s="31" t="s">
        <v>93</v>
      </c>
      <c r="S492" s="31" t="s">
        <v>1947</v>
      </c>
      <c r="T492" s="31" t="s">
        <v>3919</v>
      </c>
      <c r="U492" s="31" t="s">
        <v>3911</v>
      </c>
      <c r="V492" s="31"/>
      <c r="W492" s="31"/>
      <c r="X492" s="31"/>
      <c r="Y492" s="31"/>
      <c r="Z492" s="31"/>
    </row>
    <row r="493" ht="22.5" customHeight="1">
      <c r="A493" s="30" t="s">
        <v>3920</v>
      </c>
      <c r="B493" s="31" t="s">
        <v>3921</v>
      </c>
      <c r="C493" s="32" t="s">
        <v>1</v>
      </c>
      <c r="D493" s="31" t="s">
        <v>3922</v>
      </c>
      <c r="E493" s="31" t="s">
        <v>3923</v>
      </c>
      <c r="F493" s="31" t="s">
        <v>3924</v>
      </c>
      <c r="G493" s="31" t="s">
        <v>25</v>
      </c>
      <c r="H493" s="31" t="s">
        <v>142</v>
      </c>
      <c r="I493" s="31" t="s">
        <v>860</v>
      </c>
      <c r="J493" s="31" t="s">
        <v>84</v>
      </c>
      <c r="K493" s="31" t="s">
        <v>173</v>
      </c>
      <c r="L493" s="31" t="s">
        <v>131</v>
      </c>
      <c r="M493" s="31" t="s">
        <v>41</v>
      </c>
      <c r="N493" s="31" t="s">
        <v>120</v>
      </c>
      <c r="O493" s="31"/>
      <c r="P493" s="31"/>
      <c r="Q493" s="31"/>
      <c r="R493" s="31" t="s">
        <v>93</v>
      </c>
      <c r="S493" s="31" t="s">
        <v>94</v>
      </c>
      <c r="T493" s="31" t="s">
        <v>3925</v>
      </c>
      <c r="U493" s="31" t="s">
        <v>3926</v>
      </c>
      <c r="V493" s="31"/>
      <c r="W493" s="31"/>
      <c r="X493" s="31"/>
      <c r="Y493" s="31"/>
      <c r="Z493" s="31"/>
    </row>
    <row r="494" ht="22.5" customHeight="1">
      <c r="A494" s="30" t="s">
        <v>3927</v>
      </c>
      <c r="B494" s="31" t="s">
        <v>3928</v>
      </c>
      <c r="C494" s="32" t="s">
        <v>4</v>
      </c>
      <c r="D494" s="31" t="s">
        <v>3929</v>
      </c>
      <c r="E494" s="31" t="s">
        <v>3930</v>
      </c>
      <c r="F494" s="31"/>
      <c r="G494" s="31" t="s">
        <v>35</v>
      </c>
      <c r="H494" s="31" t="s">
        <v>142</v>
      </c>
      <c r="I494" s="31" t="s">
        <v>264</v>
      </c>
      <c r="J494" s="31" t="s">
        <v>84</v>
      </c>
      <c r="K494" s="31" t="s">
        <v>173</v>
      </c>
      <c r="L494" s="31"/>
      <c r="M494" s="39" t="s">
        <v>393</v>
      </c>
      <c r="N494" s="31" t="s">
        <v>185</v>
      </c>
      <c r="O494" s="31"/>
      <c r="P494" s="31"/>
      <c r="Q494" s="31"/>
      <c r="R494" s="31"/>
      <c r="S494" s="31"/>
      <c r="T494" s="31" t="s">
        <v>3931</v>
      </c>
      <c r="U494" s="31" t="s">
        <v>3932</v>
      </c>
      <c r="V494" s="31"/>
      <c r="W494" s="31"/>
      <c r="X494" s="31"/>
      <c r="Y494" s="31"/>
      <c r="Z494" s="31"/>
    </row>
    <row r="495" ht="22.5" customHeight="1">
      <c r="A495" s="30" t="s">
        <v>3933</v>
      </c>
      <c r="B495" s="31" t="s">
        <v>3934</v>
      </c>
      <c r="C495" s="33"/>
      <c r="D495" s="31" t="s">
        <v>3936</v>
      </c>
      <c r="E495" s="31" t="s">
        <v>3937</v>
      </c>
      <c r="F495" s="31" t="s">
        <v>3938</v>
      </c>
      <c r="G495" s="31" t="s">
        <v>25</v>
      </c>
      <c r="H495" s="31" t="s">
        <v>142</v>
      </c>
      <c r="I495" s="31" t="s">
        <v>3939</v>
      </c>
      <c r="J495" s="31" t="s">
        <v>84</v>
      </c>
      <c r="K495" s="31" t="s">
        <v>173</v>
      </c>
      <c r="L495" s="31" t="s">
        <v>226</v>
      </c>
      <c r="M495" s="31" t="s">
        <v>88</v>
      </c>
      <c r="N495" s="31" t="s">
        <v>89</v>
      </c>
      <c r="O495" s="31"/>
      <c r="P495" s="31"/>
      <c r="Q495" s="31"/>
      <c r="R495" s="31"/>
      <c r="S495" s="31"/>
      <c r="T495" s="31" t="s">
        <v>3940</v>
      </c>
      <c r="U495" s="31" t="s">
        <v>3941</v>
      </c>
      <c r="V495" s="31"/>
      <c r="W495" s="31"/>
      <c r="X495" s="31"/>
      <c r="Y495" s="31"/>
      <c r="Z495" s="31"/>
    </row>
    <row r="496" ht="22.5" customHeight="1">
      <c r="A496" s="30" t="s">
        <v>3942</v>
      </c>
      <c r="B496" s="31" t="s">
        <v>3943</v>
      </c>
      <c r="C496" s="32" t="s">
        <v>523</v>
      </c>
      <c r="D496" s="31" t="s">
        <v>3944</v>
      </c>
      <c r="E496" s="31" t="s">
        <v>3945</v>
      </c>
      <c r="F496" s="31"/>
      <c r="G496" s="31" t="s">
        <v>25</v>
      </c>
      <c r="H496" s="31" t="s">
        <v>142</v>
      </c>
      <c r="I496" s="31" t="s">
        <v>1073</v>
      </c>
      <c r="J496" s="31" t="s">
        <v>84</v>
      </c>
      <c r="K496" s="31" t="s">
        <v>173</v>
      </c>
      <c r="L496" s="31" t="s">
        <v>226</v>
      </c>
      <c r="M496" s="31" t="s">
        <v>152</v>
      </c>
      <c r="N496" s="31" t="s">
        <v>153</v>
      </c>
      <c r="O496" s="31"/>
      <c r="P496" s="31"/>
      <c r="Q496" s="31"/>
      <c r="R496" s="31" t="s">
        <v>93</v>
      </c>
      <c r="S496" s="31" t="s">
        <v>94</v>
      </c>
      <c r="T496" s="31" t="s">
        <v>3946</v>
      </c>
      <c r="U496" s="31" t="s">
        <v>3947</v>
      </c>
      <c r="V496" s="30" t="s">
        <v>3948</v>
      </c>
      <c r="W496" s="31"/>
      <c r="X496" s="31"/>
      <c r="Y496" s="31"/>
      <c r="Z496" s="31"/>
    </row>
    <row r="497" ht="22.5" customHeight="1">
      <c r="A497" s="30" t="s">
        <v>3949</v>
      </c>
      <c r="B497" s="31" t="s">
        <v>3950</v>
      </c>
      <c r="C497" s="33"/>
      <c r="D497" s="31" t="s">
        <v>3951</v>
      </c>
      <c r="E497" s="31" t="s">
        <v>3952</v>
      </c>
      <c r="F497" s="31"/>
      <c r="G497" s="31" t="s">
        <v>25</v>
      </c>
      <c r="H497" s="31" t="s">
        <v>142</v>
      </c>
      <c r="I497" s="31" t="s">
        <v>3285</v>
      </c>
      <c r="J497" s="31" t="s">
        <v>84</v>
      </c>
      <c r="K497" s="31" t="s">
        <v>173</v>
      </c>
      <c r="L497" s="31" t="s">
        <v>131</v>
      </c>
      <c r="M497" s="31" t="s">
        <v>52</v>
      </c>
      <c r="N497" s="31" t="s">
        <v>144</v>
      </c>
      <c r="O497" s="31"/>
      <c r="P497" s="31"/>
      <c r="Q497" s="31"/>
      <c r="R497" s="31" t="s">
        <v>93</v>
      </c>
      <c r="S497" s="31" t="s">
        <v>94</v>
      </c>
      <c r="T497" s="31" t="s">
        <v>3953</v>
      </c>
      <c r="U497" s="31" t="s">
        <v>3954</v>
      </c>
      <c r="V497" s="30" t="s">
        <v>3955</v>
      </c>
      <c r="W497" s="31"/>
      <c r="X497" s="31"/>
      <c r="Y497" s="31"/>
      <c r="Z497" s="31"/>
    </row>
    <row r="498" ht="22.5" customHeight="1">
      <c r="A498" s="30" t="s">
        <v>3956</v>
      </c>
      <c r="B498" s="31" t="s">
        <v>3957</v>
      </c>
      <c r="C498" s="32" t="s">
        <v>1</v>
      </c>
      <c r="D498" s="31" t="s">
        <v>3958</v>
      </c>
      <c r="E498" s="31" t="s">
        <v>3959</v>
      </c>
      <c r="F498" s="31" t="s">
        <v>3960</v>
      </c>
      <c r="G498" s="31" t="s">
        <v>37</v>
      </c>
      <c r="H498" s="31" t="s">
        <v>142</v>
      </c>
      <c r="I498" s="31" t="s">
        <v>860</v>
      </c>
      <c r="J498" s="31" t="s">
        <v>84</v>
      </c>
      <c r="K498" s="31" t="s">
        <v>173</v>
      </c>
      <c r="L498" s="31" t="s">
        <v>131</v>
      </c>
      <c r="M498" s="31" t="s">
        <v>88</v>
      </c>
      <c r="N498" s="31" t="s">
        <v>89</v>
      </c>
      <c r="O498" s="31"/>
      <c r="P498" s="31" t="s">
        <v>445</v>
      </c>
      <c r="Q498" s="31"/>
      <c r="R498" s="31" t="s">
        <v>93</v>
      </c>
      <c r="S498" s="31" t="s">
        <v>94</v>
      </c>
      <c r="T498" s="31" t="s">
        <v>3961</v>
      </c>
      <c r="U498" s="31" t="s">
        <v>3962</v>
      </c>
      <c r="V498" s="30" t="s">
        <v>3963</v>
      </c>
      <c r="W498" s="31"/>
      <c r="X498" s="31"/>
      <c r="Y498" s="31"/>
      <c r="Z498" s="31"/>
    </row>
    <row r="499" ht="22.5" customHeight="1">
      <c r="A499" s="30" t="s">
        <v>3964</v>
      </c>
      <c r="B499" s="39" t="s">
        <v>3965</v>
      </c>
      <c r="C499" s="32" t="s">
        <v>3966</v>
      </c>
      <c r="D499" s="31" t="s">
        <v>3967</v>
      </c>
      <c r="E499" s="31" t="s">
        <v>3968</v>
      </c>
      <c r="F499" s="31"/>
      <c r="G499" s="31" t="s">
        <v>36</v>
      </c>
      <c r="H499" s="31" t="s">
        <v>142</v>
      </c>
      <c r="I499" s="31" t="s">
        <v>712</v>
      </c>
      <c r="J499" s="31" t="s">
        <v>84</v>
      </c>
      <c r="K499" s="31" t="s">
        <v>173</v>
      </c>
      <c r="L499" s="31" t="s">
        <v>86</v>
      </c>
      <c r="M499" s="31" t="s">
        <v>344</v>
      </c>
      <c r="N499" s="31" t="s">
        <v>190</v>
      </c>
      <c r="O499" s="31"/>
      <c r="P499" s="31" t="s">
        <v>281</v>
      </c>
      <c r="Q499" s="31"/>
      <c r="R499" s="31"/>
      <c r="S499" s="31"/>
      <c r="T499" s="31" t="s">
        <v>3969</v>
      </c>
      <c r="U499" s="31" t="s">
        <v>3970</v>
      </c>
      <c r="V499" s="30" t="s">
        <v>3971</v>
      </c>
      <c r="W499" s="31"/>
      <c r="X499" s="31"/>
      <c r="Y499" s="31"/>
      <c r="Z499" s="31"/>
    </row>
    <row r="500" ht="22.5" customHeight="1">
      <c r="A500" s="30" t="s">
        <v>3972</v>
      </c>
      <c r="B500" s="39" t="s">
        <v>3973</v>
      </c>
      <c r="C500" s="32" t="s">
        <v>1</v>
      </c>
      <c r="D500" s="31" t="s">
        <v>3974</v>
      </c>
      <c r="E500" s="31" t="s">
        <v>3975</v>
      </c>
      <c r="F500" s="31" t="s">
        <v>3976</v>
      </c>
      <c r="G500" s="31" t="s">
        <v>36</v>
      </c>
      <c r="H500" s="31" t="s">
        <v>142</v>
      </c>
      <c r="I500" s="31" t="s">
        <v>2296</v>
      </c>
      <c r="J500" s="31" t="s">
        <v>84</v>
      </c>
      <c r="K500" s="31" t="s">
        <v>173</v>
      </c>
      <c r="L500" s="31" t="s">
        <v>131</v>
      </c>
      <c r="M500" s="31" t="s">
        <v>153</v>
      </c>
      <c r="N500" s="31" t="s">
        <v>576</v>
      </c>
      <c r="O500" s="31"/>
      <c r="P500" s="31" t="s">
        <v>701</v>
      </c>
      <c r="Q500" s="31"/>
      <c r="R500" s="31" t="s">
        <v>93</v>
      </c>
      <c r="S500" s="31" t="s">
        <v>94</v>
      </c>
      <c r="T500" s="31" t="s">
        <v>3977</v>
      </c>
      <c r="U500" s="31" t="s">
        <v>3970</v>
      </c>
      <c r="V500" s="31"/>
      <c r="W500" s="31"/>
      <c r="X500" s="31"/>
      <c r="Y500" s="31"/>
      <c r="Z500" s="31"/>
    </row>
    <row r="501" ht="22.5" customHeight="1">
      <c r="A501" s="30" t="s">
        <v>3978</v>
      </c>
      <c r="B501" s="31" t="s">
        <v>3979</v>
      </c>
      <c r="C501" s="32" t="s">
        <v>0</v>
      </c>
      <c r="D501" s="31" t="s">
        <v>3980</v>
      </c>
      <c r="E501" s="31" t="s">
        <v>3981</v>
      </c>
      <c r="F501" s="31" t="s">
        <v>3982</v>
      </c>
      <c r="G501" s="31" t="s">
        <v>29</v>
      </c>
      <c r="H501" s="31" t="s">
        <v>142</v>
      </c>
      <c r="I501" s="31" t="s">
        <v>444</v>
      </c>
      <c r="J501" s="31" t="s">
        <v>84</v>
      </c>
      <c r="K501" s="31" t="s">
        <v>85</v>
      </c>
      <c r="L501" s="31" t="s">
        <v>226</v>
      </c>
      <c r="M501" s="31" t="s">
        <v>344</v>
      </c>
      <c r="N501" s="31" t="s">
        <v>190</v>
      </c>
      <c r="O501" s="31"/>
      <c r="P501" s="31" t="s">
        <v>445</v>
      </c>
      <c r="Q501" s="30" t="s">
        <v>3983</v>
      </c>
      <c r="R501" s="31" t="s">
        <v>93</v>
      </c>
      <c r="S501" s="31" t="s">
        <v>842</v>
      </c>
      <c r="T501" s="31" t="s">
        <v>3984</v>
      </c>
      <c r="U501" s="31" t="s">
        <v>3985</v>
      </c>
      <c r="V501" s="30" t="s">
        <v>3986</v>
      </c>
      <c r="W501" s="31"/>
      <c r="X501" s="31"/>
      <c r="Y501" s="31"/>
      <c r="Z501" s="31"/>
    </row>
    <row r="502" ht="22.5" customHeight="1">
      <c r="A502" s="30" t="s">
        <v>3987</v>
      </c>
      <c r="B502" s="31" t="s">
        <v>3988</v>
      </c>
      <c r="C502" s="32" t="s">
        <v>3989</v>
      </c>
      <c r="D502" s="31" t="s">
        <v>3990</v>
      </c>
      <c r="E502" s="31" t="s">
        <v>3991</v>
      </c>
      <c r="F502" s="31"/>
      <c r="G502" s="31" t="s">
        <v>23</v>
      </c>
      <c r="H502" s="31" t="s">
        <v>142</v>
      </c>
      <c r="I502" s="31" t="s">
        <v>3285</v>
      </c>
      <c r="J502" s="31" t="s">
        <v>84</v>
      </c>
      <c r="K502" s="31" t="s">
        <v>173</v>
      </c>
      <c r="L502" s="31" t="s">
        <v>226</v>
      </c>
      <c r="M502" s="39" t="s">
        <v>228</v>
      </c>
      <c r="N502" s="31" t="s">
        <v>185</v>
      </c>
      <c r="O502" s="31"/>
      <c r="P502" s="31" t="s">
        <v>3992</v>
      </c>
      <c r="Q502" s="31"/>
      <c r="R502" s="31"/>
      <c r="S502" s="31"/>
      <c r="T502" s="31" t="s">
        <v>3993</v>
      </c>
      <c r="U502" s="31" t="s">
        <v>3994</v>
      </c>
      <c r="V502" s="31"/>
      <c r="W502" s="31"/>
      <c r="X502" s="31"/>
      <c r="Y502" s="31"/>
      <c r="Z502" s="31"/>
    </row>
    <row r="503" ht="22.5" customHeight="1">
      <c r="A503" s="30" t="s">
        <v>3995</v>
      </c>
      <c r="B503" s="31" t="s">
        <v>3996</v>
      </c>
      <c r="C503" s="32" t="s">
        <v>3997</v>
      </c>
      <c r="D503" s="31" t="s">
        <v>3998</v>
      </c>
      <c r="E503" s="31" t="s">
        <v>3999</v>
      </c>
      <c r="F503" s="31" t="s">
        <v>4000</v>
      </c>
      <c r="G503" s="31" t="s">
        <v>25</v>
      </c>
      <c r="H503" s="31" t="s">
        <v>142</v>
      </c>
      <c r="I503" s="31" t="s">
        <v>225</v>
      </c>
      <c r="J503" s="31" t="s">
        <v>84</v>
      </c>
      <c r="K503" s="31" t="s">
        <v>173</v>
      </c>
      <c r="L503" s="31" t="s">
        <v>280</v>
      </c>
      <c r="M503" s="31" t="s">
        <v>344</v>
      </c>
      <c r="N503" s="31" t="s">
        <v>210</v>
      </c>
      <c r="O503" s="31"/>
      <c r="P503" s="31"/>
      <c r="Q503" s="30" t="s">
        <v>4001</v>
      </c>
      <c r="R503" s="31" t="s">
        <v>93</v>
      </c>
      <c r="S503" s="31" t="s">
        <v>842</v>
      </c>
      <c r="T503" s="31" t="s">
        <v>4002</v>
      </c>
      <c r="U503" s="31" t="s">
        <v>4003</v>
      </c>
      <c r="V503" s="30" t="s">
        <v>4004</v>
      </c>
      <c r="W503" s="31"/>
      <c r="X503" s="31"/>
      <c r="Y503" s="31"/>
      <c r="Z503" s="31"/>
    </row>
    <row r="504" ht="22.5" customHeight="1">
      <c r="A504" s="30" t="s">
        <v>4006</v>
      </c>
      <c r="B504" s="31" t="s">
        <v>4007</v>
      </c>
      <c r="C504" s="32" t="s">
        <v>18</v>
      </c>
      <c r="D504" s="31" t="s">
        <v>4008</v>
      </c>
      <c r="E504" s="31" t="s">
        <v>4009</v>
      </c>
      <c r="F504" s="31" t="s">
        <v>4010</v>
      </c>
      <c r="G504" s="31" t="s">
        <v>35</v>
      </c>
      <c r="H504" s="31" t="s">
        <v>142</v>
      </c>
      <c r="I504" s="31" t="s">
        <v>925</v>
      </c>
      <c r="J504" s="31" t="s">
        <v>84</v>
      </c>
      <c r="K504" s="31" t="s">
        <v>85</v>
      </c>
      <c r="L504" s="31" t="s">
        <v>280</v>
      </c>
      <c r="M504" s="31" t="s">
        <v>542</v>
      </c>
      <c r="N504" s="31" t="s">
        <v>210</v>
      </c>
      <c r="O504" s="31" t="s">
        <v>4011</v>
      </c>
      <c r="P504" s="31" t="s">
        <v>320</v>
      </c>
      <c r="Q504" s="31"/>
      <c r="R504" s="31" t="s">
        <v>93</v>
      </c>
      <c r="S504" s="31" t="s">
        <v>946</v>
      </c>
      <c r="T504" s="31" t="s">
        <v>4012</v>
      </c>
      <c r="U504" s="31" t="s">
        <v>4013</v>
      </c>
      <c r="V504" s="30" t="s">
        <v>4014</v>
      </c>
      <c r="W504" s="31"/>
      <c r="X504" s="31"/>
      <c r="Y504" s="31"/>
      <c r="Z504" s="31"/>
    </row>
    <row r="505" ht="22.5" customHeight="1">
      <c r="A505" s="30" t="s">
        <v>4015</v>
      </c>
      <c r="B505" s="31" t="s">
        <v>4016</v>
      </c>
      <c r="C505" s="32" t="s">
        <v>4017</v>
      </c>
      <c r="D505" s="31" t="s">
        <v>4018</v>
      </c>
      <c r="E505" s="31" t="s">
        <v>4019</v>
      </c>
      <c r="F505" s="31" t="s">
        <v>4020</v>
      </c>
      <c r="G505" s="31" t="s">
        <v>38</v>
      </c>
      <c r="H505" s="31" t="s">
        <v>142</v>
      </c>
      <c r="I505" s="31" t="s">
        <v>4021</v>
      </c>
      <c r="J505" s="31" t="s">
        <v>84</v>
      </c>
      <c r="K505" s="31" t="s">
        <v>173</v>
      </c>
      <c r="L505" s="31" t="s">
        <v>226</v>
      </c>
      <c r="M505" s="31" t="s">
        <v>101</v>
      </c>
      <c r="N505" s="31" t="s">
        <v>155</v>
      </c>
      <c r="O505" s="31"/>
      <c r="P505" s="31" t="s">
        <v>3310</v>
      </c>
      <c r="Q505" s="31"/>
      <c r="R505" s="31" t="s">
        <v>93</v>
      </c>
      <c r="S505" s="31" t="s">
        <v>94</v>
      </c>
      <c r="T505" s="31" t="s">
        <v>4022</v>
      </c>
      <c r="U505" s="31" t="s">
        <v>4023</v>
      </c>
      <c r="V505" s="30" t="s">
        <v>4024</v>
      </c>
      <c r="W505" s="31"/>
      <c r="X505" s="31"/>
      <c r="Y505" s="31"/>
      <c r="Z505" s="31"/>
    </row>
    <row r="506" ht="22.5" customHeight="1">
      <c r="A506" s="30" t="s">
        <v>4025</v>
      </c>
      <c r="B506" s="31" t="s">
        <v>4026</v>
      </c>
      <c r="C506" s="33"/>
      <c r="D506" s="31" t="s">
        <v>4027</v>
      </c>
      <c r="E506" s="31" t="s">
        <v>4028</v>
      </c>
      <c r="F506" s="31" t="s">
        <v>4029</v>
      </c>
      <c r="G506" s="31" t="s">
        <v>29</v>
      </c>
      <c r="H506" s="31" t="s">
        <v>142</v>
      </c>
      <c r="I506" s="31" t="s">
        <v>444</v>
      </c>
      <c r="J506" s="31" t="s">
        <v>84</v>
      </c>
      <c r="K506" s="31" t="s">
        <v>173</v>
      </c>
      <c r="L506" s="31" t="s">
        <v>280</v>
      </c>
      <c r="M506" s="31" t="s">
        <v>542</v>
      </c>
      <c r="N506" s="31" t="s">
        <v>210</v>
      </c>
      <c r="O506" s="31"/>
      <c r="P506" s="31"/>
      <c r="Q506" s="31"/>
      <c r="R506" s="31" t="s">
        <v>93</v>
      </c>
      <c r="S506" s="31" t="s">
        <v>94</v>
      </c>
      <c r="T506" s="31" t="s">
        <v>4030</v>
      </c>
      <c r="U506" s="31" t="s">
        <v>4031</v>
      </c>
      <c r="V506" s="31"/>
      <c r="W506" s="31"/>
      <c r="X506" s="31"/>
      <c r="Y506" s="31"/>
      <c r="Z506" s="31"/>
    </row>
    <row r="507" ht="22.5" customHeight="1">
      <c r="A507" s="30" t="s">
        <v>4032</v>
      </c>
      <c r="B507" s="31" t="s">
        <v>4033</v>
      </c>
      <c r="C507" s="33"/>
      <c r="D507" s="31" t="s">
        <v>4034</v>
      </c>
      <c r="E507" s="31" t="s">
        <v>4035</v>
      </c>
      <c r="F507" s="31"/>
      <c r="G507" s="31" t="s">
        <v>25</v>
      </c>
      <c r="H507" s="31" t="s">
        <v>142</v>
      </c>
      <c r="I507" s="31" t="s">
        <v>2601</v>
      </c>
      <c r="J507" s="31" t="s">
        <v>377</v>
      </c>
      <c r="K507" s="31" t="s">
        <v>85</v>
      </c>
      <c r="L507" s="31" t="s">
        <v>280</v>
      </c>
      <c r="M507" s="39" t="s">
        <v>227</v>
      </c>
      <c r="N507" s="39" t="s">
        <v>228</v>
      </c>
      <c r="O507" s="31"/>
      <c r="P507" s="31" t="s">
        <v>2755</v>
      </c>
      <c r="Q507" s="30" t="s">
        <v>4036</v>
      </c>
      <c r="R507" s="31" t="s">
        <v>93</v>
      </c>
      <c r="S507" s="31" t="s">
        <v>842</v>
      </c>
      <c r="T507" s="31" t="s">
        <v>4037</v>
      </c>
      <c r="U507" s="31" t="s">
        <v>4038</v>
      </c>
      <c r="V507" s="30" t="s">
        <v>4039</v>
      </c>
      <c r="W507" s="31"/>
      <c r="X507" s="31"/>
      <c r="Y507" s="31"/>
      <c r="Z507" s="31"/>
    </row>
    <row r="508" ht="22.5" customHeight="1">
      <c r="A508" s="30" t="s">
        <v>4040</v>
      </c>
      <c r="B508" s="31" t="s">
        <v>4041</v>
      </c>
      <c r="C508" s="33"/>
      <c r="D508" s="31" t="s">
        <v>78</v>
      </c>
      <c r="E508" s="31" t="s">
        <v>4042</v>
      </c>
      <c r="F508" s="31"/>
      <c r="G508" s="31"/>
      <c r="H508" s="31" t="s">
        <v>82</v>
      </c>
      <c r="I508" s="31"/>
      <c r="J508" s="31"/>
      <c r="K508" s="31"/>
      <c r="L508" s="31"/>
      <c r="M508" s="31"/>
      <c r="N508" s="31"/>
      <c r="O508" s="31"/>
      <c r="P508" s="31"/>
      <c r="Q508" s="31"/>
      <c r="R508" s="31"/>
      <c r="S508" s="31"/>
      <c r="T508" s="31"/>
      <c r="U508" s="31" t="s">
        <v>4043</v>
      </c>
      <c r="V508" s="31"/>
      <c r="W508" s="31"/>
      <c r="X508" s="31"/>
      <c r="Y508" s="31"/>
      <c r="Z508" s="31"/>
    </row>
    <row r="509" ht="22.5" customHeight="1">
      <c r="A509" s="30" t="s">
        <v>4044</v>
      </c>
      <c r="B509" s="31" t="s">
        <v>4045</v>
      </c>
      <c r="C509" s="33"/>
      <c r="D509" s="31" t="s">
        <v>78</v>
      </c>
      <c r="E509" s="31" t="s">
        <v>4046</v>
      </c>
      <c r="F509" s="31"/>
      <c r="G509" s="31"/>
      <c r="H509" s="31" t="s">
        <v>82</v>
      </c>
      <c r="I509" s="31"/>
      <c r="J509" s="31"/>
      <c r="K509" s="31"/>
      <c r="L509" s="31"/>
      <c r="M509" s="31"/>
      <c r="N509" s="31"/>
      <c r="O509" s="31"/>
      <c r="P509" s="31"/>
      <c r="Q509" s="31"/>
      <c r="R509" s="31"/>
      <c r="S509" s="31"/>
      <c r="T509" s="31"/>
      <c r="U509" s="31" t="s">
        <v>4048</v>
      </c>
      <c r="V509" s="31"/>
      <c r="W509" s="31"/>
      <c r="X509" s="31"/>
      <c r="Y509" s="31"/>
      <c r="Z509" s="31"/>
    </row>
    <row r="510" ht="22.5" customHeight="1">
      <c r="A510" s="30" t="s">
        <v>4049</v>
      </c>
      <c r="B510" s="31" t="s">
        <v>4050</v>
      </c>
      <c r="C510" s="33"/>
      <c r="D510" s="31" t="s">
        <v>78</v>
      </c>
      <c r="E510" s="31" t="s">
        <v>4051</v>
      </c>
      <c r="F510" s="31" t="s">
        <v>4052</v>
      </c>
      <c r="G510" s="31" t="s">
        <v>4053</v>
      </c>
      <c r="H510" s="31" t="s">
        <v>82</v>
      </c>
      <c r="I510" s="31" t="s">
        <v>83</v>
      </c>
      <c r="J510" s="31" t="s">
        <v>84</v>
      </c>
      <c r="K510" s="31" t="s">
        <v>107</v>
      </c>
      <c r="L510" s="31" t="s">
        <v>280</v>
      </c>
      <c r="M510" s="31" t="s">
        <v>120</v>
      </c>
      <c r="N510" s="31" t="s">
        <v>88</v>
      </c>
      <c r="O510" s="31"/>
      <c r="P510" s="31" t="s">
        <v>4054</v>
      </c>
      <c r="Q510" s="31"/>
      <c r="R510" s="31"/>
      <c r="S510" s="31" t="s">
        <v>4055</v>
      </c>
      <c r="T510" s="31" t="s">
        <v>4056</v>
      </c>
      <c r="U510" s="31" t="s">
        <v>4057</v>
      </c>
      <c r="V510" s="31"/>
      <c r="W510" s="31"/>
      <c r="X510" s="31"/>
      <c r="Y510" s="31"/>
      <c r="Z510" s="31"/>
    </row>
    <row r="511" ht="22.5" customHeight="1">
      <c r="A511" s="30" t="s">
        <v>4058</v>
      </c>
      <c r="B511" s="31" t="s">
        <v>4059</v>
      </c>
      <c r="C511" s="33"/>
      <c r="D511" s="31" t="s">
        <v>78</v>
      </c>
      <c r="E511" s="31" t="s">
        <v>4060</v>
      </c>
      <c r="F511" s="31"/>
      <c r="G511" s="31"/>
      <c r="H511" s="31" t="s">
        <v>82</v>
      </c>
      <c r="I511" s="31"/>
      <c r="J511" s="31"/>
      <c r="K511" s="31"/>
      <c r="L511" s="31"/>
      <c r="M511" s="31"/>
      <c r="N511" s="31"/>
      <c r="O511" s="31"/>
      <c r="P511" s="31"/>
      <c r="Q511" s="31"/>
      <c r="R511" s="31"/>
      <c r="S511" s="31"/>
      <c r="T511" s="31"/>
      <c r="U511" s="31" t="s">
        <v>4062</v>
      </c>
      <c r="V511" s="31"/>
      <c r="W511" s="31"/>
      <c r="X511" s="31"/>
      <c r="Y511" s="31"/>
      <c r="Z511" s="31"/>
    </row>
    <row r="512" ht="22.5" customHeight="1">
      <c r="A512" s="30" t="s">
        <v>4063</v>
      </c>
      <c r="B512" s="31" t="s">
        <v>4064</v>
      </c>
      <c r="C512" s="33"/>
      <c r="D512" s="31" t="s">
        <v>78</v>
      </c>
      <c r="E512" s="31" t="s">
        <v>4065</v>
      </c>
      <c r="F512" s="31"/>
      <c r="G512" s="31"/>
      <c r="H512" s="31" t="s">
        <v>82</v>
      </c>
      <c r="I512" s="31"/>
      <c r="J512" s="31"/>
      <c r="K512" s="31"/>
      <c r="L512" s="31"/>
      <c r="M512" s="31"/>
      <c r="N512" s="31"/>
      <c r="O512" s="31"/>
      <c r="P512" s="31"/>
      <c r="Q512" s="31"/>
      <c r="R512" s="31"/>
      <c r="S512" s="31"/>
      <c r="T512" s="31"/>
      <c r="U512" s="31" t="s">
        <v>4066</v>
      </c>
      <c r="V512" s="31"/>
      <c r="W512" s="31"/>
      <c r="X512" s="31"/>
      <c r="Y512" s="31"/>
      <c r="Z512" s="31"/>
    </row>
    <row r="513" ht="22.5" customHeight="1">
      <c r="A513" s="30" t="s">
        <v>4067</v>
      </c>
      <c r="B513" s="31" t="s">
        <v>4068</v>
      </c>
      <c r="C513" s="33"/>
      <c r="D513" s="31" t="s">
        <v>78</v>
      </c>
      <c r="E513" s="31" t="s">
        <v>4069</v>
      </c>
      <c r="F513" s="31"/>
      <c r="G513" s="31" t="s">
        <v>2303</v>
      </c>
      <c r="H513" s="31" t="s">
        <v>82</v>
      </c>
      <c r="I513" s="31"/>
      <c r="J513" s="31"/>
      <c r="K513" s="31"/>
      <c r="L513" s="31"/>
      <c r="M513" s="31"/>
      <c r="N513" s="31"/>
      <c r="O513" s="31"/>
      <c r="P513" s="31"/>
      <c r="Q513" s="31"/>
      <c r="R513" s="31"/>
      <c r="S513" s="31"/>
      <c r="T513" s="31"/>
      <c r="U513" s="31" t="s">
        <v>4070</v>
      </c>
      <c r="V513" s="31"/>
      <c r="W513" s="31"/>
      <c r="X513" s="31"/>
      <c r="Y513" s="31"/>
      <c r="Z513" s="31"/>
    </row>
    <row r="514" ht="22.5" customHeight="1">
      <c r="A514" s="30" t="s">
        <v>4071</v>
      </c>
      <c r="B514" s="31" t="s">
        <v>4073</v>
      </c>
      <c r="C514" s="33"/>
      <c r="D514" s="31" t="s">
        <v>78</v>
      </c>
      <c r="E514" s="31" t="s">
        <v>4074</v>
      </c>
      <c r="F514" s="31"/>
      <c r="G514" s="31" t="s">
        <v>3145</v>
      </c>
      <c r="H514" s="31" t="s">
        <v>82</v>
      </c>
      <c r="I514" s="31" t="s">
        <v>83</v>
      </c>
      <c r="J514" s="31" t="s">
        <v>377</v>
      </c>
      <c r="K514" s="31" t="s">
        <v>107</v>
      </c>
      <c r="L514" s="31" t="s">
        <v>86</v>
      </c>
      <c r="M514" s="31" t="s">
        <v>120</v>
      </c>
      <c r="N514" s="31" t="s">
        <v>88</v>
      </c>
      <c r="O514" s="31"/>
      <c r="P514" s="31" t="s">
        <v>1723</v>
      </c>
      <c r="Q514" s="30" t="s">
        <v>3146</v>
      </c>
      <c r="R514" s="31"/>
      <c r="S514" s="31" t="s">
        <v>64</v>
      </c>
      <c r="T514" s="31" t="s">
        <v>4075</v>
      </c>
      <c r="U514" s="31" t="s">
        <v>4076</v>
      </c>
      <c r="V514" s="31"/>
      <c r="W514" s="31"/>
      <c r="X514" s="31"/>
      <c r="Y514" s="31"/>
      <c r="Z514" s="31"/>
    </row>
    <row r="515" ht="22.5" customHeight="1">
      <c r="A515" s="30" t="s">
        <v>4077</v>
      </c>
      <c r="B515" s="31" t="s">
        <v>4078</v>
      </c>
      <c r="C515" s="33"/>
      <c r="D515" s="31" t="s">
        <v>78</v>
      </c>
      <c r="E515" s="31" t="s">
        <v>4079</v>
      </c>
      <c r="F515" s="31"/>
      <c r="G515" s="31"/>
      <c r="H515" s="31" t="s">
        <v>82</v>
      </c>
      <c r="I515" s="31"/>
      <c r="J515" s="31"/>
      <c r="K515" s="31"/>
      <c r="L515" s="31"/>
      <c r="M515" s="31"/>
      <c r="N515" s="31"/>
      <c r="O515" s="31"/>
      <c r="P515" s="31"/>
      <c r="Q515" s="31"/>
      <c r="R515" s="31"/>
      <c r="S515" s="31"/>
      <c r="T515" s="31"/>
      <c r="U515" s="31" t="s">
        <v>4081</v>
      </c>
      <c r="V515" s="31"/>
      <c r="W515" s="31"/>
      <c r="X515" s="31"/>
      <c r="Y515" s="31"/>
      <c r="Z515" s="31"/>
    </row>
    <row r="516" ht="22.5" customHeight="1">
      <c r="A516" s="30" t="s">
        <v>4082</v>
      </c>
      <c r="B516" s="31" t="s">
        <v>4083</v>
      </c>
      <c r="C516" s="32" t="s">
        <v>1</v>
      </c>
      <c r="D516" s="31" t="s">
        <v>4084</v>
      </c>
      <c r="E516" s="31" t="s">
        <v>4085</v>
      </c>
      <c r="F516" s="31" t="s">
        <v>4086</v>
      </c>
      <c r="G516" s="31" t="s">
        <v>25</v>
      </c>
      <c r="H516" s="31" t="s">
        <v>142</v>
      </c>
      <c r="I516" s="31" t="s">
        <v>4087</v>
      </c>
      <c r="J516" s="31" t="s">
        <v>84</v>
      </c>
      <c r="K516" s="31" t="s">
        <v>85</v>
      </c>
      <c r="L516" s="31" t="s">
        <v>280</v>
      </c>
      <c r="M516" s="31" t="s">
        <v>88</v>
      </c>
      <c r="N516" s="31" t="s">
        <v>89</v>
      </c>
      <c r="O516" s="31"/>
      <c r="P516" s="31"/>
      <c r="Q516" s="30" t="s">
        <v>4088</v>
      </c>
      <c r="R516" s="31" t="s">
        <v>93</v>
      </c>
      <c r="S516" s="31" t="s">
        <v>842</v>
      </c>
      <c r="T516" s="31" t="s">
        <v>4089</v>
      </c>
      <c r="U516" s="31" t="s">
        <v>4090</v>
      </c>
      <c r="V516" s="30" t="s">
        <v>4091</v>
      </c>
      <c r="W516" s="31"/>
      <c r="X516" s="31"/>
      <c r="Y516" s="31"/>
      <c r="Z516" s="31"/>
    </row>
    <row r="517" ht="22.5" customHeight="1">
      <c r="A517" s="30" t="s">
        <v>4092</v>
      </c>
      <c r="B517" s="31" t="s">
        <v>4093</v>
      </c>
      <c r="C517" s="32" t="s">
        <v>2554</v>
      </c>
      <c r="D517" s="31" t="s">
        <v>4094</v>
      </c>
      <c r="E517" s="31" t="s">
        <v>4095</v>
      </c>
      <c r="F517" s="31" t="s">
        <v>4096</v>
      </c>
      <c r="G517" s="31" t="s">
        <v>25</v>
      </c>
      <c r="H517" s="31" t="s">
        <v>142</v>
      </c>
      <c r="I517" s="31" t="s">
        <v>1034</v>
      </c>
      <c r="J517" s="31" t="s">
        <v>84</v>
      </c>
      <c r="K517" s="31" t="s">
        <v>173</v>
      </c>
      <c r="L517" s="31" t="s">
        <v>280</v>
      </c>
      <c r="M517" s="31" t="s">
        <v>41</v>
      </c>
      <c r="N517" s="31" t="s">
        <v>120</v>
      </c>
      <c r="O517" s="31"/>
      <c r="P517" s="31"/>
      <c r="Q517" s="31"/>
      <c r="R517" s="31" t="s">
        <v>93</v>
      </c>
      <c r="S517" s="31" t="s">
        <v>94</v>
      </c>
      <c r="T517" s="31" t="s">
        <v>4097</v>
      </c>
      <c r="U517" s="31" t="s">
        <v>4098</v>
      </c>
      <c r="V517" s="30" t="s">
        <v>4099</v>
      </c>
      <c r="W517" s="31"/>
      <c r="X517" s="31"/>
      <c r="Y517" s="31"/>
      <c r="Z517" s="31"/>
    </row>
    <row r="518" ht="22.5" customHeight="1">
      <c r="A518" s="30" t="s">
        <v>4100</v>
      </c>
      <c r="B518" s="31" t="s">
        <v>4101</v>
      </c>
      <c r="C518" s="33"/>
      <c r="D518" s="31" t="s">
        <v>4102</v>
      </c>
      <c r="E518" s="31" t="s">
        <v>4103</v>
      </c>
      <c r="F518" s="31"/>
      <c r="G518" s="31" t="s">
        <v>25</v>
      </c>
      <c r="H518" s="31" t="s">
        <v>142</v>
      </c>
      <c r="I518" s="31"/>
      <c r="J518" s="31"/>
      <c r="K518" s="31"/>
      <c r="L518" s="31"/>
      <c r="M518" s="31"/>
      <c r="N518" s="31"/>
      <c r="O518" s="31"/>
      <c r="P518" s="31"/>
      <c r="Q518" s="31"/>
      <c r="R518" s="31"/>
      <c r="S518" s="31"/>
      <c r="T518" s="31" t="s">
        <v>4104</v>
      </c>
      <c r="U518" s="31" t="s">
        <v>4105</v>
      </c>
      <c r="V518" s="31"/>
      <c r="W518" s="31"/>
      <c r="X518" s="31"/>
      <c r="Y518" s="31"/>
      <c r="Z518" s="31"/>
    </row>
    <row r="519" ht="22.5" customHeight="1">
      <c r="A519" s="30" t="s">
        <v>4106</v>
      </c>
      <c r="B519" s="31" t="s">
        <v>2316</v>
      </c>
      <c r="C519" s="33"/>
      <c r="D519" s="31" t="s">
        <v>4108</v>
      </c>
      <c r="E519" s="31" t="s">
        <v>4109</v>
      </c>
      <c r="F519" s="31" t="s">
        <v>4110</v>
      </c>
      <c r="G519" s="31" t="s">
        <v>42</v>
      </c>
      <c r="H519" s="31" t="s">
        <v>142</v>
      </c>
      <c r="I519" s="31" t="s">
        <v>143</v>
      </c>
      <c r="J519" s="31" t="s">
        <v>84</v>
      </c>
      <c r="K519" s="31" t="s">
        <v>107</v>
      </c>
      <c r="L519" s="31" t="s">
        <v>654</v>
      </c>
      <c r="M519" s="31" t="s">
        <v>185</v>
      </c>
      <c r="N519" s="31" t="s">
        <v>41</v>
      </c>
      <c r="O519" s="31"/>
      <c r="P519" s="31" t="s">
        <v>186</v>
      </c>
      <c r="Q519" s="30" t="s">
        <v>4111</v>
      </c>
      <c r="R519" s="31" t="s">
        <v>93</v>
      </c>
      <c r="S519" s="31" t="s">
        <v>4112</v>
      </c>
      <c r="T519" s="31" t="s">
        <v>4113</v>
      </c>
      <c r="U519" s="31" t="s">
        <v>4114</v>
      </c>
      <c r="V519" s="31"/>
      <c r="W519" s="31"/>
      <c r="X519" s="31" t="s">
        <v>2879</v>
      </c>
      <c r="Y519" s="31"/>
      <c r="Z519" s="31"/>
    </row>
    <row r="520" ht="22.5" customHeight="1">
      <c r="A520" s="30" t="s">
        <v>4115</v>
      </c>
      <c r="B520" s="31" t="s">
        <v>4116</v>
      </c>
      <c r="C520" s="32" t="s">
        <v>636</v>
      </c>
      <c r="D520" s="31" t="s">
        <v>4117</v>
      </c>
      <c r="E520" s="31" t="s">
        <v>4118</v>
      </c>
      <c r="F520" s="31" t="s">
        <v>4120</v>
      </c>
      <c r="G520" s="31" t="s">
        <v>23</v>
      </c>
      <c r="H520" s="31" t="s">
        <v>142</v>
      </c>
      <c r="I520" s="31" t="s">
        <v>1722</v>
      </c>
      <c r="J520" s="31" t="s">
        <v>84</v>
      </c>
      <c r="K520" s="31" t="s">
        <v>85</v>
      </c>
      <c r="L520" s="31" t="s">
        <v>86</v>
      </c>
      <c r="M520" s="31" t="s">
        <v>108</v>
      </c>
      <c r="N520" s="31" t="s">
        <v>101</v>
      </c>
      <c r="O520" s="31"/>
      <c r="P520" s="31" t="s">
        <v>1518</v>
      </c>
      <c r="Q520" s="31"/>
      <c r="R520" s="31" t="s">
        <v>93</v>
      </c>
      <c r="S520" s="31" t="s">
        <v>94</v>
      </c>
      <c r="T520" s="31" t="s">
        <v>4121</v>
      </c>
      <c r="U520" s="31" t="s">
        <v>4122</v>
      </c>
      <c r="V520" s="31" t="s">
        <v>4123</v>
      </c>
      <c r="W520" s="31"/>
      <c r="X520" s="31"/>
      <c r="Y520" s="31"/>
      <c r="Z520" s="31"/>
    </row>
    <row r="521" ht="22.5" customHeight="1">
      <c r="A521" s="30" t="s">
        <v>4124</v>
      </c>
      <c r="B521" s="31" t="s">
        <v>4125</v>
      </c>
      <c r="C521" s="33"/>
      <c r="D521" s="31" t="s">
        <v>4126</v>
      </c>
      <c r="E521" s="31" t="s">
        <v>4127</v>
      </c>
      <c r="F521" s="31"/>
      <c r="G521" s="31" t="s">
        <v>25</v>
      </c>
      <c r="H521" s="31" t="s">
        <v>142</v>
      </c>
      <c r="I521" s="31"/>
      <c r="J521" s="31"/>
      <c r="K521" s="31"/>
      <c r="L521" s="31"/>
      <c r="M521" s="31"/>
      <c r="N521" s="31"/>
      <c r="O521" s="31"/>
      <c r="P521" s="31"/>
      <c r="Q521" s="31"/>
      <c r="R521" s="31"/>
      <c r="S521" s="31"/>
      <c r="T521" s="31" t="s">
        <v>4128</v>
      </c>
      <c r="U521" s="31" t="s">
        <v>4129</v>
      </c>
      <c r="V521" s="31"/>
      <c r="W521" s="31"/>
      <c r="X521" s="31"/>
      <c r="Y521" s="31"/>
      <c r="Z521" s="31"/>
    </row>
    <row r="522" ht="22.5" customHeight="1">
      <c r="A522" s="30" t="s">
        <v>4130</v>
      </c>
      <c r="B522" s="31" t="s">
        <v>4131</v>
      </c>
      <c r="C522" s="33"/>
      <c r="D522" s="31" t="s">
        <v>4132</v>
      </c>
      <c r="E522" s="31" t="s">
        <v>4133</v>
      </c>
      <c r="F522" s="31" t="s">
        <v>4134</v>
      </c>
      <c r="G522" s="31" t="s">
        <v>38</v>
      </c>
      <c r="H522" s="31" t="s">
        <v>142</v>
      </c>
      <c r="I522" s="31" t="s">
        <v>119</v>
      </c>
      <c r="J522" s="31" t="s">
        <v>84</v>
      </c>
      <c r="K522" s="31" t="s">
        <v>85</v>
      </c>
      <c r="L522" s="31" t="s">
        <v>280</v>
      </c>
      <c r="M522" s="31" t="s">
        <v>41</v>
      </c>
      <c r="N522" s="31" t="s">
        <v>120</v>
      </c>
      <c r="O522" s="31"/>
      <c r="P522" s="31" t="s">
        <v>831</v>
      </c>
      <c r="Q522" s="30" t="s">
        <v>4136</v>
      </c>
      <c r="R522" s="31" t="s">
        <v>93</v>
      </c>
      <c r="S522" s="31" t="s">
        <v>1947</v>
      </c>
      <c r="T522" s="31" t="s">
        <v>4137</v>
      </c>
      <c r="U522" s="31" t="s">
        <v>4138</v>
      </c>
      <c r="V522" s="31"/>
      <c r="W522" s="31"/>
      <c r="X522" s="31"/>
      <c r="Y522" s="31"/>
      <c r="Z522" s="31"/>
    </row>
    <row r="523" ht="22.5" customHeight="1">
      <c r="A523" s="30" t="s">
        <v>4139</v>
      </c>
      <c r="B523" s="31" t="s">
        <v>4140</v>
      </c>
      <c r="C523" s="33"/>
      <c r="D523" s="31" t="s">
        <v>4141</v>
      </c>
      <c r="E523" s="31" t="s">
        <v>4142</v>
      </c>
      <c r="F523" s="31" t="s">
        <v>4143</v>
      </c>
      <c r="G523" s="31" t="s">
        <v>23</v>
      </c>
      <c r="H523" s="31" t="s">
        <v>142</v>
      </c>
      <c r="I523" s="31" t="s">
        <v>1663</v>
      </c>
      <c r="J523" s="31" t="s">
        <v>84</v>
      </c>
      <c r="K523" s="31" t="s">
        <v>173</v>
      </c>
      <c r="L523" s="31" t="s">
        <v>280</v>
      </c>
      <c r="M523" s="31" t="s">
        <v>185</v>
      </c>
      <c r="N523" s="31" t="s">
        <v>41</v>
      </c>
      <c r="O523" s="31"/>
      <c r="P523" s="31"/>
      <c r="Q523" s="31"/>
      <c r="R523" s="31"/>
      <c r="S523" s="31"/>
      <c r="T523" s="31" t="s">
        <v>4144</v>
      </c>
      <c r="U523" s="31" t="s">
        <v>4145</v>
      </c>
      <c r="V523" s="31"/>
      <c r="W523" s="31"/>
      <c r="X523" s="31"/>
      <c r="Y523" s="31"/>
      <c r="Z523" s="31"/>
    </row>
    <row r="524" ht="22.5" customHeight="1">
      <c r="A524" s="30" t="s">
        <v>4146</v>
      </c>
      <c r="B524" s="31" t="s">
        <v>4147</v>
      </c>
      <c r="C524" s="33"/>
      <c r="D524" s="31" t="s">
        <v>4148</v>
      </c>
      <c r="E524" s="31" t="s">
        <v>4149</v>
      </c>
      <c r="F524" s="31"/>
      <c r="G524" s="31" t="s">
        <v>38</v>
      </c>
      <c r="H524" s="31" t="s">
        <v>142</v>
      </c>
      <c r="I524" s="31" t="s">
        <v>1073</v>
      </c>
      <c r="J524" s="31" t="s">
        <v>84</v>
      </c>
      <c r="K524" s="31" t="s">
        <v>173</v>
      </c>
      <c r="L524" s="31"/>
      <c r="M524" s="31" t="s">
        <v>152</v>
      </c>
      <c r="N524" s="31" t="s">
        <v>153</v>
      </c>
      <c r="O524" s="31"/>
      <c r="P524" s="31"/>
      <c r="Q524" s="31"/>
      <c r="R524" s="31"/>
      <c r="S524" s="31"/>
      <c r="T524" s="31" t="s">
        <v>4150</v>
      </c>
      <c r="U524" s="31" t="s">
        <v>4151</v>
      </c>
      <c r="V524" s="31" t="s">
        <v>4152</v>
      </c>
      <c r="W524" s="31" t="s">
        <v>4153</v>
      </c>
      <c r="X524" s="31"/>
      <c r="Y524" s="31"/>
      <c r="Z524" s="31"/>
    </row>
    <row r="525" ht="22.5" customHeight="1">
      <c r="A525" s="30" t="s">
        <v>4154</v>
      </c>
      <c r="B525" s="31" t="s">
        <v>4155</v>
      </c>
      <c r="C525" s="33"/>
      <c r="D525" s="31" t="s">
        <v>4156</v>
      </c>
      <c r="E525" s="31" t="s">
        <v>4157</v>
      </c>
      <c r="F525" s="31"/>
      <c r="G525" s="31" t="s">
        <v>25</v>
      </c>
      <c r="H525" s="31" t="s">
        <v>142</v>
      </c>
      <c r="I525" s="31" t="s">
        <v>4158</v>
      </c>
      <c r="J525" s="31" t="s">
        <v>84</v>
      </c>
      <c r="K525" s="31" t="s">
        <v>173</v>
      </c>
      <c r="L525" s="31" t="s">
        <v>280</v>
      </c>
      <c r="M525" s="31" t="s">
        <v>542</v>
      </c>
      <c r="N525" s="31" t="s">
        <v>210</v>
      </c>
      <c r="O525" s="31" t="s">
        <v>4159</v>
      </c>
      <c r="P525" s="31" t="s">
        <v>503</v>
      </c>
      <c r="Q525" s="30" t="s">
        <v>4160</v>
      </c>
      <c r="R525" s="31" t="s">
        <v>93</v>
      </c>
      <c r="S525" s="31" t="s">
        <v>716</v>
      </c>
      <c r="T525" s="31" t="s">
        <v>4161</v>
      </c>
      <c r="U525" s="31" t="s">
        <v>4162</v>
      </c>
      <c r="V525" s="30" t="s">
        <v>4163</v>
      </c>
      <c r="W525" s="31"/>
      <c r="X525" s="31"/>
      <c r="Y525" s="31"/>
      <c r="Z525" s="31"/>
    </row>
    <row r="526" ht="22.5" customHeight="1">
      <c r="A526" s="30" t="s">
        <v>4164</v>
      </c>
      <c r="B526" s="31" t="s">
        <v>1664</v>
      </c>
      <c r="C526" s="33"/>
      <c r="D526" s="31" t="s">
        <v>4166</v>
      </c>
      <c r="E526" s="31" t="s">
        <v>4167</v>
      </c>
      <c r="F526" s="31" t="s">
        <v>4168</v>
      </c>
      <c r="G526" s="31" t="s">
        <v>25</v>
      </c>
      <c r="H526" s="31" t="s">
        <v>142</v>
      </c>
      <c r="I526" s="31" t="s">
        <v>712</v>
      </c>
      <c r="J526" s="31" t="s">
        <v>84</v>
      </c>
      <c r="K526" s="31" t="s">
        <v>173</v>
      </c>
      <c r="L526" s="31" t="s">
        <v>280</v>
      </c>
      <c r="M526" s="31" t="s">
        <v>152</v>
      </c>
      <c r="N526" s="31" t="s">
        <v>153</v>
      </c>
      <c r="O526" s="31"/>
      <c r="P526" s="31"/>
      <c r="Q526" s="31"/>
      <c r="R526" s="31" t="s">
        <v>93</v>
      </c>
      <c r="S526" s="31" t="s">
        <v>94</v>
      </c>
      <c r="T526" s="31" t="s">
        <v>4169</v>
      </c>
      <c r="U526" s="31" t="s">
        <v>4170</v>
      </c>
      <c r="V526" s="30" t="s">
        <v>4171</v>
      </c>
      <c r="W526" s="31"/>
      <c r="X526" s="31"/>
      <c r="Y526" s="31"/>
      <c r="Z526" s="31"/>
    </row>
    <row r="527" ht="22.5" customHeight="1">
      <c r="A527" s="30" t="s">
        <v>4172</v>
      </c>
      <c r="B527" s="31" t="s">
        <v>4173</v>
      </c>
      <c r="C527" s="33"/>
      <c r="D527" s="31" t="s">
        <v>4174</v>
      </c>
      <c r="E527" s="31" t="s">
        <v>4175</v>
      </c>
      <c r="F527" s="30" t="s">
        <v>4176</v>
      </c>
      <c r="G527" s="31" t="s">
        <v>25</v>
      </c>
      <c r="H527" s="31" t="s">
        <v>142</v>
      </c>
      <c r="I527" s="31" t="s">
        <v>1682</v>
      </c>
      <c r="J527" s="31" t="s">
        <v>84</v>
      </c>
      <c r="K527" s="31" t="s">
        <v>173</v>
      </c>
      <c r="L527" s="31" t="s">
        <v>226</v>
      </c>
      <c r="M527" s="31" t="s">
        <v>88</v>
      </c>
      <c r="N527" s="31" t="s">
        <v>89</v>
      </c>
      <c r="O527" s="31"/>
      <c r="P527" s="31"/>
      <c r="Q527" s="31"/>
      <c r="R527" s="31"/>
      <c r="S527" s="31"/>
      <c r="T527" s="31" t="s">
        <v>4177</v>
      </c>
      <c r="U527" s="31" t="s">
        <v>4178</v>
      </c>
      <c r="V527" s="31"/>
      <c r="W527" s="31"/>
      <c r="X527" s="31"/>
      <c r="Y527" s="31"/>
      <c r="Z527" s="31"/>
    </row>
    <row r="528" ht="22.5" customHeight="1">
      <c r="A528" s="30" t="s">
        <v>4179</v>
      </c>
      <c r="B528" s="31" t="s">
        <v>4180</v>
      </c>
      <c r="C528" s="32" t="s">
        <v>1</v>
      </c>
      <c r="D528" s="31" t="s">
        <v>4181</v>
      </c>
      <c r="E528" s="31" t="s">
        <v>4182</v>
      </c>
      <c r="F528" s="31" t="s">
        <v>4183</v>
      </c>
      <c r="G528" s="31" t="s">
        <v>35</v>
      </c>
      <c r="H528" s="31" t="s">
        <v>142</v>
      </c>
      <c r="I528" s="31" t="s">
        <v>4021</v>
      </c>
      <c r="J528" s="31" t="s">
        <v>84</v>
      </c>
      <c r="K528" s="31" t="s">
        <v>173</v>
      </c>
      <c r="L528" s="31" t="s">
        <v>86</v>
      </c>
      <c r="M528" s="31" t="s">
        <v>185</v>
      </c>
      <c r="N528" s="31" t="s">
        <v>41</v>
      </c>
      <c r="O528" s="31"/>
      <c r="P528" s="31"/>
      <c r="Q528" s="31"/>
      <c r="R528" s="31" t="s">
        <v>93</v>
      </c>
      <c r="S528" s="31" t="s">
        <v>94</v>
      </c>
      <c r="T528" s="31" t="s">
        <v>4184</v>
      </c>
      <c r="U528" s="31" t="s">
        <v>4185</v>
      </c>
      <c r="V528" s="31" t="s">
        <v>4186</v>
      </c>
      <c r="W528" s="31"/>
      <c r="X528" s="31"/>
      <c r="Y528" s="31"/>
      <c r="Z528" s="31"/>
    </row>
    <row r="529" ht="22.5" customHeight="1">
      <c r="A529" s="30" t="s">
        <v>4187</v>
      </c>
      <c r="B529" s="31" t="s">
        <v>1731</v>
      </c>
      <c r="C529" s="33"/>
      <c r="D529" s="31" t="s">
        <v>4188</v>
      </c>
      <c r="E529" s="31" t="s">
        <v>4189</v>
      </c>
      <c r="F529" s="31" t="s">
        <v>4190</v>
      </c>
      <c r="G529" s="31" t="s">
        <v>37</v>
      </c>
      <c r="H529" s="31" t="s">
        <v>142</v>
      </c>
      <c r="I529" s="31" t="s">
        <v>1699</v>
      </c>
      <c r="J529" s="31" t="s">
        <v>84</v>
      </c>
      <c r="K529" s="31" t="s">
        <v>173</v>
      </c>
      <c r="L529" s="31" t="s">
        <v>280</v>
      </c>
      <c r="M529" s="31" t="s">
        <v>41</v>
      </c>
      <c r="N529" s="31" t="s">
        <v>120</v>
      </c>
      <c r="O529" s="31"/>
      <c r="P529" s="31" t="s">
        <v>1244</v>
      </c>
      <c r="Q529" s="31"/>
      <c r="R529" s="31" t="s">
        <v>93</v>
      </c>
      <c r="S529" s="31" t="s">
        <v>94</v>
      </c>
      <c r="T529" s="31" t="s">
        <v>4191</v>
      </c>
      <c r="U529" s="31" t="s">
        <v>4192</v>
      </c>
      <c r="V529" s="31" t="s">
        <v>4193</v>
      </c>
      <c r="W529" s="31"/>
      <c r="X529" s="31"/>
      <c r="Y529" s="31"/>
      <c r="Z529" s="31"/>
    </row>
    <row r="530" ht="22.5" customHeight="1">
      <c r="A530" s="30" t="s">
        <v>4194</v>
      </c>
      <c r="B530" s="31" t="s">
        <v>2803</v>
      </c>
      <c r="C530" s="32" t="s">
        <v>1303</v>
      </c>
      <c r="D530" s="31" t="s">
        <v>4195</v>
      </c>
      <c r="E530" s="31" t="s">
        <v>4196</v>
      </c>
      <c r="F530" s="31" t="s">
        <v>4197</v>
      </c>
      <c r="G530" s="31" t="s">
        <v>29</v>
      </c>
      <c r="H530" s="31" t="s">
        <v>142</v>
      </c>
      <c r="I530" s="31" t="s">
        <v>686</v>
      </c>
      <c r="J530" s="31" t="s">
        <v>84</v>
      </c>
      <c r="K530" s="31" t="s">
        <v>173</v>
      </c>
      <c r="L530" s="31" t="s">
        <v>226</v>
      </c>
      <c r="M530" s="31" t="s">
        <v>101</v>
      </c>
      <c r="N530" s="31" t="s">
        <v>155</v>
      </c>
      <c r="O530" s="31"/>
      <c r="P530" s="31"/>
      <c r="Q530" s="31"/>
      <c r="R530" s="31" t="s">
        <v>93</v>
      </c>
      <c r="S530" s="31" t="s">
        <v>94</v>
      </c>
      <c r="T530" s="31" t="s">
        <v>4198</v>
      </c>
      <c r="U530" s="31" t="s">
        <v>4199</v>
      </c>
      <c r="V530" s="31" t="s">
        <v>4200</v>
      </c>
      <c r="W530" s="31"/>
      <c r="X530" s="31"/>
      <c r="Y530" s="31"/>
      <c r="Z530" s="31"/>
    </row>
    <row r="531" ht="22.5" customHeight="1">
      <c r="A531" s="30" t="s">
        <v>4201</v>
      </c>
      <c r="B531" s="31" t="s">
        <v>4202</v>
      </c>
      <c r="C531" s="33"/>
      <c r="D531" s="31" t="s">
        <v>4203</v>
      </c>
      <c r="E531" s="31" t="s">
        <v>4204</v>
      </c>
      <c r="F531" s="31" t="s">
        <v>4205</v>
      </c>
      <c r="G531" s="31" t="s">
        <v>25</v>
      </c>
      <c r="H531" s="31" t="s">
        <v>142</v>
      </c>
      <c r="I531" s="31" t="s">
        <v>319</v>
      </c>
      <c r="J531" s="31" t="s">
        <v>84</v>
      </c>
      <c r="K531" s="31" t="s">
        <v>173</v>
      </c>
      <c r="L531" s="31" t="s">
        <v>280</v>
      </c>
      <c r="M531" s="31" t="s">
        <v>41</v>
      </c>
      <c r="N531" s="31" t="s">
        <v>120</v>
      </c>
      <c r="O531" s="31"/>
      <c r="P531" s="31"/>
      <c r="Q531" s="31"/>
      <c r="R531" s="31" t="s">
        <v>93</v>
      </c>
      <c r="S531" s="31" t="s">
        <v>94</v>
      </c>
      <c r="T531" s="31" t="s">
        <v>4206</v>
      </c>
      <c r="U531" s="31" t="s">
        <v>4207</v>
      </c>
      <c r="V531" s="31"/>
      <c r="W531" s="31"/>
      <c r="X531" s="31"/>
      <c r="Y531" s="31"/>
      <c r="Z531" s="31"/>
    </row>
    <row r="532" ht="22.5" customHeight="1">
      <c r="A532" s="30" t="s">
        <v>4208</v>
      </c>
      <c r="B532" s="31" t="s">
        <v>4209</v>
      </c>
      <c r="C532" s="33"/>
      <c r="D532" s="31" t="s">
        <v>4210</v>
      </c>
      <c r="E532" s="31" t="s">
        <v>4211</v>
      </c>
      <c r="F532" s="31"/>
      <c r="G532" s="31" t="s">
        <v>38</v>
      </c>
      <c r="H532" s="31" t="s">
        <v>142</v>
      </c>
      <c r="I532" s="31" t="s">
        <v>1073</v>
      </c>
      <c r="J532" s="31" t="s">
        <v>84</v>
      </c>
      <c r="K532" s="31"/>
      <c r="L532" s="31"/>
      <c r="M532" s="31" t="s">
        <v>344</v>
      </c>
      <c r="N532" s="31" t="s">
        <v>190</v>
      </c>
      <c r="O532" s="31"/>
      <c r="P532" s="31"/>
      <c r="Q532" s="31"/>
      <c r="R532" s="31"/>
      <c r="S532" s="31"/>
      <c r="T532" s="31" t="s">
        <v>4212</v>
      </c>
      <c r="U532" s="31" t="s">
        <v>4213</v>
      </c>
      <c r="V532" s="31"/>
      <c r="W532" s="31"/>
      <c r="X532" s="31"/>
      <c r="Y532" s="31"/>
      <c r="Z532" s="31"/>
    </row>
    <row r="533" ht="22.5" customHeight="1">
      <c r="A533" s="30" t="s">
        <v>4214</v>
      </c>
      <c r="B533" s="31" t="s">
        <v>4215</v>
      </c>
      <c r="C533" s="33"/>
      <c r="D533" s="31" t="s">
        <v>4216</v>
      </c>
      <c r="E533" s="31" t="s">
        <v>4217</v>
      </c>
      <c r="F533" s="31"/>
      <c r="G533" s="31" t="s">
        <v>23</v>
      </c>
      <c r="H533" s="31" t="s">
        <v>142</v>
      </c>
      <c r="I533" s="31" t="s">
        <v>245</v>
      </c>
      <c r="J533" s="31" t="s">
        <v>84</v>
      </c>
      <c r="K533" s="31"/>
      <c r="L533" s="31"/>
      <c r="M533" s="39" t="s">
        <v>227</v>
      </c>
      <c r="N533" s="39" t="s">
        <v>228</v>
      </c>
      <c r="O533" s="31"/>
      <c r="P533" s="31"/>
      <c r="Q533" s="31"/>
      <c r="R533" s="31"/>
      <c r="S533" s="31"/>
      <c r="T533" s="31" t="s">
        <v>4218</v>
      </c>
      <c r="U533" s="31" t="s">
        <v>4219</v>
      </c>
      <c r="V533" s="31"/>
      <c r="W533" s="31"/>
      <c r="X533" s="31"/>
      <c r="Y533" s="31"/>
      <c r="Z533" s="31"/>
    </row>
    <row r="534" ht="22.5" customHeight="1">
      <c r="A534" s="30" t="s">
        <v>4220</v>
      </c>
      <c r="B534" s="31" t="s">
        <v>4221</v>
      </c>
      <c r="C534" s="32" t="s">
        <v>6</v>
      </c>
      <c r="D534" s="31" t="s">
        <v>4222</v>
      </c>
      <c r="E534" s="31" t="s">
        <v>4223</v>
      </c>
      <c r="F534" s="31" t="s">
        <v>4224</v>
      </c>
      <c r="G534" s="31" t="s">
        <v>35</v>
      </c>
      <c r="H534" s="31" t="s">
        <v>142</v>
      </c>
      <c r="I534" s="31" t="s">
        <v>4225</v>
      </c>
      <c r="J534" s="31" t="s">
        <v>84</v>
      </c>
      <c r="K534" s="31" t="s">
        <v>173</v>
      </c>
      <c r="L534" s="31" t="s">
        <v>226</v>
      </c>
      <c r="M534" s="31" t="s">
        <v>152</v>
      </c>
      <c r="N534" s="31" t="s">
        <v>153</v>
      </c>
      <c r="O534" s="31"/>
      <c r="P534" s="31"/>
      <c r="Q534" s="31"/>
      <c r="R534" s="31" t="s">
        <v>93</v>
      </c>
      <c r="S534" s="31" t="s">
        <v>94</v>
      </c>
      <c r="T534" s="31" t="s">
        <v>4226</v>
      </c>
      <c r="U534" s="31" t="s">
        <v>4227</v>
      </c>
      <c r="V534" s="30" t="s">
        <v>4228</v>
      </c>
      <c r="W534" s="31"/>
      <c r="X534" s="31"/>
      <c r="Y534" s="31"/>
      <c r="Z534" s="31"/>
    </row>
    <row r="535" ht="22.5" customHeight="1">
      <c r="A535" s="30" t="s">
        <v>4229</v>
      </c>
      <c r="B535" s="31" t="s">
        <v>4230</v>
      </c>
      <c r="C535" s="33"/>
      <c r="D535" s="31" t="s">
        <v>78</v>
      </c>
      <c r="E535" s="31" t="s">
        <v>4231</v>
      </c>
      <c r="F535" s="31"/>
      <c r="G535" s="31" t="s">
        <v>25</v>
      </c>
      <c r="H535" s="31" t="s">
        <v>82</v>
      </c>
      <c r="I535" s="31"/>
      <c r="J535" s="31"/>
      <c r="K535" s="31"/>
      <c r="L535" s="31"/>
      <c r="M535" s="31"/>
      <c r="N535" s="31"/>
      <c r="O535" s="31"/>
      <c r="P535" s="31"/>
      <c r="Q535" s="31"/>
      <c r="R535" s="31"/>
      <c r="S535" s="31"/>
      <c r="T535" s="31" t="s">
        <v>4232</v>
      </c>
      <c r="U535" s="31" t="s">
        <v>4233</v>
      </c>
      <c r="V535" s="31"/>
      <c r="W535" s="31"/>
      <c r="X535" s="31"/>
      <c r="Y535" s="31"/>
      <c r="Z535" s="31"/>
    </row>
    <row r="536" ht="22.5" customHeight="1">
      <c r="A536" s="30" t="s">
        <v>4234</v>
      </c>
      <c r="B536" s="31" t="s">
        <v>4235</v>
      </c>
      <c r="C536" s="33"/>
      <c r="D536" s="31" t="s">
        <v>4236</v>
      </c>
      <c r="E536" s="31" t="s">
        <v>4237</v>
      </c>
      <c r="F536" s="31"/>
      <c r="G536" s="31" t="s">
        <v>43</v>
      </c>
      <c r="H536" s="31" t="s">
        <v>142</v>
      </c>
      <c r="I536" s="31"/>
      <c r="J536" s="31"/>
      <c r="K536" s="31"/>
      <c r="L536" s="31"/>
      <c r="M536" s="31"/>
      <c r="N536" s="31"/>
      <c r="O536" s="31"/>
      <c r="P536" s="31"/>
      <c r="Q536" s="31"/>
      <c r="R536" s="31"/>
      <c r="S536" s="31"/>
      <c r="T536" s="31" t="s">
        <v>4239</v>
      </c>
      <c r="U536" s="31" t="s">
        <v>4240</v>
      </c>
      <c r="V536" s="31"/>
      <c r="W536" s="31"/>
      <c r="X536" s="31"/>
      <c r="Y536" s="31"/>
      <c r="Z536" s="31"/>
    </row>
    <row r="537" ht="22.5" customHeight="1">
      <c r="A537" s="30" t="s">
        <v>4241</v>
      </c>
      <c r="B537" s="31" t="s">
        <v>4242</v>
      </c>
      <c r="C537" s="33"/>
      <c r="D537" s="31" t="s">
        <v>4243</v>
      </c>
      <c r="E537" s="31" t="s">
        <v>4244</v>
      </c>
      <c r="F537" s="31"/>
      <c r="G537" s="31" t="s">
        <v>29</v>
      </c>
      <c r="H537" s="31" t="s">
        <v>142</v>
      </c>
      <c r="I537" s="31" t="s">
        <v>4245</v>
      </c>
      <c r="J537" s="31" t="s">
        <v>84</v>
      </c>
      <c r="K537" s="31" t="s">
        <v>173</v>
      </c>
      <c r="L537" s="31"/>
      <c r="M537" s="31" t="s">
        <v>101</v>
      </c>
      <c r="N537" s="31" t="s">
        <v>155</v>
      </c>
      <c r="O537" s="31"/>
      <c r="P537" s="31"/>
      <c r="Q537" s="31"/>
      <c r="R537" s="31"/>
      <c r="S537" s="31"/>
      <c r="T537" s="31" t="s">
        <v>4246</v>
      </c>
      <c r="U537" s="31" t="s">
        <v>4248</v>
      </c>
      <c r="V537" s="31"/>
      <c r="W537" s="31"/>
      <c r="X537" s="31"/>
      <c r="Y537" s="31"/>
      <c r="Z537" s="31"/>
    </row>
    <row r="538" ht="22.5" customHeight="1">
      <c r="A538" s="30" t="s">
        <v>4249</v>
      </c>
      <c r="B538" s="31" t="s">
        <v>4250</v>
      </c>
      <c r="C538" s="33"/>
      <c r="D538" s="31" t="s">
        <v>4251</v>
      </c>
      <c r="E538" s="31" t="s">
        <v>4252</v>
      </c>
      <c r="F538" s="31" t="s">
        <v>4253</v>
      </c>
      <c r="G538" s="31" t="s">
        <v>29</v>
      </c>
      <c r="H538" s="31" t="s">
        <v>142</v>
      </c>
      <c r="I538" s="31" t="s">
        <v>2689</v>
      </c>
      <c r="J538" s="31" t="s">
        <v>377</v>
      </c>
      <c r="K538" s="31" t="s">
        <v>85</v>
      </c>
      <c r="L538" s="31" t="s">
        <v>280</v>
      </c>
      <c r="M538" s="31" t="s">
        <v>185</v>
      </c>
      <c r="N538" s="31" t="s">
        <v>41</v>
      </c>
      <c r="O538" s="31" t="s">
        <v>4254</v>
      </c>
      <c r="P538" s="31" t="s">
        <v>4255</v>
      </c>
      <c r="Q538" s="31"/>
      <c r="R538" s="31" t="s">
        <v>93</v>
      </c>
      <c r="S538" s="31" t="s">
        <v>231</v>
      </c>
      <c r="T538" s="31" t="s">
        <v>4256</v>
      </c>
      <c r="U538" s="31" t="s">
        <v>4257</v>
      </c>
      <c r="V538" s="31"/>
      <c r="W538" s="31"/>
      <c r="X538" s="31"/>
      <c r="Y538" s="31"/>
      <c r="Z538" s="31"/>
    </row>
    <row r="539" ht="22.5" customHeight="1">
      <c r="A539" s="30" t="s">
        <v>4258</v>
      </c>
      <c r="B539" s="31" t="s">
        <v>4259</v>
      </c>
      <c r="C539" s="33"/>
      <c r="D539" s="31" t="s">
        <v>4261</v>
      </c>
      <c r="E539" s="31" t="s">
        <v>4262</v>
      </c>
      <c r="F539" s="31" t="s">
        <v>4263</v>
      </c>
      <c r="G539" s="31" t="s">
        <v>23</v>
      </c>
      <c r="H539" s="31" t="s">
        <v>142</v>
      </c>
      <c r="I539" s="31" t="s">
        <v>1645</v>
      </c>
      <c r="J539" s="31" t="s">
        <v>84</v>
      </c>
      <c r="K539" s="31" t="s">
        <v>173</v>
      </c>
      <c r="L539" s="31" t="s">
        <v>280</v>
      </c>
      <c r="M539" s="31" t="s">
        <v>108</v>
      </c>
      <c r="N539" s="31" t="s">
        <v>101</v>
      </c>
      <c r="O539" s="31"/>
      <c r="P539" s="31" t="s">
        <v>1000</v>
      </c>
      <c r="Q539" s="31"/>
      <c r="R539" s="31"/>
      <c r="S539" s="31"/>
      <c r="T539" s="31" t="s">
        <v>4264</v>
      </c>
      <c r="U539" s="31" t="s">
        <v>4265</v>
      </c>
      <c r="V539" s="31"/>
      <c r="W539" s="31"/>
      <c r="X539" s="31"/>
      <c r="Y539" s="31"/>
      <c r="Z539" s="31"/>
    </row>
    <row r="540" ht="22.5" customHeight="1">
      <c r="A540" s="30" t="s">
        <v>4266</v>
      </c>
      <c r="B540" s="31" t="s">
        <v>4267</v>
      </c>
      <c r="C540" s="33"/>
      <c r="D540" s="31" t="s">
        <v>4268</v>
      </c>
      <c r="E540" s="31" t="s">
        <v>4269</v>
      </c>
      <c r="F540" s="31" t="s">
        <v>4270</v>
      </c>
      <c r="G540" s="31" t="s">
        <v>25</v>
      </c>
      <c r="H540" s="31" t="s">
        <v>142</v>
      </c>
      <c r="I540" s="31" t="s">
        <v>225</v>
      </c>
      <c r="J540" s="31" t="s">
        <v>84</v>
      </c>
      <c r="K540" s="31" t="s">
        <v>173</v>
      </c>
      <c r="L540" s="31" t="s">
        <v>280</v>
      </c>
      <c r="M540" s="31" t="s">
        <v>88</v>
      </c>
      <c r="N540" s="31" t="s">
        <v>89</v>
      </c>
      <c r="O540" s="31"/>
      <c r="P540" s="31"/>
      <c r="Q540" s="31"/>
      <c r="R540" s="31" t="s">
        <v>93</v>
      </c>
      <c r="S540" s="31" t="s">
        <v>94</v>
      </c>
      <c r="T540" s="31" t="s">
        <v>4272</v>
      </c>
      <c r="U540" s="31" t="s">
        <v>4273</v>
      </c>
      <c r="V540" s="30" t="s">
        <v>4274</v>
      </c>
      <c r="W540" s="31"/>
      <c r="X540" s="31"/>
      <c r="Y540" s="31"/>
      <c r="Z540" s="31"/>
    </row>
    <row r="541" ht="22.5" customHeight="1">
      <c r="A541" s="30" t="s">
        <v>4275</v>
      </c>
      <c r="B541" s="31" t="s">
        <v>4276</v>
      </c>
      <c r="C541" s="33"/>
      <c r="D541" s="31" t="s">
        <v>4277</v>
      </c>
      <c r="E541" s="31" t="s">
        <v>4278</v>
      </c>
      <c r="F541" s="31" t="s">
        <v>4279</v>
      </c>
      <c r="G541" s="31" t="s">
        <v>4280</v>
      </c>
      <c r="H541" s="31" t="s">
        <v>142</v>
      </c>
      <c r="I541" s="31" t="s">
        <v>291</v>
      </c>
      <c r="J541" s="31" t="s">
        <v>84</v>
      </c>
      <c r="K541" s="31" t="s">
        <v>173</v>
      </c>
      <c r="L541" s="31" t="s">
        <v>226</v>
      </c>
      <c r="M541" s="31" t="s">
        <v>88</v>
      </c>
      <c r="N541" s="31" t="s">
        <v>89</v>
      </c>
      <c r="O541" s="31"/>
      <c r="P541" s="31" t="s">
        <v>445</v>
      </c>
      <c r="Q541" s="31"/>
      <c r="R541" s="31" t="s">
        <v>93</v>
      </c>
      <c r="S541" s="31" t="s">
        <v>94</v>
      </c>
      <c r="T541" s="31" t="s">
        <v>4281</v>
      </c>
      <c r="U541" s="31" t="s">
        <v>4282</v>
      </c>
      <c r="V541" s="31" t="s">
        <v>4283</v>
      </c>
      <c r="W541" s="31"/>
      <c r="X541" s="31"/>
      <c r="Y541" s="31"/>
      <c r="Z541" s="31"/>
    </row>
    <row r="542" ht="22.5" customHeight="1">
      <c r="A542" s="30" t="s">
        <v>4285</v>
      </c>
      <c r="B542" s="31" t="s">
        <v>4286</v>
      </c>
      <c r="C542" s="33"/>
      <c r="D542" s="31" t="s">
        <v>4287</v>
      </c>
      <c r="E542" s="31" t="s">
        <v>4288</v>
      </c>
      <c r="F542" s="31"/>
      <c r="G542" s="31" t="s">
        <v>25</v>
      </c>
      <c r="H542" s="31" t="s">
        <v>142</v>
      </c>
      <c r="I542" s="31" t="s">
        <v>1834</v>
      </c>
      <c r="J542" s="31" t="s">
        <v>84</v>
      </c>
      <c r="K542" s="31" t="s">
        <v>85</v>
      </c>
      <c r="L542" s="31" t="s">
        <v>280</v>
      </c>
      <c r="M542" s="31" t="s">
        <v>88</v>
      </c>
      <c r="N542" s="31" t="s">
        <v>89</v>
      </c>
      <c r="O542" s="31"/>
      <c r="P542" s="31" t="s">
        <v>3909</v>
      </c>
      <c r="Q542" s="31"/>
      <c r="R542" s="31"/>
      <c r="S542" s="31"/>
      <c r="T542" s="31" t="s">
        <v>4289</v>
      </c>
      <c r="U542" s="31" t="s">
        <v>4290</v>
      </c>
      <c r="V542" s="30" t="s">
        <v>4291</v>
      </c>
      <c r="W542" s="31"/>
      <c r="X542" s="31"/>
      <c r="Y542" s="31"/>
      <c r="Z542" s="31"/>
    </row>
    <row r="543" ht="22.5" customHeight="1">
      <c r="A543" s="30" t="s">
        <v>4292</v>
      </c>
      <c r="B543" s="31" t="s">
        <v>4293</v>
      </c>
      <c r="C543" s="33"/>
      <c r="D543" s="31" t="s">
        <v>4294</v>
      </c>
      <c r="E543" s="31" t="s">
        <v>4295</v>
      </c>
      <c r="F543" s="31" t="s">
        <v>4296</v>
      </c>
      <c r="G543" s="31" t="s">
        <v>30</v>
      </c>
      <c r="H543" s="31" t="s">
        <v>142</v>
      </c>
      <c r="I543" s="31" t="s">
        <v>2920</v>
      </c>
      <c r="J543" s="31" t="s">
        <v>84</v>
      </c>
      <c r="K543" s="31" t="s">
        <v>85</v>
      </c>
      <c r="L543" s="31" t="s">
        <v>86</v>
      </c>
      <c r="M543" s="31" t="s">
        <v>41</v>
      </c>
      <c r="N543" s="31" t="s">
        <v>120</v>
      </c>
      <c r="O543" s="31"/>
      <c r="P543" s="31" t="s">
        <v>734</v>
      </c>
      <c r="Q543" s="31"/>
      <c r="R543" s="31" t="s">
        <v>93</v>
      </c>
      <c r="S543" s="31" t="s">
        <v>94</v>
      </c>
      <c r="T543" s="31" t="s">
        <v>4298</v>
      </c>
      <c r="U543" s="31" t="s">
        <v>4299</v>
      </c>
      <c r="V543" s="31"/>
      <c r="W543" s="31"/>
      <c r="X543" s="31"/>
      <c r="Y543" s="31"/>
      <c r="Z543" s="31"/>
    </row>
    <row r="544" ht="22.5" customHeight="1">
      <c r="A544" s="30" t="s">
        <v>4300</v>
      </c>
      <c r="B544" s="31" t="s">
        <v>4301</v>
      </c>
      <c r="C544" s="33"/>
      <c r="D544" s="31" t="s">
        <v>4302</v>
      </c>
      <c r="E544" s="31" t="s">
        <v>4303</v>
      </c>
      <c r="F544" s="31"/>
      <c r="G544" s="31" t="s">
        <v>23</v>
      </c>
      <c r="H544" s="31" t="s">
        <v>142</v>
      </c>
      <c r="I544" s="31" t="s">
        <v>4304</v>
      </c>
      <c r="J544" s="31" t="s">
        <v>84</v>
      </c>
      <c r="K544" s="31" t="s">
        <v>85</v>
      </c>
      <c r="L544" s="31"/>
      <c r="M544" s="31" t="s">
        <v>542</v>
      </c>
      <c r="N544" s="31" t="s">
        <v>210</v>
      </c>
      <c r="O544" s="31"/>
      <c r="P544" s="31"/>
      <c r="Q544" s="31"/>
      <c r="R544" s="31"/>
      <c r="S544" s="31"/>
      <c r="T544" s="31" t="s">
        <v>4305</v>
      </c>
      <c r="U544" s="31" t="s">
        <v>4306</v>
      </c>
      <c r="V544" s="31"/>
      <c r="W544" s="31"/>
      <c r="X544" s="31"/>
      <c r="Y544" s="31"/>
      <c r="Z544" s="31"/>
    </row>
    <row r="545" ht="22.5" customHeight="1">
      <c r="A545" s="30" t="s">
        <v>4307</v>
      </c>
      <c r="B545" s="31" t="s">
        <v>4308</v>
      </c>
      <c r="C545" s="33"/>
      <c r="D545" s="31" t="s">
        <v>4309</v>
      </c>
      <c r="E545" s="31" t="s">
        <v>4310</v>
      </c>
      <c r="F545" s="31"/>
      <c r="G545" s="31" t="s">
        <v>23</v>
      </c>
      <c r="H545" s="31" t="s">
        <v>142</v>
      </c>
      <c r="I545" s="31"/>
      <c r="J545" s="31"/>
      <c r="K545" s="31"/>
      <c r="L545" s="31"/>
      <c r="M545" s="31"/>
      <c r="N545" s="31"/>
      <c r="O545" s="31"/>
      <c r="P545" s="31"/>
      <c r="Q545" s="31"/>
      <c r="R545" s="31"/>
      <c r="S545" s="31"/>
      <c r="T545" s="31" t="s">
        <v>4311</v>
      </c>
      <c r="U545" s="31" t="s">
        <v>4312</v>
      </c>
      <c r="V545" s="31"/>
      <c r="W545" s="31"/>
      <c r="X545" s="31"/>
      <c r="Y545" s="31"/>
      <c r="Z545" s="31"/>
    </row>
    <row r="546" ht="22.5" customHeight="1">
      <c r="A546" s="30" t="s">
        <v>4313</v>
      </c>
      <c r="B546" s="31" t="s">
        <v>4314</v>
      </c>
      <c r="C546" s="33"/>
      <c r="D546" s="31" t="s">
        <v>4315</v>
      </c>
      <c r="E546" s="31" t="s">
        <v>4316</v>
      </c>
      <c r="F546" s="31" t="s">
        <v>4317</v>
      </c>
      <c r="G546" s="31" t="s">
        <v>25</v>
      </c>
      <c r="H546" s="31" t="s">
        <v>142</v>
      </c>
      <c r="I546" s="31" t="s">
        <v>264</v>
      </c>
      <c r="J546" s="31" t="s">
        <v>84</v>
      </c>
      <c r="K546" s="31" t="s">
        <v>173</v>
      </c>
      <c r="L546" s="31" t="s">
        <v>226</v>
      </c>
      <c r="M546" s="31" t="s">
        <v>185</v>
      </c>
      <c r="N546" s="31" t="s">
        <v>41</v>
      </c>
      <c r="O546" s="31"/>
      <c r="P546" s="31" t="s">
        <v>2096</v>
      </c>
      <c r="Q546" s="31"/>
      <c r="R546" s="31" t="s">
        <v>93</v>
      </c>
      <c r="S546" s="31" t="s">
        <v>94</v>
      </c>
      <c r="T546" s="31" t="s">
        <v>4318</v>
      </c>
      <c r="U546" s="31" t="s">
        <v>4319</v>
      </c>
      <c r="V546" s="30" t="s">
        <v>4320</v>
      </c>
      <c r="W546" s="31"/>
      <c r="X546" s="31"/>
      <c r="Y546" s="31"/>
      <c r="Z546" s="31"/>
    </row>
    <row r="547" ht="22.5" customHeight="1">
      <c r="A547" s="30" t="s">
        <v>4321</v>
      </c>
      <c r="B547" s="31" t="s">
        <v>4322</v>
      </c>
      <c r="C547" s="33"/>
      <c r="D547" s="31" t="s">
        <v>4323</v>
      </c>
      <c r="E547" s="31" t="s">
        <v>4324</v>
      </c>
      <c r="F547" s="31" t="s">
        <v>4326</v>
      </c>
      <c r="G547" s="31" t="s">
        <v>4280</v>
      </c>
      <c r="H547" s="31" t="s">
        <v>142</v>
      </c>
      <c r="I547" s="31" t="s">
        <v>4327</v>
      </c>
      <c r="J547" s="31" t="s">
        <v>377</v>
      </c>
      <c r="K547" s="31" t="s">
        <v>173</v>
      </c>
      <c r="L547" s="31" t="s">
        <v>654</v>
      </c>
      <c r="M547" s="31" t="s">
        <v>108</v>
      </c>
      <c r="N547" s="31" t="s">
        <v>101</v>
      </c>
      <c r="O547" s="31"/>
      <c r="P547" s="31" t="s">
        <v>2884</v>
      </c>
      <c r="Q547" s="31"/>
      <c r="R547" s="31" t="s">
        <v>93</v>
      </c>
      <c r="S547" s="31" t="s">
        <v>94</v>
      </c>
      <c r="T547" s="31" t="s">
        <v>4328</v>
      </c>
      <c r="U547" s="31" t="s">
        <v>4329</v>
      </c>
      <c r="V547" s="31"/>
      <c r="W547" s="31"/>
      <c r="X547" s="31"/>
      <c r="Y547" s="31"/>
      <c r="Z547" s="31"/>
    </row>
    <row r="548" ht="22.5" customHeight="1">
      <c r="A548" s="30" t="s">
        <v>4330</v>
      </c>
      <c r="B548" s="31" t="s">
        <v>4331</v>
      </c>
      <c r="C548" s="32" t="s">
        <v>0</v>
      </c>
      <c r="D548" s="31" t="s">
        <v>4332</v>
      </c>
      <c r="E548" s="31" t="s">
        <v>4333</v>
      </c>
      <c r="F548" s="31" t="s">
        <v>4334</v>
      </c>
      <c r="G548" s="31" t="s">
        <v>35</v>
      </c>
      <c r="H548" s="31" t="s">
        <v>142</v>
      </c>
      <c r="I548" s="31" t="s">
        <v>686</v>
      </c>
      <c r="J548" s="31" t="s">
        <v>84</v>
      </c>
      <c r="K548" s="31" t="s">
        <v>85</v>
      </c>
      <c r="L548" s="31" t="s">
        <v>280</v>
      </c>
      <c r="M548" s="31" t="s">
        <v>52</v>
      </c>
      <c r="N548" s="31" t="s">
        <v>144</v>
      </c>
      <c r="O548" s="31"/>
      <c r="P548" s="31" t="s">
        <v>4335</v>
      </c>
      <c r="Q548" s="30" t="s">
        <v>4336</v>
      </c>
      <c r="R548" s="31" t="s">
        <v>93</v>
      </c>
      <c r="S548" s="31" t="s">
        <v>842</v>
      </c>
      <c r="T548" s="31" t="s">
        <v>4337</v>
      </c>
      <c r="U548" s="31" t="s">
        <v>4338</v>
      </c>
      <c r="V548" s="30" t="s">
        <v>4339</v>
      </c>
      <c r="W548" s="31"/>
      <c r="X548" s="31"/>
      <c r="Y548" s="31"/>
      <c r="Z548" s="31"/>
    </row>
    <row r="549" ht="22.5" customHeight="1">
      <c r="A549" s="30" t="s">
        <v>4341</v>
      </c>
      <c r="B549" s="31" t="s">
        <v>4342</v>
      </c>
      <c r="C549" s="32" t="s">
        <v>6</v>
      </c>
      <c r="D549" s="31" t="s">
        <v>4343</v>
      </c>
      <c r="E549" s="31" t="s">
        <v>4344</v>
      </c>
      <c r="F549" s="31" t="s">
        <v>4345</v>
      </c>
      <c r="G549" s="31" t="s">
        <v>35</v>
      </c>
      <c r="H549" s="31" t="s">
        <v>142</v>
      </c>
      <c r="I549" s="31" t="s">
        <v>814</v>
      </c>
      <c r="J549" s="31" t="s">
        <v>84</v>
      </c>
      <c r="K549" s="31" t="s">
        <v>85</v>
      </c>
      <c r="L549" s="31" t="s">
        <v>86</v>
      </c>
      <c r="M549" s="31" t="s">
        <v>52</v>
      </c>
      <c r="N549" s="31" t="s">
        <v>120</v>
      </c>
      <c r="O549" s="31"/>
      <c r="P549" s="31" t="s">
        <v>1208</v>
      </c>
      <c r="Q549" s="30" t="s">
        <v>1366</v>
      </c>
      <c r="R549" s="31" t="s">
        <v>93</v>
      </c>
      <c r="S549" s="31" t="s">
        <v>4346</v>
      </c>
      <c r="T549" s="31" t="s">
        <v>4347</v>
      </c>
      <c r="U549" s="31" t="s">
        <v>4348</v>
      </c>
      <c r="V549" s="31"/>
      <c r="W549" s="31"/>
      <c r="X549" s="31" t="s">
        <v>4349</v>
      </c>
      <c r="Y549" s="31"/>
      <c r="Z549" s="31" t="s">
        <v>4350</v>
      </c>
    </row>
    <row r="550" ht="22.5" customHeight="1">
      <c r="A550" s="30" t="s">
        <v>4351</v>
      </c>
      <c r="B550" s="31" t="s">
        <v>4352</v>
      </c>
      <c r="C550" s="33"/>
      <c r="D550" s="31" t="s">
        <v>4353</v>
      </c>
      <c r="E550" s="31" t="s">
        <v>4354</v>
      </c>
      <c r="F550" s="30" t="s">
        <v>4355</v>
      </c>
      <c r="G550" s="31" t="s">
        <v>35</v>
      </c>
      <c r="H550" s="31" t="s">
        <v>142</v>
      </c>
      <c r="I550" s="31" t="s">
        <v>2737</v>
      </c>
      <c r="J550" s="31" t="s">
        <v>84</v>
      </c>
      <c r="K550" s="31" t="s">
        <v>173</v>
      </c>
      <c r="L550" s="31" t="s">
        <v>280</v>
      </c>
      <c r="M550" s="31" t="s">
        <v>52</v>
      </c>
      <c r="N550" s="31" t="s">
        <v>144</v>
      </c>
      <c r="O550" s="31"/>
      <c r="P550" s="31"/>
      <c r="Q550" s="31"/>
      <c r="R550" s="31" t="s">
        <v>93</v>
      </c>
      <c r="S550" s="31" t="s">
        <v>94</v>
      </c>
      <c r="T550" s="31" t="s">
        <v>4356</v>
      </c>
      <c r="U550" s="31" t="s">
        <v>4357</v>
      </c>
      <c r="V550" s="31"/>
      <c r="W550" s="31"/>
      <c r="X550" s="31"/>
      <c r="Y550" s="31"/>
      <c r="Z550" s="31"/>
    </row>
    <row r="551" ht="22.5" customHeight="1">
      <c r="A551" s="30" t="s">
        <v>4359</v>
      </c>
      <c r="B551" s="31" t="s">
        <v>4360</v>
      </c>
      <c r="C551" s="33"/>
      <c r="D551" s="31" t="s">
        <v>4361</v>
      </c>
      <c r="E551" s="31" t="s">
        <v>4362</v>
      </c>
      <c r="F551" s="31"/>
      <c r="G551" s="31" t="s">
        <v>35</v>
      </c>
      <c r="H551" s="31" t="s">
        <v>142</v>
      </c>
      <c r="I551" s="31" t="s">
        <v>4363</v>
      </c>
      <c r="J551" s="31" t="s">
        <v>377</v>
      </c>
      <c r="K551" s="31" t="s">
        <v>173</v>
      </c>
      <c r="L551" s="31" t="s">
        <v>226</v>
      </c>
      <c r="M551" s="31" t="s">
        <v>88</v>
      </c>
      <c r="N551" s="31" t="s">
        <v>89</v>
      </c>
      <c r="O551" s="31"/>
      <c r="P551" s="31"/>
      <c r="Q551" s="31"/>
      <c r="R551" s="31" t="s">
        <v>93</v>
      </c>
      <c r="S551" s="31" t="s">
        <v>94</v>
      </c>
      <c r="T551" s="31" t="s">
        <v>4364</v>
      </c>
      <c r="U551" s="31" t="s">
        <v>4365</v>
      </c>
      <c r="V551" s="30" t="s">
        <v>4366</v>
      </c>
      <c r="W551" s="31"/>
      <c r="X551" s="31"/>
      <c r="Y551" s="31"/>
      <c r="Z551" s="31"/>
    </row>
    <row r="552" ht="22.5" customHeight="1">
      <c r="A552" s="30" t="s">
        <v>4367</v>
      </c>
      <c r="B552" s="31" t="s">
        <v>4368</v>
      </c>
      <c r="C552" s="32" t="s">
        <v>4</v>
      </c>
      <c r="D552" s="31" t="s">
        <v>4369</v>
      </c>
      <c r="E552" s="31" t="s">
        <v>4370</v>
      </c>
      <c r="F552" s="31"/>
      <c r="G552" s="31" t="s">
        <v>35</v>
      </c>
      <c r="H552" s="31" t="s">
        <v>142</v>
      </c>
      <c r="I552" s="31" t="s">
        <v>143</v>
      </c>
      <c r="J552" s="31" t="s">
        <v>84</v>
      </c>
      <c r="K552" s="31" t="s">
        <v>173</v>
      </c>
      <c r="L552" s="31" t="s">
        <v>280</v>
      </c>
      <c r="M552" s="31" t="s">
        <v>52</v>
      </c>
      <c r="N552" s="31" t="s">
        <v>144</v>
      </c>
      <c r="O552" s="31"/>
      <c r="P552" s="31" t="s">
        <v>361</v>
      </c>
      <c r="Q552" s="31"/>
      <c r="R552" s="31" t="s">
        <v>93</v>
      </c>
      <c r="S552" s="31" t="s">
        <v>94</v>
      </c>
      <c r="T552" s="31" t="s">
        <v>4371</v>
      </c>
      <c r="U552" s="31" t="s">
        <v>4372</v>
      </c>
      <c r="V552" s="31" t="s">
        <v>4373</v>
      </c>
      <c r="W552" s="31"/>
      <c r="X552" s="31"/>
      <c r="Y552" s="31"/>
      <c r="Z552" s="31"/>
    </row>
    <row r="553" ht="22.5" customHeight="1">
      <c r="A553" s="30" t="s">
        <v>4374</v>
      </c>
      <c r="B553" s="31" t="s">
        <v>4376</v>
      </c>
      <c r="C553" s="33"/>
      <c r="D553" s="31" t="s">
        <v>4377</v>
      </c>
      <c r="E553" s="31" t="s">
        <v>4378</v>
      </c>
      <c r="F553" s="31"/>
      <c r="G553" s="31" t="s">
        <v>35</v>
      </c>
      <c r="H553" s="31" t="s">
        <v>142</v>
      </c>
      <c r="I553" s="31" t="s">
        <v>119</v>
      </c>
      <c r="J553" s="31" t="s">
        <v>84</v>
      </c>
      <c r="K553" s="31" t="s">
        <v>173</v>
      </c>
      <c r="L553" s="31"/>
      <c r="M553" s="31" t="s">
        <v>41</v>
      </c>
      <c r="N553" s="31" t="s">
        <v>120</v>
      </c>
      <c r="O553" s="31"/>
      <c r="P553" s="31"/>
      <c r="Q553" s="31"/>
      <c r="R553" s="31"/>
      <c r="S553" s="31"/>
      <c r="T553" s="31" t="s">
        <v>4379</v>
      </c>
      <c r="U553" s="31" t="s">
        <v>4380</v>
      </c>
      <c r="V553" s="31"/>
      <c r="W553" s="31"/>
      <c r="X553" s="31"/>
      <c r="Y553" s="31"/>
      <c r="Z553" s="31"/>
    </row>
    <row r="554" ht="22.5" customHeight="1">
      <c r="A554" s="30" t="s">
        <v>4381</v>
      </c>
      <c r="B554" s="31" t="s">
        <v>4382</v>
      </c>
      <c r="C554" s="33"/>
      <c r="D554" s="31" t="s">
        <v>4383</v>
      </c>
      <c r="E554" s="31" t="s">
        <v>4384</v>
      </c>
      <c r="F554" s="31"/>
      <c r="G554" s="31" t="s">
        <v>35</v>
      </c>
      <c r="H554" s="31" t="s">
        <v>142</v>
      </c>
      <c r="I554" s="31" t="s">
        <v>143</v>
      </c>
      <c r="J554" s="31" t="s">
        <v>84</v>
      </c>
      <c r="K554" s="31" t="s">
        <v>85</v>
      </c>
      <c r="L554" s="31"/>
      <c r="M554" s="39" t="s">
        <v>227</v>
      </c>
      <c r="N554" s="39" t="s">
        <v>228</v>
      </c>
      <c r="O554" s="31"/>
      <c r="P554" s="31"/>
      <c r="Q554" s="31"/>
      <c r="R554" s="31"/>
      <c r="S554" s="31"/>
      <c r="T554" s="31" t="s">
        <v>4386</v>
      </c>
      <c r="U554" s="31" t="s">
        <v>4387</v>
      </c>
      <c r="V554" s="31"/>
      <c r="W554" s="31"/>
      <c r="X554" s="31"/>
      <c r="Y554" s="31"/>
      <c r="Z554" s="31"/>
    </row>
    <row r="555" ht="22.5" customHeight="1">
      <c r="A555" s="30" t="s">
        <v>4388</v>
      </c>
      <c r="B555" s="31" t="s">
        <v>4389</v>
      </c>
      <c r="C555" s="33"/>
      <c r="D555" s="31" t="s">
        <v>4390</v>
      </c>
      <c r="E555" s="31" t="s">
        <v>4391</v>
      </c>
      <c r="F555" s="31" t="s">
        <v>4392</v>
      </c>
      <c r="G555" s="31" t="s">
        <v>35</v>
      </c>
      <c r="H555" s="31" t="s">
        <v>142</v>
      </c>
      <c r="I555" s="31" t="s">
        <v>1699</v>
      </c>
      <c r="J555" s="31" t="s">
        <v>184</v>
      </c>
      <c r="K555" s="31" t="s">
        <v>85</v>
      </c>
      <c r="L555" s="31" t="s">
        <v>280</v>
      </c>
      <c r="M555" s="31" t="s">
        <v>41</v>
      </c>
      <c r="N555" s="31" t="s">
        <v>120</v>
      </c>
      <c r="O555" s="31"/>
      <c r="P555" s="31" t="s">
        <v>1244</v>
      </c>
      <c r="Q555" s="31"/>
      <c r="R555" s="31" t="s">
        <v>93</v>
      </c>
      <c r="S555" s="31" t="s">
        <v>4393</v>
      </c>
      <c r="T555" s="31" t="s">
        <v>4394</v>
      </c>
      <c r="U555" s="31" t="s">
        <v>4395</v>
      </c>
      <c r="V555" s="30" t="s">
        <v>4396</v>
      </c>
      <c r="W555" s="31"/>
      <c r="X555" s="31"/>
      <c r="Y555" s="31"/>
      <c r="Z555" s="31"/>
    </row>
    <row r="556" ht="22.5" customHeight="1">
      <c r="A556" s="30" t="s">
        <v>4398</v>
      </c>
      <c r="B556" s="31" t="s">
        <v>2065</v>
      </c>
      <c r="C556" s="32" t="s">
        <v>696</v>
      </c>
      <c r="D556" s="31" t="s">
        <v>4399</v>
      </c>
      <c r="E556" s="31" t="s">
        <v>4400</v>
      </c>
      <c r="F556" s="31" t="s">
        <v>4401</v>
      </c>
      <c r="G556" s="31" t="s">
        <v>35</v>
      </c>
      <c r="H556" s="31" t="s">
        <v>142</v>
      </c>
      <c r="I556" s="31" t="s">
        <v>4402</v>
      </c>
      <c r="J556" s="31" t="s">
        <v>84</v>
      </c>
      <c r="K556" s="31" t="s">
        <v>173</v>
      </c>
      <c r="L556" s="31" t="s">
        <v>226</v>
      </c>
      <c r="M556" s="31" t="s">
        <v>41</v>
      </c>
      <c r="N556" s="31" t="s">
        <v>120</v>
      </c>
      <c r="O556" s="31"/>
      <c r="P556" s="31" t="s">
        <v>4335</v>
      </c>
      <c r="Q556" s="30" t="s">
        <v>4403</v>
      </c>
      <c r="R556" s="31" t="s">
        <v>93</v>
      </c>
      <c r="S556" s="31" t="s">
        <v>4404</v>
      </c>
      <c r="T556" s="31" t="s">
        <v>4405</v>
      </c>
      <c r="U556" s="31" t="s">
        <v>4406</v>
      </c>
      <c r="V556" s="30" t="s">
        <v>4407</v>
      </c>
      <c r="W556" s="31"/>
      <c r="X556" s="31"/>
      <c r="Y556" s="31"/>
      <c r="Z556" s="31" t="s">
        <v>4408</v>
      </c>
    </row>
    <row r="557" ht="22.5" customHeight="1">
      <c r="A557" s="30" t="s">
        <v>4409</v>
      </c>
      <c r="B557" s="31" t="s">
        <v>4410</v>
      </c>
      <c r="C557" s="33"/>
      <c r="D557" s="31" t="s">
        <v>4411</v>
      </c>
      <c r="E557" s="31" t="s">
        <v>4412</v>
      </c>
      <c r="F557" s="31"/>
      <c r="G557" s="31" t="s">
        <v>35</v>
      </c>
      <c r="H557" s="31" t="s">
        <v>142</v>
      </c>
      <c r="I557" s="31"/>
      <c r="J557" s="31"/>
      <c r="K557" s="31"/>
      <c r="L557" s="31"/>
      <c r="M557" s="31"/>
      <c r="N557" s="31"/>
      <c r="O557" s="31"/>
      <c r="P557" s="31"/>
      <c r="Q557" s="31"/>
      <c r="R557" s="31"/>
      <c r="S557" s="31"/>
      <c r="T557" s="31" t="s">
        <v>4413</v>
      </c>
      <c r="U557" s="31" t="s">
        <v>4414</v>
      </c>
      <c r="V557" s="31"/>
      <c r="W557" s="31"/>
      <c r="X557" s="31"/>
      <c r="Y557" s="31"/>
      <c r="Z557" s="31"/>
    </row>
    <row r="558" ht="22.5" customHeight="1">
      <c r="A558" s="30" t="s">
        <v>4415</v>
      </c>
      <c r="B558" s="31" t="s">
        <v>4416</v>
      </c>
      <c r="C558" s="33"/>
      <c r="D558" s="31" t="s">
        <v>78</v>
      </c>
      <c r="E558" s="31" t="s">
        <v>4417</v>
      </c>
      <c r="F558" s="31"/>
      <c r="G558" s="31" t="s">
        <v>68</v>
      </c>
      <c r="H558" s="31" t="s">
        <v>82</v>
      </c>
      <c r="I558" s="31" t="s">
        <v>4418</v>
      </c>
      <c r="J558" s="31" t="s">
        <v>84</v>
      </c>
      <c r="K558" s="31" t="s">
        <v>85</v>
      </c>
      <c r="L558" s="31" t="s">
        <v>86</v>
      </c>
      <c r="M558" s="31" t="s">
        <v>185</v>
      </c>
      <c r="N558" s="31" t="s">
        <v>41</v>
      </c>
      <c r="O558" s="31"/>
      <c r="P558" s="31" t="s">
        <v>492</v>
      </c>
      <c r="Q558" s="31"/>
      <c r="R558" s="31"/>
      <c r="S558" s="31" t="s">
        <v>133</v>
      </c>
      <c r="T558" s="31" t="s">
        <v>4419</v>
      </c>
      <c r="U558" s="31" t="s">
        <v>4420</v>
      </c>
      <c r="V558" s="31"/>
      <c r="W558" s="31"/>
      <c r="X558" s="31"/>
      <c r="Y558" s="31"/>
      <c r="Z558" s="31"/>
    </row>
    <row r="559" ht="22.5" customHeight="1">
      <c r="A559" s="30" t="s">
        <v>4421</v>
      </c>
      <c r="B559" s="31" t="s">
        <v>4422</v>
      </c>
      <c r="C559" s="33"/>
      <c r="D559" s="31" t="s">
        <v>4423</v>
      </c>
      <c r="E559" s="31" t="s">
        <v>4424</v>
      </c>
      <c r="F559" s="31" t="s">
        <v>4425</v>
      </c>
      <c r="G559" s="31" t="s">
        <v>25</v>
      </c>
      <c r="H559" s="31" t="s">
        <v>142</v>
      </c>
      <c r="I559" s="31" t="s">
        <v>172</v>
      </c>
      <c r="J559" s="31" t="s">
        <v>84</v>
      </c>
      <c r="K559" s="31" t="s">
        <v>85</v>
      </c>
      <c r="L559" s="31" t="s">
        <v>280</v>
      </c>
      <c r="M559" s="31" t="s">
        <v>101</v>
      </c>
      <c r="N559" s="31" t="s">
        <v>155</v>
      </c>
      <c r="O559" s="31"/>
      <c r="P559" s="31" t="s">
        <v>503</v>
      </c>
      <c r="Q559" s="31"/>
      <c r="R559" s="31"/>
      <c r="S559" s="31"/>
      <c r="T559" s="31" t="s">
        <v>4427</v>
      </c>
      <c r="U559" s="31" t="s">
        <v>4428</v>
      </c>
      <c r="V559" s="31"/>
      <c r="W559" s="31"/>
      <c r="X559" s="31"/>
      <c r="Y559" s="31"/>
      <c r="Z559" s="31"/>
    </row>
    <row r="560" ht="22.5" customHeight="1">
      <c r="A560" s="30" t="s">
        <v>4429</v>
      </c>
      <c r="B560" s="31" t="s">
        <v>1045</v>
      </c>
      <c r="C560" s="33"/>
      <c r="D560" s="31" t="s">
        <v>4430</v>
      </c>
      <c r="E560" s="31" t="s">
        <v>4431</v>
      </c>
      <c r="F560" s="31" t="s">
        <v>4432</v>
      </c>
      <c r="G560" s="31" t="s">
        <v>25</v>
      </c>
      <c r="H560" s="31" t="s">
        <v>142</v>
      </c>
      <c r="I560" s="31" t="s">
        <v>119</v>
      </c>
      <c r="J560" s="31" t="s">
        <v>84</v>
      </c>
      <c r="K560" s="31" t="s">
        <v>173</v>
      </c>
      <c r="L560" s="31" t="s">
        <v>226</v>
      </c>
      <c r="M560" s="31" t="s">
        <v>41</v>
      </c>
      <c r="N560" s="31" t="s">
        <v>120</v>
      </c>
      <c r="O560" s="31"/>
      <c r="P560" s="31" t="s">
        <v>503</v>
      </c>
      <c r="Q560" s="30" t="s">
        <v>4433</v>
      </c>
      <c r="R560" s="31" t="s">
        <v>93</v>
      </c>
      <c r="S560" s="31" t="s">
        <v>3118</v>
      </c>
      <c r="T560" s="31" t="s">
        <v>4434</v>
      </c>
      <c r="U560" s="31" t="s">
        <v>4435</v>
      </c>
      <c r="V560" s="30" t="s">
        <v>4436</v>
      </c>
      <c r="W560" s="31"/>
      <c r="X560" s="31" t="s">
        <v>4437</v>
      </c>
      <c r="Y560" s="31"/>
      <c r="Z560" s="31"/>
    </row>
    <row r="561" ht="22.5" customHeight="1">
      <c r="A561" s="30" t="s">
        <v>4439</v>
      </c>
      <c r="B561" s="31" t="s">
        <v>4440</v>
      </c>
      <c r="C561" s="33"/>
      <c r="D561" s="31" t="s">
        <v>4441</v>
      </c>
      <c r="E561" s="31" t="s">
        <v>4442</v>
      </c>
      <c r="F561" s="31"/>
      <c r="G561" s="31" t="s">
        <v>36</v>
      </c>
      <c r="H561" s="31" t="s">
        <v>142</v>
      </c>
      <c r="I561" s="31" t="s">
        <v>291</v>
      </c>
      <c r="J561" s="31" t="s">
        <v>84</v>
      </c>
      <c r="K561" s="31" t="s">
        <v>173</v>
      </c>
      <c r="L561" s="31" t="s">
        <v>280</v>
      </c>
      <c r="M561" s="31" t="s">
        <v>52</v>
      </c>
      <c r="N561" s="31" t="s">
        <v>144</v>
      </c>
      <c r="O561" s="31"/>
      <c r="P561" s="31" t="s">
        <v>503</v>
      </c>
      <c r="Q561" s="31"/>
      <c r="R561" s="31" t="s">
        <v>93</v>
      </c>
      <c r="S561" s="31" t="s">
        <v>94</v>
      </c>
      <c r="T561" s="31" t="s">
        <v>4443</v>
      </c>
      <c r="U561" s="31" t="s">
        <v>4444</v>
      </c>
      <c r="V561" s="30" t="s">
        <v>4445</v>
      </c>
      <c r="W561" s="31"/>
      <c r="X561" s="31"/>
      <c r="Y561" s="31"/>
      <c r="Z561" s="31"/>
    </row>
    <row r="562" ht="22.5" customHeight="1">
      <c r="A562" s="30" t="s">
        <v>4446</v>
      </c>
      <c r="B562" s="31" t="s">
        <v>4447</v>
      </c>
      <c r="C562" s="33"/>
      <c r="D562" s="31" t="s">
        <v>4448</v>
      </c>
      <c r="E562" s="31" t="s">
        <v>4449</v>
      </c>
      <c r="F562" s="31"/>
      <c r="G562" s="31" t="s">
        <v>38</v>
      </c>
      <c r="H562" s="31" t="s">
        <v>129</v>
      </c>
      <c r="I562" s="31" t="s">
        <v>130</v>
      </c>
      <c r="J562" s="31" t="s">
        <v>84</v>
      </c>
      <c r="K562" s="31" t="s">
        <v>85</v>
      </c>
      <c r="L562" s="31" t="s">
        <v>226</v>
      </c>
      <c r="M562" s="31" t="s">
        <v>108</v>
      </c>
      <c r="N562" s="31" t="s">
        <v>101</v>
      </c>
      <c r="O562" s="31"/>
      <c r="P562" s="31" t="s">
        <v>3818</v>
      </c>
      <c r="Q562" s="31"/>
      <c r="R562" s="31"/>
      <c r="S562" s="31" t="s">
        <v>133</v>
      </c>
      <c r="T562" s="31" t="s">
        <v>4450</v>
      </c>
      <c r="U562" s="31" t="s">
        <v>4451</v>
      </c>
      <c r="V562" s="30" t="s">
        <v>4452</v>
      </c>
      <c r="W562" s="31"/>
      <c r="X562" s="31"/>
      <c r="Y562" s="31"/>
      <c r="Z562" s="31"/>
    </row>
    <row r="563" ht="22.5" customHeight="1">
      <c r="A563" s="30" t="s">
        <v>4453</v>
      </c>
      <c r="B563" s="31" t="s">
        <v>4454</v>
      </c>
      <c r="C563" s="32" t="s">
        <v>13</v>
      </c>
      <c r="D563" s="31" t="s">
        <v>4455</v>
      </c>
      <c r="E563" s="31" t="s">
        <v>4456</v>
      </c>
      <c r="F563" s="31" t="s">
        <v>4457</v>
      </c>
      <c r="G563" s="31" t="s">
        <v>29</v>
      </c>
      <c r="H563" s="31" t="s">
        <v>142</v>
      </c>
      <c r="I563" s="31" t="s">
        <v>686</v>
      </c>
      <c r="J563" s="31" t="s">
        <v>84</v>
      </c>
      <c r="K563" s="31" t="s">
        <v>85</v>
      </c>
      <c r="L563" s="31" t="s">
        <v>86</v>
      </c>
      <c r="M563" s="31" t="s">
        <v>41</v>
      </c>
      <c r="N563" s="31" t="s">
        <v>155</v>
      </c>
      <c r="O563" s="31" t="s">
        <v>4458</v>
      </c>
      <c r="P563" s="31" t="s">
        <v>687</v>
      </c>
      <c r="Q563" s="31"/>
      <c r="R563" s="31" t="s">
        <v>93</v>
      </c>
      <c r="S563" s="31" t="s">
        <v>1226</v>
      </c>
      <c r="T563" s="31" t="s">
        <v>4459</v>
      </c>
      <c r="U563" s="31" t="s">
        <v>4460</v>
      </c>
      <c r="V563" s="30" t="s">
        <v>4461</v>
      </c>
      <c r="W563" s="31"/>
      <c r="X563" s="39" t="s">
        <v>4462</v>
      </c>
      <c r="Y563" s="31"/>
      <c r="Z563" s="31"/>
    </row>
    <row r="564" ht="22.5" customHeight="1">
      <c r="A564" s="30" t="s">
        <v>4463</v>
      </c>
      <c r="B564" s="31" t="s">
        <v>735</v>
      </c>
      <c r="C564" s="32" t="s">
        <v>13</v>
      </c>
      <c r="D564" s="31" t="s">
        <v>4465</v>
      </c>
      <c r="E564" s="31" t="s">
        <v>4466</v>
      </c>
      <c r="F564" s="31" t="s">
        <v>4467</v>
      </c>
      <c r="G564" s="31" t="s">
        <v>29</v>
      </c>
      <c r="H564" s="31" t="s">
        <v>142</v>
      </c>
      <c r="I564" s="31" t="s">
        <v>444</v>
      </c>
      <c r="J564" s="31" t="s">
        <v>84</v>
      </c>
      <c r="K564" s="31" t="s">
        <v>85</v>
      </c>
      <c r="L564" s="31" t="s">
        <v>86</v>
      </c>
      <c r="M564" s="31" t="s">
        <v>542</v>
      </c>
      <c r="N564" s="31" t="s">
        <v>210</v>
      </c>
      <c r="O564" s="31" t="s">
        <v>4468</v>
      </c>
      <c r="P564" s="31" t="s">
        <v>503</v>
      </c>
      <c r="Q564" s="31"/>
      <c r="R564" s="31" t="s">
        <v>93</v>
      </c>
      <c r="S564" s="31" t="s">
        <v>946</v>
      </c>
      <c r="T564" s="31" t="s">
        <v>4469</v>
      </c>
      <c r="U564" s="31" t="s">
        <v>4470</v>
      </c>
      <c r="V564" s="30" t="s">
        <v>4471</v>
      </c>
      <c r="W564" s="31"/>
      <c r="X564" s="31"/>
      <c r="Y564" s="31"/>
      <c r="Z564" s="31"/>
    </row>
    <row r="565" ht="22.5" customHeight="1">
      <c r="A565" s="30" t="s">
        <v>4472</v>
      </c>
      <c r="B565" s="31" t="s">
        <v>4473</v>
      </c>
      <c r="C565" s="33"/>
      <c r="D565" s="31" t="s">
        <v>4474</v>
      </c>
      <c r="E565" s="31" t="s">
        <v>4475</v>
      </c>
      <c r="F565" s="31" t="s">
        <v>4476</v>
      </c>
      <c r="G565" s="31" t="s">
        <v>29</v>
      </c>
      <c r="H565" s="31" t="s">
        <v>142</v>
      </c>
      <c r="I565" s="31" t="s">
        <v>765</v>
      </c>
      <c r="J565" s="31" t="s">
        <v>84</v>
      </c>
      <c r="K565" s="31" t="s">
        <v>107</v>
      </c>
      <c r="L565" s="31" t="s">
        <v>86</v>
      </c>
      <c r="M565" s="31" t="s">
        <v>185</v>
      </c>
      <c r="N565" s="31" t="s">
        <v>41</v>
      </c>
      <c r="O565" s="31"/>
      <c r="P565" s="31" t="s">
        <v>436</v>
      </c>
      <c r="Q565" s="31"/>
      <c r="R565" s="31"/>
      <c r="S565" s="31"/>
      <c r="T565" s="31" t="s">
        <v>4478</v>
      </c>
      <c r="U565" s="31" t="s">
        <v>4479</v>
      </c>
      <c r="V565" s="31"/>
      <c r="W565" s="31"/>
      <c r="X565" s="31"/>
      <c r="Y565" s="31"/>
      <c r="Z565" s="31"/>
    </row>
    <row r="566" ht="22.5" customHeight="1">
      <c r="A566" s="30" t="s">
        <v>4480</v>
      </c>
      <c r="B566" s="31" t="s">
        <v>4481</v>
      </c>
      <c r="C566" s="33"/>
      <c r="D566" s="31" t="s">
        <v>78</v>
      </c>
      <c r="E566" s="31" t="s">
        <v>4482</v>
      </c>
      <c r="F566" s="31"/>
      <c r="G566" s="31" t="s">
        <v>2303</v>
      </c>
      <c r="H566" s="31"/>
      <c r="I566" s="31"/>
      <c r="J566" s="31"/>
      <c r="K566" s="31"/>
      <c r="L566" s="31"/>
      <c r="M566" s="31"/>
      <c r="N566" s="31"/>
      <c r="O566" s="31"/>
      <c r="P566" s="31"/>
      <c r="Q566" s="31"/>
      <c r="R566" s="31"/>
      <c r="S566" s="31"/>
      <c r="T566" s="31"/>
      <c r="U566" s="31" t="s">
        <v>4483</v>
      </c>
      <c r="V566" s="31"/>
      <c r="W566" s="31"/>
      <c r="X566" s="31"/>
      <c r="Y566" s="31"/>
      <c r="Z566" s="31"/>
    </row>
    <row r="567" ht="22.5" customHeight="1">
      <c r="A567" s="30" t="s">
        <v>4484</v>
      </c>
      <c r="B567" s="31" t="s">
        <v>4485</v>
      </c>
      <c r="C567" s="33"/>
      <c r="D567" s="31" t="s">
        <v>78</v>
      </c>
      <c r="E567" s="31" t="s">
        <v>4486</v>
      </c>
      <c r="F567" s="31"/>
      <c r="G567" s="31" t="s">
        <v>1557</v>
      </c>
      <c r="H567" s="31" t="s">
        <v>82</v>
      </c>
      <c r="I567" s="31"/>
      <c r="J567" s="31"/>
      <c r="K567" s="31"/>
      <c r="L567" s="31"/>
      <c r="M567" s="31"/>
      <c r="N567" s="31"/>
      <c r="O567" s="31"/>
      <c r="P567" s="31"/>
      <c r="Q567" s="31"/>
      <c r="R567" s="31"/>
      <c r="S567" s="31"/>
      <c r="T567" s="31" t="s">
        <v>4487</v>
      </c>
      <c r="U567" s="31" t="s">
        <v>4488</v>
      </c>
      <c r="V567" s="31"/>
      <c r="W567" s="31"/>
      <c r="X567" s="31"/>
      <c r="Y567" s="31"/>
      <c r="Z567" s="31"/>
    </row>
    <row r="568" ht="22.5" customHeight="1">
      <c r="A568" s="30" t="s">
        <v>4489</v>
      </c>
      <c r="B568" s="31" t="s">
        <v>4490</v>
      </c>
      <c r="C568" s="33"/>
      <c r="D568" s="31" t="s">
        <v>78</v>
      </c>
      <c r="E568" s="31" t="s">
        <v>4491</v>
      </c>
      <c r="F568" s="31" t="s">
        <v>4492</v>
      </c>
      <c r="G568" s="31" t="s">
        <v>25</v>
      </c>
      <c r="H568" s="31" t="s">
        <v>82</v>
      </c>
      <c r="I568" s="31" t="s">
        <v>596</v>
      </c>
      <c r="J568" s="31" t="s">
        <v>377</v>
      </c>
      <c r="K568" s="31" t="s">
        <v>85</v>
      </c>
      <c r="L568" s="31" t="s">
        <v>131</v>
      </c>
      <c r="M568" s="31" t="s">
        <v>41</v>
      </c>
      <c r="N568" s="31" t="s">
        <v>120</v>
      </c>
      <c r="O568" s="31"/>
      <c r="P568" s="31"/>
      <c r="Q568" s="31"/>
      <c r="R568" s="31"/>
      <c r="S568" s="31"/>
      <c r="T568" s="31" t="s">
        <v>666</v>
      </c>
      <c r="U568" s="31" t="s">
        <v>4493</v>
      </c>
      <c r="V568" s="31"/>
      <c r="W568" s="31"/>
      <c r="X568" s="31"/>
      <c r="Y568" s="31"/>
      <c r="Z568" s="31"/>
    </row>
    <row r="569" ht="22.5" customHeight="1">
      <c r="A569" s="30" t="s">
        <v>4494</v>
      </c>
      <c r="B569" s="31" t="s">
        <v>4495</v>
      </c>
      <c r="C569" s="33"/>
      <c r="D569" s="31" t="s">
        <v>78</v>
      </c>
      <c r="E569" s="31" t="s">
        <v>4496</v>
      </c>
      <c r="F569" s="31" t="s">
        <v>4497</v>
      </c>
      <c r="G569" s="31" t="s">
        <v>4498</v>
      </c>
      <c r="H569" s="31" t="s">
        <v>82</v>
      </c>
      <c r="I569" s="31" t="s">
        <v>490</v>
      </c>
      <c r="J569" s="31" t="s">
        <v>84</v>
      </c>
      <c r="K569" s="31" t="s">
        <v>107</v>
      </c>
      <c r="L569" s="31" t="s">
        <v>86</v>
      </c>
      <c r="M569" s="31" t="s">
        <v>89</v>
      </c>
      <c r="N569" s="31" t="s">
        <v>88</v>
      </c>
      <c r="O569" s="31"/>
      <c r="P569" s="31"/>
      <c r="Q569" s="31"/>
      <c r="R569" s="31" t="s">
        <v>93</v>
      </c>
      <c r="S569" s="31" t="s">
        <v>94</v>
      </c>
      <c r="T569" s="31" t="s">
        <v>4499</v>
      </c>
      <c r="U569" s="31" t="s">
        <v>4500</v>
      </c>
      <c r="V569" s="31"/>
      <c r="W569" s="31"/>
      <c r="X569" s="31"/>
      <c r="Y569" s="31"/>
      <c r="Z569" s="31"/>
    </row>
    <row r="570" ht="22.5" customHeight="1">
      <c r="A570" s="30" t="s">
        <v>4501</v>
      </c>
      <c r="B570" s="31" t="s">
        <v>4502</v>
      </c>
      <c r="C570" s="33"/>
      <c r="D570" s="31" t="s">
        <v>78</v>
      </c>
      <c r="E570" s="31" t="s">
        <v>4503</v>
      </c>
      <c r="F570" s="31" t="s">
        <v>4504</v>
      </c>
      <c r="G570" s="31" t="s">
        <v>25</v>
      </c>
      <c r="H570" s="31" t="s">
        <v>82</v>
      </c>
      <c r="I570" s="31" t="s">
        <v>83</v>
      </c>
      <c r="J570" s="31" t="s">
        <v>84</v>
      </c>
      <c r="K570" s="31" t="s">
        <v>107</v>
      </c>
      <c r="L570" s="31" t="s">
        <v>280</v>
      </c>
      <c r="M570" s="31"/>
      <c r="N570" s="31"/>
      <c r="O570" s="31"/>
      <c r="P570" s="31"/>
      <c r="Q570" s="31"/>
      <c r="R570" s="31"/>
      <c r="S570" s="31" t="s">
        <v>379</v>
      </c>
      <c r="T570" s="31"/>
      <c r="U570" s="31" t="s">
        <v>4505</v>
      </c>
      <c r="V570" s="31"/>
      <c r="W570" s="31"/>
      <c r="X570" s="31"/>
      <c r="Y570" s="31"/>
      <c r="Z570" s="31"/>
    </row>
    <row r="571" ht="22.5" customHeight="1">
      <c r="A571" s="30" t="s">
        <v>4506</v>
      </c>
      <c r="B571" s="31" t="s">
        <v>4507</v>
      </c>
      <c r="C571" s="33"/>
      <c r="D571" s="31" t="s">
        <v>78</v>
      </c>
      <c r="E571" s="31" t="s">
        <v>4508</v>
      </c>
      <c r="F571" s="31" t="s">
        <v>4509</v>
      </c>
      <c r="G571" s="31" t="s">
        <v>25</v>
      </c>
      <c r="H571" s="31" t="s">
        <v>82</v>
      </c>
      <c r="I571" s="31" t="s">
        <v>83</v>
      </c>
      <c r="J571" s="31" t="s">
        <v>84</v>
      </c>
      <c r="K571" s="31" t="s">
        <v>107</v>
      </c>
      <c r="L571" s="31" t="s">
        <v>86</v>
      </c>
      <c r="M571" s="31" t="s">
        <v>120</v>
      </c>
      <c r="N571" s="31" t="s">
        <v>88</v>
      </c>
      <c r="O571" s="31"/>
      <c r="P571" s="31"/>
      <c r="Q571" s="31"/>
      <c r="R571" s="31"/>
      <c r="S571" s="31"/>
      <c r="T571" s="31" t="s">
        <v>1519</v>
      </c>
      <c r="U571" s="31" t="s">
        <v>4510</v>
      </c>
      <c r="V571" s="31"/>
      <c r="W571" s="31"/>
      <c r="X571" s="31"/>
      <c r="Y571" s="31"/>
      <c r="Z571" s="31"/>
    </row>
    <row r="572" ht="22.5" customHeight="1">
      <c r="A572" s="30" t="s">
        <v>4511</v>
      </c>
      <c r="B572" s="31" t="s">
        <v>4512</v>
      </c>
      <c r="C572" s="33"/>
      <c r="D572" s="31" t="s">
        <v>78</v>
      </c>
      <c r="E572" s="31" t="s">
        <v>4513</v>
      </c>
      <c r="F572" s="31" t="s">
        <v>4514</v>
      </c>
      <c r="G572" s="31" t="s">
        <v>25</v>
      </c>
      <c r="H572" s="31" t="s">
        <v>82</v>
      </c>
      <c r="I572" s="31" t="s">
        <v>490</v>
      </c>
      <c r="J572" s="31" t="s">
        <v>84</v>
      </c>
      <c r="K572" s="31" t="s">
        <v>107</v>
      </c>
      <c r="L572" s="31" t="s">
        <v>280</v>
      </c>
      <c r="M572" s="39" t="s">
        <v>393</v>
      </c>
      <c r="N572" s="31" t="s">
        <v>542</v>
      </c>
      <c r="O572" s="31"/>
      <c r="P572" s="31" t="s">
        <v>4515</v>
      </c>
      <c r="Q572" s="31"/>
      <c r="R572" s="31" t="s">
        <v>93</v>
      </c>
      <c r="S572" s="31" t="s">
        <v>94</v>
      </c>
      <c r="T572" s="31" t="s">
        <v>1519</v>
      </c>
      <c r="U572" s="31" t="s">
        <v>4516</v>
      </c>
      <c r="V572" s="30" t="s">
        <v>4517</v>
      </c>
      <c r="W572" s="31"/>
      <c r="X572" s="31"/>
      <c r="Y572" s="31"/>
      <c r="Z572" s="31"/>
    </row>
    <row r="573" ht="22.5" customHeight="1">
      <c r="A573" s="30" t="s">
        <v>4518</v>
      </c>
      <c r="B573" s="31" t="s">
        <v>4519</v>
      </c>
      <c r="C573" s="32" t="s">
        <v>16</v>
      </c>
      <c r="D573" s="31" t="s">
        <v>4520</v>
      </c>
      <c r="E573" s="31" t="s">
        <v>4521</v>
      </c>
      <c r="F573" s="31" t="s">
        <v>4522</v>
      </c>
      <c r="G573" s="31" t="s">
        <v>29</v>
      </c>
      <c r="H573" s="31" t="s">
        <v>142</v>
      </c>
      <c r="I573" s="31" t="s">
        <v>1722</v>
      </c>
      <c r="J573" s="31" t="s">
        <v>84</v>
      </c>
      <c r="K573" s="31" t="s">
        <v>107</v>
      </c>
      <c r="L573" s="31" t="s">
        <v>654</v>
      </c>
      <c r="M573" s="31" t="s">
        <v>120</v>
      </c>
      <c r="N573" s="31" t="s">
        <v>88</v>
      </c>
      <c r="O573" s="31"/>
      <c r="P573" s="31" t="s">
        <v>2449</v>
      </c>
      <c r="Q573" s="31"/>
      <c r="R573" s="31" t="s">
        <v>93</v>
      </c>
      <c r="S573" s="31" t="s">
        <v>3101</v>
      </c>
      <c r="T573" s="31" t="s">
        <v>4523</v>
      </c>
      <c r="U573" s="31" t="s">
        <v>4524</v>
      </c>
      <c r="V573" s="31" t="s">
        <v>4525</v>
      </c>
      <c r="W573" s="31"/>
      <c r="X573" s="31" t="s">
        <v>4527</v>
      </c>
      <c r="Y573" s="31"/>
      <c r="Z573" s="31"/>
    </row>
    <row r="574" ht="22.5" customHeight="1">
      <c r="A574" s="30" t="s">
        <v>4528</v>
      </c>
      <c r="B574" s="31" t="s">
        <v>4529</v>
      </c>
      <c r="C574" s="33"/>
      <c r="D574" s="31" t="s">
        <v>4530</v>
      </c>
      <c r="E574" s="31" t="s">
        <v>4531</v>
      </c>
      <c r="F574" s="31"/>
      <c r="G574" s="31" t="s">
        <v>29</v>
      </c>
      <c r="H574" s="31" t="s">
        <v>129</v>
      </c>
      <c r="I574" s="31" t="s">
        <v>83</v>
      </c>
      <c r="J574" s="31" t="s">
        <v>84</v>
      </c>
      <c r="K574" s="31" t="s">
        <v>107</v>
      </c>
      <c r="L574" s="31" t="s">
        <v>654</v>
      </c>
      <c r="M574" s="31" t="s">
        <v>120</v>
      </c>
      <c r="N574" s="31" t="s">
        <v>88</v>
      </c>
      <c r="O574" s="31"/>
      <c r="P574" s="31" t="s">
        <v>2449</v>
      </c>
      <c r="Q574" s="31"/>
      <c r="R574" s="31"/>
      <c r="S574" s="31" t="s">
        <v>133</v>
      </c>
      <c r="T574" s="31" t="s">
        <v>4532</v>
      </c>
      <c r="U574" s="31" t="s">
        <v>4533</v>
      </c>
      <c r="V574" s="30" t="s">
        <v>4534</v>
      </c>
      <c r="W574" s="31"/>
      <c r="X574" s="31"/>
      <c r="Y574" s="31"/>
      <c r="Z574" s="31"/>
    </row>
    <row r="575" ht="22.5" customHeight="1">
      <c r="A575" s="30" t="s">
        <v>4535</v>
      </c>
      <c r="B575" s="31" t="s">
        <v>4536</v>
      </c>
      <c r="C575" s="33"/>
      <c r="D575" s="31" t="s">
        <v>4537</v>
      </c>
      <c r="E575" s="31" t="s">
        <v>4538</v>
      </c>
      <c r="F575" s="31"/>
      <c r="G575" s="31" t="s">
        <v>25</v>
      </c>
      <c r="H575" s="31" t="s">
        <v>385</v>
      </c>
      <c r="I575" s="31" t="s">
        <v>83</v>
      </c>
      <c r="J575" s="31" t="s">
        <v>84</v>
      </c>
      <c r="K575" s="31" t="s">
        <v>107</v>
      </c>
      <c r="L575" s="31" t="s">
        <v>654</v>
      </c>
      <c r="M575" s="31" t="s">
        <v>120</v>
      </c>
      <c r="N575" s="31" t="s">
        <v>88</v>
      </c>
      <c r="O575" s="31"/>
      <c r="P575" s="31" t="s">
        <v>2449</v>
      </c>
      <c r="Q575" s="31"/>
      <c r="R575" s="31"/>
      <c r="S575" s="31" t="s">
        <v>3346</v>
      </c>
      <c r="T575" s="31" t="s">
        <v>4539</v>
      </c>
      <c r="U575" s="31" t="s">
        <v>4540</v>
      </c>
      <c r="V575" s="31"/>
      <c r="W575" s="31"/>
      <c r="X575" s="31" t="s">
        <v>4527</v>
      </c>
      <c r="Y575" s="31"/>
      <c r="Z575" s="31"/>
    </row>
    <row r="576" ht="22.5" customHeight="1">
      <c r="A576" s="30" t="s">
        <v>4541</v>
      </c>
      <c r="B576" s="31" t="s">
        <v>4542</v>
      </c>
      <c r="C576" s="33"/>
      <c r="D576" s="31" t="s">
        <v>78</v>
      </c>
      <c r="E576" s="31" t="s">
        <v>4543</v>
      </c>
      <c r="F576" s="31" t="s">
        <v>4544</v>
      </c>
      <c r="G576" s="31" t="s">
        <v>25</v>
      </c>
      <c r="H576" s="31" t="s">
        <v>82</v>
      </c>
      <c r="I576" s="31" t="s">
        <v>1098</v>
      </c>
      <c r="J576" s="31" t="s">
        <v>84</v>
      </c>
      <c r="K576" s="31" t="s">
        <v>107</v>
      </c>
      <c r="L576" s="31" t="s">
        <v>86</v>
      </c>
      <c r="M576" s="31" t="s">
        <v>120</v>
      </c>
      <c r="N576" s="31" t="s">
        <v>88</v>
      </c>
      <c r="O576" s="31"/>
      <c r="P576" s="31" t="s">
        <v>436</v>
      </c>
      <c r="Q576" s="31"/>
      <c r="R576" s="31"/>
      <c r="S576" s="31"/>
      <c r="T576" s="31" t="s">
        <v>4532</v>
      </c>
      <c r="U576" s="31" t="s">
        <v>4545</v>
      </c>
      <c r="V576" s="31"/>
      <c r="W576" s="31"/>
      <c r="X576" s="31"/>
      <c r="Y576" s="31"/>
      <c r="Z576" s="31"/>
    </row>
    <row r="577" ht="22.5" customHeight="1">
      <c r="A577" s="30" t="s">
        <v>4546</v>
      </c>
      <c r="B577" s="31" t="s">
        <v>4547</v>
      </c>
      <c r="C577" s="32" t="s">
        <v>20</v>
      </c>
      <c r="D577" s="31" t="s">
        <v>4548</v>
      </c>
      <c r="E577" s="31" t="s">
        <v>4549</v>
      </c>
      <c r="F577" s="31" t="s">
        <v>4550</v>
      </c>
      <c r="G577" s="31" t="s">
        <v>35</v>
      </c>
      <c r="H577" s="31" t="s">
        <v>142</v>
      </c>
      <c r="I577" s="31" t="s">
        <v>2601</v>
      </c>
      <c r="J577" s="31" t="s">
        <v>377</v>
      </c>
      <c r="K577" s="31" t="s">
        <v>85</v>
      </c>
      <c r="L577" s="31" t="s">
        <v>280</v>
      </c>
      <c r="M577" s="39" t="s">
        <v>227</v>
      </c>
      <c r="N577" s="39" t="s">
        <v>228</v>
      </c>
      <c r="O577" s="31" t="s">
        <v>4552</v>
      </c>
      <c r="P577" s="31"/>
      <c r="Q577" s="30" t="s">
        <v>4553</v>
      </c>
      <c r="R577" s="31" t="s">
        <v>93</v>
      </c>
      <c r="S577" s="31" t="s">
        <v>4554</v>
      </c>
      <c r="T577" s="31" t="s">
        <v>4555</v>
      </c>
      <c r="U577" s="31" t="s">
        <v>4556</v>
      </c>
      <c r="V577" s="30" t="s">
        <v>4557</v>
      </c>
      <c r="W577" s="31"/>
      <c r="X577" s="31"/>
      <c r="Y577" s="31"/>
      <c r="Z577" s="31"/>
    </row>
    <row r="578" ht="22.5" customHeight="1">
      <c r="A578" s="30" t="s">
        <v>4558</v>
      </c>
      <c r="B578" s="31" t="s">
        <v>2705</v>
      </c>
      <c r="C578" s="32" t="s">
        <v>2</v>
      </c>
      <c r="D578" s="31" t="s">
        <v>4559</v>
      </c>
      <c r="E578" s="31" t="s">
        <v>4560</v>
      </c>
      <c r="F578" s="31" t="s">
        <v>4561</v>
      </c>
      <c r="G578" s="31" t="s">
        <v>35</v>
      </c>
      <c r="H578" s="31" t="s">
        <v>142</v>
      </c>
      <c r="I578" s="31" t="s">
        <v>264</v>
      </c>
      <c r="J578" s="31" t="s">
        <v>84</v>
      </c>
      <c r="K578" s="31" t="s">
        <v>85</v>
      </c>
      <c r="L578" s="31" t="s">
        <v>86</v>
      </c>
      <c r="M578" s="31" t="s">
        <v>185</v>
      </c>
      <c r="N578" s="31" t="s">
        <v>41</v>
      </c>
      <c r="O578" s="31"/>
      <c r="P578" s="31" t="s">
        <v>1307</v>
      </c>
      <c r="Q578" s="30" t="s">
        <v>4562</v>
      </c>
      <c r="R578" s="31" t="s">
        <v>93</v>
      </c>
      <c r="S578" s="31" t="s">
        <v>842</v>
      </c>
      <c r="T578" s="31" t="s">
        <v>4563</v>
      </c>
      <c r="U578" s="31" t="s">
        <v>4564</v>
      </c>
      <c r="V578" s="31" t="s">
        <v>4565</v>
      </c>
      <c r="W578" s="31"/>
      <c r="X578" s="31"/>
      <c r="Y578" s="31"/>
      <c r="Z578" s="31"/>
    </row>
    <row r="579" ht="22.5" customHeight="1">
      <c r="A579" s="30" t="s">
        <v>4566</v>
      </c>
      <c r="B579" s="31" t="s">
        <v>4567</v>
      </c>
      <c r="C579" s="33"/>
      <c r="D579" s="31" t="s">
        <v>4568</v>
      </c>
      <c r="E579" s="31" t="s">
        <v>4569</v>
      </c>
      <c r="F579" s="31"/>
      <c r="G579" s="31" t="s">
        <v>35</v>
      </c>
      <c r="H579" s="31" t="s">
        <v>142</v>
      </c>
      <c r="I579" s="31" t="s">
        <v>444</v>
      </c>
      <c r="J579" s="31" t="s">
        <v>84</v>
      </c>
      <c r="K579" s="31"/>
      <c r="L579" s="31"/>
      <c r="M579" s="31" t="s">
        <v>542</v>
      </c>
      <c r="N579" s="31" t="s">
        <v>210</v>
      </c>
      <c r="O579" s="31"/>
      <c r="P579" s="31"/>
      <c r="Q579" s="31"/>
      <c r="R579" s="31"/>
      <c r="S579" s="31"/>
      <c r="T579" s="31" t="s">
        <v>4570</v>
      </c>
      <c r="U579" s="31" t="s">
        <v>4571</v>
      </c>
      <c r="V579" s="31"/>
      <c r="W579" s="31"/>
      <c r="X579" s="31"/>
      <c r="Y579" s="31"/>
      <c r="Z579" s="31"/>
    </row>
    <row r="580" ht="22.5" customHeight="1">
      <c r="A580" s="30" t="s">
        <v>4572</v>
      </c>
      <c r="B580" s="31" t="s">
        <v>4573</v>
      </c>
      <c r="C580" s="33"/>
      <c r="D580" s="31" t="s">
        <v>4574</v>
      </c>
      <c r="E580" s="31" t="s">
        <v>4576</v>
      </c>
      <c r="F580" s="31"/>
      <c r="G580" s="31" t="s">
        <v>35</v>
      </c>
      <c r="H580" s="31" t="s">
        <v>142</v>
      </c>
      <c r="I580" s="31" t="s">
        <v>2893</v>
      </c>
      <c r="J580" s="31" t="s">
        <v>84</v>
      </c>
      <c r="K580" s="31" t="s">
        <v>173</v>
      </c>
      <c r="L580" s="31"/>
      <c r="M580" s="31" t="s">
        <v>52</v>
      </c>
      <c r="N580" s="31" t="s">
        <v>120</v>
      </c>
      <c r="O580" s="31"/>
      <c r="P580" s="31"/>
      <c r="Q580" s="31"/>
      <c r="R580" s="31"/>
      <c r="S580" s="31"/>
      <c r="T580" s="31" t="s">
        <v>4577</v>
      </c>
      <c r="U580" s="31" t="s">
        <v>4578</v>
      </c>
      <c r="V580" s="31"/>
      <c r="W580" s="31"/>
      <c r="X580" s="31"/>
      <c r="Y580" s="31"/>
      <c r="Z580" s="31"/>
    </row>
    <row r="581" ht="22.5" customHeight="1">
      <c r="A581" s="30" t="s">
        <v>4579</v>
      </c>
      <c r="B581" s="31" t="s">
        <v>4580</v>
      </c>
      <c r="C581" s="33"/>
      <c r="D581" s="31" t="s">
        <v>4581</v>
      </c>
      <c r="E581" s="31" t="s">
        <v>4582</v>
      </c>
      <c r="F581" s="31"/>
      <c r="G581" s="31" t="s">
        <v>35</v>
      </c>
      <c r="H581" s="31" t="s">
        <v>142</v>
      </c>
      <c r="I581" s="31" t="s">
        <v>119</v>
      </c>
      <c r="J581" s="31" t="s">
        <v>84</v>
      </c>
      <c r="K581" s="31" t="s">
        <v>173</v>
      </c>
      <c r="L581" s="31"/>
      <c r="M581" s="31" t="s">
        <v>152</v>
      </c>
      <c r="N581" s="31" t="s">
        <v>153</v>
      </c>
      <c r="O581" s="31"/>
      <c r="P581" s="31"/>
      <c r="Q581" s="31"/>
      <c r="R581" s="31"/>
      <c r="S581" s="31"/>
      <c r="T581" s="31" t="s">
        <v>4583</v>
      </c>
      <c r="U581" s="31" t="s">
        <v>4584</v>
      </c>
      <c r="V581" s="31"/>
      <c r="W581" s="31"/>
      <c r="X581" s="31"/>
      <c r="Y581" s="31"/>
      <c r="Z581" s="31"/>
    </row>
    <row r="582" ht="22.5" customHeight="1">
      <c r="A582" s="30" t="s">
        <v>4586</v>
      </c>
      <c r="B582" s="31" t="s">
        <v>4587</v>
      </c>
      <c r="C582" s="33"/>
      <c r="D582" s="31" t="s">
        <v>4588</v>
      </c>
      <c r="E582" s="31" t="s">
        <v>4589</v>
      </c>
      <c r="F582" s="31" t="s">
        <v>4590</v>
      </c>
      <c r="G582" s="31" t="s">
        <v>35</v>
      </c>
      <c r="H582" s="31" t="s">
        <v>142</v>
      </c>
      <c r="I582" s="31" t="s">
        <v>712</v>
      </c>
      <c r="J582" s="31" t="s">
        <v>84</v>
      </c>
      <c r="K582" s="31" t="s">
        <v>173</v>
      </c>
      <c r="L582" s="31" t="s">
        <v>280</v>
      </c>
      <c r="M582" s="31" t="s">
        <v>108</v>
      </c>
      <c r="N582" s="31" t="s">
        <v>101</v>
      </c>
      <c r="O582" s="31"/>
      <c r="P582" s="31"/>
      <c r="Q582" s="31"/>
      <c r="R582" s="31" t="s">
        <v>93</v>
      </c>
      <c r="S582" s="31" t="s">
        <v>94</v>
      </c>
      <c r="T582" s="31" t="s">
        <v>4591</v>
      </c>
      <c r="U582" s="31" t="s">
        <v>4592</v>
      </c>
      <c r="V582" s="31"/>
      <c r="W582" s="31"/>
      <c r="X582" s="31"/>
      <c r="Y582" s="31"/>
      <c r="Z582" s="31"/>
    </row>
    <row r="583" ht="22.5" customHeight="1">
      <c r="A583" s="30" t="s">
        <v>4593</v>
      </c>
      <c r="B583" s="31" t="s">
        <v>4594</v>
      </c>
      <c r="C583" s="32" t="s">
        <v>20</v>
      </c>
      <c r="D583" s="31" t="s">
        <v>4596</v>
      </c>
      <c r="E583" s="31" t="s">
        <v>4597</v>
      </c>
      <c r="F583" s="31" t="s">
        <v>4598</v>
      </c>
      <c r="G583" s="31" t="s">
        <v>35</v>
      </c>
      <c r="H583" s="31" t="s">
        <v>142</v>
      </c>
      <c r="I583" s="31" t="s">
        <v>814</v>
      </c>
      <c r="J583" s="31" t="s">
        <v>84</v>
      </c>
      <c r="K583" s="31" t="s">
        <v>107</v>
      </c>
      <c r="L583" s="31" t="s">
        <v>86</v>
      </c>
      <c r="M583" s="31" t="s">
        <v>89</v>
      </c>
      <c r="N583" s="31" t="s">
        <v>108</v>
      </c>
      <c r="O583" s="31" t="s">
        <v>4599</v>
      </c>
      <c r="P583" s="31" t="s">
        <v>132</v>
      </c>
      <c r="Q583" s="30" t="s">
        <v>4600</v>
      </c>
      <c r="R583" s="31" t="s">
        <v>93</v>
      </c>
      <c r="S583" s="31" t="s">
        <v>4601</v>
      </c>
      <c r="T583" s="31" t="s">
        <v>4602</v>
      </c>
      <c r="U583" s="31" t="s">
        <v>4603</v>
      </c>
      <c r="V583" s="30" t="s">
        <v>4604</v>
      </c>
      <c r="W583" s="31"/>
      <c r="X583" s="39" t="s">
        <v>4605</v>
      </c>
      <c r="Y583" s="31"/>
      <c r="Z583" s="31"/>
    </row>
    <row r="584" ht="22.5" customHeight="1">
      <c r="A584" s="30" t="s">
        <v>4606</v>
      </c>
      <c r="B584" s="31" t="s">
        <v>4607</v>
      </c>
      <c r="C584" s="33"/>
      <c r="D584" s="31" t="s">
        <v>4608</v>
      </c>
      <c r="E584" s="31" t="s">
        <v>4609</v>
      </c>
      <c r="F584" s="31"/>
      <c r="G584" s="31" t="s">
        <v>25</v>
      </c>
      <c r="H584" s="31" t="s">
        <v>142</v>
      </c>
      <c r="I584" s="31" t="s">
        <v>1722</v>
      </c>
      <c r="J584" s="31" t="s">
        <v>84</v>
      </c>
      <c r="K584" s="31" t="s">
        <v>173</v>
      </c>
      <c r="L584" s="31"/>
      <c r="M584" s="31" t="s">
        <v>155</v>
      </c>
      <c r="N584" s="31" t="s">
        <v>52</v>
      </c>
      <c r="O584" s="31"/>
      <c r="P584" s="31"/>
      <c r="Q584" s="31"/>
      <c r="R584" s="31"/>
      <c r="S584" s="31"/>
      <c r="T584" s="31" t="s">
        <v>4610</v>
      </c>
      <c r="U584" s="31" t="s">
        <v>4611</v>
      </c>
      <c r="V584" s="31"/>
      <c r="W584" s="31"/>
      <c r="X584" s="31"/>
      <c r="Y584" s="31"/>
      <c r="Z584" s="31"/>
    </row>
    <row r="585" ht="22.5" customHeight="1">
      <c r="A585" s="30" t="s">
        <v>4612</v>
      </c>
      <c r="B585" s="31" t="s">
        <v>4613</v>
      </c>
      <c r="C585" s="33"/>
      <c r="D585" s="31" t="s">
        <v>4614</v>
      </c>
      <c r="E585" s="31" t="s">
        <v>4615</v>
      </c>
      <c r="F585" s="31"/>
      <c r="G585" s="31" t="s">
        <v>23</v>
      </c>
      <c r="H585" s="31" t="s">
        <v>142</v>
      </c>
      <c r="I585" s="31" t="s">
        <v>264</v>
      </c>
      <c r="J585" s="31" t="s">
        <v>84</v>
      </c>
      <c r="K585" s="31" t="s">
        <v>173</v>
      </c>
      <c r="L585" s="31"/>
      <c r="M585" s="31" t="s">
        <v>88</v>
      </c>
      <c r="N585" s="31" t="s">
        <v>89</v>
      </c>
      <c r="O585" s="31"/>
      <c r="P585" s="31"/>
      <c r="Q585" s="31"/>
      <c r="R585" s="31"/>
      <c r="S585" s="31"/>
      <c r="T585" s="31" t="s">
        <v>4616</v>
      </c>
      <c r="U585" s="31" t="s">
        <v>4617</v>
      </c>
      <c r="V585" s="31"/>
      <c r="W585" s="31"/>
      <c r="X585" s="31"/>
      <c r="Y585" s="31"/>
      <c r="Z585" s="31"/>
    </row>
    <row r="586" ht="22.5" customHeight="1">
      <c r="A586" s="30" t="s">
        <v>4618</v>
      </c>
      <c r="B586" s="31" t="s">
        <v>4619</v>
      </c>
      <c r="C586" s="33"/>
      <c r="D586" s="31" t="s">
        <v>78</v>
      </c>
      <c r="E586" s="31" t="s">
        <v>4620</v>
      </c>
      <c r="F586" s="31" t="s">
        <v>4621</v>
      </c>
      <c r="G586" s="31" t="s">
        <v>25</v>
      </c>
      <c r="H586" s="31" t="s">
        <v>82</v>
      </c>
      <c r="I586" s="31" t="s">
        <v>83</v>
      </c>
      <c r="J586" s="31" t="s">
        <v>84</v>
      </c>
      <c r="K586" s="31" t="s">
        <v>107</v>
      </c>
      <c r="L586" s="31" t="s">
        <v>226</v>
      </c>
      <c r="M586" s="31" t="s">
        <v>120</v>
      </c>
      <c r="N586" s="31" t="s">
        <v>88</v>
      </c>
      <c r="O586" s="31"/>
      <c r="P586" s="31" t="s">
        <v>109</v>
      </c>
      <c r="Q586" s="31"/>
      <c r="R586" s="31"/>
      <c r="S586" s="31" t="s">
        <v>1994</v>
      </c>
      <c r="T586" s="31" t="s">
        <v>2234</v>
      </c>
      <c r="U586" s="31" t="s">
        <v>4622</v>
      </c>
      <c r="V586" s="31"/>
      <c r="W586" s="31"/>
      <c r="X586" s="31"/>
      <c r="Y586" s="31"/>
      <c r="Z586" s="31"/>
    </row>
    <row r="587" ht="22.5" customHeight="1">
      <c r="A587" s="30" t="s">
        <v>4623</v>
      </c>
      <c r="B587" s="31" t="s">
        <v>4624</v>
      </c>
      <c r="C587" s="33"/>
      <c r="D587" s="31" t="s">
        <v>4625</v>
      </c>
      <c r="E587" s="31" t="s">
        <v>4626</v>
      </c>
      <c r="F587" s="31"/>
      <c r="G587" s="31" t="s">
        <v>1581</v>
      </c>
      <c r="H587" s="31" t="s">
        <v>1799</v>
      </c>
      <c r="I587" s="31" t="s">
        <v>83</v>
      </c>
      <c r="J587" s="31" t="s">
        <v>84</v>
      </c>
      <c r="K587" s="31" t="s">
        <v>85</v>
      </c>
      <c r="L587" s="31" t="s">
        <v>280</v>
      </c>
      <c r="M587" s="31" t="s">
        <v>41</v>
      </c>
      <c r="N587" s="31" t="s">
        <v>120</v>
      </c>
      <c r="O587" s="31"/>
      <c r="P587" s="31" t="s">
        <v>1067</v>
      </c>
      <c r="Q587" s="31"/>
      <c r="R587" s="31"/>
      <c r="S587" s="31"/>
      <c r="T587" s="31"/>
      <c r="U587" s="31" t="s">
        <v>4627</v>
      </c>
      <c r="V587" s="30" t="s">
        <v>4628</v>
      </c>
      <c r="W587" s="31"/>
      <c r="X587" s="31"/>
      <c r="Y587" s="31"/>
      <c r="Z587" s="31"/>
    </row>
    <row r="588" ht="22.5" customHeight="1">
      <c r="A588" s="30" t="s">
        <v>4629</v>
      </c>
      <c r="B588" s="31" t="s">
        <v>4630</v>
      </c>
      <c r="C588" s="33"/>
      <c r="D588" s="31" t="s">
        <v>4631</v>
      </c>
      <c r="E588" s="31" t="s">
        <v>4632</v>
      </c>
      <c r="F588" s="31"/>
      <c r="G588" s="31" t="s">
        <v>25</v>
      </c>
      <c r="H588" s="31" t="s">
        <v>1799</v>
      </c>
      <c r="I588" s="31" t="s">
        <v>83</v>
      </c>
      <c r="J588" s="31" t="s">
        <v>84</v>
      </c>
      <c r="K588" s="31" t="s">
        <v>107</v>
      </c>
      <c r="L588" s="31" t="s">
        <v>86</v>
      </c>
      <c r="M588" s="31"/>
      <c r="N588" s="31"/>
      <c r="O588" s="31"/>
      <c r="P588" s="31"/>
      <c r="Q588" s="31"/>
      <c r="R588" s="31"/>
      <c r="S588" s="31"/>
      <c r="T588" s="31"/>
      <c r="U588" s="31" t="s">
        <v>4633</v>
      </c>
      <c r="V588" s="30" t="s">
        <v>4634</v>
      </c>
      <c r="W588" s="31"/>
      <c r="X588" s="31"/>
      <c r="Y588" s="31"/>
      <c r="Z588" s="31"/>
    </row>
    <row r="589" ht="22.5" customHeight="1">
      <c r="A589" s="30" t="s">
        <v>4635</v>
      </c>
      <c r="B589" s="31" t="s">
        <v>4636</v>
      </c>
      <c r="C589" s="33"/>
      <c r="D589" s="31" t="s">
        <v>4637</v>
      </c>
      <c r="E589" s="31" t="s">
        <v>4638</v>
      </c>
      <c r="F589" s="31"/>
      <c r="G589" s="31" t="s">
        <v>25</v>
      </c>
      <c r="H589" s="31" t="s">
        <v>1799</v>
      </c>
      <c r="I589" s="31" t="s">
        <v>83</v>
      </c>
      <c r="J589" s="31"/>
      <c r="K589" s="31" t="s">
        <v>107</v>
      </c>
      <c r="L589" s="31" t="s">
        <v>131</v>
      </c>
      <c r="M589" s="31" t="s">
        <v>185</v>
      </c>
      <c r="N589" s="31" t="s">
        <v>185</v>
      </c>
      <c r="O589" s="31"/>
      <c r="P589" s="31" t="s">
        <v>4639</v>
      </c>
      <c r="Q589" s="31"/>
      <c r="R589" s="31"/>
      <c r="S589" s="31"/>
      <c r="T589" s="31"/>
      <c r="U589" s="31" t="s">
        <v>4640</v>
      </c>
      <c r="V589" s="30" t="s">
        <v>4641</v>
      </c>
      <c r="W589" s="31" t="s">
        <v>4642</v>
      </c>
      <c r="X589" s="31"/>
      <c r="Y589" s="31"/>
      <c r="Z589" s="31"/>
    </row>
    <row r="590" ht="22.5" customHeight="1">
      <c r="A590" s="30" t="s">
        <v>4643</v>
      </c>
      <c r="B590" s="31" t="s">
        <v>4644</v>
      </c>
      <c r="C590" s="32" t="s">
        <v>18</v>
      </c>
      <c r="D590" s="31" t="s">
        <v>4645</v>
      </c>
      <c r="E590" s="31" t="s">
        <v>4646</v>
      </c>
      <c r="F590" s="31" t="s">
        <v>4647</v>
      </c>
      <c r="G590" s="31" t="s">
        <v>25</v>
      </c>
      <c r="H590" s="31" t="s">
        <v>142</v>
      </c>
      <c r="I590" s="31" t="s">
        <v>1722</v>
      </c>
      <c r="J590" s="31" t="s">
        <v>84</v>
      </c>
      <c r="K590" s="31" t="s">
        <v>107</v>
      </c>
      <c r="L590" s="31" t="s">
        <v>280</v>
      </c>
      <c r="M590" s="31" t="s">
        <v>89</v>
      </c>
      <c r="N590" s="31" t="s">
        <v>108</v>
      </c>
      <c r="O590" s="31"/>
      <c r="P590" s="31" t="s">
        <v>109</v>
      </c>
      <c r="Q590" s="31"/>
      <c r="R590" s="31" t="s">
        <v>93</v>
      </c>
      <c r="S590" s="31" t="s">
        <v>321</v>
      </c>
      <c r="T590" s="31" t="s">
        <v>4648</v>
      </c>
      <c r="U590" s="31" t="s">
        <v>4649</v>
      </c>
      <c r="V590" s="31" t="s">
        <v>4650</v>
      </c>
      <c r="W590" s="31"/>
      <c r="X590" s="31"/>
      <c r="Y590" s="31"/>
      <c r="Z590" s="31"/>
    </row>
    <row r="591" ht="22.5" customHeight="1">
      <c r="A591" s="30" t="s">
        <v>4651</v>
      </c>
      <c r="B591" s="31" t="s">
        <v>4652</v>
      </c>
      <c r="C591" s="33"/>
      <c r="D591" s="31" t="s">
        <v>4653</v>
      </c>
      <c r="E591" s="31" t="s">
        <v>4654</v>
      </c>
      <c r="F591" s="31" t="s">
        <v>4655</v>
      </c>
      <c r="G591" s="31" t="s">
        <v>30</v>
      </c>
      <c r="H591" s="31" t="s">
        <v>142</v>
      </c>
      <c r="I591" s="31" t="s">
        <v>465</v>
      </c>
      <c r="J591" s="31" t="s">
        <v>84</v>
      </c>
      <c r="K591" s="31" t="s">
        <v>85</v>
      </c>
      <c r="L591" s="31" t="s">
        <v>280</v>
      </c>
      <c r="M591" s="31" t="s">
        <v>52</v>
      </c>
      <c r="N591" s="31" t="s">
        <v>144</v>
      </c>
      <c r="O591" s="31"/>
      <c r="P591" s="31"/>
      <c r="Q591" s="31"/>
      <c r="R591" s="31" t="s">
        <v>93</v>
      </c>
      <c r="S591" s="31" t="s">
        <v>94</v>
      </c>
      <c r="T591" s="31" t="s">
        <v>4656</v>
      </c>
      <c r="U591" s="31" t="s">
        <v>4657</v>
      </c>
      <c r="V591" s="31"/>
      <c r="W591" s="31"/>
      <c r="X591" s="31"/>
      <c r="Y591" s="31"/>
      <c r="Z591" s="31"/>
    </row>
    <row r="592" ht="22.5" customHeight="1">
      <c r="A592" s="30" t="s">
        <v>4658</v>
      </c>
      <c r="B592" s="31" t="s">
        <v>4659</v>
      </c>
      <c r="C592" s="33"/>
      <c r="D592" s="31" t="s">
        <v>4660</v>
      </c>
      <c r="E592" s="31" t="s">
        <v>4661</v>
      </c>
      <c r="F592" s="31"/>
      <c r="G592" s="31" t="s">
        <v>30</v>
      </c>
      <c r="H592" s="31" t="s">
        <v>142</v>
      </c>
      <c r="I592" s="31" t="s">
        <v>3638</v>
      </c>
      <c r="J592" s="31" t="s">
        <v>84</v>
      </c>
      <c r="K592" s="31" t="s">
        <v>173</v>
      </c>
      <c r="L592" s="31"/>
      <c r="M592" s="31" t="s">
        <v>101</v>
      </c>
      <c r="N592" s="31" t="s">
        <v>155</v>
      </c>
      <c r="O592" s="31"/>
      <c r="P592" s="31" t="s">
        <v>4662</v>
      </c>
      <c r="Q592" s="31"/>
      <c r="R592" s="31" t="s">
        <v>93</v>
      </c>
      <c r="S592" s="31" t="s">
        <v>94</v>
      </c>
      <c r="T592" s="31" t="s">
        <v>4663</v>
      </c>
      <c r="U592" s="31" t="s">
        <v>4664</v>
      </c>
      <c r="V592" s="30" t="s">
        <v>4665</v>
      </c>
      <c r="W592" s="31"/>
      <c r="X592" s="31"/>
      <c r="Y592" s="31"/>
      <c r="Z592" s="31"/>
    </row>
    <row r="593" ht="22.5" customHeight="1">
      <c r="A593" s="30" t="s">
        <v>4666</v>
      </c>
      <c r="B593" s="31" t="s">
        <v>4667</v>
      </c>
      <c r="C593" s="33"/>
      <c r="D593" s="31" t="s">
        <v>78</v>
      </c>
      <c r="E593" s="31" t="s">
        <v>4668</v>
      </c>
      <c r="F593" s="31" t="s">
        <v>4669</v>
      </c>
      <c r="G593" s="31" t="s">
        <v>25</v>
      </c>
      <c r="H593" s="31" t="s">
        <v>4670</v>
      </c>
      <c r="I593" s="31" t="s">
        <v>83</v>
      </c>
      <c r="J593" s="31" t="s">
        <v>84</v>
      </c>
      <c r="K593" s="31" t="s">
        <v>107</v>
      </c>
      <c r="L593" s="31" t="s">
        <v>280</v>
      </c>
      <c r="M593" s="31"/>
      <c r="N593" s="31"/>
      <c r="O593" s="31"/>
      <c r="P593" s="31"/>
      <c r="Q593" s="31"/>
      <c r="R593" s="31"/>
      <c r="S593" s="31" t="s">
        <v>379</v>
      </c>
      <c r="T593" s="31"/>
      <c r="U593" s="31" t="s">
        <v>4671</v>
      </c>
      <c r="V593" s="31"/>
      <c r="W593" s="31"/>
      <c r="X593" s="31"/>
      <c r="Y593" s="31"/>
      <c r="Z593" s="31"/>
    </row>
    <row r="594" ht="22.5" customHeight="1">
      <c r="A594" s="30" t="s">
        <v>4672</v>
      </c>
      <c r="B594" s="31" t="s">
        <v>4673</v>
      </c>
      <c r="C594" s="33"/>
      <c r="D594" s="31" t="s">
        <v>78</v>
      </c>
      <c r="E594" s="31" t="s">
        <v>4674</v>
      </c>
      <c r="F594" s="31"/>
      <c r="G594" s="31" t="s">
        <v>2247</v>
      </c>
      <c r="H594" s="31" t="s">
        <v>385</v>
      </c>
      <c r="I594" s="31" t="s">
        <v>83</v>
      </c>
      <c r="J594" s="31" t="s">
        <v>84</v>
      </c>
      <c r="K594" s="31" t="s">
        <v>85</v>
      </c>
      <c r="L594" s="31" t="s">
        <v>86</v>
      </c>
      <c r="M594" s="31" t="s">
        <v>120</v>
      </c>
      <c r="N594" s="31" t="s">
        <v>88</v>
      </c>
      <c r="O594" s="31"/>
      <c r="P594" s="31"/>
      <c r="Q594" s="31"/>
      <c r="R594" s="31"/>
      <c r="S594" s="31"/>
      <c r="T594" s="31" t="s">
        <v>4675</v>
      </c>
      <c r="U594" s="31" t="s">
        <v>4676</v>
      </c>
      <c r="V594" s="31"/>
      <c r="W594" s="31"/>
      <c r="X594" s="31"/>
      <c r="Y594" s="31"/>
      <c r="Z594" s="31"/>
    </row>
    <row r="595" ht="22.5" customHeight="1">
      <c r="A595" s="30" t="s">
        <v>4677</v>
      </c>
      <c r="B595" s="31" t="s">
        <v>4678</v>
      </c>
      <c r="C595" s="33"/>
      <c r="D595" s="31" t="s">
        <v>4679</v>
      </c>
      <c r="E595" s="31" t="s">
        <v>4680</v>
      </c>
      <c r="F595" s="31"/>
      <c r="G595" s="31" t="s">
        <v>29</v>
      </c>
      <c r="H595" s="31" t="s">
        <v>406</v>
      </c>
      <c r="I595" s="31"/>
      <c r="J595" s="31"/>
      <c r="K595" s="31"/>
      <c r="L595" s="31"/>
      <c r="M595" s="31"/>
      <c r="N595" s="31"/>
      <c r="O595" s="31"/>
      <c r="P595" s="31"/>
      <c r="Q595" s="31"/>
      <c r="R595" s="31"/>
      <c r="S595" s="31"/>
      <c r="T595" s="31"/>
      <c r="U595" s="31" t="s">
        <v>4681</v>
      </c>
      <c r="V595" s="31"/>
      <c r="W595" s="31"/>
      <c r="X595" s="31"/>
      <c r="Y595" s="31"/>
      <c r="Z595" s="31"/>
    </row>
    <row r="596" ht="22.5" customHeight="1">
      <c r="A596" s="30" t="s">
        <v>4682</v>
      </c>
      <c r="B596" s="31" t="s">
        <v>4683</v>
      </c>
      <c r="C596" s="33"/>
      <c r="D596" s="31" t="s">
        <v>4684</v>
      </c>
      <c r="E596" s="31" t="s">
        <v>4685</v>
      </c>
      <c r="F596" s="31"/>
      <c r="G596" s="31" t="s">
        <v>25</v>
      </c>
      <c r="H596" s="31" t="s">
        <v>385</v>
      </c>
      <c r="I596" s="31"/>
      <c r="J596" s="31"/>
      <c r="K596" s="31"/>
      <c r="L596" s="31"/>
      <c r="M596" s="31"/>
      <c r="N596" s="31"/>
      <c r="O596" s="31"/>
      <c r="P596" s="31"/>
      <c r="Q596" s="31"/>
      <c r="R596" s="31"/>
      <c r="S596" s="31"/>
      <c r="T596" s="31" t="s">
        <v>4686</v>
      </c>
      <c r="U596" s="31" t="s">
        <v>4687</v>
      </c>
      <c r="V596" s="31"/>
      <c r="W596" s="31"/>
      <c r="X596" s="31"/>
      <c r="Y596" s="31"/>
      <c r="Z596" s="31"/>
    </row>
    <row r="597" ht="22.5" customHeight="1">
      <c r="A597" s="30" t="s">
        <v>4688</v>
      </c>
      <c r="B597" s="31" t="s">
        <v>4689</v>
      </c>
      <c r="C597" s="33"/>
      <c r="D597" s="31" t="s">
        <v>78</v>
      </c>
      <c r="E597" s="31" t="s">
        <v>4690</v>
      </c>
      <c r="F597" s="31"/>
      <c r="G597" s="31"/>
      <c r="H597" s="31" t="s">
        <v>82</v>
      </c>
      <c r="I597" s="31"/>
      <c r="J597" s="31"/>
      <c r="K597" s="31"/>
      <c r="L597" s="31"/>
      <c r="M597" s="31"/>
      <c r="N597" s="31"/>
      <c r="O597" s="31"/>
      <c r="P597" s="31"/>
      <c r="Q597" s="31"/>
      <c r="R597" s="31"/>
      <c r="S597" s="31"/>
      <c r="T597" s="31"/>
      <c r="U597" s="31" t="s">
        <v>4691</v>
      </c>
      <c r="V597" s="31"/>
      <c r="W597" s="31"/>
      <c r="X597" s="31"/>
      <c r="Y597" s="31"/>
      <c r="Z597" s="31"/>
    </row>
    <row r="598" ht="22.5" customHeight="1">
      <c r="A598" s="30" t="s">
        <v>4692</v>
      </c>
      <c r="B598" s="31" t="s">
        <v>4693</v>
      </c>
      <c r="C598" s="33"/>
      <c r="D598" s="31" t="s">
        <v>4694</v>
      </c>
      <c r="E598" s="31" t="s">
        <v>4695</v>
      </c>
      <c r="F598" s="31"/>
      <c r="G598" s="31" t="s">
        <v>25</v>
      </c>
      <c r="H598" s="31" t="s">
        <v>385</v>
      </c>
      <c r="I598" s="31" t="s">
        <v>490</v>
      </c>
      <c r="J598" s="31" t="s">
        <v>84</v>
      </c>
      <c r="K598" s="31" t="s">
        <v>85</v>
      </c>
      <c r="L598" s="31" t="s">
        <v>86</v>
      </c>
      <c r="M598" s="31" t="s">
        <v>108</v>
      </c>
      <c r="N598" s="31" t="s">
        <v>101</v>
      </c>
      <c r="O598" s="31"/>
      <c r="P598" s="31" t="s">
        <v>320</v>
      </c>
      <c r="Q598" s="31"/>
      <c r="R598" s="31"/>
      <c r="S598" s="31"/>
      <c r="T598" s="31" t="s">
        <v>1423</v>
      </c>
      <c r="U598" s="31" t="s">
        <v>4696</v>
      </c>
      <c r="V598" s="30" t="s">
        <v>4697</v>
      </c>
      <c r="W598" s="31"/>
      <c r="X598" s="31"/>
      <c r="Y598" s="31"/>
      <c r="Z598" s="31"/>
    </row>
    <row r="599" ht="22.5" customHeight="1">
      <c r="A599" s="30" t="s">
        <v>4698</v>
      </c>
      <c r="B599" s="31" t="s">
        <v>4699</v>
      </c>
      <c r="C599" s="33"/>
      <c r="D599" s="31" t="s">
        <v>4700</v>
      </c>
      <c r="E599" s="31" t="s">
        <v>4701</v>
      </c>
      <c r="F599" s="31"/>
      <c r="G599" s="31" t="s">
        <v>68</v>
      </c>
      <c r="H599" s="31" t="s">
        <v>385</v>
      </c>
      <c r="I599" s="31" t="s">
        <v>490</v>
      </c>
      <c r="J599" s="31" t="s">
        <v>84</v>
      </c>
      <c r="K599" s="31" t="s">
        <v>107</v>
      </c>
      <c r="L599" s="31" t="s">
        <v>654</v>
      </c>
      <c r="M599" s="31" t="s">
        <v>120</v>
      </c>
      <c r="N599" s="31" t="s">
        <v>88</v>
      </c>
      <c r="O599" s="31"/>
      <c r="P599" s="31"/>
      <c r="Q599" s="31"/>
      <c r="R599" s="31" t="s">
        <v>93</v>
      </c>
      <c r="S599" s="31" t="s">
        <v>94</v>
      </c>
      <c r="T599" s="31" t="s">
        <v>4702</v>
      </c>
      <c r="U599" s="31" t="s">
        <v>4703</v>
      </c>
      <c r="V599" s="30" t="s">
        <v>4704</v>
      </c>
      <c r="W599" s="31"/>
      <c r="X599" s="31"/>
      <c r="Y599" s="31"/>
      <c r="Z599" s="31"/>
    </row>
    <row r="600" ht="22.5" customHeight="1">
      <c r="A600" s="30" t="s">
        <v>4705</v>
      </c>
      <c r="B600" s="31" t="s">
        <v>4706</v>
      </c>
      <c r="C600" s="33"/>
      <c r="D600" s="31" t="s">
        <v>4707</v>
      </c>
      <c r="E600" s="31" t="s">
        <v>4708</v>
      </c>
      <c r="F600" s="31"/>
      <c r="G600" s="31" t="s">
        <v>25</v>
      </c>
      <c r="H600" s="31" t="s">
        <v>385</v>
      </c>
      <c r="I600" s="31" t="s">
        <v>83</v>
      </c>
      <c r="J600" s="31" t="s">
        <v>377</v>
      </c>
      <c r="K600" s="31" t="s">
        <v>85</v>
      </c>
      <c r="L600" s="31" t="s">
        <v>226</v>
      </c>
      <c r="M600" s="31" t="s">
        <v>344</v>
      </c>
      <c r="N600" s="31" t="s">
        <v>190</v>
      </c>
      <c r="O600" s="31"/>
      <c r="P600" s="31"/>
      <c r="Q600" s="31"/>
      <c r="R600" s="31"/>
      <c r="S600" s="31"/>
      <c r="T600" s="31" t="s">
        <v>4709</v>
      </c>
      <c r="U600" s="31" t="s">
        <v>4710</v>
      </c>
      <c r="V600" s="30" t="s">
        <v>4711</v>
      </c>
      <c r="W600" s="31"/>
      <c r="X600" s="31"/>
      <c r="Y600" s="31"/>
      <c r="Z600" s="31"/>
    </row>
    <row r="601" ht="22.5" customHeight="1">
      <c r="A601" s="30" t="s">
        <v>4712</v>
      </c>
      <c r="B601" s="31" t="s">
        <v>4713</v>
      </c>
      <c r="C601" s="33"/>
      <c r="D601" s="31" t="s">
        <v>4714</v>
      </c>
      <c r="E601" s="31" t="s">
        <v>4715</v>
      </c>
      <c r="F601" s="31" t="s">
        <v>4716</v>
      </c>
      <c r="G601" s="31" t="s">
        <v>68</v>
      </c>
      <c r="H601" s="31" t="s">
        <v>142</v>
      </c>
      <c r="I601" s="31" t="s">
        <v>4717</v>
      </c>
      <c r="J601" s="31" t="s">
        <v>84</v>
      </c>
      <c r="K601" s="31" t="s">
        <v>173</v>
      </c>
      <c r="L601" s="31" t="s">
        <v>131</v>
      </c>
      <c r="M601" s="31" t="s">
        <v>153</v>
      </c>
      <c r="N601" s="31" t="s">
        <v>576</v>
      </c>
      <c r="O601" s="31" t="s">
        <v>4718</v>
      </c>
      <c r="P601" s="31" t="s">
        <v>2984</v>
      </c>
      <c r="Q601" s="31"/>
      <c r="R601" s="31" t="s">
        <v>93</v>
      </c>
      <c r="S601" s="31" t="s">
        <v>231</v>
      </c>
      <c r="T601" s="31" t="s">
        <v>4719</v>
      </c>
      <c r="U601" s="31" t="s">
        <v>4720</v>
      </c>
      <c r="V601" s="30" t="s">
        <v>4721</v>
      </c>
      <c r="W601" s="31"/>
      <c r="X601" s="31"/>
      <c r="Y601" s="31"/>
      <c r="Z601" s="31"/>
    </row>
    <row r="602" ht="22.5" customHeight="1">
      <c r="A602" s="30" t="s">
        <v>4722</v>
      </c>
      <c r="B602" s="31" t="s">
        <v>4723</v>
      </c>
      <c r="C602" s="33"/>
      <c r="D602" s="31" t="s">
        <v>4724</v>
      </c>
      <c r="E602" s="31" t="s">
        <v>4725</v>
      </c>
      <c r="F602" s="31" t="s">
        <v>4726</v>
      </c>
      <c r="G602" s="31" t="s">
        <v>68</v>
      </c>
      <c r="H602" s="31" t="s">
        <v>142</v>
      </c>
      <c r="I602" s="31" t="s">
        <v>119</v>
      </c>
      <c r="J602" s="31" t="s">
        <v>84</v>
      </c>
      <c r="K602" s="31" t="s">
        <v>85</v>
      </c>
      <c r="L602" s="31" t="s">
        <v>86</v>
      </c>
      <c r="M602" s="31" t="s">
        <v>120</v>
      </c>
      <c r="N602" s="31" t="s">
        <v>88</v>
      </c>
      <c r="O602" s="31"/>
      <c r="P602" s="31" t="s">
        <v>186</v>
      </c>
      <c r="Q602" s="31"/>
      <c r="R602" s="31" t="s">
        <v>93</v>
      </c>
      <c r="S602" s="31" t="s">
        <v>815</v>
      </c>
      <c r="T602" s="31" t="s">
        <v>4727</v>
      </c>
      <c r="U602" s="31" t="s">
        <v>4728</v>
      </c>
      <c r="V602" s="31" t="s">
        <v>4729</v>
      </c>
      <c r="W602" s="31"/>
      <c r="X602" s="31" t="s">
        <v>4730</v>
      </c>
      <c r="Y602" s="31"/>
      <c r="Z602" s="31"/>
    </row>
    <row r="603" ht="22.5" customHeight="1">
      <c r="A603" s="30" t="s">
        <v>4731</v>
      </c>
      <c r="B603" s="31" t="s">
        <v>4732</v>
      </c>
      <c r="C603" s="33"/>
      <c r="D603" s="31" t="s">
        <v>4733</v>
      </c>
      <c r="E603" s="31" t="s">
        <v>4734</v>
      </c>
      <c r="F603" s="31"/>
      <c r="G603" s="31" t="s">
        <v>68</v>
      </c>
      <c r="H603" s="31" t="s">
        <v>142</v>
      </c>
      <c r="I603" s="31" t="s">
        <v>1722</v>
      </c>
      <c r="J603" s="31" t="s">
        <v>84</v>
      </c>
      <c r="K603" s="31" t="s">
        <v>85</v>
      </c>
      <c r="L603" s="31" t="s">
        <v>280</v>
      </c>
      <c r="M603" s="31" t="s">
        <v>120</v>
      </c>
      <c r="N603" s="31" t="s">
        <v>88</v>
      </c>
      <c r="O603" s="31"/>
      <c r="P603" s="31"/>
      <c r="Q603" s="31"/>
      <c r="R603" s="31"/>
      <c r="S603" s="31"/>
      <c r="T603" s="31" t="s">
        <v>4735</v>
      </c>
      <c r="U603" s="31" t="s">
        <v>4736</v>
      </c>
      <c r="V603" s="31"/>
      <c r="W603" s="31"/>
      <c r="X603" s="31"/>
      <c r="Y603" s="31"/>
      <c r="Z603" s="31"/>
    </row>
    <row r="604" ht="22.5" customHeight="1">
      <c r="A604" s="30" t="s">
        <v>4737</v>
      </c>
      <c r="B604" s="31" t="s">
        <v>4738</v>
      </c>
      <c r="C604" s="33"/>
      <c r="D604" s="31" t="s">
        <v>4739</v>
      </c>
      <c r="E604" s="31" t="s">
        <v>4740</v>
      </c>
      <c r="F604" s="31" t="s">
        <v>4741</v>
      </c>
      <c r="G604" s="31" t="s">
        <v>43</v>
      </c>
      <c r="H604" s="31" t="s">
        <v>142</v>
      </c>
      <c r="I604" s="31" t="s">
        <v>4742</v>
      </c>
      <c r="J604" s="31" t="s">
        <v>84</v>
      </c>
      <c r="K604" s="31" t="s">
        <v>173</v>
      </c>
      <c r="L604" s="31" t="s">
        <v>280</v>
      </c>
      <c r="M604" s="31" t="s">
        <v>88</v>
      </c>
      <c r="N604" s="31" t="s">
        <v>89</v>
      </c>
      <c r="O604" s="31"/>
      <c r="P604" s="31" t="s">
        <v>2984</v>
      </c>
      <c r="Q604" s="31"/>
      <c r="R604" s="31" t="s">
        <v>93</v>
      </c>
      <c r="S604" s="31" t="s">
        <v>94</v>
      </c>
      <c r="T604" s="31" t="s">
        <v>4743</v>
      </c>
      <c r="U604" s="31" t="s">
        <v>4744</v>
      </c>
      <c r="V604" s="31" t="s">
        <v>4745</v>
      </c>
      <c r="W604" s="31"/>
      <c r="X604" s="31"/>
      <c r="Y604" s="31"/>
      <c r="Z604" s="31"/>
    </row>
    <row r="605" ht="22.5" customHeight="1">
      <c r="A605" s="30" t="s">
        <v>4746</v>
      </c>
      <c r="B605" s="31" t="s">
        <v>4747</v>
      </c>
      <c r="C605" s="33"/>
      <c r="D605" s="31" t="s">
        <v>4748</v>
      </c>
      <c r="E605" s="31" t="s">
        <v>4749</v>
      </c>
      <c r="F605" s="31"/>
      <c r="G605" s="31" t="s">
        <v>25</v>
      </c>
      <c r="H605" s="31" t="s">
        <v>142</v>
      </c>
      <c r="I605" s="31" t="s">
        <v>119</v>
      </c>
      <c r="J605" s="31" t="s">
        <v>377</v>
      </c>
      <c r="K605" s="31" t="s">
        <v>173</v>
      </c>
      <c r="L605" s="31"/>
      <c r="M605" s="31" t="s">
        <v>52</v>
      </c>
      <c r="N605" s="31" t="s">
        <v>144</v>
      </c>
      <c r="O605" s="31"/>
      <c r="P605" s="31"/>
      <c r="Q605" s="31"/>
      <c r="R605" s="31"/>
      <c r="S605" s="31"/>
      <c r="T605" s="31" t="s">
        <v>4750</v>
      </c>
      <c r="U605" s="31" t="s">
        <v>4751</v>
      </c>
      <c r="V605" s="31"/>
      <c r="W605" s="31"/>
      <c r="X605" s="31"/>
      <c r="Y605" s="31"/>
      <c r="Z605" s="31"/>
    </row>
    <row r="606" ht="22.5" customHeight="1">
      <c r="A606" s="30" t="s">
        <v>4752</v>
      </c>
      <c r="B606" s="31" t="s">
        <v>4753</v>
      </c>
      <c r="C606" s="33"/>
      <c r="D606" s="31" t="s">
        <v>4754</v>
      </c>
      <c r="E606" s="31" t="s">
        <v>4755</v>
      </c>
      <c r="F606" s="31"/>
      <c r="G606" s="31" t="s">
        <v>25</v>
      </c>
      <c r="H606" s="31" t="s">
        <v>142</v>
      </c>
      <c r="I606" s="31" t="s">
        <v>1387</v>
      </c>
      <c r="J606" s="31" t="s">
        <v>84</v>
      </c>
      <c r="K606" s="31" t="s">
        <v>107</v>
      </c>
      <c r="L606" s="31"/>
      <c r="M606" s="31" t="s">
        <v>41</v>
      </c>
      <c r="N606" s="31" t="s">
        <v>120</v>
      </c>
      <c r="O606" s="31"/>
      <c r="P606" s="31"/>
      <c r="Q606" s="31"/>
      <c r="R606" s="31"/>
      <c r="S606" s="31"/>
      <c r="T606" s="31" t="s">
        <v>4756</v>
      </c>
      <c r="U606" s="31" t="s">
        <v>4757</v>
      </c>
      <c r="V606" s="31"/>
      <c r="W606" s="31"/>
      <c r="X606" s="31"/>
      <c r="Y606" s="31"/>
      <c r="Z606" s="31"/>
    </row>
    <row r="607" ht="22.5" customHeight="1">
      <c r="A607" s="30" t="s">
        <v>4758</v>
      </c>
      <c r="B607" s="31" t="s">
        <v>4759</v>
      </c>
      <c r="C607" s="33"/>
      <c r="D607" s="31" t="s">
        <v>4760</v>
      </c>
      <c r="E607" s="31" t="s">
        <v>4761</v>
      </c>
      <c r="F607" s="31"/>
      <c r="G607" s="31" t="s">
        <v>37</v>
      </c>
      <c r="H607" s="31" t="s">
        <v>142</v>
      </c>
      <c r="I607" s="31" t="s">
        <v>4087</v>
      </c>
      <c r="J607" s="31" t="s">
        <v>84</v>
      </c>
      <c r="K607" s="31" t="s">
        <v>173</v>
      </c>
      <c r="L607" s="31"/>
      <c r="M607" s="31" t="s">
        <v>41</v>
      </c>
      <c r="N607" s="31" t="s">
        <v>120</v>
      </c>
      <c r="O607" s="31"/>
      <c r="P607" s="31"/>
      <c r="Q607" s="31"/>
      <c r="R607" s="31"/>
      <c r="S607" s="31"/>
      <c r="T607" s="31" t="s">
        <v>4762</v>
      </c>
      <c r="U607" s="31" t="s">
        <v>4763</v>
      </c>
      <c r="V607" s="31"/>
      <c r="W607" s="31"/>
      <c r="X607" s="31"/>
      <c r="Y607" s="31"/>
      <c r="Z607" s="31"/>
    </row>
    <row r="608" ht="22.5" customHeight="1">
      <c r="A608" s="30" t="s">
        <v>4764</v>
      </c>
      <c r="B608" s="31" t="s">
        <v>4765</v>
      </c>
      <c r="C608" s="33"/>
      <c r="D608" s="31" t="s">
        <v>4766</v>
      </c>
      <c r="E608" s="31" t="s">
        <v>4767</v>
      </c>
      <c r="F608" s="31"/>
      <c r="G608" s="31" t="s">
        <v>25</v>
      </c>
      <c r="H608" s="31" t="s">
        <v>142</v>
      </c>
      <c r="I608" s="31"/>
      <c r="J608" s="31"/>
      <c r="K608" s="31"/>
      <c r="L608" s="31"/>
      <c r="M608" s="31"/>
      <c r="N608" s="31"/>
      <c r="O608" s="31"/>
      <c r="P608" s="31"/>
      <c r="Q608" s="31"/>
      <c r="R608" s="31"/>
      <c r="S608" s="31"/>
      <c r="T608" s="31" t="s">
        <v>4768</v>
      </c>
      <c r="U608" s="31" t="s">
        <v>4769</v>
      </c>
      <c r="V608" s="31"/>
      <c r="W608" s="31"/>
      <c r="X608" s="31"/>
      <c r="Y608" s="31"/>
      <c r="Z608" s="31"/>
    </row>
    <row r="609" ht="22.5" customHeight="1">
      <c r="A609" s="30" t="s">
        <v>4770</v>
      </c>
      <c r="B609" s="39" t="s">
        <v>4771</v>
      </c>
      <c r="C609" s="33"/>
      <c r="D609" s="31" t="s">
        <v>4772</v>
      </c>
      <c r="E609" s="31" t="s">
        <v>4773</v>
      </c>
      <c r="F609" s="31" t="s">
        <v>4774</v>
      </c>
      <c r="G609" s="31" t="s">
        <v>25</v>
      </c>
      <c r="H609" s="31" t="s">
        <v>142</v>
      </c>
      <c r="I609" s="31" t="s">
        <v>303</v>
      </c>
      <c r="J609" s="31" t="s">
        <v>84</v>
      </c>
      <c r="K609" s="31" t="s">
        <v>173</v>
      </c>
      <c r="L609" s="31" t="s">
        <v>280</v>
      </c>
      <c r="M609" s="31" t="s">
        <v>41</v>
      </c>
      <c r="N609" s="31" t="s">
        <v>120</v>
      </c>
      <c r="O609" s="31"/>
      <c r="P609" s="31" t="s">
        <v>503</v>
      </c>
      <c r="Q609" s="31"/>
      <c r="R609" s="31" t="s">
        <v>93</v>
      </c>
      <c r="S609" s="31" t="s">
        <v>815</v>
      </c>
      <c r="T609" s="31" t="s">
        <v>4775</v>
      </c>
      <c r="U609" s="31" t="s">
        <v>4776</v>
      </c>
      <c r="V609" s="31" t="s">
        <v>4777</v>
      </c>
      <c r="W609" s="31"/>
      <c r="X609" s="31" t="s">
        <v>2670</v>
      </c>
      <c r="Y609" s="31"/>
      <c r="Z609" s="31"/>
    </row>
    <row r="610" ht="22.5" customHeight="1">
      <c r="A610" s="30" t="s">
        <v>4778</v>
      </c>
      <c r="B610" s="39" t="s">
        <v>4779</v>
      </c>
      <c r="C610" s="33"/>
      <c r="D610" s="31" t="s">
        <v>4780</v>
      </c>
      <c r="E610" s="31" t="s">
        <v>4781</v>
      </c>
      <c r="F610" s="31"/>
      <c r="G610" s="31" t="s">
        <v>25</v>
      </c>
      <c r="H610" s="31" t="s">
        <v>142</v>
      </c>
      <c r="I610" s="31" t="s">
        <v>119</v>
      </c>
      <c r="J610" s="31" t="s">
        <v>84</v>
      </c>
      <c r="K610" s="31" t="s">
        <v>85</v>
      </c>
      <c r="L610" s="31" t="s">
        <v>86</v>
      </c>
      <c r="M610" s="31" t="s">
        <v>88</v>
      </c>
      <c r="N610" s="31" t="s">
        <v>89</v>
      </c>
      <c r="O610" s="31" t="s">
        <v>4782</v>
      </c>
      <c r="P610" s="31" t="s">
        <v>361</v>
      </c>
      <c r="Q610" s="31"/>
      <c r="R610" s="31" t="s">
        <v>93</v>
      </c>
      <c r="S610" s="31" t="s">
        <v>231</v>
      </c>
      <c r="T610" s="31" t="s">
        <v>4783</v>
      </c>
      <c r="U610" s="31" t="s">
        <v>4776</v>
      </c>
      <c r="V610" s="30" t="s">
        <v>4784</v>
      </c>
      <c r="W610" s="31"/>
      <c r="X610" s="31"/>
      <c r="Y610" s="31"/>
      <c r="Z610" s="31"/>
    </row>
    <row r="611" ht="22.5" customHeight="1">
      <c r="A611" s="30" t="s">
        <v>4785</v>
      </c>
      <c r="B611" s="31" t="s">
        <v>4786</v>
      </c>
      <c r="C611" s="33"/>
      <c r="D611" s="31" t="s">
        <v>4787</v>
      </c>
      <c r="E611" s="31" t="s">
        <v>4788</v>
      </c>
      <c r="F611" s="31" t="s">
        <v>4789</v>
      </c>
      <c r="G611" s="31" t="s">
        <v>25</v>
      </c>
      <c r="H611" s="31" t="s">
        <v>142</v>
      </c>
      <c r="I611" s="31" t="s">
        <v>1699</v>
      </c>
      <c r="J611" s="31" t="s">
        <v>377</v>
      </c>
      <c r="K611" s="31" t="s">
        <v>85</v>
      </c>
      <c r="L611" s="31" t="s">
        <v>86</v>
      </c>
      <c r="M611" s="31" t="s">
        <v>41</v>
      </c>
      <c r="N611" s="31" t="s">
        <v>120</v>
      </c>
      <c r="O611" s="31"/>
      <c r="P611" s="31" t="s">
        <v>281</v>
      </c>
      <c r="Q611" s="31"/>
      <c r="R611" s="31" t="s">
        <v>93</v>
      </c>
      <c r="S611" s="31" t="s">
        <v>94</v>
      </c>
      <c r="T611" s="31" t="s">
        <v>4790</v>
      </c>
      <c r="U611" s="31" t="s">
        <v>4791</v>
      </c>
      <c r="V611" s="31"/>
      <c r="W611" s="31"/>
      <c r="X611" s="31"/>
      <c r="Y611" s="31"/>
      <c r="Z611" s="31"/>
    </row>
    <row r="612" ht="22.5" customHeight="1">
      <c r="A612" s="30" t="s">
        <v>4792</v>
      </c>
      <c r="B612" s="39" t="s">
        <v>4793</v>
      </c>
      <c r="C612" s="33"/>
      <c r="D612" s="31" t="s">
        <v>4794</v>
      </c>
      <c r="E612" s="31" t="s">
        <v>4795</v>
      </c>
      <c r="F612" s="31" t="s">
        <v>4796</v>
      </c>
      <c r="G612" s="31" t="s">
        <v>25</v>
      </c>
      <c r="H612" s="31" t="s">
        <v>142</v>
      </c>
      <c r="I612" s="31" t="s">
        <v>444</v>
      </c>
      <c r="J612" s="31" t="s">
        <v>84</v>
      </c>
      <c r="K612" s="31" t="s">
        <v>85</v>
      </c>
      <c r="L612" s="31" t="s">
        <v>86</v>
      </c>
      <c r="M612" s="31" t="s">
        <v>542</v>
      </c>
      <c r="N612" s="31" t="s">
        <v>210</v>
      </c>
      <c r="O612" s="31"/>
      <c r="P612" s="31"/>
      <c r="Q612" s="30" t="s">
        <v>4797</v>
      </c>
      <c r="R612" s="31" t="s">
        <v>93</v>
      </c>
      <c r="S612" s="31" t="s">
        <v>842</v>
      </c>
      <c r="T612" s="31" t="s">
        <v>4798</v>
      </c>
      <c r="U612" s="31" t="s">
        <v>4799</v>
      </c>
      <c r="V612" s="31"/>
      <c r="W612" s="31"/>
      <c r="X612" s="31"/>
      <c r="Y612" s="31"/>
      <c r="Z612" s="31"/>
    </row>
    <row r="613" ht="22.5" customHeight="1">
      <c r="A613" s="30" t="s">
        <v>4800</v>
      </c>
      <c r="B613" s="39" t="s">
        <v>4801</v>
      </c>
      <c r="C613" s="33"/>
      <c r="D613" s="31" t="s">
        <v>4802</v>
      </c>
      <c r="E613" s="31" t="s">
        <v>4803</v>
      </c>
      <c r="F613" s="31"/>
      <c r="G613" s="31" t="s">
        <v>25</v>
      </c>
      <c r="H613" s="31" t="s">
        <v>1033</v>
      </c>
      <c r="I613" s="31"/>
      <c r="J613" s="31"/>
      <c r="K613" s="31"/>
      <c r="L613" s="31"/>
      <c r="M613" s="31"/>
      <c r="N613" s="31"/>
      <c r="O613" s="31"/>
      <c r="P613" s="31"/>
      <c r="Q613" s="31"/>
      <c r="R613" s="31"/>
      <c r="S613" s="31"/>
      <c r="T613" s="31" t="s">
        <v>4805</v>
      </c>
      <c r="U613" s="31" t="s">
        <v>4799</v>
      </c>
      <c r="V613" s="31"/>
      <c r="W613" s="31"/>
      <c r="X613" s="31"/>
      <c r="Y613" s="31"/>
      <c r="Z613" s="31"/>
    </row>
    <row r="614" ht="22.5" customHeight="1">
      <c r="A614" s="30" t="s">
        <v>4806</v>
      </c>
      <c r="B614" s="31" t="s">
        <v>4807</v>
      </c>
      <c r="C614" s="33"/>
      <c r="D614" s="31" t="s">
        <v>4808</v>
      </c>
      <c r="E614" s="31" t="s">
        <v>4809</v>
      </c>
      <c r="F614" s="31" t="s">
        <v>4810</v>
      </c>
      <c r="G614" s="31" t="s">
        <v>25</v>
      </c>
      <c r="H614" s="31" t="s">
        <v>142</v>
      </c>
      <c r="I614" s="31" t="s">
        <v>712</v>
      </c>
      <c r="J614" s="31" t="s">
        <v>84</v>
      </c>
      <c r="K614" s="31" t="s">
        <v>173</v>
      </c>
      <c r="L614" s="31" t="s">
        <v>131</v>
      </c>
      <c r="M614" s="31" t="s">
        <v>41</v>
      </c>
      <c r="N614" s="31" t="s">
        <v>120</v>
      </c>
      <c r="O614" s="31"/>
      <c r="P614" s="31" t="s">
        <v>734</v>
      </c>
      <c r="Q614" s="30" t="s">
        <v>4811</v>
      </c>
      <c r="R614" s="31" t="s">
        <v>93</v>
      </c>
      <c r="S614" s="31" t="s">
        <v>3118</v>
      </c>
      <c r="T614" s="31" t="s">
        <v>4812</v>
      </c>
      <c r="U614" s="31" t="s">
        <v>4813</v>
      </c>
      <c r="V614" s="30" t="s">
        <v>4814</v>
      </c>
      <c r="W614" s="31"/>
      <c r="X614" s="31" t="s">
        <v>4815</v>
      </c>
      <c r="Y614" s="31"/>
      <c r="Z614" s="31"/>
    </row>
    <row r="615" ht="22.5" customHeight="1">
      <c r="A615" s="30" t="s">
        <v>4816</v>
      </c>
      <c r="B615" s="31" t="s">
        <v>4817</v>
      </c>
      <c r="C615" s="33"/>
      <c r="D615" s="31" t="s">
        <v>4818</v>
      </c>
      <c r="E615" s="31" t="s">
        <v>4819</v>
      </c>
      <c r="F615" s="31"/>
      <c r="G615" s="31" t="s">
        <v>25</v>
      </c>
      <c r="H615" s="31" t="s">
        <v>1033</v>
      </c>
      <c r="I615" s="31"/>
      <c r="J615" s="31"/>
      <c r="K615" s="31"/>
      <c r="L615" s="31"/>
      <c r="M615" s="31"/>
      <c r="N615" s="31"/>
      <c r="O615" s="31"/>
      <c r="P615" s="31"/>
      <c r="Q615" s="31"/>
      <c r="R615" s="31"/>
      <c r="S615" s="31"/>
      <c r="T615" s="31" t="s">
        <v>4820</v>
      </c>
      <c r="U615" s="31" t="s">
        <v>4821</v>
      </c>
      <c r="V615" s="31"/>
      <c r="W615" s="31"/>
      <c r="X615" s="31"/>
      <c r="Y615" s="31"/>
      <c r="Z615" s="31"/>
    </row>
    <row r="616" ht="22.5" customHeight="1">
      <c r="A616" s="30" t="s">
        <v>4822</v>
      </c>
      <c r="B616" s="31" t="s">
        <v>4823</v>
      </c>
      <c r="C616" s="33"/>
      <c r="D616" s="31" t="s">
        <v>4824</v>
      </c>
      <c r="E616" s="31" t="s">
        <v>4825</v>
      </c>
      <c r="F616" s="31"/>
      <c r="G616" s="31" t="s">
        <v>30</v>
      </c>
      <c r="H616" s="31" t="s">
        <v>142</v>
      </c>
      <c r="I616" s="31" t="s">
        <v>1073</v>
      </c>
      <c r="J616" s="31" t="s">
        <v>84</v>
      </c>
      <c r="K616" s="31" t="s">
        <v>173</v>
      </c>
      <c r="L616" s="31" t="s">
        <v>280</v>
      </c>
      <c r="M616" s="31" t="s">
        <v>542</v>
      </c>
      <c r="N616" s="31" t="s">
        <v>210</v>
      </c>
      <c r="O616" s="31"/>
      <c r="P616" s="31" t="s">
        <v>503</v>
      </c>
      <c r="Q616" s="31"/>
      <c r="R616" s="31" t="s">
        <v>93</v>
      </c>
      <c r="S616" s="31" t="s">
        <v>94</v>
      </c>
      <c r="T616" s="31" t="s">
        <v>4826</v>
      </c>
      <c r="U616" s="31" t="s">
        <v>4827</v>
      </c>
      <c r="V616" s="30" t="s">
        <v>4828</v>
      </c>
      <c r="W616" s="31"/>
      <c r="X616" s="31"/>
      <c r="Y616" s="31"/>
      <c r="Z616" s="31"/>
    </row>
    <row r="617" ht="22.5" customHeight="1">
      <c r="A617" s="30" t="s">
        <v>4829</v>
      </c>
      <c r="B617" s="31" t="s">
        <v>4830</v>
      </c>
      <c r="C617" s="33"/>
      <c r="D617" s="31" t="s">
        <v>4831</v>
      </c>
      <c r="E617" s="31" t="s">
        <v>4832</v>
      </c>
      <c r="F617" s="31" t="s">
        <v>4833</v>
      </c>
      <c r="G617" s="31" t="s">
        <v>25</v>
      </c>
      <c r="H617" s="31" t="s">
        <v>142</v>
      </c>
      <c r="I617" s="31" t="s">
        <v>225</v>
      </c>
      <c r="J617" s="31" t="s">
        <v>84</v>
      </c>
      <c r="K617" s="31" t="s">
        <v>85</v>
      </c>
      <c r="L617" s="31" t="s">
        <v>226</v>
      </c>
      <c r="M617" s="31" t="s">
        <v>52</v>
      </c>
      <c r="N617" s="31" t="s">
        <v>144</v>
      </c>
      <c r="O617" s="31"/>
      <c r="P617" s="31" t="s">
        <v>304</v>
      </c>
      <c r="Q617" s="31"/>
      <c r="R617" s="31" t="s">
        <v>93</v>
      </c>
      <c r="S617" s="31" t="s">
        <v>94</v>
      </c>
      <c r="T617" s="31" t="s">
        <v>4835</v>
      </c>
      <c r="U617" s="31" t="s">
        <v>4836</v>
      </c>
      <c r="V617" s="31"/>
      <c r="W617" s="31"/>
      <c r="X617" s="31"/>
      <c r="Y617" s="31"/>
      <c r="Z617" s="31"/>
    </row>
    <row r="618" ht="22.5" customHeight="1">
      <c r="A618" s="30" t="s">
        <v>4837</v>
      </c>
      <c r="B618" s="31" t="s">
        <v>4838</v>
      </c>
      <c r="C618" s="33"/>
      <c r="D618" s="31" t="s">
        <v>4839</v>
      </c>
      <c r="E618" s="31" t="s">
        <v>4840</v>
      </c>
      <c r="F618" s="31"/>
      <c r="G618" s="31" t="s">
        <v>36</v>
      </c>
      <c r="H618" s="31" t="s">
        <v>142</v>
      </c>
      <c r="I618" s="31"/>
      <c r="J618" s="31"/>
      <c r="K618" s="31"/>
      <c r="L618" s="31"/>
      <c r="M618" s="31"/>
      <c r="N618" s="31"/>
      <c r="O618" s="31"/>
      <c r="P618" s="31"/>
      <c r="Q618" s="31"/>
      <c r="R618" s="31"/>
      <c r="S618" s="31"/>
      <c r="T618" s="31" t="s">
        <v>4841</v>
      </c>
      <c r="U618" s="31" t="s">
        <v>4842</v>
      </c>
      <c r="V618" s="31"/>
      <c r="W618" s="31"/>
      <c r="X618" s="31"/>
      <c r="Y618" s="31"/>
      <c r="Z618" s="31"/>
    </row>
    <row r="619" ht="22.5" customHeight="1">
      <c r="A619" s="30" t="s">
        <v>4843</v>
      </c>
      <c r="B619" s="31" t="s">
        <v>4845</v>
      </c>
      <c r="C619" s="33"/>
      <c r="D619" s="31" t="s">
        <v>4846</v>
      </c>
      <c r="E619" s="31" t="s">
        <v>4847</v>
      </c>
      <c r="F619" s="31"/>
      <c r="G619" s="31" t="s">
        <v>29</v>
      </c>
      <c r="H619" s="31" t="s">
        <v>142</v>
      </c>
      <c r="I619" s="31" t="s">
        <v>303</v>
      </c>
      <c r="J619" s="31" t="s">
        <v>84</v>
      </c>
      <c r="K619" s="31" t="s">
        <v>85</v>
      </c>
      <c r="L619" s="31"/>
      <c r="M619" s="31" t="s">
        <v>41</v>
      </c>
      <c r="N619" s="31" t="s">
        <v>120</v>
      </c>
      <c r="O619" s="31"/>
      <c r="P619" s="31"/>
      <c r="Q619" s="31"/>
      <c r="R619" s="31"/>
      <c r="S619" s="31"/>
      <c r="T619" s="31" t="s">
        <v>4848</v>
      </c>
      <c r="U619" s="31" t="s">
        <v>4849</v>
      </c>
      <c r="V619" s="31"/>
      <c r="W619" s="31"/>
      <c r="X619" s="31"/>
      <c r="Y619" s="31"/>
      <c r="Z619" s="31"/>
    </row>
    <row r="620" ht="22.5" customHeight="1">
      <c r="A620" s="30" t="s">
        <v>4850</v>
      </c>
      <c r="B620" s="31" t="s">
        <v>4851</v>
      </c>
      <c r="C620" s="33"/>
      <c r="D620" s="31" t="s">
        <v>78</v>
      </c>
      <c r="E620" s="31" t="s">
        <v>4852</v>
      </c>
      <c r="F620" s="31"/>
      <c r="G620" s="31" t="s">
        <v>25</v>
      </c>
      <c r="H620" s="31" t="s">
        <v>82</v>
      </c>
      <c r="I620" s="31" t="s">
        <v>585</v>
      </c>
      <c r="J620" s="31" t="s">
        <v>84</v>
      </c>
      <c r="K620" s="31" t="s">
        <v>173</v>
      </c>
      <c r="L620" s="31" t="s">
        <v>280</v>
      </c>
      <c r="M620" s="31" t="s">
        <v>108</v>
      </c>
      <c r="N620" s="31" t="s">
        <v>101</v>
      </c>
      <c r="O620" s="31"/>
      <c r="P620" s="31" t="s">
        <v>320</v>
      </c>
      <c r="Q620" s="31"/>
      <c r="R620" s="31"/>
      <c r="S620" s="31" t="s">
        <v>133</v>
      </c>
      <c r="T620" s="31" t="s">
        <v>666</v>
      </c>
      <c r="U620" s="31" t="s">
        <v>4853</v>
      </c>
      <c r="V620" s="30" t="s">
        <v>4854</v>
      </c>
      <c r="W620" s="31"/>
      <c r="X620" s="31"/>
      <c r="Y620" s="31"/>
      <c r="Z620" s="31"/>
    </row>
    <row r="621" ht="22.5" customHeight="1">
      <c r="A621" s="30" t="s">
        <v>4855</v>
      </c>
      <c r="B621" s="31" t="s">
        <v>4856</v>
      </c>
      <c r="C621" s="33"/>
      <c r="D621" s="31" t="s">
        <v>78</v>
      </c>
      <c r="E621" s="31" t="s">
        <v>4857</v>
      </c>
      <c r="F621" s="31"/>
      <c r="G621" s="31" t="s">
        <v>25</v>
      </c>
      <c r="H621" s="31" t="s">
        <v>82</v>
      </c>
      <c r="I621" s="31"/>
      <c r="J621" s="31"/>
      <c r="K621" s="31"/>
      <c r="L621" s="31"/>
      <c r="M621" s="31"/>
      <c r="N621" s="31"/>
      <c r="O621" s="31"/>
      <c r="P621" s="31"/>
      <c r="Q621" s="31"/>
      <c r="R621" s="31"/>
      <c r="S621" s="31"/>
      <c r="T621" s="31"/>
      <c r="U621" s="31" t="s">
        <v>4858</v>
      </c>
      <c r="V621" s="31"/>
      <c r="W621" s="31"/>
      <c r="X621" s="31"/>
      <c r="Y621" s="31"/>
      <c r="Z621" s="31"/>
    </row>
    <row r="622" ht="22.5" customHeight="1">
      <c r="A622" s="30" t="s">
        <v>4859</v>
      </c>
      <c r="B622" s="31" t="s">
        <v>4860</v>
      </c>
      <c r="C622" s="33"/>
      <c r="D622" s="31" t="s">
        <v>78</v>
      </c>
      <c r="E622" s="31" t="s">
        <v>4861</v>
      </c>
      <c r="F622" s="31"/>
      <c r="G622" s="31"/>
      <c r="H622" s="31" t="s">
        <v>82</v>
      </c>
      <c r="I622" s="31"/>
      <c r="J622" s="31"/>
      <c r="K622" s="31"/>
      <c r="L622" s="31"/>
      <c r="M622" s="31"/>
      <c r="N622" s="31"/>
      <c r="O622" s="31"/>
      <c r="P622" s="31"/>
      <c r="Q622" s="31"/>
      <c r="R622" s="31"/>
      <c r="S622" s="31"/>
      <c r="T622" s="31"/>
      <c r="U622" s="31" t="s">
        <v>4862</v>
      </c>
      <c r="V622" s="31"/>
      <c r="W622" s="31"/>
      <c r="X622" s="31"/>
      <c r="Y622" s="31"/>
      <c r="Z622" s="31"/>
    </row>
    <row r="623" ht="22.5" customHeight="1">
      <c r="A623" s="30" t="s">
        <v>4863</v>
      </c>
      <c r="B623" s="31" t="s">
        <v>4864</v>
      </c>
      <c r="C623" s="33"/>
      <c r="D623" s="31" t="s">
        <v>78</v>
      </c>
      <c r="E623" s="31" t="s">
        <v>4865</v>
      </c>
      <c r="F623" s="31"/>
      <c r="G623" s="31"/>
      <c r="H623" s="31" t="s">
        <v>82</v>
      </c>
      <c r="I623" s="31"/>
      <c r="J623" s="31"/>
      <c r="K623" s="31"/>
      <c r="L623" s="31"/>
      <c r="M623" s="31"/>
      <c r="N623" s="31"/>
      <c r="O623" s="31"/>
      <c r="P623" s="31"/>
      <c r="Q623" s="31"/>
      <c r="R623" s="31"/>
      <c r="S623" s="31"/>
      <c r="T623" s="31"/>
      <c r="U623" s="31" t="s">
        <v>4867</v>
      </c>
      <c r="V623" s="31"/>
      <c r="W623" s="31"/>
      <c r="X623" s="31"/>
      <c r="Y623" s="31"/>
      <c r="Z623" s="31"/>
    </row>
    <row r="624" ht="22.5" customHeight="1">
      <c r="A624" s="30" t="s">
        <v>4868</v>
      </c>
      <c r="B624" s="31" t="s">
        <v>4869</v>
      </c>
      <c r="C624" s="33"/>
      <c r="D624" s="31" t="s">
        <v>78</v>
      </c>
      <c r="E624" s="31" t="s">
        <v>4870</v>
      </c>
      <c r="F624" s="31" t="s">
        <v>4871</v>
      </c>
      <c r="G624" s="31" t="s">
        <v>68</v>
      </c>
      <c r="H624" s="31" t="s">
        <v>82</v>
      </c>
      <c r="I624" s="31" t="s">
        <v>490</v>
      </c>
      <c r="J624" s="31" t="s">
        <v>84</v>
      </c>
      <c r="K624" s="31" t="s">
        <v>107</v>
      </c>
      <c r="L624" s="31" t="s">
        <v>86</v>
      </c>
      <c r="M624" s="31" t="s">
        <v>89</v>
      </c>
      <c r="N624" s="31" t="s">
        <v>108</v>
      </c>
      <c r="O624" s="31"/>
      <c r="P624" s="31" t="s">
        <v>559</v>
      </c>
      <c r="Q624" s="31"/>
      <c r="R624" s="31"/>
      <c r="S624" s="31"/>
      <c r="T624" s="31" t="s">
        <v>4872</v>
      </c>
      <c r="U624" s="31" t="s">
        <v>4873</v>
      </c>
      <c r="V624" s="30" t="s">
        <v>4874</v>
      </c>
      <c r="W624" s="31"/>
      <c r="X624" s="31"/>
      <c r="Y624" s="31"/>
      <c r="Z624" s="31"/>
    </row>
    <row r="625" ht="22.5" customHeight="1">
      <c r="A625" s="30" t="s">
        <v>4876</v>
      </c>
      <c r="B625" s="31" t="s">
        <v>4877</v>
      </c>
      <c r="C625" s="33"/>
      <c r="D625" s="31" t="s">
        <v>78</v>
      </c>
      <c r="E625" s="31" t="s">
        <v>4878</v>
      </c>
      <c r="F625" s="31" t="s">
        <v>4879</v>
      </c>
      <c r="G625" s="31" t="s">
        <v>25</v>
      </c>
      <c r="H625" s="31" t="s">
        <v>82</v>
      </c>
      <c r="I625" s="31" t="s">
        <v>596</v>
      </c>
      <c r="J625" s="31" t="s">
        <v>84</v>
      </c>
      <c r="K625" s="31" t="s">
        <v>85</v>
      </c>
      <c r="L625" s="31" t="s">
        <v>86</v>
      </c>
      <c r="M625" s="31" t="s">
        <v>88</v>
      </c>
      <c r="N625" s="31" t="s">
        <v>89</v>
      </c>
      <c r="O625" s="31"/>
      <c r="P625" s="31" t="s">
        <v>4880</v>
      </c>
      <c r="Q625" s="31"/>
      <c r="R625" s="31" t="s">
        <v>93</v>
      </c>
      <c r="S625" s="31" t="s">
        <v>94</v>
      </c>
      <c r="T625" s="31" t="s">
        <v>134</v>
      </c>
      <c r="U625" s="31" t="s">
        <v>4881</v>
      </c>
      <c r="V625" s="31"/>
      <c r="W625" s="31"/>
      <c r="X625" s="31"/>
      <c r="Y625" s="31"/>
      <c r="Z625" s="31"/>
    </row>
    <row r="626" ht="22.5" customHeight="1">
      <c r="A626" s="30" t="s">
        <v>4882</v>
      </c>
      <c r="B626" s="31" t="s">
        <v>4883</v>
      </c>
      <c r="C626" s="33"/>
      <c r="D626" s="31" t="s">
        <v>78</v>
      </c>
      <c r="E626" s="31" t="s">
        <v>4884</v>
      </c>
      <c r="F626" s="31"/>
      <c r="G626" s="31"/>
      <c r="H626" s="31" t="s">
        <v>82</v>
      </c>
      <c r="I626" s="31"/>
      <c r="J626" s="31"/>
      <c r="K626" s="31"/>
      <c r="L626" s="31"/>
      <c r="M626" s="31"/>
      <c r="N626" s="31"/>
      <c r="O626" s="31"/>
      <c r="P626" s="31"/>
      <c r="Q626" s="31"/>
      <c r="R626" s="31"/>
      <c r="S626" s="31"/>
      <c r="T626" s="31"/>
      <c r="U626" s="31" t="s">
        <v>4885</v>
      </c>
      <c r="V626" s="31"/>
      <c r="W626" s="31"/>
      <c r="X626" s="31"/>
      <c r="Y626" s="31"/>
      <c r="Z626" s="31"/>
    </row>
    <row r="627" ht="22.5" customHeight="1">
      <c r="A627" s="30" t="s">
        <v>4886</v>
      </c>
      <c r="B627" s="31" t="s">
        <v>4887</v>
      </c>
      <c r="C627" s="33"/>
      <c r="D627" s="31" t="s">
        <v>78</v>
      </c>
      <c r="E627" s="31" t="s">
        <v>4888</v>
      </c>
      <c r="F627" s="31"/>
      <c r="G627" s="31" t="s">
        <v>25</v>
      </c>
      <c r="H627" s="31" t="s">
        <v>3595</v>
      </c>
      <c r="I627" s="31" t="s">
        <v>4889</v>
      </c>
      <c r="J627" s="31" t="s">
        <v>84</v>
      </c>
      <c r="K627" s="31" t="s">
        <v>85</v>
      </c>
      <c r="L627" s="31" t="s">
        <v>280</v>
      </c>
      <c r="M627" s="31" t="s">
        <v>120</v>
      </c>
      <c r="N627" s="31" t="s">
        <v>41</v>
      </c>
      <c r="O627" s="31"/>
      <c r="P627" s="31"/>
      <c r="Q627" s="31"/>
      <c r="R627" s="31"/>
      <c r="S627" s="31" t="s">
        <v>133</v>
      </c>
      <c r="T627" s="31" t="s">
        <v>4890</v>
      </c>
      <c r="U627" s="31" t="s">
        <v>4891</v>
      </c>
      <c r="V627" s="30" t="s">
        <v>4892</v>
      </c>
      <c r="W627" s="31" t="s">
        <v>4893</v>
      </c>
      <c r="X627" s="31"/>
      <c r="Y627" s="31"/>
      <c r="Z627" s="31"/>
    </row>
    <row r="628" ht="22.5" customHeight="1">
      <c r="A628" s="30" t="s">
        <v>4895</v>
      </c>
      <c r="B628" s="31" t="s">
        <v>4896</v>
      </c>
      <c r="C628" s="33"/>
      <c r="D628" s="31" t="s">
        <v>78</v>
      </c>
      <c r="E628" s="31" t="s">
        <v>4897</v>
      </c>
      <c r="F628" s="31"/>
      <c r="G628" s="31" t="s">
        <v>25</v>
      </c>
      <c r="H628" s="31" t="s">
        <v>82</v>
      </c>
      <c r="I628" s="31" t="s">
        <v>490</v>
      </c>
      <c r="J628" s="31" t="s">
        <v>84</v>
      </c>
      <c r="K628" s="31" t="s">
        <v>107</v>
      </c>
      <c r="L628" s="31" t="s">
        <v>86</v>
      </c>
      <c r="M628" s="31" t="s">
        <v>120</v>
      </c>
      <c r="N628" s="31" t="s">
        <v>88</v>
      </c>
      <c r="O628" s="31"/>
      <c r="P628" s="31" t="s">
        <v>851</v>
      </c>
      <c r="Q628" s="31"/>
      <c r="R628" s="31"/>
      <c r="S628" s="31" t="s">
        <v>133</v>
      </c>
      <c r="T628" s="31" t="s">
        <v>573</v>
      </c>
      <c r="U628" s="31" t="s">
        <v>4898</v>
      </c>
      <c r="V628" s="30" t="s">
        <v>4899</v>
      </c>
      <c r="W628" s="31"/>
      <c r="X628" s="31"/>
      <c r="Y628" s="31"/>
      <c r="Z628" s="31"/>
    </row>
    <row r="629" ht="22.5" customHeight="1">
      <c r="A629" s="30" t="s">
        <v>4900</v>
      </c>
      <c r="B629" s="31" t="s">
        <v>4901</v>
      </c>
      <c r="C629" s="33"/>
      <c r="D629" s="31" t="s">
        <v>78</v>
      </c>
      <c r="E629" s="31" t="s">
        <v>4902</v>
      </c>
      <c r="F629" s="31" t="s">
        <v>4903</v>
      </c>
      <c r="G629" s="31" t="s">
        <v>25</v>
      </c>
      <c r="H629" s="31" t="s">
        <v>4904</v>
      </c>
      <c r="I629" s="31" t="s">
        <v>83</v>
      </c>
      <c r="J629" s="31"/>
      <c r="K629" s="31" t="s">
        <v>85</v>
      </c>
      <c r="L629" s="31" t="s">
        <v>86</v>
      </c>
      <c r="M629" s="31" t="s">
        <v>41</v>
      </c>
      <c r="N629" s="31" t="s">
        <v>120</v>
      </c>
      <c r="O629" s="31"/>
      <c r="P629" s="31" t="s">
        <v>304</v>
      </c>
      <c r="Q629" s="31"/>
      <c r="R629" s="31" t="s">
        <v>93</v>
      </c>
      <c r="S629" s="31" t="s">
        <v>321</v>
      </c>
      <c r="T629" s="31" t="s">
        <v>1498</v>
      </c>
      <c r="U629" s="31" t="s">
        <v>4905</v>
      </c>
      <c r="V629" s="30" t="s">
        <v>4906</v>
      </c>
      <c r="W629" s="31"/>
      <c r="X629" s="31"/>
      <c r="Y629" s="31"/>
      <c r="Z629" s="31"/>
    </row>
    <row r="630" ht="22.5" customHeight="1">
      <c r="A630" s="30" t="s">
        <v>4907</v>
      </c>
      <c r="B630" s="31" t="s">
        <v>4908</v>
      </c>
      <c r="C630" s="33"/>
      <c r="D630" s="31" t="s">
        <v>78</v>
      </c>
      <c r="E630" s="31" t="s">
        <v>4909</v>
      </c>
      <c r="F630" s="31" t="s">
        <v>4910</v>
      </c>
      <c r="G630" s="31" t="s">
        <v>25</v>
      </c>
      <c r="H630" s="31" t="s">
        <v>82</v>
      </c>
      <c r="I630" s="31" t="s">
        <v>596</v>
      </c>
      <c r="J630" s="31" t="s">
        <v>84</v>
      </c>
      <c r="K630" s="31" t="s">
        <v>85</v>
      </c>
      <c r="L630" s="31" t="s">
        <v>86</v>
      </c>
      <c r="M630" s="31" t="s">
        <v>120</v>
      </c>
      <c r="N630" s="31" t="s">
        <v>88</v>
      </c>
      <c r="O630" s="31"/>
      <c r="P630" s="31" t="s">
        <v>109</v>
      </c>
      <c r="Q630" s="31"/>
      <c r="R630" s="31"/>
      <c r="S630" s="31"/>
      <c r="T630" s="31" t="s">
        <v>1235</v>
      </c>
      <c r="U630" s="31" t="s">
        <v>4911</v>
      </c>
      <c r="V630" s="31"/>
      <c r="W630" s="31"/>
      <c r="X630" s="31"/>
      <c r="Y630" s="31"/>
      <c r="Z630" s="31"/>
    </row>
    <row r="631" ht="22.5" customHeight="1">
      <c r="A631" s="30" t="s">
        <v>4912</v>
      </c>
      <c r="B631" s="31" t="s">
        <v>4913</v>
      </c>
      <c r="C631" s="33"/>
      <c r="D631" s="31" t="s">
        <v>78</v>
      </c>
      <c r="E631" s="31" t="s">
        <v>4914</v>
      </c>
      <c r="F631" s="31" t="s">
        <v>4915</v>
      </c>
      <c r="G631" s="31" t="s">
        <v>25</v>
      </c>
      <c r="H631" s="31" t="s">
        <v>82</v>
      </c>
      <c r="I631" s="31" t="s">
        <v>83</v>
      </c>
      <c r="J631" s="31"/>
      <c r="K631" s="31" t="s">
        <v>107</v>
      </c>
      <c r="L631" s="31"/>
      <c r="M631" s="31" t="s">
        <v>185</v>
      </c>
      <c r="N631" s="31" t="s">
        <v>41</v>
      </c>
      <c r="O631" s="31"/>
      <c r="P631" s="31"/>
      <c r="Q631" s="31"/>
      <c r="R631" s="31"/>
      <c r="S631" s="31" t="s">
        <v>3328</v>
      </c>
      <c r="T631" s="31"/>
      <c r="U631" s="31" t="s">
        <v>4917</v>
      </c>
      <c r="V631" s="31"/>
      <c r="W631" s="31"/>
      <c r="X631" s="31"/>
      <c r="Y631" s="31"/>
      <c r="Z631" s="31"/>
    </row>
    <row r="632" ht="22.5" customHeight="1">
      <c r="A632" s="30" t="s">
        <v>4918</v>
      </c>
      <c r="B632" s="31" t="s">
        <v>4919</v>
      </c>
      <c r="C632" s="33"/>
      <c r="D632" s="31" t="s">
        <v>78</v>
      </c>
      <c r="E632" s="31" t="s">
        <v>4920</v>
      </c>
      <c r="F632" s="31"/>
      <c r="G632" s="31" t="s">
        <v>1581</v>
      </c>
      <c r="H632" s="31" t="s">
        <v>4921</v>
      </c>
      <c r="I632" s="31" t="s">
        <v>83</v>
      </c>
      <c r="J632" s="31" t="s">
        <v>84</v>
      </c>
      <c r="K632" s="31" t="s">
        <v>107</v>
      </c>
      <c r="L632" s="31" t="s">
        <v>86</v>
      </c>
      <c r="M632" s="31" t="s">
        <v>153</v>
      </c>
      <c r="N632" s="31" t="s">
        <v>576</v>
      </c>
      <c r="O632" s="31"/>
      <c r="P632" s="31"/>
      <c r="Q632" s="31"/>
      <c r="R632" s="31"/>
      <c r="S632" s="31" t="s">
        <v>1584</v>
      </c>
      <c r="T632" s="31"/>
      <c r="U632" s="31" t="s">
        <v>4922</v>
      </c>
      <c r="V632" s="30" t="s">
        <v>4923</v>
      </c>
      <c r="W632" s="31"/>
      <c r="X632" s="31"/>
      <c r="Y632" s="31"/>
      <c r="Z632" s="31"/>
    </row>
    <row r="633" ht="22.5" customHeight="1">
      <c r="A633" s="30" t="s">
        <v>4924</v>
      </c>
      <c r="B633" s="31" t="s">
        <v>4925</v>
      </c>
      <c r="C633" s="33"/>
      <c r="D633" s="31" t="s">
        <v>78</v>
      </c>
      <c r="E633" s="31" t="s">
        <v>4926</v>
      </c>
      <c r="F633" s="31"/>
      <c r="G633" s="31"/>
      <c r="H633" s="31" t="s">
        <v>82</v>
      </c>
      <c r="I633" s="31"/>
      <c r="J633" s="31"/>
      <c r="K633" s="31"/>
      <c r="L633" s="31"/>
      <c r="M633" s="31"/>
      <c r="N633" s="31"/>
      <c r="O633" s="31"/>
      <c r="P633" s="31"/>
      <c r="Q633" s="31"/>
      <c r="R633" s="31"/>
      <c r="S633" s="31"/>
      <c r="T633" s="31"/>
      <c r="U633" s="31" t="s">
        <v>4927</v>
      </c>
      <c r="V633" s="31"/>
      <c r="W633" s="31"/>
      <c r="X633" s="31"/>
      <c r="Y633" s="31"/>
      <c r="Z633" s="31"/>
    </row>
    <row r="634" ht="22.5" customHeight="1">
      <c r="A634" s="30" t="s">
        <v>4928</v>
      </c>
      <c r="B634" s="31" t="s">
        <v>4929</v>
      </c>
      <c r="C634" s="33"/>
      <c r="D634" s="31" t="s">
        <v>78</v>
      </c>
      <c r="E634" s="31" t="s">
        <v>4930</v>
      </c>
      <c r="F634" s="31" t="s">
        <v>4931</v>
      </c>
      <c r="G634" s="31" t="s">
        <v>25</v>
      </c>
      <c r="H634" s="31" t="s">
        <v>82</v>
      </c>
      <c r="I634" s="31" t="s">
        <v>83</v>
      </c>
      <c r="J634" s="31" t="s">
        <v>84</v>
      </c>
      <c r="K634" s="31" t="s">
        <v>107</v>
      </c>
      <c r="L634" s="31" t="s">
        <v>86</v>
      </c>
      <c r="M634" s="31" t="s">
        <v>185</v>
      </c>
      <c r="N634" s="31" t="s">
        <v>41</v>
      </c>
      <c r="O634" s="31"/>
      <c r="P634" s="31" t="s">
        <v>628</v>
      </c>
      <c r="Q634" s="31"/>
      <c r="R634" s="31"/>
      <c r="S634" s="31"/>
      <c r="T634" s="31"/>
      <c r="U634" s="31" t="s">
        <v>4932</v>
      </c>
      <c r="V634" s="31"/>
      <c r="W634" s="31"/>
      <c r="X634" s="31"/>
      <c r="Y634" s="31"/>
      <c r="Z634" s="31"/>
    </row>
    <row r="635" ht="22.5" customHeight="1">
      <c r="A635" s="30" t="s">
        <v>4933</v>
      </c>
      <c r="B635" s="31" t="s">
        <v>4934</v>
      </c>
      <c r="C635" s="33"/>
      <c r="D635" s="31" t="s">
        <v>78</v>
      </c>
      <c r="E635" s="31" t="s">
        <v>4935</v>
      </c>
      <c r="F635" s="31" t="s">
        <v>4936</v>
      </c>
      <c r="G635" s="31" t="s">
        <v>25</v>
      </c>
      <c r="H635" s="31" t="s">
        <v>82</v>
      </c>
      <c r="I635" s="31" t="s">
        <v>83</v>
      </c>
      <c r="J635" s="31" t="s">
        <v>84</v>
      </c>
      <c r="K635" s="31" t="s">
        <v>107</v>
      </c>
      <c r="L635" s="31" t="s">
        <v>86</v>
      </c>
      <c r="M635" s="31" t="s">
        <v>185</v>
      </c>
      <c r="N635" s="31" t="s">
        <v>41</v>
      </c>
      <c r="O635" s="31"/>
      <c r="P635" s="31" t="s">
        <v>4054</v>
      </c>
      <c r="Q635" s="31"/>
      <c r="R635" s="31"/>
      <c r="S635" s="31" t="s">
        <v>4937</v>
      </c>
      <c r="T635" s="31"/>
      <c r="U635" s="31" t="s">
        <v>4938</v>
      </c>
      <c r="V635" s="31"/>
      <c r="W635" s="31"/>
      <c r="X635" s="31"/>
      <c r="Y635" s="31"/>
      <c r="Z635" s="31"/>
    </row>
    <row r="636" ht="22.5" customHeight="1">
      <c r="A636" s="30" t="s">
        <v>4939</v>
      </c>
      <c r="B636" s="31" t="s">
        <v>4940</v>
      </c>
      <c r="C636" s="33"/>
      <c r="D636" s="31" t="s">
        <v>78</v>
      </c>
      <c r="E636" s="31" t="s">
        <v>4941</v>
      </c>
      <c r="F636" s="31" t="s">
        <v>4942</v>
      </c>
      <c r="G636" s="31" t="s">
        <v>25</v>
      </c>
      <c r="H636" s="31" t="s">
        <v>82</v>
      </c>
      <c r="I636" s="31" t="s">
        <v>490</v>
      </c>
      <c r="J636" s="31" t="s">
        <v>377</v>
      </c>
      <c r="K636" s="31" t="s">
        <v>85</v>
      </c>
      <c r="L636" s="31" t="s">
        <v>131</v>
      </c>
      <c r="M636" s="31"/>
      <c r="N636" s="31"/>
      <c r="O636" s="31"/>
      <c r="P636" s="31"/>
      <c r="Q636" s="31"/>
      <c r="R636" s="31"/>
      <c r="S636" s="31" t="s">
        <v>4943</v>
      </c>
      <c r="T636" s="31"/>
      <c r="U636" s="31" t="s">
        <v>4944</v>
      </c>
      <c r="V636" s="31"/>
      <c r="W636" s="31"/>
      <c r="X636" s="31"/>
      <c r="Y636" s="31"/>
      <c r="Z636" s="31"/>
    </row>
    <row r="637" ht="22.5" customHeight="1">
      <c r="A637" s="30" t="s">
        <v>4945</v>
      </c>
      <c r="B637" s="31" t="s">
        <v>4946</v>
      </c>
      <c r="C637" s="33"/>
      <c r="D637" s="31" t="s">
        <v>78</v>
      </c>
      <c r="E637" s="31" t="s">
        <v>4947</v>
      </c>
      <c r="F637" s="31" t="s">
        <v>4948</v>
      </c>
      <c r="G637" s="31" t="s">
        <v>25</v>
      </c>
      <c r="H637" s="31" t="s">
        <v>82</v>
      </c>
      <c r="I637" s="31" t="s">
        <v>83</v>
      </c>
      <c r="J637" s="31" t="s">
        <v>84</v>
      </c>
      <c r="K637" s="31" t="s">
        <v>107</v>
      </c>
      <c r="L637" s="31" t="s">
        <v>654</v>
      </c>
      <c r="M637" s="31" t="s">
        <v>185</v>
      </c>
      <c r="N637" s="31" t="s">
        <v>41</v>
      </c>
      <c r="O637" s="31"/>
      <c r="P637" s="31" t="s">
        <v>628</v>
      </c>
      <c r="Q637" s="31"/>
      <c r="R637" s="31"/>
      <c r="S637" s="31"/>
      <c r="T637" s="31" t="s">
        <v>4949</v>
      </c>
      <c r="U637" s="31" t="s">
        <v>4950</v>
      </c>
      <c r="V637" s="31"/>
      <c r="W637" s="31"/>
      <c r="X637" s="31"/>
      <c r="Y637" s="31"/>
      <c r="Z637" s="31"/>
    </row>
    <row r="638" ht="22.5" customHeight="1">
      <c r="A638" s="30" t="s">
        <v>4951</v>
      </c>
      <c r="B638" s="31" t="s">
        <v>4952</v>
      </c>
      <c r="C638" s="33"/>
      <c r="D638" s="31" t="s">
        <v>78</v>
      </c>
      <c r="E638" s="31" t="s">
        <v>4953</v>
      </c>
      <c r="F638" s="31" t="s">
        <v>4954</v>
      </c>
      <c r="G638" s="31"/>
      <c r="H638" s="31"/>
      <c r="I638" s="31"/>
      <c r="J638" s="31"/>
      <c r="K638" s="31" t="s">
        <v>85</v>
      </c>
      <c r="L638" s="31" t="s">
        <v>131</v>
      </c>
      <c r="M638" s="31"/>
      <c r="N638" s="31"/>
      <c r="O638" s="31"/>
      <c r="P638" s="31"/>
      <c r="Q638" s="31"/>
      <c r="R638" s="31" t="s">
        <v>93</v>
      </c>
      <c r="S638" s="31" t="s">
        <v>4955</v>
      </c>
      <c r="T638" s="31"/>
      <c r="U638" s="31" t="s">
        <v>4956</v>
      </c>
      <c r="V638" s="31"/>
      <c r="W638" s="31"/>
      <c r="X638" s="31"/>
      <c r="Y638" s="31" t="s">
        <v>4957</v>
      </c>
      <c r="Z638" s="31"/>
    </row>
    <row r="639" ht="22.5" customHeight="1">
      <c r="A639" s="30" t="s">
        <v>4958</v>
      </c>
      <c r="B639" s="31" t="s">
        <v>4959</v>
      </c>
      <c r="C639" s="33"/>
      <c r="D639" s="31" t="s">
        <v>78</v>
      </c>
      <c r="E639" s="31" t="s">
        <v>4960</v>
      </c>
      <c r="F639" s="31"/>
      <c r="G639" s="31"/>
      <c r="H639" s="31" t="s">
        <v>82</v>
      </c>
      <c r="I639" s="31"/>
      <c r="J639" s="31"/>
      <c r="K639" s="31"/>
      <c r="L639" s="31"/>
      <c r="M639" s="31"/>
      <c r="N639" s="31"/>
      <c r="O639" s="31"/>
      <c r="P639" s="31"/>
      <c r="Q639" s="31"/>
      <c r="R639" s="31"/>
      <c r="S639" s="31"/>
      <c r="T639" s="31"/>
      <c r="U639" s="31" t="s">
        <v>4961</v>
      </c>
      <c r="V639" s="31"/>
      <c r="W639" s="31"/>
      <c r="X639" s="31"/>
      <c r="Y639" s="31"/>
      <c r="Z639" s="31"/>
    </row>
    <row r="640" ht="22.5" customHeight="1">
      <c r="A640" s="30" t="s">
        <v>4962</v>
      </c>
      <c r="B640" s="31" t="s">
        <v>4963</v>
      </c>
      <c r="C640" s="33"/>
      <c r="D640" s="31" t="s">
        <v>78</v>
      </c>
      <c r="E640" s="31" t="s">
        <v>4964</v>
      </c>
      <c r="F640" s="31"/>
      <c r="G640" s="31" t="s">
        <v>25</v>
      </c>
      <c r="H640" s="31" t="s">
        <v>82</v>
      </c>
      <c r="I640" s="31"/>
      <c r="J640" s="31"/>
      <c r="K640" s="31"/>
      <c r="L640" s="31"/>
      <c r="M640" s="31"/>
      <c r="N640" s="31"/>
      <c r="O640" s="31"/>
      <c r="P640" s="31"/>
      <c r="Q640" s="31"/>
      <c r="R640" s="31"/>
      <c r="S640" s="31"/>
      <c r="T640" s="31"/>
      <c r="U640" s="31" t="s">
        <v>4965</v>
      </c>
      <c r="V640" s="31"/>
      <c r="W640" s="31"/>
      <c r="X640" s="31"/>
      <c r="Y640" s="31"/>
      <c r="Z640" s="31"/>
    </row>
    <row r="641" ht="22.5" customHeight="1">
      <c r="A641" s="30" t="s">
        <v>4966</v>
      </c>
      <c r="B641" s="31" t="s">
        <v>4967</v>
      </c>
      <c r="C641" s="33"/>
      <c r="D641" s="31" t="s">
        <v>78</v>
      </c>
      <c r="E641" s="31" t="s">
        <v>4968</v>
      </c>
      <c r="F641" s="31" t="s">
        <v>4969</v>
      </c>
      <c r="G641" s="31" t="s">
        <v>25</v>
      </c>
      <c r="H641" s="31" t="s">
        <v>82</v>
      </c>
      <c r="I641" s="31" t="s">
        <v>83</v>
      </c>
      <c r="J641" s="31" t="s">
        <v>84</v>
      </c>
      <c r="K641" s="31" t="s">
        <v>107</v>
      </c>
      <c r="L641" s="31" t="s">
        <v>86</v>
      </c>
      <c r="M641" s="31" t="s">
        <v>120</v>
      </c>
      <c r="N641" s="31" t="s">
        <v>88</v>
      </c>
      <c r="O641" s="31"/>
      <c r="P641" s="31" t="s">
        <v>2144</v>
      </c>
      <c r="Q641" s="31"/>
      <c r="R641" s="31"/>
      <c r="S641" s="31"/>
      <c r="T641" s="31" t="s">
        <v>4970</v>
      </c>
      <c r="U641" s="31" t="s">
        <v>4971</v>
      </c>
      <c r="V641" s="31"/>
      <c r="W641" s="31"/>
      <c r="X641" s="31"/>
      <c r="Y641" s="31"/>
      <c r="Z641" s="31"/>
    </row>
    <row r="642" ht="22.5" customHeight="1">
      <c r="A642" s="30" t="s">
        <v>4972</v>
      </c>
      <c r="B642" s="31" t="s">
        <v>4973</v>
      </c>
      <c r="C642" s="33"/>
      <c r="D642" s="31" t="s">
        <v>78</v>
      </c>
      <c r="E642" s="31" t="s">
        <v>4974</v>
      </c>
      <c r="F642" s="31"/>
      <c r="G642" s="31" t="s">
        <v>25</v>
      </c>
      <c r="H642" s="31" t="s">
        <v>82</v>
      </c>
      <c r="I642" s="31"/>
      <c r="J642" s="31"/>
      <c r="K642" s="31"/>
      <c r="L642" s="31"/>
      <c r="M642" s="31" t="s">
        <v>120</v>
      </c>
      <c r="N642" s="31" t="s">
        <v>88</v>
      </c>
      <c r="O642" s="31"/>
      <c r="P642" s="31"/>
      <c r="Q642" s="31"/>
      <c r="R642" s="31"/>
      <c r="S642" s="31"/>
      <c r="T642" s="31" t="s">
        <v>2234</v>
      </c>
      <c r="U642" s="31" t="s">
        <v>4975</v>
      </c>
      <c r="V642" s="31"/>
      <c r="W642" s="31"/>
      <c r="X642" s="31"/>
      <c r="Y642" s="31"/>
      <c r="Z642" s="31"/>
    </row>
    <row r="643" ht="22.5" customHeight="1">
      <c r="A643" s="30" t="s">
        <v>4976</v>
      </c>
      <c r="B643" s="31" t="s">
        <v>4977</v>
      </c>
      <c r="C643" s="33"/>
      <c r="D643" s="31" t="s">
        <v>78</v>
      </c>
      <c r="E643" s="31" t="s">
        <v>4978</v>
      </c>
      <c r="F643" s="31"/>
      <c r="G643" s="31" t="s">
        <v>2303</v>
      </c>
      <c r="H643" s="31" t="s">
        <v>82</v>
      </c>
      <c r="I643" s="31"/>
      <c r="J643" s="31"/>
      <c r="K643" s="31"/>
      <c r="L643" s="31"/>
      <c r="M643" s="31"/>
      <c r="N643" s="31"/>
      <c r="O643" s="31"/>
      <c r="P643" s="31"/>
      <c r="Q643" s="31"/>
      <c r="R643" s="31"/>
      <c r="S643" s="31"/>
      <c r="T643" s="31" t="s">
        <v>3590</v>
      </c>
      <c r="U643" s="31" t="s">
        <v>4979</v>
      </c>
      <c r="V643" s="31"/>
      <c r="W643" s="31"/>
      <c r="X643" s="31"/>
      <c r="Y643" s="31"/>
      <c r="Z643" s="31"/>
    </row>
    <row r="644" ht="22.5" customHeight="1">
      <c r="A644" s="30" t="s">
        <v>4980</v>
      </c>
      <c r="B644" s="31" t="s">
        <v>4981</v>
      </c>
      <c r="C644" s="33"/>
      <c r="D644" s="31" t="s">
        <v>4982</v>
      </c>
      <c r="E644" s="31" t="s">
        <v>4983</v>
      </c>
      <c r="F644" s="31" t="s">
        <v>4984</v>
      </c>
      <c r="G644" s="31" t="s">
        <v>23</v>
      </c>
      <c r="H644" s="31" t="s">
        <v>142</v>
      </c>
      <c r="I644" s="31" t="s">
        <v>4985</v>
      </c>
      <c r="J644" s="31" t="s">
        <v>84</v>
      </c>
      <c r="K644" s="31" t="s">
        <v>85</v>
      </c>
      <c r="L644" s="31" t="s">
        <v>280</v>
      </c>
      <c r="M644" s="31" t="s">
        <v>108</v>
      </c>
      <c r="N644" s="31" t="s">
        <v>101</v>
      </c>
      <c r="O644" s="31"/>
      <c r="P644" s="31" t="s">
        <v>320</v>
      </c>
      <c r="Q644" s="31"/>
      <c r="R644" s="31" t="s">
        <v>93</v>
      </c>
      <c r="S644" s="31" t="s">
        <v>94</v>
      </c>
      <c r="T644" s="31" t="s">
        <v>4986</v>
      </c>
      <c r="U644" s="31" t="s">
        <v>4987</v>
      </c>
      <c r="V644" s="30" t="s">
        <v>4988</v>
      </c>
      <c r="W644" s="31"/>
      <c r="X644" s="31"/>
      <c r="Y644" s="31"/>
      <c r="Z644" s="31"/>
    </row>
    <row r="645" ht="22.5" customHeight="1">
      <c r="A645" s="30" t="s">
        <v>4989</v>
      </c>
      <c r="B645" s="31" t="s">
        <v>4990</v>
      </c>
      <c r="C645" s="32" t="s">
        <v>4</v>
      </c>
      <c r="D645" s="31" t="s">
        <v>4991</v>
      </c>
      <c r="E645" s="31" t="s">
        <v>4992</v>
      </c>
      <c r="F645" s="31" t="s">
        <v>4993</v>
      </c>
      <c r="G645" s="31" t="s">
        <v>35</v>
      </c>
      <c r="H645" s="31" t="s">
        <v>142</v>
      </c>
      <c r="I645" s="31" t="s">
        <v>2893</v>
      </c>
      <c r="J645" s="31" t="s">
        <v>84</v>
      </c>
      <c r="K645" s="31" t="s">
        <v>173</v>
      </c>
      <c r="L645" s="31" t="s">
        <v>280</v>
      </c>
      <c r="M645" s="31" t="s">
        <v>52</v>
      </c>
      <c r="N645" s="31" t="s">
        <v>144</v>
      </c>
      <c r="O645" s="31" t="s">
        <v>4994</v>
      </c>
      <c r="P645" s="31"/>
      <c r="Q645" s="31"/>
      <c r="R645" s="31" t="s">
        <v>93</v>
      </c>
      <c r="S645" s="31" t="s">
        <v>231</v>
      </c>
      <c r="T645" s="31" t="s">
        <v>4995</v>
      </c>
      <c r="U645" s="31" t="s">
        <v>4996</v>
      </c>
      <c r="V645" s="30" t="s">
        <v>4997</v>
      </c>
      <c r="W645" s="31"/>
      <c r="X645" s="31"/>
      <c r="Y645" s="31"/>
      <c r="Z645" s="31"/>
    </row>
    <row r="646" ht="22.5" customHeight="1">
      <c r="A646" s="30" t="s">
        <v>4999</v>
      </c>
      <c r="B646" s="31" t="s">
        <v>5000</v>
      </c>
      <c r="C646" s="33"/>
      <c r="D646" s="31" t="s">
        <v>5001</v>
      </c>
      <c r="E646" s="31" t="s">
        <v>5002</v>
      </c>
      <c r="F646" s="31"/>
      <c r="G646" s="31" t="s">
        <v>30</v>
      </c>
      <c r="H646" s="31" t="s">
        <v>142</v>
      </c>
      <c r="I646" s="31"/>
      <c r="J646" s="31"/>
      <c r="K646" s="31"/>
      <c r="L646" s="31"/>
      <c r="M646" s="31"/>
      <c r="N646" s="31"/>
      <c r="O646" s="31"/>
      <c r="P646" s="31"/>
      <c r="Q646" s="31"/>
      <c r="R646" s="31"/>
      <c r="S646" s="31"/>
      <c r="T646" s="31" t="s">
        <v>5003</v>
      </c>
      <c r="U646" s="31" t="s">
        <v>5004</v>
      </c>
      <c r="V646" s="31"/>
      <c r="W646" s="31"/>
      <c r="X646" s="31"/>
      <c r="Y646" s="31"/>
      <c r="Z646" s="31"/>
    </row>
    <row r="647" ht="22.5" customHeight="1">
      <c r="A647" s="30" t="s">
        <v>5005</v>
      </c>
      <c r="B647" s="31" t="s">
        <v>5006</v>
      </c>
      <c r="C647" s="33"/>
      <c r="D647" s="31" t="s">
        <v>5007</v>
      </c>
      <c r="E647" s="31" t="s">
        <v>5008</v>
      </c>
      <c r="F647" s="31"/>
      <c r="G647" s="31" t="s">
        <v>30</v>
      </c>
      <c r="H647" s="31" t="s">
        <v>142</v>
      </c>
      <c r="I647" s="31" t="s">
        <v>712</v>
      </c>
      <c r="J647" s="31" t="s">
        <v>84</v>
      </c>
      <c r="K647" s="31"/>
      <c r="L647" s="31"/>
      <c r="M647" s="31" t="s">
        <v>152</v>
      </c>
      <c r="N647" s="31" t="s">
        <v>153</v>
      </c>
      <c r="O647" s="31"/>
      <c r="P647" s="31"/>
      <c r="Q647" s="31"/>
      <c r="R647" s="31"/>
      <c r="S647" s="31"/>
      <c r="T647" s="31" t="s">
        <v>5010</v>
      </c>
      <c r="U647" s="31" t="s">
        <v>5011</v>
      </c>
      <c r="V647" s="31"/>
      <c r="W647" s="31"/>
      <c r="X647" s="31"/>
      <c r="Y647" s="31"/>
      <c r="Z647" s="31"/>
    </row>
    <row r="648" ht="22.5" customHeight="1">
      <c r="A648" s="30" t="s">
        <v>5012</v>
      </c>
      <c r="B648" s="31" t="s">
        <v>978</v>
      </c>
      <c r="C648" s="32"/>
      <c r="D648" s="31" t="s">
        <v>5013</v>
      </c>
      <c r="E648" s="31" t="s">
        <v>5014</v>
      </c>
      <c r="F648" s="31" t="s">
        <v>5015</v>
      </c>
      <c r="G648" s="31" t="s">
        <v>30</v>
      </c>
      <c r="H648" s="31" t="s">
        <v>142</v>
      </c>
      <c r="I648" s="31" t="s">
        <v>1893</v>
      </c>
      <c r="J648" s="31" t="s">
        <v>84</v>
      </c>
      <c r="K648" s="31" t="s">
        <v>173</v>
      </c>
      <c r="L648" s="31" t="s">
        <v>280</v>
      </c>
      <c r="M648" s="31" t="s">
        <v>41</v>
      </c>
      <c r="N648" s="31" t="s">
        <v>120</v>
      </c>
      <c r="O648" s="31"/>
      <c r="P648" s="31" t="s">
        <v>503</v>
      </c>
      <c r="Q648" s="31"/>
      <c r="R648" s="31" t="s">
        <v>93</v>
      </c>
      <c r="S648" s="31" t="s">
        <v>94</v>
      </c>
      <c r="T648" s="31" t="s">
        <v>5016</v>
      </c>
      <c r="U648" s="31" t="s">
        <v>5017</v>
      </c>
      <c r="V648" s="31"/>
      <c r="W648" s="31"/>
      <c r="X648" s="31"/>
      <c r="Y648" s="31"/>
      <c r="Z648" s="31"/>
    </row>
    <row r="649" ht="22.5" customHeight="1">
      <c r="A649" s="30" t="s">
        <v>5018</v>
      </c>
      <c r="B649" s="31" t="s">
        <v>5019</v>
      </c>
      <c r="C649" s="33"/>
      <c r="D649" s="31" t="s">
        <v>5020</v>
      </c>
      <c r="E649" s="31" t="s">
        <v>5021</v>
      </c>
      <c r="F649" s="31"/>
      <c r="G649" s="31" t="s">
        <v>30</v>
      </c>
      <c r="H649" s="31" t="s">
        <v>142</v>
      </c>
      <c r="I649" s="31" t="s">
        <v>1722</v>
      </c>
      <c r="J649" s="31" t="s">
        <v>84</v>
      </c>
      <c r="K649" s="31" t="s">
        <v>85</v>
      </c>
      <c r="L649" s="31" t="s">
        <v>280</v>
      </c>
      <c r="M649" s="31" t="s">
        <v>52</v>
      </c>
      <c r="N649" s="31" t="s">
        <v>144</v>
      </c>
      <c r="O649" s="31" t="s">
        <v>5023</v>
      </c>
      <c r="P649" s="31" t="s">
        <v>2549</v>
      </c>
      <c r="Q649" s="31"/>
      <c r="R649" s="31" t="s">
        <v>93</v>
      </c>
      <c r="S649" s="31" t="s">
        <v>231</v>
      </c>
      <c r="T649" s="31" t="s">
        <v>5024</v>
      </c>
      <c r="U649" s="31" t="s">
        <v>5025</v>
      </c>
      <c r="V649" s="30" t="s">
        <v>5026</v>
      </c>
      <c r="W649" s="31"/>
      <c r="X649" s="31"/>
      <c r="Y649" s="31"/>
      <c r="Z649" s="31"/>
    </row>
    <row r="650" ht="22.5" customHeight="1">
      <c r="A650" s="30" t="s">
        <v>5027</v>
      </c>
      <c r="B650" s="31" t="s">
        <v>5028</v>
      </c>
      <c r="C650" s="33"/>
      <c r="D650" s="31" t="s">
        <v>5029</v>
      </c>
      <c r="E650" s="31" t="s">
        <v>5030</v>
      </c>
      <c r="F650" s="31" t="s">
        <v>5031</v>
      </c>
      <c r="G650" s="31" t="s">
        <v>30</v>
      </c>
      <c r="H650" s="31" t="s">
        <v>142</v>
      </c>
      <c r="I650" s="31" t="s">
        <v>1778</v>
      </c>
      <c r="J650" s="31" t="s">
        <v>84</v>
      </c>
      <c r="K650" s="31" t="s">
        <v>85</v>
      </c>
      <c r="L650" s="31" t="s">
        <v>226</v>
      </c>
      <c r="M650" s="31" t="s">
        <v>88</v>
      </c>
      <c r="N650" s="31" t="s">
        <v>89</v>
      </c>
      <c r="O650" s="31"/>
      <c r="P650" s="31" t="s">
        <v>1208</v>
      </c>
      <c r="Q650" s="31"/>
      <c r="R650" s="31"/>
      <c r="S650" s="31"/>
      <c r="T650" s="31" t="s">
        <v>5033</v>
      </c>
      <c r="U650" s="31" t="s">
        <v>5034</v>
      </c>
      <c r="V650" s="31"/>
      <c r="W650" s="31"/>
      <c r="X650" s="31"/>
      <c r="Y650" s="31"/>
      <c r="Z650" s="31"/>
    </row>
    <row r="651" ht="22.5" customHeight="1">
      <c r="A651" s="30" t="s">
        <v>5035</v>
      </c>
      <c r="B651" s="39" t="s">
        <v>100</v>
      </c>
      <c r="C651" s="32" t="s">
        <v>2</v>
      </c>
      <c r="D651" s="31" t="s">
        <v>5036</v>
      </c>
      <c r="E651" s="31" t="s">
        <v>5037</v>
      </c>
      <c r="F651" s="31" t="s">
        <v>5038</v>
      </c>
      <c r="G651" s="31" t="s">
        <v>30</v>
      </c>
      <c r="H651" s="31" t="s">
        <v>142</v>
      </c>
      <c r="I651" s="31" t="s">
        <v>245</v>
      </c>
      <c r="J651" s="31" t="s">
        <v>84</v>
      </c>
      <c r="K651" s="31" t="s">
        <v>85</v>
      </c>
      <c r="L651" s="31" t="s">
        <v>86</v>
      </c>
      <c r="M651" s="39" t="s">
        <v>227</v>
      </c>
      <c r="N651" s="39" t="s">
        <v>228</v>
      </c>
      <c r="O651" s="31"/>
      <c r="P651" s="31" t="s">
        <v>91</v>
      </c>
      <c r="Q651" s="31"/>
      <c r="R651" s="31" t="s">
        <v>93</v>
      </c>
      <c r="S651" s="31" t="s">
        <v>94</v>
      </c>
      <c r="T651" s="31" t="s">
        <v>5039</v>
      </c>
      <c r="U651" s="31" t="s">
        <v>5040</v>
      </c>
      <c r="V651" s="31"/>
      <c r="W651" s="31"/>
      <c r="X651" s="31"/>
      <c r="Y651" s="31"/>
      <c r="Z651" s="31"/>
    </row>
    <row r="652" ht="22.5" customHeight="1">
      <c r="A652" s="30" t="s">
        <v>5041</v>
      </c>
      <c r="B652" s="39" t="s">
        <v>5042</v>
      </c>
      <c r="C652" s="33"/>
      <c r="D652" s="31" t="s">
        <v>5043</v>
      </c>
      <c r="E652" s="31" t="s">
        <v>5044</v>
      </c>
      <c r="F652" s="31"/>
      <c r="G652" s="31" t="s">
        <v>30</v>
      </c>
      <c r="H652" s="31" t="s">
        <v>129</v>
      </c>
      <c r="I652" s="31" t="s">
        <v>83</v>
      </c>
      <c r="J652" s="31" t="s">
        <v>84</v>
      </c>
      <c r="K652" s="31" t="s">
        <v>85</v>
      </c>
      <c r="L652" s="31" t="s">
        <v>280</v>
      </c>
      <c r="M652" s="31" t="s">
        <v>41</v>
      </c>
      <c r="N652" s="31" t="s">
        <v>120</v>
      </c>
      <c r="O652" s="31"/>
      <c r="P652" s="31" t="s">
        <v>503</v>
      </c>
      <c r="Q652" s="31"/>
      <c r="R652" s="31"/>
      <c r="S652" s="31"/>
      <c r="T652" s="31" t="s">
        <v>5045</v>
      </c>
      <c r="U652" s="31" t="s">
        <v>5040</v>
      </c>
      <c r="V652" s="30" t="s">
        <v>5046</v>
      </c>
      <c r="W652" s="31"/>
      <c r="X652" s="31"/>
      <c r="Y652" s="31"/>
      <c r="Z652" s="31"/>
    </row>
    <row r="653" ht="22.5" customHeight="1">
      <c r="A653" s="30" t="s">
        <v>5047</v>
      </c>
      <c r="B653" s="39" t="s">
        <v>5048</v>
      </c>
      <c r="C653" s="33"/>
      <c r="D653" s="31" t="s">
        <v>5049</v>
      </c>
      <c r="E653" s="31" t="s">
        <v>5050</v>
      </c>
      <c r="F653" s="31"/>
      <c r="G653" s="31" t="s">
        <v>30</v>
      </c>
      <c r="H653" s="31" t="s">
        <v>142</v>
      </c>
      <c r="I653" s="31" t="s">
        <v>4402</v>
      </c>
      <c r="J653" s="31" t="s">
        <v>84</v>
      </c>
      <c r="K653" s="31" t="s">
        <v>85</v>
      </c>
      <c r="L653" s="31"/>
      <c r="M653" s="31" t="s">
        <v>52</v>
      </c>
      <c r="N653" s="31" t="s">
        <v>144</v>
      </c>
      <c r="O653" s="31"/>
      <c r="P653" s="31"/>
      <c r="Q653" s="31"/>
      <c r="R653" s="31"/>
      <c r="S653" s="31"/>
      <c r="T653" s="31" t="s">
        <v>5051</v>
      </c>
      <c r="U653" s="31" t="s">
        <v>5040</v>
      </c>
      <c r="V653" s="31"/>
      <c r="W653" s="31"/>
      <c r="X653" s="31"/>
      <c r="Y653" s="31"/>
      <c r="Z653" s="31"/>
    </row>
    <row r="654" ht="22.5" customHeight="1">
      <c r="A654" s="30" t="s">
        <v>5052</v>
      </c>
      <c r="B654" s="31" t="s">
        <v>5053</v>
      </c>
      <c r="C654" s="33"/>
      <c r="D654" s="31" t="s">
        <v>5055</v>
      </c>
      <c r="E654" s="31" t="s">
        <v>5056</v>
      </c>
      <c r="F654" s="31" t="s">
        <v>5057</v>
      </c>
      <c r="G654" s="31" t="s">
        <v>30</v>
      </c>
      <c r="H654" s="31" t="s">
        <v>142</v>
      </c>
      <c r="I654" s="31" t="s">
        <v>1682</v>
      </c>
      <c r="J654" s="31" t="s">
        <v>84</v>
      </c>
      <c r="K654" s="31" t="s">
        <v>85</v>
      </c>
      <c r="L654" s="31" t="s">
        <v>280</v>
      </c>
      <c r="M654" s="31" t="s">
        <v>41</v>
      </c>
      <c r="N654" s="31" t="s">
        <v>120</v>
      </c>
      <c r="O654" s="31"/>
      <c r="P654" s="31" t="s">
        <v>926</v>
      </c>
      <c r="Q654" s="31"/>
      <c r="R654" s="31" t="s">
        <v>93</v>
      </c>
      <c r="S654" s="31" t="s">
        <v>94</v>
      </c>
      <c r="T654" s="31" t="s">
        <v>5058</v>
      </c>
      <c r="U654" s="31" t="s">
        <v>5059</v>
      </c>
      <c r="V654" s="31"/>
      <c r="W654" s="31"/>
      <c r="X654" s="31"/>
      <c r="Y654" s="31"/>
      <c r="Z654" s="31"/>
    </row>
    <row r="655" ht="22.5" customHeight="1">
      <c r="A655" s="30" t="s">
        <v>5060</v>
      </c>
      <c r="B655" s="39" t="s">
        <v>3147</v>
      </c>
      <c r="C655" s="33"/>
      <c r="D655" s="31" t="s">
        <v>5061</v>
      </c>
      <c r="E655" s="31" t="s">
        <v>5062</v>
      </c>
      <c r="F655" s="31" t="s">
        <v>5063</v>
      </c>
      <c r="G655" s="31" t="s">
        <v>30</v>
      </c>
      <c r="H655" s="31" t="s">
        <v>142</v>
      </c>
      <c r="I655" s="31" t="s">
        <v>850</v>
      </c>
      <c r="J655" s="31" t="s">
        <v>84</v>
      </c>
      <c r="K655" s="31" t="s">
        <v>85</v>
      </c>
      <c r="L655" s="31" t="s">
        <v>280</v>
      </c>
      <c r="M655" s="31" t="s">
        <v>344</v>
      </c>
      <c r="N655" s="31" t="s">
        <v>190</v>
      </c>
      <c r="O655" s="31"/>
      <c r="P655" s="31" t="s">
        <v>186</v>
      </c>
      <c r="Q655" s="31"/>
      <c r="R655" s="31" t="s">
        <v>93</v>
      </c>
      <c r="S655" s="31" t="s">
        <v>94</v>
      </c>
      <c r="T655" s="31" t="s">
        <v>5064</v>
      </c>
      <c r="U655" s="31" t="s">
        <v>5065</v>
      </c>
      <c r="V655" s="31"/>
      <c r="W655" s="31"/>
      <c r="X655" s="31"/>
      <c r="Y655" s="31"/>
      <c r="Z655" s="31"/>
    </row>
    <row r="656" ht="22.5" customHeight="1">
      <c r="A656" s="30" t="s">
        <v>5066</v>
      </c>
      <c r="B656" s="39" t="s">
        <v>2530</v>
      </c>
      <c r="C656" s="33"/>
      <c r="D656" s="31" t="s">
        <v>5067</v>
      </c>
      <c r="E656" s="31" t="s">
        <v>5068</v>
      </c>
      <c r="F656" s="31" t="s">
        <v>5069</v>
      </c>
      <c r="G656" s="31" t="s">
        <v>30</v>
      </c>
      <c r="H656" s="31" t="s">
        <v>142</v>
      </c>
      <c r="I656" s="31" t="s">
        <v>264</v>
      </c>
      <c r="J656" s="31" t="s">
        <v>84</v>
      </c>
      <c r="K656" s="31" t="s">
        <v>85</v>
      </c>
      <c r="L656" s="31" t="s">
        <v>280</v>
      </c>
      <c r="M656" s="31" t="s">
        <v>88</v>
      </c>
      <c r="N656" s="31" t="s">
        <v>89</v>
      </c>
      <c r="O656" s="31"/>
      <c r="P656" s="31"/>
      <c r="Q656" s="30" t="s">
        <v>5070</v>
      </c>
      <c r="R656" s="31" t="s">
        <v>93</v>
      </c>
      <c r="S656" s="31" t="s">
        <v>2629</v>
      </c>
      <c r="T656" s="31" t="s">
        <v>5071</v>
      </c>
      <c r="U656" s="31" t="s">
        <v>5065</v>
      </c>
      <c r="V656" s="31"/>
      <c r="W656" s="31"/>
      <c r="X656" s="31"/>
      <c r="Y656" s="31"/>
      <c r="Z656" s="31"/>
    </row>
    <row r="657" ht="22.5" customHeight="1">
      <c r="A657" s="30" t="s">
        <v>5072</v>
      </c>
      <c r="B657" s="31" t="s">
        <v>5073</v>
      </c>
      <c r="C657" s="33"/>
      <c r="D657" s="31" t="s">
        <v>5074</v>
      </c>
      <c r="E657" s="31" t="s">
        <v>5075</v>
      </c>
      <c r="F657" s="31"/>
      <c r="G657" s="31" t="s">
        <v>30</v>
      </c>
      <c r="H657" s="31" t="s">
        <v>129</v>
      </c>
      <c r="I657" s="31" t="s">
        <v>83</v>
      </c>
      <c r="J657" s="31" t="s">
        <v>84</v>
      </c>
      <c r="K657" s="31" t="s">
        <v>85</v>
      </c>
      <c r="L657" s="31" t="s">
        <v>280</v>
      </c>
      <c r="M657" s="31" t="s">
        <v>120</v>
      </c>
      <c r="N657" s="31" t="s">
        <v>88</v>
      </c>
      <c r="O657" s="31"/>
      <c r="P657" s="31" t="s">
        <v>628</v>
      </c>
      <c r="Q657" s="31"/>
      <c r="R657" s="31"/>
      <c r="S657" s="31"/>
      <c r="T657" s="31" t="s">
        <v>5076</v>
      </c>
      <c r="U657" s="31" t="s">
        <v>5077</v>
      </c>
      <c r="V657" s="30" t="s">
        <v>5078</v>
      </c>
      <c r="W657" s="31"/>
      <c r="X657" s="31"/>
      <c r="Y657" s="31"/>
      <c r="Z657" s="31"/>
    </row>
    <row r="658" ht="22.5" customHeight="1">
      <c r="A658" s="30" t="s">
        <v>5080</v>
      </c>
      <c r="B658" s="31" t="s">
        <v>5081</v>
      </c>
      <c r="C658" s="33"/>
      <c r="D658" s="31" t="s">
        <v>5082</v>
      </c>
      <c r="E658" s="31" t="s">
        <v>5083</v>
      </c>
      <c r="F658" s="31"/>
      <c r="G658" s="31" t="s">
        <v>30</v>
      </c>
      <c r="H658" s="31" t="s">
        <v>129</v>
      </c>
      <c r="I658" s="31" t="s">
        <v>83</v>
      </c>
      <c r="J658" s="31" t="s">
        <v>84</v>
      </c>
      <c r="K658" s="31" t="s">
        <v>85</v>
      </c>
      <c r="L658" s="31" t="s">
        <v>280</v>
      </c>
      <c r="M658" s="31" t="s">
        <v>144</v>
      </c>
      <c r="N658" s="39" t="s">
        <v>227</v>
      </c>
      <c r="O658" s="31"/>
      <c r="P658" s="31" t="s">
        <v>109</v>
      </c>
      <c r="Q658" s="31"/>
      <c r="R658" s="31"/>
      <c r="S658" s="31"/>
      <c r="T658" s="31" t="s">
        <v>5084</v>
      </c>
      <c r="U658" s="31" t="s">
        <v>5085</v>
      </c>
      <c r="V658" s="30" t="s">
        <v>5086</v>
      </c>
      <c r="W658" s="31"/>
      <c r="X658" s="31"/>
      <c r="Y658" s="31"/>
      <c r="Z658" s="31"/>
    </row>
    <row r="659" ht="22.5" customHeight="1">
      <c r="A659" s="30" t="s">
        <v>5087</v>
      </c>
      <c r="B659" s="31" t="s">
        <v>5088</v>
      </c>
      <c r="C659" s="33"/>
      <c r="D659" s="31" t="s">
        <v>5089</v>
      </c>
      <c r="E659" s="31" t="s">
        <v>5090</v>
      </c>
      <c r="F659" s="31"/>
      <c r="G659" s="31" t="s">
        <v>30</v>
      </c>
      <c r="H659" s="31" t="s">
        <v>142</v>
      </c>
      <c r="I659" s="31" t="s">
        <v>225</v>
      </c>
      <c r="J659" s="31" t="s">
        <v>84</v>
      </c>
      <c r="K659" s="31" t="s">
        <v>85</v>
      </c>
      <c r="L659" s="31" t="s">
        <v>280</v>
      </c>
      <c r="M659" s="31" t="s">
        <v>185</v>
      </c>
      <c r="N659" s="31" t="s">
        <v>41</v>
      </c>
      <c r="O659" s="31"/>
      <c r="P659" s="31"/>
      <c r="Q659" s="31"/>
      <c r="R659" s="31"/>
      <c r="S659" s="31"/>
      <c r="T659" s="31" t="s">
        <v>5091</v>
      </c>
      <c r="U659" s="31" t="s">
        <v>5092</v>
      </c>
      <c r="V659" s="31"/>
      <c r="W659" s="31"/>
      <c r="X659" s="31"/>
      <c r="Y659" s="31"/>
      <c r="Z659" s="31"/>
    </row>
    <row r="660" ht="22.5" customHeight="1">
      <c r="A660" s="30" t="s">
        <v>5093</v>
      </c>
      <c r="B660" s="31" t="s">
        <v>5094</v>
      </c>
      <c r="C660" s="33"/>
      <c r="D660" s="31" t="s">
        <v>5095</v>
      </c>
      <c r="E660" s="31" t="s">
        <v>5096</v>
      </c>
      <c r="F660" s="31" t="s">
        <v>5097</v>
      </c>
      <c r="G660" s="31" t="s">
        <v>30</v>
      </c>
      <c r="H660" s="31" t="s">
        <v>142</v>
      </c>
      <c r="I660" s="31" t="s">
        <v>225</v>
      </c>
      <c r="J660" s="31" t="s">
        <v>84</v>
      </c>
      <c r="K660" s="31" t="s">
        <v>107</v>
      </c>
      <c r="L660" s="31" t="s">
        <v>226</v>
      </c>
      <c r="M660" s="31" t="s">
        <v>108</v>
      </c>
      <c r="N660" s="31" t="s">
        <v>101</v>
      </c>
      <c r="O660" s="31" t="s">
        <v>5098</v>
      </c>
      <c r="P660" s="31" t="s">
        <v>1000</v>
      </c>
      <c r="Q660" s="30" t="s">
        <v>5099</v>
      </c>
      <c r="R660" s="31" t="s">
        <v>93</v>
      </c>
      <c r="S660" s="31" t="s">
        <v>863</v>
      </c>
      <c r="T660" s="31" t="s">
        <v>5100</v>
      </c>
      <c r="U660" s="31" t="s">
        <v>5101</v>
      </c>
      <c r="V660" s="30" t="s">
        <v>5102</v>
      </c>
      <c r="W660" s="31"/>
      <c r="X660" s="31"/>
      <c r="Y660" s="31"/>
      <c r="Z660" s="31"/>
    </row>
    <row r="661" ht="22.5" customHeight="1">
      <c r="A661" s="30" t="s">
        <v>5103</v>
      </c>
      <c r="B661" s="31" t="s">
        <v>378</v>
      </c>
      <c r="C661" s="33"/>
      <c r="D661" s="31" t="s">
        <v>5104</v>
      </c>
      <c r="E661" s="31" t="s">
        <v>5105</v>
      </c>
      <c r="F661" s="31" t="s">
        <v>5106</v>
      </c>
      <c r="G661" s="31" t="s">
        <v>30</v>
      </c>
      <c r="H661" s="31" t="s">
        <v>142</v>
      </c>
      <c r="I661" s="31" t="s">
        <v>1276</v>
      </c>
      <c r="J661" s="31" t="s">
        <v>84</v>
      </c>
      <c r="K661" s="31" t="s">
        <v>85</v>
      </c>
      <c r="L661" s="31" t="s">
        <v>226</v>
      </c>
      <c r="M661" s="31" t="s">
        <v>41</v>
      </c>
      <c r="N661" s="31" t="s">
        <v>120</v>
      </c>
      <c r="O661" s="31" t="s">
        <v>5107</v>
      </c>
      <c r="P661" s="31" t="s">
        <v>4335</v>
      </c>
      <c r="Q661" s="31"/>
      <c r="R661" s="31" t="s">
        <v>93</v>
      </c>
      <c r="S661" s="31" t="s">
        <v>231</v>
      </c>
      <c r="T661" s="31" t="s">
        <v>5108</v>
      </c>
      <c r="U661" s="31" t="s">
        <v>5109</v>
      </c>
      <c r="V661" s="30" t="s">
        <v>5110</v>
      </c>
      <c r="W661" s="31"/>
      <c r="X661" s="31"/>
      <c r="Y661" s="31"/>
      <c r="Z661" s="31"/>
    </row>
    <row r="662" ht="22.5" customHeight="1">
      <c r="A662" s="30" t="s">
        <v>5111</v>
      </c>
      <c r="B662" s="31" t="s">
        <v>5112</v>
      </c>
      <c r="C662" s="33"/>
      <c r="D662" s="31" t="s">
        <v>5113</v>
      </c>
      <c r="E662" s="31" t="s">
        <v>5114</v>
      </c>
      <c r="F662" s="31"/>
      <c r="G662" s="31" t="s">
        <v>30</v>
      </c>
      <c r="H662" s="31" t="s">
        <v>142</v>
      </c>
      <c r="I662" s="31"/>
      <c r="J662" s="31"/>
      <c r="K662" s="31"/>
      <c r="L662" s="31"/>
      <c r="M662" s="31"/>
      <c r="N662" s="31"/>
      <c r="O662" s="31"/>
      <c r="P662" s="31"/>
      <c r="Q662" s="31"/>
      <c r="R662" s="31"/>
      <c r="S662" s="31"/>
      <c r="T662" s="31" t="s">
        <v>5115</v>
      </c>
      <c r="U662" s="31" t="s">
        <v>5116</v>
      </c>
      <c r="V662" s="31"/>
      <c r="W662" s="31"/>
      <c r="X662" s="31"/>
      <c r="Y662" s="31"/>
      <c r="Z662" s="31"/>
    </row>
    <row r="663" ht="22.5" customHeight="1">
      <c r="A663" s="30" t="s">
        <v>5117</v>
      </c>
      <c r="B663" s="31" t="s">
        <v>3682</v>
      </c>
      <c r="C663" s="32" t="s">
        <v>5118</v>
      </c>
      <c r="D663" s="31" t="s">
        <v>5119</v>
      </c>
      <c r="E663" s="31" t="s">
        <v>5120</v>
      </c>
      <c r="F663" s="31" t="s">
        <v>5121</v>
      </c>
      <c r="G663" s="31" t="s">
        <v>30</v>
      </c>
      <c r="H663" s="31" t="s">
        <v>142</v>
      </c>
      <c r="I663" s="31" t="s">
        <v>1722</v>
      </c>
      <c r="J663" s="31" t="s">
        <v>84</v>
      </c>
      <c r="K663" s="31" t="s">
        <v>107</v>
      </c>
      <c r="L663" s="31" t="s">
        <v>280</v>
      </c>
      <c r="M663" s="31" t="s">
        <v>155</v>
      </c>
      <c r="N663" s="31" t="s">
        <v>41</v>
      </c>
      <c r="O663" s="31" t="s">
        <v>5122</v>
      </c>
      <c r="P663" s="31" t="s">
        <v>1723</v>
      </c>
      <c r="Q663" s="31"/>
      <c r="R663" s="31" t="s">
        <v>93</v>
      </c>
      <c r="S663" s="31" t="s">
        <v>5123</v>
      </c>
      <c r="T663" s="31" t="s">
        <v>5124</v>
      </c>
      <c r="U663" s="31" t="s">
        <v>5125</v>
      </c>
      <c r="V663" s="31"/>
      <c r="W663" s="31"/>
      <c r="X663" s="39" t="s">
        <v>5126</v>
      </c>
      <c r="Y663" s="31"/>
      <c r="Z663" s="31"/>
    </row>
    <row r="664" ht="22.5" customHeight="1">
      <c r="A664" s="30" t="s">
        <v>5127</v>
      </c>
      <c r="B664" s="39" t="s">
        <v>939</v>
      </c>
      <c r="C664" s="33"/>
      <c r="D664" s="31" t="s">
        <v>5128</v>
      </c>
      <c r="E664" s="31" t="s">
        <v>5129</v>
      </c>
      <c r="F664" s="31" t="s">
        <v>5130</v>
      </c>
      <c r="G664" s="31" t="s">
        <v>30</v>
      </c>
      <c r="H664" s="31" t="s">
        <v>142</v>
      </c>
      <c r="I664" s="31" t="s">
        <v>1722</v>
      </c>
      <c r="J664" s="31" t="s">
        <v>84</v>
      </c>
      <c r="K664" s="31" t="s">
        <v>85</v>
      </c>
      <c r="L664" s="31" t="s">
        <v>280</v>
      </c>
      <c r="M664" s="31" t="s">
        <v>108</v>
      </c>
      <c r="N664" s="31" t="s">
        <v>101</v>
      </c>
      <c r="O664" s="31" t="s">
        <v>5131</v>
      </c>
      <c r="P664" s="31" t="s">
        <v>320</v>
      </c>
      <c r="Q664" s="31"/>
      <c r="R664" s="31" t="s">
        <v>93</v>
      </c>
      <c r="S664" s="31" t="s">
        <v>231</v>
      </c>
      <c r="T664" s="31" t="s">
        <v>5132</v>
      </c>
      <c r="U664" s="31" t="s">
        <v>5133</v>
      </c>
      <c r="V664" s="31"/>
      <c r="W664" s="31"/>
      <c r="X664" s="31"/>
      <c r="Y664" s="31"/>
      <c r="Z664" s="31"/>
    </row>
    <row r="665" ht="22.5" customHeight="1">
      <c r="A665" s="30" t="s">
        <v>5134</v>
      </c>
      <c r="B665" s="39" t="s">
        <v>5135</v>
      </c>
      <c r="C665" s="33"/>
      <c r="D665" s="31" t="s">
        <v>5136</v>
      </c>
      <c r="E665" s="31" t="s">
        <v>5129</v>
      </c>
      <c r="F665" s="31" t="s">
        <v>5137</v>
      </c>
      <c r="G665" s="31" t="s">
        <v>30</v>
      </c>
      <c r="H665" s="31" t="s">
        <v>142</v>
      </c>
      <c r="I665" s="31" t="s">
        <v>1592</v>
      </c>
      <c r="J665" s="31" t="s">
        <v>84</v>
      </c>
      <c r="K665" s="31" t="s">
        <v>85</v>
      </c>
      <c r="L665" s="31" t="s">
        <v>280</v>
      </c>
      <c r="M665" s="31" t="s">
        <v>41</v>
      </c>
      <c r="N665" s="31" t="s">
        <v>120</v>
      </c>
      <c r="O665" s="31" t="s">
        <v>5138</v>
      </c>
      <c r="P665" s="31" t="s">
        <v>5139</v>
      </c>
      <c r="Q665" s="30" t="s">
        <v>5140</v>
      </c>
      <c r="R665" s="31" t="s">
        <v>93</v>
      </c>
      <c r="S665" s="31" t="s">
        <v>863</v>
      </c>
      <c r="T665" s="31" t="s">
        <v>5132</v>
      </c>
      <c r="U665" s="31" t="s">
        <v>5133</v>
      </c>
      <c r="V665" s="31"/>
      <c r="W665" s="31"/>
      <c r="X665" s="31"/>
      <c r="Y665" s="31"/>
      <c r="Z665" s="31"/>
    </row>
    <row r="666" ht="22.5" customHeight="1">
      <c r="A666" s="30" t="s">
        <v>5142</v>
      </c>
      <c r="B666" s="31" t="s">
        <v>5143</v>
      </c>
      <c r="C666" s="33"/>
      <c r="D666" s="31" t="s">
        <v>5144</v>
      </c>
      <c r="E666" s="31" t="s">
        <v>5145</v>
      </c>
      <c r="F666" s="31" t="s">
        <v>5146</v>
      </c>
      <c r="G666" s="31" t="s">
        <v>30</v>
      </c>
      <c r="H666" s="31" t="s">
        <v>142</v>
      </c>
      <c r="I666" s="31" t="s">
        <v>725</v>
      </c>
      <c r="J666" s="31" t="s">
        <v>84</v>
      </c>
      <c r="K666" s="31" t="s">
        <v>173</v>
      </c>
      <c r="L666" s="31" t="s">
        <v>280</v>
      </c>
      <c r="M666" s="31" t="s">
        <v>41</v>
      </c>
      <c r="N666" s="31" t="s">
        <v>120</v>
      </c>
      <c r="O666" s="31"/>
      <c r="P666" s="31" t="s">
        <v>304</v>
      </c>
      <c r="Q666" s="31"/>
      <c r="R666" s="31" t="s">
        <v>93</v>
      </c>
      <c r="S666" s="31" t="s">
        <v>4393</v>
      </c>
      <c r="T666" s="31" t="s">
        <v>5147</v>
      </c>
      <c r="U666" s="31" t="s">
        <v>5148</v>
      </c>
      <c r="V666" s="30" t="s">
        <v>5149</v>
      </c>
      <c r="W666" s="31"/>
      <c r="X666" s="31"/>
      <c r="Y666" s="31"/>
      <c r="Z666" s="31"/>
    </row>
    <row r="667" ht="22.5" customHeight="1">
      <c r="A667" s="30" t="s">
        <v>5150</v>
      </c>
      <c r="B667" s="31" t="s">
        <v>5151</v>
      </c>
      <c r="C667" s="33"/>
      <c r="D667" s="31" t="s">
        <v>5152</v>
      </c>
      <c r="E667" s="31" t="s">
        <v>5153</v>
      </c>
      <c r="F667" s="31"/>
      <c r="G667" s="31" t="s">
        <v>30</v>
      </c>
      <c r="H667" s="31" t="s">
        <v>142</v>
      </c>
      <c r="I667" s="31"/>
      <c r="J667" s="31"/>
      <c r="K667" s="31"/>
      <c r="L667" s="31"/>
      <c r="M667" s="31"/>
      <c r="N667" s="31"/>
      <c r="O667" s="31"/>
      <c r="P667" s="31"/>
      <c r="Q667" s="31"/>
      <c r="R667" s="31"/>
      <c r="S667" s="31"/>
      <c r="T667" s="31" t="s">
        <v>5154</v>
      </c>
      <c r="U667" s="31" t="s">
        <v>5155</v>
      </c>
      <c r="V667" s="31"/>
      <c r="W667" s="31"/>
      <c r="X667" s="31"/>
      <c r="Y667" s="31"/>
      <c r="Z667" s="31"/>
    </row>
    <row r="668" ht="22.5" customHeight="1">
      <c r="A668" s="30" t="s">
        <v>5156</v>
      </c>
      <c r="B668" s="39" t="s">
        <v>5157</v>
      </c>
      <c r="C668" s="33"/>
      <c r="D668" s="31" t="s">
        <v>5158</v>
      </c>
      <c r="E668" s="31" t="s">
        <v>5159</v>
      </c>
      <c r="F668" s="31" t="s">
        <v>5160</v>
      </c>
      <c r="G668" s="31" t="s">
        <v>30</v>
      </c>
      <c r="H668" s="31" t="s">
        <v>142</v>
      </c>
      <c r="I668" s="31" t="s">
        <v>2689</v>
      </c>
      <c r="J668" s="31" t="s">
        <v>84</v>
      </c>
      <c r="K668" s="31" t="s">
        <v>85</v>
      </c>
      <c r="L668" s="31" t="s">
        <v>280</v>
      </c>
      <c r="M668" s="31" t="s">
        <v>41</v>
      </c>
      <c r="N668" s="31" t="s">
        <v>120</v>
      </c>
      <c r="O668" s="31"/>
      <c r="P668" s="31" t="s">
        <v>399</v>
      </c>
      <c r="Q668" s="31"/>
      <c r="R668" s="31"/>
      <c r="S668" s="31"/>
      <c r="T668" s="31" t="s">
        <v>5161</v>
      </c>
      <c r="U668" s="31" t="s">
        <v>5162</v>
      </c>
      <c r="V668" s="30" t="s">
        <v>5163</v>
      </c>
      <c r="W668" s="31"/>
      <c r="X668" s="31"/>
      <c r="Y668" s="31"/>
      <c r="Z668" s="31"/>
    </row>
    <row r="669" ht="22.5" customHeight="1">
      <c r="A669" s="30" t="s">
        <v>5164</v>
      </c>
      <c r="B669" s="39" t="s">
        <v>5165</v>
      </c>
      <c r="C669" s="33"/>
      <c r="D669" s="31" t="s">
        <v>5166</v>
      </c>
      <c r="E669" s="31" t="s">
        <v>5167</v>
      </c>
      <c r="F669" s="31"/>
      <c r="G669" s="31" t="s">
        <v>30</v>
      </c>
      <c r="H669" s="31" t="s">
        <v>142</v>
      </c>
      <c r="I669" s="31"/>
      <c r="J669" s="31"/>
      <c r="K669" s="31"/>
      <c r="L669" s="31"/>
      <c r="M669" s="31"/>
      <c r="N669" s="31"/>
      <c r="O669" s="31"/>
      <c r="P669" s="31"/>
      <c r="Q669" s="31"/>
      <c r="R669" s="31"/>
      <c r="S669" s="31"/>
      <c r="T669" s="31" t="s">
        <v>5168</v>
      </c>
      <c r="U669" s="31" t="s">
        <v>5162</v>
      </c>
      <c r="V669" s="31"/>
      <c r="W669" s="31"/>
      <c r="X669" s="31"/>
      <c r="Y669" s="31"/>
      <c r="Z669" s="31"/>
    </row>
    <row r="670" ht="22.5" customHeight="1">
      <c r="A670" s="30" t="s">
        <v>5169</v>
      </c>
      <c r="B670" s="31" t="s">
        <v>5170</v>
      </c>
      <c r="C670" s="33"/>
      <c r="D670" s="31" t="s">
        <v>5171</v>
      </c>
      <c r="E670" s="31" t="s">
        <v>5172</v>
      </c>
      <c r="F670" s="31"/>
      <c r="G670" s="31" t="s">
        <v>30</v>
      </c>
      <c r="H670" s="31" t="s">
        <v>142</v>
      </c>
      <c r="I670" s="31" t="s">
        <v>5173</v>
      </c>
      <c r="J670" s="31" t="s">
        <v>84</v>
      </c>
      <c r="K670" s="31" t="s">
        <v>85</v>
      </c>
      <c r="L670" s="31" t="s">
        <v>280</v>
      </c>
      <c r="M670" s="31" t="s">
        <v>41</v>
      </c>
      <c r="N670" s="31" t="s">
        <v>120</v>
      </c>
      <c r="O670" s="31" t="s">
        <v>5174</v>
      </c>
      <c r="P670" s="31" t="s">
        <v>5175</v>
      </c>
      <c r="Q670" s="31"/>
      <c r="R670" s="31" t="s">
        <v>93</v>
      </c>
      <c r="S670" s="31" t="s">
        <v>231</v>
      </c>
      <c r="T670" s="31" t="s">
        <v>5176</v>
      </c>
      <c r="U670" s="31" t="s">
        <v>5177</v>
      </c>
      <c r="V670" s="30" t="s">
        <v>5178</v>
      </c>
      <c r="W670" s="31"/>
      <c r="X670" s="31"/>
      <c r="Y670" s="31"/>
      <c r="Z670" s="31"/>
    </row>
    <row r="671" ht="22.5" customHeight="1">
      <c r="A671" s="30" t="s">
        <v>5179</v>
      </c>
      <c r="B671" s="31" t="s">
        <v>5180</v>
      </c>
      <c r="C671" s="33"/>
      <c r="D671" s="31" t="s">
        <v>5181</v>
      </c>
      <c r="E671" s="31" t="s">
        <v>5182</v>
      </c>
      <c r="F671" s="30" t="s">
        <v>5183</v>
      </c>
      <c r="G671" s="31" t="s">
        <v>30</v>
      </c>
      <c r="H671" s="31" t="s">
        <v>142</v>
      </c>
      <c r="I671" s="31" t="s">
        <v>725</v>
      </c>
      <c r="J671" s="31" t="s">
        <v>84</v>
      </c>
      <c r="K671" s="31" t="s">
        <v>85</v>
      </c>
      <c r="L671" s="31" t="s">
        <v>280</v>
      </c>
      <c r="M671" s="31" t="s">
        <v>88</v>
      </c>
      <c r="N671" s="31" t="s">
        <v>89</v>
      </c>
      <c r="O671" s="31"/>
      <c r="P671" s="31"/>
      <c r="Q671" s="31"/>
      <c r="R671" s="31" t="s">
        <v>93</v>
      </c>
      <c r="S671" s="31" t="s">
        <v>94</v>
      </c>
      <c r="T671" s="31" t="s">
        <v>5184</v>
      </c>
      <c r="U671" s="31" t="s">
        <v>5185</v>
      </c>
      <c r="V671" s="31"/>
      <c r="W671" s="31"/>
      <c r="X671" s="31"/>
      <c r="Y671" s="31"/>
      <c r="Z671" s="31"/>
    </row>
    <row r="672" ht="22.5" customHeight="1">
      <c r="A672" s="30" t="s">
        <v>5186</v>
      </c>
      <c r="B672" s="31" t="s">
        <v>5187</v>
      </c>
      <c r="C672" s="33"/>
      <c r="D672" s="31" t="s">
        <v>5188</v>
      </c>
      <c r="E672" s="31" t="s">
        <v>5189</v>
      </c>
      <c r="F672" s="31"/>
      <c r="G672" s="31" t="s">
        <v>30</v>
      </c>
      <c r="H672" s="31" t="s">
        <v>142</v>
      </c>
      <c r="I672" s="31"/>
      <c r="J672" s="31"/>
      <c r="K672" s="31"/>
      <c r="L672" s="31"/>
      <c r="M672" s="31"/>
      <c r="N672" s="31"/>
      <c r="O672" s="31"/>
      <c r="P672" s="31"/>
      <c r="Q672" s="31"/>
      <c r="R672" s="31"/>
      <c r="S672" s="31"/>
      <c r="T672" s="31" t="s">
        <v>5190</v>
      </c>
      <c r="U672" s="31" t="s">
        <v>5191</v>
      </c>
      <c r="V672" s="31"/>
      <c r="W672" s="31"/>
      <c r="X672" s="31"/>
      <c r="Y672" s="31"/>
      <c r="Z672" s="31"/>
    </row>
    <row r="673" ht="22.5" customHeight="1">
      <c r="A673" s="30" t="s">
        <v>5192</v>
      </c>
      <c r="B673" s="31" t="s">
        <v>5193</v>
      </c>
      <c r="C673" s="33"/>
      <c r="D673" s="31" t="s">
        <v>5194</v>
      </c>
      <c r="E673" s="31" t="s">
        <v>5195</v>
      </c>
      <c r="F673" s="31"/>
      <c r="G673" s="31" t="s">
        <v>30</v>
      </c>
      <c r="H673" s="31" t="s">
        <v>142</v>
      </c>
      <c r="I673" s="31" t="s">
        <v>1151</v>
      </c>
      <c r="J673" s="31" t="s">
        <v>84</v>
      </c>
      <c r="K673" s="31" t="s">
        <v>173</v>
      </c>
      <c r="L673" s="31" t="s">
        <v>280</v>
      </c>
      <c r="M673" s="31" t="s">
        <v>120</v>
      </c>
      <c r="N673" s="31" t="s">
        <v>88</v>
      </c>
      <c r="O673" s="31"/>
      <c r="P673" s="31" t="s">
        <v>186</v>
      </c>
      <c r="Q673" s="31"/>
      <c r="R673" s="31" t="s">
        <v>93</v>
      </c>
      <c r="S673" s="31" t="s">
        <v>94</v>
      </c>
      <c r="T673" s="31" t="s">
        <v>5196</v>
      </c>
      <c r="U673" s="31" t="s">
        <v>5197</v>
      </c>
      <c r="V673" s="30" t="s">
        <v>5198</v>
      </c>
      <c r="W673" s="31"/>
      <c r="X673" s="31"/>
      <c r="Y673" s="31"/>
      <c r="Z673" s="31"/>
    </row>
    <row r="674" ht="22.5" customHeight="1">
      <c r="A674" s="30" t="s">
        <v>5199</v>
      </c>
      <c r="B674" s="31" t="s">
        <v>5141</v>
      </c>
      <c r="C674" s="32" t="s">
        <v>16</v>
      </c>
      <c r="D674" s="31" t="s">
        <v>5200</v>
      </c>
      <c r="E674" s="31" t="s">
        <v>5201</v>
      </c>
      <c r="F674" s="31" t="s">
        <v>5202</v>
      </c>
      <c r="G674" s="31" t="s">
        <v>30</v>
      </c>
      <c r="H674" s="31" t="s">
        <v>142</v>
      </c>
      <c r="I674" s="31" t="s">
        <v>336</v>
      </c>
      <c r="J674" s="31" t="s">
        <v>84</v>
      </c>
      <c r="K674" s="31" t="s">
        <v>85</v>
      </c>
      <c r="L674" s="31" t="s">
        <v>86</v>
      </c>
      <c r="M674" s="31" t="s">
        <v>52</v>
      </c>
      <c r="N674" s="31" t="s">
        <v>144</v>
      </c>
      <c r="O674" s="31"/>
      <c r="P674" s="31" t="s">
        <v>4880</v>
      </c>
      <c r="Q674" s="31"/>
      <c r="R674" s="31" t="s">
        <v>93</v>
      </c>
      <c r="S674" s="31" t="s">
        <v>94</v>
      </c>
      <c r="T674" s="31" t="s">
        <v>5203</v>
      </c>
      <c r="U674" s="31" t="s">
        <v>5204</v>
      </c>
      <c r="V674" s="30" t="s">
        <v>5205</v>
      </c>
      <c r="W674" s="31"/>
      <c r="X674" s="31"/>
      <c r="Y674" s="31"/>
      <c r="Z674" s="31"/>
    </row>
    <row r="675" ht="22.5" customHeight="1">
      <c r="A675" s="30" t="s">
        <v>5206</v>
      </c>
      <c r="B675" s="31" t="s">
        <v>2131</v>
      </c>
      <c r="C675" s="33"/>
      <c r="D675" s="31" t="s">
        <v>5207</v>
      </c>
      <c r="E675" s="31" t="s">
        <v>5208</v>
      </c>
      <c r="F675" s="31" t="s">
        <v>5209</v>
      </c>
      <c r="G675" s="31" t="s">
        <v>30</v>
      </c>
      <c r="H675" s="31" t="s">
        <v>142</v>
      </c>
      <c r="I675" s="31" t="s">
        <v>119</v>
      </c>
      <c r="J675" s="31" t="s">
        <v>84</v>
      </c>
      <c r="K675" s="31" t="s">
        <v>173</v>
      </c>
      <c r="L675" s="31" t="s">
        <v>226</v>
      </c>
      <c r="M675" s="31" t="s">
        <v>41</v>
      </c>
      <c r="N675" s="31" t="s">
        <v>120</v>
      </c>
      <c r="O675" s="31"/>
      <c r="P675" s="31"/>
      <c r="Q675" s="30" t="s">
        <v>5210</v>
      </c>
      <c r="R675" s="31" t="s">
        <v>93</v>
      </c>
      <c r="S675" s="31" t="s">
        <v>2629</v>
      </c>
      <c r="T675" s="31" t="s">
        <v>5211</v>
      </c>
      <c r="U675" s="31" t="s">
        <v>5212</v>
      </c>
      <c r="V675" s="31"/>
      <c r="W675" s="31"/>
      <c r="X675" s="31"/>
      <c r="Y675" s="31"/>
      <c r="Z675" s="31"/>
    </row>
    <row r="676" ht="22.5" customHeight="1">
      <c r="A676" s="30" t="s">
        <v>5213</v>
      </c>
      <c r="B676" s="31" t="s">
        <v>40</v>
      </c>
      <c r="C676" s="32" t="s">
        <v>0</v>
      </c>
      <c r="D676" s="31" t="s">
        <v>5214</v>
      </c>
      <c r="E676" s="31" t="s">
        <v>5215</v>
      </c>
      <c r="F676" s="31" t="s">
        <v>5216</v>
      </c>
      <c r="G676" s="31" t="s">
        <v>30</v>
      </c>
      <c r="H676" s="31" t="s">
        <v>142</v>
      </c>
      <c r="I676" s="31" t="s">
        <v>291</v>
      </c>
      <c r="J676" s="31" t="s">
        <v>184</v>
      </c>
      <c r="K676" s="31" t="s">
        <v>173</v>
      </c>
      <c r="L676" s="31" t="s">
        <v>131</v>
      </c>
      <c r="M676" s="31" t="s">
        <v>41</v>
      </c>
      <c r="N676" s="31" t="s">
        <v>120</v>
      </c>
      <c r="O676" s="31" t="s">
        <v>5217</v>
      </c>
      <c r="P676" s="31"/>
      <c r="Q676" s="31"/>
      <c r="R676" s="31" t="s">
        <v>93</v>
      </c>
      <c r="S676" s="31" t="s">
        <v>231</v>
      </c>
      <c r="T676" s="31" t="s">
        <v>5218</v>
      </c>
      <c r="U676" s="31" t="s">
        <v>5219</v>
      </c>
      <c r="V676" s="31"/>
      <c r="W676" s="31"/>
      <c r="X676" s="31"/>
      <c r="Y676" s="31"/>
      <c r="Z676" s="31"/>
    </row>
    <row r="677" ht="22.5" customHeight="1">
      <c r="A677" s="30" t="s">
        <v>5220</v>
      </c>
      <c r="B677" s="31" t="s">
        <v>5221</v>
      </c>
      <c r="C677" s="33"/>
      <c r="D677" s="31" t="s">
        <v>5222</v>
      </c>
      <c r="E677" s="31" t="s">
        <v>5223</v>
      </c>
      <c r="F677" s="31"/>
      <c r="G677" s="31" t="s">
        <v>30</v>
      </c>
      <c r="H677" s="31" t="s">
        <v>142</v>
      </c>
      <c r="I677" s="31" t="s">
        <v>686</v>
      </c>
      <c r="J677" s="31" t="s">
        <v>84</v>
      </c>
      <c r="K677" s="31" t="s">
        <v>85</v>
      </c>
      <c r="L677" s="31" t="s">
        <v>226</v>
      </c>
      <c r="M677" s="31" t="s">
        <v>41</v>
      </c>
      <c r="N677" s="31" t="s">
        <v>108</v>
      </c>
      <c r="O677" s="31"/>
      <c r="P677" s="31"/>
      <c r="Q677" s="31"/>
      <c r="R677" s="31"/>
      <c r="S677" s="31"/>
      <c r="T677" s="31" t="s">
        <v>5224</v>
      </c>
      <c r="U677" s="31" t="s">
        <v>5225</v>
      </c>
      <c r="V677" s="31"/>
      <c r="W677" s="31"/>
      <c r="X677" s="31"/>
      <c r="Y677" s="31"/>
      <c r="Z677" s="31"/>
    </row>
    <row r="678" ht="22.5" customHeight="1">
      <c r="A678" s="30" t="s">
        <v>5226</v>
      </c>
      <c r="B678" s="31" t="s">
        <v>5227</v>
      </c>
      <c r="C678" s="33"/>
      <c r="D678" s="31" t="s">
        <v>5228</v>
      </c>
      <c r="E678" s="31" t="s">
        <v>5229</v>
      </c>
      <c r="F678" s="31"/>
      <c r="G678" s="31" t="s">
        <v>30</v>
      </c>
      <c r="H678" s="31" t="s">
        <v>142</v>
      </c>
      <c r="I678" s="31" t="s">
        <v>444</v>
      </c>
      <c r="J678" s="31" t="s">
        <v>84</v>
      </c>
      <c r="K678" s="31" t="s">
        <v>173</v>
      </c>
      <c r="L678" s="31" t="s">
        <v>226</v>
      </c>
      <c r="M678" s="31" t="s">
        <v>542</v>
      </c>
      <c r="N678" s="31" t="s">
        <v>502</v>
      </c>
      <c r="O678" s="31"/>
      <c r="P678" s="31" t="s">
        <v>503</v>
      </c>
      <c r="Q678" s="31"/>
      <c r="R678" s="31" t="s">
        <v>93</v>
      </c>
      <c r="S678" s="31" t="s">
        <v>94</v>
      </c>
      <c r="T678" s="31" t="s">
        <v>5230</v>
      </c>
      <c r="U678" s="31" t="s">
        <v>5231</v>
      </c>
      <c r="V678" s="30" t="s">
        <v>5232</v>
      </c>
      <c r="W678" s="31"/>
      <c r="X678" s="31"/>
      <c r="Y678" s="31"/>
      <c r="Z678" s="31"/>
    </row>
    <row r="679" ht="22.5" customHeight="1">
      <c r="A679" s="30" t="s">
        <v>5233</v>
      </c>
      <c r="B679" s="31" t="s">
        <v>5234</v>
      </c>
      <c r="C679" s="33"/>
      <c r="D679" s="31" t="s">
        <v>5235</v>
      </c>
      <c r="E679" s="31" t="s">
        <v>5236</v>
      </c>
      <c r="F679" s="31"/>
      <c r="G679" s="31" t="s">
        <v>30</v>
      </c>
      <c r="H679" s="31" t="s">
        <v>142</v>
      </c>
      <c r="I679" s="31" t="s">
        <v>119</v>
      </c>
      <c r="J679" s="31" t="s">
        <v>84</v>
      </c>
      <c r="K679" s="31" t="s">
        <v>85</v>
      </c>
      <c r="L679" s="31" t="s">
        <v>280</v>
      </c>
      <c r="M679" s="31" t="s">
        <v>41</v>
      </c>
      <c r="N679" s="31" t="s">
        <v>120</v>
      </c>
      <c r="O679" s="31"/>
      <c r="P679" s="31" t="s">
        <v>831</v>
      </c>
      <c r="Q679" s="31"/>
      <c r="R679" s="31" t="s">
        <v>93</v>
      </c>
      <c r="S679" s="31" t="s">
        <v>94</v>
      </c>
      <c r="T679" s="31" t="s">
        <v>5238</v>
      </c>
      <c r="U679" s="31" t="s">
        <v>5239</v>
      </c>
      <c r="V679" s="31"/>
      <c r="W679" s="31"/>
      <c r="X679" s="31"/>
      <c r="Y679" s="31"/>
      <c r="Z679" s="31"/>
    </row>
    <row r="680" ht="22.5" customHeight="1">
      <c r="A680" s="30" t="s">
        <v>5240</v>
      </c>
      <c r="B680" s="31" t="s">
        <v>5241</v>
      </c>
      <c r="C680" s="33"/>
      <c r="D680" s="31" t="s">
        <v>5242</v>
      </c>
      <c r="E680" s="31" t="s">
        <v>5243</v>
      </c>
      <c r="F680" s="31"/>
      <c r="G680" s="31" t="s">
        <v>30</v>
      </c>
      <c r="H680" s="31" t="s">
        <v>142</v>
      </c>
      <c r="I680" s="31" t="s">
        <v>1893</v>
      </c>
      <c r="J680" s="31" t="s">
        <v>84</v>
      </c>
      <c r="K680" s="31" t="s">
        <v>85</v>
      </c>
      <c r="L680" s="31" t="s">
        <v>226</v>
      </c>
      <c r="M680" s="31" t="s">
        <v>41</v>
      </c>
      <c r="N680" s="31" t="s">
        <v>120</v>
      </c>
      <c r="O680" s="31"/>
      <c r="P680" s="31"/>
      <c r="Q680" s="31"/>
      <c r="R680" s="31"/>
      <c r="S680" s="31"/>
      <c r="T680" s="31" t="s">
        <v>5244</v>
      </c>
      <c r="U680" s="31" t="s">
        <v>5245</v>
      </c>
      <c r="V680" s="31"/>
      <c r="W680" s="31"/>
      <c r="X680" s="31"/>
      <c r="Y680" s="31"/>
      <c r="Z680" s="31"/>
    </row>
    <row r="681" ht="22.5" customHeight="1">
      <c r="A681" s="30" t="s">
        <v>5246</v>
      </c>
      <c r="B681" s="31" t="s">
        <v>5247</v>
      </c>
      <c r="C681" s="33"/>
      <c r="D681" s="31" t="s">
        <v>5248</v>
      </c>
      <c r="E681" s="31" t="s">
        <v>5249</v>
      </c>
      <c r="F681" s="31" t="s">
        <v>5250</v>
      </c>
      <c r="G681" s="31" t="s">
        <v>30</v>
      </c>
      <c r="H681" s="31" t="s">
        <v>142</v>
      </c>
      <c r="I681" s="31" t="s">
        <v>935</v>
      </c>
      <c r="J681" s="31" t="s">
        <v>84</v>
      </c>
      <c r="K681" s="31" t="s">
        <v>173</v>
      </c>
      <c r="L681" s="31" t="s">
        <v>131</v>
      </c>
      <c r="M681" s="31" t="s">
        <v>542</v>
      </c>
      <c r="N681" s="31" t="s">
        <v>210</v>
      </c>
      <c r="O681" s="31"/>
      <c r="P681" s="31"/>
      <c r="Q681" s="31"/>
      <c r="R681" s="31" t="s">
        <v>93</v>
      </c>
      <c r="S681" s="31" t="s">
        <v>94</v>
      </c>
      <c r="T681" s="31" t="s">
        <v>5251</v>
      </c>
      <c r="U681" s="31" t="s">
        <v>5252</v>
      </c>
      <c r="V681" s="31"/>
      <c r="W681" s="31"/>
      <c r="X681" s="31"/>
      <c r="Y681" s="31"/>
      <c r="Z681" s="31"/>
    </row>
    <row r="682" ht="22.5" customHeight="1">
      <c r="A682" s="30" t="s">
        <v>5253</v>
      </c>
      <c r="B682" s="39" t="s">
        <v>5254</v>
      </c>
      <c r="C682" s="33"/>
      <c r="D682" s="31" t="s">
        <v>5255</v>
      </c>
      <c r="E682" s="31" t="s">
        <v>5256</v>
      </c>
      <c r="F682" s="31" t="s">
        <v>5257</v>
      </c>
      <c r="G682" s="31" t="s">
        <v>30</v>
      </c>
      <c r="H682" s="31" t="s">
        <v>142</v>
      </c>
      <c r="I682" s="31" t="s">
        <v>319</v>
      </c>
      <c r="J682" s="31" t="s">
        <v>84</v>
      </c>
      <c r="K682" s="31" t="s">
        <v>173</v>
      </c>
      <c r="L682" s="31" t="s">
        <v>280</v>
      </c>
      <c r="M682" s="31" t="s">
        <v>52</v>
      </c>
      <c r="N682" s="31" t="s">
        <v>144</v>
      </c>
      <c r="O682" s="31" t="s">
        <v>5258</v>
      </c>
      <c r="P682" s="31" t="s">
        <v>399</v>
      </c>
      <c r="Q682" s="30" t="s">
        <v>5259</v>
      </c>
      <c r="R682" s="31" t="s">
        <v>93</v>
      </c>
      <c r="S682" s="31" t="s">
        <v>5260</v>
      </c>
      <c r="T682" s="31" t="s">
        <v>5261</v>
      </c>
      <c r="U682" s="31" t="s">
        <v>5262</v>
      </c>
      <c r="V682" s="31"/>
      <c r="W682" s="31"/>
      <c r="X682" s="31"/>
      <c r="Y682" s="31"/>
      <c r="Z682" s="31" t="s">
        <v>5263</v>
      </c>
    </row>
    <row r="683" ht="22.5" customHeight="1">
      <c r="A683" s="30" t="s">
        <v>5264</v>
      </c>
      <c r="B683" s="39" t="s">
        <v>5265</v>
      </c>
      <c r="C683" s="33"/>
      <c r="D683" s="31" t="s">
        <v>5266</v>
      </c>
      <c r="E683" s="31" t="s">
        <v>5267</v>
      </c>
      <c r="F683" s="31"/>
      <c r="G683" s="31" t="s">
        <v>30</v>
      </c>
      <c r="H683" s="31" t="s">
        <v>129</v>
      </c>
      <c r="I683" s="31" t="s">
        <v>4889</v>
      </c>
      <c r="J683" s="31" t="s">
        <v>84</v>
      </c>
      <c r="K683" s="31" t="s">
        <v>173</v>
      </c>
      <c r="L683" s="31" t="s">
        <v>226</v>
      </c>
      <c r="M683" s="31" t="s">
        <v>108</v>
      </c>
      <c r="N683" s="31" t="s">
        <v>101</v>
      </c>
      <c r="O683" s="31"/>
      <c r="P683" s="31" t="s">
        <v>320</v>
      </c>
      <c r="Q683" s="31"/>
      <c r="R683" s="31"/>
      <c r="S683" s="31"/>
      <c r="T683" s="31" t="s">
        <v>5268</v>
      </c>
      <c r="U683" s="31" t="s">
        <v>5262</v>
      </c>
      <c r="V683" s="30" t="s">
        <v>5269</v>
      </c>
      <c r="W683" s="31"/>
      <c r="X683" s="31"/>
      <c r="Y683" s="31"/>
      <c r="Z683" s="31"/>
    </row>
    <row r="684" ht="22.5" customHeight="1">
      <c r="A684" s="30" t="s">
        <v>5271</v>
      </c>
      <c r="B684" s="31" t="s">
        <v>5272</v>
      </c>
      <c r="C684" s="33"/>
      <c r="D684" s="31" t="s">
        <v>5273</v>
      </c>
      <c r="E684" s="31" t="s">
        <v>5274</v>
      </c>
      <c r="F684" s="31"/>
      <c r="G684" s="31" t="s">
        <v>30</v>
      </c>
      <c r="H684" s="31" t="s">
        <v>129</v>
      </c>
      <c r="I684" s="31" t="s">
        <v>83</v>
      </c>
      <c r="J684" s="31" t="s">
        <v>84</v>
      </c>
      <c r="K684" s="31" t="s">
        <v>107</v>
      </c>
      <c r="L684" s="31" t="s">
        <v>280</v>
      </c>
      <c r="M684" s="31" t="s">
        <v>101</v>
      </c>
      <c r="N684" s="31" t="s">
        <v>155</v>
      </c>
      <c r="O684" s="31"/>
      <c r="P684" s="31" t="s">
        <v>503</v>
      </c>
      <c r="Q684" s="31"/>
      <c r="R684" s="31"/>
      <c r="S684" s="31"/>
      <c r="T684" s="31" t="s">
        <v>5275</v>
      </c>
      <c r="U684" s="31" t="s">
        <v>5276</v>
      </c>
      <c r="V684" s="30" t="s">
        <v>5277</v>
      </c>
      <c r="W684" s="31"/>
      <c r="X684" s="31"/>
      <c r="Y684" s="31"/>
      <c r="Z684" s="31"/>
    </row>
    <row r="685" ht="22.5" customHeight="1">
      <c r="A685" s="30" t="s">
        <v>5278</v>
      </c>
      <c r="B685" s="31" t="s">
        <v>5280</v>
      </c>
      <c r="C685" s="33"/>
      <c r="D685" s="31" t="s">
        <v>5281</v>
      </c>
      <c r="E685" s="31" t="s">
        <v>5282</v>
      </c>
      <c r="F685" s="31"/>
      <c r="G685" s="31" t="s">
        <v>30</v>
      </c>
      <c r="H685" s="31" t="s">
        <v>129</v>
      </c>
      <c r="I685" s="31" t="s">
        <v>5283</v>
      </c>
      <c r="J685" s="31" t="s">
        <v>84</v>
      </c>
      <c r="K685" s="31" t="s">
        <v>85</v>
      </c>
      <c r="L685" s="31" t="s">
        <v>280</v>
      </c>
      <c r="M685" s="31" t="s">
        <v>88</v>
      </c>
      <c r="N685" s="31" t="s">
        <v>89</v>
      </c>
      <c r="O685" s="31"/>
      <c r="P685" s="31" t="s">
        <v>982</v>
      </c>
      <c r="Q685" s="31"/>
      <c r="R685" s="31"/>
      <c r="S685" s="31" t="s">
        <v>133</v>
      </c>
      <c r="T685" s="31" t="s">
        <v>5284</v>
      </c>
      <c r="U685" s="31" t="s">
        <v>5285</v>
      </c>
      <c r="V685" s="30" t="s">
        <v>5286</v>
      </c>
      <c r="W685" s="31"/>
      <c r="X685" s="31"/>
      <c r="Y685" s="31"/>
      <c r="Z685" s="31"/>
    </row>
    <row r="686" ht="22.5" customHeight="1">
      <c r="A686" s="30" t="s">
        <v>5287</v>
      </c>
      <c r="B686" s="31" t="s">
        <v>5288</v>
      </c>
      <c r="C686" s="33"/>
      <c r="D686" s="31" t="s">
        <v>5289</v>
      </c>
      <c r="E686" s="31" t="s">
        <v>5290</v>
      </c>
      <c r="F686" s="31"/>
      <c r="G686" s="31" t="s">
        <v>30</v>
      </c>
      <c r="H686" s="31" t="s">
        <v>142</v>
      </c>
      <c r="I686" s="31"/>
      <c r="J686" s="31"/>
      <c r="K686" s="31"/>
      <c r="L686" s="31"/>
      <c r="M686" s="31"/>
      <c r="N686" s="31"/>
      <c r="O686" s="31"/>
      <c r="P686" s="31"/>
      <c r="Q686" s="31"/>
      <c r="R686" s="31"/>
      <c r="S686" s="31"/>
      <c r="T686" s="31" t="s">
        <v>5291</v>
      </c>
      <c r="U686" s="31" t="s">
        <v>5292</v>
      </c>
      <c r="V686" s="31"/>
      <c r="W686" s="31"/>
      <c r="X686" s="31"/>
      <c r="Y686" s="31"/>
      <c r="Z686" s="31"/>
    </row>
    <row r="687" ht="22.5" customHeight="1">
      <c r="A687" s="30" t="s">
        <v>5293</v>
      </c>
      <c r="B687" s="31" t="s">
        <v>5294</v>
      </c>
      <c r="C687" s="33"/>
      <c r="D687" s="31" t="s">
        <v>5295</v>
      </c>
      <c r="E687" s="31" t="s">
        <v>5296</v>
      </c>
      <c r="F687" s="31" t="s">
        <v>5297</v>
      </c>
      <c r="G687" s="31" t="s">
        <v>163</v>
      </c>
      <c r="H687" s="31" t="s">
        <v>142</v>
      </c>
      <c r="I687" s="31" t="s">
        <v>119</v>
      </c>
      <c r="J687" s="31" t="s">
        <v>84</v>
      </c>
      <c r="K687" s="31" t="s">
        <v>85</v>
      </c>
      <c r="L687" s="31" t="s">
        <v>280</v>
      </c>
      <c r="M687" s="31" t="s">
        <v>88</v>
      </c>
      <c r="N687" s="31" t="s">
        <v>89</v>
      </c>
      <c r="O687" s="31"/>
      <c r="P687" s="31" t="s">
        <v>982</v>
      </c>
      <c r="Q687" s="30" t="s">
        <v>5298</v>
      </c>
      <c r="R687" s="31" t="s">
        <v>93</v>
      </c>
      <c r="S687" s="31" t="s">
        <v>5299</v>
      </c>
      <c r="T687" s="31" t="s">
        <v>5300</v>
      </c>
      <c r="U687" s="31" t="s">
        <v>5301</v>
      </c>
      <c r="V687" s="31"/>
      <c r="W687" s="31"/>
      <c r="X687" s="31"/>
      <c r="Y687" s="31"/>
      <c r="Z687" s="31"/>
    </row>
    <row r="688" ht="22.5" customHeight="1">
      <c r="A688" s="30" t="s">
        <v>5302</v>
      </c>
      <c r="B688" s="31" t="s">
        <v>3906</v>
      </c>
      <c r="C688" s="32" t="s">
        <v>16</v>
      </c>
      <c r="D688" s="31" t="s">
        <v>5303</v>
      </c>
      <c r="E688" s="31" t="s">
        <v>5304</v>
      </c>
      <c r="F688" s="31" t="s">
        <v>5305</v>
      </c>
      <c r="G688" s="31" t="s">
        <v>30</v>
      </c>
      <c r="H688" s="31" t="s">
        <v>142</v>
      </c>
      <c r="I688" s="31" t="s">
        <v>725</v>
      </c>
      <c r="J688" s="31" t="s">
        <v>84</v>
      </c>
      <c r="K688" s="31" t="s">
        <v>107</v>
      </c>
      <c r="L688" s="31" t="s">
        <v>86</v>
      </c>
      <c r="M688" s="31" t="s">
        <v>101</v>
      </c>
      <c r="N688" s="31" t="s">
        <v>185</v>
      </c>
      <c r="O688" s="31"/>
      <c r="P688" s="31" t="s">
        <v>5306</v>
      </c>
      <c r="Q688" s="31"/>
      <c r="R688" s="31" t="s">
        <v>93</v>
      </c>
      <c r="S688" s="31" t="s">
        <v>5307</v>
      </c>
      <c r="T688" s="31" t="s">
        <v>5308</v>
      </c>
      <c r="U688" s="31" t="s">
        <v>5309</v>
      </c>
      <c r="V688" s="31"/>
      <c r="W688" s="31"/>
      <c r="X688" s="39" t="s">
        <v>5310</v>
      </c>
      <c r="Y688" s="31"/>
      <c r="Z688" s="31" t="s">
        <v>5311</v>
      </c>
    </row>
    <row r="689" ht="22.5" customHeight="1">
      <c r="A689" s="30" t="s">
        <v>5312</v>
      </c>
      <c r="B689" s="31" t="s">
        <v>5313</v>
      </c>
      <c r="C689" s="33"/>
      <c r="D689" s="31" t="s">
        <v>78</v>
      </c>
      <c r="E689" s="31" t="s">
        <v>5314</v>
      </c>
      <c r="F689" s="31"/>
      <c r="G689" s="31"/>
      <c r="H689" s="31" t="s">
        <v>82</v>
      </c>
      <c r="I689" s="31"/>
      <c r="J689" s="31"/>
      <c r="K689" s="31"/>
      <c r="L689" s="31"/>
      <c r="M689" s="31"/>
      <c r="N689" s="31"/>
      <c r="O689" s="31"/>
      <c r="P689" s="31"/>
      <c r="Q689" s="31"/>
      <c r="R689" s="31"/>
      <c r="S689" s="31"/>
      <c r="T689" s="31"/>
      <c r="U689" s="31" t="s">
        <v>5315</v>
      </c>
      <c r="V689" s="31"/>
      <c r="W689" s="31"/>
      <c r="X689" s="31"/>
      <c r="Y689" s="31"/>
      <c r="Z689" s="31"/>
    </row>
    <row r="690" ht="22.5" customHeight="1">
      <c r="A690" s="30" t="s">
        <v>5316</v>
      </c>
      <c r="B690" s="31" t="s">
        <v>5317</v>
      </c>
      <c r="C690" s="33"/>
      <c r="D690" s="31" t="s">
        <v>78</v>
      </c>
      <c r="E690" s="31" t="s">
        <v>5318</v>
      </c>
      <c r="F690" s="31"/>
      <c r="G690" s="31"/>
      <c r="H690" s="31" t="s">
        <v>82</v>
      </c>
      <c r="I690" s="31"/>
      <c r="J690" s="31"/>
      <c r="K690" s="31"/>
      <c r="L690" s="31"/>
      <c r="M690" s="31"/>
      <c r="N690" s="31"/>
      <c r="O690" s="31"/>
      <c r="P690" s="31"/>
      <c r="Q690" s="31"/>
      <c r="R690" s="31"/>
      <c r="S690" s="31"/>
      <c r="T690" s="31"/>
      <c r="U690" s="31" t="s">
        <v>5319</v>
      </c>
      <c r="V690" s="31"/>
      <c r="W690" s="31"/>
      <c r="X690" s="31"/>
      <c r="Y690" s="31"/>
      <c r="Z690" s="31"/>
    </row>
    <row r="691" ht="22.5" customHeight="1">
      <c r="A691" s="30" t="s">
        <v>5320</v>
      </c>
      <c r="B691" s="31" t="s">
        <v>5321</v>
      </c>
      <c r="C691" s="33"/>
      <c r="D691" s="31" t="s">
        <v>78</v>
      </c>
      <c r="E691" s="31" t="s">
        <v>5322</v>
      </c>
      <c r="F691" s="31" t="s">
        <v>5323</v>
      </c>
      <c r="G691" s="31" t="s">
        <v>30</v>
      </c>
      <c r="H691" s="31" t="s">
        <v>82</v>
      </c>
      <c r="I691" s="31" t="s">
        <v>83</v>
      </c>
      <c r="J691" s="31" t="s">
        <v>84</v>
      </c>
      <c r="K691" s="31" t="s">
        <v>107</v>
      </c>
      <c r="L691" s="31" t="s">
        <v>280</v>
      </c>
      <c r="M691" s="31" t="s">
        <v>120</v>
      </c>
      <c r="N691" s="31" t="s">
        <v>88</v>
      </c>
      <c r="O691" s="31"/>
      <c r="P691" s="31" t="s">
        <v>1723</v>
      </c>
      <c r="Q691" s="31"/>
      <c r="R691" s="31" t="s">
        <v>93</v>
      </c>
      <c r="S691" s="31" t="s">
        <v>94</v>
      </c>
      <c r="T691" s="31" t="s">
        <v>5324</v>
      </c>
      <c r="U691" s="31" t="s">
        <v>5325</v>
      </c>
      <c r="V691" s="31"/>
      <c r="W691" s="31"/>
      <c r="X691" s="31"/>
      <c r="Y691" s="31"/>
      <c r="Z691" s="31"/>
    </row>
    <row r="692" ht="22.5" customHeight="1">
      <c r="A692" s="30" t="s">
        <v>5326</v>
      </c>
      <c r="B692" s="31" t="s">
        <v>5327</v>
      </c>
      <c r="C692" s="33"/>
      <c r="D692" s="31" t="s">
        <v>78</v>
      </c>
      <c r="E692" s="31" t="s">
        <v>5328</v>
      </c>
      <c r="F692" s="31" t="s">
        <v>5329</v>
      </c>
      <c r="G692" s="31" t="s">
        <v>30</v>
      </c>
      <c r="H692" s="31" t="s">
        <v>82</v>
      </c>
      <c r="I692" s="31" t="s">
        <v>5330</v>
      </c>
      <c r="J692" s="31" t="s">
        <v>84</v>
      </c>
      <c r="K692" s="31" t="s">
        <v>107</v>
      </c>
      <c r="L692" s="31" t="s">
        <v>86</v>
      </c>
      <c r="M692" s="31" t="s">
        <v>101</v>
      </c>
      <c r="N692" s="31" t="s">
        <v>185</v>
      </c>
      <c r="O692" s="31"/>
      <c r="P692" s="31" t="s">
        <v>5306</v>
      </c>
      <c r="Q692" s="31"/>
      <c r="R692" s="31" t="s">
        <v>93</v>
      </c>
      <c r="S692" s="31" t="s">
        <v>5331</v>
      </c>
      <c r="T692" s="31" t="s">
        <v>3487</v>
      </c>
      <c r="U692" s="31" t="s">
        <v>5332</v>
      </c>
      <c r="V692" s="31"/>
      <c r="W692" s="31"/>
      <c r="X692" s="39" t="s">
        <v>5310</v>
      </c>
      <c r="Y692" s="31"/>
      <c r="Z692" s="31"/>
    </row>
    <row r="693" ht="22.5" customHeight="1">
      <c r="A693" s="30" t="s">
        <v>5333</v>
      </c>
      <c r="B693" s="31" t="s">
        <v>5335</v>
      </c>
      <c r="C693" s="33"/>
      <c r="D693" s="31" t="s">
        <v>78</v>
      </c>
      <c r="E693" s="31" t="s">
        <v>5336</v>
      </c>
      <c r="F693" s="31" t="s">
        <v>5337</v>
      </c>
      <c r="G693" s="31" t="s">
        <v>30</v>
      </c>
      <c r="H693" s="31" t="s">
        <v>82</v>
      </c>
      <c r="I693" s="31" t="s">
        <v>490</v>
      </c>
      <c r="J693" s="31" t="s">
        <v>84</v>
      </c>
      <c r="K693" s="31" t="s">
        <v>107</v>
      </c>
      <c r="L693" s="31" t="s">
        <v>654</v>
      </c>
      <c r="M693" s="31" t="s">
        <v>108</v>
      </c>
      <c r="N693" s="31" t="s">
        <v>101</v>
      </c>
      <c r="O693" s="31"/>
      <c r="P693" s="31" t="s">
        <v>492</v>
      </c>
      <c r="Q693" s="31"/>
      <c r="R693" s="31" t="s">
        <v>93</v>
      </c>
      <c r="S693" s="31" t="s">
        <v>94</v>
      </c>
      <c r="T693" s="31" t="s">
        <v>5338</v>
      </c>
      <c r="U693" s="31" t="s">
        <v>5339</v>
      </c>
      <c r="V693" s="31"/>
      <c r="W693" s="31"/>
      <c r="X693" s="31"/>
      <c r="Y693" s="31"/>
      <c r="Z693" s="31"/>
    </row>
    <row r="694" ht="22.5" customHeight="1">
      <c r="A694" s="30" t="s">
        <v>5340</v>
      </c>
      <c r="B694" s="31" t="s">
        <v>5341</v>
      </c>
      <c r="C694" s="33"/>
      <c r="D694" s="31" t="s">
        <v>5342</v>
      </c>
      <c r="E694" s="31" t="s">
        <v>5343</v>
      </c>
      <c r="F694" s="31" t="s">
        <v>5344</v>
      </c>
      <c r="G694" s="31" t="s">
        <v>30</v>
      </c>
      <c r="H694" s="31" t="s">
        <v>142</v>
      </c>
      <c r="I694" s="31" t="s">
        <v>725</v>
      </c>
      <c r="J694" s="31" t="s">
        <v>184</v>
      </c>
      <c r="K694" s="31" t="s">
        <v>85</v>
      </c>
      <c r="L694" s="31" t="s">
        <v>280</v>
      </c>
      <c r="M694" s="31" t="s">
        <v>52</v>
      </c>
      <c r="N694" s="31" t="s">
        <v>144</v>
      </c>
      <c r="O694" s="31"/>
      <c r="P694" s="31"/>
      <c r="Q694" s="31"/>
      <c r="R694" s="31"/>
      <c r="S694" s="31" t="s">
        <v>5345</v>
      </c>
      <c r="T694" s="31"/>
      <c r="U694" s="31" t="s">
        <v>5346</v>
      </c>
      <c r="V694" s="30" t="s">
        <v>5347</v>
      </c>
      <c r="W694" s="31"/>
      <c r="X694" s="39" t="s">
        <v>5348</v>
      </c>
      <c r="Y694" s="31"/>
      <c r="Z694" s="31"/>
    </row>
    <row r="695" ht="22.5" customHeight="1">
      <c r="A695" s="30" t="s">
        <v>5349</v>
      </c>
      <c r="B695" s="31" t="s">
        <v>5350</v>
      </c>
      <c r="C695" s="33"/>
      <c r="D695" s="31" t="s">
        <v>5351</v>
      </c>
      <c r="E695" s="31" t="s">
        <v>5352</v>
      </c>
      <c r="F695" s="31"/>
      <c r="G695" s="31" t="s">
        <v>30</v>
      </c>
      <c r="H695" s="31" t="s">
        <v>385</v>
      </c>
      <c r="I695" s="31" t="s">
        <v>83</v>
      </c>
      <c r="J695" s="31" t="s">
        <v>84</v>
      </c>
      <c r="K695" s="31" t="s">
        <v>107</v>
      </c>
      <c r="L695" s="31" t="s">
        <v>280</v>
      </c>
      <c r="M695" s="31" t="s">
        <v>185</v>
      </c>
      <c r="N695" s="31" t="s">
        <v>88</v>
      </c>
      <c r="O695" s="31"/>
      <c r="P695" s="31"/>
      <c r="Q695" s="31"/>
      <c r="R695" s="31" t="s">
        <v>93</v>
      </c>
      <c r="S695" s="31" t="s">
        <v>94</v>
      </c>
      <c r="T695" s="31"/>
      <c r="U695" s="31" t="s">
        <v>5353</v>
      </c>
      <c r="V695" s="30" t="s">
        <v>5354</v>
      </c>
      <c r="W695" s="31"/>
      <c r="X695" s="31"/>
      <c r="Y695" s="31"/>
      <c r="Z695" s="31"/>
    </row>
    <row r="696" ht="22.5" customHeight="1">
      <c r="A696" s="30" t="s">
        <v>5355</v>
      </c>
      <c r="B696" s="31" t="s">
        <v>5356</v>
      </c>
      <c r="C696" s="33"/>
      <c r="D696" s="31" t="s">
        <v>78</v>
      </c>
      <c r="E696" s="31" t="s">
        <v>5357</v>
      </c>
      <c r="F696" s="31" t="s">
        <v>5358</v>
      </c>
      <c r="G696" s="31" t="s">
        <v>30</v>
      </c>
      <c r="H696" s="31" t="s">
        <v>82</v>
      </c>
      <c r="I696" s="31" t="s">
        <v>5283</v>
      </c>
      <c r="J696" s="31" t="s">
        <v>84</v>
      </c>
      <c r="K696" s="31" t="s">
        <v>85</v>
      </c>
      <c r="L696" s="31" t="s">
        <v>280</v>
      </c>
      <c r="M696" s="31" t="s">
        <v>88</v>
      </c>
      <c r="N696" s="31" t="s">
        <v>89</v>
      </c>
      <c r="O696" s="31"/>
      <c r="P696" s="31" t="s">
        <v>982</v>
      </c>
      <c r="Q696" s="31"/>
      <c r="R696" s="31"/>
      <c r="S696" s="31" t="s">
        <v>133</v>
      </c>
      <c r="T696" s="31" t="s">
        <v>5359</v>
      </c>
      <c r="U696" s="31" t="s">
        <v>5360</v>
      </c>
      <c r="V696" s="31"/>
      <c r="W696" s="31"/>
      <c r="X696" s="31"/>
      <c r="Y696" s="31"/>
      <c r="Z696" s="31"/>
    </row>
    <row r="697" ht="22.5" customHeight="1">
      <c r="A697" s="30" t="s">
        <v>5362</v>
      </c>
      <c r="B697" s="31" t="s">
        <v>5363</v>
      </c>
      <c r="C697" s="33"/>
      <c r="D697" s="31" t="s">
        <v>5364</v>
      </c>
      <c r="E697" s="31" t="s">
        <v>5365</v>
      </c>
      <c r="F697" s="31"/>
      <c r="G697" s="31" t="s">
        <v>30</v>
      </c>
      <c r="H697" s="31" t="s">
        <v>129</v>
      </c>
      <c r="I697" s="31" t="s">
        <v>1098</v>
      </c>
      <c r="J697" s="31" t="s">
        <v>84</v>
      </c>
      <c r="K697" s="31" t="s">
        <v>85</v>
      </c>
      <c r="L697" s="31" t="s">
        <v>86</v>
      </c>
      <c r="M697" s="31" t="s">
        <v>144</v>
      </c>
      <c r="N697" s="39" t="s">
        <v>227</v>
      </c>
      <c r="O697" s="31"/>
      <c r="P697" s="31" t="s">
        <v>559</v>
      </c>
      <c r="Q697" s="31"/>
      <c r="R697" s="31"/>
      <c r="S697" s="31"/>
      <c r="T697" s="31" t="s">
        <v>3697</v>
      </c>
      <c r="U697" s="31" t="s">
        <v>5366</v>
      </c>
      <c r="V697" s="30" t="s">
        <v>5367</v>
      </c>
      <c r="W697" s="31"/>
      <c r="X697" s="31"/>
      <c r="Y697" s="31"/>
      <c r="Z697" s="31"/>
    </row>
    <row r="698" ht="22.5" customHeight="1">
      <c r="A698" s="30" t="s">
        <v>5368</v>
      </c>
      <c r="B698" s="31" t="s">
        <v>5369</v>
      </c>
      <c r="C698" s="33"/>
      <c r="D698" s="31" t="s">
        <v>5370</v>
      </c>
      <c r="E698" s="31" t="s">
        <v>5371</v>
      </c>
      <c r="F698" s="31"/>
      <c r="G698" s="31" t="s">
        <v>30</v>
      </c>
      <c r="H698" s="31" t="s">
        <v>142</v>
      </c>
      <c r="I698" s="31"/>
      <c r="J698" s="31"/>
      <c r="K698" s="31"/>
      <c r="L698" s="31"/>
      <c r="M698" s="31"/>
      <c r="N698" s="31"/>
      <c r="O698" s="31"/>
      <c r="P698" s="31"/>
      <c r="Q698" s="31"/>
      <c r="R698" s="31"/>
      <c r="S698" s="31"/>
      <c r="T698" s="31" t="s">
        <v>5372</v>
      </c>
      <c r="U698" s="31" t="s">
        <v>5373</v>
      </c>
      <c r="V698" s="31"/>
      <c r="W698" s="31"/>
      <c r="X698" s="31"/>
      <c r="Y698" s="31"/>
      <c r="Z698" s="31"/>
    </row>
    <row r="699" ht="22.5" customHeight="1">
      <c r="A699" s="30" t="s">
        <v>5374</v>
      </c>
      <c r="B699" s="31" t="s">
        <v>5375</v>
      </c>
      <c r="C699" s="33"/>
      <c r="D699" s="31" t="s">
        <v>5376</v>
      </c>
      <c r="E699" s="31" t="s">
        <v>5377</v>
      </c>
      <c r="F699" s="31"/>
      <c r="G699" s="31" t="s">
        <v>30</v>
      </c>
      <c r="H699" s="31" t="s">
        <v>142</v>
      </c>
      <c r="I699" s="31" t="s">
        <v>1893</v>
      </c>
      <c r="J699" s="31" t="s">
        <v>377</v>
      </c>
      <c r="K699" s="31" t="s">
        <v>173</v>
      </c>
      <c r="L699" s="31" t="s">
        <v>226</v>
      </c>
      <c r="M699" s="31" t="s">
        <v>52</v>
      </c>
      <c r="N699" s="31" t="s">
        <v>144</v>
      </c>
      <c r="O699" s="31"/>
      <c r="P699" s="31"/>
      <c r="Q699" s="31"/>
      <c r="R699" s="31" t="s">
        <v>93</v>
      </c>
      <c r="S699" s="31" t="s">
        <v>94</v>
      </c>
      <c r="T699" s="31" t="s">
        <v>5378</v>
      </c>
      <c r="U699" s="31" t="s">
        <v>5379</v>
      </c>
      <c r="V699" s="30" t="s">
        <v>5380</v>
      </c>
      <c r="W699" s="31"/>
      <c r="X699" s="31"/>
      <c r="Y699" s="31"/>
      <c r="Z699" s="31"/>
    </row>
    <row r="700" ht="22.5" customHeight="1">
      <c r="A700" s="30" t="s">
        <v>5381</v>
      </c>
      <c r="B700" s="31" t="s">
        <v>5382</v>
      </c>
      <c r="C700" s="33"/>
      <c r="D700" s="31" t="s">
        <v>5383</v>
      </c>
      <c r="E700" s="31" t="s">
        <v>5384</v>
      </c>
      <c r="F700" s="31"/>
      <c r="G700" s="31" t="s">
        <v>29</v>
      </c>
      <c r="H700" s="31" t="s">
        <v>142</v>
      </c>
      <c r="I700" s="31"/>
      <c r="J700" s="31"/>
      <c r="K700" s="31"/>
      <c r="L700" s="31"/>
      <c r="M700" s="31"/>
      <c r="N700" s="31"/>
      <c r="O700" s="31"/>
      <c r="P700" s="31"/>
      <c r="Q700" s="31"/>
      <c r="R700" s="31"/>
      <c r="S700" s="31"/>
      <c r="T700" s="31" t="s">
        <v>5385</v>
      </c>
      <c r="U700" s="31" t="s">
        <v>5386</v>
      </c>
      <c r="V700" s="31"/>
      <c r="W700" s="31"/>
      <c r="X700" s="31"/>
      <c r="Y700" s="31"/>
      <c r="Z700" s="31"/>
    </row>
    <row r="701" ht="22.5" customHeight="1">
      <c r="A701" s="30" t="s">
        <v>5387</v>
      </c>
      <c r="B701" s="31" t="s">
        <v>5388</v>
      </c>
      <c r="C701" s="32" t="s">
        <v>15</v>
      </c>
      <c r="D701" s="31" t="s">
        <v>5389</v>
      </c>
      <c r="E701" s="31" t="s">
        <v>5390</v>
      </c>
      <c r="F701" s="31" t="s">
        <v>5391</v>
      </c>
      <c r="G701" s="31" t="s">
        <v>29</v>
      </c>
      <c r="H701" s="31" t="s">
        <v>142</v>
      </c>
      <c r="I701" s="31" t="s">
        <v>750</v>
      </c>
      <c r="J701" s="31" t="s">
        <v>84</v>
      </c>
      <c r="K701" s="31" t="s">
        <v>107</v>
      </c>
      <c r="L701" s="31" t="s">
        <v>86</v>
      </c>
      <c r="M701" s="31" t="s">
        <v>120</v>
      </c>
      <c r="N701" s="31" t="s">
        <v>52</v>
      </c>
      <c r="O701" s="31"/>
      <c r="P701" s="31" t="s">
        <v>851</v>
      </c>
      <c r="Q701" s="31"/>
      <c r="R701" s="31" t="s">
        <v>93</v>
      </c>
      <c r="S701" s="31" t="s">
        <v>5392</v>
      </c>
      <c r="T701" s="31" t="s">
        <v>5393</v>
      </c>
      <c r="U701" s="31" t="s">
        <v>5394</v>
      </c>
      <c r="V701" s="30" t="s">
        <v>5395</v>
      </c>
      <c r="W701" s="31"/>
      <c r="X701" s="31" t="s">
        <v>5396</v>
      </c>
      <c r="Y701" s="31" t="s">
        <v>5397</v>
      </c>
      <c r="Z701" s="31"/>
    </row>
    <row r="702" ht="22.5" customHeight="1">
      <c r="A702" s="30" t="s">
        <v>5398</v>
      </c>
      <c r="B702" s="31" t="s">
        <v>5399</v>
      </c>
      <c r="C702" s="33"/>
      <c r="D702" s="31" t="s">
        <v>5400</v>
      </c>
      <c r="E702" s="31" t="s">
        <v>5401</v>
      </c>
      <c r="F702" s="31"/>
      <c r="G702" s="31" t="s">
        <v>35</v>
      </c>
      <c r="H702" s="31" t="s">
        <v>142</v>
      </c>
      <c r="I702" s="31" t="s">
        <v>1073</v>
      </c>
      <c r="J702" s="31" t="s">
        <v>84</v>
      </c>
      <c r="K702" s="31" t="s">
        <v>173</v>
      </c>
      <c r="L702" s="31" t="s">
        <v>226</v>
      </c>
      <c r="M702" s="31" t="s">
        <v>152</v>
      </c>
      <c r="N702" s="31" t="s">
        <v>153</v>
      </c>
      <c r="O702" s="31"/>
      <c r="P702" s="31" t="s">
        <v>926</v>
      </c>
      <c r="Q702" s="31"/>
      <c r="R702" s="31"/>
      <c r="S702" s="31"/>
      <c r="T702" s="31" t="s">
        <v>5403</v>
      </c>
      <c r="U702" s="31" t="s">
        <v>5404</v>
      </c>
      <c r="V702" s="31"/>
      <c r="W702" s="31"/>
      <c r="X702" s="31"/>
      <c r="Y702" s="31"/>
      <c r="Z702" s="31"/>
    </row>
    <row r="703" ht="22.5" customHeight="1">
      <c r="A703" s="30" t="s">
        <v>5405</v>
      </c>
      <c r="B703" s="31" t="s">
        <v>5406</v>
      </c>
      <c r="C703" s="33"/>
      <c r="D703" s="31" t="s">
        <v>5407</v>
      </c>
      <c r="E703" s="31" t="s">
        <v>5408</v>
      </c>
      <c r="F703" s="31"/>
      <c r="G703" s="31" t="s">
        <v>29</v>
      </c>
      <c r="H703" s="31" t="s">
        <v>142</v>
      </c>
      <c r="I703" s="31" t="s">
        <v>1722</v>
      </c>
      <c r="J703" s="31" t="s">
        <v>84</v>
      </c>
      <c r="K703" s="31"/>
      <c r="L703" s="31"/>
      <c r="M703" s="39" t="s">
        <v>227</v>
      </c>
      <c r="N703" s="39" t="s">
        <v>228</v>
      </c>
      <c r="O703" s="31"/>
      <c r="P703" s="31"/>
      <c r="Q703" s="31"/>
      <c r="R703" s="31"/>
      <c r="S703" s="31"/>
      <c r="T703" s="31" t="s">
        <v>5409</v>
      </c>
      <c r="U703" s="31" t="s">
        <v>5410</v>
      </c>
      <c r="V703" s="31"/>
      <c r="W703" s="31"/>
      <c r="X703" s="31"/>
      <c r="Y703" s="31"/>
      <c r="Z703" s="31"/>
    </row>
    <row r="704" ht="22.5" customHeight="1">
      <c r="A704" s="30" t="s">
        <v>5411</v>
      </c>
      <c r="B704" s="31" t="s">
        <v>5412</v>
      </c>
      <c r="C704" s="33"/>
      <c r="D704" s="31" t="s">
        <v>5413</v>
      </c>
      <c r="E704" s="31" t="s">
        <v>5414</v>
      </c>
      <c r="F704" s="31" t="s">
        <v>5415</v>
      </c>
      <c r="G704" s="31" t="s">
        <v>29</v>
      </c>
      <c r="H704" s="31" t="s">
        <v>142</v>
      </c>
      <c r="I704" s="31" t="s">
        <v>1242</v>
      </c>
      <c r="J704" s="31" t="s">
        <v>84</v>
      </c>
      <c r="K704" s="31" t="s">
        <v>85</v>
      </c>
      <c r="L704" s="31" t="s">
        <v>654</v>
      </c>
      <c r="M704" s="31" t="s">
        <v>190</v>
      </c>
      <c r="N704" s="31" t="s">
        <v>569</v>
      </c>
      <c r="O704" s="31"/>
      <c r="P704" s="31"/>
      <c r="Q704" s="30" t="s">
        <v>5416</v>
      </c>
      <c r="R704" s="31" t="s">
        <v>93</v>
      </c>
      <c r="S704" s="31" t="s">
        <v>689</v>
      </c>
      <c r="T704" s="31" t="s">
        <v>5417</v>
      </c>
      <c r="U704" s="31" t="s">
        <v>5418</v>
      </c>
      <c r="V704" s="31"/>
      <c r="W704" s="31" t="s">
        <v>5419</v>
      </c>
      <c r="X704" s="31"/>
      <c r="Y704" s="31"/>
      <c r="Z704" s="31"/>
    </row>
    <row r="705" ht="22.5" customHeight="1">
      <c r="A705" s="30" t="s">
        <v>5420</v>
      </c>
      <c r="B705" s="31" t="s">
        <v>5421</v>
      </c>
      <c r="C705" s="33"/>
      <c r="D705" s="31" t="s">
        <v>5422</v>
      </c>
      <c r="E705" s="31" t="s">
        <v>5423</v>
      </c>
      <c r="F705" s="31" t="s">
        <v>5424</v>
      </c>
      <c r="G705" s="31" t="s">
        <v>29</v>
      </c>
      <c r="H705" s="31" t="s">
        <v>142</v>
      </c>
      <c r="I705" s="31" t="s">
        <v>2296</v>
      </c>
      <c r="J705" s="31" t="s">
        <v>377</v>
      </c>
      <c r="K705" s="31" t="s">
        <v>107</v>
      </c>
      <c r="L705" s="31" t="s">
        <v>280</v>
      </c>
      <c r="M705" s="31" t="s">
        <v>41</v>
      </c>
      <c r="N705" s="31" t="s">
        <v>120</v>
      </c>
      <c r="O705" s="31"/>
      <c r="P705" s="31"/>
      <c r="Q705" s="31"/>
      <c r="R705" s="31" t="s">
        <v>93</v>
      </c>
      <c r="S705" s="31" t="s">
        <v>94</v>
      </c>
      <c r="T705" s="31" t="s">
        <v>5426</v>
      </c>
      <c r="U705" s="31" t="s">
        <v>5427</v>
      </c>
      <c r="V705" s="31" t="s">
        <v>5428</v>
      </c>
      <c r="W705" s="31" t="s">
        <v>5429</v>
      </c>
      <c r="X705" s="31"/>
      <c r="Y705" s="31"/>
      <c r="Z705" s="31"/>
    </row>
    <row r="706" ht="22.5" customHeight="1">
      <c r="A706" s="30" t="s">
        <v>5430</v>
      </c>
      <c r="B706" s="39" t="s">
        <v>5431</v>
      </c>
      <c r="C706" s="32"/>
      <c r="D706" s="31" t="s">
        <v>5432</v>
      </c>
      <c r="E706" s="31" t="s">
        <v>5433</v>
      </c>
      <c r="F706" s="31" t="s">
        <v>5434</v>
      </c>
      <c r="G706" s="31" t="s">
        <v>29</v>
      </c>
      <c r="H706" s="31" t="s">
        <v>142</v>
      </c>
      <c r="I706" s="31" t="s">
        <v>119</v>
      </c>
      <c r="J706" s="31" t="s">
        <v>84</v>
      </c>
      <c r="K706" s="31" t="s">
        <v>85</v>
      </c>
      <c r="L706" s="31" t="s">
        <v>280</v>
      </c>
      <c r="M706" s="31" t="s">
        <v>52</v>
      </c>
      <c r="N706" s="31" t="s">
        <v>144</v>
      </c>
      <c r="O706" s="31"/>
      <c r="P706" s="31" t="s">
        <v>361</v>
      </c>
      <c r="Q706" s="31"/>
      <c r="R706" s="31" t="s">
        <v>93</v>
      </c>
      <c r="S706" s="31" t="s">
        <v>94</v>
      </c>
      <c r="T706" s="31" t="s">
        <v>5435</v>
      </c>
      <c r="U706" s="31" t="s">
        <v>5436</v>
      </c>
      <c r="V706" s="31"/>
      <c r="W706" s="31"/>
      <c r="X706" s="31"/>
      <c r="Y706" s="31"/>
      <c r="Z706" s="31"/>
    </row>
    <row r="707" ht="22.5" customHeight="1">
      <c r="A707" s="30" t="s">
        <v>5437</v>
      </c>
      <c r="B707" s="39" t="s">
        <v>5438</v>
      </c>
      <c r="C707" s="33"/>
      <c r="D707" s="31" t="s">
        <v>5439</v>
      </c>
      <c r="E707" s="31" t="s">
        <v>5440</v>
      </c>
      <c r="F707" s="31"/>
      <c r="G707" s="31" t="s">
        <v>29</v>
      </c>
      <c r="H707" s="31" t="s">
        <v>142</v>
      </c>
      <c r="I707" s="31" t="s">
        <v>2689</v>
      </c>
      <c r="J707" s="31" t="s">
        <v>84</v>
      </c>
      <c r="K707" s="31"/>
      <c r="L707" s="31"/>
      <c r="M707" s="31" t="s">
        <v>88</v>
      </c>
      <c r="N707" s="31" t="s">
        <v>89</v>
      </c>
      <c r="O707" s="31"/>
      <c r="P707" s="31"/>
      <c r="Q707" s="31"/>
      <c r="R707" s="31"/>
      <c r="S707" s="31"/>
      <c r="T707" s="31" t="s">
        <v>5441</v>
      </c>
      <c r="U707" s="31" t="s">
        <v>5436</v>
      </c>
      <c r="V707" s="31"/>
      <c r="W707" s="31"/>
      <c r="X707" s="31"/>
      <c r="Y707" s="31"/>
      <c r="Z707" s="31"/>
    </row>
    <row r="708" ht="22.5" customHeight="1">
      <c r="A708" s="30" t="s">
        <v>5442</v>
      </c>
      <c r="B708" s="31" t="s">
        <v>5443</v>
      </c>
      <c r="C708" s="33"/>
      <c r="D708" s="31" t="s">
        <v>5444</v>
      </c>
      <c r="E708" s="31" t="s">
        <v>5445</v>
      </c>
      <c r="F708" s="31"/>
      <c r="G708" s="31" t="s">
        <v>29</v>
      </c>
      <c r="H708" s="31" t="s">
        <v>142</v>
      </c>
      <c r="I708" s="31" t="s">
        <v>712</v>
      </c>
      <c r="J708" s="31" t="s">
        <v>84</v>
      </c>
      <c r="K708" s="31" t="s">
        <v>85</v>
      </c>
      <c r="L708" s="31" t="s">
        <v>280</v>
      </c>
      <c r="M708" s="31" t="s">
        <v>88</v>
      </c>
      <c r="N708" s="31" t="s">
        <v>89</v>
      </c>
      <c r="O708" s="31"/>
      <c r="P708" s="31"/>
      <c r="Q708" s="31"/>
      <c r="R708" s="31"/>
      <c r="S708" s="31"/>
      <c r="T708" s="31" t="s">
        <v>5446</v>
      </c>
      <c r="U708" s="31" t="s">
        <v>5447</v>
      </c>
      <c r="V708" s="31"/>
      <c r="W708" s="31"/>
      <c r="X708" s="31"/>
      <c r="Y708" s="31"/>
      <c r="Z708" s="31"/>
    </row>
    <row r="709" ht="22.5" customHeight="1">
      <c r="A709" s="30" t="s">
        <v>5448</v>
      </c>
      <c r="B709" s="31" t="s">
        <v>5449</v>
      </c>
      <c r="C709" s="33"/>
      <c r="D709" s="31" t="s">
        <v>5450</v>
      </c>
      <c r="E709" s="31" t="s">
        <v>5451</v>
      </c>
      <c r="F709" s="31"/>
      <c r="G709" s="31" t="s">
        <v>29</v>
      </c>
      <c r="H709" s="31" t="s">
        <v>142</v>
      </c>
      <c r="I709" s="31" t="s">
        <v>1034</v>
      </c>
      <c r="J709" s="31" t="s">
        <v>84</v>
      </c>
      <c r="K709" s="31" t="s">
        <v>85</v>
      </c>
      <c r="L709" s="31" t="s">
        <v>280</v>
      </c>
      <c r="M709" s="31" t="s">
        <v>502</v>
      </c>
      <c r="N709" s="31" t="s">
        <v>155</v>
      </c>
      <c r="O709" s="31"/>
      <c r="P709" s="31"/>
      <c r="Q709" s="31"/>
      <c r="R709" s="31"/>
      <c r="S709" s="31"/>
      <c r="T709" s="31" t="s">
        <v>5452</v>
      </c>
      <c r="U709" s="31" t="s">
        <v>5453</v>
      </c>
      <c r="V709" s="31"/>
      <c r="W709" s="31"/>
      <c r="X709" s="31"/>
      <c r="Y709" s="31"/>
      <c r="Z709" s="31"/>
    </row>
    <row r="710" ht="22.5" customHeight="1">
      <c r="A710" s="30" t="s">
        <v>5454</v>
      </c>
      <c r="B710" s="31" t="s">
        <v>5455</v>
      </c>
      <c r="C710" s="33"/>
      <c r="D710" s="31" t="s">
        <v>5456</v>
      </c>
      <c r="E710" s="31" t="s">
        <v>5457</v>
      </c>
      <c r="F710" s="31"/>
      <c r="G710" s="31" t="s">
        <v>5458</v>
      </c>
      <c r="H710" s="31" t="s">
        <v>142</v>
      </c>
      <c r="I710" s="31"/>
      <c r="J710" s="31"/>
      <c r="K710" s="31"/>
      <c r="L710" s="31"/>
      <c r="M710" s="31"/>
      <c r="N710" s="31"/>
      <c r="O710" s="31"/>
      <c r="P710" s="31"/>
      <c r="Q710" s="31"/>
      <c r="R710" s="31"/>
      <c r="S710" s="31"/>
      <c r="T710" s="31" t="s">
        <v>5459</v>
      </c>
      <c r="U710" s="31" t="s">
        <v>5460</v>
      </c>
      <c r="V710" s="31"/>
      <c r="W710" s="31"/>
      <c r="X710" s="31"/>
      <c r="Y710" s="31"/>
      <c r="Z710" s="31"/>
    </row>
    <row r="711" ht="22.5" customHeight="1">
      <c r="A711" s="30" t="s">
        <v>5461</v>
      </c>
      <c r="B711" s="31" t="s">
        <v>5462</v>
      </c>
      <c r="C711" s="33"/>
      <c r="D711" s="31" t="s">
        <v>5463</v>
      </c>
      <c r="E711" s="31" t="s">
        <v>5464</v>
      </c>
      <c r="F711" s="31"/>
      <c r="G711" s="31" t="s">
        <v>29</v>
      </c>
      <c r="H711" s="31" t="s">
        <v>142</v>
      </c>
      <c r="I711" s="31" t="s">
        <v>925</v>
      </c>
      <c r="J711" s="31" t="s">
        <v>84</v>
      </c>
      <c r="K711" s="31" t="s">
        <v>85</v>
      </c>
      <c r="L711" s="31" t="s">
        <v>280</v>
      </c>
      <c r="M711" s="31" t="s">
        <v>52</v>
      </c>
      <c r="N711" s="31" t="s">
        <v>144</v>
      </c>
      <c r="O711" s="31"/>
      <c r="P711" s="31"/>
      <c r="Q711" s="31"/>
      <c r="R711" s="31" t="s">
        <v>93</v>
      </c>
      <c r="S711" s="31" t="s">
        <v>94</v>
      </c>
      <c r="T711" s="31" t="s">
        <v>5465</v>
      </c>
      <c r="U711" s="31" t="s">
        <v>5466</v>
      </c>
      <c r="V711" s="30" t="s">
        <v>5467</v>
      </c>
      <c r="W711" s="31"/>
      <c r="X711" s="31"/>
      <c r="Y711" s="31"/>
      <c r="Z711" s="31"/>
    </row>
    <row r="712" ht="22.5" customHeight="1">
      <c r="A712" s="30" t="s">
        <v>5468</v>
      </c>
      <c r="B712" s="31" t="s">
        <v>5469</v>
      </c>
      <c r="C712" s="33"/>
      <c r="D712" s="31" t="s">
        <v>5470</v>
      </c>
      <c r="E712" s="31" t="s">
        <v>5471</v>
      </c>
      <c r="F712" s="31"/>
      <c r="G712" s="31" t="s">
        <v>42</v>
      </c>
      <c r="H712" s="31" t="s">
        <v>142</v>
      </c>
      <c r="I712" s="31" t="s">
        <v>4742</v>
      </c>
      <c r="J712" s="31" t="s">
        <v>84</v>
      </c>
      <c r="K712" s="31" t="s">
        <v>85</v>
      </c>
      <c r="L712" s="31" t="s">
        <v>86</v>
      </c>
      <c r="M712" s="31" t="s">
        <v>41</v>
      </c>
      <c r="N712" s="31" t="s">
        <v>120</v>
      </c>
      <c r="O712" s="31"/>
      <c r="P712" s="31" t="s">
        <v>304</v>
      </c>
      <c r="Q712" s="31"/>
      <c r="R712" s="31" t="s">
        <v>93</v>
      </c>
      <c r="S712" s="31" t="s">
        <v>94</v>
      </c>
      <c r="T712" s="31" t="s">
        <v>5472</v>
      </c>
      <c r="U712" s="31" t="s">
        <v>5473</v>
      </c>
      <c r="V712" s="30" t="s">
        <v>5474</v>
      </c>
      <c r="W712" s="31"/>
      <c r="X712" s="31"/>
      <c r="Y712" s="31"/>
      <c r="Z712" s="31"/>
    </row>
    <row r="713" ht="22.5" customHeight="1">
      <c r="A713" s="30" t="s">
        <v>5475</v>
      </c>
      <c r="B713" s="31" t="s">
        <v>5476</v>
      </c>
      <c r="C713" s="33"/>
      <c r="D713" s="31" t="s">
        <v>5477</v>
      </c>
      <c r="E713" s="31" t="s">
        <v>5478</v>
      </c>
      <c r="F713" s="31" t="s">
        <v>5480</v>
      </c>
      <c r="G713" s="31" t="s">
        <v>36</v>
      </c>
      <c r="H713" s="31" t="s">
        <v>142</v>
      </c>
      <c r="I713" s="31" t="s">
        <v>850</v>
      </c>
      <c r="J713" s="31" t="s">
        <v>84</v>
      </c>
      <c r="K713" s="31" t="s">
        <v>107</v>
      </c>
      <c r="L713" s="31" t="s">
        <v>654</v>
      </c>
      <c r="M713" s="31" t="s">
        <v>155</v>
      </c>
      <c r="N713" s="31" t="s">
        <v>41</v>
      </c>
      <c r="O713" s="31" t="s">
        <v>5481</v>
      </c>
      <c r="P713" s="31" t="s">
        <v>186</v>
      </c>
      <c r="Q713" s="31"/>
      <c r="R713" s="31" t="s">
        <v>93</v>
      </c>
      <c r="S713" s="31" t="s">
        <v>1226</v>
      </c>
      <c r="T713" s="31" t="s">
        <v>5482</v>
      </c>
      <c r="U713" s="31" t="s">
        <v>5483</v>
      </c>
      <c r="V713" s="31" t="s">
        <v>5484</v>
      </c>
      <c r="W713" s="31"/>
      <c r="X713" s="39" t="s">
        <v>5485</v>
      </c>
      <c r="Y713" s="31"/>
      <c r="Z713" s="31"/>
    </row>
    <row r="714" ht="22.5" customHeight="1">
      <c r="A714" s="30" t="s">
        <v>5486</v>
      </c>
      <c r="B714" s="31" t="s">
        <v>5487</v>
      </c>
      <c r="C714" s="33"/>
      <c r="D714" s="31" t="s">
        <v>5488</v>
      </c>
      <c r="E714" s="31" t="s">
        <v>5489</v>
      </c>
      <c r="F714" s="31"/>
      <c r="G714" s="31" t="s">
        <v>5490</v>
      </c>
      <c r="H714" s="31" t="s">
        <v>142</v>
      </c>
      <c r="I714" s="31" t="s">
        <v>1151</v>
      </c>
      <c r="J714" s="31"/>
      <c r="K714" s="31" t="s">
        <v>107</v>
      </c>
      <c r="L714" s="31" t="s">
        <v>131</v>
      </c>
      <c r="M714" s="31"/>
      <c r="N714" s="31"/>
      <c r="O714" s="31"/>
      <c r="P714" s="31"/>
      <c r="Q714" s="31"/>
      <c r="R714" s="31" t="s">
        <v>93</v>
      </c>
      <c r="S714" s="31" t="s">
        <v>5491</v>
      </c>
      <c r="T714" s="31"/>
      <c r="U714" s="31" t="s">
        <v>5492</v>
      </c>
      <c r="V714" s="31"/>
      <c r="W714" s="31"/>
      <c r="X714" s="31"/>
      <c r="Y714" s="31" t="s">
        <v>5493</v>
      </c>
      <c r="Z714" s="31"/>
    </row>
    <row r="715" ht="22.5" customHeight="1">
      <c r="A715" s="30" t="s">
        <v>5494</v>
      </c>
      <c r="B715" s="31" t="s">
        <v>5495</v>
      </c>
      <c r="C715" s="33"/>
      <c r="D715" s="31" t="s">
        <v>5496</v>
      </c>
      <c r="E715" s="31" t="s">
        <v>5497</v>
      </c>
      <c r="F715" s="30" t="s">
        <v>5498</v>
      </c>
      <c r="G715" s="31" t="s">
        <v>23</v>
      </c>
      <c r="H715" s="31" t="s">
        <v>142</v>
      </c>
      <c r="I715" s="31" t="s">
        <v>319</v>
      </c>
      <c r="J715" s="31" t="s">
        <v>84</v>
      </c>
      <c r="K715" s="31" t="s">
        <v>85</v>
      </c>
      <c r="L715" s="31" t="s">
        <v>86</v>
      </c>
      <c r="M715" s="31" t="s">
        <v>101</v>
      </c>
      <c r="N715" s="31" t="s">
        <v>108</v>
      </c>
      <c r="O715" s="31"/>
      <c r="P715" s="31"/>
      <c r="Q715" s="31"/>
      <c r="R715" s="31"/>
      <c r="S715" s="31"/>
      <c r="T715" s="31" t="s">
        <v>5499</v>
      </c>
      <c r="U715" s="31" t="s">
        <v>5500</v>
      </c>
      <c r="V715" s="31"/>
      <c r="W715" s="31"/>
      <c r="X715" s="31"/>
      <c r="Y715" s="31"/>
      <c r="Z715" s="31"/>
    </row>
    <row r="716" ht="22.5" customHeight="1">
      <c r="A716" s="30" t="s">
        <v>5502</v>
      </c>
      <c r="B716" s="31" t="s">
        <v>5503</v>
      </c>
      <c r="C716" s="33"/>
      <c r="D716" s="31" t="s">
        <v>78</v>
      </c>
      <c r="E716" s="31" t="s">
        <v>5504</v>
      </c>
      <c r="F716" s="31" t="s">
        <v>5505</v>
      </c>
      <c r="G716" s="31" t="s">
        <v>25</v>
      </c>
      <c r="H716" s="31" t="s">
        <v>82</v>
      </c>
      <c r="I716" s="31" t="s">
        <v>83</v>
      </c>
      <c r="J716" s="31" t="s">
        <v>84</v>
      </c>
      <c r="K716" s="31" t="s">
        <v>85</v>
      </c>
      <c r="L716" s="31" t="s">
        <v>226</v>
      </c>
      <c r="M716" s="31" t="s">
        <v>185</v>
      </c>
      <c r="N716" s="31" t="s">
        <v>41</v>
      </c>
      <c r="O716" s="31"/>
      <c r="P716" s="31" t="s">
        <v>628</v>
      </c>
      <c r="Q716" s="31"/>
      <c r="R716" s="31"/>
      <c r="S716" s="31"/>
      <c r="T716" s="31" t="s">
        <v>5506</v>
      </c>
      <c r="U716" s="31" t="s">
        <v>5507</v>
      </c>
      <c r="V716" s="31"/>
      <c r="W716" s="31"/>
      <c r="X716" s="31"/>
      <c r="Y716" s="31"/>
      <c r="Z716" s="31"/>
    </row>
    <row r="717" ht="22.5" customHeight="1">
      <c r="A717" s="30" t="s">
        <v>5508</v>
      </c>
      <c r="B717" s="31" t="s">
        <v>5509</v>
      </c>
      <c r="C717" s="33"/>
      <c r="D717" s="31" t="s">
        <v>78</v>
      </c>
      <c r="E717" s="31" t="s">
        <v>5510</v>
      </c>
      <c r="F717" s="30" t="s">
        <v>5511</v>
      </c>
      <c r="G717" s="31" t="s">
        <v>25</v>
      </c>
      <c r="H717" s="31" t="s">
        <v>82</v>
      </c>
      <c r="I717" s="31" t="s">
        <v>83</v>
      </c>
      <c r="J717" s="31" t="s">
        <v>377</v>
      </c>
      <c r="K717" s="31" t="s">
        <v>107</v>
      </c>
      <c r="L717" s="31" t="s">
        <v>226</v>
      </c>
      <c r="M717" s="31" t="s">
        <v>185</v>
      </c>
      <c r="N717" s="31" t="s">
        <v>41</v>
      </c>
      <c r="O717" s="31"/>
      <c r="P717" s="31"/>
      <c r="Q717" s="31"/>
      <c r="R717" s="31"/>
      <c r="S717" s="31"/>
      <c r="T717" s="31" t="s">
        <v>5512</v>
      </c>
      <c r="U717" s="31" t="s">
        <v>5513</v>
      </c>
      <c r="V717" s="31"/>
      <c r="W717" s="31"/>
      <c r="X717" s="31"/>
      <c r="Y717" s="31"/>
      <c r="Z717" s="31"/>
    </row>
    <row r="718" ht="22.5" customHeight="1">
      <c r="A718" s="30" t="s">
        <v>5514</v>
      </c>
      <c r="B718" s="31" t="s">
        <v>5515</v>
      </c>
      <c r="C718" s="33"/>
      <c r="D718" s="31" t="s">
        <v>78</v>
      </c>
      <c r="E718" s="31" t="s">
        <v>5516</v>
      </c>
      <c r="F718" s="31" t="s">
        <v>5517</v>
      </c>
      <c r="G718" s="31"/>
      <c r="H718" s="31"/>
      <c r="I718" s="31"/>
      <c r="J718" s="31"/>
      <c r="K718" s="31"/>
      <c r="L718" s="31"/>
      <c r="M718" s="31"/>
      <c r="N718" s="31"/>
      <c r="O718" s="31"/>
      <c r="P718" s="31"/>
      <c r="Q718" s="31"/>
      <c r="R718" s="31"/>
      <c r="S718" s="31" t="s">
        <v>3364</v>
      </c>
      <c r="T718" s="31"/>
      <c r="U718" s="31" t="s">
        <v>5518</v>
      </c>
      <c r="V718" s="31"/>
      <c r="W718" s="31"/>
      <c r="X718" s="31"/>
      <c r="Y718" s="31"/>
      <c r="Z718" s="31"/>
    </row>
    <row r="719" ht="22.5" customHeight="1">
      <c r="A719" s="30" t="s">
        <v>5519</v>
      </c>
      <c r="B719" s="31" t="s">
        <v>5520</v>
      </c>
      <c r="C719" s="33"/>
      <c r="D719" s="31" t="s">
        <v>5521</v>
      </c>
      <c r="E719" s="31" t="s">
        <v>5522</v>
      </c>
      <c r="F719" s="31"/>
      <c r="G719" s="31" t="s">
        <v>23</v>
      </c>
      <c r="H719" s="31" t="s">
        <v>142</v>
      </c>
      <c r="I719" s="31" t="s">
        <v>1290</v>
      </c>
      <c r="J719" s="31" t="s">
        <v>84</v>
      </c>
      <c r="K719" s="31" t="s">
        <v>85</v>
      </c>
      <c r="L719" s="31" t="s">
        <v>280</v>
      </c>
      <c r="M719" s="31" t="s">
        <v>108</v>
      </c>
      <c r="N719" s="31" t="s">
        <v>101</v>
      </c>
      <c r="O719" s="31"/>
      <c r="P719" s="31" t="s">
        <v>492</v>
      </c>
      <c r="Q719" s="31"/>
      <c r="R719" s="31" t="s">
        <v>93</v>
      </c>
      <c r="S719" s="31" t="s">
        <v>94</v>
      </c>
      <c r="T719" s="31" t="s">
        <v>5523</v>
      </c>
      <c r="U719" s="31" t="s">
        <v>5524</v>
      </c>
      <c r="V719" s="30" t="s">
        <v>5525</v>
      </c>
      <c r="W719" s="31"/>
      <c r="X719" s="31"/>
      <c r="Y719" s="31"/>
      <c r="Z719" s="31"/>
    </row>
    <row r="720" ht="22.5" customHeight="1">
      <c r="A720" s="30" t="s">
        <v>5526</v>
      </c>
      <c r="B720" s="31" t="s">
        <v>5527</v>
      </c>
      <c r="C720" s="33"/>
      <c r="D720" s="31" t="s">
        <v>5528</v>
      </c>
      <c r="E720" s="31" t="s">
        <v>5529</v>
      </c>
      <c r="F720" s="31" t="s">
        <v>5530</v>
      </c>
      <c r="G720" s="31" t="s">
        <v>29</v>
      </c>
      <c r="H720" s="31" t="s">
        <v>142</v>
      </c>
      <c r="I720" s="31" t="s">
        <v>5531</v>
      </c>
      <c r="J720" s="31" t="s">
        <v>84</v>
      </c>
      <c r="K720" s="31" t="s">
        <v>173</v>
      </c>
      <c r="L720" s="31" t="s">
        <v>280</v>
      </c>
      <c r="M720" s="31" t="s">
        <v>88</v>
      </c>
      <c r="N720" s="31" t="s">
        <v>89</v>
      </c>
      <c r="O720" s="31"/>
      <c r="P720" s="31" t="s">
        <v>361</v>
      </c>
      <c r="Q720" s="31"/>
      <c r="R720" s="31" t="s">
        <v>93</v>
      </c>
      <c r="S720" s="31" t="s">
        <v>94</v>
      </c>
      <c r="T720" s="31" t="s">
        <v>5532</v>
      </c>
      <c r="U720" s="31" t="s">
        <v>5533</v>
      </c>
      <c r="V720" s="31"/>
      <c r="W720" s="31"/>
      <c r="X720" s="31"/>
      <c r="Y720" s="31"/>
      <c r="Z720" s="31"/>
    </row>
    <row r="721" ht="22.5" customHeight="1">
      <c r="A721" s="30" t="s">
        <v>5534</v>
      </c>
      <c r="B721" s="31" t="s">
        <v>1101</v>
      </c>
      <c r="C721" s="32" t="s">
        <v>15</v>
      </c>
      <c r="D721" s="31" t="s">
        <v>5535</v>
      </c>
      <c r="E721" s="31" t="s">
        <v>5536</v>
      </c>
      <c r="F721" s="31" t="s">
        <v>5537</v>
      </c>
      <c r="G721" s="31" t="s">
        <v>23</v>
      </c>
      <c r="H721" s="31" t="s">
        <v>142</v>
      </c>
      <c r="I721" s="31" t="s">
        <v>3412</v>
      </c>
      <c r="J721" s="31" t="s">
        <v>84</v>
      </c>
      <c r="K721" s="31" t="s">
        <v>173</v>
      </c>
      <c r="L721" s="31" t="s">
        <v>131</v>
      </c>
      <c r="M721" s="31" t="s">
        <v>88</v>
      </c>
      <c r="N721" s="31" t="s">
        <v>89</v>
      </c>
      <c r="O721" s="31"/>
      <c r="P721" s="31" t="s">
        <v>2984</v>
      </c>
      <c r="Q721" s="31"/>
      <c r="R721" s="31" t="s">
        <v>93</v>
      </c>
      <c r="S721" s="31" t="s">
        <v>94</v>
      </c>
      <c r="T721" s="31" t="s">
        <v>5538</v>
      </c>
      <c r="U721" s="31" t="s">
        <v>5539</v>
      </c>
      <c r="V721" s="31" t="s">
        <v>5540</v>
      </c>
      <c r="W721" s="31"/>
      <c r="X721" s="31"/>
      <c r="Y721" s="31"/>
      <c r="Z721" s="31"/>
    </row>
    <row r="722" ht="22.5" customHeight="1">
      <c r="A722" s="30" t="s">
        <v>5541</v>
      </c>
      <c r="B722" s="31" t="s">
        <v>3935</v>
      </c>
      <c r="C722" s="32" t="s">
        <v>1</v>
      </c>
      <c r="D722" s="31" t="s">
        <v>5542</v>
      </c>
      <c r="E722" s="31" t="s">
        <v>5543</v>
      </c>
      <c r="F722" s="31" t="s">
        <v>5544</v>
      </c>
      <c r="G722" s="31" t="s">
        <v>23</v>
      </c>
      <c r="H722" s="31" t="s">
        <v>142</v>
      </c>
      <c r="I722" s="31" t="s">
        <v>750</v>
      </c>
      <c r="J722" s="31" t="s">
        <v>84</v>
      </c>
      <c r="K722" s="31" t="s">
        <v>85</v>
      </c>
      <c r="L722" s="31" t="s">
        <v>280</v>
      </c>
      <c r="M722" s="31" t="s">
        <v>120</v>
      </c>
      <c r="N722" s="31" t="s">
        <v>88</v>
      </c>
      <c r="O722" s="31"/>
      <c r="P722" s="31" t="s">
        <v>5545</v>
      </c>
      <c r="Q722" s="31"/>
      <c r="R722" s="31"/>
      <c r="S722" s="31"/>
      <c r="T722" s="31" t="s">
        <v>5546</v>
      </c>
      <c r="U722" s="31" t="s">
        <v>5547</v>
      </c>
      <c r="V722" s="31"/>
      <c r="W722" s="31"/>
      <c r="X722" s="31"/>
      <c r="Y722" s="31"/>
      <c r="Z722" s="31"/>
    </row>
    <row r="723" ht="22.5" customHeight="1">
      <c r="A723" s="30" t="s">
        <v>5548</v>
      </c>
      <c r="B723" s="31" t="s">
        <v>5549</v>
      </c>
      <c r="C723" s="32"/>
      <c r="D723" s="31" t="s">
        <v>5550</v>
      </c>
      <c r="E723" s="31" t="s">
        <v>5551</v>
      </c>
      <c r="F723" s="31"/>
      <c r="G723" s="31" t="s">
        <v>23</v>
      </c>
      <c r="H723" s="31" t="s">
        <v>142</v>
      </c>
      <c r="I723" s="31" t="s">
        <v>2601</v>
      </c>
      <c r="J723" s="31" t="s">
        <v>84</v>
      </c>
      <c r="K723" s="31" t="s">
        <v>173</v>
      </c>
      <c r="L723" s="31" t="s">
        <v>226</v>
      </c>
      <c r="M723" s="31" t="s">
        <v>52</v>
      </c>
      <c r="N723" s="31" t="s">
        <v>144</v>
      </c>
      <c r="O723" s="31"/>
      <c r="P723" s="31" t="s">
        <v>304</v>
      </c>
      <c r="Q723" s="31"/>
      <c r="R723" s="31" t="s">
        <v>93</v>
      </c>
      <c r="S723" s="31" t="s">
        <v>94</v>
      </c>
      <c r="T723" s="31" t="s">
        <v>5552</v>
      </c>
      <c r="U723" s="31" t="s">
        <v>5553</v>
      </c>
      <c r="V723" s="30" t="s">
        <v>5554</v>
      </c>
      <c r="W723" s="31"/>
      <c r="X723" s="31"/>
      <c r="Y723" s="31"/>
      <c r="Z723" s="31"/>
    </row>
    <row r="724" ht="22.5" customHeight="1">
      <c r="A724" s="30" t="s">
        <v>5555</v>
      </c>
      <c r="B724" s="31" t="s">
        <v>5556</v>
      </c>
      <c r="C724" s="33"/>
      <c r="D724" s="31" t="s">
        <v>5557</v>
      </c>
      <c r="E724" s="31" t="s">
        <v>5558</v>
      </c>
      <c r="F724" s="31" t="s">
        <v>5559</v>
      </c>
      <c r="G724" s="31" t="s">
        <v>23</v>
      </c>
      <c r="H724" s="31" t="s">
        <v>142</v>
      </c>
      <c r="I724" s="31" t="s">
        <v>225</v>
      </c>
      <c r="J724" s="31" t="s">
        <v>84</v>
      </c>
      <c r="K724" s="31" t="s">
        <v>85</v>
      </c>
      <c r="L724" s="31" t="s">
        <v>280</v>
      </c>
      <c r="M724" s="31" t="s">
        <v>108</v>
      </c>
      <c r="N724" s="31" t="s">
        <v>101</v>
      </c>
      <c r="O724" s="31"/>
      <c r="P724" s="31" t="s">
        <v>1000</v>
      </c>
      <c r="Q724" s="31"/>
      <c r="R724" s="31" t="s">
        <v>93</v>
      </c>
      <c r="S724" s="31" t="s">
        <v>94</v>
      </c>
      <c r="T724" s="31" t="s">
        <v>5560</v>
      </c>
      <c r="U724" s="31" t="s">
        <v>5561</v>
      </c>
      <c r="V724" s="31" t="s">
        <v>5562</v>
      </c>
      <c r="W724" s="31"/>
      <c r="X724" s="31"/>
      <c r="Y724" s="31"/>
      <c r="Z724" s="31"/>
    </row>
    <row r="725" ht="22.5" customHeight="1">
      <c r="A725" s="30" t="s">
        <v>5563</v>
      </c>
      <c r="B725" s="31" t="s">
        <v>3803</v>
      </c>
      <c r="C725" s="32" t="s">
        <v>4</v>
      </c>
      <c r="D725" s="31" t="s">
        <v>5564</v>
      </c>
      <c r="E725" s="31" t="s">
        <v>5565</v>
      </c>
      <c r="F725" s="31" t="s">
        <v>5566</v>
      </c>
      <c r="G725" s="31" t="s">
        <v>23</v>
      </c>
      <c r="H725" s="31" t="s">
        <v>142</v>
      </c>
      <c r="I725" s="31" t="s">
        <v>319</v>
      </c>
      <c r="J725" s="31" t="s">
        <v>84</v>
      </c>
      <c r="K725" s="31" t="s">
        <v>85</v>
      </c>
      <c r="L725" s="31" t="s">
        <v>280</v>
      </c>
      <c r="M725" s="31" t="s">
        <v>41</v>
      </c>
      <c r="N725" s="31" t="s">
        <v>120</v>
      </c>
      <c r="O725" s="31"/>
      <c r="P725" s="31"/>
      <c r="Q725" s="31"/>
      <c r="R725" s="31" t="s">
        <v>93</v>
      </c>
      <c r="S725" s="31" t="s">
        <v>94</v>
      </c>
      <c r="T725" s="31" t="s">
        <v>5567</v>
      </c>
      <c r="U725" s="31" t="s">
        <v>5568</v>
      </c>
      <c r="V725" s="30" t="s">
        <v>5569</v>
      </c>
      <c r="W725" s="31"/>
      <c r="X725" s="31"/>
      <c r="Y725" s="31"/>
      <c r="Z725" s="31"/>
    </row>
    <row r="726" ht="22.5" customHeight="1">
      <c r="A726" s="30" t="s">
        <v>5570</v>
      </c>
      <c r="B726" s="31" t="s">
        <v>5571</v>
      </c>
      <c r="C726" s="33"/>
      <c r="D726" s="31" t="s">
        <v>5572</v>
      </c>
      <c r="E726" s="31" t="s">
        <v>5573</v>
      </c>
      <c r="F726" s="31"/>
      <c r="G726" s="31" t="s">
        <v>29</v>
      </c>
      <c r="H726" s="31" t="s">
        <v>142</v>
      </c>
      <c r="I726" s="31" t="s">
        <v>336</v>
      </c>
      <c r="J726" s="31" t="s">
        <v>84</v>
      </c>
      <c r="K726" s="31" t="s">
        <v>85</v>
      </c>
      <c r="L726" s="31" t="s">
        <v>86</v>
      </c>
      <c r="M726" s="31" t="s">
        <v>41</v>
      </c>
      <c r="N726" s="31" t="s">
        <v>120</v>
      </c>
      <c r="O726" s="31"/>
      <c r="P726" s="31" t="s">
        <v>1244</v>
      </c>
      <c r="Q726" s="31"/>
      <c r="R726" s="31"/>
      <c r="S726" s="31"/>
      <c r="T726" s="31" t="s">
        <v>5574</v>
      </c>
      <c r="U726" s="31" t="s">
        <v>5575</v>
      </c>
      <c r="V726" s="31"/>
      <c r="W726" s="31"/>
      <c r="X726" s="31"/>
      <c r="Y726" s="31"/>
      <c r="Z726" s="31"/>
    </row>
    <row r="727" ht="22.5" customHeight="1">
      <c r="A727" s="30" t="s">
        <v>5576</v>
      </c>
      <c r="B727" s="31" t="s">
        <v>5577</v>
      </c>
      <c r="C727" s="33"/>
      <c r="D727" s="31" t="s">
        <v>5578</v>
      </c>
      <c r="E727" s="31" t="s">
        <v>5579</v>
      </c>
      <c r="F727" s="31"/>
      <c r="G727" s="31" t="s">
        <v>35</v>
      </c>
      <c r="H727" s="31" t="s">
        <v>142</v>
      </c>
      <c r="I727" s="31" t="s">
        <v>686</v>
      </c>
      <c r="J727" s="31" t="s">
        <v>84</v>
      </c>
      <c r="K727" s="31" t="s">
        <v>85</v>
      </c>
      <c r="L727" s="31" t="s">
        <v>280</v>
      </c>
      <c r="M727" s="31" t="s">
        <v>101</v>
      </c>
      <c r="N727" s="31" t="s">
        <v>155</v>
      </c>
      <c r="O727" s="31" t="s">
        <v>5580</v>
      </c>
      <c r="P727" s="31" t="s">
        <v>675</v>
      </c>
      <c r="Q727" s="31"/>
      <c r="R727" s="31"/>
      <c r="S727" s="31" t="s">
        <v>1793</v>
      </c>
      <c r="T727" s="31" t="s">
        <v>5581</v>
      </c>
      <c r="U727" s="31" t="s">
        <v>5582</v>
      </c>
      <c r="V727" s="30" t="s">
        <v>5583</v>
      </c>
      <c r="W727" s="31"/>
      <c r="X727" s="31"/>
      <c r="Y727" s="31"/>
      <c r="Z727" s="31"/>
    </row>
    <row r="728" ht="22.5" customHeight="1">
      <c r="A728" s="30" t="s">
        <v>5584</v>
      </c>
      <c r="B728" s="31" t="s">
        <v>5585</v>
      </c>
      <c r="C728" s="33"/>
      <c r="D728" s="31" t="s">
        <v>5586</v>
      </c>
      <c r="E728" s="31" t="s">
        <v>5587</v>
      </c>
      <c r="F728" s="31" t="s">
        <v>5588</v>
      </c>
      <c r="G728" s="31" t="s">
        <v>23</v>
      </c>
      <c r="H728" s="31" t="s">
        <v>142</v>
      </c>
      <c r="I728" s="31" t="s">
        <v>1722</v>
      </c>
      <c r="J728" s="31" t="s">
        <v>84</v>
      </c>
      <c r="K728" s="31" t="s">
        <v>107</v>
      </c>
      <c r="L728" s="31" t="s">
        <v>280</v>
      </c>
      <c r="M728" s="31" t="s">
        <v>155</v>
      </c>
      <c r="N728" s="31" t="s">
        <v>52</v>
      </c>
      <c r="O728" s="31" t="s">
        <v>5589</v>
      </c>
      <c r="P728" s="31" t="s">
        <v>1000</v>
      </c>
      <c r="Q728" s="30" t="s">
        <v>5590</v>
      </c>
      <c r="R728" s="31" t="s">
        <v>93</v>
      </c>
      <c r="S728" s="31" t="s">
        <v>3723</v>
      </c>
      <c r="T728" s="31" t="s">
        <v>5591</v>
      </c>
      <c r="U728" s="31" t="s">
        <v>5592</v>
      </c>
      <c r="V728" s="30" t="s">
        <v>5593</v>
      </c>
      <c r="W728" s="31"/>
      <c r="X728" s="31"/>
      <c r="Y728" s="31"/>
      <c r="Z728" s="31"/>
    </row>
    <row r="729" ht="22.5" customHeight="1">
      <c r="A729" s="30" t="s">
        <v>5594</v>
      </c>
      <c r="B729" s="31" t="s">
        <v>3169</v>
      </c>
      <c r="C729" s="33"/>
      <c r="D729" s="31" t="s">
        <v>5595</v>
      </c>
      <c r="E729" s="31" t="s">
        <v>5596</v>
      </c>
      <c r="F729" s="31" t="s">
        <v>5597</v>
      </c>
      <c r="G729" s="31" t="s">
        <v>23</v>
      </c>
      <c r="H729" s="31" t="s">
        <v>142</v>
      </c>
      <c r="I729" s="31" t="s">
        <v>5598</v>
      </c>
      <c r="J729" s="31" t="s">
        <v>84</v>
      </c>
      <c r="K729" s="31" t="s">
        <v>173</v>
      </c>
      <c r="L729" s="31" t="s">
        <v>226</v>
      </c>
      <c r="M729" s="31" t="s">
        <v>41</v>
      </c>
      <c r="N729" s="31" t="s">
        <v>120</v>
      </c>
      <c r="O729" s="31"/>
      <c r="P729" s="31" t="s">
        <v>4335</v>
      </c>
      <c r="Q729" s="30" t="s">
        <v>5599</v>
      </c>
      <c r="R729" s="31" t="s">
        <v>93</v>
      </c>
      <c r="S729" s="31" t="s">
        <v>1002</v>
      </c>
      <c r="T729" s="31" t="s">
        <v>5600</v>
      </c>
      <c r="U729" s="31" t="s">
        <v>5601</v>
      </c>
      <c r="V729" s="30" t="s">
        <v>5602</v>
      </c>
      <c r="W729" s="31"/>
      <c r="X729" s="31"/>
      <c r="Y729" s="31"/>
      <c r="Z729" s="31" t="s">
        <v>5603</v>
      </c>
    </row>
    <row r="730" ht="22.5" customHeight="1">
      <c r="A730" s="30" t="s">
        <v>5604</v>
      </c>
      <c r="B730" s="31" t="s">
        <v>5605</v>
      </c>
      <c r="C730" s="33"/>
      <c r="D730" s="31" t="s">
        <v>5606</v>
      </c>
      <c r="E730" s="31" t="s">
        <v>5607</v>
      </c>
      <c r="F730" s="31"/>
      <c r="G730" s="31" t="s">
        <v>23</v>
      </c>
      <c r="H730" s="31" t="s">
        <v>142</v>
      </c>
      <c r="I730" s="31" t="s">
        <v>319</v>
      </c>
      <c r="J730" s="31" t="s">
        <v>84</v>
      </c>
      <c r="K730" s="31" t="s">
        <v>85</v>
      </c>
      <c r="L730" s="31" t="s">
        <v>280</v>
      </c>
      <c r="M730" s="31" t="s">
        <v>88</v>
      </c>
      <c r="N730" s="31" t="s">
        <v>89</v>
      </c>
      <c r="O730" s="31"/>
      <c r="P730" s="31"/>
      <c r="Q730" s="31"/>
      <c r="R730" s="31"/>
      <c r="S730" s="31"/>
      <c r="T730" s="31" t="s">
        <v>5608</v>
      </c>
      <c r="U730" s="31" t="s">
        <v>5609</v>
      </c>
      <c r="V730" s="31"/>
      <c r="W730" s="31"/>
      <c r="X730" s="31"/>
      <c r="Y730" s="31"/>
      <c r="Z730" s="31"/>
    </row>
    <row r="731" ht="22.5" customHeight="1">
      <c r="A731" s="30" t="s">
        <v>5610</v>
      </c>
      <c r="B731" s="31" t="s">
        <v>5611</v>
      </c>
      <c r="C731" s="33"/>
      <c r="D731" s="31" t="s">
        <v>5612</v>
      </c>
      <c r="E731" s="31" t="s">
        <v>5613</v>
      </c>
      <c r="F731" s="31" t="s">
        <v>5614</v>
      </c>
      <c r="G731" s="31" t="s">
        <v>5615</v>
      </c>
      <c r="H731" s="31" t="s">
        <v>142</v>
      </c>
      <c r="I731" s="31" t="s">
        <v>264</v>
      </c>
      <c r="J731" s="31" t="s">
        <v>84</v>
      </c>
      <c r="K731" s="31" t="s">
        <v>85</v>
      </c>
      <c r="L731" s="31" t="s">
        <v>86</v>
      </c>
      <c r="M731" s="31" t="s">
        <v>88</v>
      </c>
      <c r="N731" s="31" t="s">
        <v>89</v>
      </c>
      <c r="O731" s="31"/>
      <c r="P731" s="31"/>
      <c r="Q731" s="31"/>
      <c r="R731" s="31" t="s">
        <v>93</v>
      </c>
      <c r="S731" s="31" t="s">
        <v>94</v>
      </c>
      <c r="T731" s="31" t="s">
        <v>5616</v>
      </c>
      <c r="U731" s="31" t="s">
        <v>5617</v>
      </c>
      <c r="V731" s="31"/>
      <c r="W731" s="31"/>
      <c r="X731" s="31"/>
      <c r="Y731" s="31"/>
      <c r="Z731" s="31"/>
    </row>
    <row r="732" ht="22.5" customHeight="1">
      <c r="A732" s="30" t="s">
        <v>5618</v>
      </c>
      <c r="B732" s="31" t="s">
        <v>5619</v>
      </c>
      <c r="C732" s="32" t="s">
        <v>1</v>
      </c>
      <c r="D732" s="31" t="s">
        <v>5620</v>
      </c>
      <c r="E732" s="31" t="s">
        <v>5621</v>
      </c>
      <c r="F732" s="31" t="s">
        <v>5622</v>
      </c>
      <c r="G732" s="31" t="s">
        <v>23</v>
      </c>
      <c r="H732" s="31" t="s">
        <v>142</v>
      </c>
      <c r="I732" s="31" t="s">
        <v>319</v>
      </c>
      <c r="J732" s="31" t="s">
        <v>84</v>
      </c>
      <c r="K732" s="31" t="s">
        <v>85</v>
      </c>
      <c r="L732" s="31" t="s">
        <v>131</v>
      </c>
      <c r="M732" s="31" t="s">
        <v>88</v>
      </c>
      <c r="N732" s="31" t="s">
        <v>89</v>
      </c>
      <c r="O732" s="31"/>
      <c r="P732" s="31"/>
      <c r="Q732" s="31"/>
      <c r="R732" s="31" t="s">
        <v>93</v>
      </c>
      <c r="S732" s="31" t="s">
        <v>94</v>
      </c>
      <c r="T732" s="31" t="s">
        <v>5623</v>
      </c>
      <c r="U732" s="31" t="s">
        <v>5624</v>
      </c>
      <c r="V732" s="31"/>
      <c r="W732" s="31"/>
      <c r="X732" s="31"/>
      <c r="Y732" s="31"/>
      <c r="Z732" s="31"/>
    </row>
    <row r="733" ht="22.5" customHeight="1">
      <c r="A733" s="30" t="s">
        <v>5625</v>
      </c>
      <c r="B733" s="31" t="s">
        <v>4804</v>
      </c>
      <c r="C733" s="33"/>
      <c r="D733" s="31" t="s">
        <v>5626</v>
      </c>
      <c r="E733" s="31" t="s">
        <v>5627</v>
      </c>
      <c r="F733" s="31" t="s">
        <v>5628</v>
      </c>
      <c r="G733" s="31" t="s">
        <v>23</v>
      </c>
      <c r="H733" s="31" t="s">
        <v>142</v>
      </c>
      <c r="I733" s="31" t="s">
        <v>750</v>
      </c>
      <c r="J733" s="31" t="s">
        <v>84</v>
      </c>
      <c r="K733" s="31" t="s">
        <v>85</v>
      </c>
      <c r="L733" s="31" t="s">
        <v>86</v>
      </c>
      <c r="M733" s="31" t="s">
        <v>88</v>
      </c>
      <c r="N733" s="31" t="s">
        <v>89</v>
      </c>
      <c r="O733" s="31"/>
      <c r="P733" s="31" t="s">
        <v>851</v>
      </c>
      <c r="Q733" s="30" t="s">
        <v>5630</v>
      </c>
      <c r="R733" s="31" t="s">
        <v>93</v>
      </c>
      <c r="S733" s="31" t="s">
        <v>842</v>
      </c>
      <c r="T733" s="31" t="s">
        <v>5631</v>
      </c>
      <c r="U733" s="31" t="s">
        <v>5632</v>
      </c>
      <c r="V733" s="31"/>
      <c r="W733" s="31"/>
      <c r="X733" s="31"/>
      <c r="Y733" s="31"/>
      <c r="Z733" s="31"/>
    </row>
    <row r="734" ht="22.5" customHeight="1">
      <c r="A734" s="30" t="s">
        <v>5633</v>
      </c>
      <c r="B734" s="31" t="s">
        <v>5634</v>
      </c>
      <c r="C734" s="33"/>
      <c r="D734" s="31" t="s">
        <v>5635</v>
      </c>
      <c r="E734" s="31" t="s">
        <v>5636</v>
      </c>
      <c r="F734" s="31" t="s">
        <v>5637</v>
      </c>
      <c r="G734" s="31" t="s">
        <v>23</v>
      </c>
      <c r="H734" s="31" t="s">
        <v>142</v>
      </c>
      <c r="I734" s="31" t="s">
        <v>4985</v>
      </c>
      <c r="J734" s="31" t="s">
        <v>84</v>
      </c>
      <c r="K734" s="31" t="s">
        <v>173</v>
      </c>
      <c r="L734" s="31" t="s">
        <v>131</v>
      </c>
      <c r="M734" s="39" t="s">
        <v>227</v>
      </c>
      <c r="N734" s="39" t="s">
        <v>228</v>
      </c>
      <c r="O734" s="31" t="s">
        <v>5638</v>
      </c>
      <c r="P734" s="31" t="s">
        <v>2984</v>
      </c>
      <c r="Q734" s="31"/>
      <c r="R734" s="31" t="s">
        <v>93</v>
      </c>
      <c r="S734" s="31" t="s">
        <v>231</v>
      </c>
      <c r="T734" s="31" t="s">
        <v>5639</v>
      </c>
      <c r="U734" s="31" t="s">
        <v>5640</v>
      </c>
      <c r="V734" s="30" t="s">
        <v>5641</v>
      </c>
      <c r="W734" s="31"/>
      <c r="X734" s="31"/>
      <c r="Y734" s="31"/>
      <c r="Z734" s="31"/>
    </row>
    <row r="735" ht="22.5" customHeight="1">
      <c r="A735" s="30" t="s">
        <v>5642</v>
      </c>
      <c r="B735" s="31" t="s">
        <v>5643</v>
      </c>
      <c r="C735" s="33"/>
      <c r="D735" s="31" t="s">
        <v>5644</v>
      </c>
      <c r="E735" s="31" t="s">
        <v>5645</v>
      </c>
      <c r="F735" s="31" t="s">
        <v>5646</v>
      </c>
      <c r="G735" s="31" t="s">
        <v>23</v>
      </c>
      <c r="H735" s="31" t="s">
        <v>142</v>
      </c>
      <c r="I735" s="31" t="s">
        <v>2601</v>
      </c>
      <c r="J735" s="31" t="s">
        <v>377</v>
      </c>
      <c r="K735" s="31" t="s">
        <v>173</v>
      </c>
      <c r="L735" s="31" t="s">
        <v>131</v>
      </c>
      <c r="M735" s="31" t="s">
        <v>52</v>
      </c>
      <c r="N735" s="31" t="s">
        <v>144</v>
      </c>
      <c r="O735" s="31"/>
      <c r="P735" s="31"/>
      <c r="Q735" s="31"/>
      <c r="R735" s="31" t="s">
        <v>93</v>
      </c>
      <c r="S735" s="31" t="s">
        <v>94</v>
      </c>
      <c r="T735" s="31" t="s">
        <v>5647</v>
      </c>
      <c r="U735" s="31" t="s">
        <v>5648</v>
      </c>
      <c r="V735" s="31"/>
      <c r="W735" s="31"/>
      <c r="X735" s="31"/>
      <c r="Y735" s="31"/>
      <c r="Z735" s="31"/>
    </row>
    <row r="736" ht="22.5" customHeight="1">
      <c r="A736" s="30" t="s">
        <v>5649</v>
      </c>
      <c r="B736" s="31" t="s">
        <v>5650</v>
      </c>
      <c r="C736" s="33"/>
      <c r="D736" s="31" t="s">
        <v>5651</v>
      </c>
      <c r="E736" s="31" t="s">
        <v>5652</v>
      </c>
      <c r="F736" s="31" t="s">
        <v>5653</v>
      </c>
      <c r="G736" s="31" t="s">
        <v>23</v>
      </c>
      <c r="H736" s="31" t="s">
        <v>142</v>
      </c>
      <c r="I736" s="31" t="s">
        <v>225</v>
      </c>
      <c r="J736" s="31" t="s">
        <v>377</v>
      </c>
      <c r="K736" s="31" t="s">
        <v>85</v>
      </c>
      <c r="L736" s="31" t="s">
        <v>86</v>
      </c>
      <c r="M736" s="31" t="s">
        <v>41</v>
      </c>
      <c r="N736" s="31" t="s">
        <v>120</v>
      </c>
      <c r="O736" s="31"/>
      <c r="P736" s="31" t="s">
        <v>304</v>
      </c>
      <c r="Q736" s="31"/>
      <c r="R736" s="31" t="s">
        <v>93</v>
      </c>
      <c r="S736" s="31" t="s">
        <v>4393</v>
      </c>
      <c r="T736" s="31" t="s">
        <v>5654</v>
      </c>
      <c r="U736" s="31" t="s">
        <v>5655</v>
      </c>
      <c r="V736" s="30" t="s">
        <v>5656</v>
      </c>
      <c r="W736" s="31"/>
      <c r="X736" s="31"/>
      <c r="Y736" s="31"/>
      <c r="Z736" s="31"/>
    </row>
    <row r="737" ht="22.5" customHeight="1">
      <c r="A737" s="30" t="s">
        <v>5657</v>
      </c>
      <c r="B737" s="31" t="s">
        <v>5658</v>
      </c>
      <c r="C737" s="33"/>
      <c r="D737" s="31" t="s">
        <v>5659</v>
      </c>
      <c r="E737" s="31" t="s">
        <v>5660</v>
      </c>
      <c r="F737" s="31" t="s">
        <v>5661</v>
      </c>
      <c r="G737" s="31" t="s">
        <v>23</v>
      </c>
      <c r="H737" s="31" t="s">
        <v>142</v>
      </c>
      <c r="I737" s="31" t="s">
        <v>5662</v>
      </c>
      <c r="J737" s="31" t="s">
        <v>84</v>
      </c>
      <c r="K737" s="31" t="s">
        <v>85</v>
      </c>
      <c r="L737" s="31" t="s">
        <v>280</v>
      </c>
      <c r="M737" s="31" t="s">
        <v>52</v>
      </c>
      <c r="N737" s="31" t="s">
        <v>144</v>
      </c>
      <c r="O737" s="31"/>
      <c r="P737" s="31"/>
      <c r="Q737" s="30" t="s">
        <v>5664</v>
      </c>
      <c r="R737" s="31" t="s">
        <v>93</v>
      </c>
      <c r="S737" s="31" t="s">
        <v>689</v>
      </c>
      <c r="T737" s="31" t="s">
        <v>5665</v>
      </c>
      <c r="U737" s="31" t="s">
        <v>5666</v>
      </c>
      <c r="V737" s="30" t="s">
        <v>5667</v>
      </c>
      <c r="W737" s="31"/>
      <c r="X737" s="31"/>
      <c r="Y737" s="31"/>
      <c r="Z737" s="31"/>
    </row>
    <row r="738" ht="22.5" customHeight="1">
      <c r="A738" s="30" t="s">
        <v>5668</v>
      </c>
      <c r="B738" s="31" t="s">
        <v>5669</v>
      </c>
      <c r="C738" s="33"/>
      <c r="D738" s="31" t="s">
        <v>5670</v>
      </c>
      <c r="E738" s="31" t="s">
        <v>5671</v>
      </c>
      <c r="F738" s="31"/>
      <c r="G738" s="31" t="s">
        <v>23</v>
      </c>
      <c r="H738" s="31" t="s">
        <v>142</v>
      </c>
      <c r="I738" s="31" t="s">
        <v>1242</v>
      </c>
      <c r="J738" s="31" t="s">
        <v>84</v>
      </c>
      <c r="K738" s="31" t="s">
        <v>85</v>
      </c>
      <c r="L738" s="31" t="s">
        <v>280</v>
      </c>
      <c r="M738" s="31" t="s">
        <v>41</v>
      </c>
      <c r="N738" s="31" t="s">
        <v>120</v>
      </c>
      <c r="O738" s="31"/>
      <c r="P738" s="31"/>
      <c r="Q738" s="31"/>
      <c r="R738" s="31"/>
      <c r="S738" s="31"/>
      <c r="T738" s="31" t="s">
        <v>5672</v>
      </c>
      <c r="U738" s="31" t="s">
        <v>5673</v>
      </c>
      <c r="V738" s="31"/>
      <c r="W738" s="31"/>
      <c r="X738" s="31"/>
      <c r="Y738" s="31"/>
      <c r="Z738" s="31"/>
    </row>
    <row r="739" ht="22.5" customHeight="1">
      <c r="A739" s="30" t="s">
        <v>5674</v>
      </c>
      <c r="B739" s="31" t="s">
        <v>5675</v>
      </c>
      <c r="C739" s="33"/>
      <c r="D739" s="31" t="s">
        <v>5676</v>
      </c>
      <c r="E739" s="31" t="s">
        <v>5677</v>
      </c>
      <c r="F739" s="31"/>
      <c r="G739" s="31" t="s">
        <v>23</v>
      </c>
      <c r="H739" s="31" t="s">
        <v>142</v>
      </c>
      <c r="I739" s="31" t="s">
        <v>1034</v>
      </c>
      <c r="J739" s="31" t="s">
        <v>377</v>
      </c>
      <c r="K739" s="31"/>
      <c r="L739" s="31"/>
      <c r="M739" s="31" t="s">
        <v>52</v>
      </c>
      <c r="N739" s="31" t="s">
        <v>144</v>
      </c>
      <c r="O739" s="31"/>
      <c r="P739" s="31"/>
      <c r="Q739" s="31"/>
      <c r="R739" s="31"/>
      <c r="S739" s="31"/>
      <c r="T739" s="31" t="s">
        <v>5678</v>
      </c>
      <c r="U739" s="31" t="s">
        <v>5679</v>
      </c>
      <c r="V739" s="31"/>
      <c r="W739" s="31"/>
      <c r="X739" s="31"/>
      <c r="Y739" s="31"/>
      <c r="Z739" s="31"/>
    </row>
    <row r="740" ht="22.5" customHeight="1">
      <c r="A740" s="30" t="s">
        <v>5680</v>
      </c>
      <c r="B740" s="31" t="s">
        <v>5681</v>
      </c>
      <c r="C740" s="33"/>
      <c r="D740" s="31" t="s">
        <v>5682</v>
      </c>
      <c r="E740" s="31" t="s">
        <v>5683</v>
      </c>
      <c r="F740" s="31" t="s">
        <v>5684</v>
      </c>
      <c r="G740" s="31" t="s">
        <v>23</v>
      </c>
      <c r="H740" s="31" t="s">
        <v>142</v>
      </c>
      <c r="I740" s="31" t="s">
        <v>172</v>
      </c>
      <c r="J740" s="31" t="s">
        <v>84</v>
      </c>
      <c r="K740" s="31" t="s">
        <v>173</v>
      </c>
      <c r="L740" s="31" t="s">
        <v>280</v>
      </c>
      <c r="M740" s="31" t="s">
        <v>542</v>
      </c>
      <c r="N740" s="31" t="s">
        <v>210</v>
      </c>
      <c r="O740" s="31"/>
      <c r="P740" s="31"/>
      <c r="Q740" s="31"/>
      <c r="R740" s="31" t="s">
        <v>93</v>
      </c>
      <c r="S740" s="31" t="s">
        <v>94</v>
      </c>
      <c r="T740" s="31" t="s">
        <v>5685</v>
      </c>
      <c r="U740" s="31" t="s">
        <v>5686</v>
      </c>
      <c r="V740" s="31"/>
      <c r="W740" s="31"/>
      <c r="X740" s="31"/>
      <c r="Y740" s="31"/>
      <c r="Z740" s="31"/>
    </row>
    <row r="741" ht="22.5" customHeight="1">
      <c r="A741" s="30" t="s">
        <v>5688</v>
      </c>
      <c r="B741" s="31" t="s">
        <v>5689</v>
      </c>
      <c r="C741" s="33"/>
      <c r="D741" s="31" t="s">
        <v>5690</v>
      </c>
      <c r="E741" s="31" t="s">
        <v>5691</v>
      </c>
      <c r="F741" s="31"/>
      <c r="G741" s="31" t="s">
        <v>23</v>
      </c>
      <c r="H741" s="31" t="s">
        <v>142</v>
      </c>
      <c r="I741" s="31" t="s">
        <v>712</v>
      </c>
      <c r="J741" s="31" t="s">
        <v>84</v>
      </c>
      <c r="K741" s="31"/>
      <c r="L741" s="31"/>
      <c r="M741" s="31" t="s">
        <v>152</v>
      </c>
      <c r="N741" s="31" t="s">
        <v>153</v>
      </c>
      <c r="O741" s="31"/>
      <c r="P741" s="31"/>
      <c r="Q741" s="31"/>
      <c r="R741" s="31"/>
      <c r="S741" s="31"/>
      <c r="T741" s="31" t="s">
        <v>5692</v>
      </c>
      <c r="U741" s="31" t="s">
        <v>5693</v>
      </c>
      <c r="V741" s="31"/>
      <c r="W741" s="31"/>
      <c r="X741" s="31"/>
      <c r="Y741" s="31"/>
      <c r="Z741" s="31"/>
    </row>
    <row r="742" ht="22.5" customHeight="1">
      <c r="A742" s="30" t="s">
        <v>5694</v>
      </c>
      <c r="B742" s="31" t="s">
        <v>5695</v>
      </c>
      <c r="C742" s="33"/>
      <c r="D742" s="31" t="s">
        <v>5696</v>
      </c>
      <c r="E742" s="31" t="s">
        <v>5697</v>
      </c>
      <c r="F742" s="31"/>
      <c r="G742" s="31" t="s">
        <v>23</v>
      </c>
      <c r="H742" s="31" t="s">
        <v>142</v>
      </c>
      <c r="I742" s="31" t="s">
        <v>1242</v>
      </c>
      <c r="J742" s="31" t="s">
        <v>84</v>
      </c>
      <c r="K742" s="31"/>
      <c r="L742" s="31"/>
      <c r="M742" s="31" t="s">
        <v>41</v>
      </c>
      <c r="N742" s="31" t="s">
        <v>120</v>
      </c>
      <c r="O742" s="31"/>
      <c r="P742" s="31"/>
      <c r="Q742" s="31"/>
      <c r="R742" s="31"/>
      <c r="S742" s="31"/>
      <c r="T742" s="31" t="s">
        <v>5698</v>
      </c>
      <c r="U742" s="31" t="s">
        <v>5699</v>
      </c>
      <c r="V742" s="31"/>
      <c r="W742" s="31"/>
      <c r="X742" s="31"/>
      <c r="Y742" s="31"/>
      <c r="Z742" s="31"/>
    </row>
    <row r="743" ht="22.5" customHeight="1">
      <c r="A743" s="30" t="s">
        <v>5700</v>
      </c>
      <c r="B743" s="31" t="s">
        <v>5701</v>
      </c>
      <c r="C743" s="33"/>
      <c r="D743" s="31" t="s">
        <v>5702</v>
      </c>
      <c r="E743" s="31" t="s">
        <v>5703</v>
      </c>
      <c r="F743" s="31"/>
      <c r="G743" s="31" t="s">
        <v>23</v>
      </c>
      <c r="H743" s="31" t="s">
        <v>142</v>
      </c>
      <c r="I743" s="31" t="s">
        <v>1663</v>
      </c>
      <c r="J743" s="31" t="s">
        <v>84</v>
      </c>
      <c r="K743" s="31"/>
      <c r="L743" s="31"/>
      <c r="M743" s="31" t="s">
        <v>101</v>
      </c>
      <c r="N743" s="31" t="s">
        <v>155</v>
      </c>
      <c r="O743" s="31"/>
      <c r="P743" s="31"/>
      <c r="Q743" s="31"/>
      <c r="R743" s="31"/>
      <c r="S743" s="31"/>
      <c r="T743" s="31" t="s">
        <v>5704</v>
      </c>
      <c r="U743" s="31" t="s">
        <v>5705</v>
      </c>
      <c r="V743" s="31"/>
      <c r="W743" s="31"/>
      <c r="X743" s="31"/>
      <c r="Y743" s="31"/>
      <c r="Z743" s="31"/>
    </row>
    <row r="744" ht="22.5" customHeight="1">
      <c r="A744" s="30" t="s">
        <v>5707</v>
      </c>
      <c r="B744" s="31" t="s">
        <v>4047</v>
      </c>
      <c r="C744" s="33"/>
      <c r="D744" s="31" t="s">
        <v>5708</v>
      </c>
      <c r="E744" s="31" t="s">
        <v>5709</v>
      </c>
      <c r="F744" s="31" t="s">
        <v>5710</v>
      </c>
      <c r="G744" s="31" t="s">
        <v>23</v>
      </c>
      <c r="H744" s="31" t="s">
        <v>142</v>
      </c>
      <c r="I744" s="31" t="s">
        <v>686</v>
      </c>
      <c r="J744" s="31" t="s">
        <v>84</v>
      </c>
      <c r="K744" s="31" t="s">
        <v>173</v>
      </c>
      <c r="L744" s="31" t="s">
        <v>280</v>
      </c>
      <c r="M744" s="31" t="s">
        <v>41</v>
      </c>
      <c r="N744" s="31" t="s">
        <v>120</v>
      </c>
      <c r="O744" s="31"/>
      <c r="P744" s="31"/>
      <c r="Q744" s="31"/>
      <c r="R744" s="31" t="s">
        <v>93</v>
      </c>
      <c r="S744" s="31" t="s">
        <v>94</v>
      </c>
      <c r="T744" s="31" t="s">
        <v>5711</v>
      </c>
      <c r="U744" s="31" t="s">
        <v>5712</v>
      </c>
      <c r="V744" s="31"/>
      <c r="W744" s="31"/>
      <c r="X744" s="31"/>
      <c r="Y744" s="31"/>
      <c r="Z744" s="31"/>
    </row>
    <row r="745" ht="22.5" customHeight="1">
      <c r="A745" s="30" t="s">
        <v>5713</v>
      </c>
      <c r="B745" s="31" t="s">
        <v>5714</v>
      </c>
      <c r="C745" s="33"/>
      <c r="D745" s="31" t="s">
        <v>5715</v>
      </c>
      <c r="E745" s="31" t="s">
        <v>5716</v>
      </c>
      <c r="F745" s="31" t="s">
        <v>5717</v>
      </c>
      <c r="G745" s="31" t="s">
        <v>23</v>
      </c>
      <c r="H745" s="31" t="s">
        <v>142</v>
      </c>
      <c r="I745" s="31" t="s">
        <v>2296</v>
      </c>
      <c r="J745" s="31" t="s">
        <v>84</v>
      </c>
      <c r="K745" s="31" t="s">
        <v>85</v>
      </c>
      <c r="L745" s="31" t="s">
        <v>86</v>
      </c>
      <c r="M745" s="31" t="s">
        <v>108</v>
      </c>
      <c r="N745" s="31" t="s">
        <v>101</v>
      </c>
      <c r="O745" s="31"/>
      <c r="P745" s="31" t="s">
        <v>1000</v>
      </c>
      <c r="Q745" s="31"/>
      <c r="R745" s="31" t="s">
        <v>93</v>
      </c>
      <c r="S745" s="31" t="s">
        <v>94</v>
      </c>
      <c r="T745" s="31" t="s">
        <v>5718</v>
      </c>
      <c r="U745" s="31" t="s">
        <v>5719</v>
      </c>
      <c r="V745" s="30" t="s">
        <v>5720</v>
      </c>
      <c r="W745" s="31"/>
      <c r="X745" s="31"/>
      <c r="Y745" s="31"/>
      <c r="Z745" s="31"/>
    </row>
    <row r="746" ht="22.5" customHeight="1">
      <c r="A746" s="30" t="s">
        <v>5721</v>
      </c>
      <c r="B746" s="31" t="s">
        <v>5722</v>
      </c>
      <c r="C746" s="33"/>
      <c r="D746" s="31" t="s">
        <v>5723</v>
      </c>
      <c r="E746" s="31" t="s">
        <v>5724</v>
      </c>
      <c r="F746" s="31"/>
      <c r="G746" s="31" t="s">
        <v>23</v>
      </c>
      <c r="H746" s="31" t="s">
        <v>142</v>
      </c>
      <c r="I746" s="31" t="s">
        <v>264</v>
      </c>
      <c r="J746" s="31" t="s">
        <v>84</v>
      </c>
      <c r="K746" s="31" t="s">
        <v>107</v>
      </c>
      <c r="L746" s="31" t="s">
        <v>86</v>
      </c>
      <c r="M746" s="31" t="s">
        <v>108</v>
      </c>
      <c r="N746" s="31" t="s">
        <v>101</v>
      </c>
      <c r="O746" s="31" t="s">
        <v>5725</v>
      </c>
      <c r="P746" s="31" t="s">
        <v>586</v>
      </c>
      <c r="Q746" s="31"/>
      <c r="R746" s="31" t="s">
        <v>93</v>
      </c>
      <c r="S746" s="31" t="s">
        <v>5726</v>
      </c>
      <c r="T746" s="31" t="s">
        <v>5727</v>
      </c>
      <c r="U746" s="31" t="s">
        <v>5728</v>
      </c>
      <c r="V746" s="31" t="s">
        <v>5729</v>
      </c>
      <c r="W746" s="31"/>
      <c r="X746" s="31"/>
      <c r="Y746" s="31"/>
      <c r="Z746" s="31" t="s">
        <v>5730</v>
      </c>
    </row>
    <row r="747" ht="22.5" customHeight="1">
      <c r="A747" s="30" t="s">
        <v>5731</v>
      </c>
      <c r="B747" s="31" t="s">
        <v>3259</v>
      </c>
      <c r="C747" s="33"/>
      <c r="D747" s="31" t="s">
        <v>5732</v>
      </c>
      <c r="E747" s="31" t="s">
        <v>5733</v>
      </c>
      <c r="F747" s="31" t="s">
        <v>5734</v>
      </c>
      <c r="G747" s="31" t="s">
        <v>23</v>
      </c>
      <c r="H747" s="31" t="s">
        <v>142</v>
      </c>
      <c r="I747" s="31" t="s">
        <v>1663</v>
      </c>
      <c r="J747" s="31" t="s">
        <v>84</v>
      </c>
      <c r="K747" s="31" t="s">
        <v>107</v>
      </c>
      <c r="L747" s="31" t="s">
        <v>86</v>
      </c>
      <c r="M747" s="31" t="s">
        <v>152</v>
      </c>
      <c r="N747" s="31" t="s">
        <v>153</v>
      </c>
      <c r="O747" s="31"/>
      <c r="P747" s="31"/>
      <c r="Q747" s="31"/>
      <c r="R747" s="31" t="s">
        <v>93</v>
      </c>
      <c r="S747" s="31" t="s">
        <v>94</v>
      </c>
      <c r="T747" s="31" t="s">
        <v>5735</v>
      </c>
      <c r="U747" s="31" t="s">
        <v>5736</v>
      </c>
      <c r="V747" s="31"/>
      <c r="W747" s="31"/>
      <c r="X747" s="31"/>
      <c r="Y747" s="31"/>
      <c r="Z747" s="31"/>
    </row>
    <row r="748" ht="22.5" customHeight="1">
      <c r="A748" s="30" t="s">
        <v>5737</v>
      </c>
      <c r="B748" s="31" t="s">
        <v>5738</v>
      </c>
      <c r="C748" s="33"/>
      <c r="D748" s="31" t="s">
        <v>5739</v>
      </c>
      <c r="E748" s="31" t="s">
        <v>5740</v>
      </c>
      <c r="F748" s="31"/>
      <c r="G748" s="31" t="s">
        <v>23</v>
      </c>
      <c r="H748" s="31" t="s">
        <v>142</v>
      </c>
      <c r="I748" s="31" t="s">
        <v>5741</v>
      </c>
      <c r="J748" s="31" t="s">
        <v>84</v>
      </c>
      <c r="K748" s="31"/>
      <c r="L748" s="31"/>
      <c r="M748" s="31" t="s">
        <v>108</v>
      </c>
      <c r="N748" s="31" t="s">
        <v>101</v>
      </c>
      <c r="O748" s="31"/>
      <c r="P748" s="31"/>
      <c r="Q748" s="31"/>
      <c r="R748" s="31"/>
      <c r="S748" s="31"/>
      <c r="T748" s="31" t="s">
        <v>5742</v>
      </c>
      <c r="U748" s="31" t="s">
        <v>5743</v>
      </c>
      <c r="V748" s="31"/>
      <c r="W748" s="31"/>
      <c r="X748" s="31"/>
      <c r="Y748" s="31"/>
      <c r="Z748" s="31"/>
    </row>
    <row r="749" ht="22.5" customHeight="1">
      <c r="A749" s="30" t="s">
        <v>5744</v>
      </c>
      <c r="B749" s="31" t="s">
        <v>5745</v>
      </c>
      <c r="C749" s="33"/>
      <c r="D749" s="31" t="s">
        <v>5746</v>
      </c>
      <c r="E749" s="31" t="s">
        <v>5747</v>
      </c>
      <c r="F749" s="31"/>
      <c r="G749" s="31" t="s">
        <v>35</v>
      </c>
      <c r="H749" s="31" t="s">
        <v>142</v>
      </c>
      <c r="I749" s="31" t="s">
        <v>925</v>
      </c>
      <c r="J749" s="31" t="s">
        <v>84</v>
      </c>
      <c r="K749" s="31"/>
      <c r="L749" s="31"/>
      <c r="M749" s="31" t="s">
        <v>344</v>
      </c>
      <c r="N749" s="31" t="s">
        <v>190</v>
      </c>
      <c r="O749" s="31"/>
      <c r="P749" s="31"/>
      <c r="Q749" s="31"/>
      <c r="R749" s="31"/>
      <c r="S749" s="31"/>
      <c r="T749" s="31" t="s">
        <v>5748</v>
      </c>
      <c r="U749" s="31" t="s">
        <v>5749</v>
      </c>
      <c r="V749" s="31"/>
      <c r="W749" s="31"/>
      <c r="X749" s="31"/>
      <c r="Y749" s="31"/>
      <c r="Z749" s="31"/>
    </row>
    <row r="750" ht="22.5" customHeight="1">
      <c r="A750" s="30" t="s">
        <v>5750</v>
      </c>
      <c r="B750" s="31" t="s">
        <v>5751</v>
      </c>
      <c r="C750" s="33"/>
      <c r="D750" s="31" t="s">
        <v>5752</v>
      </c>
      <c r="E750" s="31" t="s">
        <v>5753</v>
      </c>
      <c r="F750" s="31"/>
      <c r="G750" s="31" t="s">
        <v>30</v>
      </c>
      <c r="H750" s="31" t="s">
        <v>142</v>
      </c>
      <c r="I750" s="31" t="s">
        <v>336</v>
      </c>
      <c r="J750" s="31" t="s">
        <v>84</v>
      </c>
      <c r="K750" s="31"/>
      <c r="L750" s="31"/>
      <c r="M750" s="31" t="s">
        <v>152</v>
      </c>
      <c r="N750" s="31" t="s">
        <v>153</v>
      </c>
      <c r="O750" s="31"/>
      <c r="P750" s="31"/>
      <c r="Q750" s="31"/>
      <c r="R750" s="31"/>
      <c r="S750" s="31"/>
      <c r="T750" s="31" t="s">
        <v>5754</v>
      </c>
      <c r="U750" s="31" t="s">
        <v>5755</v>
      </c>
      <c r="V750" s="31"/>
      <c r="W750" s="31"/>
      <c r="X750" s="31"/>
      <c r="Y750" s="31"/>
      <c r="Z750" s="31"/>
    </row>
    <row r="751" ht="22.5" customHeight="1">
      <c r="A751" s="30" t="s">
        <v>5756</v>
      </c>
      <c r="B751" s="31" t="s">
        <v>5757</v>
      </c>
      <c r="C751" s="33"/>
      <c r="D751" s="31" t="s">
        <v>78</v>
      </c>
      <c r="E751" s="31" t="s">
        <v>5758</v>
      </c>
      <c r="F751" s="31" t="s">
        <v>5759</v>
      </c>
      <c r="G751" s="31"/>
      <c r="H751" s="31"/>
      <c r="I751" s="31"/>
      <c r="J751" s="31"/>
      <c r="K751" s="31"/>
      <c r="L751" s="31"/>
      <c r="M751" s="31"/>
      <c r="N751" s="31"/>
      <c r="O751" s="31"/>
      <c r="P751" s="31"/>
      <c r="Q751" s="31"/>
      <c r="R751" s="31"/>
      <c r="S751" s="31" t="s">
        <v>3364</v>
      </c>
      <c r="T751" s="31"/>
      <c r="U751" s="31" t="s">
        <v>5760</v>
      </c>
      <c r="V751" s="31"/>
      <c r="W751" s="31"/>
      <c r="X751" s="31"/>
      <c r="Y751" s="31"/>
      <c r="Z751" s="31"/>
    </row>
    <row r="752" ht="22.5" customHeight="1">
      <c r="A752" s="30" t="s">
        <v>5761</v>
      </c>
      <c r="B752" s="31" t="s">
        <v>5762</v>
      </c>
      <c r="C752" s="33"/>
      <c r="D752" s="31" t="s">
        <v>78</v>
      </c>
      <c r="E752" s="31" t="s">
        <v>5763</v>
      </c>
      <c r="F752" s="31" t="s">
        <v>5764</v>
      </c>
      <c r="G752" s="31" t="s">
        <v>1581</v>
      </c>
      <c r="H752" s="31" t="s">
        <v>5765</v>
      </c>
      <c r="I752" s="31" t="s">
        <v>490</v>
      </c>
      <c r="J752" s="31" t="s">
        <v>84</v>
      </c>
      <c r="K752" s="31" t="s">
        <v>85</v>
      </c>
      <c r="L752" s="31" t="s">
        <v>280</v>
      </c>
      <c r="M752" s="31" t="s">
        <v>89</v>
      </c>
      <c r="N752" s="31" t="s">
        <v>108</v>
      </c>
      <c r="O752" s="31"/>
      <c r="P752" s="31" t="s">
        <v>109</v>
      </c>
      <c r="Q752" s="31"/>
      <c r="R752" s="31"/>
      <c r="S752" s="31"/>
      <c r="T752" s="31" t="s">
        <v>5766</v>
      </c>
      <c r="U752" s="31" t="s">
        <v>5767</v>
      </c>
      <c r="V752" s="31"/>
      <c r="W752" s="31"/>
      <c r="X752" s="31"/>
      <c r="Y752" s="31"/>
      <c r="Z752" s="31"/>
    </row>
    <row r="753" ht="22.5" customHeight="1">
      <c r="A753" s="30" t="s">
        <v>5768</v>
      </c>
      <c r="B753" s="31" t="s">
        <v>5769</v>
      </c>
      <c r="C753" s="33"/>
      <c r="D753" s="31" t="s">
        <v>78</v>
      </c>
      <c r="E753" s="31" t="s">
        <v>5770</v>
      </c>
      <c r="F753" s="31"/>
      <c r="G753" s="31" t="s">
        <v>1581</v>
      </c>
      <c r="H753" s="31" t="s">
        <v>82</v>
      </c>
      <c r="I753" s="31" t="s">
        <v>83</v>
      </c>
      <c r="J753" s="31" t="s">
        <v>84</v>
      </c>
      <c r="K753" s="31" t="s">
        <v>85</v>
      </c>
      <c r="L753" s="31" t="s">
        <v>280</v>
      </c>
      <c r="M753" s="31" t="s">
        <v>185</v>
      </c>
      <c r="N753" s="31" t="s">
        <v>185</v>
      </c>
      <c r="O753" s="31"/>
      <c r="P753" s="31"/>
      <c r="Q753" s="31"/>
      <c r="R753" s="31"/>
      <c r="S753" s="31"/>
      <c r="T753" s="31"/>
      <c r="U753" s="31" t="s">
        <v>5771</v>
      </c>
      <c r="V753" s="31"/>
      <c r="W753" s="31" t="s">
        <v>5772</v>
      </c>
      <c r="X753" s="31"/>
      <c r="Y753" s="31"/>
      <c r="Z753" s="31"/>
    </row>
    <row r="754" ht="22.5" customHeight="1">
      <c r="A754" s="30" t="s">
        <v>5773</v>
      </c>
      <c r="B754" s="31" t="s">
        <v>5774</v>
      </c>
      <c r="C754" s="33"/>
      <c r="D754" s="31" t="s">
        <v>78</v>
      </c>
      <c r="E754" s="31" t="s">
        <v>5775</v>
      </c>
      <c r="F754" s="31" t="s">
        <v>5776</v>
      </c>
      <c r="G754" s="31" t="s">
        <v>25</v>
      </c>
      <c r="H754" s="31" t="s">
        <v>82</v>
      </c>
      <c r="I754" s="31" t="s">
        <v>490</v>
      </c>
      <c r="J754" s="31" t="s">
        <v>84</v>
      </c>
      <c r="K754" s="31" t="s">
        <v>107</v>
      </c>
      <c r="L754" s="31" t="s">
        <v>280</v>
      </c>
      <c r="M754" s="31" t="s">
        <v>185</v>
      </c>
      <c r="N754" s="31" t="s">
        <v>41</v>
      </c>
      <c r="O754" s="31"/>
      <c r="P754" s="31" t="s">
        <v>5545</v>
      </c>
      <c r="Q754" s="31"/>
      <c r="R754" s="31"/>
      <c r="S754" s="31"/>
      <c r="T754" s="31"/>
      <c r="U754" s="31" t="s">
        <v>5777</v>
      </c>
      <c r="V754" s="31"/>
      <c r="W754" s="31"/>
      <c r="X754" s="31"/>
      <c r="Y754" s="31"/>
      <c r="Z754" s="31"/>
    </row>
    <row r="755" ht="22.5" customHeight="1">
      <c r="A755" s="30" t="s">
        <v>5778</v>
      </c>
      <c r="B755" s="31" t="s">
        <v>5779</v>
      </c>
      <c r="C755" s="33"/>
      <c r="D755" s="31" t="s">
        <v>78</v>
      </c>
      <c r="E755" s="31" t="s">
        <v>5780</v>
      </c>
      <c r="F755" s="31" t="s">
        <v>5781</v>
      </c>
      <c r="G755" s="31" t="s">
        <v>25</v>
      </c>
      <c r="H755" s="31" t="s">
        <v>82</v>
      </c>
      <c r="I755" s="31" t="s">
        <v>83</v>
      </c>
      <c r="J755" s="31" t="s">
        <v>84</v>
      </c>
      <c r="K755" s="31" t="s">
        <v>107</v>
      </c>
      <c r="L755" s="31" t="s">
        <v>280</v>
      </c>
      <c r="M755" s="31" t="s">
        <v>88</v>
      </c>
      <c r="N755" s="31" t="s">
        <v>89</v>
      </c>
      <c r="O755" s="31"/>
      <c r="P755" s="31" t="s">
        <v>5782</v>
      </c>
      <c r="Q755" s="31"/>
      <c r="R755" s="31"/>
      <c r="S755" s="31"/>
      <c r="T755" s="31"/>
      <c r="U755" s="31" t="s">
        <v>5783</v>
      </c>
      <c r="V755" s="31"/>
      <c r="W755" s="31"/>
      <c r="X755" s="31"/>
      <c r="Y755" s="31"/>
      <c r="Z755" s="31"/>
    </row>
    <row r="756" ht="22.5" customHeight="1">
      <c r="A756" s="30" t="s">
        <v>5784</v>
      </c>
      <c r="B756" s="31" t="s">
        <v>5785</v>
      </c>
      <c r="C756" s="33"/>
      <c r="D756" s="31" t="s">
        <v>78</v>
      </c>
      <c r="E756" s="31" t="s">
        <v>5786</v>
      </c>
      <c r="F756" s="31" t="s">
        <v>5787</v>
      </c>
      <c r="G756" s="31" t="s">
        <v>25</v>
      </c>
      <c r="H756" s="31" t="s">
        <v>385</v>
      </c>
      <c r="I756" s="31" t="s">
        <v>83</v>
      </c>
      <c r="J756" s="31" t="s">
        <v>84</v>
      </c>
      <c r="K756" s="31" t="s">
        <v>107</v>
      </c>
      <c r="L756" s="31" t="s">
        <v>86</v>
      </c>
      <c r="M756" s="31" t="s">
        <v>88</v>
      </c>
      <c r="N756" s="31" t="s">
        <v>88</v>
      </c>
      <c r="O756" s="31"/>
      <c r="P756" s="31" t="s">
        <v>792</v>
      </c>
      <c r="Q756" s="31"/>
      <c r="R756" s="31" t="s">
        <v>93</v>
      </c>
      <c r="S756" s="31" t="s">
        <v>5788</v>
      </c>
      <c r="T756" s="31"/>
      <c r="U756" s="31" t="s">
        <v>5789</v>
      </c>
      <c r="V756" s="30" t="s">
        <v>5790</v>
      </c>
      <c r="W756" s="31" t="s">
        <v>801</v>
      </c>
      <c r="X756" s="31" t="s">
        <v>5791</v>
      </c>
      <c r="Y756" s="31"/>
      <c r="Z756" s="31"/>
    </row>
    <row r="757" ht="22.5" customHeight="1">
      <c r="A757" s="30" t="s">
        <v>5792</v>
      </c>
      <c r="B757" s="31" t="s">
        <v>5793</v>
      </c>
      <c r="C757" s="33"/>
      <c r="D757" s="31" t="s">
        <v>78</v>
      </c>
      <c r="E757" s="31" t="s">
        <v>5794</v>
      </c>
      <c r="F757" s="31" t="s">
        <v>5795</v>
      </c>
      <c r="G757" s="31" t="s">
        <v>25</v>
      </c>
      <c r="H757" s="31" t="s">
        <v>82</v>
      </c>
      <c r="I757" s="31" t="s">
        <v>83</v>
      </c>
      <c r="J757" s="31" t="s">
        <v>84</v>
      </c>
      <c r="K757" s="31" t="s">
        <v>85</v>
      </c>
      <c r="L757" s="31" t="s">
        <v>86</v>
      </c>
      <c r="M757" s="31" t="s">
        <v>41</v>
      </c>
      <c r="N757" s="31" t="s">
        <v>120</v>
      </c>
      <c r="O757" s="31"/>
      <c r="P757" s="31" t="s">
        <v>1067</v>
      </c>
      <c r="Q757" s="31"/>
      <c r="R757" s="31"/>
      <c r="S757" s="31"/>
      <c r="T757" s="31" t="s">
        <v>5796</v>
      </c>
      <c r="U757" s="31" t="s">
        <v>5797</v>
      </c>
      <c r="V757" s="31"/>
      <c r="W757" s="31" t="s">
        <v>5798</v>
      </c>
      <c r="X757" s="31"/>
      <c r="Y757" s="31"/>
      <c r="Z757" s="31"/>
    </row>
    <row r="758" ht="22.5" customHeight="1">
      <c r="A758" s="30" t="s">
        <v>5799</v>
      </c>
      <c r="B758" s="31" t="s">
        <v>5800</v>
      </c>
      <c r="C758" s="33"/>
      <c r="D758" s="31" t="s">
        <v>78</v>
      </c>
      <c r="E758" s="31" t="s">
        <v>5801</v>
      </c>
      <c r="F758" s="31"/>
      <c r="G758" s="31"/>
      <c r="H758" s="31" t="s">
        <v>82</v>
      </c>
      <c r="I758" s="31"/>
      <c r="J758" s="31"/>
      <c r="K758" s="31"/>
      <c r="L758" s="31"/>
      <c r="M758" s="31"/>
      <c r="N758" s="31"/>
      <c r="O758" s="31"/>
      <c r="P758" s="31"/>
      <c r="Q758" s="31"/>
      <c r="R758" s="31"/>
      <c r="S758" s="31"/>
      <c r="T758" s="31"/>
      <c r="U758" s="31" t="s">
        <v>5802</v>
      </c>
      <c r="V758" s="31"/>
      <c r="W758" s="31"/>
      <c r="X758" s="31"/>
      <c r="Y758" s="31"/>
      <c r="Z758" s="31"/>
    </row>
    <row r="759" ht="22.5" customHeight="1">
      <c r="A759" s="30" t="s">
        <v>5803</v>
      </c>
      <c r="B759" s="31" t="s">
        <v>5804</v>
      </c>
      <c r="C759" s="33"/>
      <c r="D759" s="31" t="s">
        <v>78</v>
      </c>
      <c r="E759" s="31" t="s">
        <v>5805</v>
      </c>
      <c r="F759" s="31"/>
      <c r="G759" s="31" t="s">
        <v>2303</v>
      </c>
      <c r="H759" s="31" t="s">
        <v>82</v>
      </c>
      <c r="I759" s="31"/>
      <c r="J759" s="31"/>
      <c r="K759" s="31"/>
      <c r="L759" s="31"/>
      <c r="M759" s="31"/>
      <c r="N759" s="31"/>
      <c r="O759" s="31"/>
      <c r="P759" s="31"/>
      <c r="Q759" s="31"/>
      <c r="R759" s="31"/>
      <c r="S759" s="31"/>
      <c r="T759" s="31"/>
      <c r="U759" s="31" t="s">
        <v>5806</v>
      </c>
      <c r="V759" s="31"/>
      <c r="W759" s="31"/>
      <c r="X759" s="31"/>
      <c r="Y759" s="31"/>
      <c r="Z759" s="31"/>
    </row>
    <row r="760" ht="22.5" customHeight="1">
      <c r="A760" s="30" t="s">
        <v>5808</v>
      </c>
      <c r="B760" s="31" t="s">
        <v>5809</v>
      </c>
      <c r="C760" s="33"/>
      <c r="D760" s="31" t="s">
        <v>5810</v>
      </c>
      <c r="E760" s="31" t="s">
        <v>5811</v>
      </c>
      <c r="F760" s="31"/>
      <c r="G760" s="31" t="s">
        <v>4280</v>
      </c>
      <c r="H760" s="31" t="s">
        <v>142</v>
      </c>
      <c r="I760" s="31" t="s">
        <v>5812</v>
      </c>
      <c r="J760" s="31" t="s">
        <v>84</v>
      </c>
      <c r="K760" s="31"/>
      <c r="L760" s="31"/>
      <c r="M760" s="31" t="s">
        <v>41</v>
      </c>
      <c r="N760" s="31" t="s">
        <v>120</v>
      </c>
      <c r="O760" s="31"/>
      <c r="P760" s="31"/>
      <c r="Q760" s="31"/>
      <c r="R760" s="31"/>
      <c r="S760" s="31"/>
      <c r="T760" s="31" t="s">
        <v>5813</v>
      </c>
      <c r="U760" s="31" t="s">
        <v>5814</v>
      </c>
      <c r="V760" s="31"/>
      <c r="W760" s="31"/>
      <c r="X760" s="31"/>
      <c r="Y760" s="31"/>
      <c r="Z760" s="31"/>
    </row>
    <row r="761" ht="22.5" customHeight="1">
      <c r="A761" s="30" t="s">
        <v>5815</v>
      </c>
      <c r="B761" s="31" t="s">
        <v>5817</v>
      </c>
      <c r="C761" s="33"/>
      <c r="D761" s="31" t="s">
        <v>78</v>
      </c>
      <c r="E761" s="31" t="s">
        <v>5818</v>
      </c>
      <c r="F761" s="31" t="s">
        <v>5819</v>
      </c>
      <c r="G761" s="31" t="s">
        <v>1581</v>
      </c>
      <c r="H761" s="31" t="s">
        <v>82</v>
      </c>
      <c r="I761" s="31" t="s">
        <v>83</v>
      </c>
      <c r="J761" s="31" t="s">
        <v>84</v>
      </c>
      <c r="K761" s="31" t="s">
        <v>107</v>
      </c>
      <c r="L761" s="31" t="s">
        <v>86</v>
      </c>
      <c r="M761" s="31" t="s">
        <v>88</v>
      </c>
      <c r="N761" s="31" t="s">
        <v>88</v>
      </c>
      <c r="O761" s="31"/>
      <c r="P761" s="31"/>
      <c r="Q761" s="31"/>
      <c r="R761" s="31"/>
      <c r="S761" s="31" t="s">
        <v>5820</v>
      </c>
      <c r="T761" s="31"/>
      <c r="U761" s="31" t="s">
        <v>5821</v>
      </c>
      <c r="V761" s="30" t="s">
        <v>5822</v>
      </c>
      <c r="W761" s="31"/>
      <c r="X761" s="31"/>
      <c r="Y761" s="31"/>
      <c r="Z761" s="31"/>
    </row>
    <row r="762" ht="22.5" customHeight="1">
      <c r="A762" s="30" t="s">
        <v>5823</v>
      </c>
      <c r="B762" s="31" t="s">
        <v>5824</v>
      </c>
      <c r="C762" s="33"/>
      <c r="D762" s="31" t="s">
        <v>78</v>
      </c>
      <c r="E762" s="31" t="s">
        <v>5825</v>
      </c>
      <c r="F762" s="31"/>
      <c r="G762" s="31"/>
      <c r="H762" s="31" t="s">
        <v>82</v>
      </c>
      <c r="I762" s="31"/>
      <c r="J762" s="31"/>
      <c r="K762" s="31"/>
      <c r="L762" s="31"/>
      <c r="M762" s="31"/>
      <c r="N762" s="31"/>
      <c r="O762" s="31"/>
      <c r="P762" s="31"/>
      <c r="Q762" s="31"/>
      <c r="R762" s="31"/>
      <c r="S762" s="31"/>
      <c r="T762" s="31"/>
      <c r="U762" s="31" t="s">
        <v>5826</v>
      </c>
      <c r="V762" s="31"/>
      <c r="W762" s="31"/>
      <c r="X762" s="31"/>
      <c r="Y762" s="31"/>
      <c r="Z762" s="31"/>
    </row>
    <row r="763" ht="22.5" customHeight="1">
      <c r="A763" s="30" t="s">
        <v>5827</v>
      </c>
      <c r="B763" s="31" t="s">
        <v>5828</v>
      </c>
      <c r="C763" s="33"/>
      <c r="D763" s="31" t="s">
        <v>78</v>
      </c>
      <c r="E763" s="31" t="s">
        <v>5828</v>
      </c>
      <c r="F763" s="31" t="s">
        <v>5829</v>
      </c>
      <c r="G763" s="31" t="s">
        <v>25</v>
      </c>
      <c r="H763" s="31" t="s">
        <v>82</v>
      </c>
      <c r="I763" s="31" t="s">
        <v>83</v>
      </c>
      <c r="J763" s="31" t="s">
        <v>84</v>
      </c>
      <c r="K763" s="31" t="s">
        <v>107</v>
      </c>
      <c r="L763" s="31" t="s">
        <v>131</v>
      </c>
      <c r="M763" s="31" t="s">
        <v>89</v>
      </c>
      <c r="N763" s="31" t="s">
        <v>108</v>
      </c>
      <c r="O763" s="31"/>
      <c r="P763" s="31" t="s">
        <v>5830</v>
      </c>
      <c r="Q763" s="31"/>
      <c r="R763" s="31"/>
      <c r="S763" s="31" t="s">
        <v>3272</v>
      </c>
      <c r="T763" s="31"/>
      <c r="U763" s="31" t="s">
        <v>5831</v>
      </c>
      <c r="V763" s="31"/>
      <c r="W763" s="31"/>
      <c r="X763" s="31"/>
      <c r="Y763" s="31"/>
      <c r="Z763" s="31"/>
    </row>
    <row r="764" ht="22.5" customHeight="1">
      <c r="A764" s="30" t="s">
        <v>5832</v>
      </c>
      <c r="B764" s="31" t="s">
        <v>5834</v>
      </c>
      <c r="C764" s="33"/>
      <c r="D764" s="31" t="s">
        <v>78</v>
      </c>
      <c r="E764" s="31" t="s">
        <v>5835</v>
      </c>
      <c r="F764" s="31"/>
      <c r="G764" s="31"/>
      <c r="H764" s="31" t="s">
        <v>82</v>
      </c>
      <c r="I764" s="31"/>
      <c r="J764" s="31"/>
      <c r="K764" s="31"/>
      <c r="L764" s="31"/>
      <c r="M764" s="31"/>
      <c r="N764" s="31"/>
      <c r="O764" s="31"/>
      <c r="P764" s="31"/>
      <c r="Q764" s="31"/>
      <c r="R764" s="31"/>
      <c r="S764" s="31"/>
      <c r="T764" s="31" t="s">
        <v>5836</v>
      </c>
      <c r="U764" s="31" t="s">
        <v>5837</v>
      </c>
      <c r="V764" s="31"/>
      <c r="W764" s="31"/>
      <c r="X764" s="31"/>
      <c r="Y764" s="31"/>
      <c r="Z764" s="31"/>
    </row>
    <row r="765" ht="22.5" customHeight="1">
      <c r="A765" s="30" t="s">
        <v>5838</v>
      </c>
      <c r="B765" s="31" t="s">
        <v>5839</v>
      </c>
      <c r="C765" s="33"/>
      <c r="D765" s="31" t="s">
        <v>78</v>
      </c>
      <c r="E765" s="31" t="s">
        <v>5840</v>
      </c>
      <c r="F765" s="31" t="s">
        <v>5841</v>
      </c>
      <c r="G765" s="31" t="s">
        <v>25</v>
      </c>
      <c r="H765" s="31" t="s">
        <v>82</v>
      </c>
      <c r="I765" s="31" t="s">
        <v>83</v>
      </c>
      <c r="J765" s="31" t="s">
        <v>84</v>
      </c>
      <c r="K765" s="31" t="s">
        <v>107</v>
      </c>
      <c r="L765" s="31" t="s">
        <v>654</v>
      </c>
      <c r="M765" s="31" t="s">
        <v>569</v>
      </c>
      <c r="N765" s="39" t="s">
        <v>600</v>
      </c>
      <c r="O765" s="31"/>
      <c r="P765" s="31"/>
      <c r="Q765" s="31"/>
      <c r="R765" s="31"/>
      <c r="S765" s="31"/>
      <c r="T765" s="31" t="s">
        <v>5842</v>
      </c>
      <c r="U765" s="31" t="s">
        <v>5843</v>
      </c>
      <c r="V765" s="31"/>
      <c r="W765" s="31"/>
      <c r="X765" s="31"/>
      <c r="Y765" s="31"/>
      <c r="Z765" s="31"/>
    </row>
    <row r="766" ht="22.5" customHeight="1">
      <c r="A766" s="30" t="s">
        <v>5844</v>
      </c>
      <c r="B766" s="31" t="s">
        <v>5845</v>
      </c>
      <c r="C766" s="33"/>
      <c r="D766" s="31" t="s">
        <v>5846</v>
      </c>
      <c r="E766" s="31" t="s">
        <v>5847</v>
      </c>
      <c r="F766" s="31"/>
      <c r="G766" s="31" t="s">
        <v>25</v>
      </c>
      <c r="H766" s="31" t="s">
        <v>5848</v>
      </c>
      <c r="I766" s="31" t="s">
        <v>490</v>
      </c>
      <c r="J766" s="31" t="s">
        <v>84</v>
      </c>
      <c r="K766" s="31" t="s">
        <v>85</v>
      </c>
      <c r="L766" s="31" t="s">
        <v>86</v>
      </c>
      <c r="M766" s="31" t="s">
        <v>120</v>
      </c>
      <c r="N766" s="31" t="s">
        <v>88</v>
      </c>
      <c r="O766" s="31"/>
      <c r="P766" s="31" t="s">
        <v>436</v>
      </c>
      <c r="Q766" s="31"/>
      <c r="R766" s="31"/>
      <c r="S766" s="31"/>
      <c r="T766" s="31" t="s">
        <v>5849</v>
      </c>
      <c r="U766" s="31" t="s">
        <v>5850</v>
      </c>
      <c r="V766" s="31"/>
      <c r="W766" s="31"/>
      <c r="X766" s="31"/>
      <c r="Y766" s="31"/>
      <c r="Z766" s="31"/>
    </row>
    <row r="767" ht="22.5" customHeight="1">
      <c r="A767" s="30" t="s">
        <v>5851</v>
      </c>
      <c r="B767" s="31" t="s">
        <v>5852</v>
      </c>
      <c r="C767" s="33"/>
      <c r="D767" s="31" t="s">
        <v>78</v>
      </c>
      <c r="E767" s="31" t="s">
        <v>5853</v>
      </c>
      <c r="F767" s="31" t="s">
        <v>5854</v>
      </c>
      <c r="G767" s="31" t="s">
        <v>25</v>
      </c>
      <c r="H767" s="31" t="s">
        <v>82</v>
      </c>
      <c r="I767" s="31" t="s">
        <v>83</v>
      </c>
      <c r="J767" s="31" t="s">
        <v>84</v>
      </c>
      <c r="K767" s="31" t="s">
        <v>107</v>
      </c>
      <c r="L767" s="31" t="s">
        <v>226</v>
      </c>
      <c r="M767" s="31" t="s">
        <v>185</v>
      </c>
      <c r="N767" s="31" t="s">
        <v>41</v>
      </c>
      <c r="O767" s="31"/>
      <c r="P767" s="31" t="s">
        <v>5855</v>
      </c>
      <c r="Q767" s="31"/>
      <c r="R767" s="31"/>
      <c r="S767" s="31" t="s">
        <v>3328</v>
      </c>
      <c r="T767" s="31"/>
      <c r="U767" s="31" t="s">
        <v>5856</v>
      </c>
      <c r="V767" s="31"/>
      <c r="W767" s="31"/>
      <c r="X767" s="31"/>
      <c r="Y767" s="31"/>
      <c r="Z767" s="31"/>
    </row>
    <row r="768" ht="22.5" customHeight="1">
      <c r="A768" s="30" t="s">
        <v>5857</v>
      </c>
      <c r="B768" s="31" t="s">
        <v>5858</v>
      </c>
      <c r="C768" s="33"/>
      <c r="D768" s="31" t="s">
        <v>78</v>
      </c>
      <c r="E768" s="31" t="s">
        <v>5859</v>
      </c>
      <c r="F768" s="31" t="s">
        <v>5860</v>
      </c>
      <c r="G768" s="31" t="s">
        <v>25</v>
      </c>
      <c r="H768" s="31" t="s">
        <v>82</v>
      </c>
      <c r="I768" s="31" t="s">
        <v>83</v>
      </c>
      <c r="J768" s="31" t="s">
        <v>84</v>
      </c>
      <c r="K768" s="31" t="s">
        <v>107</v>
      </c>
      <c r="L768" s="31" t="s">
        <v>654</v>
      </c>
      <c r="M768" s="31" t="s">
        <v>120</v>
      </c>
      <c r="N768" s="31" t="s">
        <v>88</v>
      </c>
      <c r="O768" s="31"/>
      <c r="P768" s="31" t="s">
        <v>559</v>
      </c>
      <c r="Q768" s="31"/>
      <c r="R768" s="31"/>
      <c r="S768" s="31"/>
      <c r="T768" s="31"/>
      <c r="U768" s="31" t="s">
        <v>5861</v>
      </c>
      <c r="V768" s="31"/>
      <c r="W768" s="31"/>
      <c r="X768" s="31"/>
      <c r="Y768" s="31"/>
      <c r="Z768" s="31"/>
    </row>
    <row r="769" ht="22.5" customHeight="1">
      <c r="A769" s="30" t="s">
        <v>5862</v>
      </c>
      <c r="B769" s="31" t="s">
        <v>5863</v>
      </c>
      <c r="C769" s="33"/>
      <c r="D769" s="31" t="s">
        <v>78</v>
      </c>
      <c r="E769" s="31" t="s">
        <v>5864</v>
      </c>
      <c r="F769" s="31"/>
      <c r="G769" s="31" t="s">
        <v>2303</v>
      </c>
      <c r="H769" s="31" t="s">
        <v>82</v>
      </c>
      <c r="I769" s="31"/>
      <c r="J769" s="31"/>
      <c r="K769" s="31"/>
      <c r="L769" s="31"/>
      <c r="M769" s="31"/>
      <c r="N769" s="31"/>
      <c r="O769" s="31"/>
      <c r="P769" s="31"/>
      <c r="Q769" s="31"/>
      <c r="R769" s="31"/>
      <c r="S769" s="31"/>
      <c r="T769" s="31"/>
      <c r="U769" s="31" t="s">
        <v>5865</v>
      </c>
      <c r="V769" s="31"/>
      <c r="W769" s="31"/>
      <c r="X769" s="31"/>
      <c r="Y769" s="31"/>
      <c r="Z769" s="31"/>
    </row>
    <row r="770" ht="22.5" customHeight="1">
      <c r="A770" s="30" t="s">
        <v>5866</v>
      </c>
      <c r="B770" s="31" t="s">
        <v>5867</v>
      </c>
      <c r="C770" s="33"/>
      <c r="D770" s="31" t="s">
        <v>78</v>
      </c>
      <c r="E770" s="31" t="s">
        <v>5868</v>
      </c>
      <c r="F770" s="31"/>
      <c r="G770" s="31"/>
      <c r="H770" s="31" t="s">
        <v>82</v>
      </c>
      <c r="I770" s="31"/>
      <c r="J770" s="31"/>
      <c r="K770" s="31"/>
      <c r="L770" s="31"/>
      <c r="M770" s="31"/>
      <c r="N770" s="31"/>
      <c r="O770" s="31"/>
      <c r="P770" s="31"/>
      <c r="Q770" s="31"/>
      <c r="R770" s="31"/>
      <c r="S770" s="31"/>
      <c r="T770" s="31"/>
      <c r="U770" s="31" t="s">
        <v>5870</v>
      </c>
      <c r="V770" s="31"/>
      <c r="W770" s="31"/>
      <c r="X770" s="31"/>
      <c r="Y770" s="31"/>
      <c r="Z770" s="31"/>
    </row>
    <row r="771" ht="22.5" customHeight="1">
      <c r="A771" s="30" t="s">
        <v>5871</v>
      </c>
      <c r="B771" s="31" t="s">
        <v>5872</v>
      </c>
      <c r="C771" s="33"/>
      <c r="D771" s="31" t="s">
        <v>78</v>
      </c>
      <c r="E771" s="31" t="s">
        <v>5873</v>
      </c>
      <c r="F771" s="31"/>
      <c r="G771" s="31" t="s">
        <v>68</v>
      </c>
      <c r="H771" s="31" t="s">
        <v>82</v>
      </c>
      <c r="I771" s="31" t="s">
        <v>5874</v>
      </c>
      <c r="J771" s="31" t="s">
        <v>377</v>
      </c>
      <c r="K771" s="31" t="s">
        <v>85</v>
      </c>
      <c r="L771" s="31" t="s">
        <v>131</v>
      </c>
      <c r="M771" s="31" t="s">
        <v>88</v>
      </c>
      <c r="N771" s="31" t="s">
        <v>89</v>
      </c>
      <c r="O771" s="31"/>
      <c r="P771" s="31" t="s">
        <v>982</v>
      </c>
      <c r="Q771" s="31"/>
      <c r="R771" s="31"/>
      <c r="S771" s="31" t="s">
        <v>133</v>
      </c>
      <c r="T771" s="31" t="s">
        <v>5875</v>
      </c>
      <c r="U771" s="31" t="s">
        <v>5876</v>
      </c>
      <c r="V771" s="30" t="s">
        <v>5877</v>
      </c>
      <c r="W771" s="31"/>
      <c r="X771" s="31"/>
      <c r="Y771" s="31"/>
      <c r="Z771" s="31"/>
    </row>
    <row r="772" ht="22.5" customHeight="1">
      <c r="A772" s="30" t="s">
        <v>5879</v>
      </c>
      <c r="B772" s="31" t="s">
        <v>5880</v>
      </c>
      <c r="C772" s="33"/>
      <c r="D772" s="31" t="s">
        <v>78</v>
      </c>
      <c r="E772" s="31" t="s">
        <v>5881</v>
      </c>
      <c r="F772" s="31" t="s">
        <v>5882</v>
      </c>
      <c r="G772" s="31" t="s">
        <v>25</v>
      </c>
      <c r="H772" s="31" t="s">
        <v>82</v>
      </c>
      <c r="I772" s="31" t="s">
        <v>490</v>
      </c>
      <c r="J772" s="31" t="s">
        <v>84</v>
      </c>
      <c r="K772" s="31" t="s">
        <v>85</v>
      </c>
      <c r="L772" s="31" t="s">
        <v>280</v>
      </c>
      <c r="M772" s="31" t="s">
        <v>185</v>
      </c>
      <c r="N772" s="31" t="s">
        <v>41</v>
      </c>
      <c r="O772" s="31"/>
      <c r="P772" s="31" t="s">
        <v>109</v>
      </c>
      <c r="Q772" s="31"/>
      <c r="R772" s="31"/>
      <c r="S772" s="31" t="s">
        <v>5883</v>
      </c>
      <c r="T772" s="31" t="s">
        <v>134</v>
      </c>
      <c r="U772" s="31" t="s">
        <v>5884</v>
      </c>
      <c r="V772" s="31"/>
      <c r="W772" s="31"/>
      <c r="X772" s="31"/>
      <c r="Y772" s="31"/>
      <c r="Z772" s="31"/>
    </row>
    <row r="773" ht="22.5" customHeight="1">
      <c r="A773" s="30" t="s">
        <v>5885</v>
      </c>
      <c r="B773" s="31" t="s">
        <v>5886</v>
      </c>
      <c r="C773" s="33"/>
      <c r="D773" s="31" t="s">
        <v>78</v>
      </c>
      <c r="E773" s="31" t="s">
        <v>5887</v>
      </c>
      <c r="F773" s="31" t="s">
        <v>5888</v>
      </c>
      <c r="G773" s="31" t="s">
        <v>25</v>
      </c>
      <c r="H773" s="31" t="s">
        <v>82</v>
      </c>
      <c r="I773" s="31" t="s">
        <v>83</v>
      </c>
      <c r="J773" s="31" t="s">
        <v>84</v>
      </c>
      <c r="K773" s="31" t="s">
        <v>107</v>
      </c>
      <c r="L773" s="31" t="s">
        <v>226</v>
      </c>
      <c r="M773" s="31" t="s">
        <v>108</v>
      </c>
      <c r="N773" s="31" t="s">
        <v>101</v>
      </c>
      <c r="O773" s="31"/>
      <c r="P773" s="31" t="s">
        <v>1000</v>
      </c>
      <c r="Q773" s="31"/>
      <c r="R773" s="31"/>
      <c r="S773" s="31"/>
      <c r="T773" s="31"/>
      <c r="U773" s="31" t="s">
        <v>5889</v>
      </c>
      <c r="V773" s="30" t="s">
        <v>5890</v>
      </c>
      <c r="W773" s="31"/>
      <c r="X773" s="31"/>
      <c r="Y773" s="31"/>
      <c r="Z773" s="31"/>
    </row>
    <row r="774" ht="22.5" customHeight="1">
      <c r="A774" s="30" t="s">
        <v>5891</v>
      </c>
      <c r="B774" s="31" t="s">
        <v>5892</v>
      </c>
      <c r="C774" s="33"/>
      <c r="D774" s="31" t="s">
        <v>78</v>
      </c>
      <c r="E774" s="31" t="s">
        <v>5893</v>
      </c>
      <c r="F774" s="31" t="s">
        <v>5894</v>
      </c>
      <c r="G774" s="31" t="s">
        <v>25</v>
      </c>
      <c r="H774" s="31" t="s">
        <v>82</v>
      </c>
      <c r="I774" s="31" t="s">
        <v>83</v>
      </c>
      <c r="J774" s="31" t="s">
        <v>84</v>
      </c>
      <c r="K774" s="31" t="s">
        <v>85</v>
      </c>
      <c r="L774" s="31" t="s">
        <v>86</v>
      </c>
      <c r="M774" s="31" t="s">
        <v>108</v>
      </c>
      <c r="N774" s="31" t="s">
        <v>101</v>
      </c>
      <c r="O774" s="31"/>
      <c r="P774" s="31" t="s">
        <v>586</v>
      </c>
      <c r="Q774" s="31"/>
      <c r="R774" s="31"/>
      <c r="S774" s="31" t="s">
        <v>493</v>
      </c>
      <c r="T774" s="31"/>
      <c r="U774" s="31" t="s">
        <v>5895</v>
      </c>
      <c r="V774" s="31"/>
      <c r="W774" s="31"/>
      <c r="X774" s="31"/>
      <c r="Y774" s="31"/>
      <c r="Z774" s="31"/>
    </row>
    <row r="775" ht="22.5" customHeight="1">
      <c r="A775" s="30" t="s">
        <v>5897</v>
      </c>
      <c r="B775" s="31" t="s">
        <v>5898</v>
      </c>
      <c r="C775" s="33"/>
      <c r="D775" s="31" t="s">
        <v>78</v>
      </c>
      <c r="E775" s="31" t="s">
        <v>5899</v>
      </c>
      <c r="F775" s="31" t="s">
        <v>5900</v>
      </c>
      <c r="G775" s="31" t="s">
        <v>25</v>
      </c>
      <c r="H775" s="31" t="s">
        <v>82</v>
      </c>
      <c r="I775" s="31" t="s">
        <v>5901</v>
      </c>
      <c r="J775" s="31" t="s">
        <v>84</v>
      </c>
      <c r="K775" s="31" t="s">
        <v>85</v>
      </c>
      <c r="L775" s="31" t="s">
        <v>86</v>
      </c>
      <c r="M775" s="31" t="s">
        <v>41</v>
      </c>
      <c r="N775" s="31" t="s">
        <v>120</v>
      </c>
      <c r="O775" s="31"/>
      <c r="P775" s="31" t="s">
        <v>831</v>
      </c>
      <c r="Q775" s="31"/>
      <c r="R775" s="31"/>
      <c r="S775" s="31" t="s">
        <v>493</v>
      </c>
      <c r="T775" s="31"/>
      <c r="U775" s="31" t="s">
        <v>5902</v>
      </c>
      <c r="V775" s="31"/>
      <c r="W775" s="31"/>
      <c r="X775" s="31"/>
      <c r="Y775" s="31"/>
      <c r="Z775" s="31"/>
    </row>
    <row r="776" ht="22.5" customHeight="1">
      <c r="A776" s="30" t="s">
        <v>5903</v>
      </c>
      <c r="B776" s="31" t="s">
        <v>5904</v>
      </c>
      <c r="C776" s="33"/>
      <c r="D776" s="31" t="s">
        <v>78</v>
      </c>
      <c r="E776" s="31" t="s">
        <v>5905</v>
      </c>
      <c r="F776" s="31"/>
      <c r="G776" s="31" t="s">
        <v>25</v>
      </c>
      <c r="H776" s="31" t="s">
        <v>82</v>
      </c>
      <c r="I776" s="31"/>
      <c r="J776" s="31"/>
      <c r="K776" s="31"/>
      <c r="L776" s="31"/>
      <c r="M776" s="31"/>
      <c r="N776" s="31"/>
      <c r="O776" s="31"/>
      <c r="P776" s="31"/>
      <c r="Q776" s="31"/>
      <c r="R776" s="31"/>
      <c r="S776" s="31"/>
      <c r="T776" s="31" t="s">
        <v>5907</v>
      </c>
      <c r="U776" s="31" t="s">
        <v>5908</v>
      </c>
      <c r="V776" s="31"/>
      <c r="W776" s="31"/>
      <c r="X776" s="31"/>
      <c r="Y776" s="31"/>
      <c r="Z776" s="31"/>
    </row>
    <row r="777" ht="22.5" customHeight="1">
      <c r="A777" s="30" t="s">
        <v>5909</v>
      </c>
      <c r="B777" s="31" t="s">
        <v>5910</v>
      </c>
      <c r="C777" s="33"/>
      <c r="D777" s="31" t="s">
        <v>78</v>
      </c>
      <c r="E777" s="31" t="s">
        <v>5911</v>
      </c>
      <c r="F777" s="31" t="s">
        <v>5912</v>
      </c>
      <c r="G777" s="31" t="s">
        <v>25</v>
      </c>
      <c r="H777" s="31" t="s">
        <v>82</v>
      </c>
      <c r="I777" s="31" t="s">
        <v>83</v>
      </c>
      <c r="J777" s="31" t="s">
        <v>84</v>
      </c>
      <c r="K777" s="31" t="s">
        <v>107</v>
      </c>
      <c r="L777" s="31" t="s">
        <v>280</v>
      </c>
      <c r="M777" s="31" t="s">
        <v>120</v>
      </c>
      <c r="N777" s="31" t="s">
        <v>88</v>
      </c>
      <c r="O777" s="31"/>
      <c r="P777" s="31" t="s">
        <v>2449</v>
      </c>
      <c r="Q777" s="31"/>
      <c r="R777" s="31"/>
      <c r="S777" s="31"/>
      <c r="T777" s="31" t="s">
        <v>1235</v>
      </c>
      <c r="U777" s="31" t="s">
        <v>5913</v>
      </c>
      <c r="V777" s="31"/>
      <c r="W777" s="31"/>
      <c r="X777" s="31"/>
      <c r="Y777" s="31"/>
      <c r="Z777" s="31"/>
    </row>
    <row r="778" ht="22.5" customHeight="1">
      <c r="A778" s="30" t="s">
        <v>5914</v>
      </c>
      <c r="B778" s="31" t="s">
        <v>5915</v>
      </c>
      <c r="C778" s="33"/>
      <c r="D778" s="31" t="s">
        <v>78</v>
      </c>
      <c r="E778" s="31" t="s">
        <v>5916</v>
      </c>
      <c r="F778" s="31"/>
      <c r="G778" s="31"/>
      <c r="H778" s="31" t="s">
        <v>82</v>
      </c>
      <c r="I778" s="31"/>
      <c r="J778" s="31"/>
      <c r="K778" s="31"/>
      <c r="L778" s="31"/>
      <c r="M778" s="31"/>
      <c r="N778" s="31"/>
      <c r="O778" s="31"/>
      <c r="P778" s="31"/>
      <c r="Q778" s="31"/>
      <c r="R778" s="31"/>
      <c r="S778" s="31"/>
      <c r="T778" s="31"/>
      <c r="U778" s="31" t="s">
        <v>5917</v>
      </c>
      <c r="V778" s="31"/>
      <c r="W778" s="31"/>
      <c r="X778" s="31"/>
      <c r="Y778" s="31"/>
      <c r="Z778" s="31"/>
    </row>
    <row r="779" ht="22.5" customHeight="1">
      <c r="A779" s="30" t="s">
        <v>5918</v>
      </c>
      <c r="B779" s="31" t="s">
        <v>5919</v>
      </c>
      <c r="C779" s="33"/>
      <c r="D779" s="31" t="s">
        <v>5920</v>
      </c>
      <c r="E779" s="31" t="s">
        <v>5921</v>
      </c>
      <c r="F779" s="31"/>
      <c r="G779" s="31" t="s">
        <v>23</v>
      </c>
      <c r="H779" s="31" t="s">
        <v>142</v>
      </c>
      <c r="I779" s="31"/>
      <c r="J779" s="31"/>
      <c r="K779" s="31"/>
      <c r="L779" s="31"/>
      <c r="M779" s="31"/>
      <c r="N779" s="31"/>
      <c r="O779" s="31"/>
      <c r="P779" s="31"/>
      <c r="Q779" s="31"/>
      <c r="R779" s="31"/>
      <c r="S779" s="31"/>
      <c r="T779" s="31" t="s">
        <v>5922</v>
      </c>
      <c r="U779" s="31" t="s">
        <v>5923</v>
      </c>
      <c r="V779" s="31"/>
      <c r="W779" s="31"/>
      <c r="X779" s="31"/>
      <c r="Y779" s="31"/>
      <c r="Z779" s="31"/>
    </row>
    <row r="780" ht="22.5" customHeight="1">
      <c r="A780" s="30" t="s">
        <v>5924</v>
      </c>
      <c r="B780" s="31" t="s">
        <v>5925</v>
      </c>
      <c r="C780" s="33"/>
      <c r="D780" s="31" t="s">
        <v>5926</v>
      </c>
      <c r="E780" s="31" t="s">
        <v>5927</v>
      </c>
      <c r="F780" s="31" t="s">
        <v>5928</v>
      </c>
      <c r="G780" s="31" t="s">
        <v>23</v>
      </c>
      <c r="H780" s="31" t="s">
        <v>142</v>
      </c>
      <c r="I780" s="31" t="s">
        <v>1573</v>
      </c>
      <c r="J780" s="31" t="s">
        <v>84</v>
      </c>
      <c r="K780" s="31" t="s">
        <v>85</v>
      </c>
      <c r="L780" s="31" t="s">
        <v>226</v>
      </c>
      <c r="M780" s="31" t="s">
        <v>185</v>
      </c>
      <c r="N780" s="31" t="s">
        <v>41</v>
      </c>
      <c r="O780" s="31"/>
      <c r="P780" s="31"/>
      <c r="Q780" s="31"/>
      <c r="R780" s="31" t="s">
        <v>93</v>
      </c>
      <c r="S780" s="31" t="s">
        <v>94</v>
      </c>
      <c r="T780" s="31" t="s">
        <v>5929</v>
      </c>
      <c r="U780" s="31" t="s">
        <v>5930</v>
      </c>
      <c r="V780" s="30" t="s">
        <v>5931</v>
      </c>
      <c r="W780" s="31"/>
      <c r="X780" s="31"/>
      <c r="Y780" s="31"/>
      <c r="Z780" s="31"/>
    </row>
    <row r="781" ht="22.5" customHeight="1">
      <c r="A781" s="30" t="s">
        <v>5932</v>
      </c>
      <c r="B781" s="31" t="s">
        <v>5933</v>
      </c>
      <c r="C781" s="33"/>
      <c r="D781" s="31" t="s">
        <v>78</v>
      </c>
      <c r="E781" s="31" t="s">
        <v>5934</v>
      </c>
      <c r="F781" s="31" t="s">
        <v>5935</v>
      </c>
      <c r="G781" s="31" t="s">
        <v>25</v>
      </c>
      <c r="H781" s="31" t="s">
        <v>82</v>
      </c>
      <c r="I781" s="31" t="s">
        <v>83</v>
      </c>
      <c r="J781" s="31" t="s">
        <v>84</v>
      </c>
      <c r="K781" s="31" t="s">
        <v>107</v>
      </c>
      <c r="L781" s="31" t="s">
        <v>86</v>
      </c>
      <c r="M781" s="31" t="s">
        <v>108</v>
      </c>
      <c r="N781" s="31" t="s">
        <v>101</v>
      </c>
      <c r="O781" s="31"/>
      <c r="P781" s="31" t="s">
        <v>5936</v>
      </c>
      <c r="Q781" s="31"/>
      <c r="R781" s="31"/>
      <c r="S781" s="31"/>
      <c r="T781" s="31" t="s">
        <v>111</v>
      </c>
      <c r="U781" s="31" t="s">
        <v>5937</v>
      </c>
      <c r="V781" s="31"/>
      <c r="W781" s="31"/>
      <c r="X781" s="31"/>
      <c r="Y781" s="31"/>
      <c r="Z781" s="31"/>
    </row>
    <row r="782" ht="22.5" customHeight="1">
      <c r="A782" s="30" t="s">
        <v>5938</v>
      </c>
      <c r="B782" s="31" t="s">
        <v>5939</v>
      </c>
      <c r="C782" s="33"/>
      <c r="D782" s="31" t="s">
        <v>78</v>
      </c>
      <c r="E782" s="31" t="s">
        <v>5940</v>
      </c>
      <c r="F782" s="31" t="s">
        <v>5941</v>
      </c>
      <c r="G782" s="31" t="s">
        <v>25</v>
      </c>
      <c r="H782" s="31" t="s">
        <v>82</v>
      </c>
      <c r="I782" s="31" t="s">
        <v>83</v>
      </c>
      <c r="J782" s="31" t="s">
        <v>84</v>
      </c>
      <c r="K782" s="31" t="s">
        <v>85</v>
      </c>
      <c r="L782" s="31" t="s">
        <v>654</v>
      </c>
      <c r="M782" s="31" t="s">
        <v>88</v>
      </c>
      <c r="N782" s="31" t="s">
        <v>89</v>
      </c>
      <c r="O782" s="31"/>
      <c r="P782" s="31"/>
      <c r="Q782" s="31"/>
      <c r="R782" s="31"/>
      <c r="S782" s="31" t="s">
        <v>5942</v>
      </c>
      <c r="T782" s="31" t="s">
        <v>5943</v>
      </c>
      <c r="U782" s="31" t="s">
        <v>5944</v>
      </c>
      <c r="V782" s="31"/>
      <c r="W782" s="31"/>
      <c r="X782" s="31"/>
      <c r="Y782" s="31"/>
      <c r="Z782" s="31"/>
    </row>
    <row r="783" ht="22.5" customHeight="1">
      <c r="A783" s="30" t="s">
        <v>5945</v>
      </c>
      <c r="B783" s="31" t="s">
        <v>5946</v>
      </c>
      <c r="C783" s="33"/>
      <c r="D783" s="31" t="s">
        <v>78</v>
      </c>
      <c r="E783" s="31" t="s">
        <v>5947</v>
      </c>
      <c r="F783" s="31" t="s">
        <v>5948</v>
      </c>
      <c r="G783" s="31" t="s">
        <v>25</v>
      </c>
      <c r="H783" s="31" t="s">
        <v>82</v>
      </c>
      <c r="I783" s="31" t="s">
        <v>5901</v>
      </c>
      <c r="J783" s="31" t="s">
        <v>84</v>
      </c>
      <c r="K783" s="31" t="s">
        <v>85</v>
      </c>
      <c r="L783" s="31" t="s">
        <v>86</v>
      </c>
      <c r="M783" s="31" t="s">
        <v>89</v>
      </c>
      <c r="N783" s="31" t="s">
        <v>108</v>
      </c>
      <c r="O783" s="31"/>
      <c r="P783" s="31" t="s">
        <v>5949</v>
      </c>
      <c r="Q783" s="31"/>
      <c r="R783" s="31"/>
      <c r="S783" s="31" t="s">
        <v>493</v>
      </c>
      <c r="T783" s="31"/>
      <c r="U783" s="31" t="s">
        <v>5950</v>
      </c>
      <c r="V783" s="31"/>
      <c r="W783" s="31"/>
      <c r="X783" s="31"/>
      <c r="Y783" s="31"/>
      <c r="Z783" s="31"/>
    </row>
    <row r="784" ht="22.5" customHeight="1">
      <c r="A784" s="30" t="s">
        <v>5951</v>
      </c>
      <c r="B784" s="31" t="s">
        <v>5952</v>
      </c>
      <c r="C784" s="33"/>
      <c r="D784" s="31" t="s">
        <v>5953</v>
      </c>
      <c r="E784" s="31" t="s">
        <v>5954</v>
      </c>
      <c r="F784" s="31"/>
      <c r="G784" s="31" t="s">
        <v>23</v>
      </c>
      <c r="H784" s="31" t="s">
        <v>142</v>
      </c>
      <c r="I784" s="31" t="s">
        <v>119</v>
      </c>
      <c r="J784" s="31" t="s">
        <v>84</v>
      </c>
      <c r="K784" s="31"/>
      <c r="L784" s="31"/>
      <c r="M784" s="31" t="s">
        <v>88</v>
      </c>
      <c r="N784" s="31" t="s">
        <v>89</v>
      </c>
      <c r="O784" s="31"/>
      <c r="P784" s="31"/>
      <c r="Q784" s="31"/>
      <c r="R784" s="31"/>
      <c r="S784" s="31"/>
      <c r="T784" s="31" t="s">
        <v>5955</v>
      </c>
      <c r="U784" s="31" t="s">
        <v>5956</v>
      </c>
      <c r="V784" s="31"/>
      <c r="W784" s="31"/>
      <c r="X784" s="31"/>
      <c r="Y784" s="31"/>
      <c r="Z784" s="31"/>
    </row>
    <row r="785" ht="22.5" customHeight="1">
      <c r="A785" s="30" t="s">
        <v>5957</v>
      </c>
      <c r="B785" s="31" t="s">
        <v>5958</v>
      </c>
      <c r="C785" s="33"/>
      <c r="D785" s="31" t="s">
        <v>5959</v>
      </c>
      <c r="E785" s="31" t="s">
        <v>5960</v>
      </c>
      <c r="F785" s="31"/>
      <c r="G785" s="31" t="s">
        <v>23</v>
      </c>
      <c r="H785" s="31" t="s">
        <v>142</v>
      </c>
      <c r="I785" s="31"/>
      <c r="J785" s="31"/>
      <c r="K785" s="31"/>
      <c r="L785" s="31"/>
      <c r="M785" s="31"/>
      <c r="N785" s="31"/>
      <c r="O785" s="31"/>
      <c r="P785" s="31"/>
      <c r="Q785" s="31"/>
      <c r="R785" s="31"/>
      <c r="S785" s="31"/>
      <c r="T785" s="31" t="s">
        <v>5961</v>
      </c>
      <c r="U785" s="31" t="s">
        <v>5962</v>
      </c>
      <c r="V785" s="31"/>
      <c r="W785" s="31"/>
      <c r="X785" s="31"/>
      <c r="Y785" s="31"/>
      <c r="Z785" s="31"/>
    </row>
    <row r="786" ht="22.5" customHeight="1">
      <c r="A786" s="30" t="s">
        <v>5963</v>
      </c>
      <c r="B786" s="31" t="s">
        <v>5964</v>
      </c>
      <c r="C786" s="33"/>
      <c r="D786" s="31" t="s">
        <v>5965</v>
      </c>
      <c r="E786" s="31" t="s">
        <v>5966</v>
      </c>
      <c r="F786" s="31"/>
      <c r="G786" s="31" t="s">
        <v>23</v>
      </c>
      <c r="H786" s="31" t="s">
        <v>142</v>
      </c>
      <c r="I786" s="31" t="s">
        <v>264</v>
      </c>
      <c r="J786" s="31" t="s">
        <v>84</v>
      </c>
      <c r="K786" s="31" t="s">
        <v>107</v>
      </c>
      <c r="L786" s="31" t="s">
        <v>280</v>
      </c>
      <c r="M786" s="31" t="s">
        <v>542</v>
      </c>
      <c r="N786" s="31" t="s">
        <v>108</v>
      </c>
      <c r="O786" s="31"/>
      <c r="P786" s="31"/>
      <c r="Q786" s="31"/>
      <c r="R786" s="31"/>
      <c r="S786" s="31"/>
      <c r="T786" s="31" t="s">
        <v>5967</v>
      </c>
      <c r="U786" s="31" t="s">
        <v>5968</v>
      </c>
      <c r="V786" s="31"/>
      <c r="W786" s="31"/>
      <c r="X786" s="31"/>
      <c r="Y786" s="31"/>
      <c r="Z786" s="31"/>
    </row>
    <row r="787" ht="22.5" customHeight="1">
      <c r="A787" s="30" t="s">
        <v>5969</v>
      </c>
      <c r="B787" s="31" t="s">
        <v>5970</v>
      </c>
      <c r="C787" s="33"/>
      <c r="D787" s="31" t="s">
        <v>5971</v>
      </c>
      <c r="E787" s="31" t="s">
        <v>5972</v>
      </c>
      <c r="F787" s="30" t="s">
        <v>5973</v>
      </c>
      <c r="G787" s="31" t="s">
        <v>23</v>
      </c>
      <c r="H787" s="31" t="s">
        <v>142</v>
      </c>
      <c r="I787" s="31" t="s">
        <v>1722</v>
      </c>
      <c r="J787" s="31" t="s">
        <v>84</v>
      </c>
      <c r="K787" s="31" t="s">
        <v>85</v>
      </c>
      <c r="L787" s="31" t="s">
        <v>226</v>
      </c>
      <c r="M787" s="31" t="s">
        <v>89</v>
      </c>
      <c r="N787" s="31" t="s">
        <v>108</v>
      </c>
      <c r="O787" s="31"/>
      <c r="P787" s="31" t="s">
        <v>109</v>
      </c>
      <c r="Q787" s="31"/>
      <c r="R787" s="31"/>
      <c r="S787" s="31"/>
      <c r="T787" s="31" t="s">
        <v>5974</v>
      </c>
      <c r="U787" s="31" t="s">
        <v>5975</v>
      </c>
      <c r="V787" s="31"/>
      <c r="W787" s="31"/>
      <c r="X787" s="31"/>
      <c r="Y787" s="31"/>
      <c r="Z787" s="31"/>
    </row>
    <row r="788" ht="22.5" customHeight="1">
      <c r="A788" s="30" t="s">
        <v>5976</v>
      </c>
      <c r="B788" s="31" t="s">
        <v>5977</v>
      </c>
      <c r="C788" s="33"/>
      <c r="D788" s="31" t="s">
        <v>5978</v>
      </c>
      <c r="E788" s="31" t="s">
        <v>5979</v>
      </c>
      <c r="F788" s="31" t="s">
        <v>5980</v>
      </c>
      <c r="G788" s="31" t="s">
        <v>23</v>
      </c>
      <c r="H788" s="31" t="s">
        <v>142</v>
      </c>
      <c r="I788" s="31" t="s">
        <v>209</v>
      </c>
      <c r="J788" s="31" t="s">
        <v>84</v>
      </c>
      <c r="K788" s="31" t="s">
        <v>173</v>
      </c>
      <c r="L788" s="31" t="s">
        <v>86</v>
      </c>
      <c r="M788" s="31" t="s">
        <v>41</v>
      </c>
      <c r="N788" s="31" t="s">
        <v>120</v>
      </c>
      <c r="O788" s="31"/>
      <c r="P788" s="31" t="s">
        <v>734</v>
      </c>
      <c r="Q788" s="30" t="s">
        <v>5981</v>
      </c>
      <c r="R788" s="31" t="s">
        <v>93</v>
      </c>
      <c r="S788" s="31" t="s">
        <v>689</v>
      </c>
      <c r="T788" s="31" t="s">
        <v>5982</v>
      </c>
      <c r="U788" s="31" t="s">
        <v>5983</v>
      </c>
      <c r="V788" s="31"/>
      <c r="W788" s="31"/>
      <c r="X788" s="31"/>
      <c r="Y788" s="31"/>
      <c r="Z788" s="31"/>
    </row>
    <row r="789" ht="22.5" customHeight="1">
      <c r="A789" s="30" t="s">
        <v>5984</v>
      </c>
      <c r="B789" s="31" t="s">
        <v>5985</v>
      </c>
      <c r="C789" s="33"/>
      <c r="D789" s="31" t="s">
        <v>5986</v>
      </c>
      <c r="E789" s="31" t="s">
        <v>5987</v>
      </c>
      <c r="F789" s="31" t="s">
        <v>5988</v>
      </c>
      <c r="G789" s="31" t="s">
        <v>23</v>
      </c>
      <c r="H789" s="31" t="s">
        <v>142</v>
      </c>
      <c r="I789" s="31" t="s">
        <v>264</v>
      </c>
      <c r="J789" s="31" t="s">
        <v>84</v>
      </c>
      <c r="K789" s="31" t="s">
        <v>85</v>
      </c>
      <c r="L789" s="31" t="s">
        <v>226</v>
      </c>
      <c r="M789" s="31" t="s">
        <v>185</v>
      </c>
      <c r="N789" s="31" t="s">
        <v>41</v>
      </c>
      <c r="O789" s="31"/>
      <c r="P789" s="31"/>
      <c r="Q789" s="31"/>
      <c r="R789" s="31" t="s">
        <v>93</v>
      </c>
      <c r="S789" s="31" t="s">
        <v>94</v>
      </c>
      <c r="T789" s="31" t="s">
        <v>5989</v>
      </c>
      <c r="U789" s="31" t="s">
        <v>5990</v>
      </c>
      <c r="V789" s="30" t="s">
        <v>5991</v>
      </c>
      <c r="W789" s="31"/>
      <c r="X789" s="31"/>
      <c r="Y789" s="31"/>
      <c r="Z789" s="31"/>
    </row>
    <row r="790" ht="22.5" customHeight="1">
      <c r="A790" s="30" t="s">
        <v>5992</v>
      </c>
      <c r="B790" s="31" t="s">
        <v>5993</v>
      </c>
      <c r="C790" s="33"/>
      <c r="D790" s="31" t="s">
        <v>5994</v>
      </c>
      <c r="E790" s="31" t="s">
        <v>5995</v>
      </c>
      <c r="F790" s="31" t="s">
        <v>5996</v>
      </c>
      <c r="G790" s="31" t="s">
        <v>23</v>
      </c>
      <c r="H790" s="31" t="s">
        <v>142</v>
      </c>
      <c r="I790" s="31" t="s">
        <v>2689</v>
      </c>
      <c r="J790" s="31" t="s">
        <v>84</v>
      </c>
      <c r="K790" s="31" t="s">
        <v>85</v>
      </c>
      <c r="L790" s="31" t="s">
        <v>280</v>
      </c>
      <c r="M790" s="31" t="s">
        <v>185</v>
      </c>
      <c r="N790" s="31" t="s">
        <v>41</v>
      </c>
      <c r="O790" s="31"/>
      <c r="P790" s="31" t="s">
        <v>2096</v>
      </c>
      <c r="Q790" s="31"/>
      <c r="R790" s="31"/>
      <c r="S790" s="31"/>
      <c r="T790" s="31" t="s">
        <v>5997</v>
      </c>
      <c r="U790" s="31" t="s">
        <v>5998</v>
      </c>
      <c r="V790" s="30" t="s">
        <v>5999</v>
      </c>
      <c r="W790" s="31"/>
      <c r="X790" s="31"/>
      <c r="Y790" s="31"/>
      <c r="Z790" s="31"/>
    </row>
    <row r="791" ht="22.5" customHeight="1">
      <c r="A791" s="30" t="s">
        <v>6000</v>
      </c>
      <c r="B791" s="31" t="s">
        <v>6001</v>
      </c>
      <c r="C791" s="33"/>
      <c r="D791" s="31" t="s">
        <v>6002</v>
      </c>
      <c r="E791" s="31" t="s">
        <v>6003</v>
      </c>
      <c r="F791" s="31"/>
      <c r="G791" s="31" t="s">
        <v>23</v>
      </c>
      <c r="H791" s="31" t="s">
        <v>142</v>
      </c>
      <c r="I791" s="31" t="s">
        <v>750</v>
      </c>
      <c r="J791" s="31" t="s">
        <v>84</v>
      </c>
      <c r="K791" s="31" t="s">
        <v>107</v>
      </c>
      <c r="L791" s="31" t="s">
        <v>280</v>
      </c>
      <c r="M791" s="31" t="s">
        <v>152</v>
      </c>
      <c r="N791" s="31" t="s">
        <v>153</v>
      </c>
      <c r="O791" s="31"/>
      <c r="P791" s="31"/>
      <c r="Q791" s="31"/>
      <c r="R791" s="31"/>
      <c r="S791" s="31"/>
      <c r="T791" s="31" t="s">
        <v>6004</v>
      </c>
      <c r="U791" s="31" t="s">
        <v>6005</v>
      </c>
      <c r="V791" s="31"/>
      <c r="W791" s="31"/>
      <c r="X791" s="31"/>
      <c r="Y791" s="31"/>
      <c r="Z791" s="31"/>
    </row>
    <row r="792" ht="22.5" customHeight="1">
      <c r="A792" s="30" t="s">
        <v>6006</v>
      </c>
      <c r="B792" s="31" t="s">
        <v>6007</v>
      </c>
      <c r="C792" s="33"/>
      <c r="D792" s="31" t="s">
        <v>6008</v>
      </c>
      <c r="E792" s="31" t="s">
        <v>6009</v>
      </c>
      <c r="F792" s="31"/>
      <c r="G792" s="31" t="s">
        <v>23</v>
      </c>
      <c r="H792" s="31" t="s">
        <v>142</v>
      </c>
      <c r="I792" s="31" t="s">
        <v>2195</v>
      </c>
      <c r="J792" s="31" t="s">
        <v>84</v>
      </c>
      <c r="K792" s="31" t="s">
        <v>85</v>
      </c>
      <c r="L792" s="31" t="s">
        <v>280</v>
      </c>
      <c r="M792" s="31" t="s">
        <v>52</v>
      </c>
      <c r="N792" s="31" t="s">
        <v>144</v>
      </c>
      <c r="O792" s="31"/>
      <c r="P792" s="31"/>
      <c r="Q792" s="31"/>
      <c r="R792" s="31"/>
      <c r="S792" s="31"/>
      <c r="T792" s="31" t="s">
        <v>6010</v>
      </c>
      <c r="U792" s="31" t="s">
        <v>6011</v>
      </c>
      <c r="V792" s="31"/>
      <c r="W792" s="31"/>
      <c r="X792" s="31"/>
      <c r="Y792" s="31"/>
      <c r="Z792" s="31"/>
    </row>
    <row r="793" ht="22.5" customHeight="1">
      <c r="A793" s="30" t="s">
        <v>6012</v>
      </c>
      <c r="B793" s="31" t="s">
        <v>6013</v>
      </c>
      <c r="C793" s="33"/>
      <c r="D793" s="31" t="s">
        <v>6014</v>
      </c>
      <c r="E793" s="31" t="s">
        <v>6015</v>
      </c>
      <c r="F793" s="31"/>
      <c r="G793" s="31" t="s">
        <v>23</v>
      </c>
      <c r="H793" s="31" t="s">
        <v>142</v>
      </c>
      <c r="I793" s="31"/>
      <c r="J793" s="31"/>
      <c r="K793" s="31"/>
      <c r="L793" s="31"/>
      <c r="M793" s="31"/>
      <c r="N793" s="31"/>
      <c r="O793" s="31"/>
      <c r="P793" s="31"/>
      <c r="Q793" s="31"/>
      <c r="R793" s="31"/>
      <c r="S793" s="31"/>
      <c r="T793" s="31" t="s">
        <v>6016</v>
      </c>
      <c r="U793" s="31" t="s">
        <v>6017</v>
      </c>
      <c r="V793" s="31"/>
      <c r="W793" s="31"/>
      <c r="X793" s="31"/>
      <c r="Y793" s="31"/>
      <c r="Z793" s="31"/>
    </row>
    <row r="794" ht="22.5" customHeight="1">
      <c r="A794" s="30" t="s">
        <v>6018</v>
      </c>
      <c r="B794" s="31" t="s">
        <v>392</v>
      </c>
      <c r="C794" s="32" t="s">
        <v>20</v>
      </c>
      <c r="D794" s="31" t="s">
        <v>6019</v>
      </c>
      <c r="E794" s="31" t="s">
        <v>6020</v>
      </c>
      <c r="F794" s="31" t="s">
        <v>6021</v>
      </c>
      <c r="G794" s="31" t="s">
        <v>23</v>
      </c>
      <c r="H794" s="31" t="s">
        <v>142</v>
      </c>
      <c r="I794" s="31" t="s">
        <v>209</v>
      </c>
      <c r="J794" s="31" t="s">
        <v>84</v>
      </c>
      <c r="K794" s="31" t="s">
        <v>107</v>
      </c>
      <c r="L794" s="31" t="s">
        <v>86</v>
      </c>
      <c r="M794" s="31" t="s">
        <v>576</v>
      </c>
      <c r="N794" s="31" t="s">
        <v>185</v>
      </c>
      <c r="O794" s="31"/>
      <c r="P794" s="31"/>
      <c r="Q794" s="31"/>
      <c r="R794" s="31" t="s">
        <v>93</v>
      </c>
      <c r="S794" s="31" t="s">
        <v>94</v>
      </c>
      <c r="T794" s="31" t="s">
        <v>6022</v>
      </c>
      <c r="U794" s="31" t="s">
        <v>6023</v>
      </c>
      <c r="V794" s="31"/>
      <c r="W794" s="31"/>
      <c r="X794" s="31"/>
      <c r="Y794" s="31"/>
      <c r="Z794" s="31"/>
    </row>
    <row r="795" ht="22.5" customHeight="1">
      <c r="A795" s="30" t="s">
        <v>6024</v>
      </c>
      <c r="B795" s="31" t="s">
        <v>6025</v>
      </c>
      <c r="C795" s="33"/>
      <c r="D795" s="31" t="s">
        <v>6026</v>
      </c>
      <c r="E795" s="31" t="s">
        <v>6027</v>
      </c>
      <c r="F795" s="31"/>
      <c r="G795" s="31" t="s">
        <v>23</v>
      </c>
      <c r="H795" s="31" t="s">
        <v>142</v>
      </c>
      <c r="I795" s="31" t="s">
        <v>6028</v>
      </c>
      <c r="J795" s="31" t="s">
        <v>84</v>
      </c>
      <c r="K795" s="31"/>
      <c r="L795" s="31"/>
      <c r="M795" s="31" t="s">
        <v>41</v>
      </c>
      <c r="N795" s="31" t="s">
        <v>120</v>
      </c>
      <c r="O795" s="31"/>
      <c r="P795" s="31"/>
      <c r="Q795" s="31"/>
      <c r="R795" s="31"/>
      <c r="S795" s="31"/>
      <c r="T795" s="31" t="s">
        <v>6029</v>
      </c>
      <c r="U795" s="31" t="s">
        <v>6030</v>
      </c>
      <c r="V795" s="31"/>
      <c r="W795" s="31"/>
      <c r="X795" s="31"/>
      <c r="Y795" s="31"/>
      <c r="Z795" s="31"/>
    </row>
    <row r="796" ht="22.5" customHeight="1">
      <c r="A796" s="30" t="s">
        <v>6031</v>
      </c>
      <c r="B796" s="31" t="s">
        <v>6032</v>
      </c>
      <c r="C796" s="33"/>
      <c r="D796" s="31" t="s">
        <v>6033</v>
      </c>
      <c r="E796" s="31" t="s">
        <v>6034</v>
      </c>
      <c r="F796" s="31" t="s">
        <v>6035</v>
      </c>
      <c r="G796" s="31" t="s">
        <v>23</v>
      </c>
      <c r="H796" s="31" t="s">
        <v>142</v>
      </c>
      <c r="I796" s="31" t="s">
        <v>1722</v>
      </c>
      <c r="J796" s="31" t="s">
        <v>84</v>
      </c>
      <c r="K796" s="31" t="s">
        <v>107</v>
      </c>
      <c r="L796" s="31" t="s">
        <v>654</v>
      </c>
      <c r="M796" s="31" t="s">
        <v>89</v>
      </c>
      <c r="N796" s="31" t="s">
        <v>108</v>
      </c>
      <c r="O796" s="31"/>
      <c r="P796" s="31"/>
      <c r="Q796" s="30" t="s">
        <v>6036</v>
      </c>
      <c r="R796" s="31" t="s">
        <v>93</v>
      </c>
      <c r="S796" s="31" t="s">
        <v>6037</v>
      </c>
      <c r="T796" s="31" t="s">
        <v>6038</v>
      </c>
      <c r="U796" s="31" t="s">
        <v>6039</v>
      </c>
      <c r="V796" s="31"/>
      <c r="W796" s="31"/>
      <c r="X796" s="31"/>
      <c r="Y796" s="31"/>
      <c r="Z796" s="31"/>
    </row>
    <row r="797" ht="22.5" customHeight="1">
      <c r="A797" s="30" t="s">
        <v>6040</v>
      </c>
      <c r="B797" s="31" t="s">
        <v>6041</v>
      </c>
      <c r="C797" s="33"/>
      <c r="D797" s="31" t="s">
        <v>6042</v>
      </c>
      <c r="E797" s="31" t="s">
        <v>6043</v>
      </c>
      <c r="F797" s="31"/>
      <c r="G797" s="31" t="s">
        <v>23</v>
      </c>
      <c r="H797" s="31" t="s">
        <v>142</v>
      </c>
      <c r="I797" s="31" t="s">
        <v>5741</v>
      </c>
      <c r="J797" s="31" t="s">
        <v>84</v>
      </c>
      <c r="K797" s="31"/>
      <c r="L797" s="31"/>
      <c r="M797" s="31" t="s">
        <v>41</v>
      </c>
      <c r="N797" s="31" t="s">
        <v>120</v>
      </c>
      <c r="O797" s="31"/>
      <c r="P797" s="31"/>
      <c r="Q797" s="31"/>
      <c r="R797" s="31"/>
      <c r="S797" s="31"/>
      <c r="T797" s="31" t="s">
        <v>6044</v>
      </c>
      <c r="U797" s="31" t="s">
        <v>6045</v>
      </c>
      <c r="V797" s="31"/>
      <c r="W797" s="31"/>
      <c r="X797" s="31"/>
      <c r="Y797" s="31"/>
      <c r="Z797" s="31"/>
    </row>
    <row r="798" ht="22.5" customHeight="1">
      <c r="A798" s="30" t="s">
        <v>6046</v>
      </c>
      <c r="B798" s="31" t="s">
        <v>6047</v>
      </c>
      <c r="C798" s="33"/>
      <c r="D798" s="31" t="s">
        <v>6048</v>
      </c>
      <c r="E798" s="31" t="s">
        <v>6049</v>
      </c>
      <c r="F798" s="31"/>
      <c r="G798" s="31" t="s">
        <v>23</v>
      </c>
      <c r="H798" s="31" t="s">
        <v>142</v>
      </c>
      <c r="I798" s="31" t="s">
        <v>1663</v>
      </c>
      <c r="J798" s="31" t="s">
        <v>84</v>
      </c>
      <c r="K798" s="31"/>
      <c r="L798" s="31"/>
      <c r="M798" s="31" t="s">
        <v>185</v>
      </c>
      <c r="N798" s="31" t="s">
        <v>41</v>
      </c>
      <c r="O798" s="31"/>
      <c r="P798" s="31" t="s">
        <v>436</v>
      </c>
      <c r="Q798" s="31"/>
      <c r="R798" s="31" t="s">
        <v>93</v>
      </c>
      <c r="S798" s="31" t="s">
        <v>689</v>
      </c>
      <c r="T798" s="31" t="s">
        <v>6050</v>
      </c>
      <c r="U798" s="31" t="s">
        <v>6051</v>
      </c>
      <c r="V798" s="30" t="s">
        <v>6052</v>
      </c>
      <c r="W798" s="31"/>
      <c r="X798" s="31"/>
      <c r="Y798" s="31"/>
      <c r="Z798" s="31"/>
    </row>
    <row r="799" ht="22.5" customHeight="1">
      <c r="A799" s="30" t="s">
        <v>6053</v>
      </c>
      <c r="B799" s="31" t="s">
        <v>6054</v>
      </c>
      <c r="C799" s="33"/>
      <c r="D799" s="31" t="s">
        <v>6055</v>
      </c>
      <c r="E799" s="31" t="s">
        <v>6056</v>
      </c>
      <c r="F799" s="31"/>
      <c r="G799" s="31" t="s">
        <v>36</v>
      </c>
      <c r="H799" s="31" t="s">
        <v>142</v>
      </c>
      <c r="I799" s="31" t="s">
        <v>119</v>
      </c>
      <c r="J799" s="31" t="s">
        <v>84</v>
      </c>
      <c r="K799" s="31" t="s">
        <v>85</v>
      </c>
      <c r="L799" s="31" t="s">
        <v>226</v>
      </c>
      <c r="M799" s="31" t="s">
        <v>88</v>
      </c>
      <c r="N799" s="31" t="s">
        <v>89</v>
      </c>
      <c r="O799" s="31"/>
      <c r="P799" s="31" t="s">
        <v>445</v>
      </c>
      <c r="Q799" s="31"/>
      <c r="R799" s="31" t="s">
        <v>93</v>
      </c>
      <c r="S799" s="31" t="s">
        <v>94</v>
      </c>
      <c r="T799" s="31" t="s">
        <v>6057</v>
      </c>
      <c r="U799" s="31" t="s">
        <v>6058</v>
      </c>
      <c r="V799" s="30" t="s">
        <v>6059</v>
      </c>
      <c r="W799" s="31"/>
      <c r="X799" s="31"/>
      <c r="Y799" s="31"/>
      <c r="Z799" s="31"/>
    </row>
    <row r="800" ht="22.5" customHeight="1">
      <c r="A800" s="30" t="s">
        <v>6060</v>
      </c>
      <c r="B800" s="31" t="s">
        <v>6061</v>
      </c>
      <c r="C800" s="33"/>
      <c r="D800" s="31" t="s">
        <v>6062</v>
      </c>
      <c r="E800" s="31" t="s">
        <v>6063</v>
      </c>
      <c r="F800" s="31"/>
      <c r="G800" s="31" t="s">
        <v>23</v>
      </c>
      <c r="H800" s="31" t="s">
        <v>142</v>
      </c>
      <c r="I800" s="31" t="s">
        <v>1167</v>
      </c>
      <c r="J800" s="31" t="s">
        <v>84</v>
      </c>
      <c r="K800" s="31" t="s">
        <v>85</v>
      </c>
      <c r="L800" s="31" t="s">
        <v>280</v>
      </c>
      <c r="M800" s="31" t="s">
        <v>542</v>
      </c>
      <c r="N800" s="31" t="s">
        <v>41</v>
      </c>
      <c r="O800" s="31"/>
      <c r="P800" s="31"/>
      <c r="Q800" s="31"/>
      <c r="R800" s="31"/>
      <c r="S800" s="31"/>
      <c r="T800" s="31" t="s">
        <v>6064</v>
      </c>
      <c r="U800" s="31" t="s">
        <v>6065</v>
      </c>
      <c r="V800" s="31"/>
      <c r="W800" s="31"/>
      <c r="X800" s="31"/>
      <c r="Y800" s="31"/>
      <c r="Z800" s="31"/>
    </row>
    <row r="801" ht="22.5" customHeight="1">
      <c r="A801" s="30" t="s">
        <v>6066</v>
      </c>
      <c r="B801" s="31" t="s">
        <v>79</v>
      </c>
      <c r="C801" s="33"/>
      <c r="D801" s="31" t="s">
        <v>6067</v>
      </c>
      <c r="E801" s="31" t="s">
        <v>6068</v>
      </c>
      <c r="F801" s="31" t="s">
        <v>6069</v>
      </c>
      <c r="G801" s="31" t="s">
        <v>23</v>
      </c>
      <c r="H801" s="31" t="s">
        <v>142</v>
      </c>
      <c r="I801" s="31" t="s">
        <v>1290</v>
      </c>
      <c r="J801" s="31" t="s">
        <v>84</v>
      </c>
      <c r="K801" s="31" t="s">
        <v>107</v>
      </c>
      <c r="L801" s="31" t="s">
        <v>86</v>
      </c>
      <c r="M801" s="31" t="s">
        <v>185</v>
      </c>
      <c r="N801" s="31" t="s">
        <v>41</v>
      </c>
      <c r="O801" s="31"/>
      <c r="P801" s="31"/>
      <c r="Q801" s="31"/>
      <c r="R801" s="31" t="s">
        <v>93</v>
      </c>
      <c r="S801" s="31" t="s">
        <v>321</v>
      </c>
      <c r="T801" s="31" t="s">
        <v>6070</v>
      </c>
      <c r="U801" s="31" t="s">
        <v>6071</v>
      </c>
      <c r="V801" s="30" t="s">
        <v>6072</v>
      </c>
      <c r="W801" s="31"/>
      <c r="X801" s="31"/>
      <c r="Y801" s="31"/>
      <c r="Z801" s="31"/>
    </row>
    <row r="802" ht="22.5" customHeight="1">
      <c r="A802" s="30" t="s">
        <v>6073</v>
      </c>
      <c r="B802" s="31" t="s">
        <v>6074</v>
      </c>
      <c r="C802" s="32" t="s">
        <v>20</v>
      </c>
      <c r="D802" s="31" t="s">
        <v>6075</v>
      </c>
      <c r="E802" s="31" t="s">
        <v>6076</v>
      </c>
      <c r="F802" s="31" t="s">
        <v>6077</v>
      </c>
      <c r="G802" s="31" t="s">
        <v>23</v>
      </c>
      <c r="H802" s="31" t="s">
        <v>142</v>
      </c>
      <c r="I802" s="31" t="s">
        <v>1722</v>
      </c>
      <c r="J802" s="31" t="s">
        <v>84</v>
      </c>
      <c r="K802" s="31" t="s">
        <v>107</v>
      </c>
      <c r="L802" s="31" t="s">
        <v>226</v>
      </c>
      <c r="M802" s="31" t="s">
        <v>185</v>
      </c>
      <c r="N802" s="31" t="s">
        <v>41</v>
      </c>
      <c r="O802" s="31"/>
      <c r="P802" s="31" t="s">
        <v>1307</v>
      </c>
      <c r="Q802" s="31"/>
      <c r="R802" s="31" t="s">
        <v>93</v>
      </c>
      <c r="S802" s="31" t="s">
        <v>2222</v>
      </c>
      <c r="T802" s="31" t="s">
        <v>6078</v>
      </c>
      <c r="U802" s="31" t="s">
        <v>6079</v>
      </c>
      <c r="V802" s="30" t="s">
        <v>6080</v>
      </c>
      <c r="W802" s="31"/>
      <c r="X802" s="31"/>
      <c r="Y802" s="31"/>
      <c r="Z802" s="31"/>
    </row>
    <row r="803" ht="22.5" customHeight="1">
      <c r="A803" s="30" t="s">
        <v>6081</v>
      </c>
      <c r="B803" s="31" t="s">
        <v>6082</v>
      </c>
      <c r="C803" s="33"/>
      <c r="D803" s="31" t="s">
        <v>6083</v>
      </c>
      <c r="E803" s="31" t="s">
        <v>6084</v>
      </c>
      <c r="F803" s="31"/>
      <c r="G803" s="31" t="s">
        <v>23</v>
      </c>
      <c r="H803" s="31" t="s">
        <v>142</v>
      </c>
      <c r="I803" s="31" t="s">
        <v>6085</v>
      </c>
      <c r="J803" s="31" t="s">
        <v>84</v>
      </c>
      <c r="K803" s="31" t="s">
        <v>85</v>
      </c>
      <c r="L803" s="31" t="s">
        <v>654</v>
      </c>
      <c r="M803" s="31" t="s">
        <v>89</v>
      </c>
      <c r="N803" s="31" t="s">
        <v>108</v>
      </c>
      <c r="O803" s="31"/>
      <c r="P803" s="31" t="s">
        <v>6086</v>
      </c>
      <c r="Q803" s="31"/>
      <c r="R803" s="31" t="s">
        <v>93</v>
      </c>
      <c r="S803" s="31" t="s">
        <v>94</v>
      </c>
      <c r="T803" s="31" t="s">
        <v>6087</v>
      </c>
      <c r="U803" s="31" t="s">
        <v>6088</v>
      </c>
      <c r="V803" s="30" t="s">
        <v>6089</v>
      </c>
      <c r="W803" s="31"/>
      <c r="X803" s="31"/>
      <c r="Y803" s="31"/>
      <c r="Z803" s="31"/>
    </row>
    <row r="804" ht="22.5" customHeight="1">
      <c r="A804" s="30" t="s">
        <v>6090</v>
      </c>
      <c r="B804" s="39" t="s">
        <v>6091</v>
      </c>
      <c r="C804" s="33"/>
      <c r="D804" s="31" t="s">
        <v>6092</v>
      </c>
      <c r="E804" s="31" t="s">
        <v>6093</v>
      </c>
      <c r="F804" s="31"/>
      <c r="G804" s="31" t="s">
        <v>23</v>
      </c>
      <c r="H804" s="31" t="s">
        <v>142</v>
      </c>
      <c r="I804" s="31"/>
      <c r="J804" s="31"/>
      <c r="K804" s="31"/>
      <c r="L804" s="31"/>
      <c r="M804" s="31"/>
      <c r="N804" s="31"/>
      <c r="O804" s="31"/>
      <c r="P804" s="31"/>
      <c r="Q804" s="31"/>
      <c r="R804" s="31"/>
      <c r="S804" s="31"/>
      <c r="T804" s="31" t="s">
        <v>6094</v>
      </c>
      <c r="U804" s="31" t="s">
        <v>6095</v>
      </c>
      <c r="V804" s="31"/>
      <c r="W804" s="31"/>
      <c r="X804" s="31"/>
      <c r="Y804" s="31"/>
      <c r="Z804" s="31"/>
    </row>
    <row r="805" ht="22.5" customHeight="1">
      <c r="A805" s="30" t="s">
        <v>6096</v>
      </c>
      <c r="B805" s="39" t="s">
        <v>6097</v>
      </c>
      <c r="C805" s="33"/>
      <c r="D805" s="31" t="s">
        <v>6098</v>
      </c>
      <c r="E805" s="31" t="s">
        <v>6099</v>
      </c>
      <c r="F805" s="31"/>
      <c r="G805" s="31" t="s">
        <v>23</v>
      </c>
      <c r="H805" s="31" t="s">
        <v>129</v>
      </c>
      <c r="I805" s="31" t="s">
        <v>490</v>
      </c>
      <c r="J805" s="31" t="s">
        <v>84</v>
      </c>
      <c r="K805" s="31" t="s">
        <v>85</v>
      </c>
      <c r="L805" s="31" t="s">
        <v>226</v>
      </c>
      <c r="M805" s="31" t="s">
        <v>144</v>
      </c>
      <c r="N805" s="39" t="s">
        <v>227</v>
      </c>
      <c r="O805" s="31"/>
      <c r="P805" s="31" t="s">
        <v>1259</v>
      </c>
      <c r="Q805" s="31"/>
      <c r="R805" s="31"/>
      <c r="S805" s="31"/>
      <c r="T805" s="31" t="s">
        <v>6100</v>
      </c>
      <c r="U805" s="31" t="s">
        <v>6095</v>
      </c>
      <c r="V805" s="30" t="s">
        <v>6101</v>
      </c>
      <c r="W805" s="31"/>
      <c r="X805" s="31"/>
      <c r="Y805" s="31"/>
      <c r="Z805" s="31"/>
    </row>
    <row r="806" ht="22.5" customHeight="1">
      <c r="A806" s="30" t="s">
        <v>6102</v>
      </c>
      <c r="B806" s="31" t="s">
        <v>6103</v>
      </c>
      <c r="C806" s="33"/>
      <c r="D806" s="31" t="s">
        <v>6104</v>
      </c>
      <c r="E806" s="31" t="s">
        <v>6105</v>
      </c>
      <c r="F806" s="31"/>
      <c r="G806" s="31" t="s">
        <v>23</v>
      </c>
      <c r="H806" s="31" t="s">
        <v>385</v>
      </c>
      <c r="I806" s="31" t="s">
        <v>6106</v>
      </c>
      <c r="J806" s="31" t="s">
        <v>84</v>
      </c>
      <c r="K806" s="31" t="s">
        <v>107</v>
      </c>
      <c r="L806" s="31" t="s">
        <v>86</v>
      </c>
      <c r="M806" s="31" t="s">
        <v>185</v>
      </c>
      <c r="N806" s="31" t="s">
        <v>41</v>
      </c>
      <c r="O806" s="31"/>
      <c r="P806" s="31"/>
      <c r="Q806" s="31"/>
      <c r="R806" s="31"/>
      <c r="S806" s="31" t="s">
        <v>133</v>
      </c>
      <c r="T806" s="31" t="s">
        <v>6107</v>
      </c>
      <c r="U806" s="31" t="s">
        <v>6108</v>
      </c>
      <c r="V806" s="31"/>
      <c r="W806" s="31"/>
      <c r="X806" s="31"/>
      <c r="Y806" s="31"/>
      <c r="Z806" s="31"/>
    </row>
    <row r="807" ht="22.5" customHeight="1">
      <c r="A807" s="30" t="s">
        <v>6109</v>
      </c>
      <c r="B807" s="31" t="s">
        <v>6110</v>
      </c>
      <c r="C807" s="33"/>
      <c r="D807" s="31" t="s">
        <v>6111</v>
      </c>
      <c r="E807" s="31" t="s">
        <v>6112</v>
      </c>
      <c r="F807" s="31"/>
      <c r="G807" s="31" t="s">
        <v>92</v>
      </c>
      <c r="H807" s="31" t="s">
        <v>142</v>
      </c>
      <c r="I807" s="31"/>
      <c r="J807" s="31"/>
      <c r="K807" s="31"/>
      <c r="L807" s="31"/>
      <c r="M807" s="31"/>
      <c r="N807" s="31"/>
      <c r="O807" s="31"/>
      <c r="P807" s="31"/>
      <c r="Q807" s="31"/>
      <c r="R807" s="31"/>
      <c r="S807" s="31"/>
      <c r="T807" s="31" t="s">
        <v>6113</v>
      </c>
      <c r="U807" s="31" t="s">
        <v>6114</v>
      </c>
      <c r="V807" s="31"/>
      <c r="W807" s="31"/>
      <c r="X807" s="31"/>
      <c r="Y807" s="31"/>
      <c r="Z807" s="31"/>
    </row>
    <row r="808" ht="22.5" customHeight="1">
      <c r="A808" s="30" t="s">
        <v>6115</v>
      </c>
      <c r="B808" s="31" t="s">
        <v>6116</v>
      </c>
      <c r="C808" s="33"/>
      <c r="D808" s="31" t="s">
        <v>6117</v>
      </c>
      <c r="E808" s="31" t="s">
        <v>6118</v>
      </c>
      <c r="F808" s="31"/>
      <c r="G808" s="31" t="s">
        <v>23</v>
      </c>
      <c r="H808" s="31" t="s">
        <v>142</v>
      </c>
      <c r="I808" s="31" t="s">
        <v>303</v>
      </c>
      <c r="J808" s="31" t="s">
        <v>84</v>
      </c>
      <c r="K808" s="31"/>
      <c r="L808" s="31"/>
      <c r="M808" s="39" t="s">
        <v>227</v>
      </c>
      <c r="N808" s="39" t="s">
        <v>228</v>
      </c>
      <c r="O808" s="31"/>
      <c r="P808" s="31"/>
      <c r="Q808" s="31"/>
      <c r="R808" s="31"/>
      <c r="S808" s="31"/>
      <c r="T808" s="31" t="s">
        <v>6119</v>
      </c>
      <c r="U808" s="31" t="s">
        <v>6120</v>
      </c>
      <c r="V808" s="31"/>
      <c r="W808" s="31"/>
      <c r="X808" s="31"/>
      <c r="Y808" s="31"/>
      <c r="Z808" s="31"/>
    </row>
    <row r="809" ht="22.5" customHeight="1">
      <c r="A809" s="30" t="s">
        <v>6121</v>
      </c>
      <c r="B809" s="31" t="s">
        <v>6122</v>
      </c>
      <c r="C809" s="33"/>
      <c r="D809" s="31" t="s">
        <v>6123</v>
      </c>
      <c r="E809" s="31" t="s">
        <v>6124</v>
      </c>
      <c r="F809" s="31"/>
      <c r="G809" s="31" t="s">
        <v>23</v>
      </c>
      <c r="H809" s="31" t="s">
        <v>142</v>
      </c>
      <c r="I809" s="31" t="s">
        <v>336</v>
      </c>
      <c r="J809" s="31" t="s">
        <v>84</v>
      </c>
      <c r="K809" s="31"/>
      <c r="L809" s="31"/>
      <c r="M809" s="31" t="s">
        <v>52</v>
      </c>
      <c r="N809" s="31" t="s">
        <v>569</v>
      </c>
      <c r="O809" s="31"/>
      <c r="P809" s="31"/>
      <c r="Q809" s="31"/>
      <c r="R809" s="31"/>
      <c r="S809" s="31"/>
      <c r="T809" s="31" t="s">
        <v>6125</v>
      </c>
      <c r="U809" s="31" t="s">
        <v>6126</v>
      </c>
      <c r="V809" s="31"/>
      <c r="W809" s="31"/>
      <c r="X809" s="31"/>
      <c r="Y809" s="31"/>
      <c r="Z809" s="31"/>
    </row>
    <row r="810" ht="22.5" customHeight="1">
      <c r="A810" s="30" t="s">
        <v>6127</v>
      </c>
      <c r="B810" s="31" t="s">
        <v>6128</v>
      </c>
      <c r="C810" s="33"/>
      <c r="D810" s="31" t="s">
        <v>6129</v>
      </c>
      <c r="E810" s="31" t="s">
        <v>6130</v>
      </c>
      <c r="F810" s="31"/>
      <c r="G810" s="31" t="s">
        <v>23</v>
      </c>
      <c r="H810" s="31" t="s">
        <v>142</v>
      </c>
      <c r="I810" s="31" t="s">
        <v>750</v>
      </c>
      <c r="J810" s="31" t="s">
        <v>377</v>
      </c>
      <c r="K810" s="31"/>
      <c r="L810" s="31"/>
      <c r="M810" s="31" t="s">
        <v>108</v>
      </c>
      <c r="N810" s="31" t="s">
        <v>101</v>
      </c>
      <c r="O810" s="31"/>
      <c r="P810" s="31"/>
      <c r="Q810" s="31"/>
      <c r="R810" s="31"/>
      <c r="S810" s="31"/>
      <c r="T810" s="31" t="s">
        <v>6131</v>
      </c>
      <c r="U810" s="31" t="s">
        <v>6132</v>
      </c>
      <c r="V810" s="31"/>
      <c r="W810" s="31"/>
      <c r="X810" s="31"/>
      <c r="Y810" s="31"/>
      <c r="Z810" s="31"/>
    </row>
    <row r="811" ht="22.5" customHeight="1">
      <c r="A811" s="30" t="s">
        <v>6133</v>
      </c>
      <c r="B811" s="31" t="s">
        <v>6134</v>
      </c>
      <c r="C811" s="33"/>
      <c r="D811" s="31" t="s">
        <v>6135</v>
      </c>
      <c r="E811" s="31" t="s">
        <v>6136</v>
      </c>
      <c r="F811" s="31"/>
      <c r="G811" s="31" t="s">
        <v>23</v>
      </c>
      <c r="H811" s="31" t="s">
        <v>142</v>
      </c>
      <c r="I811" s="31" t="s">
        <v>428</v>
      </c>
      <c r="J811" s="31" t="s">
        <v>84</v>
      </c>
      <c r="K811" s="31"/>
      <c r="L811" s="31"/>
      <c r="M811" s="31" t="s">
        <v>542</v>
      </c>
      <c r="N811" s="31" t="s">
        <v>41</v>
      </c>
      <c r="O811" s="31"/>
      <c r="P811" s="31"/>
      <c r="Q811" s="31"/>
      <c r="R811" s="31"/>
      <c r="S811" s="31"/>
      <c r="T811" s="31" t="s">
        <v>6137</v>
      </c>
      <c r="U811" s="31" t="s">
        <v>6138</v>
      </c>
      <c r="V811" s="31"/>
      <c r="W811" s="31"/>
      <c r="X811" s="31"/>
      <c r="Y811" s="31"/>
      <c r="Z811" s="31"/>
    </row>
    <row r="812" ht="22.5" customHeight="1">
      <c r="A812" s="30" t="s">
        <v>6139</v>
      </c>
      <c r="B812" s="31" t="s">
        <v>6140</v>
      </c>
      <c r="C812" s="33"/>
      <c r="D812" s="31" t="s">
        <v>6141</v>
      </c>
      <c r="E812" s="31" t="s">
        <v>6142</v>
      </c>
      <c r="F812" s="31"/>
      <c r="G812" s="31" t="s">
        <v>23</v>
      </c>
      <c r="H812" s="31" t="s">
        <v>142</v>
      </c>
      <c r="I812" s="31" t="s">
        <v>119</v>
      </c>
      <c r="J812" s="31" t="s">
        <v>84</v>
      </c>
      <c r="K812" s="31"/>
      <c r="L812" s="31"/>
      <c r="M812" s="31" t="s">
        <v>152</v>
      </c>
      <c r="N812" s="31" t="s">
        <v>88</v>
      </c>
      <c r="O812" s="31"/>
      <c r="P812" s="31"/>
      <c r="Q812" s="31"/>
      <c r="R812" s="31"/>
      <c r="S812" s="31"/>
      <c r="T812" s="31" t="s">
        <v>6143</v>
      </c>
      <c r="U812" s="31" t="s">
        <v>6144</v>
      </c>
      <c r="V812" s="31"/>
      <c r="W812" s="31"/>
      <c r="X812" s="31"/>
      <c r="Y812" s="31"/>
      <c r="Z812" s="31"/>
    </row>
    <row r="813" ht="22.5" customHeight="1">
      <c r="A813" s="30" t="s">
        <v>6145</v>
      </c>
      <c r="B813" s="31" t="s">
        <v>6147</v>
      </c>
      <c r="C813" s="33"/>
      <c r="D813" s="31" t="s">
        <v>6148</v>
      </c>
      <c r="E813" s="31" t="s">
        <v>6149</v>
      </c>
      <c r="F813" s="31" t="s">
        <v>6150</v>
      </c>
      <c r="G813" s="31" t="s">
        <v>68</v>
      </c>
      <c r="H813" s="31" t="s">
        <v>142</v>
      </c>
      <c r="I813" s="31" t="s">
        <v>712</v>
      </c>
      <c r="J813" s="31" t="s">
        <v>377</v>
      </c>
      <c r="K813" s="31" t="s">
        <v>85</v>
      </c>
      <c r="L813" s="31" t="s">
        <v>131</v>
      </c>
      <c r="M813" s="31" t="s">
        <v>88</v>
      </c>
      <c r="N813" s="31" t="s">
        <v>89</v>
      </c>
      <c r="O813" s="31" t="s">
        <v>6151</v>
      </c>
      <c r="P813" s="31" t="s">
        <v>982</v>
      </c>
      <c r="Q813" s="30" t="s">
        <v>6152</v>
      </c>
      <c r="R813" s="31" t="s">
        <v>93</v>
      </c>
      <c r="S813" s="31" t="s">
        <v>6153</v>
      </c>
      <c r="T813" s="31" t="s">
        <v>6154</v>
      </c>
      <c r="U813" s="31" t="s">
        <v>6155</v>
      </c>
      <c r="V813" s="30" t="s">
        <v>6156</v>
      </c>
      <c r="W813" s="31"/>
      <c r="X813" s="31"/>
      <c r="Y813" s="31"/>
      <c r="Z813" s="31" t="s">
        <v>6157</v>
      </c>
    </row>
    <row r="814" ht="22.5" customHeight="1">
      <c r="A814" s="30" t="s">
        <v>6158</v>
      </c>
      <c r="B814" s="31" t="s">
        <v>6159</v>
      </c>
      <c r="C814" s="33"/>
      <c r="D814" s="31" t="s">
        <v>6160</v>
      </c>
      <c r="E814" s="31" t="s">
        <v>6161</v>
      </c>
      <c r="F814" s="31"/>
      <c r="G814" s="31" t="s">
        <v>37</v>
      </c>
      <c r="H814" s="31" t="s">
        <v>142</v>
      </c>
      <c r="I814" s="31" t="s">
        <v>877</v>
      </c>
      <c r="J814" s="31" t="s">
        <v>84</v>
      </c>
      <c r="K814" s="31" t="s">
        <v>85</v>
      </c>
      <c r="L814" s="31" t="s">
        <v>86</v>
      </c>
      <c r="M814" s="31" t="s">
        <v>52</v>
      </c>
      <c r="N814" s="31" t="s">
        <v>144</v>
      </c>
      <c r="O814" s="31"/>
      <c r="P814" s="31" t="s">
        <v>399</v>
      </c>
      <c r="Q814" s="31"/>
      <c r="R814" s="31" t="s">
        <v>93</v>
      </c>
      <c r="S814" s="31" t="s">
        <v>94</v>
      </c>
      <c r="T814" s="31" t="s">
        <v>6162</v>
      </c>
      <c r="U814" s="31" t="s">
        <v>6163</v>
      </c>
      <c r="V814" s="30" t="s">
        <v>6164</v>
      </c>
      <c r="W814" s="31"/>
      <c r="X814" s="31"/>
      <c r="Y814" s="31"/>
      <c r="Z814" s="31"/>
    </row>
    <row r="815" ht="22.5" customHeight="1">
      <c r="A815" s="30" t="s">
        <v>6165</v>
      </c>
      <c r="B815" s="31" t="s">
        <v>6166</v>
      </c>
      <c r="C815" s="33"/>
      <c r="D815" s="31" t="s">
        <v>6167</v>
      </c>
      <c r="E815" s="31" t="s">
        <v>6168</v>
      </c>
      <c r="F815" s="31" t="s">
        <v>6169</v>
      </c>
      <c r="G815" s="31" t="s">
        <v>23</v>
      </c>
      <c r="H815" s="31" t="s">
        <v>142</v>
      </c>
      <c r="I815" s="31" t="s">
        <v>1722</v>
      </c>
      <c r="J815" s="31" t="s">
        <v>84</v>
      </c>
      <c r="K815" s="31" t="s">
        <v>107</v>
      </c>
      <c r="L815" s="31" t="s">
        <v>86</v>
      </c>
      <c r="M815" s="31" t="s">
        <v>155</v>
      </c>
      <c r="N815" s="31" t="s">
        <v>52</v>
      </c>
      <c r="O815" s="31"/>
      <c r="P815" s="31"/>
      <c r="Q815" s="30" t="s">
        <v>6170</v>
      </c>
      <c r="R815" s="31" t="s">
        <v>93</v>
      </c>
      <c r="S815" s="31" t="s">
        <v>689</v>
      </c>
      <c r="T815" s="31" t="s">
        <v>6171</v>
      </c>
      <c r="U815" s="31" t="s">
        <v>6172</v>
      </c>
      <c r="V815" s="31"/>
      <c r="W815" s="31"/>
      <c r="X815" s="31"/>
      <c r="Y815" s="31"/>
      <c r="Z815" s="31"/>
    </row>
    <row r="816" ht="22.5" customHeight="1">
      <c r="A816" s="30" t="s">
        <v>6173</v>
      </c>
      <c r="B816" s="31" t="s">
        <v>6174</v>
      </c>
      <c r="C816" s="33"/>
      <c r="D816" s="31" t="s">
        <v>6175</v>
      </c>
      <c r="E816" s="31" t="s">
        <v>6176</v>
      </c>
      <c r="F816" s="31" t="s">
        <v>6177</v>
      </c>
      <c r="G816" s="31" t="s">
        <v>23</v>
      </c>
      <c r="H816" s="31" t="s">
        <v>142</v>
      </c>
      <c r="I816" s="31" t="s">
        <v>336</v>
      </c>
      <c r="J816" s="31" t="s">
        <v>84</v>
      </c>
      <c r="K816" s="31" t="s">
        <v>173</v>
      </c>
      <c r="L816" s="31" t="s">
        <v>226</v>
      </c>
      <c r="M816" s="31" t="s">
        <v>101</v>
      </c>
      <c r="N816" s="31" t="s">
        <v>155</v>
      </c>
      <c r="O816" s="31" t="s">
        <v>6178</v>
      </c>
      <c r="P816" s="31" t="s">
        <v>4054</v>
      </c>
      <c r="Q816" s="31"/>
      <c r="R816" s="31" t="s">
        <v>93</v>
      </c>
      <c r="S816" s="31" t="s">
        <v>231</v>
      </c>
      <c r="T816" s="31" t="s">
        <v>6179</v>
      </c>
      <c r="U816" s="31" t="s">
        <v>6180</v>
      </c>
      <c r="V816" s="31"/>
      <c r="W816" s="31"/>
      <c r="X816" s="31"/>
      <c r="Y816" s="31"/>
      <c r="Z816" s="31"/>
    </row>
    <row r="817" ht="22.5" customHeight="1">
      <c r="A817" s="30" t="s">
        <v>6181</v>
      </c>
      <c r="B817" s="31" t="s">
        <v>6182</v>
      </c>
      <c r="C817" s="33"/>
      <c r="D817" s="31" t="s">
        <v>6183</v>
      </c>
      <c r="E817" s="31" t="s">
        <v>6184</v>
      </c>
      <c r="F817" s="31" t="s">
        <v>6185</v>
      </c>
      <c r="G817" s="31" t="s">
        <v>23</v>
      </c>
      <c r="H817" s="31" t="s">
        <v>142</v>
      </c>
      <c r="I817" s="31" t="s">
        <v>336</v>
      </c>
      <c r="J817" s="31" t="s">
        <v>84</v>
      </c>
      <c r="K817" s="31" t="s">
        <v>173</v>
      </c>
      <c r="L817" s="31" t="s">
        <v>280</v>
      </c>
      <c r="M817" s="31" t="s">
        <v>155</v>
      </c>
      <c r="N817" s="31" t="s">
        <v>101</v>
      </c>
      <c r="O817" s="31"/>
      <c r="P817" s="31" t="s">
        <v>586</v>
      </c>
      <c r="Q817" s="31"/>
      <c r="R817" s="31" t="s">
        <v>93</v>
      </c>
      <c r="S817" s="31" t="s">
        <v>94</v>
      </c>
      <c r="T817" s="31" t="s">
        <v>6186</v>
      </c>
      <c r="U817" s="31" t="s">
        <v>6187</v>
      </c>
      <c r="V817" s="31"/>
      <c r="W817" s="31"/>
      <c r="X817" s="31"/>
      <c r="Y817" s="31"/>
      <c r="Z817" s="31"/>
    </row>
    <row r="818" ht="22.5" customHeight="1">
      <c r="A818" s="30" t="s">
        <v>6188</v>
      </c>
      <c r="B818" s="31" t="s">
        <v>2783</v>
      </c>
      <c r="C818" s="33"/>
      <c r="D818" s="31" t="s">
        <v>6189</v>
      </c>
      <c r="E818" s="31" t="s">
        <v>6190</v>
      </c>
      <c r="F818" s="31" t="s">
        <v>6191</v>
      </c>
      <c r="G818" s="31" t="s">
        <v>23</v>
      </c>
      <c r="H818" s="31" t="s">
        <v>142</v>
      </c>
      <c r="I818" s="31" t="s">
        <v>6192</v>
      </c>
      <c r="J818" s="31" t="s">
        <v>377</v>
      </c>
      <c r="K818" s="31" t="s">
        <v>107</v>
      </c>
      <c r="L818" s="31" t="s">
        <v>654</v>
      </c>
      <c r="M818" s="31" t="s">
        <v>155</v>
      </c>
      <c r="N818" s="31" t="s">
        <v>52</v>
      </c>
      <c r="O818" s="31"/>
      <c r="P818" s="31" t="s">
        <v>3013</v>
      </c>
      <c r="Q818" s="31"/>
      <c r="R818" s="31" t="s">
        <v>93</v>
      </c>
      <c r="S818" s="31" t="s">
        <v>6193</v>
      </c>
      <c r="T818" s="31" t="s">
        <v>6194</v>
      </c>
      <c r="U818" s="31" t="s">
        <v>6195</v>
      </c>
      <c r="V818" s="31"/>
      <c r="W818" s="31"/>
      <c r="X818" s="31"/>
      <c r="Y818" s="31"/>
      <c r="Z818" s="31" t="s">
        <v>6196</v>
      </c>
    </row>
    <row r="819" ht="22.5" customHeight="1">
      <c r="A819" s="30" t="s">
        <v>6197</v>
      </c>
      <c r="B819" s="31" t="s">
        <v>6198</v>
      </c>
      <c r="C819" s="33"/>
      <c r="D819" s="31" t="s">
        <v>6199</v>
      </c>
      <c r="E819" s="31" t="s">
        <v>6200</v>
      </c>
      <c r="F819" s="31" t="s">
        <v>6201</v>
      </c>
      <c r="G819" s="31" t="s">
        <v>36</v>
      </c>
      <c r="H819" s="31" t="s">
        <v>142</v>
      </c>
      <c r="I819" s="31" t="s">
        <v>686</v>
      </c>
      <c r="J819" s="31" t="s">
        <v>84</v>
      </c>
      <c r="K819" s="31" t="s">
        <v>85</v>
      </c>
      <c r="L819" s="31" t="s">
        <v>280</v>
      </c>
      <c r="M819" s="31" t="s">
        <v>41</v>
      </c>
      <c r="N819" s="31" t="s">
        <v>120</v>
      </c>
      <c r="O819" s="31"/>
      <c r="P819" s="31" t="s">
        <v>281</v>
      </c>
      <c r="Q819" s="31"/>
      <c r="R819" s="31" t="s">
        <v>93</v>
      </c>
      <c r="S819" s="31" t="s">
        <v>94</v>
      </c>
      <c r="T819" s="31" t="s">
        <v>6202</v>
      </c>
      <c r="U819" s="31" t="s">
        <v>6203</v>
      </c>
      <c r="V819" s="31"/>
      <c r="W819" s="31"/>
      <c r="X819" s="31"/>
      <c r="Y819" s="31"/>
      <c r="Z819" s="31"/>
    </row>
    <row r="820" ht="22.5" customHeight="1">
      <c r="A820" s="30" t="s">
        <v>6204</v>
      </c>
      <c r="B820" s="31" t="s">
        <v>6205</v>
      </c>
      <c r="C820" s="33"/>
      <c r="D820" s="31" t="s">
        <v>6206</v>
      </c>
      <c r="E820" s="31" t="s">
        <v>6207</v>
      </c>
      <c r="F820" s="31"/>
      <c r="G820" s="31" t="s">
        <v>36</v>
      </c>
      <c r="H820" s="31" t="s">
        <v>142</v>
      </c>
      <c r="I820" s="31" t="s">
        <v>686</v>
      </c>
      <c r="J820" s="31" t="s">
        <v>84</v>
      </c>
      <c r="K820" s="31" t="s">
        <v>85</v>
      </c>
      <c r="L820" s="31" t="s">
        <v>280</v>
      </c>
      <c r="M820" s="31" t="s">
        <v>41</v>
      </c>
      <c r="N820" s="31" t="s">
        <v>152</v>
      </c>
      <c r="O820" s="31"/>
      <c r="P820" s="31"/>
      <c r="Q820" s="31"/>
      <c r="R820" s="31"/>
      <c r="S820" s="31"/>
      <c r="T820" s="31" t="s">
        <v>6208</v>
      </c>
      <c r="U820" s="31" t="s">
        <v>6209</v>
      </c>
      <c r="V820" s="31"/>
      <c r="W820" s="31"/>
      <c r="X820" s="31"/>
      <c r="Y820" s="31"/>
      <c r="Z820" s="31"/>
    </row>
    <row r="821" ht="22.5" customHeight="1">
      <c r="A821" s="30" t="s">
        <v>6210</v>
      </c>
      <c r="B821" s="31" t="s">
        <v>6211</v>
      </c>
      <c r="C821" s="33"/>
      <c r="D821" s="31" t="s">
        <v>6212</v>
      </c>
      <c r="E821" s="31" t="s">
        <v>6213</v>
      </c>
      <c r="F821" s="31" t="s">
        <v>6214</v>
      </c>
      <c r="G821" s="31" t="s">
        <v>36</v>
      </c>
      <c r="H821" s="31" t="s">
        <v>142</v>
      </c>
      <c r="I821" s="31" t="s">
        <v>319</v>
      </c>
      <c r="J821" s="31" t="s">
        <v>84</v>
      </c>
      <c r="K821" s="31" t="s">
        <v>173</v>
      </c>
      <c r="L821" s="31" t="s">
        <v>86</v>
      </c>
      <c r="M821" s="31" t="s">
        <v>41</v>
      </c>
      <c r="N821" s="31" t="s">
        <v>120</v>
      </c>
      <c r="O821" s="31"/>
      <c r="P821" s="31" t="s">
        <v>399</v>
      </c>
      <c r="Q821" s="31"/>
      <c r="R821" s="31" t="s">
        <v>93</v>
      </c>
      <c r="S821" s="31" t="s">
        <v>94</v>
      </c>
      <c r="T821" s="31" t="s">
        <v>6215</v>
      </c>
      <c r="U821" s="31" t="s">
        <v>6216</v>
      </c>
      <c r="V821" s="31"/>
      <c r="W821" s="31"/>
      <c r="X821" s="31"/>
      <c r="Y821" s="31"/>
      <c r="Z821" s="31"/>
    </row>
    <row r="822" ht="22.5" customHeight="1">
      <c r="A822" s="30" t="s">
        <v>6217</v>
      </c>
      <c r="B822" s="31" t="s">
        <v>6218</v>
      </c>
      <c r="C822" s="33"/>
      <c r="D822" s="31" t="s">
        <v>6219</v>
      </c>
      <c r="E822" s="31" t="s">
        <v>6220</v>
      </c>
      <c r="F822" s="31" t="s">
        <v>6221</v>
      </c>
      <c r="G822" s="31" t="s">
        <v>23</v>
      </c>
      <c r="H822" s="31" t="s">
        <v>142</v>
      </c>
      <c r="I822" s="31" t="s">
        <v>814</v>
      </c>
      <c r="J822" s="31" t="s">
        <v>84</v>
      </c>
      <c r="K822" s="31" t="s">
        <v>107</v>
      </c>
      <c r="L822" s="31" t="s">
        <v>86</v>
      </c>
      <c r="M822" s="31" t="s">
        <v>155</v>
      </c>
      <c r="N822" s="31" t="s">
        <v>52</v>
      </c>
      <c r="O822" s="31"/>
      <c r="P822" s="31" t="s">
        <v>186</v>
      </c>
      <c r="Q822" s="31"/>
      <c r="R822" s="31" t="s">
        <v>93</v>
      </c>
      <c r="S822" s="31" t="s">
        <v>5392</v>
      </c>
      <c r="T822" s="31" t="s">
        <v>6222</v>
      </c>
      <c r="U822" s="31" t="s">
        <v>6223</v>
      </c>
      <c r="V822" s="31"/>
      <c r="W822" s="31"/>
      <c r="X822" s="31" t="s">
        <v>6224</v>
      </c>
      <c r="Y822" s="31" t="s">
        <v>6225</v>
      </c>
      <c r="Z822" s="31"/>
    </row>
    <row r="823" ht="22.5" customHeight="1">
      <c r="A823" s="30" t="s">
        <v>6226</v>
      </c>
      <c r="B823" s="31" t="s">
        <v>6227</v>
      </c>
      <c r="C823" s="33"/>
      <c r="D823" s="31" t="s">
        <v>6228</v>
      </c>
      <c r="E823" s="31" t="s">
        <v>6229</v>
      </c>
      <c r="F823" s="31"/>
      <c r="G823" s="31" t="s">
        <v>23</v>
      </c>
      <c r="H823" s="31" t="s">
        <v>142</v>
      </c>
      <c r="I823" s="31" t="s">
        <v>6230</v>
      </c>
      <c r="J823" s="31" t="s">
        <v>84</v>
      </c>
      <c r="K823" s="31"/>
      <c r="L823" s="31"/>
      <c r="M823" s="31" t="s">
        <v>88</v>
      </c>
      <c r="N823" s="31" t="s">
        <v>89</v>
      </c>
      <c r="O823" s="31"/>
      <c r="P823" s="31"/>
      <c r="Q823" s="31"/>
      <c r="R823" s="31"/>
      <c r="S823" s="31"/>
      <c r="T823" s="31" t="s">
        <v>6231</v>
      </c>
      <c r="U823" s="31" t="s">
        <v>6232</v>
      </c>
      <c r="V823" s="31"/>
      <c r="W823" s="31"/>
      <c r="X823" s="31"/>
      <c r="Y823" s="31"/>
      <c r="Z823" s="31"/>
    </row>
    <row r="824" ht="22.5" customHeight="1">
      <c r="A824" s="30" t="s">
        <v>6233</v>
      </c>
      <c r="B824" s="31" t="s">
        <v>6234</v>
      </c>
      <c r="C824" s="33"/>
      <c r="D824" s="31" t="s">
        <v>6235</v>
      </c>
      <c r="E824" s="31" t="s">
        <v>6236</v>
      </c>
      <c r="F824" s="31" t="s">
        <v>6237</v>
      </c>
      <c r="G824" s="31" t="s">
        <v>23</v>
      </c>
      <c r="H824" s="31" t="s">
        <v>142</v>
      </c>
      <c r="I824" s="31" t="s">
        <v>1722</v>
      </c>
      <c r="J824" s="31" t="s">
        <v>84</v>
      </c>
      <c r="K824" s="31" t="s">
        <v>107</v>
      </c>
      <c r="L824" s="31" t="s">
        <v>654</v>
      </c>
      <c r="M824" s="31" t="s">
        <v>120</v>
      </c>
      <c r="N824" s="31" t="s">
        <v>88</v>
      </c>
      <c r="O824" s="31"/>
      <c r="P824" s="31" t="s">
        <v>2449</v>
      </c>
      <c r="Q824" s="30" t="s">
        <v>6238</v>
      </c>
      <c r="R824" s="31" t="s">
        <v>93</v>
      </c>
      <c r="S824" s="31" t="s">
        <v>689</v>
      </c>
      <c r="T824" s="31" t="s">
        <v>6239</v>
      </c>
      <c r="U824" s="31" t="s">
        <v>6240</v>
      </c>
      <c r="V824" s="31"/>
      <c r="W824" s="31"/>
      <c r="X824" s="31"/>
      <c r="Y824" s="31"/>
      <c r="Z824" s="31"/>
    </row>
    <row r="825" ht="22.5" customHeight="1">
      <c r="A825" s="30" t="s">
        <v>6241</v>
      </c>
      <c r="B825" s="31" t="s">
        <v>6242</v>
      </c>
      <c r="C825" s="33"/>
      <c r="D825" s="31" t="s">
        <v>6243</v>
      </c>
      <c r="E825" s="31" t="s">
        <v>6244</v>
      </c>
      <c r="F825" s="31" t="s">
        <v>6245</v>
      </c>
      <c r="G825" s="31" t="s">
        <v>23</v>
      </c>
      <c r="H825" s="31" t="s">
        <v>142</v>
      </c>
      <c r="I825" s="31" t="s">
        <v>814</v>
      </c>
      <c r="J825" s="31" t="s">
        <v>84</v>
      </c>
      <c r="K825" s="31" t="s">
        <v>85</v>
      </c>
      <c r="L825" s="31" t="s">
        <v>86</v>
      </c>
      <c r="M825" s="31" t="s">
        <v>152</v>
      </c>
      <c r="N825" s="31" t="s">
        <v>153</v>
      </c>
      <c r="O825" s="31"/>
      <c r="P825" s="31" t="s">
        <v>436</v>
      </c>
      <c r="Q825" s="30" t="s">
        <v>6246</v>
      </c>
      <c r="R825" s="31" t="s">
        <v>93</v>
      </c>
      <c r="S825" s="31" t="s">
        <v>689</v>
      </c>
      <c r="T825" s="31" t="s">
        <v>6247</v>
      </c>
      <c r="U825" s="31" t="s">
        <v>6248</v>
      </c>
      <c r="V825" s="31"/>
      <c r="W825" s="31"/>
      <c r="X825" s="31"/>
      <c r="Y825" s="31"/>
      <c r="Z825" s="31"/>
    </row>
    <row r="826" ht="22.5" customHeight="1">
      <c r="A826" s="30" t="s">
        <v>6249</v>
      </c>
      <c r="B826" s="31" t="s">
        <v>6250</v>
      </c>
      <c r="C826" s="33"/>
      <c r="D826" s="31" t="s">
        <v>6251</v>
      </c>
      <c r="E826" s="31" t="s">
        <v>6252</v>
      </c>
      <c r="F826" s="31" t="s">
        <v>6253</v>
      </c>
      <c r="G826" s="31" t="s">
        <v>23</v>
      </c>
      <c r="H826" s="31" t="s">
        <v>142</v>
      </c>
      <c r="I826" s="31" t="s">
        <v>935</v>
      </c>
      <c r="J826" s="31" t="s">
        <v>377</v>
      </c>
      <c r="K826" s="31" t="s">
        <v>85</v>
      </c>
      <c r="L826" s="31" t="s">
        <v>280</v>
      </c>
      <c r="M826" s="31" t="s">
        <v>152</v>
      </c>
      <c r="N826" s="31" t="s">
        <v>153</v>
      </c>
      <c r="O826" s="31"/>
      <c r="P826" s="31"/>
      <c r="Q826" s="31"/>
      <c r="R826" s="31" t="s">
        <v>93</v>
      </c>
      <c r="S826" s="31" t="s">
        <v>2222</v>
      </c>
      <c r="T826" s="31" t="s">
        <v>6254</v>
      </c>
      <c r="U826" s="31" t="s">
        <v>6255</v>
      </c>
      <c r="V826" s="31"/>
      <c r="W826" s="31"/>
      <c r="X826" s="31"/>
      <c r="Y826" s="31"/>
      <c r="Z826" s="31"/>
    </row>
    <row r="827" ht="22.5" customHeight="1">
      <c r="A827" s="30" t="s">
        <v>6256</v>
      </c>
      <c r="B827" s="31" t="s">
        <v>6257</v>
      </c>
      <c r="C827" s="33"/>
      <c r="D827" s="31" t="s">
        <v>6258</v>
      </c>
      <c r="E827" s="31" t="s">
        <v>6259</v>
      </c>
      <c r="F827" s="31" t="s">
        <v>6260</v>
      </c>
      <c r="G827" s="31" t="s">
        <v>23</v>
      </c>
      <c r="H827" s="31" t="s">
        <v>142</v>
      </c>
      <c r="I827" s="31" t="s">
        <v>444</v>
      </c>
      <c r="J827" s="31" t="s">
        <v>84</v>
      </c>
      <c r="K827" s="31" t="s">
        <v>85</v>
      </c>
      <c r="L827" s="31" t="s">
        <v>86</v>
      </c>
      <c r="M827" s="31" t="s">
        <v>152</v>
      </c>
      <c r="N827" s="31" t="s">
        <v>153</v>
      </c>
      <c r="O827" s="31"/>
      <c r="P827" s="31"/>
      <c r="Q827" s="31"/>
      <c r="R827" s="31" t="s">
        <v>93</v>
      </c>
      <c r="S827" s="31" t="s">
        <v>94</v>
      </c>
      <c r="T827" s="31" t="s">
        <v>6261</v>
      </c>
      <c r="U827" s="31" t="s">
        <v>6262</v>
      </c>
      <c r="V827" s="31"/>
      <c r="W827" s="31"/>
      <c r="X827" s="31"/>
      <c r="Y827" s="31"/>
      <c r="Z827" s="31"/>
    </row>
    <row r="828" ht="22.5" customHeight="1">
      <c r="A828" s="30" t="s">
        <v>6263</v>
      </c>
      <c r="B828" s="31" t="s">
        <v>6264</v>
      </c>
      <c r="C828" s="33"/>
      <c r="D828" s="31" t="s">
        <v>6265</v>
      </c>
      <c r="E828" s="31" t="s">
        <v>6266</v>
      </c>
      <c r="F828" s="31"/>
      <c r="G828" s="31" t="s">
        <v>23</v>
      </c>
      <c r="H828" s="31" t="s">
        <v>142</v>
      </c>
      <c r="I828" s="31" t="s">
        <v>6267</v>
      </c>
      <c r="J828" s="31" t="s">
        <v>84</v>
      </c>
      <c r="K828" s="31"/>
      <c r="L828" s="31"/>
      <c r="M828" s="31" t="s">
        <v>542</v>
      </c>
      <c r="N828" s="31" t="s">
        <v>210</v>
      </c>
      <c r="O828" s="31"/>
      <c r="P828" s="31"/>
      <c r="Q828" s="31"/>
      <c r="R828" s="31"/>
      <c r="S828" s="31"/>
      <c r="T828" s="31" t="s">
        <v>6268</v>
      </c>
      <c r="U828" s="31" t="s">
        <v>6269</v>
      </c>
      <c r="V828" s="31"/>
      <c r="W828" s="31"/>
      <c r="X828" s="31"/>
      <c r="Y828" s="31"/>
      <c r="Z828" s="31"/>
    </row>
    <row r="829" ht="22.5" customHeight="1">
      <c r="A829" s="30" t="s">
        <v>6270</v>
      </c>
      <c r="B829" s="39" t="s">
        <v>6271</v>
      </c>
      <c r="C829" s="33"/>
      <c r="D829" s="31" t="s">
        <v>6272</v>
      </c>
      <c r="E829" s="31" t="s">
        <v>6273</v>
      </c>
      <c r="F829" s="31"/>
      <c r="G829" s="31" t="s">
        <v>36</v>
      </c>
      <c r="H829" s="31" t="s">
        <v>142</v>
      </c>
      <c r="I829" s="31" t="s">
        <v>319</v>
      </c>
      <c r="J829" s="31" t="s">
        <v>377</v>
      </c>
      <c r="K829" s="31" t="s">
        <v>85</v>
      </c>
      <c r="L829" s="31" t="s">
        <v>86</v>
      </c>
      <c r="M829" s="31" t="s">
        <v>52</v>
      </c>
      <c r="N829" s="31" t="s">
        <v>144</v>
      </c>
      <c r="O829" s="31"/>
      <c r="P829" s="31"/>
      <c r="Q829" s="31"/>
      <c r="R829" s="31"/>
      <c r="S829" s="31"/>
      <c r="T829" s="31" t="s">
        <v>6274</v>
      </c>
      <c r="U829" s="31" t="s">
        <v>6275</v>
      </c>
      <c r="V829" s="31"/>
      <c r="W829" s="31"/>
      <c r="X829" s="31"/>
      <c r="Y829" s="31"/>
      <c r="Z829" s="31"/>
    </row>
    <row r="830" ht="22.5" customHeight="1">
      <c r="A830" s="30" t="s">
        <v>6276</v>
      </c>
      <c r="B830" s="39" t="s">
        <v>6277</v>
      </c>
      <c r="C830" s="33"/>
      <c r="D830" s="31" t="s">
        <v>6278</v>
      </c>
      <c r="E830" s="31" t="s">
        <v>6279</v>
      </c>
      <c r="F830" s="31"/>
      <c r="G830" s="31" t="s">
        <v>36</v>
      </c>
      <c r="H830" s="31" t="s">
        <v>142</v>
      </c>
      <c r="I830" s="31" t="s">
        <v>1722</v>
      </c>
      <c r="J830" s="31" t="s">
        <v>377</v>
      </c>
      <c r="K830" s="31"/>
      <c r="L830" s="31"/>
      <c r="M830" s="31" t="s">
        <v>108</v>
      </c>
      <c r="N830" s="31" t="s">
        <v>101</v>
      </c>
      <c r="O830" s="31"/>
      <c r="P830" s="31"/>
      <c r="Q830" s="31"/>
      <c r="R830" s="31"/>
      <c r="S830" s="31"/>
      <c r="T830" s="31" t="s">
        <v>6280</v>
      </c>
      <c r="U830" s="31" t="s">
        <v>6275</v>
      </c>
      <c r="V830" s="31"/>
      <c r="W830" s="31"/>
      <c r="X830" s="31"/>
      <c r="Y830" s="31"/>
      <c r="Z830" s="31"/>
    </row>
    <row r="831" ht="22.5" customHeight="1">
      <c r="A831" s="30" t="s">
        <v>6281</v>
      </c>
      <c r="B831" s="39" t="s">
        <v>6271</v>
      </c>
      <c r="C831" s="33"/>
      <c r="D831" s="31" t="s">
        <v>6282</v>
      </c>
      <c r="E831" s="31" t="s">
        <v>6283</v>
      </c>
      <c r="F831" s="31"/>
      <c r="G831" s="31" t="s">
        <v>36</v>
      </c>
      <c r="H831" s="31" t="s">
        <v>142</v>
      </c>
      <c r="I831" s="31" t="s">
        <v>319</v>
      </c>
      <c r="J831" s="31" t="s">
        <v>377</v>
      </c>
      <c r="K831" s="31"/>
      <c r="L831" s="31"/>
      <c r="M831" s="31" t="s">
        <v>52</v>
      </c>
      <c r="N831" s="31" t="s">
        <v>144</v>
      </c>
      <c r="O831" s="31"/>
      <c r="P831" s="31"/>
      <c r="Q831" s="31"/>
      <c r="R831" s="31"/>
      <c r="S831" s="31"/>
      <c r="T831" s="31" t="s">
        <v>6284</v>
      </c>
      <c r="U831" s="31" t="s">
        <v>6275</v>
      </c>
      <c r="V831" s="31"/>
      <c r="W831" s="31"/>
      <c r="X831" s="31"/>
      <c r="Y831" s="31"/>
      <c r="Z831" s="31"/>
    </row>
    <row r="832" ht="22.5" customHeight="1">
      <c r="A832" s="30" t="s">
        <v>6285</v>
      </c>
      <c r="B832" s="31" t="s">
        <v>6286</v>
      </c>
      <c r="C832" s="33"/>
      <c r="D832" s="31" t="s">
        <v>6287</v>
      </c>
      <c r="E832" s="31" t="s">
        <v>6288</v>
      </c>
      <c r="F832" s="31"/>
      <c r="G832" s="31" t="s">
        <v>23</v>
      </c>
      <c r="H832" s="31" t="s">
        <v>142</v>
      </c>
      <c r="I832" s="31"/>
      <c r="J832" s="31"/>
      <c r="K832" s="31"/>
      <c r="L832" s="31"/>
      <c r="M832" s="31"/>
      <c r="N832" s="31"/>
      <c r="O832" s="31"/>
      <c r="P832" s="31"/>
      <c r="Q832" s="31"/>
      <c r="R832" s="31"/>
      <c r="S832" s="31"/>
      <c r="T832" s="31" t="s">
        <v>6289</v>
      </c>
      <c r="U832" s="31" t="s">
        <v>6290</v>
      </c>
      <c r="V832" s="31"/>
      <c r="W832" s="31"/>
      <c r="X832" s="31"/>
      <c r="Y832" s="31"/>
      <c r="Z832" s="31"/>
    </row>
    <row r="833" ht="22.5" customHeight="1">
      <c r="A833" s="30" t="s">
        <v>6291</v>
      </c>
      <c r="B833" s="39" t="s">
        <v>4595</v>
      </c>
      <c r="C833" s="33"/>
      <c r="D833" s="31" t="s">
        <v>6292</v>
      </c>
      <c r="E833" s="31" t="s">
        <v>6293</v>
      </c>
      <c r="F833" s="31" t="s">
        <v>6294</v>
      </c>
      <c r="G833" s="31" t="s">
        <v>25</v>
      </c>
      <c r="H833" s="31" t="s">
        <v>142</v>
      </c>
      <c r="I833" s="31" t="s">
        <v>291</v>
      </c>
      <c r="J833" s="31" t="s">
        <v>84</v>
      </c>
      <c r="K833" s="31" t="s">
        <v>173</v>
      </c>
      <c r="L833" s="31" t="s">
        <v>131</v>
      </c>
      <c r="M833" s="31" t="s">
        <v>88</v>
      </c>
      <c r="N833" s="31" t="s">
        <v>89</v>
      </c>
      <c r="O833" s="31"/>
      <c r="P833" s="31"/>
      <c r="Q833" s="31"/>
      <c r="R833" s="31" t="s">
        <v>93</v>
      </c>
      <c r="S833" s="31" t="s">
        <v>94</v>
      </c>
      <c r="T833" s="31" t="s">
        <v>6295</v>
      </c>
      <c r="U833" s="31" t="s">
        <v>6296</v>
      </c>
      <c r="V833" s="31"/>
      <c r="W833" s="31"/>
      <c r="X833" s="31"/>
      <c r="Y833" s="31"/>
      <c r="Z833" s="31"/>
    </row>
    <row r="834" ht="22.5" customHeight="1">
      <c r="A834" s="30" t="s">
        <v>6297</v>
      </c>
      <c r="B834" s="39" t="s">
        <v>6298</v>
      </c>
      <c r="C834" s="33"/>
      <c r="D834" s="31" t="s">
        <v>6299</v>
      </c>
      <c r="E834" s="31" t="s">
        <v>6300</v>
      </c>
      <c r="F834" s="31"/>
      <c r="G834" s="31" t="s">
        <v>23</v>
      </c>
      <c r="H834" s="31" t="s">
        <v>142</v>
      </c>
      <c r="I834" s="31" t="s">
        <v>119</v>
      </c>
      <c r="J834" s="31" t="s">
        <v>84</v>
      </c>
      <c r="K834" s="31"/>
      <c r="L834" s="31"/>
      <c r="M834" s="31" t="s">
        <v>52</v>
      </c>
      <c r="N834" s="31" t="s">
        <v>144</v>
      </c>
      <c r="O834" s="31"/>
      <c r="P834" s="31"/>
      <c r="Q834" s="31"/>
      <c r="R834" s="31"/>
      <c r="S834" s="31"/>
      <c r="T834" s="31" t="s">
        <v>6301</v>
      </c>
      <c r="U834" s="31" t="s">
        <v>6296</v>
      </c>
      <c r="V834" s="31"/>
      <c r="W834" s="31"/>
      <c r="X834" s="31"/>
      <c r="Y834" s="31"/>
      <c r="Z834" s="31"/>
    </row>
    <row r="835" ht="22.5" customHeight="1">
      <c r="A835" s="30" t="s">
        <v>6302</v>
      </c>
      <c r="B835" s="39" t="s">
        <v>6298</v>
      </c>
      <c r="C835" s="33"/>
      <c r="D835" s="31" t="s">
        <v>6303</v>
      </c>
      <c r="E835" s="31" t="s">
        <v>6304</v>
      </c>
      <c r="F835" s="31" t="s">
        <v>6305</v>
      </c>
      <c r="G835" s="31" t="s">
        <v>23</v>
      </c>
      <c r="H835" s="31" t="s">
        <v>142</v>
      </c>
      <c r="I835" s="31" t="s">
        <v>119</v>
      </c>
      <c r="J835" s="31" t="s">
        <v>84</v>
      </c>
      <c r="K835" s="31" t="s">
        <v>173</v>
      </c>
      <c r="L835" s="31" t="s">
        <v>226</v>
      </c>
      <c r="M835" s="31" t="s">
        <v>41</v>
      </c>
      <c r="N835" s="31" t="s">
        <v>120</v>
      </c>
      <c r="O835" s="31"/>
      <c r="P835" s="31"/>
      <c r="Q835" s="31"/>
      <c r="R835" s="31" t="s">
        <v>93</v>
      </c>
      <c r="S835" s="31" t="s">
        <v>94</v>
      </c>
      <c r="T835" s="31" t="s">
        <v>6306</v>
      </c>
      <c r="U835" s="31" t="s">
        <v>6296</v>
      </c>
      <c r="V835" s="31"/>
      <c r="W835" s="31"/>
      <c r="X835" s="31"/>
      <c r="Y835" s="31"/>
      <c r="Z835" s="31"/>
    </row>
    <row r="836" ht="22.5" customHeight="1">
      <c r="A836" s="30" t="s">
        <v>6307</v>
      </c>
      <c r="B836" s="31" t="s">
        <v>6308</v>
      </c>
      <c r="C836" s="33"/>
      <c r="D836" s="31" t="s">
        <v>6309</v>
      </c>
      <c r="E836" s="31" t="s">
        <v>6310</v>
      </c>
      <c r="F836" s="31" t="s">
        <v>6311</v>
      </c>
      <c r="G836" s="31" t="s">
        <v>23</v>
      </c>
      <c r="H836" s="31" t="s">
        <v>142</v>
      </c>
      <c r="I836" s="31" t="s">
        <v>750</v>
      </c>
      <c r="J836" s="31" t="s">
        <v>84</v>
      </c>
      <c r="K836" s="31" t="s">
        <v>107</v>
      </c>
      <c r="L836" s="31" t="s">
        <v>86</v>
      </c>
      <c r="M836" s="31" t="s">
        <v>120</v>
      </c>
      <c r="N836" s="31" t="s">
        <v>88</v>
      </c>
      <c r="O836" s="31"/>
      <c r="P836" s="31"/>
      <c r="Q836" s="31"/>
      <c r="R836" s="31" t="s">
        <v>93</v>
      </c>
      <c r="S836" s="31" t="s">
        <v>6312</v>
      </c>
      <c r="T836" s="31" t="s">
        <v>6313</v>
      </c>
      <c r="U836" s="31" t="s">
        <v>6314</v>
      </c>
      <c r="V836" s="31"/>
      <c r="W836" s="31"/>
      <c r="X836" s="31"/>
      <c r="Y836" s="31" t="s">
        <v>6315</v>
      </c>
      <c r="Z836" s="31" t="s">
        <v>6316</v>
      </c>
    </row>
    <row r="837" ht="22.5" customHeight="1">
      <c r="A837" s="30" t="s">
        <v>6317</v>
      </c>
      <c r="B837" s="31" t="s">
        <v>6318</v>
      </c>
      <c r="C837" s="33"/>
      <c r="D837" s="31" t="s">
        <v>6319</v>
      </c>
      <c r="E837" s="31" t="s">
        <v>6320</v>
      </c>
      <c r="F837" s="31"/>
      <c r="G837" s="31" t="s">
        <v>23</v>
      </c>
      <c r="H837" s="31" t="s">
        <v>142</v>
      </c>
      <c r="I837" s="31" t="s">
        <v>6321</v>
      </c>
      <c r="J837" s="31" t="s">
        <v>84</v>
      </c>
      <c r="K837" s="31" t="s">
        <v>173</v>
      </c>
      <c r="L837" s="31" t="s">
        <v>280</v>
      </c>
      <c r="M837" s="31" t="s">
        <v>41</v>
      </c>
      <c r="N837" s="31" t="s">
        <v>120</v>
      </c>
      <c r="O837" s="31"/>
      <c r="P837" s="31" t="s">
        <v>281</v>
      </c>
      <c r="Q837" s="31"/>
      <c r="R837" s="31"/>
      <c r="S837" s="31"/>
      <c r="T837" s="31" t="s">
        <v>6322</v>
      </c>
      <c r="U837" s="31" t="s">
        <v>6323</v>
      </c>
      <c r="V837" s="30" t="s">
        <v>6324</v>
      </c>
      <c r="W837" s="31"/>
      <c r="X837" s="31"/>
      <c r="Y837" s="31"/>
      <c r="Z837" s="31"/>
    </row>
    <row r="838" ht="22.5" customHeight="1">
      <c r="A838" s="30" t="s">
        <v>6325</v>
      </c>
      <c r="B838" s="31" t="s">
        <v>6326</v>
      </c>
      <c r="C838" s="33"/>
      <c r="D838" s="31" t="s">
        <v>6327</v>
      </c>
      <c r="E838" s="31" t="s">
        <v>6328</v>
      </c>
      <c r="F838" s="31"/>
      <c r="G838" s="31" t="s">
        <v>23</v>
      </c>
      <c r="H838" s="31" t="s">
        <v>142</v>
      </c>
      <c r="I838" s="31" t="s">
        <v>264</v>
      </c>
      <c r="J838" s="31" t="s">
        <v>84</v>
      </c>
      <c r="K838" s="31" t="s">
        <v>85</v>
      </c>
      <c r="L838" s="31" t="s">
        <v>280</v>
      </c>
      <c r="M838" s="31" t="s">
        <v>88</v>
      </c>
      <c r="N838" s="31" t="s">
        <v>89</v>
      </c>
      <c r="O838" s="31"/>
      <c r="P838" s="31"/>
      <c r="Q838" s="31"/>
      <c r="R838" s="31"/>
      <c r="S838" s="31"/>
      <c r="T838" s="31" t="s">
        <v>6329</v>
      </c>
      <c r="U838" s="31" t="s">
        <v>6330</v>
      </c>
      <c r="V838" s="30" t="s">
        <v>6331</v>
      </c>
      <c r="W838" s="31"/>
      <c r="X838" s="31"/>
      <c r="Y838" s="31"/>
      <c r="Z838" s="31"/>
    </row>
    <row r="839" ht="22.5" customHeight="1">
      <c r="A839" s="30" t="s">
        <v>6332</v>
      </c>
      <c r="B839" s="39" t="s">
        <v>6333</v>
      </c>
      <c r="C839" s="33"/>
      <c r="D839" s="31" t="s">
        <v>6334</v>
      </c>
      <c r="E839" s="31" t="s">
        <v>6335</v>
      </c>
      <c r="F839" s="31"/>
      <c r="G839" s="31" t="s">
        <v>23</v>
      </c>
      <c r="H839" s="31" t="s">
        <v>142</v>
      </c>
      <c r="I839" s="31" t="s">
        <v>225</v>
      </c>
      <c r="J839" s="31" t="s">
        <v>84</v>
      </c>
      <c r="K839" s="31"/>
      <c r="L839" s="31"/>
      <c r="M839" s="39" t="s">
        <v>227</v>
      </c>
      <c r="N839" s="39" t="s">
        <v>228</v>
      </c>
      <c r="O839" s="31"/>
      <c r="P839" s="31"/>
      <c r="Q839" s="31"/>
      <c r="R839" s="31"/>
      <c r="S839" s="31"/>
      <c r="T839" s="31" t="s">
        <v>6336</v>
      </c>
      <c r="U839" s="31" t="s">
        <v>6337</v>
      </c>
      <c r="V839" s="31"/>
      <c r="W839" s="31"/>
      <c r="X839" s="31"/>
      <c r="Y839" s="31"/>
      <c r="Z839" s="31"/>
    </row>
    <row r="840" ht="22.5" customHeight="1">
      <c r="A840" s="30" t="s">
        <v>6338</v>
      </c>
      <c r="B840" s="39" t="s">
        <v>6333</v>
      </c>
      <c r="C840" s="33"/>
      <c r="D840" s="31" t="s">
        <v>6339</v>
      </c>
      <c r="E840" s="31" t="s">
        <v>6340</v>
      </c>
      <c r="F840" s="31"/>
      <c r="G840" s="31" t="s">
        <v>23</v>
      </c>
      <c r="H840" s="31" t="s">
        <v>142</v>
      </c>
      <c r="I840" s="31" t="s">
        <v>225</v>
      </c>
      <c r="J840" s="31" t="s">
        <v>84</v>
      </c>
      <c r="K840" s="31"/>
      <c r="L840" s="31"/>
      <c r="M840" s="31" t="s">
        <v>344</v>
      </c>
      <c r="N840" s="31" t="s">
        <v>190</v>
      </c>
      <c r="O840" s="31"/>
      <c r="P840" s="31"/>
      <c r="Q840" s="31"/>
      <c r="R840" s="31"/>
      <c r="S840" s="31"/>
      <c r="T840" s="31" t="s">
        <v>6341</v>
      </c>
      <c r="U840" s="31" t="s">
        <v>6337</v>
      </c>
      <c r="V840" s="31"/>
      <c r="W840" s="31"/>
      <c r="X840" s="31"/>
      <c r="Y840" s="31"/>
      <c r="Z840" s="31"/>
    </row>
    <row r="841" ht="22.5" customHeight="1">
      <c r="A841" s="30" t="s">
        <v>6342</v>
      </c>
      <c r="B841" s="31" t="s">
        <v>6343</v>
      </c>
      <c r="C841" s="33"/>
      <c r="D841" s="31" t="s">
        <v>6344</v>
      </c>
      <c r="E841" s="31" t="s">
        <v>6345</v>
      </c>
      <c r="F841" s="31" t="s">
        <v>6346</v>
      </c>
      <c r="G841" s="31" t="s">
        <v>23</v>
      </c>
      <c r="H841" s="31" t="s">
        <v>142</v>
      </c>
      <c r="I841" s="31" t="s">
        <v>1663</v>
      </c>
      <c r="J841" s="31" t="s">
        <v>84</v>
      </c>
      <c r="K841" s="31" t="s">
        <v>85</v>
      </c>
      <c r="L841" s="31" t="s">
        <v>280</v>
      </c>
      <c r="M841" s="31" t="s">
        <v>41</v>
      </c>
      <c r="N841" s="31" t="s">
        <v>120</v>
      </c>
      <c r="O841" s="31"/>
      <c r="P841" s="31" t="s">
        <v>503</v>
      </c>
      <c r="Q841" s="31"/>
      <c r="R841" s="31" t="s">
        <v>93</v>
      </c>
      <c r="S841" s="31" t="s">
        <v>94</v>
      </c>
      <c r="T841" s="31" t="s">
        <v>6347</v>
      </c>
      <c r="U841" s="31" t="s">
        <v>6348</v>
      </c>
      <c r="V841" s="31"/>
      <c r="W841" s="31"/>
      <c r="X841" s="31"/>
      <c r="Y841" s="31"/>
      <c r="Z841" s="31"/>
    </row>
    <row r="842" ht="22.5" customHeight="1">
      <c r="A842" s="30" t="s">
        <v>6349</v>
      </c>
      <c r="B842" s="39" t="s">
        <v>6350</v>
      </c>
      <c r="C842" s="33"/>
      <c r="D842" s="31" t="s">
        <v>6351</v>
      </c>
      <c r="E842" s="31" t="s">
        <v>6352</v>
      </c>
      <c r="F842" s="31" t="s">
        <v>6353</v>
      </c>
      <c r="G842" s="31" t="s">
        <v>23</v>
      </c>
      <c r="H842" s="31" t="s">
        <v>142</v>
      </c>
      <c r="I842" s="31" t="s">
        <v>839</v>
      </c>
      <c r="J842" s="31" t="s">
        <v>84</v>
      </c>
      <c r="K842" s="31" t="s">
        <v>173</v>
      </c>
      <c r="L842" s="31" t="s">
        <v>654</v>
      </c>
      <c r="M842" s="31" t="s">
        <v>88</v>
      </c>
      <c r="N842" s="31" t="s">
        <v>89</v>
      </c>
      <c r="O842" s="31"/>
      <c r="P842" s="31" t="s">
        <v>4880</v>
      </c>
      <c r="Q842" s="31"/>
      <c r="R842" s="31" t="s">
        <v>93</v>
      </c>
      <c r="S842" s="31" t="s">
        <v>94</v>
      </c>
      <c r="T842" s="31" t="s">
        <v>6354</v>
      </c>
      <c r="U842" s="31" t="s">
        <v>6355</v>
      </c>
      <c r="V842" s="31"/>
      <c r="W842" s="31"/>
      <c r="X842" s="31"/>
      <c r="Y842" s="31"/>
      <c r="Z842" s="31"/>
    </row>
    <row r="843" ht="22.5" customHeight="1">
      <c r="A843" s="30" t="s">
        <v>6356</v>
      </c>
      <c r="B843" s="39" t="s">
        <v>6357</v>
      </c>
      <c r="C843" s="33"/>
      <c r="D843" s="31" t="s">
        <v>6358</v>
      </c>
      <c r="E843" s="31" t="s">
        <v>6359</v>
      </c>
      <c r="F843" s="31" t="s">
        <v>6360</v>
      </c>
      <c r="G843" s="31" t="s">
        <v>23</v>
      </c>
      <c r="H843" s="31" t="s">
        <v>142</v>
      </c>
      <c r="I843" s="31" t="s">
        <v>319</v>
      </c>
      <c r="J843" s="31" t="s">
        <v>377</v>
      </c>
      <c r="K843" s="31" t="s">
        <v>85</v>
      </c>
      <c r="L843" s="31" t="s">
        <v>86</v>
      </c>
      <c r="M843" s="31" t="s">
        <v>41</v>
      </c>
      <c r="N843" s="31" t="s">
        <v>120</v>
      </c>
      <c r="O843" s="31" t="s">
        <v>6361</v>
      </c>
      <c r="P843" s="31" t="s">
        <v>399</v>
      </c>
      <c r="Q843" s="30" t="s">
        <v>6362</v>
      </c>
      <c r="R843" s="31" t="s">
        <v>93</v>
      </c>
      <c r="S843" s="31" t="s">
        <v>2940</v>
      </c>
      <c r="T843" s="31" t="s">
        <v>6363</v>
      </c>
      <c r="U843" s="31" t="s">
        <v>6355</v>
      </c>
      <c r="V843" s="31" t="s">
        <v>6364</v>
      </c>
      <c r="W843" s="31"/>
      <c r="X843" s="31"/>
      <c r="Y843" s="31" t="s">
        <v>6365</v>
      </c>
      <c r="Z843" s="31"/>
    </row>
    <row r="844" ht="22.5" customHeight="1">
      <c r="A844" s="30" t="s">
        <v>6367</v>
      </c>
      <c r="B844" s="31" t="s">
        <v>1912</v>
      </c>
      <c r="C844" s="33"/>
      <c r="D844" s="31" t="s">
        <v>6368</v>
      </c>
      <c r="E844" s="31" t="s">
        <v>6369</v>
      </c>
      <c r="F844" s="31" t="s">
        <v>6370</v>
      </c>
      <c r="G844" s="31" t="s">
        <v>42</v>
      </c>
      <c r="H844" s="31" t="s">
        <v>142</v>
      </c>
      <c r="I844" s="31" t="s">
        <v>143</v>
      </c>
      <c r="J844" s="31" t="s">
        <v>84</v>
      </c>
      <c r="K844" s="31" t="s">
        <v>173</v>
      </c>
      <c r="L844" s="31" t="s">
        <v>86</v>
      </c>
      <c r="M844" s="31" t="s">
        <v>52</v>
      </c>
      <c r="N844" s="31" t="s">
        <v>144</v>
      </c>
      <c r="O844" s="31"/>
      <c r="P844" s="31" t="s">
        <v>361</v>
      </c>
      <c r="Q844" s="31"/>
      <c r="R844" s="31" t="s">
        <v>93</v>
      </c>
      <c r="S844" s="31" t="s">
        <v>321</v>
      </c>
      <c r="T844" s="31" t="s">
        <v>6371</v>
      </c>
      <c r="U844" s="31" t="s">
        <v>6372</v>
      </c>
      <c r="V844" s="31"/>
      <c r="W844" s="31"/>
      <c r="X844" s="31"/>
      <c r="Y844" s="31"/>
      <c r="Z844" s="31"/>
    </row>
    <row r="845" ht="22.5" customHeight="1">
      <c r="A845" s="30" t="s">
        <v>6373</v>
      </c>
      <c r="B845" s="31" t="s">
        <v>6374</v>
      </c>
      <c r="C845" s="33"/>
      <c r="D845" s="31" t="s">
        <v>6375</v>
      </c>
      <c r="E845" s="31" t="s">
        <v>6376</v>
      </c>
      <c r="F845" s="31"/>
      <c r="G845" s="31" t="s">
        <v>6377</v>
      </c>
      <c r="H845" s="31" t="s">
        <v>142</v>
      </c>
      <c r="I845" s="31" t="s">
        <v>750</v>
      </c>
      <c r="J845" s="31" t="s">
        <v>84</v>
      </c>
      <c r="K845" s="31" t="s">
        <v>107</v>
      </c>
      <c r="L845" s="31" t="s">
        <v>86</v>
      </c>
      <c r="M845" s="31" t="s">
        <v>120</v>
      </c>
      <c r="N845" s="31" t="s">
        <v>88</v>
      </c>
      <c r="O845" s="31"/>
      <c r="P845" s="31"/>
      <c r="Q845" s="31"/>
      <c r="R845" s="31" t="s">
        <v>93</v>
      </c>
      <c r="S845" s="31" t="s">
        <v>776</v>
      </c>
      <c r="T845" s="31" t="s">
        <v>6378</v>
      </c>
      <c r="U845" s="31" t="s">
        <v>6379</v>
      </c>
      <c r="V845" s="31"/>
      <c r="W845" s="31"/>
      <c r="X845" s="31"/>
      <c r="Y845" s="31" t="s">
        <v>6380</v>
      </c>
      <c r="Z845" s="31"/>
    </row>
    <row r="846" ht="22.5" customHeight="1">
      <c r="A846" s="30" t="s">
        <v>6381</v>
      </c>
      <c r="B846" s="31" t="s">
        <v>6382</v>
      </c>
      <c r="C846" s="33"/>
      <c r="D846" s="31" t="s">
        <v>6383</v>
      </c>
      <c r="E846" s="31" t="s">
        <v>6384</v>
      </c>
      <c r="F846" s="31" t="s">
        <v>6385</v>
      </c>
      <c r="G846" s="31" t="s">
        <v>42</v>
      </c>
      <c r="H846" s="31" t="s">
        <v>142</v>
      </c>
      <c r="I846" s="31" t="s">
        <v>1034</v>
      </c>
      <c r="J846" s="31" t="s">
        <v>84</v>
      </c>
      <c r="K846" s="31" t="s">
        <v>85</v>
      </c>
      <c r="L846" s="31" t="s">
        <v>226</v>
      </c>
      <c r="M846" s="31" t="s">
        <v>152</v>
      </c>
      <c r="N846" s="31" t="s">
        <v>153</v>
      </c>
      <c r="O846" s="31"/>
      <c r="P846" s="31"/>
      <c r="Q846" s="30" t="s">
        <v>4600</v>
      </c>
      <c r="R846" s="31" t="s">
        <v>93</v>
      </c>
      <c r="S846" s="31" t="s">
        <v>2629</v>
      </c>
      <c r="T846" s="31" t="s">
        <v>6386</v>
      </c>
      <c r="U846" s="31" t="s">
        <v>6387</v>
      </c>
      <c r="V846" s="31"/>
      <c r="W846" s="31"/>
      <c r="X846" s="31"/>
      <c r="Y846" s="31"/>
      <c r="Z846" s="31"/>
    </row>
    <row r="847" ht="22.5" customHeight="1">
      <c r="A847" s="30" t="s">
        <v>6388</v>
      </c>
      <c r="B847" s="39" t="s">
        <v>5279</v>
      </c>
      <c r="C847" s="33"/>
      <c r="D847" s="31" t="s">
        <v>6389</v>
      </c>
      <c r="E847" s="31" t="s">
        <v>6390</v>
      </c>
      <c r="F847" s="31" t="s">
        <v>6391</v>
      </c>
      <c r="G847" s="31" t="s">
        <v>23</v>
      </c>
      <c r="H847" s="31" t="s">
        <v>142</v>
      </c>
      <c r="I847" s="31" t="s">
        <v>733</v>
      </c>
      <c r="J847" s="31" t="s">
        <v>84</v>
      </c>
      <c r="K847" s="31" t="s">
        <v>173</v>
      </c>
      <c r="L847" s="31" t="s">
        <v>86</v>
      </c>
      <c r="M847" s="31" t="s">
        <v>41</v>
      </c>
      <c r="N847" s="31" t="s">
        <v>120</v>
      </c>
      <c r="O847" s="31"/>
      <c r="P847" s="31" t="s">
        <v>445</v>
      </c>
      <c r="Q847" s="31"/>
      <c r="R847" s="31" t="s">
        <v>93</v>
      </c>
      <c r="S847" s="31" t="s">
        <v>94</v>
      </c>
      <c r="T847" s="31" t="s">
        <v>6392</v>
      </c>
      <c r="U847" s="31" t="s">
        <v>6393</v>
      </c>
      <c r="V847" s="31"/>
      <c r="W847" s="31"/>
      <c r="X847" s="31"/>
      <c r="Y847" s="31"/>
      <c r="Z847" s="31"/>
    </row>
    <row r="848" ht="22.5" customHeight="1">
      <c r="A848" s="30" t="s">
        <v>6394</v>
      </c>
      <c r="B848" s="39" t="s">
        <v>1708</v>
      </c>
      <c r="C848" s="33"/>
      <c r="D848" s="31" t="s">
        <v>6395</v>
      </c>
      <c r="E848" s="31" t="s">
        <v>6396</v>
      </c>
      <c r="F848" s="31" t="s">
        <v>6397</v>
      </c>
      <c r="G848" s="31" t="s">
        <v>23</v>
      </c>
      <c r="H848" s="31" t="s">
        <v>142</v>
      </c>
      <c r="I848" s="31" t="s">
        <v>225</v>
      </c>
      <c r="J848" s="31" t="s">
        <v>84</v>
      </c>
      <c r="K848" s="31" t="s">
        <v>85</v>
      </c>
      <c r="L848" s="31" t="s">
        <v>131</v>
      </c>
      <c r="M848" s="31" t="s">
        <v>88</v>
      </c>
      <c r="N848" s="31" t="s">
        <v>89</v>
      </c>
      <c r="O848" s="31"/>
      <c r="P848" s="31" t="s">
        <v>230</v>
      </c>
      <c r="Q848" s="31"/>
      <c r="R848" s="31" t="s">
        <v>93</v>
      </c>
      <c r="S848" s="31" t="s">
        <v>94</v>
      </c>
      <c r="T848" s="31" t="s">
        <v>6398</v>
      </c>
      <c r="U848" s="31" t="s">
        <v>6393</v>
      </c>
      <c r="V848" s="31"/>
      <c r="W848" s="31"/>
      <c r="X848" s="31"/>
      <c r="Y848" s="31"/>
      <c r="Z848" s="31"/>
    </row>
    <row r="849" ht="22.5" customHeight="1">
      <c r="A849" s="30" t="s">
        <v>6399</v>
      </c>
      <c r="B849" s="31" t="s">
        <v>6400</v>
      </c>
      <c r="C849" s="33"/>
      <c r="D849" s="31" t="s">
        <v>6401</v>
      </c>
      <c r="E849" s="31" t="s">
        <v>6402</v>
      </c>
      <c r="F849" s="31" t="s">
        <v>6403</v>
      </c>
      <c r="G849" s="31" t="s">
        <v>23</v>
      </c>
      <c r="H849" s="31" t="s">
        <v>142</v>
      </c>
      <c r="I849" s="31" t="s">
        <v>750</v>
      </c>
      <c r="J849" s="31" t="s">
        <v>377</v>
      </c>
      <c r="K849" s="31" t="s">
        <v>107</v>
      </c>
      <c r="L849" s="31" t="s">
        <v>654</v>
      </c>
      <c r="M849" s="31" t="s">
        <v>120</v>
      </c>
      <c r="N849" s="31" t="s">
        <v>88</v>
      </c>
      <c r="O849" s="31"/>
      <c r="P849" s="31"/>
      <c r="Q849" s="31"/>
      <c r="R849" s="31" t="s">
        <v>93</v>
      </c>
      <c r="S849" s="31" t="s">
        <v>94</v>
      </c>
      <c r="T849" s="31" t="s">
        <v>6404</v>
      </c>
      <c r="U849" s="31" t="s">
        <v>6405</v>
      </c>
      <c r="V849" s="31"/>
      <c r="W849" s="31"/>
      <c r="X849" s="31"/>
      <c r="Y849" s="31"/>
      <c r="Z849" s="31"/>
    </row>
    <row r="850" ht="22.5" customHeight="1">
      <c r="A850" s="30" t="s">
        <v>6406</v>
      </c>
      <c r="B850" s="31" t="s">
        <v>4119</v>
      </c>
      <c r="C850" s="32" t="s">
        <v>0</v>
      </c>
      <c r="D850" s="31" t="s">
        <v>6407</v>
      </c>
      <c r="E850" s="31" t="s">
        <v>6408</v>
      </c>
      <c r="F850" s="30" t="s">
        <v>6409</v>
      </c>
      <c r="G850" s="31" t="s">
        <v>23</v>
      </c>
      <c r="H850" s="31" t="s">
        <v>142</v>
      </c>
      <c r="I850" s="31" t="s">
        <v>6410</v>
      </c>
      <c r="J850" s="31" t="s">
        <v>84</v>
      </c>
      <c r="K850" s="31" t="s">
        <v>173</v>
      </c>
      <c r="L850" s="31" t="s">
        <v>226</v>
      </c>
      <c r="M850" s="31" t="s">
        <v>542</v>
      </c>
      <c r="N850" s="31" t="s">
        <v>210</v>
      </c>
      <c r="O850" s="31"/>
      <c r="P850" s="31" t="s">
        <v>5175</v>
      </c>
      <c r="Q850" s="31"/>
      <c r="R850" s="31" t="s">
        <v>93</v>
      </c>
      <c r="S850" s="31" t="s">
        <v>94</v>
      </c>
      <c r="T850" s="31" t="s">
        <v>6411</v>
      </c>
      <c r="U850" s="31" t="s">
        <v>6412</v>
      </c>
      <c r="V850" s="31"/>
      <c r="W850" s="31"/>
      <c r="X850" s="31"/>
      <c r="Y850" s="31"/>
      <c r="Z850" s="31"/>
    </row>
    <row r="851" ht="22.5" customHeight="1">
      <c r="A851" s="30" t="s">
        <v>6413</v>
      </c>
      <c r="B851" s="31" t="s">
        <v>6414</v>
      </c>
      <c r="C851" s="33"/>
      <c r="D851" s="31" t="s">
        <v>6415</v>
      </c>
      <c r="E851" s="31" t="s">
        <v>6416</v>
      </c>
      <c r="F851" s="31" t="s">
        <v>6417</v>
      </c>
      <c r="G851" s="31" t="s">
        <v>23</v>
      </c>
      <c r="H851" s="31" t="s">
        <v>142</v>
      </c>
      <c r="I851" s="31" t="s">
        <v>839</v>
      </c>
      <c r="J851" s="31" t="s">
        <v>84</v>
      </c>
      <c r="K851" s="31" t="s">
        <v>173</v>
      </c>
      <c r="L851" s="31" t="s">
        <v>86</v>
      </c>
      <c r="M851" s="39" t="s">
        <v>600</v>
      </c>
      <c r="N851" s="39" t="s">
        <v>393</v>
      </c>
      <c r="O851" s="31"/>
      <c r="P851" s="31"/>
      <c r="Q851" s="31"/>
      <c r="R851" s="31" t="s">
        <v>93</v>
      </c>
      <c r="S851" s="31" t="s">
        <v>94</v>
      </c>
      <c r="T851" s="31" t="s">
        <v>6418</v>
      </c>
      <c r="U851" s="31" t="s">
        <v>6419</v>
      </c>
      <c r="V851" s="31"/>
      <c r="W851" s="31"/>
      <c r="X851" s="31"/>
      <c r="Y851" s="31"/>
      <c r="Z851" s="31"/>
    </row>
    <row r="852" ht="22.5" customHeight="1">
      <c r="A852" s="30" t="s">
        <v>6420</v>
      </c>
      <c r="B852" s="31" t="s">
        <v>6421</v>
      </c>
      <c r="C852" s="33"/>
      <c r="D852" s="31" t="s">
        <v>6422</v>
      </c>
      <c r="E852" s="31" t="s">
        <v>6423</v>
      </c>
      <c r="F852" s="31" t="s">
        <v>6424</v>
      </c>
      <c r="G852" s="31" t="s">
        <v>87</v>
      </c>
      <c r="H852" s="31" t="s">
        <v>142</v>
      </c>
      <c r="I852" s="31" t="s">
        <v>119</v>
      </c>
      <c r="J852" s="31" t="s">
        <v>84</v>
      </c>
      <c r="K852" s="31" t="s">
        <v>85</v>
      </c>
      <c r="L852" s="31" t="s">
        <v>86</v>
      </c>
      <c r="M852" s="31" t="s">
        <v>144</v>
      </c>
      <c r="N852" s="39" t="s">
        <v>227</v>
      </c>
      <c r="O852" s="31"/>
      <c r="P852" s="31" t="s">
        <v>109</v>
      </c>
      <c r="Q852" s="31"/>
      <c r="R852" s="31" t="s">
        <v>93</v>
      </c>
      <c r="S852" s="31" t="s">
        <v>321</v>
      </c>
      <c r="T852" s="31" t="s">
        <v>6425</v>
      </c>
      <c r="U852" s="31" t="s">
        <v>6426</v>
      </c>
      <c r="V852" s="31"/>
      <c r="W852" s="31"/>
      <c r="X852" s="31"/>
      <c r="Y852" s="31"/>
      <c r="Z852" s="31"/>
    </row>
    <row r="853" ht="22.5" customHeight="1">
      <c r="A853" s="30" t="s">
        <v>6427</v>
      </c>
      <c r="B853" s="31" t="s">
        <v>6428</v>
      </c>
      <c r="C853" s="33"/>
      <c r="D853" s="31" t="s">
        <v>6429</v>
      </c>
      <c r="E853" s="31" t="s">
        <v>6430</v>
      </c>
      <c r="F853" s="31"/>
      <c r="G853" s="31" t="s">
        <v>23</v>
      </c>
      <c r="H853" s="31" t="s">
        <v>142</v>
      </c>
      <c r="I853" s="31" t="s">
        <v>814</v>
      </c>
      <c r="J853" s="31" t="s">
        <v>84</v>
      </c>
      <c r="K853" s="31" t="s">
        <v>107</v>
      </c>
      <c r="L853" s="31" t="s">
        <v>86</v>
      </c>
      <c r="M853" s="31" t="s">
        <v>89</v>
      </c>
      <c r="N853" s="31" t="s">
        <v>108</v>
      </c>
      <c r="O853" s="31"/>
      <c r="P853" s="31"/>
      <c r="Q853" s="31"/>
      <c r="R853" s="31"/>
      <c r="S853" s="31"/>
      <c r="T853" s="31" t="s">
        <v>6431</v>
      </c>
      <c r="U853" s="31" t="s">
        <v>6432</v>
      </c>
      <c r="V853" s="30" t="s">
        <v>6433</v>
      </c>
      <c r="W853" s="31"/>
      <c r="X853" s="31"/>
      <c r="Y853" s="31"/>
      <c r="Z853" s="31"/>
    </row>
    <row r="854" ht="22.5" customHeight="1">
      <c r="A854" s="30" t="s">
        <v>6434</v>
      </c>
      <c r="B854" s="31" t="s">
        <v>6435</v>
      </c>
      <c r="C854" s="33"/>
      <c r="D854" s="31" t="s">
        <v>6436</v>
      </c>
      <c r="E854" s="31" t="s">
        <v>6437</v>
      </c>
      <c r="F854" s="31" t="s">
        <v>6438</v>
      </c>
      <c r="G854" s="31" t="s">
        <v>23</v>
      </c>
      <c r="H854" s="31" t="s">
        <v>142</v>
      </c>
      <c r="I854" s="31" t="s">
        <v>1151</v>
      </c>
      <c r="J854" s="31" t="s">
        <v>84</v>
      </c>
      <c r="K854" s="31" t="s">
        <v>85</v>
      </c>
      <c r="L854" s="31" t="s">
        <v>280</v>
      </c>
      <c r="M854" s="31" t="s">
        <v>52</v>
      </c>
      <c r="N854" s="31" t="s">
        <v>144</v>
      </c>
      <c r="O854" s="31"/>
      <c r="P854" s="31"/>
      <c r="Q854" s="31"/>
      <c r="R854" s="31" t="s">
        <v>93</v>
      </c>
      <c r="S854" s="31" t="s">
        <v>94</v>
      </c>
      <c r="T854" s="31" t="s">
        <v>6439</v>
      </c>
      <c r="U854" s="31" t="s">
        <v>6440</v>
      </c>
      <c r="V854" s="31"/>
      <c r="W854" s="31"/>
      <c r="X854" s="31"/>
      <c r="Y854" s="31"/>
      <c r="Z854" s="31"/>
    </row>
    <row r="855" ht="22.5" customHeight="1">
      <c r="A855" s="30" t="s">
        <v>6441</v>
      </c>
      <c r="B855" s="31" t="s">
        <v>6442</v>
      </c>
      <c r="C855" s="33"/>
      <c r="D855" s="31" t="s">
        <v>6443</v>
      </c>
      <c r="E855" s="31" t="s">
        <v>6444</v>
      </c>
      <c r="F855" s="31"/>
      <c r="G855" s="31" t="s">
        <v>38</v>
      </c>
      <c r="H855" s="31" t="s">
        <v>142</v>
      </c>
      <c r="I855" s="31" t="s">
        <v>725</v>
      </c>
      <c r="J855" s="31" t="s">
        <v>84</v>
      </c>
      <c r="K855" s="31"/>
      <c r="L855" s="31"/>
      <c r="M855" s="31" t="s">
        <v>41</v>
      </c>
      <c r="N855" s="31" t="s">
        <v>120</v>
      </c>
      <c r="O855" s="31"/>
      <c r="P855" s="31"/>
      <c r="Q855" s="31"/>
      <c r="R855" s="31"/>
      <c r="S855" s="31"/>
      <c r="T855" s="31" t="s">
        <v>6446</v>
      </c>
      <c r="U855" s="31" t="s">
        <v>6447</v>
      </c>
      <c r="V855" s="31"/>
      <c r="W855" s="31"/>
      <c r="X855" s="31"/>
      <c r="Y855" s="31"/>
      <c r="Z855" s="31"/>
    </row>
    <row r="856" ht="22.5" customHeight="1">
      <c r="A856" s="30" t="s">
        <v>6448</v>
      </c>
      <c r="B856" s="31" t="s">
        <v>6449</v>
      </c>
      <c r="C856" s="33"/>
      <c r="D856" s="31" t="s">
        <v>6450</v>
      </c>
      <c r="E856" s="31" t="s">
        <v>6451</v>
      </c>
      <c r="F856" s="31" t="s">
        <v>6452</v>
      </c>
      <c r="G856" s="31" t="s">
        <v>38</v>
      </c>
      <c r="H856" s="31" t="s">
        <v>142</v>
      </c>
      <c r="I856" s="31" t="s">
        <v>6453</v>
      </c>
      <c r="J856" s="31" t="s">
        <v>84</v>
      </c>
      <c r="K856" s="31" t="s">
        <v>107</v>
      </c>
      <c r="L856" s="31" t="s">
        <v>86</v>
      </c>
      <c r="M856" s="31" t="s">
        <v>344</v>
      </c>
      <c r="N856" s="31" t="s">
        <v>190</v>
      </c>
      <c r="O856" s="31"/>
      <c r="P856" s="31" t="s">
        <v>628</v>
      </c>
      <c r="Q856" s="31"/>
      <c r="R856" s="31" t="s">
        <v>93</v>
      </c>
      <c r="S856" s="31" t="s">
        <v>188</v>
      </c>
      <c r="T856" s="31" t="s">
        <v>6454</v>
      </c>
      <c r="U856" s="31" t="s">
        <v>6455</v>
      </c>
      <c r="V856" s="31"/>
      <c r="W856" s="31"/>
      <c r="X856" s="31"/>
      <c r="Y856" s="31"/>
      <c r="Z856" s="31" t="s">
        <v>6456</v>
      </c>
    </row>
    <row r="857" ht="22.5" customHeight="1">
      <c r="A857" s="30" t="s">
        <v>6457</v>
      </c>
      <c r="B857" s="31" t="s">
        <v>6458</v>
      </c>
      <c r="C857" s="33"/>
      <c r="D857" s="31" t="s">
        <v>6459</v>
      </c>
      <c r="E857" s="31" t="s">
        <v>6460</v>
      </c>
      <c r="F857" s="31"/>
      <c r="G857" s="31" t="s">
        <v>6461</v>
      </c>
      <c r="H857" s="31" t="s">
        <v>142</v>
      </c>
      <c r="I857" s="31"/>
      <c r="J857" s="31"/>
      <c r="K857" s="31"/>
      <c r="L857" s="31"/>
      <c r="M857" s="31"/>
      <c r="N857" s="31"/>
      <c r="O857" s="31"/>
      <c r="P857" s="31"/>
      <c r="Q857" s="31"/>
      <c r="R857" s="31"/>
      <c r="S857" s="31"/>
      <c r="T857" s="31" t="s">
        <v>6462</v>
      </c>
      <c r="U857" s="31" t="s">
        <v>6463</v>
      </c>
      <c r="V857" s="31"/>
      <c r="W857" s="31"/>
      <c r="X857" s="31"/>
      <c r="Y857" s="31"/>
      <c r="Z857" s="31"/>
    </row>
    <row r="858" ht="22.5" customHeight="1">
      <c r="A858" s="30" t="s">
        <v>6464</v>
      </c>
      <c r="B858" s="31" t="s">
        <v>6465</v>
      </c>
      <c r="C858" s="33"/>
      <c r="D858" s="31" t="s">
        <v>6466</v>
      </c>
      <c r="E858" s="31" t="s">
        <v>6467</v>
      </c>
      <c r="F858" s="31"/>
      <c r="G858" s="31" t="s">
        <v>42</v>
      </c>
      <c r="H858" s="31" t="s">
        <v>142</v>
      </c>
      <c r="I858" s="31" t="s">
        <v>225</v>
      </c>
      <c r="J858" s="31" t="s">
        <v>84</v>
      </c>
      <c r="K858" s="31"/>
      <c r="L858" s="31"/>
      <c r="M858" s="31" t="s">
        <v>88</v>
      </c>
      <c r="N858" s="31" t="s">
        <v>576</v>
      </c>
      <c r="O858" s="31"/>
      <c r="P858" s="31"/>
      <c r="Q858" s="31"/>
      <c r="R858" s="31"/>
      <c r="S858" s="31"/>
      <c r="T858" s="31" t="s">
        <v>6468</v>
      </c>
      <c r="U858" s="31" t="s">
        <v>6469</v>
      </c>
      <c r="V858" s="31"/>
      <c r="W858" s="31"/>
      <c r="X858" s="31"/>
      <c r="Y858" s="31"/>
      <c r="Z858" s="31"/>
    </row>
    <row r="859" ht="22.5" customHeight="1">
      <c r="A859" s="30" t="s">
        <v>6470</v>
      </c>
      <c r="B859" s="31" t="s">
        <v>6471</v>
      </c>
      <c r="C859" s="33"/>
      <c r="D859" s="31" t="s">
        <v>6472</v>
      </c>
      <c r="E859" s="31" t="s">
        <v>6473</v>
      </c>
      <c r="F859" s="31"/>
      <c r="G859" s="31" t="s">
        <v>23</v>
      </c>
      <c r="H859" s="31" t="s">
        <v>142</v>
      </c>
      <c r="I859" s="31" t="s">
        <v>1699</v>
      </c>
      <c r="J859" s="31" t="s">
        <v>84</v>
      </c>
      <c r="K859" s="31" t="s">
        <v>173</v>
      </c>
      <c r="L859" s="31" t="s">
        <v>86</v>
      </c>
      <c r="M859" s="31" t="s">
        <v>101</v>
      </c>
      <c r="N859" s="31" t="s">
        <v>120</v>
      </c>
      <c r="O859" s="31"/>
      <c r="P859" s="31"/>
      <c r="Q859" s="31"/>
      <c r="R859" s="31"/>
      <c r="S859" s="31"/>
      <c r="T859" s="31" t="s">
        <v>6474</v>
      </c>
      <c r="U859" s="31" t="s">
        <v>6475</v>
      </c>
      <c r="V859" s="31"/>
      <c r="W859" s="31"/>
      <c r="X859" s="31"/>
      <c r="Y859" s="31"/>
      <c r="Z859" s="31"/>
    </row>
    <row r="860" ht="22.5" customHeight="1">
      <c r="A860" s="30" t="s">
        <v>6476</v>
      </c>
      <c r="B860" s="31" t="s">
        <v>6477</v>
      </c>
      <c r="C860" s="33"/>
      <c r="D860" s="31" t="s">
        <v>6478</v>
      </c>
      <c r="E860" s="31" t="s">
        <v>6479</v>
      </c>
      <c r="F860" s="31" t="s">
        <v>6480</v>
      </c>
      <c r="G860" s="31" t="s">
        <v>23</v>
      </c>
      <c r="H860" s="31" t="s">
        <v>142</v>
      </c>
      <c r="I860" s="31" t="s">
        <v>119</v>
      </c>
      <c r="J860" s="31" t="s">
        <v>84</v>
      </c>
      <c r="K860" s="31" t="s">
        <v>85</v>
      </c>
      <c r="L860" s="31" t="s">
        <v>86</v>
      </c>
      <c r="M860" s="31" t="s">
        <v>88</v>
      </c>
      <c r="N860" s="31" t="s">
        <v>89</v>
      </c>
      <c r="O860" s="31"/>
      <c r="P860" s="31"/>
      <c r="Q860" s="31"/>
      <c r="R860" s="31" t="s">
        <v>93</v>
      </c>
      <c r="S860" s="31" t="s">
        <v>776</v>
      </c>
      <c r="T860" s="31" t="s">
        <v>6481</v>
      </c>
      <c r="U860" s="31" t="s">
        <v>6482</v>
      </c>
      <c r="V860" s="31"/>
      <c r="W860" s="31"/>
      <c r="X860" s="31"/>
      <c r="Y860" s="31" t="s">
        <v>6483</v>
      </c>
      <c r="Z860" s="31"/>
    </row>
    <row r="861" ht="22.5" customHeight="1">
      <c r="A861" s="30" t="s">
        <v>6484</v>
      </c>
      <c r="B861" s="31" t="s">
        <v>6485</v>
      </c>
      <c r="C861" s="33"/>
      <c r="D861" s="31" t="s">
        <v>6486</v>
      </c>
      <c r="E861" s="31" t="s">
        <v>6487</v>
      </c>
      <c r="F861" s="31" t="s">
        <v>6488</v>
      </c>
      <c r="G861" s="31" t="s">
        <v>25</v>
      </c>
      <c r="H861" s="31" t="s">
        <v>142</v>
      </c>
      <c r="I861" s="31" t="s">
        <v>6489</v>
      </c>
      <c r="J861" s="31" t="s">
        <v>84</v>
      </c>
      <c r="K861" s="31" t="s">
        <v>85</v>
      </c>
      <c r="L861" s="31" t="s">
        <v>226</v>
      </c>
      <c r="M861" s="31" t="s">
        <v>569</v>
      </c>
      <c r="N861" s="39" t="s">
        <v>600</v>
      </c>
      <c r="O861" s="31"/>
      <c r="P861" s="31" t="s">
        <v>2755</v>
      </c>
      <c r="Q861" s="31"/>
      <c r="R861" s="31"/>
      <c r="S861" s="31"/>
      <c r="T861" s="31" t="s">
        <v>6491</v>
      </c>
      <c r="U861" s="31" t="s">
        <v>6492</v>
      </c>
      <c r="V861" s="31"/>
      <c r="W861" s="31"/>
      <c r="X861" s="31"/>
      <c r="Y861" s="31"/>
      <c r="Z861" s="31"/>
    </row>
    <row r="862" ht="22.5" customHeight="1">
      <c r="A862" s="30" t="s">
        <v>6493</v>
      </c>
      <c r="B862" s="31" t="s">
        <v>6494</v>
      </c>
      <c r="C862" s="33"/>
      <c r="D862" s="31" t="s">
        <v>6495</v>
      </c>
      <c r="E862" s="31" t="s">
        <v>6496</v>
      </c>
      <c r="F862" s="31"/>
      <c r="G862" s="31" t="s">
        <v>23</v>
      </c>
      <c r="H862" s="31" t="s">
        <v>142</v>
      </c>
      <c r="I862" s="31" t="s">
        <v>225</v>
      </c>
      <c r="J862" s="31" t="s">
        <v>84</v>
      </c>
      <c r="K862" s="31" t="s">
        <v>107</v>
      </c>
      <c r="L862" s="31" t="s">
        <v>654</v>
      </c>
      <c r="M862" s="31" t="s">
        <v>152</v>
      </c>
      <c r="N862" s="31" t="s">
        <v>88</v>
      </c>
      <c r="O862" s="31"/>
      <c r="P862" s="31"/>
      <c r="Q862" s="30" t="s">
        <v>6497</v>
      </c>
      <c r="R862" s="31" t="s">
        <v>93</v>
      </c>
      <c r="S862" s="31" t="s">
        <v>1389</v>
      </c>
      <c r="T862" s="31" t="s">
        <v>6498</v>
      </c>
      <c r="U862" s="31" t="s">
        <v>6499</v>
      </c>
      <c r="V862" s="30" t="s">
        <v>6500</v>
      </c>
      <c r="W862" s="31"/>
      <c r="X862" s="31"/>
      <c r="Y862" s="31" t="s">
        <v>6501</v>
      </c>
      <c r="Z862" s="31"/>
    </row>
    <row r="863" ht="22.5" customHeight="1">
      <c r="A863" s="30" t="s">
        <v>6502</v>
      </c>
      <c r="B863" s="31" t="s">
        <v>1558</v>
      </c>
      <c r="C863" s="33"/>
      <c r="D863" s="31" t="s">
        <v>6504</v>
      </c>
      <c r="E863" s="31" t="s">
        <v>6505</v>
      </c>
      <c r="F863" s="31" t="s">
        <v>6506</v>
      </c>
      <c r="G863" s="31" t="s">
        <v>30</v>
      </c>
      <c r="H863" s="31" t="s">
        <v>142</v>
      </c>
      <c r="I863" s="31" t="s">
        <v>1722</v>
      </c>
      <c r="J863" s="31" t="s">
        <v>84</v>
      </c>
      <c r="K863" s="31" t="s">
        <v>107</v>
      </c>
      <c r="L863" s="31" t="s">
        <v>654</v>
      </c>
      <c r="M863" s="31" t="s">
        <v>120</v>
      </c>
      <c r="N863" s="31" t="s">
        <v>41</v>
      </c>
      <c r="O863" s="31" t="s">
        <v>6507</v>
      </c>
      <c r="P863" s="31" t="s">
        <v>792</v>
      </c>
      <c r="Q863" s="31"/>
      <c r="R863" s="31" t="s">
        <v>93</v>
      </c>
      <c r="S863" s="31" t="s">
        <v>5123</v>
      </c>
      <c r="T863" s="31" t="s">
        <v>6508</v>
      </c>
      <c r="U863" s="31" t="s">
        <v>6509</v>
      </c>
      <c r="V863" s="31"/>
      <c r="W863" s="31"/>
      <c r="X863" s="39" t="s">
        <v>6510</v>
      </c>
      <c r="Y863" s="31"/>
      <c r="Z863" s="31"/>
    </row>
    <row r="864" ht="22.5" customHeight="1">
      <c r="A864" s="30" t="s">
        <v>6511</v>
      </c>
      <c r="B864" s="31" t="s">
        <v>4238</v>
      </c>
      <c r="C864" s="33"/>
      <c r="D864" s="31" t="s">
        <v>6512</v>
      </c>
      <c r="E864" s="31" t="s">
        <v>6513</v>
      </c>
      <c r="F864" s="31" t="s">
        <v>6514</v>
      </c>
      <c r="G864" s="31" t="s">
        <v>30</v>
      </c>
      <c r="H864" s="31" t="s">
        <v>142</v>
      </c>
      <c r="I864" s="31" t="s">
        <v>2689</v>
      </c>
      <c r="J864" s="31" t="s">
        <v>84</v>
      </c>
      <c r="K864" s="31" t="s">
        <v>173</v>
      </c>
      <c r="L864" s="31" t="s">
        <v>280</v>
      </c>
      <c r="M864" s="31" t="s">
        <v>52</v>
      </c>
      <c r="N864" s="31" t="s">
        <v>144</v>
      </c>
      <c r="O864" s="31" t="s">
        <v>6516</v>
      </c>
      <c r="P864" s="31" t="s">
        <v>399</v>
      </c>
      <c r="Q864" s="31"/>
      <c r="R864" s="31" t="s">
        <v>93</v>
      </c>
      <c r="S864" s="31" t="s">
        <v>231</v>
      </c>
      <c r="T864" s="31" t="s">
        <v>6517</v>
      </c>
      <c r="U864" s="31" t="s">
        <v>6518</v>
      </c>
      <c r="V864" s="31"/>
      <c r="W864" s="31"/>
      <c r="X864" s="31"/>
      <c r="Y864" s="31"/>
      <c r="Z864" s="31"/>
    </row>
    <row r="865" ht="22.5" customHeight="1">
      <c r="A865" s="30" t="s">
        <v>6519</v>
      </c>
      <c r="B865" s="31" t="s">
        <v>4998</v>
      </c>
      <c r="C865" s="32" t="s">
        <v>6</v>
      </c>
      <c r="D865" s="31" t="s">
        <v>6520</v>
      </c>
      <c r="E865" s="31" t="s">
        <v>6521</v>
      </c>
      <c r="F865" s="31" t="s">
        <v>6522</v>
      </c>
      <c r="G865" s="31" t="s">
        <v>29</v>
      </c>
      <c r="H865" s="31" t="s">
        <v>142</v>
      </c>
      <c r="I865" s="31" t="s">
        <v>2296</v>
      </c>
      <c r="J865" s="31" t="s">
        <v>84</v>
      </c>
      <c r="K865" s="31" t="s">
        <v>85</v>
      </c>
      <c r="L865" s="31" t="s">
        <v>226</v>
      </c>
      <c r="M865" s="31" t="s">
        <v>52</v>
      </c>
      <c r="N865" s="31" t="s">
        <v>144</v>
      </c>
      <c r="O865" s="31"/>
      <c r="P865" s="31"/>
      <c r="Q865" s="31"/>
      <c r="R865" s="31" t="s">
        <v>93</v>
      </c>
      <c r="S865" s="31" t="s">
        <v>94</v>
      </c>
      <c r="T865" s="31" t="s">
        <v>6523</v>
      </c>
      <c r="U865" s="31" t="s">
        <v>6524</v>
      </c>
      <c r="V865" s="31"/>
      <c r="W865" s="31"/>
      <c r="X865" s="31"/>
      <c r="Y865" s="31"/>
      <c r="Z865" s="31"/>
    </row>
    <row r="866" ht="22.5" customHeight="1">
      <c r="A866" s="30" t="s">
        <v>6525</v>
      </c>
      <c r="B866" s="31" t="s">
        <v>4526</v>
      </c>
      <c r="C866" s="33"/>
      <c r="D866" s="31" t="s">
        <v>6526</v>
      </c>
      <c r="E866" s="31" t="s">
        <v>6527</v>
      </c>
      <c r="F866" s="31" t="s">
        <v>6528</v>
      </c>
      <c r="G866" s="31" t="s">
        <v>30</v>
      </c>
      <c r="H866" s="31" t="s">
        <v>142</v>
      </c>
      <c r="I866" s="31" t="s">
        <v>444</v>
      </c>
      <c r="J866" s="31" t="s">
        <v>84</v>
      </c>
      <c r="K866" s="31" t="s">
        <v>173</v>
      </c>
      <c r="L866" s="31" t="s">
        <v>280</v>
      </c>
      <c r="M866" s="31" t="s">
        <v>542</v>
      </c>
      <c r="N866" s="31" t="s">
        <v>210</v>
      </c>
      <c r="O866" s="31" t="s">
        <v>6529</v>
      </c>
      <c r="P866" s="31" t="s">
        <v>445</v>
      </c>
      <c r="Q866" s="30" t="s">
        <v>6530</v>
      </c>
      <c r="R866" s="31" t="s">
        <v>93</v>
      </c>
      <c r="S866" s="31" t="s">
        <v>863</v>
      </c>
      <c r="T866" s="31" t="s">
        <v>6531</v>
      </c>
      <c r="U866" s="31" t="s">
        <v>6532</v>
      </c>
      <c r="V866" s="31"/>
      <c r="W866" s="31"/>
      <c r="X866" s="31"/>
      <c r="Y866" s="31"/>
      <c r="Z866" s="31"/>
    </row>
    <row r="867" ht="22.5" customHeight="1">
      <c r="A867" s="30" t="s">
        <v>6533</v>
      </c>
      <c r="B867" s="39" t="s">
        <v>6534</v>
      </c>
      <c r="C867" s="33"/>
      <c r="D867" s="31" t="s">
        <v>6535</v>
      </c>
      <c r="E867" s="31" t="s">
        <v>6536</v>
      </c>
      <c r="F867" s="31"/>
      <c r="G867" s="31" t="s">
        <v>30</v>
      </c>
      <c r="H867" s="31" t="s">
        <v>142</v>
      </c>
      <c r="I867" s="31"/>
      <c r="J867" s="31"/>
      <c r="K867" s="31"/>
      <c r="L867" s="31"/>
      <c r="M867" s="31"/>
      <c r="N867" s="31"/>
      <c r="O867" s="31"/>
      <c r="P867" s="31"/>
      <c r="Q867" s="31"/>
      <c r="R867" s="31"/>
      <c r="S867" s="31"/>
      <c r="T867" s="31" t="s">
        <v>6537</v>
      </c>
      <c r="U867" s="31" t="s">
        <v>6538</v>
      </c>
      <c r="V867" s="31"/>
      <c r="W867" s="31"/>
      <c r="X867" s="31"/>
      <c r="Y867" s="31"/>
      <c r="Z867" s="31"/>
    </row>
    <row r="868" ht="22.5" customHeight="1">
      <c r="A868" s="30" t="s">
        <v>6539</v>
      </c>
      <c r="B868" s="39" t="s">
        <v>6540</v>
      </c>
      <c r="C868" s="33"/>
      <c r="D868" s="31" t="s">
        <v>6541</v>
      </c>
      <c r="E868" s="31" t="s">
        <v>6542</v>
      </c>
      <c r="F868" s="31" t="s">
        <v>6543</v>
      </c>
      <c r="G868" s="31" t="s">
        <v>30</v>
      </c>
      <c r="H868" s="31" t="s">
        <v>142</v>
      </c>
      <c r="I868" s="31" t="s">
        <v>712</v>
      </c>
      <c r="J868" s="31" t="s">
        <v>84</v>
      </c>
      <c r="K868" s="31" t="s">
        <v>173</v>
      </c>
      <c r="L868" s="31" t="s">
        <v>131</v>
      </c>
      <c r="M868" s="31" t="s">
        <v>52</v>
      </c>
      <c r="N868" s="31" t="s">
        <v>144</v>
      </c>
      <c r="O868" s="31" t="s">
        <v>6544</v>
      </c>
      <c r="P868" s="31" t="s">
        <v>281</v>
      </c>
      <c r="Q868" s="31"/>
      <c r="R868" s="31" t="s">
        <v>93</v>
      </c>
      <c r="S868" s="31" t="s">
        <v>6545</v>
      </c>
      <c r="T868" s="31" t="s">
        <v>6546</v>
      </c>
      <c r="U868" s="31" t="s">
        <v>6538</v>
      </c>
      <c r="V868" s="31"/>
      <c r="W868" s="31"/>
      <c r="X868" s="31"/>
      <c r="Y868" s="31"/>
      <c r="Z868" s="31" t="s">
        <v>6547</v>
      </c>
    </row>
    <row r="869" ht="22.5" customHeight="1">
      <c r="A869" s="30" t="s">
        <v>6548</v>
      </c>
      <c r="B869" s="31" t="s">
        <v>6549</v>
      </c>
      <c r="C869" s="33"/>
      <c r="D869" s="31" t="s">
        <v>6550</v>
      </c>
      <c r="E869" s="31" t="s">
        <v>6551</v>
      </c>
      <c r="F869" s="31" t="s">
        <v>6552</v>
      </c>
      <c r="G869" s="31" t="s">
        <v>30</v>
      </c>
      <c r="H869" s="31" t="s">
        <v>142</v>
      </c>
      <c r="I869" s="31" t="s">
        <v>2689</v>
      </c>
      <c r="J869" s="31" t="s">
        <v>84</v>
      </c>
      <c r="K869" s="31" t="s">
        <v>85</v>
      </c>
      <c r="L869" s="31" t="s">
        <v>280</v>
      </c>
      <c r="M869" s="31" t="s">
        <v>88</v>
      </c>
      <c r="N869" s="31" t="s">
        <v>576</v>
      </c>
      <c r="O869" s="31" t="s">
        <v>6553</v>
      </c>
      <c r="P869" s="31"/>
      <c r="Q869" s="31"/>
      <c r="R869" s="31" t="s">
        <v>93</v>
      </c>
      <c r="S869" s="31" t="s">
        <v>231</v>
      </c>
      <c r="T869" s="31" t="s">
        <v>6554</v>
      </c>
      <c r="U869" s="31" t="s">
        <v>6555</v>
      </c>
      <c r="V869" s="31"/>
      <c r="W869" s="31"/>
      <c r="X869" s="31"/>
      <c r="Y869" s="31"/>
      <c r="Z869" s="31"/>
    </row>
    <row r="870" ht="22.5" customHeight="1">
      <c r="A870" s="30" t="s">
        <v>6556</v>
      </c>
      <c r="B870" s="31" t="s">
        <v>6557</v>
      </c>
      <c r="C870" s="33"/>
      <c r="D870" s="31" t="s">
        <v>6558</v>
      </c>
      <c r="E870" s="31" t="s">
        <v>6559</v>
      </c>
      <c r="F870" s="31"/>
      <c r="G870" s="31" t="s">
        <v>30</v>
      </c>
      <c r="H870" s="31" t="s">
        <v>142</v>
      </c>
      <c r="I870" s="31" t="s">
        <v>860</v>
      </c>
      <c r="J870" s="31" t="s">
        <v>84</v>
      </c>
      <c r="K870" s="31"/>
      <c r="L870" s="31"/>
      <c r="M870" s="31" t="s">
        <v>88</v>
      </c>
      <c r="N870" s="31" t="s">
        <v>576</v>
      </c>
      <c r="O870" s="31"/>
      <c r="P870" s="31"/>
      <c r="Q870" s="31"/>
      <c r="R870" s="31"/>
      <c r="S870" s="31"/>
      <c r="T870" s="31" t="s">
        <v>6560</v>
      </c>
      <c r="U870" s="31" t="s">
        <v>6561</v>
      </c>
      <c r="V870" s="31"/>
      <c r="W870" s="31"/>
      <c r="X870" s="31"/>
      <c r="Y870" s="31"/>
      <c r="Z870" s="31"/>
    </row>
    <row r="871" ht="22.5" customHeight="1">
      <c r="A871" s="30" t="s">
        <v>6562</v>
      </c>
      <c r="B871" s="31" t="s">
        <v>6563</v>
      </c>
      <c r="C871" s="33"/>
      <c r="D871" s="31" t="s">
        <v>6564</v>
      </c>
      <c r="E871" s="31" t="s">
        <v>6565</v>
      </c>
      <c r="F871" s="31" t="s">
        <v>6566</v>
      </c>
      <c r="G871" s="31" t="s">
        <v>30</v>
      </c>
      <c r="H871" s="31" t="s">
        <v>142</v>
      </c>
      <c r="I871" s="31" t="s">
        <v>725</v>
      </c>
      <c r="J871" s="31" t="s">
        <v>84</v>
      </c>
      <c r="K871" s="31" t="s">
        <v>85</v>
      </c>
      <c r="L871" s="31" t="s">
        <v>86</v>
      </c>
      <c r="M871" s="31" t="s">
        <v>52</v>
      </c>
      <c r="N871" s="31" t="s">
        <v>144</v>
      </c>
      <c r="O871" s="31"/>
      <c r="P871" s="31" t="s">
        <v>2928</v>
      </c>
      <c r="Q871" s="31"/>
      <c r="R871" s="31"/>
      <c r="S871" s="31"/>
      <c r="T871" s="31" t="s">
        <v>6567</v>
      </c>
      <c r="U871" s="31" t="s">
        <v>6568</v>
      </c>
      <c r="V871" s="31"/>
      <c r="W871" s="31"/>
      <c r="X871" s="31"/>
      <c r="Y871" s="31"/>
      <c r="Z871" s="31"/>
    </row>
    <row r="872" ht="22.5" customHeight="1">
      <c r="A872" s="30" t="s">
        <v>6569</v>
      </c>
      <c r="B872" s="31" t="s">
        <v>1894</v>
      </c>
      <c r="C872" s="32" t="s">
        <v>6570</v>
      </c>
      <c r="D872" s="31" t="s">
        <v>6571</v>
      </c>
      <c r="E872" s="31" t="s">
        <v>6572</v>
      </c>
      <c r="F872" s="31" t="s">
        <v>6573</v>
      </c>
      <c r="G872" s="31" t="s">
        <v>29</v>
      </c>
      <c r="H872" s="31" t="s">
        <v>142</v>
      </c>
      <c r="I872" s="31" t="s">
        <v>5598</v>
      </c>
      <c r="J872" s="31" t="s">
        <v>84</v>
      </c>
      <c r="K872" s="31" t="s">
        <v>173</v>
      </c>
      <c r="L872" s="31" t="s">
        <v>131</v>
      </c>
      <c r="M872" s="31" t="s">
        <v>41</v>
      </c>
      <c r="N872" s="31" t="s">
        <v>120</v>
      </c>
      <c r="O872" s="31"/>
      <c r="P872" s="31" t="s">
        <v>734</v>
      </c>
      <c r="Q872" s="31"/>
      <c r="R872" s="31" t="s">
        <v>93</v>
      </c>
      <c r="S872" s="31" t="s">
        <v>188</v>
      </c>
      <c r="T872" s="31" t="s">
        <v>6574</v>
      </c>
      <c r="U872" s="31" t="s">
        <v>6575</v>
      </c>
      <c r="V872" s="30" t="s">
        <v>6576</v>
      </c>
      <c r="W872" s="31"/>
      <c r="X872" s="31"/>
      <c r="Y872" s="31"/>
      <c r="Z872" s="31"/>
    </row>
    <row r="873" ht="22.5" customHeight="1">
      <c r="A873" s="30" t="s">
        <v>6577</v>
      </c>
      <c r="B873" s="31" t="s">
        <v>6578</v>
      </c>
      <c r="C873" s="33"/>
      <c r="D873" s="31" t="s">
        <v>6579</v>
      </c>
      <c r="E873" s="31" t="s">
        <v>6580</v>
      </c>
      <c r="F873" s="31"/>
      <c r="G873" s="31" t="s">
        <v>29</v>
      </c>
      <c r="H873" s="31" t="s">
        <v>142</v>
      </c>
      <c r="I873" s="31"/>
      <c r="J873" s="31"/>
      <c r="K873" s="31"/>
      <c r="L873" s="31"/>
      <c r="M873" s="31"/>
      <c r="N873" s="31"/>
      <c r="O873" s="31"/>
      <c r="P873" s="31"/>
      <c r="Q873" s="31"/>
      <c r="R873" s="31"/>
      <c r="S873" s="31"/>
      <c r="T873" s="31" t="s">
        <v>6581</v>
      </c>
      <c r="U873" s="31" t="s">
        <v>6582</v>
      </c>
      <c r="V873" s="31"/>
      <c r="W873" s="31"/>
      <c r="X873" s="31"/>
      <c r="Y873" s="31"/>
      <c r="Z873" s="31"/>
    </row>
    <row r="874" ht="22.5" customHeight="1">
      <c r="A874" s="30" t="s">
        <v>6583</v>
      </c>
      <c r="B874" s="31" t="s">
        <v>6584</v>
      </c>
      <c r="C874" s="33"/>
      <c r="D874" s="31" t="s">
        <v>6585</v>
      </c>
      <c r="E874" s="31" t="s">
        <v>6586</v>
      </c>
      <c r="F874" s="31"/>
      <c r="G874" s="31" t="s">
        <v>29</v>
      </c>
      <c r="H874" s="31" t="s">
        <v>142</v>
      </c>
      <c r="I874" s="31" t="s">
        <v>444</v>
      </c>
      <c r="J874" s="31" t="s">
        <v>84</v>
      </c>
      <c r="K874" s="31"/>
      <c r="L874" s="31"/>
      <c r="M874" s="31" t="s">
        <v>542</v>
      </c>
      <c r="N874" s="31" t="s">
        <v>41</v>
      </c>
      <c r="O874" s="31"/>
      <c r="P874" s="31"/>
      <c r="Q874" s="31"/>
      <c r="R874" s="31"/>
      <c r="S874" s="31"/>
      <c r="T874" s="31" t="s">
        <v>6587</v>
      </c>
      <c r="U874" s="31" t="s">
        <v>6588</v>
      </c>
      <c r="V874" s="31"/>
      <c r="W874" s="31"/>
      <c r="X874" s="31"/>
      <c r="Y874" s="31"/>
      <c r="Z874" s="31"/>
    </row>
    <row r="875" ht="22.5" customHeight="1">
      <c r="A875" s="30" t="s">
        <v>6589</v>
      </c>
      <c r="B875" s="31" t="s">
        <v>5663</v>
      </c>
      <c r="C875" s="32" t="s">
        <v>1</v>
      </c>
      <c r="D875" s="31" t="s">
        <v>6590</v>
      </c>
      <c r="E875" s="31" t="s">
        <v>6591</v>
      </c>
      <c r="F875" s="31" t="s">
        <v>6592</v>
      </c>
      <c r="G875" s="31" t="s">
        <v>30</v>
      </c>
      <c r="H875" s="31" t="s">
        <v>142</v>
      </c>
      <c r="I875" s="31" t="s">
        <v>925</v>
      </c>
      <c r="J875" s="31" t="s">
        <v>84</v>
      </c>
      <c r="K875" s="31" t="s">
        <v>107</v>
      </c>
      <c r="L875" s="31" t="s">
        <v>280</v>
      </c>
      <c r="M875" s="31" t="s">
        <v>120</v>
      </c>
      <c r="N875" s="31" t="s">
        <v>88</v>
      </c>
      <c r="O875" s="31"/>
      <c r="P875" s="31" t="s">
        <v>628</v>
      </c>
      <c r="Q875" s="30" t="s">
        <v>6593</v>
      </c>
      <c r="R875" s="31" t="s">
        <v>93</v>
      </c>
      <c r="S875" s="31" t="s">
        <v>2629</v>
      </c>
      <c r="T875" s="31" t="s">
        <v>6594</v>
      </c>
      <c r="U875" s="31" t="s">
        <v>6595</v>
      </c>
      <c r="V875" s="31"/>
      <c r="W875" s="31"/>
      <c r="X875" s="31"/>
      <c r="Y875" s="31"/>
      <c r="Z875" s="31"/>
    </row>
    <row r="876" ht="22.5" customHeight="1">
      <c r="A876" s="30" t="s">
        <v>6596</v>
      </c>
      <c r="B876" s="31" t="s">
        <v>5334</v>
      </c>
      <c r="C876" s="32" t="s">
        <v>1</v>
      </c>
      <c r="D876" s="31" t="s">
        <v>6597</v>
      </c>
      <c r="E876" s="31" t="s">
        <v>6598</v>
      </c>
      <c r="F876" s="31" t="s">
        <v>6599</v>
      </c>
      <c r="G876" s="31" t="s">
        <v>29</v>
      </c>
      <c r="H876" s="31" t="s">
        <v>142</v>
      </c>
      <c r="I876" s="31" t="s">
        <v>4304</v>
      </c>
      <c r="J876" s="31" t="s">
        <v>84</v>
      </c>
      <c r="K876" s="31" t="s">
        <v>85</v>
      </c>
      <c r="L876" s="31" t="s">
        <v>280</v>
      </c>
      <c r="M876" s="31" t="s">
        <v>152</v>
      </c>
      <c r="N876" s="31" t="s">
        <v>153</v>
      </c>
      <c r="O876" s="31"/>
      <c r="P876" s="31" t="s">
        <v>831</v>
      </c>
      <c r="Q876" s="31"/>
      <c r="R876" s="31" t="s">
        <v>93</v>
      </c>
      <c r="S876" s="31" t="s">
        <v>94</v>
      </c>
      <c r="T876" s="31" t="s">
        <v>6600</v>
      </c>
      <c r="U876" s="31" t="s">
        <v>6601</v>
      </c>
      <c r="V876" s="31" t="s">
        <v>6602</v>
      </c>
      <c r="W876" s="31"/>
      <c r="X876" s="31"/>
      <c r="Y876" s="31"/>
      <c r="Z876" s="31"/>
    </row>
    <row r="877" ht="22.5" customHeight="1">
      <c r="A877" s="30" t="s">
        <v>6603</v>
      </c>
      <c r="B877" s="31" t="s">
        <v>6605</v>
      </c>
      <c r="C877" s="33"/>
      <c r="D877" s="31" t="s">
        <v>78</v>
      </c>
      <c r="E877" s="31" t="s">
        <v>6606</v>
      </c>
      <c r="F877" s="31" t="s">
        <v>6607</v>
      </c>
      <c r="G877" s="31" t="s">
        <v>25</v>
      </c>
      <c r="H877" s="31" t="s">
        <v>82</v>
      </c>
      <c r="I877" s="31" t="s">
        <v>83</v>
      </c>
      <c r="J877" s="31" t="s">
        <v>84</v>
      </c>
      <c r="K877" s="31" t="s">
        <v>107</v>
      </c>
      <c r="L877" s="31" t="s">
        <v>86</v>
      </c>
      <c r="M877" s="31"/>
      <c r="N877" s="31"/>
      <c r="O877" s="31"/>
      <c r="P877" s="31"/>
      <c r="Q877" s="31"/>
      <c r="R877" s="31"/>
      <c r="S877" s="31" t="s">
        <v>4943</v>
      </c>
      <c r="T877" s="31"/>
      <c r="U877" s="31" t="s">
        <v>6608</v>
      </c>
      <c r="V877" s="31"/>
      <c r="W877" s="31"/>
      <c r="X877" s="31"/>
      <c r="Y877" s="31"/>
      <c r="Z877" s="31"/>
    </row>
    <row r="878" ht="22.5" customHeight="1">
      <c r="A878" s="30" t="s">
        <v>6609</v>
      </c>
      <c r="B878" s="31" t="s">
        <v>6610</v>
      </c>
      <c r="C878" s="33"/>
      <c r="D878" s="31" t="s">
        <v>6611</v>
      </c>
      <c r="E878" s="31" t="s">
        <v>6612</v>
      </c>
      <c r="F878" s="31"/>
      <c r="G878" s="31" t="s">
        <v>25</v>
      </c>
      <c r="H878" s="31" t="s">
        <v>142</v>
      </c>
      <c r="I878" s="31" t="s">
        <v>6613</v>
      </c>
      <c r="J878" s="31" t="s">
        <v>84</v>
      </c>
      <c r="K878" s="31" t="s">
        <v>85</v>
      </c>
      <c r="L878" s="31" t="s">
        <v>280</v>
      </c>
      <c r="M878" s="31" t="s">
        <v>108</v>
      </c>
      <c r="N878" s="31" t="s">
        <v>101</v>
      </c>
      <c r="O878" s="31"/>
      <c r="P878" s="31" t="s">
        <v>320</v>
      </c>
      <c r="Q878" s="31"/>
      <c r="R878" s="31"/>
      <c r="S878" s="31"/>
      <c r="T878" s="31" t="s">
        <v>6615</v>
      </c>
      <c r="U878" s="31" t="s">
        <v>6616</v>
      </c>
      <c r="V878" s="30" t="s">
        <v>6617</v>
      </c>
      <c r="W878" s="31"/>
      <c r="X878" s="31"/>
      <c r="Y878" s="31"/>
      <c r="Z878" s="31"/>
    </row>
    <row r="879" ht="22.5" customHeight="1">
      <c r="A879" s="30" t="s">
        <v>6618</v>
      </c>
      <c r="B879" s="39" t="s">
        <v>2583</v>
      </c>
      <c r="C879" s="33"/>
      <c r="D879" s="31" t="s">
        <v>6619</v>
      </c>
      <c r="E879" s="31" t="s">
        <v>6620</v>
      </c>
      <c r="F879" s="31"/>
      <c r="G879" s="31" t="s">
        <v>37</v>
      </c>
      <c r="H879" s="31" t="s">
        <v>129</v>
      </c>
      <c r="I879" s="31" t="s">
        <v>4889</v>
      </c>
      <c r="J879" s="31" t="s">
        <v>84</v>
      </c>
      <c r="K879" s="31" t="s">
        <v>107</v>
      </c>
      <c r="L879" s="31" t="s">
        <v>654</v>
      </c>
      <c r="M879" s="31" t="s">
        <v>185</v>
      </c>
      <c r="N879" s="31" t="s">
        <v>41</v>
      </c>
      <c r="O879" s="31"/>
      <c r="P879" s="31" t="s">
        <v>436</v>
      </c>
      <c r="Q879" s="31"/>
      <c r="R879" s="31"/>
      <c r="S879" s="31" t="s">
        <v>133</v>
      </c>
      <c r="T879" s="31" t="s">
        <v>1534</v>
      </c>
      <c r="U879" s="31" t="s">
        <v>6621</v>
      </c>
      <c r="V879" s="30" t="s">
        <v>6622</v>
      </c>
      <c r="W879" s="31"/>
      <c r="X879" s="31"/>
      <c r="Y879" s="31"/>
      <c r="Z879" s="31"/>
    </row>
    <row r="880" ht="22.5" customHeight="1">
      <c r="A880" s="30" t="s">
        <v>6623</v>
      </c>
      <c r="B880" s="39" t="s">
        <v>6624</v>
      </c>
      <c r="C880" s="33"/>
      <c r="D880" s="31" t="s">
        <v>6625</v>
      </c>
      <c r="E880" s="31" t="s">
        <v>6626</v>
      </c>
      <c r="F880" s="31" t="s">
        <v>6627</v>
      </c>
      <c r="G880" s="31" t="s">
        <v>37</v>
      </c>
      <c r="H880" s="31" t="s">
        <v>142</v>
      </c>
      <c r="I880" s="31" t="s">
        <v>1276</v>
      </c>
      <c r="J880" s="31" t="s">
        <v>84</v>
      </c>
      <c r="K880" s="31" t="s">
        <v>107</v>
      </c>
      <c r="L880" s="31" t="s">
        <v>654</v>
      </c>
      <c r="M880" s="31" t="s">
        <v>185</v>
      </c>
      <c r="N880" s="31" t="s">
        <v>41</v>
      </c>
      <c r="O880" s="31" t="s">
        <v>6628</v>
      </c>
      <c r="P880" s="31" t="s">
        <v>436</v>
      </c>
      <c r="Q880" s="31"/>
      <c r="R880" s="31" t="s">
        <v>93</v>
      </c>
      <c r="S880" s="31" t="s">
        <v>6629</v>
      </c>
      <c r="T880" s="31" t="s">
        <v>6630</v>
      </c>
      <c r="U880" s="31" t="s">
        <v>6621</v>
      </c>
      <c r="V880" s="31"/>
      <c r="W880" s="31"/>
      <c r="X880" s="39" t="s">
        <v>6631</v>
      </c>
      <c r="Y880" s="31"/>
      <c r="Z880" s="31"/>
    </row>
    <row r="881" ht="22.5" customHeight="1">
      <c r="A881" s="30" t="s">
        <v>6632</v>
      </c>
      <c r="B881" s="31" t="s">
        <v>6633</v>
      </c>
      <c r="C881" s="33"/>
      <c r="D881" s="31" t="s">
        <v>6634</v>
      </c>
      <c r="E881" s="31" t="s">
        <v>6635</v>
      </c>
      <c r="F881" s="31"/>
      <c r="G881" s="31" t="s">
        <v>37</v>
      </c>
      <c r="H881" s="31" t="s">
        <v>385</v>
      </c>
      <c r="I881" s="31"/>
      <c r="J881" s="31"/>
      <c r="K881" s="31"/>
      <c r="L881" s="31"/>
      <c r="M881" s="31"/>
      <c r="N881" s="31"/>
      <c r="O881" s="31"/>
      <c r="P881" s="31"/>
      <c r="Q881" s="31"/>
      <c r="R881" s="31"/>
      <c r="S881" s="31"/>
      <c r="T881" s="31" t="s">
        <v>6636</v>
      </c>
      <c r="U881" s="31" t="s">
        <v>6637</v>
      </c>
      <c r="V881" s="31"/>
      <c r="W881" s="31"/>
      <c r="X881" s="31"/>
      <c r="Y881" s="31"/>
      <c r="Z881" s="31"/>
    </row>
    <row r="882" ht="22.5" customHeight="1">
      <c r="A882" s="30" t="s">
        <v>6638</v>
      </c>
      <c r="B882" s="31" t="s">
        <v>6639</v>
      </c>
      <c r="C882" s="33"/>
      <c r="D882" s="31" t="s">
        <v>6640</v>
      </c>
      <c r="E882" s="31" t="s">
        <v>6641</v>
      </c>
      <c r="F882" s="31"/>
      <c r="G882" s="31" t="s">
        <v>43</v>
      </c>
      <c r="H882" s="31" t="s">
        <v>129</v>
      </c>
      <c r="I882" s="31" t="s">
        <v>490</v>
      </c>
      <c r="J882" s="31" t="s">
        <v>84</v>
      </c>
      <c r="K882" s="31" t="s">
        <v>107</v>
      </c>
      <c r="L882" s="31" t="s">
        <v>280</v>
      </c>
      <c r="M882" s="31" t="s">
        <v>185</v>
      </c>
      <c r="N882" s="31" t="s">
        <v>41</v>
      </c>
      <c r="O882" s="31"/>
      <c r="P882" s="31" t="s">
        <v>186</v>
      </c>
      <c r="Q882" s="31"/>
      <c r="R882" s="31"/>
      <c r="S882" s="31"/>
      <c r="T882" s="31" t="s">
        <v>1534</v>
      </c>
      <c r="U882" s="31" t="s">
        <v>6642</v>
      </c>
      <c r="V882" s="30" t="s">
        <v>6643</v>
      </c>
      <c r="W882" s="31"/>
      <c r="X882" s="31"/>
      <c r="Y882" s="31"/>
      <c r="Z882" s="31"/>
    </row>
    <row r="883" ht="22.5" customHeight="1">
      <c r="A883" s="30" t="s">
        <v>6644</v>
      </c>
      <c r="B883" s="31" t="s">
        <v>6645</v>
      </c>
      <c r="C883" s="33"/>
      <c r="D883" s="31" t="s">
        <v>6646</v>
      </c>
      <c r="E883" s="31" t="s">
        <v>6647</v>
      </c>
      <c r="F883" s="31"/>
      <c r="G883" s="31" t="s">
        <v>37</v>
      </c>
      <c r="H883" s="31" t="s">
        <v>129</v>
      </c>
      <c r="I883" s="31" t="s">
        <v>596</v>
      </c>
      <c r="J883" s="31" t="s">
        <v>84</v>
      </c>
      <c r="K883" s="31" t="s">
        <v>85</v>
      </c>
      <c r="L883" s="31" t="s">
        <v>280</v>
      </c>
      <c r="M883" s="31" t="s">
        <v>108</v>
      </c>
      <c r="N883" s="31" t="s">
        <v>101</v>
      </c>
      <c r="O883" s="31"/>
      <c r="P883" s="31"/>
      <c r="Q883" s="31"/>
      <c r="R883" s="31" t="s">
        <v>93</v>
      </c>
      <c r="S883" s="31" t="s">
        <v>94</v>
      </c>
      <c r="T883" s="31"/>
      <c r="U883" s="31" t="s">
        <v>6648</v>
      </c>
      <c r="V883" s="30" t="s">
        <v>6649</v>
      </c>
      <c r="W883" s="31"/>
      <c r="X883" s="31"/>
      <c r="Y883" s="31"/>
      <c r="Z883" s="31"/>
    </row>
    <row r="884" ht="22.5" customHeight="1">
      <c r="A884" s="30" t="s">
        <v>6650</v>
      </c>
      <c r="B884" s="31" t="s">
        <v>6651</v>
      </c>
      <c r="C884" s="33"/>
      <c r="D884" s="31" t="s">
        <v>78</v>
      </c>
      <c r="E884" s="31" t="s">
        <v>6652</v>
      </c>
      <c r="F884" s="31"/>
      <c r="G884" s="31"/>
      <c r="H884" s="31" t="s">
        <v>82</v>
      </c>
      <c r="I884" s="31"/>
      <c r="J884" s="31"/>
      <c r="K884" s="31"/>
      <c r="L884" s="31"/>
      <c r="M884" s="31"/>
      <c r="N884" s="31"/>
      <c r="O884" s="31"/>
      <c r="P884" s="31"/>
      <c r="Q884" s="31"/>
      <c r="R884" s="31"/>
      <c r="S884" s="31"/>
      <c r="T884" s="31" t="s">
        <v>6653</v>
      </c>
      <c r="U884" s="31" t="s">
        <v>6654</v>
      </c>
      <c r="V884" s="31"/>
      <c r="W884" s="31"/>
      <c r="X884" s="31"/>
      <c r="Y884" s="31"/>
      <c r="Z884" s="31"/>
    </row>
    <row r="885" ht="22.5" customHeight="1">
      <c r="A885" s="30" t="s">
        <v>6655</v>
      </c>
      <c r="B885" s="31" t="s">
        <v>6656</v>
      </c>
      <c r="C885" s="33"/>
      <c r="D885" s="31" t="s">
        <v>6657</v>
      </c>
      <c r="E885" s="31" t="s">
        <v>6658</v>
      </c>
      <c r="F885" s="31"/>
      <c r="G885" s="31" t="s">
        <v>37</v>
      </c>
      <c r="H885" s="31" t="s">
        <v>142</v>
      </c>
      <c r="I885" s="31"/>
      <c r="J885" s="31"/>
      <c r="K885" s="31"/>
      <c r="L885" s="31"/>
      <c r="M885" s="31"/>
      <c r="N885" s="31"/>
      <c r="O885" s="31"/>
      <c r="P885" s="31"/>
      <c r="Q885" s="31"/>
      <c r="R885" s="31"/>
      <c r="S885" s="31"/>
      <c r="T885" s="31" t="s">
        <v>6659</v>
      </c>
      <c r="U885" s="31" t="s">
        <v>6660</v>
      </c>
      <c r="V885" s="31"/>
      <c r="W885" s="31"/>
      <c r="X885" s="31"/>
      <c r="Y885" s="31"/>
      <c r="Z885" s="31"/>
    </row>
    <row r="886" ht="22.5" customHeight="1">
      <c r="A886" s="30" t="s">
        <v>6661</v>
      </c>
      <c r="B886" s="39" t="s">
        <v>6662</v>
      </c>
      <c r="C886" s="33"/>
      <c r="D886" s="31" t="s">
        <v>6663</v>
      </c>
      <c r="E886" s="31" t="s">
        <v>6664</v>
      </c>
      <c r="F886" s="31"/>
      <c r="G886" s="31" t="s">
        <v>37</v>
      </c>
      <c r="H886" s="31" t="s">
        <v>142</v>
      </c>
      <c r="I886" s="31"/>
      <c r="J886" s="31"/>
      <c r="K886" s="31"/>
      <c r="L886" s="31"/>
      <c r="M886" s="31"/>
      <c r="N886" s="31"/>
      <c r="O886" s="31"/>
      <c r="P886" s="31"/>
      <c r="Q886" s="31"/>
      <c r="R886" s="31"/>
      <c r="S886" s="31"/>
      <c r="T886" s="31" t="s">
        <v>6665</v>
      </c>
      <c r="U886" s="31" t="s">
        <v>6666</v>
      </c>
      <c r="V886" s="31"/>
      <c r="W886" s="31"/>
      <c r="X886" s="31"/>
      <c r="Y886" s="31"/>
      <c r="Z886" s="31"/>
    </row>
    <row r="887" ht="22.5" customHeight="1">
      <c r="A887" s="30" t="s">
        <v>6667</v>
      </c>
      <c r="B887" s="39" t="s">
        <v>6668</v>
      </c>
      <c r="C887" s="33"/>
      <c r="D887" s="31" t="s">
        <v>6625</v>
      </c>
      <c r="E887" s="31" t="s">
        <v>6669</v>
      </c>
      <c r="F887" s="31"/>
      <c r="G887" s="31" t="s">
        <v>37</v>
      </c>
      <c r="H887" s="31" t="s">
        <v>142</v>
      </c>
      <c r="I887" s="31" t="s">
        <v>119</v>
      </c>
      <c r="J887" s="31" t="s">
        <v>84</v>
      </c>
      <c r="K887" s="31" t="s">
        <v>85</v>
      </c>
      <c r="L887" s="31" t="s">
        <v>280</v>
      </c>
      <c r="M887" s="31" t="s">
        <v>542</v>
      </c>
      <c r="N887" s="31" t="s">
        <v>41</v>
      </c>
      <c r="O887" s="31"/>
      <c r="P887" s="31"/>
      <c r="Q887" s="31"/>
      <c r="R887" s="31"/>
      <c r="S887" s="31"/>
      <c r="T887" s="31" t="s">
        <v>6670</v>
      </c>
      <c r="U887" s="31" t="s">
        <v>6666</v>
      </c>
      <c r="V887" s="31"/>
      <c r="W887" s="31"/>
      <c r="X887" s="31"/>
      <c r="Y887" s="31"/>
      <c r="Z887" s="31"/>
    </row>
    <row r="888" ht="22.5" customHeight="1">
      <c r="A888" s="30" t="s">
        <v>6671</v>
      </c>
      <c r="B888" s="39" t="s">
        <v>6672</v>
      </c>
      <c r="C888" s="33"/>
      <c r="D888" s="31" t="s">
        <v>6673</v>
      </c>
      <c r="E888" s="31" t="s">
        <v>6674</v>
      </c>
      <c r="F888" s="31" t="s">
        <v>6675</v>
      </c>
      <c r="G888" s="31" t="s">
        <v>37</v>
      </c>
      <c r="H888" s="31" t="s">
        <v>142</v>
      </c>
      <c r="I888" s="31" t="s">
        <v>814</v>
      </c>
      <c r="J888" s="31" t="s">
        <v>84</v>
      </c>
      <c r="K888" s="31" t="s">
        <v>85</v>
      </c>
      <c r="L888" s="31" t="s">
        <v>86</v>
      </c>
      <c r="M888" s="31" t="s">
        <v>185</v>
      </c>
      <c r="N888" s="31" t="s">
        <v>41</v>
      </c>
      <c r="O888" s="31" t="s">
        <v>6676</v>
      </c>
      <c r="P888" s="31" t="s">
        <v>320</v>
      </c>
      <c r="Q888" s="31"/>
      <c r="R888" s="31" t="s">
        <v>93</v>
      </c>
      <c r="S888" s="31" t="s">
        <v>231</v>
      </c>
      <c r="T888" s="31" t="s">
        <v>6677</v>
      </c>
      <c r="U888" s="31" t="s">
        <v>6678</v>
      </c>
      <c r="V888" s="31"/>
      <c r="W888" s="31"/>
      <c r="X888" s="31"/>
      <c r="Y888" s="31"/>
      <c r="Z888" s="31"/>
    </row>
    <row r="889" ht="22.5" customHeight="1">
      <c r="A889" s="30" t="s">
        <v>6679</v>
      </c>
      <c r="B889" s="39" t="s">
        <v>6680</v>
      </c>
      <c r="C889" s="33"/>
      <c r="D889" s="31" t="s">
        <v>6681</v>
      </c>
      <c r="E889" s="31" t="s">
        <v>6682</v>
      </c>
      <c r="F889" s="31"/>
      <c r="G889" s="31" t="s">
        <v>37</v>
      </c>
      <c r="H889" s="31" t="s">
        <v>142</v>
      </c>
      <c r="I889" s="31" t="s">
        <v>1034</v>
      </c>
      <c r="J889" s="31" t="s">
        <v>84</v>
      </c>
      <c r="K889" s="31"/>
      <c r="L889" s="31"/>
      <c r="M889" s="31" t="s">
        <v>52</v>
      </c>
      <c r="N889" s="31" t="s">
        <v>144</v>
      </c>
      <c r="O889" s="31"/>
      <c r="P889" s="31"/>
      <c r="Q889" s="31"/>
      <c r="R889" s="31"/>
      <c r="S889" s="31"/>
      <c r="T889" s="31" t="s">
        <v>6683</v>
      </c>
      <c r="U889" s="31" t="s">
        <v>6678</v>
      </c>
      <c r="V889" s="31"/>
      <c r="W889" s="31"/>
      <c r="X889" s="31"/>
      <c r="Y889" s="31"/>
      <c r="Z889" s="31"/>
    </row>
    <row r="890" ht="22.5" customHeight="1">
      <c r="A890" s="30" t="s">
        <v>6684</v>
      </c>
      <c r="B890" s="31" t="s">
        <v>6685</v>
      </c>
      <c r="C890" s="33"/>
      <c r="D890" s="31" t="s">
        <v>6686</v>
      </c>
      <c r="E890" s="31" t="s">
        <v>6687</v>
      </c>
      <c r="F890" s="31" t="s">
        <v>6688</v>
      </c>
      <c r="G890" s="31" t="s">
        <v>37</v>
      </c>
      <c r="H890" s="31" t="s">
        <v>142</v>
      </c>
      <c r="I890" s="31" t="s">
        <v>444</v>
      </c>
      <c r="J890" s="31" t="s">
        <v>84</v>
      </c>
      <c r="K890" s="31" t="s">
        <v>85</v>
      </c>
      <c r="L890" s="31" t="s">
        <v>86</v>
      </c>
      <c r="M890" s="31" t="s">
        <v>542</v>
      </c>
      <c r="N890" s="31" t="s">
        <v>210</v>
      </c>
      <c r="O890" s="31"/>
      <c r="P890" s="31" t="s">
        <v>174</v>
      </c>
      <c r="Q890" s="31"/>
      <c r="R890" s="31" t="s">
        <v>93</v>
      </c>
      <c r="S890" s="31" t="s">
        <v>94</v>
      </c>
      <c r="T890" s="31" t="s">
        <v>6689</v>
      </c>
      <c r="U890" s="31" t="s">
        <v>6690</v>
      </c>
      <c r="V890" s="31"/>
      <c r="W890" s="31"/>
      <c r="X890" s="31"/>
      <c r="Y890" s="31"/>
      <c r="Z890" s="31"/>
    </row>
    <row r="891" ht="22.5" customHeight="1">
      <c r="A891" s="30" t="s">
        <v>6691</v>
      </c>
      <c r="B891" s="31" t="s">
        <v>6692</v>
      </c>
      <c r="C891" s="33"/>
      <c r="D891" s="31" t="s">
        <v>6693</v>
      </c>
      <c r="E891" s="31" t="s">
        <v>6694</v>
      </c>
      <c r="F891" s="31"/>
      <c r="G891" s="31" t="s">
        <v>37</v>
      </c>
      <c r="H891" s="31" t="s">
        <v>142</v>
      </c>
      <c r="I891" s="31"/>
      <c r="J891" s="31"/>
      <c r="K891" s="31"/>
      <c r="L891" s="31"/>
      <c r="M891" s="31"/>
      <c r="N891" s="31"/>
      <c r="O891" s="31"/>
      <c r="P891" s="31"/>
      <c r="Q891" s="31"/>
      <c r="R891" s="31"/>
      <c r="S891" s="31"/>
      <c r="T891" s="31" t="s">
        <v>6695</v>
      </c>
      <c r="U891" s="31" t="s">
        <v>6696</v>
      </c>
      <c r="V891" s="31"/>
      <c r="W891" s="31"/>
      <c r="X891" s="31"/>
      <c r="Y891" s="31"/>
      <c r="Z891" s="31"/>
    </row>
    <row r="892" ht="22.5" customHeight="1">
      <c r="A892" s="30" t="s">
        <v>6697</v>
      </c>
      <c r="B892" s="31" t="s">
        <v>6698</v>
      </c>
      <c r="C892" s="33"/>
      <c r="D892" s="31" t="s">
        <v>6699</v>
      </c>
      <c r="E892" s="31" t="s">
        <v>6700</v>
      </c>
      <c r="F892" s="31" t="s">
        <v>6701</v>
      </c>
      <c r="G892" s="31" t="s">
        <v>37</v>
      </c>
      <c r="H892" s="31" t="s">
        <v>142</v>
      </c>
      <c r="I892" s="31" t="s">
        <v>245</v>
      </c>
      <c r="J892" s="31" t="s">
        <v>84</v>
      </c>
      <c r="K892" s="31" t="s">
        <v>85</v>
      </c>
      <c r="L892" s="31" t="s">
        <v>280</v>
      </c>
      <c r="M892" s="31" t="s">
        <v>88</v>
      </c>
      <c r="N892" s="31" t="s">
        <v>89</v>
      </c>
      <c r="O892" s="31"/>
      <c r="P892" s="31" t="s">
        <v>230</v>
      </c>
      <c r="Q892" s="31"/>
      <c r="R892" s="31"/>
      <c r="S892" s="31"/>
      <c r="T892" s="31" t="s">
        <v>6702</v>
      </c>
      <c r="U892" s="31" t="s">
        <v>6703</v>
      </c>
      <c r="V892" s="31"/>
      <c r="W892" s="31"/>
      <c r="X892" s="31"/>
      <c r="Y892" s="31"/>
      <c r="Z892" s="31"/>
    </row>
    <row r="893" ht="22.5" customHeight="1">
      <c r="A893" s="30" t="s">
        <v>6704</v>
      </c>
      <c r="B893" s="31" t="s">
        <v>6706</v>
      </c>
      <c r="C893" s="33"/>
      <c r="D893" s="31" t="s">
        <v>6707</v>
      </c>
      <c r="E893" s="31" t="s">
        <v>6708</v>
      </c>
      <c r="F893" s="31"/>
      <c r="G893" s="31" t="s">
        <v>37</v>
      </c>
      <c r="H893" s="31" t="s">
        <v>129</v>
      </c>
      <c r="I893" s="31" t="s">
        <v>1440</v>
      </c>
      <c r="J893" s="31" t="s">
        <v>84</v>
      </c>
      <c r="K893" s="31" t="s">
        <v>107</v>
      </c>
      <c r="L893" s="31" t="s">
        <v>226</v>
      </c>
      <c r="M893" s="31" t="s">
        <v>185</v>
      </c>
      <c r="N893" s="31" t="s">
        <v>41</v>
      </c>
      <c r="O893" s="31"/>
      <c r="P893" s="31" t="s">
        <v>320</v>
      </c>
      <c r="Q893" s="31"/>
      <c r="R893" s="31"/>
      <c r="S893" s="31" t="s">
        <v>133</v>
      </c>
      <c r="T893" s="31" t="s">
        <v>6709</v>
      </c>
      <c r="U893" s="31" t="s">
        <v>6710</v>
      </c>
      <c r="V893" s="30" t="s">
        <v>6711</v>
      </c>
      <c r="W893" s="31"/>
      <c r="X893" s="31"/>
      <c r="Y893" s="31"/>
      <c r="Z893" s="31"/>
    </row>
    <row r="894" ht="22.5" customHeight="1">
      <c r="A894" s="30" t="s">
        <v>6712</v>
      </c>
      <c r="B894" s="31" t="s">
        <v>6713</v>
      </c>
      <c r="C894" s="33"/>
      <c r="D894" s="31" t="s">
        <v>6714</v>
      </c>
      <c r="E894" s="31" t="s">
        <v>6715</v>
      </c>
      <c r="F894" s="31"/>
      <c r="G894" s="31" t="s">
        <v>37</v>
      </c>
      <c r="H894" s="31" t="s">
        <v>142</v>
      </c>
      <c r="I894" s="31" t="s">
        <v>750</v>
      </c>
      <c r="J894" s="31" t="s">
        <v>84</v>
      </c>
      <c r="K894" s="31" t="s">
        <v>107</v>
      </c>
      <c r="L894" s="31" t="s">
        <v>86</v>
      </c>
      <c r="M894" s="31" t="s">
        <v>120</v>
      </c>
      <c r="N894" s="31" t="s">
        <v>88</v>
      </c>
      <c r="O894" s="31" t="s">
        <v>6717</v>
      </c>
      <c r="P894" s="31"/>
      <c r="Q894" s="31"/>
      <c r="R894" s="31" t="s">
        <v>93</v>
      </c>
      <c r="S894" s="31" t="s">
        <v>231</v>
      </c>
      <c r="T894" s="31" t="s">
        <v>6718</v>
      </c>
      <c r="U894" s="31" t="s">
        <v>6719</v>
      </c>
      <c r="V894" s="30" t="s">
        <v>6720</v>
      </c>
      <c r="W894" s="31"/>
      <c r="X894" s="31"/>
      <c r="Y894" s="31"/>
      <c r="Z894" s="31"/>
    </row>
    <row r="895" ht="22.5" customHeight="1">
      <c r="A895" s="30" t="s">
        <v>6721</v>
      </c>
      <c r="B895" s="31" t="s">
        <v>6722</v>
      </c>
      <c r="C895" s="33"/>
      <c r="D895" s="31" t="s">
        <v>6723</v>
      </c>
      <c r="E895" s="31" t="s">
        <v>6724</v>
      </c>
      <c r="F895" s="31" t="s">
        <v>6725</v>
      </c>
      <c r="G895" s="31" t="s">
        <v>37</v>
      </c>
      <c r="H895" s="31" t="s">
        <v>142</v>
      </c>
      <c r="I895" s="31" t="s">
        <v>6726</v>
      </c>
      <c r="J895" s="31" t="s">
        <v>84</v>
      </c>
      <c r="K895" s="31" t="s">
        <v>173</v>
      </c>
      <c r="L895" s="31" t="s">
        <v>226</v>
      </c>
      <c r="M895" s="31" t="s">
        <v>41</v>
      </c>
      <c r="N895" s="31" t="s">
        <v>152</v>
      </c>
      <c r="O895" s="31"/>
      <c r="P895" s="31"/>
      <c r="Q895" s="31"/>
      <c r="R895" s="31" t="s">
        <v>93</v>
      </c>
      <c r="S895" s="31" t="s">
        <v>94</v>
      </c>
      <c r="T895" s="31" t="s">
        <v>6727</v>
      </c>
      <c r="U895" s="31" t="s">
        <v>6728</v>
      </c>
      <c r="V895" s="31"/>
      <c r="W895" s="31"/>
      <c r="X895" s="31"/>
      <c r="Y895" s="31"/>
      <c r="Z895" s="31"/>
    </row>
    <row r="896" ht="22.5" customHeight="1">
      <c r="A896" s="30" t="s">
        <v>6729</v>
      </c>
      <c r="B896" s="31" t="s">
        <v>6730</v>
      </c>
      <c r="C896" s="33"/>
      <c r="D896" s="31" t="s">
        <v>6731</v>
      </c>
      <c r="E896" s="31" t="s">
        <v>6732</v>
      </c>
      <c r="F896" s="31" t="s">
        <v>6733</v>
      </c>
      <c r="G896" s="31" t="s">
        <v>37</v>
      </c>
      <c r="H896" s="31" t="s">
        <v>142</v>
      </c>
      <c r="I896" s="31" t="s">
        <v>183</v>
      </c>
      <c r="J896" s="31" t="s">
        <v>84</v>
      </c>
      <c r="K896" s="31" t="s">
        <v>85</v>
      </c>
      <c r="L896" s="31" t="s">
        <v>280</v>
      </c>
      <c r="M896" s="31" t="s">
        <v>120</v>
      </c>
      <c r="N896" s="31" t="s">
        <v>88</v>
      </c>
      <c r="O896" s="31"/>
      <c r="P896" s="31" t="s">
        <v>559</v>
      </c>
      <c r="Q896" s="31"/>
      <c r="R896" s="31" t="s">
        <v>93</v>
      </c>
      <c r="S896" s="31" t="s">
        <v>94</v>
      </c>
      <c r="T896" s="31" t="s">
        <v>6734</v>
      </c>
      <c r="U896" s="31" t="s">
        <v>6735</v>
      </c>
      <c r="V896" s="30" t="s">
        <v>6736</v>
      </c>
      <c r="W896" s="31"/>
      <c r="X896" s="31"/>
      <c r="Y896" s="31"/>
      <c r="Z896" s="31"/>
    </row>
    <row r="897" ht="22.5" customHeight="1">
      <c r="A897" s="30" t="s">
        <v>6737</v>
      </c>
      <c r="B897" s="31" t="s">
        <v>6738</v>
      </c>
      <c r="C897" s="33"/>
      <c r="D897" s="31" t="s">
        <v>6739</v>
      </c>
      <c r="E897" s="31" t="s">
        <v>6740</v>
      </c>
      <c r="F897" s="31" t="s">
        <v>6741</v>
      </c>
      <c r="G897" s="31" t="s">
        <v>37</v>
      </c>
      <c r="H897" s="31" t="s">
        <v>142</v>
      </c>
      <c r="I897" s="31" t="s">
        <v>291</v>
      </c>
      <c r="J897" s="31" t="s">
        <v>84</v>
      </c>
      <c r="K897" s="31" t="s">
        <v>173</v>
      </c>
      <c r="L897" s="31" t="s">
        <v>131</v>
      </c>
      <c r="M897" s="31" t="s">
        <v>52</v>
      </c>
      <c r="N897" s="31" t="s">
        <v>144</v>
      </c>
      <c r="O897" s="31" t="s">
        <v>6742</v>
      </c>
      <c r="P897" s="31" t="s">
        <v>734</v>
      </c>
      <c r="Q897" s="31"/>
      <c r="R897" s="31" t="s">
        <v>93</v>
      </c>
      <c r="S897" s="31" t="s">
        <v>6743</v>
      </c>
      <c r="T897" s="31" t="s">
        <v>6744</v>
      </c>
      <c r="U897" s="31" t="s">
        <v>6745</v>
      </c>
      <c r="V897" s="31"/>
      <c r="W897" s="31"/>
      <c r="X897" s="31"/>
      <c r="Y897" s="31"/>
      <c r="Z897" s="31" t="s">
        <v>6746</v>
      </c>
    </row>
    <row r="898" ht="22.5" customHeight="1">
      <c r="A898" s="30" t="s">
        <v>6747</v>
      </c>
      <c r="B898" s="31" t="s">
        <v>6748</v>
      </c>
      <c r="C898" s="33"/>
      <c r="D898" s="31" t="s">
        <v>6749</v>
      </c>
      <c r="E898" s="31" t="s">
        <v>6750</v>
      </c>
      <c r="F898" s="31" t="s">
        <v>6751</v>
      </c>
      <c r="G898" s="31" t="s">
        <v>37</v>
      </c>
      <c r="H898" s="31" t="s">
        <v>142</v>
      </c>
      <c r="I898" s="31" t="s">
        <v>271</v>
      </c>
      <c r="J898" s="31" t="s">
        <v>184</v>
      </c>
      <c r="K898" s="31" t="s">
        <v>173</v>
      </c>
      <c r="L898" s="31" t="s">
        <v>131</v>
      </c>
      <c r="M898" s="31" t="s">
        <v>41</v>
      </c>
      <c r="N898" s="31" t="s">
        <v>120</v>
      </c>
      <c r="O898" s="31"/>
      <c r="P898" s="31" t="s">
        <v>2029</v>
      </c>
      <c r="Q898" s="31"/>
      <c r="R898" s="31" t="s">
        <v>93</v>
      </c>
      <c r="S898" s="31" t="s">
        <v>94</v>
      </c>
      <c r="T898" s="31" t="s">
        <v>6752</v>
      </c>
      <c r="U898" s="31" t="s">
        <v>6753</v>
      </c>
      <c r="V898" s="30" t="s">
        <v>6754</v>
      </c>
      <c r="W898" s="31"/>
      <c r="X898" s="31"/>
      <c r="Y898" s="31"/>
      <c r="Z898" s="31"/>
    </row>
    <row r="899" ht="22.5" customHeight="1">
      <c r="A899" s="30" t="s">
        <v>6755</v>
      </c>
      <c r="B899" s="31" t="s">
        <v>6756</v>
      </c>
      <c r="C899" s="33"/>
      <c r="D899" s="31" t="s">
        <v>6757</v>
      </c>
      <c r="E899" s="31" t="s">
        <v>6758</v>
      </c>
      <c r="F899" s="31" t="s">
        <v>6759</v>
      </c>
      <c r="G899" s="31" t="s">
        <v>37</v>
      </c>
      <c r="H899" s="31" t="s">
        <v>142</v>
      </c>
      <c r="I899" s="31" t="s">
        <v>925</v>
      </c>
      <c r="J899" s="31" t="s">
        <v>84</v>
      </c>
      <c r="K899" s="31" t="s">
        <v>107</v>
      </c>
      <c r="L899" s="31" t="s">
        <v>226</v>
      </c>
      <c r="M899" s="31" t="s">
        <v>155</v>
      </c>
      <c r="N899" s="31" t="s">
        <v>41</v>
      </c>
      <c r="O899" s="31"/>
      <c r="P899" s="31" t="s">
        <v>320</v>
      </c>
      <c r="Q899" s="31"/>
      <c r="R899" s="31" t="s">
        <v>93</v>
      </c>
      <c r="S899" s="31" t="s">
        <v>3101</v>
      </c>
      <c r="T899" s="31" t="s">
        <v>6760</v>
      </c>
      <c r="U899" s="31" t="s">
        <v>6761</v>
      </c>
      <c r="V899" s="31"/>
      <c r="W899" s="31"/>
      <c r="X899" s="39" t="s">
        <v>6762</v>
      </c>
      <c r="Y899" s="31"/>
      <c r="Z899" s="31"/>
    </row>
    <row r="900" ht="22.5" customHeight="1">
      <c r="A900" s="30" t="s">
        <v>6763</v>
      </c>
      <c r="B900" s="31" t="s">
        <v>6764</v>
      </c>
      <c r="C900" s="33"/>
      <c r="D900" s="31" t="s">
        <v>6765</v>
      </c>
      <c r="E900" s="31" t="s">
        <v>6766</v>
      </c>
      <c r="F900" s="31" t="s">
        <v>6767</v>
      </c>
      <c r="G900" s="31" t="s">
        <v>37</v>
      </c>
      <c r="H900" s="31" t="s">
        <v>142</v>
      </c>
      <c r="I900" s="31" t="s">
        <v>1242</v>
      </c>
      <c r="J900" s="31" t="s">
        <v>84</v>
      </c>
      <c r="K900" s="31" t="s">
        <v>85</v>
      </c>
      <c r="L900" s="31" t="s">
        <v>280</v>
      </c>
      <c r="M900" s="31" t="s">
        <v>185</v>
      </c>
      <c r="N900" s="31" t="s">
        <v>41</v>
      </c>
      <c r="O900" s="31"/>
      <c r="P900" s="31" t="s">
        <v>320</v>
      </c>
      <c r="Q900" s="31"/>
      <c r="R900" s="31"/>
      <c r="S900" s="31"/>
      <c r="T900" s="31" t="s">
        <v>6768</v>
      </c>
      <c r="U900" s="31" t="s">
        <v>6769</v>
      </c>
      <c r="V900" s="31"/>
      <c r="W900" s="31"/>
      <c r="X900" s="31"/>
      <c r="Y900" s="31"/>
      <c r="Z900" s="31"/>
    </row>
    <row r="901" ht="22.5" customHeight="1">
      <c r="A901" s="30" t="s">
        <v>6770</v>
      </c>
      <c r="B901" s="31" t="s">
        <v>766</v>
      </c>
      <c r="C901" s="33"/>
      <c r="D901" s="31" t="s">
        <v>6771</v>
      </c>
      <c r="E901" s="31" t="s">
        <v>6772</v>
      </c>
      <c r="F901" s="31" t="s">
        <v>6773</v>
      </c>
      <c r="G901" s="31" t="s">
        <v>37</v>
      </c>
      <c r="H901" s="31" t="s">
        <v>142</v>
      </c>
      <c r="I901" s="31" t="s">
        <v>225</v>
      </c>
      <c r="J901" s="31" t="s">
        <v>84</v>
      </c>
      <c r="K901" s="31" t="s">
        <v>85</v>
      </c>
      <c r="L901" s="31" t="s">
        <v>226</v>
      </c>
      <c r="M901" s="31" t="s">
        <v>52</v>
      </c>
      <c r="N901" s="31" t="s">
        <v>144</v>
      </c>
      <c r="O901" s="31"/>
      <c r="P901" s="31" t="s">
        <v>304</v>
      </c>
      <c r="Q901" s="31"/>
      <c r="R901" s="31" t="s">
        <v>93</v>
      </c>
      <c r="S901" s="31" t="s">
        <v>815</v>
      </c>
      <c r="T901" s="31" t="s">
        <v>6774</v>
      </c>
      <c r="U901" s="31" t="s">
        <v>6775</v>
      </c>
      <c r="V901" s="31"/>
      <c r="W901" s="31"/>
      <c r="X901" s="31" t="s">
        <v>6776</v>
      </c>
      <c r="Y901" s="31"/>
      <c r="Z901" s="31"/>
    </row>
    <row r="902" ht="22.5" customHeight="1">
      <c r="A902" s="30" t="s">
        <v>6777</v>
      </c>
      <c r="B902" s="31" t="s">
        <v>6778</v>
      </c>
      <c r="C902" s="33"/>
      <c r="D902" s="31" t="s">
        <v>78</v>
      </c>
      <c r="E902" s="31" t="s">
        <v>6779</v>
      </c>
      <c r="F902" s="31"/>
      <c r="G902" s="31" t="s">
        <v>2303</v>
      </c>
      <c r="H902" s="31" t="s">
        <v>82</v>
      </c>
      <c r="I902" s="31"/>
      <c r="J902" s="31"/>
      <c r="K902" s="31"/>
      <c r="L902" s="31"/>
      <c r="M902" s="31"/>
      <c r="N902" s="31"/>
      <c r="O902" s="31"/>
      <c r="P902" s="31"/>
      <c r="Q902" s="31"/>
      <c r="R902" s="31"/>
      <c r="S902" s="31"/>
      <c r="T902" s="31"/>
      <c r="U902" s="31" t="s">
        <v>6780</v>
      </c>
      <c r="V902" s="31"/>
      <c r="W902" s="31"/>
      <c r="X902" s="31"/>
      <c r="Y902" s="31"/>
      <c r="Z902" s="31"/>
    </row>
    <row r="903" ht="22.5" customHeight="1">
      <c r="A903" s="30" t="s">
        <v>6781</v>
      </c>
      <c r="B903" s="31" t="s">
        <v>6782</v>
      </c>
      <c r="C903" s="33"/>
      <c r="D903" s="31" t="s">
        <v>6783</v>
      </c>
      <c r="E903" s="31" t="s">
        <v>6784</v>
      </c>
      <c r="F903" s="31"/>
      <c r="G903" s="31" t="s">
        <v>37</v>
      </c>
      <c r="H903" s="31" t="s">
        <v>142</v>
      </c>
      <c r="I903" s="31" t="s">
        <v>1242</v>
      </c>
      <c r="J903" s="31" t="s">
        <v>84</v>
      </c>
      <c r="K903" s="31"/>
      <c r="L903" s="31"/>
      <c r="M903" s="31" t="s">
        <v>52</v>
      </c>
      <c r="N903" s="31" t="s">
        <v>569</v>
      </c>
      <c r="O903" s="31"/>
      <c r="P903" s="31"/>
      <c r="Q903" s="31"/>
      <c r="R903" s="31"/>
      <c r="S903" s="31"/>
      <c r="T903" s="31" t="s">
        <v>6785</v>
      </c>
      <c r="U903" s="31" t="s">
        <v>6786</v>
      </c>
      <c r="V903" s="31"/>
      <c r="W903" s="31"/>
      <c r="X903" s="31"/>
      <c r="Y903" s="31"/>
      <c r="Z903" s="31"/>
    </row>
    <row r="904" ht="22.5" customHeight="1">
      <c r="A904" s="30" t="s">
        <v>6787</v>
      </c>
      <c r="B904" s="31" t="s">
        <v>6788</v>
      </c>
      <c r="C904" s="33"/>
      <c r="D904" s="31" t="s">
        <v>6789</v>
      </c>
      <c r="E904" s="31" t="s">
        <v>6790</v>
      </c>
      <c r="F904" s="31"/>
      <c r="G904" s="31" t="s">
        <v>37</v>
      </c>
      <c r="H904" s="31" t="s">
        <v>142</v>
      </c>
      <c r="I904" s="31" t="s">
        <v>513</v>
      </c>
      <c r="J904" s="31" t="s">
        <v>84</v>
      </c>
      <c r="K904" s="31" t="s">
        <v>85</v>
      </c>
      <c r="L904" s="31" t="s">
        <v>86</v>
      </c>
      <c r="M904" s="39" t="s">
        <v>227</v>
      </c>
      <c r="N904" s="39" t="s">
        <v>228</v>
      </c>
      <c r="O904" s="31"/>
      <c r="P904" s="31" t="s">
        <v>5782</v>
      </c>
      <c r="Q904" s="31"/>
      <c r="R904" s="31" t="s">
        <v>93</v>
      </c>
      <c r="S904" s="31" t="s">
        <v>94</v>
      </c>
      <c r="T904" s="31" t="s">
        <v>6791</v>
      </c>
      <c r="U904" s="31" t="s">
        <v>6792</v>
      </c>
      <c r="V904" s="31" t="s">
        <v>6793</v>
      </c>
      <c r="W904" s="31"/>
      <c r="X904" s="31"/>
      <c r="Y904" s="31"/>
      <c r="Z904" s="31"/>
    </row>
    <row r="905" ht="22.5" customHeight="1">
      <c r="A905" s="30" t="s">
        <v>6794</v>
      </c>
      <c r="B905" s="31" t="s">
        <v>6795</v>
      </c>
      <c r="C905" s="33"/>
      <c r="D905" s="31" t="s">
        <v>6796</v>
      </c>
      <c r="E905" s="31" t="s">
        <v>6797</v>
      </c>
      <c r="F905" s="31"/>
      <c r="G905" s="31" t="s">
        <v>37</v>
      </c>
      <c r="H905" s="31" t="s">
        <v>142</v>
      </c>
      <c r="I905" s="31" t="s">
        <v>877</v>
      </c>
      <c r="J905" s="31" t="s">
        <v>84</v>
      </c>
      <c r="K905" s="31"/>
      <c r="L905" s="31"/>
      <c r="M905" s="39" t="s">
        <v>227</v>
      </c>
      <c r="N905" s="39" t="s">
        <v>393</v>
      </c>
      <c r="O905" s="31"/>
      <c r="P905" s="31"/>
      <c r="Q905" s="31"/>
      <c r="R905" s="31"/>
      <c r="S905" s="31"/>
      <c r="T905" s="31" t="s">
        <v>6798</v>
      </c>
      <c r="U905" s="31" t="s">
        <v>6799</v>
      </c>
      <c r="V905" s="31"/>
      <c r="W905" s="31"/>
      <c r="X905" s="31"/>
      <c r="Y905" s="31"/>
      <c r="Z905" s="31"/>
    </row>
    <row r="906" ht="22.5" customHeight="1">
      <c r="A906" s="30" t="s">
        <v>6800</v>
      </c>
      <c r="B906" s="31" t="s">
        <v>2256</v>
      </c>
      <c r="C906" s="33"/>
      <c r="D906" s="31" t="s">
        <v>6801</v>
      </c>
      <c r="E906" s="31" t="s">
        <v>6802</v>
      </c>
      <c r="F906" s="31" t="s">
        <v>6803</v>
      </c>
      <c r="G906" s="31" t="s">
        <v>37</v>
      </c>
      <c r="H906" s="31" t="s">
        <v>142</v>
      </c>
      <c r="I906" s="31" t="s">
        <v>3412</v>
      </c>
      <c r="J906" s="31" t="s">
        <v>84</v>
      </c>
      <c r="K906" s="31" t="s">
        <v>85</v>
      </c>
      <c r="L906" s="31" t="s">
        <v>280</v>
      </c>
      <c r="M906" s="31" t="s">
        <v>88</v>
      </c>
      <c r="N906" s="31" t="s">
        <v>89</v>
      </c>
      <c r="O906" s="31"/>
      <c r="P906" s="31"/>
      <c r="Q906" s="31"/>
      <c r="R906" s="31" t="s">
        <v>93</v>
      </c>
      <c r="S906" s="31" t="s">
        <v>188</v>
      </c>
      <c r="T906" s="31" t="s">
        <v>6804</v>
      </c>
      <c r="U906" s="31" t="s">
        <v>6805</v>
      </c>
      <c r="V906" s="31"/>
      <c r="W906" s="31"/>
      <c r="X906" s="31"/>
      <c r="Y906" s="31"/>
      <c r="Z906" s="31"/>
    </row>
    <row r="907" ht="22.5" customHeight="1">
      <c r="A907" s="30" t="s">
        <v>6806</v>
      </c>
      <c r="B907" s="31" t="s">
        <v>6807</v>
      </c>
      <c r="C907" s="33"/>
      <c r="D907" s="31" t="s">
        <v>78</v>
      </c>
      <c r="E907" s="31" t="s">
        <v>6808</v>
      </c>
      <c r="F907" s="31"/>
      <c r="G907" s="31" t="s">
        <v>37</v>
      </c>
      <c r="H907" s="31" t="s">
        <v>142</v>
      </c>
      <c r="I907" s="31"/>
      <c r="J907" s="31"/>
      <c r="K907" s="31"/>
      <c r="L907" s="31"/>
      <c r="M907" s="31"/>
      <c r="N907" s="31"/>
      <c r="O907" s="31"/>
      <c r="P907" s="31"/>
      <c r="Q907" s="31"/>
      <c r="R907" s="31"/>
      <c r="S907" s="31"/>
      <c r="T907" s="31"/>
      <c r="U907" s="31" t="s">
        <v>6809</v>
      </c>
      <c r="V907" s="31"/>
      <c r="W907" s="31"/>
      <c r="X907" s="31"/>
      <c r="Y907" s="31"/>
      <c r="Z907" s="31"/>
    </row>
    <row r="908" ht="22.5" customHeight="1">
      <c r="A908" s="30" t="s">
        <v>6810</v>
      </c>
      <c r="B908" s="31" t="s">
        <v>6811</v>
      </c>
      <c r="C908" s="33"/>
      <c r="D908" s="31" t="s">
        <v>6812</v>
      </c>
      <c r="E908" s="31" t="s">
        <v>6813</v>
      </c>
      <c r="F908" s="31" t="s">
        <v>6814</v>
      </c>
      <c r="G908" s="31" t="s">
        <v>68</v>
      </c>
      <c r="H908" s="31" t="s">
        <v>142</v>
      </c>
      <c r="I908" s="31" t="s">
        <v>1663</v>
      </c>
      <c r="J908" s="31" t="s">
        <v>84</v>
      </c>
      <c r="K908" s="31" t="s">
        <v>107</v>
      </c>
      <c r="L908" s="31" t="s">
        <v>654</v>
      </c>
      <c r="M908" s="31" t="s">
        <v>120</v>
      </c>
      <c r="N908" s="31" t="s">
        <v>41</v>
      </c>
      <c r="O908" s="31"/>
      <c r="P908" s="31" t="s">
        <v>628</v>
      </c>
      <c r="Q908" s="31"/>
      <c r="R908" s="31" t="s">
        <v>93</v>
      </c>
      <c r="S908" s="31" t="s">
        <v>6815</v>
      </c>
      <c r="T908" s="31" t="s">
        <v>6816</v>
      </c>
      <c r="U908" s="31" t="s">
        <v>6817</v>
      </c>
      <c r="V908" s="31"/>
      <c r="W908" s="31"/>
      <c r="X908" s="31" t="s">
        <v>6818</v>
      </c>
      <c r="Y908" s="31"/>
      <c r="Z908" s="31" t="s">
        <v>6819</v>
      </c>
    </row>
    <row r="909" ht="22.5" customHeight="1">
      <c r="A909" s="30" t="s">
        <v>6820</v>
      </c>
      <c r="B909" s="31" t="s">
        <v>6821</v>
      </c>
      <c r="C909" s="33"/>
      <c r="D909" s="31" t="s">
        <v>6822</v>
      </c>
      <c r="E909" s="31" t="s">
        <v>6823</v>
      </c>
      <c r="F909" s="31"/>
      <c r="G909" s="31" t="s">
        <v>68</v>
      </c>
      <c r="H909" s="31" t="s">
        <v>129</v>
      </c>
      <c r="I909" s="31" t="s">
        <v>1098</v>
      </c>
      <c r="J909" s="31" t="s">
        <v>84</v>
      </c>
      <c r="K909" s="31" t="s">
        <v>107</v>
      </c>
      <c r="L909" s="31" t="s">
        <v>86</v>
      </c>
      <c r="M909" s="31" t="s">
        <v>120</v>
      </c>
      <c r="N909" s="31" t="s">
        <v>41</v>
      </c>
      <c r="O909" s="31"/>
      <c r="P909" s="31" t="s">
        <v>628</v>
      </c>
      <c r="Q909" s="31"/>
      <c r="R909" s="31"/>
      <c r="S909" s="31" t="s">
        <v>133</v>
      </c>
      <c r="T909" s="31" t="s">
        <v>6824</v>
      </c>
      <c r="U909" s="31" t="s">
        <v>6825</v>
      </c>
      <c r="V909" s="30" t="s">
        <v>6826</v>
      </c>
      <c r="W909" s="31"/>
      <c r="X909" s="31"/>
      <c r="Y909" s="31"/>
      <c r="Z909" s="31"/>
    </row>
    <row r="910" ht="22.5" customHeight="1">
      <c r="A910" s="30" t="s">
        <v>6827</v>
      </c>
      <c r="B910" s="31" t="s">
        <v>6828</v>
      </c>
      <c r="C910" s="33"/>
      <c r="D910" s="31" t="s">
        <v>6829</v>
      </c>
      <c r="E910" s="31" t="s">
        <v>6830</v>
      </c>
      <c r="F910" s="31"/>
      <c r="G910" s="31" t="s">
        <v>25</v>
      </c>
      <c r="H910" s="31" t="s">
        <v>129</v>
      </c>
      <c r="I910" s="31" t="s">
        <v>6831</v>
      </c>
      <c r="J910" s="31" t="s">
        <v>84</v>
      </c>
      <c r="K910" s="31" t="s">
        <v>107</v>
      </c>
      <c r="L910" s="31" t="s">
        <v>86</v>
      </c>
      <c r="M910" s="31" t="s">
        <v>120</v>
      </c>
      <c r="N910" s="31" t="s">
        <v>88</v>
      </c>
      <c r="O910" s="31" t="s">
        <v>6832</v>
      </c>
      <c r="P910" s="31" t="s">
        <v>792</v>
      </c>
      <c r="Q910" s="31"/>
      <c r="R910" s="31" t="s">
        <v>93</v>
      </c>
      <c r="S910" s="31" t="s">
        <v>946</v>
      </c>
      <c r="T910" s="31" t="s">
        <v>6833</v>
      </c>
      <c r="U910" s="31" t="s">
        <v>6834</v>
      </c>
      <c r="V910" s="30" t="s">
        <v>6835</v>
      </c>
      <c r="W910" s="31"/>
      <c r="X910" s="31"/>
      <c r="Y910" s="31"/>
      <c r="Z910" s="31"/>
    </row>
    <row r="911" ht="22.5" customHeight="1">
      <c r="A911" s="30" t="s">
        <v>6836</v>
      </c>
      <c r="B911" s="31" t="s">
        <v>6837</v>
      </c>
      <c r="C911" s="33"/>
      <c r="D911" s="31" t="s">
        <v>6838</v>
      </c>
      <c r="E911" s="31" t="s">
        <v>6839</v>
      </c>
      <c r="F911" s="30" t="s">
        <v>6840</v>
      </c>
      <c r="G911" s="31" t="s">
        <v>6841</v>
      </c>
      <c r="H911" s="31" t="s">
        <v>142</v>
      </c>
      <c r="I911" s="31" t="s">
        <v>877</v>
      </c>
      <c r="J911" s="31" t="s">
        <v>84</v>
      </c>
      <c r="K911" s="31" t="s">
        <v>85</v>
      </c>
      <c r="L911" s="31" t="s">
        <v>280</v>
      </c>
      <c r="M911" s="31" t="s">
        <v>542</v>
      </c>
      <c r="N911" s="31" t="s">
        <v>41</v>
      </c>
      <c r="O911" s="31"/>
      <c r="P911" s="31"/>
      <c r="Q911" s="31"/>
      <c r="R911" s="31" t="s">
        <v>93</v>
      </c>
      <c r="S911" s="31" t="s">
        <v>94</v>
      </c>
      <c r="T911" s="31" t="s">
        <v>6842</v>
      </c>
      <c r="U911" s="31" t="s">
        <v>6843</v>
      </c>
      <c r="V911" s="31"/>
      <c r="W911" s="31"/>
      <c r="X911" s="31"/>
      <c r="Y911" s="31"/>
      <c r="Z911" s="31"/>
    </row>
    <row r="912" ht="22.5" customHeight="1">
      <c r="A912" s="30" t="s">
        <v>6844</v>
      </c>
      <c r="B912" s="31" t="s">
        <v>6845</v>
      </c>
      <c r="C912" s="33"/>
      <c r="D912" s="31" t="s">
        <v>6846</v>
      </c>
      <c r="E912" s="31" t="s">
        <v>6847</v>
      </c>
      <c r="F912" s="30" t="s">
        <v>6848</v>
      </c>
      <c r="G912" s="31" t="s">
        <v>37</v>
      </c>
      <c r="H912" s="31" t="s">
        <v>142</v>
      </c>
      <c r="I912" s="31" t="s">
        <v>225</v>
      </c>
      <c r="J912" s="31" t="s">
        <v>84</v>
      </c>
      <c r="K912" s="31" t="s">
        <v>85</v>
      </c>
      <c r="L912" s="31" t="s">
        <v>280</v>
      </c>
      <c r="M912" s="31" t="s">
        <v>108</v>
      </c>
      <c r="N912" s="31" t="s">
        <v>108</v>
      </c>
      <c r="O912" s="31"/>
      <c r="P912" s="31"/>
      <c r="Q912" s="31"/>
      <c r="R912" s="31" t="s">
        <v>93</v>
      </c>
      <c r="S912" s="31" t="s">
        <v>94</v>
      </c>
      <c r="T912" s="31" t="s">
        <v>6849</v>
      </c>
      <c r="U912" s="31" t="s">
        <v>6850</v>
      </c>
      <c r="V912" s="31"/>
      <c r="W912" s="31"/>
      <c r="X912" s="31"/>
      <c r="Y912" s="31"/>
      <c r="Z912" s="31"/>
    </row>
    <row r="913" ht="22.5" customHeight="1">
      <c r="A913" s="30" t="s">
        <v>6851</v>
      </c>
      <c r="B913" s="31" t="s">
        <v>6852</v>
      </c>
      <c r="C913" s="33"/>
      <c r="D913" s="31" t="s">
        <v>6853</v>
      </c>
      <c r="E913" s="31" t="s">
        <v>6854</v>
      </c>
      <c r="F913" s="31"/>
      <c r="G913" s="31" t="s">
        <v>37</v>
      </c>
      <c r="H913" s="31" t="s">
        <v>129</v>
      </c>
      <c r="I913" s="31" t="s">
        <v>83</v>
      </c>
      <c r="J913" s="31" t="s">
        <v>84</v>
      </c>
      <c r="K913" s="31" t="s">
        <v>85</v>
      </c>
      <c r="L913" s="31" t="s">
        <v>226</v>
      </c>
      <c r="M913" s="31" t="s">
        <v>144</v>
      </c>
      <c r="N913" s="39" t="s">
        <v>227</v>
      </c>
      <c r="O913" s="31"/>
      <c r="P913" s="31" t="s">
        <v>109</v>
      </c>
      <c r="Q913" s="31"/>
      <c r="R913" s="31"/>
      <c r="S913" s="31"/>
      <c r="T913" s="31" t="s">
        <v>6855</v>
      </c>
      <c r="U913" s="31" t="s">
        <v>6856</v>
      </c>
      <c r="V913" s="31"/>
      <c r="W913" s="31"/>
      <c r="X913" s="31"/>
      <c r="Y913" s="31"/>
      <c r="Z913" s="31"/>
    </row>
    <row r="914" ht="22.5" customHeight="1">
      <c r="A914" s="30" t="s">
        <v>6857</v>
      </c>
      <c r="B914" s="31" t="s">
        <v>6858</v>
      </c>
      <c r="C914" s="33"/>
      <c r="D914" s="31" t="s">
        <v>6859</v>
      </c>
      <c r="E914" s="31" t="s">
        <v>6860</v>
      </c>
      <c r="F914" s="31"/>
      <c r="G914" s="31" t="s">
        <v>37</v>
      </c>
      <c r="H914" s="31" t="s">
        <v>142</v>
      </c>
      <c r="I914" s="31" t="s">
        <v>264</v>
      </c>
      <c r="J914" s="31" t="s">
        <v>184</v>
      </c>
      <c r="K914" s="31" t="s">
        <v>173</v>
      </c>
      <c r="L914" s="31" t="s">
        <v>131</v>
      </c>
      <c r="M914" s="31" t="s">
        <v>88</v>
      </c>
      <c r="N914" s="31" t="s">
        <v>89</v>
      </c>
      <c r="O914" s="31"/>
      <c r="P914" s="31"/>
      <c r="Q914" s="31"/>
      <c r="R914" s="31" t="s">
        <v>93</v>
      </c>
      <c r="S914" s="31" t="s">
        <v>94</v>
      </c>
      <c r="T914" s="31" t="s">
        <v>6861</v>
      </c>
      <c r="U914" s="31" t="s">
        <v>6862</v>
      </c>
      <c r="V914" s="30" t="s">
        <v>6863</v>
      </c>
      <c r="W914" s="31"/>
      <c r="X914" s="31"/>
      <c r="Y914" s="31"/>
      <c r="Z914" s="31"/>
    </row>
    <row r="915" ht="22.5" customHeight="1">
      <c r="A915" s="30" t="s">
        <v>6864</v>
      </c>
      <c r="B915" s="31" t="s">
        <v>6865</v>
      </c>
      <c r="C915" s="33"/>
      <c r="D915" s="31" t="s">
        <v>6866</v>
      </c>
      <c r="E915" s="31" t="s">
        <v>6867</v>
      </c>
      <c r="F915" s="31"/>
      <c r="G915" s="31" t="s">
        <v>37</v>
      </c>
      <c r="H915" s="31" t="s">
        <v>142</v>
      </c>
      <c r="I915" s="31" t="s">
        <v>119</v>
      </c>
      <c r="J915" s="31" t="s">
        <v>84</v>
      </c>
      <c r="K915" s="31" t="s">
        <v>107</v>
      </c>
      <c r="L915" s="31" t="s">
        <v>86</v>
      </c>
      <c r="M915" s="39" t="s">
        <v>227</v>
      </c>
      <c r="N915" s="39" t="s">
        <v>228</v>
      </c>
      <c r="O915" s="31"/>
      <c r="P915" s="31"/>
      <c r="Q915" s="31"/>
      <c r="R915" s="31" t="s">
        <v>93</v>
      </c>
      <c r="S915" s="31" t="s">
        <v>94</v>
      </c>
      <c r="T915" s="31" t="s">
        <v>6868</v>
      </c>
      <c r="U915" s="31" t="s">
        <v>6869</v>
      </c>
      <c r="V915" s="30" t="s">
        <v>6870</v>
      </c>
      <c r="W915" s="31"/>
      <c r="X915" s="31"/>
      <c r="Y915" s="31"/>
      <c r="Z915" s="31"/>
    </row>
    <row r="916" ht="22.5" customHeight="1">
      <c r="A916" s="30" t="s">
        <v>6871</v>
      </c>
      <c r="B916" s="31" t="s">
        <v>6872</v>
      </c>
      <c r="C916" s="33"/>
      <c r="D916" s="31" t="s">
        <v>78</v>
      </c>
      <c r="E916" s="31" t="s">
        <v>6873</v>
      </c>
      <c r="F916" s="31"/>
      <c r="G916" s="31" t="s">
        <v>117</v>
      </c>
      <c r="H916" s="31" t="s">
        <v>82</v>
      </c>
      <c r="I916" s="31" t="s">
        <v>83</v>
      </c>
      <c r="J916" s="31" t="s">
        <v>84</v>
      </c>
      <c r="K916" s="31" t="s">
        <v>107</v>
      </c>
      <c r="L916" s="31" t="s">
        <v>280</v>
      </c>
      <c r="M916" s="31" t="s">
        <v>52</v>
      </c>
      <c r="N916" s="39" t="s">
        <v>228</v>
      </c>
      <c r="O916" s="31"/>
      <c r="P916" s="31"/>
      <c r="Q916" s="31"/>
      <c r="R916" s="31" t="s">
        <v>93</v>
      </c>
      <c r="S916" s="31" t="s">
        <v>94</v>
      </c>
      <c r="T916" s="31" t="s">
        <v>6874</v>
      </c>
      <c r="U916" s="31" t="s">
        <v>6875</v>
      </c>
      <c r="V916" s="31"/>
      <c r="W916" s="31"/>
      <c r="X916" s="31"/>
      <c r="Y916" s="31"/>
      <c r="Z916" s="31"/>
    </row>
    <row r="917" ht="22.5" customHeight="1">
      <c r="A917" s="30" t="s">
        <v>6876</v>
      </c>
      <c r="B917" s="31" t="s">
        <v>6877</v>
      </c>
      <c r="C917" s="33"/>
      <c r="D917" s="31" t="s">
        <v>6878</v>
      </c>
      <c r="E917" s="31" t="s">
        <v>6879</v>
      </c>
      <c r="F917" s="30" t="s">
        <v>6880</v>
      </c>
      <c r="G917" s="31" t="s">
        <v>37</v>
      </c>
      <c r="H917" s="31" t="s">
        <v>142</v>
      </c>
      <c r="I917" s="31" t="s">
        <v>4087</v>
      </c>
      <c r="J917" s="31" t="s">
        <v>84</v>
      </c>
      <c r="K917" s="31" t="s">
        <v>85</v>
      </c>
      <c r="L917" s="31" t="s">
        <v>280</v>
      </c>
      <c r="M917" s="31" t="s">
        <v>41</v>
      </c>
      <c r="N917" s="31" t="s">
        <v>120</v>
      </c>
      <c r="O917" s="31"/>
      <c r="P917" s="31"/>
      <c r="Q917" s="31"/>
      <c r="R917" s="31" t="s">
        <v>93</v>
      </c>
      <c r="S917" s="31" t="s">
        <v>94</v>
      </c>
      <c r="T917" s="31" t="s">
        <v>6881</v>
      </c>
      <c r="U917" s="31" t="s">
        <v>6882</v>
      </c>
      <c r="V917" s="31"/>
      <c r="W917" s="31"/>
      <c r="X917" s="31"/>
      <c r="Y917" s="31"/>
      <c r="Z917" s="31"/>
    </row>
    <row r="918" ht="22.5" customHeight="1">
      <c r="A918" s="30" t="s">
        <v>6883</v>
      </c>
      <c r="B918" s="31" t="s">
        <v>2250</v>
      </c>
      <c r="C918" s="33"/>
      <c r="D918" s="31" t="s">
        <v>6884</v>
      </c>
      <c r="E918" s="31" t="s">
        <v>6885</v>
      </c>
      <c r="F918" s="31" t="s">
        <v>6886</v>
      </c>
      <c r="G918" s="31" t="s">
        <v>37</v>
      </c>
      <c r="H918" s="31" t="s">
        <v>142</v>
      </c>
      <c r="I918" s="31" t="s">
        <v>254</v>
      </c>
      <c r="J918" s="31" t="s">
        <v>84</v>
      </c>
      <c r="K918" s="31" t="s">
        <v>85</v>
      </c>
      <c r="L918" s="31" t="s">
        <v>280</v>
      </c>
      <c r="M918" s="31" t="s">
        <v>52</v>
      </c>
      <c r="N918" s="31" t="s">
        <v>144</v>
      </c>
      <c r="O918" s="31"/>
      <c r="P918" s="31" t="s">
        <v>361</v>
      </c>
      <c r="Q918" s="31"/>
      <c r="R918" s="31" t="s">
        <v>93</v>
      </c>
      <c r="S918" s="31" t="s">
        <v>94</v>
      </c>
      <c r="T918" s="31" t="s">
        <v>6887</v>
      </c>
      <c r="U918" s="31" t="s">
        <v>6888</v>
      </c>
      <c r="V918" s="31"/>
      <c r="W918" s="31"/>
      <c r="X918" s="31"/>
      <c r="Y918" s="31"/>
      <c r="Z918" s="31"/>
    </row>
    <row r="919" ht="22.5" customHeight="1">
      <c r="A919" s="30" t="s">
        <v>6889</v>
      </c>
      <c r="B919" s="31" t="s">
        <v>6890</v>
      </c>
      <c r="C919" s="33"/>
      <c r="D919" s="31" t="s">
        <v>6891</v>
      </c>
      <c r="E919" s="31" t="s">
        <v>6892</v>
      </c>
      <c r="F919" s="31"/>
      <c r="G919" s="31" t="s">
        <v>23</v>
      </c>
      <c r="H919" s="31" t="s">
        <v>142</v>
      </c>
      <c r="I919" s="31"/>
      <c r="J919" s="31"/>
      <c r="K919" s="31"/>
      <c r="L919" s="31"/>
      <c r="M919" s="31"/>
      <c r="N919" s="31"/>
      <c r="O919" s="31"/>
      <c r="P919" s="31"/>
      <c r="Q919" s="31"/>
      <c r="R919" s="31"/>
      <c r="S919" s="31"/>
      <c r="T919" s="31" t="s">
        <v>6893</v>
      </c>
      <c r="U919" s="31" t="s">
        <v>6894</v>
      </c>
      <c r="V919" s="31"/>
      <c r="W919" s="31"/>
      <c r="X919" s="31"/>
      <c r="Y919" s="31"/>
      <c r="Z919" s="31"/>
    </row>
    <row r="920" ht="22.5" customHeight="1">
      <c r="A920" s="30" t="s">
        <v>6895</v>
      </c>
      <c r="B920" s="31" t="s">
        <v>4005</v>
      </c>
      <c r="C920" s="32" t="s">
        <v>16</v>
      </c>
      <c r="D920" s="31" t="s">
        <v>6896</v>
      </c>
      <c r="E920" s="31" t="s">
        <v>6897</v>
      </c>
      <c r="F920" s="31" t="s">
        <v>6898</v>
      </c>
      <c r="G920" s="31" t="s">
        <v>23</v>
      </c>
      <c r="H920" s="31" t="s">
        <v>142</v>
      </c>
      <c r="I920" s="31" t="s">
        <v>1290</v>
      </c>
      <c r="J920" s="31" t="s">
        <v>84</v>
      </c>
      <c r="K920" s="31" t="s">
        <v>85</v>
      </c>
      <c r="L920" s="31" t="s">
        <v>280</v>
      </c>
      <c r="M920" s="31" t="s">
        <v>210</v>
      </c>
      <c r="N920" s="31" t="s">
        <v>152</v>
      </c>
      <c r="O920" s="31"/>
      <c r="P920" s="31"/>
      <c r="Q920" s="31"/>
      <c r="R920" s="31" t="s">
        <v>93</v>
      </c>
      <c r="S920" s="31" t="s">
        <v>94</v>
      </c>
      <c r="T920" s="31" t="s">
        <v>6899</v>
      </c>
      <c r="U920" s="31" t="s">
        <v>6900</v>
      </c>
      <c r="V920" s="31"/>
      <c r="W920" s="31"/>
      <c r="X920" s="31"/>
      <c r="Y920" s="31"/>
      <c r="Z920" s="31"/>
    </row>
    <row r="921" ht="22.5" customHeight="1">
      <c r="A921" s="30" t="s">
        <v>6901</v>
      </c>
      <c r="B921" s="31" t="s">
        <v>6902</v>
      </c>
      <c r="C921" s="33"/>
      <c r="D921" s="31" t="s">
        <v>6903</v>
      </c>
      <c r="E921" s="31" t="s">
        <v>6904</v>
      </c>
      <c r="F921" s="31"/>
      <c r="G921" s="31" t="s">
        <v>25</v>
      </c>
      <c r="H921" s="31" t="s">
        <v>129</v>
      </c>
      <c r="I921" s="31" t="s">
        <v>83</v>
      </c>
      <c r="J921" s="31" t="s">
        <v>84</v>
      </c>
      <c r="K921" s="31" t="s">
        <v>107</v>
      </c>
      <c r="L921" s="31" t="s">
        <v>280</v>
      </c>
      <c r="M921" s="31" t="s">
        <v>185</v>
      </c>
      <c r="N921" s="31" t="s">
        <v>41</v>
      </c>
      <c r="O921" s="31"/>
      <c r="P921" s="31" t="s">
        <v>2096</v>
      </c>
      <c r="Q921" s="31"/>
      <c r="R921" s="31"/>
      <c r="S921" s="31"/>
      <c r="T921" s="31"/>
      <c r="U921" s="31" t="s">
        <v>6905</v>
      </c>
      <c r="V921" s="30" t="s">
        <v>6906</v>
      </c>
      <c r="W921" s="31"/>
      <c r="X921" s="31"/>
      <c r="Y921" s="31"/>
      <c r="Z921" s="31"/>
    </row>
    <row r="922" ht="22.5" customHeight="1">
      <c r="A922" s="30" t="s">
        <v>6907</v>
      </c>
      <c r="B922" s="31" t="s">
        <v>6908</v>
      </c>
      <c r="C922" s="33"/>
      <c r="D922" s="31" t="s">
        <v>6909</v>
      </c>
      <c r="E922" s="31" t="s">
        <v>6910</v>
      </c>
      <c r="F922" s="31"/>
      <c r="G922" s="31" t="s">
        <v>25</v>
      </c>
      <c r="H922" s="31" t="s">
        <v>129</v>
      </c>
      <c r="I922" s="31" t="s">
        <v>83</v>
      </c>
      <c r="J922" s="31" t="s">
        <v>84</v>
      </c>
      <c r="K922" s="31" t="s">
        <v>107</v>
      </c>
      <c r="L922" s="31" t="s">
        <v>280</v>
      </c>
      <c r="M922" s="31" t="s">
        <v>108</v>
      </c>
      <c r="N922" s="31" t="s">
        <v>41</v>
      </c>
      <c r="O922" s="31"/>
      <c r="P922" s="31" t="s">
        <v>586</v>
      </c>
      <c r="Q922" s="31"/>
      <c r="R922" s="31"/>
      <c r="S922" s="31"/>
      <c r="T922" s="31" t="s">
        <v>6911</v>
      </c>
      <c r="U922" s="31" t="s">
        <v>6912</v>
      </c>
      <c r="V922" s="30" t="s">
        <v>6913</v>
      </c>
      <c r="W922" s="31"/>
      <c r="X922" s="31"/>
      <c r="Y922" s="31"/>
      <c r="Z922" s="31"/>
    </row>
    <row r="923" ht="22.5" customHeight="1">
      <c r="A923" s="30" t="s">
        <v>6914</v>
      </c>
      <c r="B923" s="31" t="s">
        <v>6915</v>
      </c>
      <c r="C923" s="33"/>
      <c r="D923" s="31" t="s">
        <v>6916</v>
      </c>
      <c r="E923" s="31" t="s">
        <v>6917</v>
      </c>
      <c r="F923" s="31"/>
      <c r="G923" s="31" t="s">
        <v>30</v>
      </c>
      <c r="H923" s="31" t="s">
        <v>129</v>
      </c>
      <c r="I923" s="31" t="s">
        <v>585</v>
      </c>
      <c r="J923" s="31" t="s">
        <v>84</v>
      </c>
      <c r="K923" s="31" t="s">
        <v>107</v>
      </c>
      <c r="L923" s="31" t="s">
        <v>86</v>
      </c>
      <c r="M923" s="31" t="s">
        <v>101</v>
      </c>
      <c r="N923" s="31" t="s">
        <v>185</v>
      </c>
      <c r="O923" s="31"/>
      <c r="P923" s="31" t="s">
        <v>5306</v>
      </c>
      <c r="Q923" s="31"/>
      <c r="R923" s="31"/>
      <c r="S923" s="31" t="s">
        <v>133</v>
      </c>
      <c r="T923" s="31" t="s">
        <v>6918</v>
      </c>
      <c r="U923" s="31" t="s">
        <v>6919</v>
      </c>
      <c r="V923" s="30" t="s">
        <v>6920</v>
      </c>
      <c r="W923" s="31"/>
      <c r="X923" s="31"/>
      <c r="Y923" s="31"/>
      <c r="Z923" s="31"/>
    </row>
    <row r="924" ht="22.5" customHeight="1">
      <c r="A924" s="30" t="s">
        <v>6921</v>
      </c>
      <c r="B924" s="31" t="s">
        <v>6922</v>
      </c>
      <c r="C924" s="33"/>
      <c r="D924" s="31" t="s">
        <v>78</v>
      </c>
      <c r="E924" s="31" t="s">
        <v>6923</v>
      </c>
      <c r="F924" s="31" t="s">
        <v>6924</v>
      </c>
      <c r="G924" s="31" t="s">
        <v>1581</v>
      </c>
      <c r="H924" s="31" t="s">
        <v>82</v>
      </c>
      <c r="I924" s="31" t="s">
        <v>83</v>
      </c>
      <c r="J924" s="31" t="s">
        <v>84</v>
      </c>
      <c r="K924" s="31" t="s">
        <v>85</v>
      </c>
      <c r="L924" s="31" t="s">
        <v>131</v>
      </c>
      <c r="M924" s="31" t="s">
        <v>108</v>
      </c>
      <c r="N924" s="31" t="s">
        <v>101</v>
      </c>
      <c r="O924" s="31"/>
      <c r="P924" s="31" t="s">
        <v>492</v>
      </c>
      <c r="Q924" s="31"/>
      <c r="R924" s="31"/>
      <c r="S924" s="31"/>
      <c r="T924" s="31"/>
      <c r="U924" s="31" t="s">
        <v>6925</v>
      </c>
      <c r="V924" s="31"/>
      <c r="W924" s="31"/>
      <c r="X924" s="31"/>
      <c r="Y924" s="31"/>
      <c r="Z924" s="31"/>
    </row>
    <row r="925" ht="22.5" customHeight="1">
      <c r="A925" s="30" t="s">
        <v>6926</v>
      </c>
      <c r="B925" s="31" t="s">
        <v>6927</v>
      </c>
      <c r="C925" s="33"/>
      <c r="D925" s="31" t="s">
        <v>78</v>
      </c>
      <c r="E925" s="31" t="s">
        <v>6928</v>
      </c>
      <c r="F925" s="31"/>
      <c r="G925" s="31" t="s">
        <v>25</v>
      </c>
      <c r="H925" s="31" t="s">
        <v>82</v>
      </c>
      <c r="I925" s="31"/>
      <c r="J925" s="31"/>
      <c r="K925" s="31"/>
      <c r="L925" s="31"/>
      <c r="M925" s="31"/>
      <c r="N925" s="31"/>
      <c r="O925" s="31"/>
      <c r="P925" s="31"/>
      <c r="Q925" s="31"/>
      <c r="R925" s="31"/>
      <c r="S925" s="31"/>
      <c r="T925" s="31" t="s">
        <v>134</v>
      </c>
      <c r="U925" s="31" t="s">
        <v>6929</v>
      </c>
      <c r="V925" s="31"/>
      <c r="W925" s="31"/>
      <c r="X925" s="31"/>
      <c r="Y925" s="31"/>
      <c r="Z925" s="31"/>
    </row>
    <row r="926" ht="22.5" customHeight="1">
      <c r="A926" s="30" t="s">
        <v>6930</v>
      </c>
      <c r="B926" s="31" t="s">
        <v>6931</v>
      </c>
      <c r="C926" s="33"/>
      <c r="D926" s="31" t="s">
        <v>6932</v>
      </c>
      <c r="E926" s="31" t="s">
        <v>6933</v>
      </c>
      <c r="F926" s="31"/>
      <c r="G926" s="31" t="s">
        <v>35</v>
      </c>
      <c r="H926" s="31" t="s">
        <v>142</v>
      </c>
      <c r="I926" s="31" t="s">
        <v>2063</v>
      </c>
      <c r="J926" s="31" t="s">
        <v>84</v>
      </c>
      <c r="K926" s="31"/>
      <c r="L926" s="31"/>
      <c r="M926" s="31" t="s">
        <v>88</v>
      </c>
      <c r="N926" s="31" t="s">
        <v>569</v>
      </c>
      <c r="O926" s="31"/>
      <c r="P926" s="31"/>
      <c r="Q926" s="31"/>
      <c r="R926" s="31"/>
      <c r="S926" s="31"/>
      <c r="T926" s="31" t="s">
        <v>6934</v>
      </c>
      <c r="U926" s="31" t="s">
        <v>6935</v>
      </c>
      <c r="V926" s="31"/>
      <c r="W926" s="31"/>
      <c r="X926" s="31"/>
      <c r="Y926" s="31"/>
      <c r="Z926" s="31"/>
    </row>
    <row r="927" ht="22.5" customHeight="1">
      <c r="A927" s="30" t="s">
        <v>6936</v>
      </c>
      <c r="B927" s="31" t="s">
        <v>6937</v>
      </c>
      <c r="C927" s="33"/>
      <c r="D927" s="31" t="s">
        <v>78</v>
      </c>
      <c r="E927" s="31" t="s">
        <v>6938</v>
      </c>
      <c r="F927" s="31" t="s">
        <v>6939</v>
      </c>
      <c r="G927" s="31" t="s">
        <v>25</v>
      </c>
      <c r="H927" s="31" t="s">
        <v>82</v>
      </c>
      <c r="I927" s="31" t="s">
        <v>83</v>
      </c>
      <c r="J927" s="31" t="s">
        <v>84</v>
      </c>
      <c r="K927" s="31" t="s">
        <v>107</v>
      </c>
      <c r="L927" s="31" t="s">
        <v>280</v>
      </c>
      <c r="M927" s="31" t="s">
        <v>185</v>
      </c>
      <c r="N927" s="31" t="s">
        <v>41</v>
      </c>
      <c r="O927" s="31"/>
      <c r="P927" s="31" t="s">
        <v>109</v>
      </c>
      <c r="Q927" s="31"/>
      <c r="R927" s="31"/>
      <c r="S927" s="31" t="s">
        <v>2241</v>
      </c>
      <c r="T927" s="31" t="s">
        <v>134</v>
      </c>
      <c r="U927" s="31" t="s">
        <v>6940</v>
      </c>
      <c r="V927" s="31"/>
      <c r="W927" s="31"/>
      <c r="X927" s="31"/>
      <c r="Y927" s="31"/>
      <c r="Z927" s="31"/>
    </row>
    <row r="928" ht="22.5" customHeight="1">
      <c r="A928" s="30" t="s">
        <v>6941</v>
      </c>
      <c r="B928" s="31" t="s">
        <v>4297</v>
      </c>
      <c r="C928" s="32" t="s">
        <v>16</v>
      </c>
      <c r="D928" s="31" t="s">
        <v>6942</v>
      </c>
      <c r="E928" s="31" t="s">
        <v>6943</v>
      </c>
      <c r="F928" s="31" t="s">
        <v>6944</v>
      </c>
      <c r="G928" s="31" t="s">
        <v>29</v>
      </c>
      <c r="H928" s="31" t="s">
        <v>142</v>
      </c>
      <c r="I928" s="31" t="s">
        <v>6085</v>
      </c>
      <c r="J928" s="31" t="s">
        <v>84</v>
      </c>
      <c r="K928" s="31" t="s">
        <v>107</v>
      </c>
      <c r="L928" s="31" t="s">
        <v>86</v>
      </c>
      <c r="M928" s="31" t="s">
        <v>155</v>
      </c>
      <c r="N928" s="31" t="s">
        <v>52</v>
      </c>
      <c r="O928" s="31"/>
      <c r="P928" s="31" t="s">
        <v>492</v>
      </c>
      <c r="Q928" s="31"/>
      <c r="R928" s="31" t="s">
        <v>93</v>
      </c>
      <c r="S928" s="31" t="s">
        <v>94</v>
      </c>
      <c r="T928" s="31" t="s">
        <v>6945</v>
      </c>
      <c r="U928" s="31" t="s">
        <v>6946</v>
      </c>
      <c r="V928" s="31"/>
      <c r="W928" s="31"/>
      <c r="X928" s="31"/>
      <c r="Y928" s="31"/>
      <c r="Z928" s="31"/>
    </row>
    <row r="929" ht="22.5" customHeight="1">
      <c r="A929" s="30" t="s">
        <v>6947</v>
      </c>
      <c r="B929" s="31" t="s">
        <v>6948</v>
      </c>
      <c r="C929" s="33"/>
      <c r="D929" s="31" t="s">
        <v>6949</v>
      </c>
      <c r="E929" s="31" t="s">
        <v>6950</v>
      </c>
      <c r="F929" s="31"/>
      <c r="G929" s="31" t="s">
        <v>35</v>
      </c>
      <c r="H929" s="31" t="s">
        <v>142</v>
      </c>
      <c r="I929" s="31" t="s">
        <v>6951</v>
      </c>
      <c r="J929" s="31" t="s">
        <v>84</v>
      </c>
      <c r="K929" s="31" t="s">
        <v>85</v>
      </c>
      <c r="L929" s="31" t="s">
        <v>226</v>
      </c>
      <c r="M929" s="39" t="s">
        <v>227</v>
      </c>
      <c r="N929" s="39" t="s">
        <v>228</v>
      </c>
      <c r="O929" s="31"/>
      <c r="P929" s="31" t="s">
        <v>2984</v>
      </c>
      <c r="Q929" s="31"/>
      <c r="R929" s="31"/>
      <c r="S929" s="31"/>
      <c r="T929" s="31" t="s">
        <v>6952</v>
      </c>
      <c r="U929" s="31" t="s">
        <v>6953</v>
      </c>
      <c r="V929" s="31"/>
      <c r="W929" s="31"/>
      <c r="X929" s="31"/>
      <c r="Y929" s="31"/>
      <c r="Z929" s="31"/>
    </row>
    <row r="930" ht="22.5" customHeight="1">
      <c r="A930" s="30" t="s">
        <v>6954</v>
      </c>
      <c r="B930" s="31" t="s">
        <v>6955</v>
      </c>
      <c r="C930" s="33"/>
      <c r="D930" s="31" t="s">
        <v>6956</v>
      </c>
      <c r="E930" s="31" t="s">
        <v>6957</v>
      </c>
      <c r="F930" s="31" t="s">
        <v>6958</v>
      </c>
      <c r="G930" s="31" t="s">
        <v>29</v>
      </c>
      <c r="H930" s="31" t="s">
        <v>142</v>
      </c>
      <c r="I930" s="31" t="s">
        <v>6959</v>
      </c>
      <c r="J930" s="31" t="s">
        <v>84</v>
      </c>
      <c r="K930" s="31" t="s">
        <v>85</v>
      </c>
      <c r="L930" s="31" t="s">
        <v>86</v>
      </c>
      <c r="M930" s="39" t="s">
        <v>227</v>
      </c>
      <c r="N930" s="39" t="s">
        <v>228</v>
      </c>
      <c r="O930" s="31"/>
      <c r="P930" s="31"/>
      <c r="Q930" s="31"/>
      <c r="R930" s="31" t="s">
        <v>93</v>
      </c>
      <c r="S930" s="31" t="s">
        <v>94</v>
      </c>
      <c r="T930" s="31" t="s">
        <v>6960</v>
      </c>
      <c r="U930" s="31" t="s">
        <v>6961</v>
      </c>
      <c r="V930" s="31"/>
      <c r="W930" s="31"/>
      <c r="X930" s="31"/>
      <c r="Y930" s="31"/>
      <c r="Z930" s="31"/>
    </row>
    <row r="931" ht="22.5" customHeight="1">
      <c r="A931" s="30" t="s">
        <v>6962</v>
      </c>
      <c r="B931" s="31" t="s">
        <v>6963</v>
      </c>
      <c r="C931" s="32" t="s">
        <v>13</v>
      </c>
      <c r="D931" s="31" t="s">
        <v>6964</v>
      </c>
      <c r="E931" s="31" t="s">
        <v>6965</v>
      </c>
      <c r="F931" s="31" t="s">
        <v>6966</v>
      </c>
      <c r="G931" s="31" t="s">
        <v>29</v>
      </c>
      <c r="H931" s="31" t="s">
        <v>142</v>
      </c>
      <c r="I931" s="31" t="s">
        <v>765</v>
      </c>
      <c r="J931" s="31" t="s">
        <v>84</v>
      </c>
      <c r="K931" s="31" t="s">
        <v>85</v>
      </c>
      <c r="L931" s="31" t="s">
        <v>86</v>
      </c>
      <c r="M931" s="31" t="s">
        <v>120</v>
      </c>
      <c r="N931" s="31" t="s">
        <v>88</v>
      </c>
      <c r="O931" s="31"/>
      <c r="P931" s="31"/>
      <c r="Q931" s="30" t="s">
        <v>6967</v>
      </c>
      <c r="R931" s="31" t="s">
        <v>93</v>
      </c>
      <c r="S931" s="31" t="s">
        <v>842</v>
      </c>
      <c r="T931" s="31" t="s">
        <v>6968</v>
      </c>
      <c r="U931" s="31" t="s">
        <v>6969</v>
      </c>
      <c r="V931" s="31" t="s">
        <v>6970</v>
      </c>
      <c r="W931" s="31"/>
      <c r="X931" s="31"/>
      <c r="Y931" s="31"/>
      <c r="Z931" s="31"/>
    </row>
    <row r="932" ht="22.5" customHeight="1">
      <c r="A932" s="30" t="s">
        <v>6971</v>
      </c>
      <c r="B932" s="31" t="s">
        <v>6972</v>
      </c>
      <c r="C932" s="33"/>
      <c r="D932" s="31" t="s">
        <v>6973</v>
      </c>
      <c r="E932" s="31" t="s">
        <v>6974</v>
      </c>
      <c r="F932" s="31" t="s">
        <v>6976</v>
      </c>
      <c r="G932" s="31" t="s">
        <v>29</v>
      </c>
      <c r="H932" s="31" t="s">
        <v>142</v>
      </c>
      <c r="I932" s="31" t="s">
        <v>1242</v>
      </c>
      <c r="J932" s="31" t="s">
        <v>84</v>
      </c>
      <c r="K932" s="31" t="s">
        <v>85</v>
      </c>
      <c r="L932" s="31" t="s">
        <v>131</v>
      </c>
      <c r="M932" s="31" t="s">
        <v>108</v>
      </c>
      <c r="N932" s="31" t="s">
        <v>101</v>
      </c>
      <c r="O932" s="31"/>
      <c r="P932" s="31" t="s">
        <v>6977</v>
      </c>
      <c r="Q932" s="31"/>
      <c r="R932" s="31" t="s">
        <v>93</v>
      </c>
      <c r="S932" s="31" t="s">
        <v>188</v>
      </c>
      <c r="T932" s="31" t="s">
        <v>6978</v>
      </c>
      <c r="U932" s="31" t="s">
        <v>6979</v>
      </c>
      <c r="V932" s="31"/>
      <c r="W932" s="31"/>
      <c r="X932" s="31"/>
      <c r="Y932" s="31"/>
      <c r="Z932" s="31" t="s">
        <v>6980</v>
      </c>
    </row>
    <row r="933" ht="22.5" customHeight="1">
      <c r="A933" s="30" t="s">
        <v>6981</v>
      </c>
      <c r="B933" s="31" t="s">
        <v>6982</v>
      </c>
      <c r="C933" s="33"/>
      <c r="D933" s="31" t="s">
        <v>6983</v>
      </c>
      <c r="E933" s="31" t="s">
        <v>6984</v>
      </c>
      <c r="F933" s="31"/>
      <c r="G933" s="31" t="s">
        <v>29</v>
      </c>
      <c r="H933" s="31" t="s">
        <v>142</v>
      </c>
      <c r="I933" s="31" t="s">
        <v>319</v>
      </c>
      <c r="J933" s="31" t="s">
        <v>84</v>
      </c>
      <c r="K933" s="31" t="s">
        <v>85</v>
      </c>
      <c r="L933" s="31" t="s">
        <v>654</v>
      </c>
      <c r="M933" s="31" t="s">
        <v>41</v>
      </c>
      <c r="N933" s="31" t="s">
        <v>120</v>
      </c>
      <c r="O933" s="31"/>
      <c r="P933" s="31" t="s">
        <v>399</v>
      </c>
      <c r="Q933" s="31"/>
      <c r="R933" s="31" t="s">
        <v>93</v>
      </c>
      <c r="S933" s="31" t="s">
        <v>6985</v>
      </c>
      <c r="T933" s="31" t="s">
        <v>6986</v>
      </c>
      <c r="U933" s="31" t="s">
        <v>6987</v>
      </c>
      <c r="V933" s="30" t="s">
        <v>6988</v>
      </c>
      <c r="W933" s="31"/>
      <c r="X933" s="31"/>
      <c r="Y933" s="31"/>
      <c r="Z933" s="31" t="s">
        <v>6989</v>
      </c>
    </row>
    <row r="934" ht="22.5" customHeight="1">
      <c r="A934" s="30" t="s">
        <v>6990</v>
      </c>
      <c r="B934" s="31" t="s">
        <v>1011</v>
      </c>
      <c r="C934" s="32" t="s">
        <v>2</v>
      </c>
      <c r="D934" s="31" t="s">
        <v>6991</v>
      </c>
      <c r="E934" s="31" t="s">
        <v>6992</v>
      </c>
      <c r="F934" s="31"/>
      <c r="G934" s="31" t="s">
        <v>29</v>
      </c>
      <c r="H934" s="31" t="s">
        <v>142</v>
      </c>
      <c r="I934" s="31" t="s">
        <v>319</v>
      </c>
      <c r="J934" s="31" t="s">
        <v>84</v>
      </c>
      <c r="K934" s="31" t="s">
        <v>85</v>
      </c>
      <c r="L934" s="31" t="s">
        <v>280</v>
      </c>
      <c r="M934" s="31" t="s">
        <v>88</v>
      </c>
      <c r="N934" s="31" t="s">
        <v>89</v>
      </c>
      <c r="O934" s="31"/>
      <c r="P934" s="31" t="s">
        <v>701</v>
      </c>
      <c r="Q934" s="31"/>
      <c r="R934" s="31" t="s">
        <v>93</v>
      </c>
      <c r="S934" s="31" t="s">
        <v>94</v>
      </c>
      <c r="T934" s="31" t="s">
        <v>6993</v>
      </c>
      <c r="U934" s="31" t="s">
        <v>6994</v>
      </c>
      <c r="V934" s="30" t="s">
        <v>6995</v>
      </c>
      <c r="W934" s="31"/>
      <c r="X934" s="31"/>
      <c r="Y934" s="31"/>
      <c r="Z934" s="31"/>
    </row>
    <row r="935" ht="22.5" customHeight="1">
      <c r="A935" s="30" t="s">
        <v>6996</v>
      </c>
      <c r="B935" s="31" t="s">
        <v>6997</v>
      </c>
      <c r="C935" s="33"/>
      <c r="D935" s="31" t="s">
        <v>6998</v>
      </c>
      <c r="E935" s="31" t="s">
        <v>6999</v>
      </c>
      <c r="F935" s="30" t="s">
        <v>7000</v>
      </c>
      <c r="G935" s="31" t="s">
        <v>29</v>
      </c>
      <c r="H935" s="31" t="s">
        <v>142</v>
      </c>
      <c r="I935" s="31" t="s">
        <v>444</v>
      </c>
      <c r="J935" s="31" t="s">
        <v>84</v>
      </c>
      <c r="K935" s="31" t="s">
        <v>85</v>
      </c>
      <c r="L935" s="31" t="s">
        <v>86</v>
      </c>
      <c r="M935" s="31" t="s">
        <v>542</v>
      </c>
      <c r="N935" s="31" t="s">
        <v>210</v>
      </c>
      <c r="O935" s="31"/>
      <c r="P935" s="31"/>
      <c r="Q935" s="31"/>
      <c r="R935" s="31" t="s">
        <v>93</v>
      </c>
      <c r="S935" s="31" t="s">
        <v>94</v>
      </c>
      <c r="T935" s="31" t="s">
        <v>7001</v>
      </c>
      <c r="U935" s="31" t="s">
        <v>7002</v>
      </c>
      <c r="V935" s="31"/>
      <c r="W935" s="31"/>
      <c r="X935" s="31"/>
      <c r="Y935" s="31"/>
      <c r="Z935" s="31"/>
    </row>
    <row r="936" ht="22.5" customHeight="1">
      <c r="A936" s="30" t="s">
        <v>7003</v>
      </c>
      <c r="B936" s="31" t="s">
        <v>7004</v>
      </c>
      <c r="C936" s="33"/>
      <c r="D936" s="31" t="s">
        <v>7005</v>
      </c>
      <c r="E936" s="31" t="s">
        <v>7006</v>
      </c>
      <c r="F936" s="31"/>
      <c r="G936" s="31" t="s">
        <v>164</v>
      </c>
      <c r="H936" s="31" t="s">
        <v>142</v>
      </c>
      <c r="I936" s="31"/>
      <c r="J936" s="31"/>
      <c r="K936" s="31"/>
      <c r="L936" s="31"/>
      <c r="M936" s="31"/>
      <c r="N936" s="31"/>
      <c r="O936" s="31"/>
      <c r="P936" s="31"/>
      <c r="Q936" s="31"/>
      <c r="R936" s="31"/>
      <c r="S936" s="31"/>
      <c r="T936" s="31" t="s">
        <v>7007</v>
      </c>
      <c r="U936" s="31" t="s">
        <v>7008</v>
      </c>
      <c r="V936" s="31"/>
      <c r="W936" s="31"/>
      <c r="X936" s="31"/>
      <c r="Y936" s="31"/>
      <c r="Z936" s="31"/>
    </row>
    <row r="937" ht="22.5" customHeight="1">
      <c r="A937" s="30" t="s">
        <v>7009</v>
      </c>
      <c r="B937" s="31" t="s">
        <v>7010</v>
      </c>
      <c r="C937" s="33"/>
      <c r="D937" s="31" t="s">
        <v>7011</v>
      </c>
      <c r="E937" s="31" t="s">
        <v>7012</v>
      </c>
      <c r="F937" s="31" t="s">
        <v>7013</v>
      </c>
      <c r="G937" s="31" t="s">
        <v>29</v>
      </c>
      <c r="H937" s="31" t="s">
        <v>142</v>
      </c>
      <c r="I937" s="31" t="s">
        <v>877</v>
      </c>
      <c r="J937" s="31" t="s">
        <v>84</v>
      </c>
      <c r="K937" s="31" t="s">
        <v>85</v>
      </c>
      <c r="L937" s="31" t="s">
        <v>280</v>
      </c>
      <c r="M937" s="31" t="s">
        <v>152</v>
      </c>
      <c r="N937" s="31" t="s">
        <v>153</v>
      </c>
      <c r="O937" s="31"/>
      <c r="P937" s="31" t="s">
        <v>4054</v>
      </c>
      <c r="Q937" s="30" t="s">
        <v>7014</v>
      </c>
      <c r="R937" s="31" t="s">
        <v>93</v>
      </c>
      <c r="S937" s="31" t="s">
        <v>689</v>
      </c>
      <c r="T937" s="31" t="s">
        <v>7015</v>
      </c>
      <c r="U937" s="31" t="s">
        <v>7016</v>
      </c>
      <c r="V937" s="31"/>
      <c r="W937" s="31"/>
      <c r="X937" s="31"/>
      <c r="Y937" s="31"/>
      <c r="Z937" s="31"/>
    </row>
    <row r="938" ht="22.5" customHeight="1">
      <c r="A938" s="30" t="s">
        <v>7017</v>
      </c>
      <c r="B938" s="31" t="s">
        <v>7018</v>
      </c>
      <c r="C938" s="33"/>
      <c r="D938" s="31" t="s">
        <v>7019</v>
      </c>
      <c r="E938" s="31" t="s">
        <v>7020</v>
      </c>
      <c r="F938" s="31"/>
      <c r="G938" s="31" t="s">
        <v>29</v>
      </c>
      <c r="H938" s="31" t="s">
        <v>142</v>
      </c>
      <c r="I938" s="31" t="s">
        <v>6726</v>
      </c>
      <c r="J938" s="31" t="s">
        <v>84</v>
      </c>
      <c r="K938" s="31"/>
      <c r="L938" s="31"/>
      <c r="M938" s="31" t="s">
        <v>52</v>
      </c>
      <c r="N938" s="31" t="s">
        <v>144</v>
      </c>
      <c r="O938" s="31"/>
      <c r="P938" s="31"/>
      <c r="Q938" s="31"/>
      <c r="R938" s="31"/>
      <c r="S938" s="31"/>
      <c r="T938" s="31" t="s">
        <v>7021</v>
      </c>
      <c r="U938" s="31" t="s">
        <v>7022</v>
      </c>
      <c r="V938" s="31"/>
      <c r="W938" s="31"/>
      <c r="X938" s="31"/>
      <c r="Y938" s="31"/>
      <c r="Z938" s="31"/>
    </row>
    <row r="939" ht="22.5" customHeight="1">
      <c r="A939" s="30" t="s">
        <v>7023</v>
      </c>
      <c r="B939" s="31" t="s">
        <v>6445</v>
      </c>
      <c r="C939" s="32" t="s">
        <v>1</v>
      </c>
      <c r="D939" s="31" t="s">
        <v>7024</v>
      </c>
      <c r="E939" s="31" t="s">
        <v>7025</v>
      </c>
      <c r="F939" s="31" t="s">
        <v>7026</v>
      </c>
      <c r="G939" s="31" t="s">
        <v>29</v>
      </c>
      <c r="H939" s="31" t="s">
        <v>142</v>
      </c>
      <c r="I939" s="31" t="s">
        <v>1768</v>
      </c>
      <c r="J939" s="31" t="s">
        <v>84</v>
      </c>
      <c r="K939" s="31" t="s">
        <v>173</v>
      </c>
      <c r="L939" s="31" t="s">
        <v>131</v>
      </c>
      <c r="M939" s="31" t="s">
        <v>52</v>
      </c>
      <c r="N939" s="31" t="s">
        <v>144</v>
      </c>
      <c r="O939" s="31"/>
      <c r="P939" s="31" t="s">
        <v>2029</v>
      </c>
      <c r="Q939" s="30" t="s">
        <v>7027</v>
      </c>
      <c r="R939" s="31" t="s">
        <v>93</v>
      </c>
      <c r="S939" s="31" t="s">
        <v>842</v>
      </c>
      <c r="T939" s="31" t="s">
        <v>7028</v>
      </c>
      <c r="U939" s="31" t="s">
        <v>7029</v>
      </c>
      <c r="V939" s="31"/>
      <c r="W939" s="31"/>
      <c r="X939" s="31"/>
      <c r="Y939" s="31"/>
      <c r="Z939" s="31"/>
    </row>
    <row r="940" ht="22.5" customHeight="1">
      <c r="A940" s="30" t="s">
        <v>7030</v>
      </c>
      <c r="B940" s="31" t="s">
        <v>7031</v>
      </c>
      <c r="C940" s="33"/>
      <c r="D940" s="31" t="s">
        <v>7032</v>
      </c>
      <c r="E940" s="31" t="s">
        <v>7033</v>
      </c>
      <c r="F940" s="31"/>
      <c r="G940" s="31" t="s">
        <v>29</v>
      </c>
      <c r="H940" s="31" t="s">
        <v>142</v>
      </c>
      <c r="I940" s="31" t="s">
        <v>271</v>
      </c>
      <c r="J940" s="31" t="s">
        <v>84</v>
      </c>
      <c r="K940" s="31" t="s">
        <v>107</v>
      </c>
      <c r="L940" s="31" t="s">
        <v>86</v>
      </c>
      <c r="M940" s="31" t="s">
        <v>502</v>
      </c>
      <c r="N940" s="31" t="s">
        <v>152</v>
      </c>
      <c r="O940" s="31"/>
      <c r="P940" s="31"/>
      <c r="Q940" s="31"/>
      <c r="R940" s="31" t="s">
        <v>93</v>
      </c>
      <c r="S940" s="31" t="s">
        <v>94</v>
      </c>
      <c r="T940" s="31" t="s">
        <v>7034</v>
      </c>
      <c r="U940" s="31" t="s">
        <v>7035</v>
      </c>
      <c r="V940" s="31"/>
      <c r="W940" s="31"/>
      <c r="X940" s="31"/>
      <c r="Y940" s="31"/>
      <c r="Z940" s="31"/>
    </row>
    <row r="941" ht="22.5" customHeight="1">
      <c r="A941" s="30" t="s">
        <v>7036</v>
      </c>
      <c r="B941" s="31" t="s">
        <v>7037</v>
      </c>
      <c r="C941" s="32" t="s">
        <v>1</v>
      </c>
      <c r="D941" s="31" t="s">
        <v>7038</v>
      </c>
      <c r="E941" s="31" t="s">
        <v>7039</v>
      </c>
      <c r="F941" s="31"/>
      <c r="G941" s="31" t="s">
        <v>29</v>
      </c>
      <c r="H941" s="31" t="s">
        <v>406</v>
      </c>
      <c r="I941" s="31" t="s">
        <v>1073</v>
      </c>
      <c r="J941" s="31" t="s">
        <v>84</v>
      </c>
      <c r="K941" s="31" t="s">
        <v>173</v>
      </c>
      <c r="L941" s="31" t="s">
        <v>226</v>
      </c>
      <c r="M941" s="31" t="s">
        <v>344</v>
      </c>
      <c r="N941" s="31" t="s">
        <v>190</v>
      </c>
      <c r="O941" s="31"/>
      <c r="P941" s="31"/>
      <c r="Q941" s="31"/>
      <c r="R941" s="31" t="s">
        <v>93</v>
      </c>
      <c r="S941" s="31" t="s">
        <v>94</v>
      </c>
      <c r="T941" s="31" t="s">
        <v>7040</v>
      </c>
      <c r="U941" s="31" t="s">
        <v>7041</v>
      </c>
      <c r="V941" s="30" t="s">
        <v>7042</v>
      </c>
      <c r="W941" s="31"/>
      <c r="X941" s="31"/>
      <c r="Y941" s="31"/>
      <c r="Z941" s="31"/>
    </row>
    <row r="942" ht="22.5" customHeight="1">
      <c r="A942" s="30" t="s">
        <v>7043</v>
      </c>
      <c r="B942" s="31" t="s">
        <v>778</v>
      </c>
      <c r="C942" s="32" t="s">
        <v>7044</v>
      </c>
      <c r="D942" s="31" t="s">
        <v>7045</v>
      </c>
      <c r="E942" s="31" t="s">
        <v>7046</v>
      </c>
      <c r="F942" s="31" t="s">
        <v>7047</v>
      </c>
      <c r="G942" s="31" t="s">
        <v>29</v>
      </c>
      <c r="H942" s="31" t="s">
        <v>142</v>
      </c>
      <c r="I942" s="31" t="s">
        <v>1722</v>
      </c>
      <c r="J942" s="31" t="s">
        <v>84</v>
      </c>
      <c r="K942" s="31" t="s">
        <v>107</v>
      </c>
      <c r="L942" s="31" t="s">
        <v>86</v>
      </c>
      <c r="M942" s="31" t="s">
        <v>120</v>
      </c>
      <c r="N942" s="31" t="s">
        <v>88</v>
      </c>
      <c r="O942" s="31" t="s">
        <v>7048</v>
      </c>
      <c r="P942" s="31" t="s">
        <v>792</v>
      </c>
      <c r="Q942" s="30" t="s">
        <v>7049</v>
      </c>
      <c r="R942" s="31" t="s">
        <v>93</v>
      </c>
      <c r="S942" s="31" t="s">
        <v>716</v>
      </c>
      <c r="T942" s="31" t="s">
        <v>7050</v>
      </c>
      <c r="U942" s="31" t="s">
        <v>7051</v>
      </c>
      <c r="V942" s="31"/>
      <c r="W942" s="31"/>
      <c r="X942" s="31"/>
      <c r="Y942" s="31"/>
      <c r="Z942" s="31"/>
    </row>
    <row r="943" ht="22.5" customHeight="1">
      <c r="A943" s="30" t="s">
        <v>7052</v>
      </c>
      <c r="B943" s="31" t="s">
        <v>7053</v>
      </c>
      <c r="C943" s="33"/>
      <c r="D943" s="31" t="s">
        <v>7054</v>
      </c>
      <c r="E943" s="31" t="s">
        <v>7055</v>
      </c>
      <c r="F943" s="31" t="s">
        <v>7056</v>
      </c>
      <c r="G943" s="31" t="s">
        <v>29</v>
      </c>
      <c r="H943" s="31" t="s">
        <v>142</v>
      </c>
      <c r="I943" s="31" t="s">
        <v>319</v>
      </c>
      <c r="J943" s="31" t="s">
        <v>84</v>
      </c>
      <c r="K943" s="31" t="s">
        <v>107</v>
      </c>
      <c r="L943" s="31" t="s">
        <v>654</v>
      </c>
      <c r="M943" s="31" t="s">
        <v>502</v>
      </c>
      <c r="N943" s="31" t="s">
        <v>344</v>
      </c>
      <c r="O943" s="31"/>
      <c r="P943" s="31"/>
      <c r="Q943" s="31"/>
      <c r="R943" s="31" t="s">
        <v>93</v>
      </c>
      <c r="S943" s="31" t="s">
        <v>2163</v>
      </c>
      <c r="T943" s="31" t="s">
        <v>7057</v>
      </c>
      <c r="U943" s="31" t="s">
        <v>7058</v>
      </c>
      <c r="V943" s="31"/>
      <c r="W943" s="31"/>
      <c r="X943" s="31"/>
      <c r="Y943" s="31" t="s">
        <v>7059</v>
      </c>
      <c r="Z943" s="31"/>
    </row>
    <row r="944" ht="22.5" customHeight="1">
      <c r="A944" s="30" t="s">
        <v>7060</v>
      </c>
      <c r="B944" s="31" t="s">
        <v>7061</v>
      </c>
      <c r="C944" s="33"/>
      <c r="D944" s="31" t="s">
        <v>7062</v>
      </c>
      <c r="E944" s="31" t="s">
        <v>7063</v>
      </c>
      <c r="F944" s="31"/>
      <c r="G944" s="31" t="s">
        <v>29</v>
      </c>
      <c r="H944" s="31" t="s">
        <v>142</v>
      </c>
      <c r="I944" s="31" t="s">
        <v>83</v>
      </c>
      <c r="J944" s="31" t="s">
        <v>84</v>
      </c>
      <c r="K944" s="31" t="s">
        <v>107</v>
      </c>
      <c r="L944" s="31" t="s">
        <v>654</v>
      </c>
      <c r="M944" s="31" t="s">
        <v>108</v>
      </c>
      <c r="N944" s="31" t="s">
        <v>101</v>
      </c>
      <c r="O944" s="31"/>
      <c r="P944" s="31" t="s">
        <v>586</v>
      </c>
      <c r="Q944" s="31"/>
      <c r="R944" s="31"/>
      <c r="S944" s="31"/>
      <c r="T944" s="31" t="s">
        <v>7064</v>
      </c>
      <c r="U944" s="31" t="s">
        <v>7065</v>
      </c>
      <c r="V944" s="31"/>
      <c r="W944" s="31"/>
      <c r="X944" s="31"/>
      <c r="Y944" s="31"/>
      <c r="Z944" s="31"/>
    </row>
    <row r="945" ht="22.5" customHeight="1">
      <c r="A945" s="30" t="s">
        <v>7066</v>
      </c>
      <c r="B945" s="31" t="s">
        <v>7067</v>
      </c>
      <c r="C945" s="33"/>
      <c r="D945" s="31" t="s">
        <v>78</v>
      </c>
      <c r="E945" s="31" t="s">
        <v>7068</v>
      </c>
      <c r="F945" s="31"/>
      <c r="G945" s="31"/>
      <c r="H945" s="31" t="s">
        <v>82</v>
      </c>
      <c r="I945" s="31"/>
      <c r="J945" s="31"/>
      <c r="K945" s="31"/>
      <c r="L945" s="31"/>
      <c r="M945" s="31"/>
      <c r="N945" s="31"/>
      <c r="O945" s="31"/>
      <c r="P945" s="31"/>
      <c r="Q945" s="31"/>
      <c r="R945" s="31"/>
      <c r="S945" s="31"/>
      <c r="T945" s="31"/>
      <c r="U945" s="31" t="s">
        <v>7069</v>
      </c>
      <c r="V945" s="31"/>
      <c r="W945" s="31"/>
      <c r="X945" s="31"/>
      <c r="Y945" s="31"/>
      <c r="Z945" s="31"/>
    </row>
    <row r="946" ht="22.5" customHeight="1">
      <c r="A946" s="30" t="s">
        <v>7070</v>
      </c>
      <c r="B946" s="39" t="s">
        <v>7071</v>
      </c>
      <c r="C946" s="33"/>
      <c r="D946" s="31" t="s">
        <v>7072</v>
      </c>
      <c r="E946" s="31" t="s">
        <v>7073</v>
      </c>
      <c r="F946" s="31" t="s">
        <v>7074</v>
      </c>
      <c r="G946" s="31" t="s">
        <v>39</v>
      </c>
      <c r="H946" s="31" t="s">
        <v>142</v>
      </c>
      <c r="I946" s="31" t="s">
        <v>1722</v>
      </c>
      <c r="J946" s="31" t="s">
        <v>84</v>
      </c>
      <c r="K946" s="31" t="s">
        <v>85</v>
      </c>
      <c r="L946" s="31" t="s">
        <v>280</v>
      </c>
      <c r="M946" s="31" t="s">
        <v>108</v>
      </c>
      <c r="N946" s="31" t="s">
        <v>101</v>
      </c>
      <c r="O946" s="31"/>
      <c r="P946" s="31" t="s">
        <v>1000</v>
      </c>
      <c r="Q946" s="31"/>
      <c r="R946" s="31" t="s">
        <v>93</v>
      </c>
      <c r="S946" s="31" t="s">
        <v>94</v>
      </c>
      <c r="T946" s="31" t="s">
        <v>7075</v>
      </c>
      <c r="U946" s="31" t="s">
        <v>7076</v>
      </c>
      <c r="V946" s="30" t="s">
        <v>7077</v>
      </c>
      <c r="W946" s="31"/>
      <c r="X946" s="31"/>
      <c r="Y946" s="31"/>
      <c r="Z946" s="31"/>
    </row>
    <row r="947" ht="22.5" customHeight="1">
      <c r="A947" s="30" t="s">
        <v>7078</v>
      </c>
      <c r="B947" s="39" t="s">
        <v>7071</v>
      </c>
      <c r="C947" s="33"/>
      <c r="D947" s="31" t="s">
        <v>7079</v>
      </c>
      <c r="E947" s="31" t="s">
        <v>7080</v>
      </c>
      <c r="F947" s="31" t="s">
        <v>7081</v>
      </c>
      <c r="G947" s="31" t="s">
        <v>39</v>
      </c>
      <c r="H947" s="31" t="s">
        <v>142</v>
      </c>
      <c r="I947" s="31" t="s">
        <v>1722</v>
      </c>
      <c r="J947" s="31" t="s">
        <v>84</v>
      </c>
      <c r="K947" s="31" t="s">
        <v>107</v>
      </c>
      <c r="L947" s="31" t="s">
        <v>86</v>
      </c>
      <c r="M947" s="31" t="s">
        <v>108</v>
      </c>
      <c r="N947" s="31" t="s">
        <v>41</v>
      </c>
      <c r="O947" s="31"/>
      <c r="P947" s="31" t="s">
        <v>436</v>
      </c>
      <c r="Q947" s="31"/>
      <c r="R947" s="31" t="s">
        <v>93</v>
      </c>
      <c r="S947" s="31" t="s">
        <v>3101</v>
      </c>
      <c r="T947" s="31" t="s">
        <v>7075</v>
      </c>
      <c r="U947" s="31" t="s">
        <v>7076</v>
      </c>
      <c r="V947" s="31"/>
      <c r="W947" s="31"/>
      <c r="X947" s="39" t="s">
        <v>7082</v>
      </c>
      <c r="Y947" s="31"/>
      <c r="Z947" s="31"/>
    </row>
    <row r="948" ht="22.5" customHeight="1">
      <c r="A948" s="30" t="s">
        <v>7083</v>
      </c>
      <c r="B948" s="31" t="s">
        <v>3495</v>
      </c>
      <c r="C948" s="33"/>
      <c r="D948" s="31" t="s">
        <v>7084</v>
      </c>
      <c r="E948" s="31" t="s">
        <v>7085</v>
      </c>
      <c r="F948" s="31" t="s">
        <v>7086</v>
      </c>
      <c r="G948" s="31" t="s">
        <v>23</v>
      </c>
      <c r="H948" s="31" t="s">
        <v>142</v>
      </c>
      <c r="I948" s="31" t="s">
        <v>1722</v>
      </c>
      <c r="J948" s="31" t="s">
        <v>84</v>
      </c>
      <c r="K948" s="31" t="s">
        <v>107</v>
      </c>
      <c r="L948" s="31" t="s">
        <v>654</v>
      </c>
      <c r="M948" s="31" t="s">
        <v>89</v>
      </c>
      <c r="N948" s="31" t="s">
        <v>108</v>
      </c>
      <c r="O948" s="31"/>
      <c r="P948" s="31" t="s">
        <v>7087</v>
      </c>
      <c r="Q948" s="31"/>
      <c r="R948" s="31" t="s">
        <v>93</v>
      </c>
      <c r="S948" s="31" t="s">
        <v>94</v>
      </c>
      <c r="T948" s="31" t="s">
        <v>7088</v>
      </c>
      <c r="U948" s="31" t="s">
        <v>7089</v>
      </c>
      <c r="V948" s="31"/>
      <c r="W948" s="31"/>
      <c r="X948" s="31"/>
      <c r="Y948" s="31"/>
      <c r="Z948" s="31"/>
    </row>
    <row r="949" ht="22.5" customHeight="1">
      <c r="A949" s="30" t="s">
        <v>7090</v>
      </c>
      <c r="B949" s="31" t="s">
        <v>7091</v>
      </c>
      <c r="C949" s="33"/>
      <c r="D949" s="31" t="s">
        <v>7092</v>
      </c>
      <c r="E949" s="31" t="s">
        <v>7093</v>
      </c>
      <c r="F949" s="31"/>
      <c r="G949" s="31" t="s">
        <v>7094</v>
      </c>
      <c r="H949" s="31" t="s">
        <v>142</v>
      </c>
      <c r="I949" s="31" t="s">
        <v>83</v>
      </c>
      <c r="J949" s="31" t="s">
        <v>84</v>
      </c>
      <c r="K949" s="31" t="s">
        <v>107</v>
      </c>
      <c r="L949" s="31" t="s">
        <v>86</v>
      </c>
      <c r="M949" s="31" t="s">
        <v>108</v>
      </c>
      <c r="N949" s="31" t="s">
        <v>101</v>
      </c>
      <c r="O949" s="31"/>
      <c r="P949" s="31" t="s">
        <v>492</v>
      </c>
      <c r="Q949" s="31"/>
      <c r="R949" s="31"/>
      <c r="S949" s="31"/>
      <c r="T949" s="31" t="s">
        <v>7095</v>
      </c>
      <c r="U949" s="31" t="s">
        <v>7096</v>
      </c>
      <c r="V949" s="30" t="s">
        <v>7097</v>
      </c>
      <c r="W949" s="31"/>
      <c r="X949" s="31"/>
      <c r="Y949" s="31"/>
      <c r="Z949" s="31"/>
    </row>
    <row r="950" ht="22.5" customHeight="1">
      <c r="A950" s="30" t="s">
        <v>7098</v>
      </c>
      <c r="B950" s="31" t="s">
        <v>7099</v>
      </c>
      <c r="C950" s="33"/>
      <c r="D950" s="31" t="s">
        <v>7100</v>
      </c>
      <c r="E950" s="31" t="s">
        <v>7101</v>
      </c>
      <c r="F950" s="31" t="s">
        <v>7102</v>
      </c>
      <c r="G950" s="31" t="s">
        <v>39</v>
      </c>
      <c r="H950" s="31" t="s">
        <v>142</v>
      </c>
      <c r="I950" s="31" t="s">
        <v>1722</v>
      </c>
      <c r="J950" s="31" t="s">
        <v>84</v>
      </c>
      <c r="K950" s="31" t="s">
        <v>107</v>
      </c>
      <c r="L950" s="31" t="s">
        <v>86</v>
      </c>
      <c r="M950" s="31" t="s">
        <v>120</v>
      </c>
      <c r="N950" s="31" t="s">
        <v>88</v>
      </c>
      <c r="O950" s="31" t="s">
        <v>7103</v>
      </c>
      <c r="P950" s="31" t="s">
        <v>109</v>
      </c>
      <c r="Q950" s="30" t="s">
        <v>7104</v>
      </c>
      <c r="R950" s="31" t="s">
        <v>93</v>
      </c>
      <c r="S950" s="31" t="s">
        <v>7105</v>
      </c>
      <c r="T950" s="31" t="s">
        <v>7106</v>
      </c>
      <c r="U950" s="31" t="s">
        <v>7107</v>
      </c>
      <c r="V950" s="31"/>
      <c r="W950" s="31"/>
      <c r="X950" s="31"/>
      <c r="Y950" s="31"/>
      <c r="Z950" s="31"/>
    </row>
    <row r="951" ht="22.5" customHeight="1">
      <c r="A951" s="30" t="s">
        <v>7108</v>
      </c>
      <c r="B951" s="31" t="s">
        <v>7109</v>
      </c>
      <c r="C951" s="33"/>
      <c r="D951" s="31" t="s">
        <v>78</v>
      </c>
      <c r="E951" s="31" t="s">
        <v>7110</v>
      </c>
      <c r="F951" s="31" t="s">
        <v>7111</v>
      </c>
      <c r="G951" s="31" t="s">
        <v>23</v>
      </c>
      <c r="H951" s="31" t="s">
        <v>142</v>
      </c>
      <c r="I951" s="31" t="s">
        <v>7112</v>
      </c>
      <c r="J951" s="31" t="s">
        <v>84</v>
      </c>
      <c r="K951" s="31" t="s">
        <v>107</v>
      </c>
      <c r="L951" s="31" t="s">
        <v>280</v>
      </c>
      <c r="M951" s="31" t="s">
        <v>89</v>
      </c>
      <c r="N951" s="31" t="s">
        <v>108</v>
      </c>
      <c r="O951" s="31"/>
      <c r="P951" s="31" t="s">
        <v>1723</v>
      </c>
      <c r="Q951" s="30" t="s">
        <v>7113</v>
      </c>
      <c r="R951" s="31" t="s">
        <v>93</v>
      </c>
      <c r="S951" s="31" t="s">
        <v>689</v>
      </c>
      <c r="T951" s="31" t="s">
        <v>7114</v>
      </c>
      <c r="U951" s="31" t="s">
        <v>7115</v>
      </c>
      <c r="V951" s="31"/>
      <c r="W951" s="31"/>
      <c r="X951" s="31"/>
      <c r="Y951" s="31"/>
      <c r="Z951" s="31"/>
    </row>
    <row r="952" ht="22.5" customHeight="1">
      <c r="A952" s="30" t="s">
        <v>7116</v>
      </c>
      <c r="B952" s="31" t="s">
        <v>7117</v>
      </c>
      <c r="C952" s="33"/>
      <c r="D952" s="31" t="s">
        <v>7118</v>
      </c>
      <c r="E952" s="31" t="s">
        <v>7119</v>
      </c>
      <c r="F952" s="31"/>
      <c r="G952" s="31" t="s">
        <v>23</v>
      </c>
      <c r="H952" s="31" t="s">
        <v>142</v>
      </c>
      <c r="I952" s="31" t="s">
        <v>319</v>
      </c>
      <c r="J952" s="31" t="s">
        <v>84</v>
      </c>
      <c r="K952" s="31"/>
      <c r="L952" s="31"/>
      <c r="M952" s="31" t="s">
        <v>52</v>
      </c>
      <c r="N952" s="31" t="s">
        <v>144</v>
      </c>
      <c r="O952" s="31"/>
      <c r="P952" s="31"/>
      <c r="Q952" s="31"/>
      <c r="R952" s="31"/>
      <c r="S952" s="31"/>
      <c r="T952" s="31" t="s">
        <v>7120</v>
      </c>
      <c r="U952" s="31" t="s">
        <v>7121</v>
      </c>
      <c r="V952" s="31"/>
      <c r="W952" s="31"/>
      <c r="X952" s="31"/>
      <c r="Y952" s="31"/>
      <c r="Z952" s="31"/>
    </row>
    <row r="953" ht="22.5" customHeight="1">
      <c r="A953" s="30" t="s">
        <v>7122</v>
      </c>
      <c r="B953" s="31" t="s">
        <v>7123</v>
      </c>
      <c r="C953" s="33"/>
      <c r="D953" s="31" t="s">
        <v>7124</v>
      </c>
      <c r="E953" s="31" t="s">
        <v>7125</v>
      </c>
      <c r="F953" s="31"/>
      <c r="G953" s="31" t="s">
        <v>23</v>
      </c>
      <c r="H953" s="31" t="s">
        <v>142</v>
      </c>
      <c r="I953" s="31" t="s">
        <v>319</v>
      </c>
      <c r="J953" s="31" t="s">
        <v>377</v>
      </c>
      <c r="K953" s="31"/>
      <c r="L953" s="31"/>
      <c r="M953" s="31" t="s">
        <v>88</v>
      </c>
      <c r="N953" s="31" t="s">
        <v>576</v>
      </c>
      <c r="O953" s="31"/>
      <c r="P953" s="31"/>
      <c r="Q953" s="31"/>
      <c r="R953" s="31"/>
      <c r="S953" s="31"/>
      <c r="T953" s="31" t="s">
        <v>7126</v>
      </c>
      <c r="U953" s="31" t="s">
        <v>7127</v>
      </c>
      <c r="V953" s="31"/>
      <c r="W953" s="31"/>
      <c r="X953" s="31"/>
      <c r="Y953" s="31"/>
      <c r="Z953" s="31"/>
    </row>
    <row r="954" ht="22.5" customHeight="1">
      <c r="A954" s="30" t="s">
        <v>7128</v>
      </c>
      <c r="B954" s="31" t="s">
        <v>7129</v>
      </c>
      <c r="C954" s="33"/>
      <c r="D954" s="31" t="s">
        <v>7130</v>
      </c>
      <c r="E954" s="31" t="s">
        <v>7131</v>
      </c>
      <c r="F954" s="31"/>
      <c r="G954" s="31" t="s">
        <v>23</v>
      </c>
      <c r="H954" s="31" t="s">
        <v>142</v>
      </c>
      <c r="I954" s="31" t="s">
        <v>7132</v>
      </c>
      <c r="J954" s="31" t="s">
        <v>84</v>
      </c>
      <c r="K954" s="31" t="s">
        <v>85</v>
      </c>
      <c r="L954" s="31" t="s">
        <v>226</v>
      </c>
      <c r="M954" s="31" t="s">
        <v>41</v>
      </c>
      <c r="N954" s="31" t="s">
        <v>120</v>
      </c>
      <c r="O954" s="31"/>
      <c r="P954" s="31" t="s">
        <v>831</v>
      </c>
      <c r="Q954" s="31"/>
      <c r="R954" s="31" t="s">
        <v>93</v>
      </c>
      <c r="S954" s="31" t="s">
        <v>7133</v>
      </c>
      <c r="T954" s="31" t="s">
        <v>7134</v>
      </c>
      <c r="U954" s="31" t="s">
        <v>7135</v>
      </c>
      <c r="V954" s="31" t="s">
        <v>7136</v>
      </c>
      <c r="W954" s="31"/>
      <c r="X954" s="31"/>
      <c r="Y954" s="31"/>
      <c r="Z954" s="31"/>
    </row>
    <row r="955" ht="22.5" customHeight="1">
      <c r="A955" s="30" t="s">
        <v>7137</v>
      </c>
      <c r="B955" s="31" t="s">
        <v>7138</v>
      </c>
      <c r="C955" s="33"/>
      <c r="D955" s="31" t="s">
        <v>7139</v>
      </c>
      <c r="E955" s="31" t="s">
        <v>7140</v>
      </c>
      <c r="F955" s="31" t="s">
        <v>7141</v>
      </c>
      <c r="G955" s="31" t="s">
        <v>23</v>
      </c>
      <c r="H955" s="31" t="s">
        <v>142</v>
      </c>
      <c r="I955" s="31" t="s">
        <v>935</v>
      </c>
      <c r="J955" s="31" t="s">
        <v>84</v>
      </c>
      <c r="K955" s="31" t="s">
        <v>85</v>
      </c>
      <c r="L955" s="31" t="s">
        <v>131</v>
      </c>
      <c r="M955" s="31" t="s">
        <v>602</v>
      </c>
      <c r="N955" s="31" t="s">
        <v>502</v>
      </c>
      <c r="O955" s="31"/>
      <c r="P955" s="31" t="s">
        <v>320</v>
      </c>
      <c r="Q955" s="31"/>
      <c r="R955" s="31"/>
      <c r="S955" s="31"/>
      <c r="T955" s="31" t="s">
        <v>7142</v>
      </c>
      <c r="U955" s="31" t="s">
        <v>7143</v>
      </c>
      <c r="V955" s="31"/>
      <c r="W955" s="31"/>
      <c r="X955" s="31"/>
      <c r="Y955" s="31"/>
      <c r="Z955" s="31"/>
    </row>
    <row r="956" ht="22.5" customHeight="1">
      <c r="A956" s="30" t="s">
        <v>7144</v>
      </c>
      <c r="B956" s="31" t="s">
        <v>7145</v>
      </c>
      <c r="C956" s="33"/>
      <c r="D956" s="31" t="s">
        <v>7146</v>
      </c>
      <c r="E956" s="31" t="s">
        <v>7147</v>
      </c>
      <c r="F956" s="31" t="s">
        <v>7148</v>
      </c>
      <c r="G956" s="31" t="s">
        <v>68</v>
      </c>
      <c r="H956" s="31" t="s">
        <v>142</v>
      </c>
      <c r="I956" s="31" t="s">
        <v>7149</v>
      </c>
      <c r="J956" s="31" t="s">
        <v>84</v>
      </c>
      <c r="K956" s="31" t="s">
        <v>107</v>
      </c>
      <c r="L956" s="31" t="s">
        <v>280</v>
      </c>
      <c r="M956" s="31" t="s">
        <v>155</v>
      </c>
      <c r="N956" s="31" t="s">
        <v>52</v>
      </c>
      <c r="O956" s="31"/>
      <c r="P956" s="31" t="s">
        <v>186</v>
      </c>
      <c r="Q956" s="31"/>
      <c r="R956" s="31" t="s">
        <v>93</v>
      </c>
      <c r="S956" s="31" t="s">
        <v>188</v>
      </c>
      <c r="T956" s="31" t="s">
        <v>7150</v>
      </c>
      <c r="U956" s="31" t="s">
        <v>7151</v>
      </c>
      <c r="V956" s="31"/>
      <c r="W956" s="31"/>
      <c r="X956" s="31"/>
      <c r="Y956" s="31"/>
      <c r="Z956" s="31" t="s">
        <v>7152</v>
      </c>
    </row>
    <row r="957" ht="22.5" customHeight="1">
      <c r="A957" s="30" t="s">
        <v>7153</v>
      </c>
      <c r="B957" s="31" t="s">
        <v>7154</v>
      </c>
      <c r="C957" s="33"/>
      <c r="D957" s="31" t="s">
        <v>7155</v>
      </c>
      <c r="E957" s="31" t="s">
        <v>7156</v>
      </c>
      <c r="F957" s="31"/>
      <c r="G957" s="31" t="s">
        <v>23</v>
      </c>
      <c r="H957" s="31" t="s">
        <v>142</v>
      </c>
      <c r="I957" s="31" t="s">
        <v>686</v>
      </c>
      <c r="J957" s="31" t="s">
        <v>84</v>
      </c>
      <c r="K957" s="31"/>
      <c r="L957" s="31"/>
      <c r="M957" s="31" t="s">
        <v>41</v>
      </c>
      <c r="N957" s="31" t="s">
        <v>152</v>
      </c>
      <c r="O957" s="31"/>
      <c r="P957" s="31"/>
      <c r="Q957" s="31"/>
      <c r="R957" s="31"/>
      <c r="S957" s="31"/>
      <c r="T957" s="31" t="s">
        <v>7157</v>
      </c>
      <c r="U957" s="31" t="s">
        <v>7158</v>
      </c>
      <c r="V957" s="31"/>
      <c r="W957" s="31"/>
      <c r="X957" s="31"/>
      <c r="Y957" s="31"/>
      <c r="Z957" s="31"/>
    </row>
    <row r="958" ht="22.5" customHeight="1">
      <c r="A958" s="30" t="s">
        <v>7159</v>
      </c>
      <c r="B958" s="31" t="s">
        <v>7160</v>
      </c>
      <c r="C958" s="33"/>
      <c r="D958" s="31" t="s">
        <v>7161</v>
      </c>
      <c r="E958" s="31" t="s">
        <v>7162</v>
      </c>
      <c r="F958" s="31"/>
      <c r="G958" s="31" t="s">
        <v>36</v>
      </c>
      <c r="H958" s="31" t="s">
        <v>142</v>
      </c>
      <c r="I958" s="31" t="s">
        <v>1151</v>
      </c>
      <c r="J958" s="31" t="s">
        <v>84</v>
      </c>
      <c r="K958" s="31" t="s">
        <v>107</v>
      </c>
      <c r="L958" s="31" t="s">
        <v>86</v>
      </c>
      <c r="M958" s="31" t="s">
        <v>190</v>
      </c>
      <c r="N958" s="31" t="s">
        <v>569</v>
      </c>
      <c r="O958" s="31"/>
      <c r="P958" s="31"/>
      <c r="Q958" s="31"/>
      <c r="R958" s="31"/>
      <c r="S958" s="31"/>
      <c r="T958" s="31" t="s">
        <v>7163</v>
      </c>
      <c r="U958" s="31" t="s">
        <v>7164</v>
      </c>
      <c r="V958" s="31"/>
      <c r="W958" s="31"/>
      <c r="X958" s="31"/>
      <c r="Y958" s="31"/>
      <c r="Z958" s="31"/>
    </row>
    <row r="959" ht="22.5" customHeight="1">
      <c r="A959" s="30" t="s">
        <v>7165</v>
      </c>
      <c r="B959" s="31" t="s">
        <v>7166</v>
      </c>
      <c r="C959" s="33"/>
      <c r="D959" s="31" t="s">
        <v>7167</v>
      </c>
      <c r="E959" s="31" t="s">
        <v>7168</v>
      </c>
      <c r="F959" s="31" t="s">
        <v>7169</v>
      </c>
      <c r="G959" s="31" t="s">
        <v>39</v>
      </c>
      <c r="H959" s="31" t="s">
        <v>142</v>
      </c>
      <c r="I959" s="31" t="s">
        <v>935</v>
      </c>
      <c r="J959" s="31" t="s">
        <v>84</v>
      </c>
      <c r="K959" s="31" t="s">
        <v>85</v>
      </c>
      <c r="L959" s="31" t="s">
        <v>280</v>
      </c>
      <c r="M959" s="31" t="s">
        <v>120</v>
      </c>
      <c r="N959" s="31" t="s">
        <v>41</v>
      </c>
      <c r="O959" s="31"/>
      <c r="P959" s="31" t="s">
        <v>109</v>
      </c>
      <c r="Q959" s="31"/>
      <c r="R959" s="31" t="s">
        <v>93</v>
      </c>
      <c r="S959" s="31" t="s">
        <v>815</v>
      </c>
      <c r="T959" s="31" t="s">
        <v>7170</v>
      </c>
      <c r="U959" s="31" t="s">
        <v>7171</v>
      </c>
      <c r="V959" s="31"/>
      <c r="W959" s="31"/>
      <c r="X959" s="39" t="s">
        <v>7172</v>
      </c>
      <c r="Y959" s="31"/>
      <c r="Z959" s="31"/>
    </row>
    <row r="960" ht="22.5" customHeight="1">
      <c r="A960" s="30" t="s">
        <v>7173</v>
      </c>
      <c r="B960" s="31" t="s">
        <v>7174</v>
      </c>
      <c r="C960" s="33"/>
      <c r="D960" s="31" t="s">
        <v>7175</v>
      </c>
      <c r="E960" s="31" t="s">
        <v>7176</v>
      </c>
      <c r="F960" s="31"/>
      <c r="G960" s="31" t="s">
        <v>23</v>
      </c>
      <c r="H960" s="31" t="s">
        <v>142</v>
      </c>
      <c r="I960" s="31" t="s">
        <v>336</v>
      </c>
      <c r="J960" s="31" t="s">
        <v>84</v>
      </c>
      <c r="K960" s="31"/>
      <c r="L960" s="31"/>
      <c r="M960" s="31" t="s">
        <v>41</v>
      </c>
      <c r="N960" s="31" t="s">
        <v>152</v>
      </c>
      <c r="O960" s="31"/>
      <c r="P960" s="31"/>
      <c r="Q960" s="31"/>
      <c r="R960" s="31"/>
      <c r="S960" s="31"/>
      <c r="T960" s="31" t="s">
        <v>7177</v>
      </c>
      <c r="U960" s="31" t="s">
        <v>7178</v>
      </c>
      <c r="V960" s="31"/>
      <c r="W960" s="31"/>
      <c r="X960" s="31"/>
      <c r="Y960" s="31"/>
      <c r="Z960" s="31"/>
    </row>
    <row r="961" ht="22.5" customHeight="1">
      <c r="A961" s="30" t="s">
        <v>7179</v>
      </c>
      <c r="B961" s="31" t="s">
        <v>7180</v>
      </c>
      <c r="C961" s="33"/>
      <c r="D961" s="31" t="s">
        <v>7181</v>
      </c>
      <c r="E961" s="31" t="s">
        <v>7182</v>
      </c>
      <c r="F961" s="31" t="s">
        <v>7183</v>
      </c>
      <c r="G961" s="31" t="s">
        <v>39</v>
      </c>
      <c r="H961" s="31" t="s">
        <v>142</v>
      </c>
      <c r="I961" s="31" t="s">
        <v>7184</v>
      </c>
      <c r="J961" s="31" t="s">
        <v>84</v>
      </c>
      <c r="K961" s="31" t="s">
        <v>173</v>
      </c>
      <c r="L961" s="31" t="s">
        <v>226</v>
      </c>
      <c r="M961" s="39" t="s">
        <v>228</v>
      </c>
      <c r="N961" s="31" t="s">
        <v>155</v>
      </c>
      <c r="O961" s="31"/>
      <c r="P961" s="31" t="s">
        <v>714</v>
      </c>
      <c r="Q961" s="31"/>
      <c r="R961" s="31"/>
      <c r="S961" s="31"/>
      <c r="T961" s="31" t="s">
        <v>7185</v>
      </c>
      <c r="U961" s="31" t="s">
        <v>7186</v>
      </c>
      <c r="V961" s="31"/>
      <c r="W961" s="31"/>
      <c r="X961" s="31"/>
      <c r="Y961" s="31"/>
      <c r="Z961" s="31"/>
    </row>
    <row r="962" ht="22.5" customHeight="1">
      <c r="A962" s="30" t="s">
        <v>7187</v>
      </c>
      <c r="B962" s="39" t="s">
        <v>7188</v>
      </c>
      <c r="C962" s="33"/>
      <c r="D962" s="31" t="s">
        <v>7189</v>
      </c>
      <c r="E962" s="31" t="s">
        <v>7190</v>
      </c>
      <c r="F962" s="31"/>
      <c r="G962" s="31" t="s">
        <v>39</v>
      </c>
      <c r="H962" s="31" t="s">
        <v>142</v>
      </c>
      <c r="I962" s="31"/>
      <c r="J962" s="31"/>
      <c r="K962" s="31"/>
      <c r="L962" s="31"/>
      <c r="M962" s="31"/>
      <c r="N962" s="31"/>
      <c r="O962" s="31"/>
      <c r="P962" s="31"/>
      <c r="Q962" s="31"/>
      <c r="R962" s="31"/>
      <c r="S962" s="31"/>
      <c r="T962" s="31" t="s">
        <v>7191</v>
      </c>
      <c r="U962" s="31" t="s">
        <v>7192</v>
      </c>
      <c r="V962" s="31"/>
      <c r="W962" s="31"/>
      <c r="X962" s="31"/>
      <c r="Y962" s="31"/>
      <c r="Z962" s="31"/>
    </row>
    <row r="963" ht="22.5" customHeight="1">
      <c r="A963" s="30" t="s">
        <v>7193</v>
      </c>
      <c r="B963" s="39" t="s">
        <v>7194</v>
      </c>
      <c r="C963" s="33"/>
      <c r="D963" s="31" t="s">
        <v>7195</v>
      </c>
      <c r="E963" s="31" t="s">
        <v>7196</v>
      </c>
      <c r="F963" s="31" t="s">
        <v>7197</v>
      </c>
      <c r="G963" s="31" t="s">
        <v>39</v>
      </c>
      <c r="H963" s="31" t="s">
        <v>142</v>
      </c>
      <c r="I963" s="31" t="s">
        <v>1722</v>
      </c>
      <c r="J963" s="31" t="s">
        <v>84</v>
      </c>
      <c r="K963" s="31" t="s">
        <v>107</v>
      </c>
      <c r="L963" s="31" t="s">
        <v>280</v>
      </c>
      <c r="M963" s="31" t="s">
        <v>144</v>
      </c>
      <c r="N963" s="39" t="s">
        <v>227</v>
      </c>
      <c r="O963" s="31"/>
      <c r="P963" s="31" t="s">
        <v>4054</v>
      </c>
      <c r="Q963" s="31"/>
      <c r="R963" s="31" t="s">
        <v>93</v>
      </c>
      <c r="S963" s="31" t="s">
        <v>6312</v>
      </c>
      <c r="T963" s="31" t="s">
        <v>7198</v>
      </c>
      <c r="U963" s="31" t="s">
        <v>7192</v>
      </c>
      <c r="V963" s="30" t="s">
        <v>7199</v>
      </c>
      <c r="W963" s="31"/>
      <c r="X963" s="31"/>
      <c r="Y963" s="31" t="s">
        <v>7200</v>
      </c>
      <c r="Z963" s="31" t="s">
        <v>7201</v>
      </c>
    </row>
    <row r="964" ht="22.5" customHeight="1">
      <c r="A964" s="30" t="s">
        <v>7202</v>
      </c>
      <c r="B964" s="31" t="s">
        <v>7203</v>
      </c>
      <c r="C964" s="33"/>
      <c r="D964" s="31" t="s">
        <v>7204</v>
      </c>
      <c r="E964" s="31" t="s">
        <v>7205</v>
      </c>
      <c r="F964" s="31"/>
      <c r="G964" s="31" t="s">
        <v>25</v>
      </c>
      <c r="H964" s="31" t="s">
        <v>129</v>
      </c>
      <c r="I964" s="31" t="s">
        <v>83</v>
      </c>
      <c r="J964" s="31" t="s">
        <v>84</v>
      </c>
      <c r="K964" s="31" t="s">
        <v>85</v>
      </c>
      <c r="L964" s="31" t="s">
        <v>86</v>
      </c>
      <c r="M964" s="31" t="s">
        <v>120</v>
      </c>
      <c r="N964" s="31" t="s">
        <v>88</v>
      </c>
      <c r="O964" s="31"/>
      <c r="P964" s="31" t="s">
        <v>109</v>
      </c>
      <c r="Q964" s="31"/>
      <c r="R964" s="31"/>
      <c r="S964" s="31"/>
      <c r="T964" s="31" t="s">
        <v>7206</v>
      </c>
      <c r="U964" s="31" t="s">
        <v>7207</v>
      </c>
      <c r="V964" s="30" t="s">
        <v>7208</v>
      </c>
      <c r="W964" s="31"/>
      <c r="X964" s="31"/>
      <c r="Y964" s="31"/>
      <c r="Z964" s="31"/>
    </row>
    <row r="965" ht="22.5" customHeight="1">
      <c r="A965" s="30" t="s">
        <v>7209</v>
      </c>
      <c r="B965" s="31" t="s">
        <v>7210</v>
      </c>
      <c r="C965" s="33"/>
      <c r="D965" s="31" t="s">
        <v>7211</v>
      </c>
      <c r="E965" s="31" t="s">
        <v>7212</v>
      </c>
      <c r="F965" s="31"/>
      <c r="G965" s="31" t="s">
        <v>23</v>
      </c>
      <c r="H965" s="31" t="s">
        <v>142</v>
      </c>
      <c r="I965" s="31" t="s">
        <v>336</v>
      </c>
      <c r="J965" s="31" t="s">
        <v>84</v>
      </c>
      <c r="K965" s="31"/>
      <c r="L965" s="31"/>
      <c r="M965" s="31" t="s">
        <v>52</v>
      </c>
      <c r="N965" s="31" t="s">
        <v>152</v>
      </c>
      <c r="O965" s="31"/>
      <c r="P965" s="31"/>
      <c r="Q965" s="31"/>
      <c r="R965" s="31"/>
      <c r="S965" s="31"/>
      <c r="T965" s="31" t="s">
        <v>7213</v>
      </c>
      <c r="U965" s="31" t="s">
        <v>7214</v>
      </c>
      <c r="V965" s="31"/>
      <c r="W965" s="31"/>
      <c r="X965" s="31"/>
      <c r="Y965" s="31"/>
      <c r="Z965" s="31"/>
    </row>
    <row r="966" ht="22.5" customHeight="1">
      <c r="A966" s="30" t="s">
        <v>7215</v>
      </c>
      <c r="B966" s="31" t="s">
        <v>7216</v>
      </c>
      <c r="C966" s="33"/>
      <c r="D966" s="31" t="s">
        <v>7217</v>
      </c>
      <c r="E966" s="31" t="s">
        <v>7218</v>
      </c>
      <c r="F966" s="31" t="s">
        <v>7219</v>
      </c>
      <c r="G966" s="31" t="s">
        <v>25</v>
      </c>
      <c r="H966" s="31" t="s">
        <v>142</v>
      </c>
      <c r="I966" s="31" t="s">
        <v>336</v>
      </c>
      <c r="J966" s="31" t="s">
        <v>377</v>
      </c>
      <c r="K966" s="31" t="s">
        <v>85</v>
      </c>
      <c r="L966" s="31" t="s">
        <v>86</v>
      </c>
      <c r="M966" s="31" t="s">
        <v>52</v>
      </c>
      <c r="N966" s="31" t="s">
        <v>144</v>
      </c>
      <c r="O966" s="31"/>
      <c r="P966" s="31" t="s">
        <v>831</v>
      </c>
      <c r="Q966" s="31"/>
      <c r="R966" s="31" t="s">
        <v>93</v>
      </c>
      <c r="S966" s="31" t="s">
        <v>94</v>
      </c>
      <c r="T966" s="31" t="s">
        <v>7221</v>
      </c>
      <c r="U966" s="31" t="s">
        <v>7222</v>
      </c>
      <c r="V966" s="31"/>
      <c r="W966" s="31"/>
      <c r="X966" s="31"/>
      <c r="Y966" s="31"/>
      <c r="Z966" s="31"/>
    </row>
    <row r="967" ht="22.5" customHeight="1">
      <c r="A967" s="30" t="s">
        <v>7223</v>
      </c>
      <c r="B967" s="31" t="s">
        <v>324</v>
      </c>
      <c r="C967" s="33"/>
      <c r="D967" s="31" t="s">
        <v>7224</v>
      </c>
      <c r="E967" s="31" t="s">
        <v>7225</v>
      </c>
      <c r="F967" s="31" t="s">
        <v>7226</v>
      </c>
      <c r="G967" s="31" t="s">
        <v>87</v>
      </c>
      <c r="H967" s="31" t="s">
        <v>142</v>
      </c>
      <c r="I967" s="31" t="s">
        <v>1290</v>
      </c>
      <c r="J967" s="31" t="s">
        <v>84</v>
      </c>
      <c r="K967" s="31" t="s">
        <v>85</v>
      </c>
      <c r="L967" s="31" t="s">
        <v>86</v>
      </c>
      <c r="M967" s="31" t="s">
        <v>210</v>
      </c>
      <c r="N967" s="31" t="s">
        <v>152</v>
      </c>
      <c r="O967" s="31" t="s">
        <v>7227</v>
      </c>
      <c r="P967" s="31" t="s">
        <v>399</v>
      </c>
      <c r="Q967" s="31"/>
      <c r="R967" s="31" t="s">
        <v>93</v>
      </c>
      <c r="S967" s="31" t="s">
        <v>6545</v>
      </c>
      <c r="T967" s="31" t="s">
        <v>7228</v>
      </c>
      <c r="U967" s="31" t="s">
        <v>7229</v>
      </c>
      <c r="V967" s="31"/>
      <c r="W967" s="31"/>
      <c r="X967" s="31"/>
      <c r="Y967" s="31"/>
      <c r="Z967" s="31" t="s">
        <v>7230</v>
      </c>
    </row>
    <row r="968" ht="22.5" customHeight="1">
      <c r="A968" s="30" t="s">
        <v>7231</v>
      </c>
      <c r="B968" s="31" t="s">
        <v>7232</v>
      </c>
      <c r="C968" s="33"/>
      <c r="D968" s="31" t="s">
        <v>7233</v>
      </c>
      <c r="E968" s="31" t="s">
        <v>7234</v>
      </c>
      <c r="F968" s="31" t="s">
        <v>7235</v>
      </c>
      <c r="G968" s="31" t="s">
        <v>25</v>
      </c>
      <c r="H968" s="31" t="s">
        <v>142</v>
      </c>
      <c r="I968" s="31" t="s">
        <v>4021</v>
      </c>
      <c r="J968" s="31" t="s">
        <v>84</v>
      </c>
      <c r="K968" s="31" t="s">
        <v>85</v>
      </c>
      <c r="L968" s="31" t="s">
        <v>280</v>
      </c>
      <c r="M968" s="31" t="s">
        <v>52</v>
      </c>
      <c r="N968" s="31" t="s">
        <v>144</v>
      </c>
      <c r="O968" s="31" t="s">
        <v>618</v>
      </c>
      <c r="P968" s="31" t="s">
        <v>304</v>
      </c>
      <c r="Q968" s="30" t="s">
        <v>7236</v>
      </c>
      <c r="R968" s="31" t="s">
        <v>93</v>
      </c>
      <c r="S968" s="31" t="s">
        <v>7237</v>
      </c>
      <c r="T968" s="31" t="s">
        <v>7238</v>
      </c>
      <c r="U968" s="31" t="s">
        <v>7239</v>
      </c>
      <c r="V968" s="31"/>
      <c r="W968" s="31" t="s">
        <v>7240</v>
      </c>
      <c r="X968" s="31"/>
      <c r="Y968" s="31" t="s">
        <v>7241</v>
      </c>
      <c r="Z968" s="31"/>
    </row>
    <row r="969" ht="22.5" customHeight="1">
      <c r="A969" s="30" t="s">
        <v>7242</v>
      </c>
      <c r="B969" s="31" t="s">
        <v>7243</v>
      </c>
      <c r="C969" s="33"/>
      <c r="D969" s="31" t="s">
        <v>7244</v>
      </c>
      <c r="E969" s="31" t="s">
        <v>7245</v>
      </c>
      <c r="F969" s="31" t="s">
        <v>7246</v>
      </c>
      <c r="G969" s="31" t="s">
        <v>87</v>
      </c>
      <c r="H969" s="31" t="s">
        <v>142</v>
      </c>
      <c r="I969" s="31" t="s">
        <v>119</v>
      </c>
      <c r="J969" s="31" t="s">
        <v>84</v>
      </c>
      <c r="K969" s="31" t="s">
        <v>107</v>
      </c>
      <c r="L969" s="31" t="s">
        <v>86</v>
      </c>
      <c r="M969" s="31" t="s">
        <v>185</v>
      </c>
      <c r="N969" s="31" t="s">
        <v>41</v>
      </c>
      <c r="O969" s="31"/>
      <c r="P969" s="31" t="s">
        <v>492</v>
      </c>
      <c r="Q969" s="31"/>
      <c r="R969" s="31" t="s">
        <v>93</v>
      </c>
      <c r="S969" s="31" t="s">
        <v>94</v>
      </c>
      <c r="T969" s="31" t="s">
        <v>7247</v>
      </c>
      <c r="U969" s="31" t="s">
        <v>7248</v>
      </c>
      <c r="V969" s="31"/>
      <c r="W969" s="31"/>
      <c r="X969" s="31"/>
      <c r="Y969" s="31"/>
      <c r="Z969" s="31"/>
    </row>
    <row r="970" ht="22.5" customHeight="1">
      <c r="A970" s="30" t="s">
        <v>7249</v>
      </c>
      <c r="B970" s="31" t="s">
        <v>7250</v>
      </c>
      <c r="C970" s="33"/>
      <c r="D970" s="31" t="s">
        <v>7251</v>
      </c>
      <c r="E970" s="31" t="s">
        <v>7252</v>
      </c>
      <c r="F970" s="31" t="s">
        <v>7253</v>
      </c>
      <c r="G970" s="31" t="s">
        <v>36</v>
      </c>
      <c r="H970" s="31" t="s">
        <v>142</v>
      </c>
      <c r="I970" s="31" t="s">
        <v>3638</v>
      </c>
      <c r="J970" s="31" t="s">
        <v>84</v>
      </c>
      <c r="K970" s="31" t="s">
        <v>85</v>
      </c>
      <c r="L970" s="31" t="s">
        <v>86</v>
      </c>
      <c r="M970" s="31" t="s">
        <v>108</v>
      </c>
      <c r="N970" s="31" t="s">
        <v>101</v>
      </c>
      <c r="O970" s="31"/>
      <c r="P970" s="31" t="s">
        <v>3013</v>
      </c>
      <c r="Q970" s="31"/>
      <c r="R970" s="31" t="s">
        <v>93</v>
      </c>
      <c r="S970" s="31" t="s">
        <v>94</v>
      </c>
      <c r="T970" s="31" t="s">
        <v>7254</v>
      </c>
      <c r="U970" s="31" t="s">
        <v>7255</v>
      </c>
      <c r="V970" s="31"/>
      <c r="W970" s="31"/>
      <c r="X970" s="31"/>
      <c r="Y970" s="31"/>
      <c r="Z970" s="31"/>
    </row>
    <row r="971" ht="22.5" customHeight="1">
      <c r="A971" s="30" t="s">
        <v>7256</v>
      </c>
      <c r="B971" s="31" t="s">
        <v>7257</v>
      </c>
      <c r="C971" s="33"/>
      <c r="D971" s="31" t="s">
        <v>7258</v>
      </c>
      <c r="E971" s="31" t="s">
        <v>7259</v>
      </c>
      <c r="F971" s="31"/>
      <c r="G971" s="31" t="s">
        <v>36</v>
      </c>
      <c r="H971" s="31" t="s">
        <v>142</v>
      </c>
      <c r="I971" s="31" t="s">
        <v>1663</v>
      </c>
      <c r="J971" s="31" t="s">
        <v>84</v>
      </c>
      <c r="K971" s="31" t="s">
        <v>107</v>
      </c>
      <c r="L971" s="31" t="s">
        <v>280</v>
      </c>
      <c r="M971" s="31" t="s">
        <v>52</v>
      </c>
      <c r="N971" s="31" t="s">
        <v>144</v>
      </c>
      <c r="O971" s="31"/>
      <c r="P971" s="31"/>
      <c r="Q971" s="31"/>
      <c r="R971" s="31"/>
      <c r="S971" s="31"/>
      <c r="T971" s="31" t="s">
        <v>7260</v>
      </c>
      <c r="U971" s="31" t="s">
        <v>7261</v>
      </c>
      <c r="V971" s="31"/>
      <c r="W971" s="31"/>
      <c r="X971" s="31"/>
      <c r="Y971" s="31"/>
      <c r="Z971" s="31"/>
    </row>
    <row r="972" ht="22.5" customHeight="1">
      <c r="A972" s="30" t="s">
        <v>7262</v>
      </c>
      <c r="B972" s="31" t="s">
        <v>7263</v>
      </c>
      <c r="C972" s="33"/>
      <c r="D972" s="31" t="s">
        <v>7264</v>
      </c>
      <c r="E972" s="31" t="s">
        <v>7265</v>
      </c>
      <c r="F972" s="31"/>
      <c r="G972" s="31" t="s">
        <v>23</v>
      </c>
      <c r="H972" s="31" t="s">
        <v>142</v>
      </c>
      <c r="I972" s="31"/>
      <c r="J972" s="31"/>
      <c r="K972" s="31"/>
      <c r="L972" s="31"/>
      <c r="M972" s="31"/>
      <c r="N972" s="31"/>
      <c r="O972" s="31"/>
      <c r="P972" s="31"/>
      <c r="Q972" s="31"/>
      <c r="R972" s="31"/>
      <c r="S972" s="31"/>
      <c r="T972" s="31" t="s">
        <v>7266</v>
      </c>
      <c r="U972" s="31" t="s">
        <v>7267</v>
      </c>
      <c r="V972" s="31"/>
      <c r="W972" s="31"/>
      <c r="X972" s="31"/>
      <c r="Y972" s="31"/>
      <c r="Z972" s="31"/>
    </row>
    <row r="973" ht="22.5" customHeight="1">
      <c r="A973" s="30" t="s">
        <v>7268</v>
      </c>
      <c r="B973" s="31" t="s">
        <v>7269</v>
      </c>
      <c r="C973" s="33"/>
      <c r="D973" s="31" t="s">
        <v>7270</v>
      </c>
      <c r="E973" s="31" t="s">
        <v>7271</v>
      </c>
      <c r="F973" s="31"/>
      <c r="G973" s="31" t="s">
        <v>36</v>
      </c>
      <c r="H973" s="31" t="s">
        <v>142</v>
      </c>
      <c r="I973" s="31" t="s">
        <v>1592</v>
      </c>
      <c r="J973" s="31" t="s">
        <v>84</v>
      </c>
      <c r="K973" s="31"/>
      <c r="L973" s="31"/>
      <c r="M973" s="31" t="s">
        <v>41</v>
      </c>
      <c r="N973" s="31" t="s">
        <v>120</v>
      </c>
      <c r="O973" s="31"/>
      <c r="P973" s="31"/>
      <c r="Q973" s="31"/>
      <c r="R973" s="31"/>
      <c r="S973" s="31"/>
      <c r="T973" s="31" t="s">
        <v>7272</v>
      </c>
      <c r="U973" s="31" t="s">
        <v>7273</v>
      </c>
      <c r="V973" s="31"/>
      <c r="W973" s="31"/>
      <c r="X973" s="31"/>
      <c r="Y973" s="31"/>
      <c r="Z973" s="31"/>
    </row>
    <row r="974" ht="22.5" customHeight="1">
      <c r="A974" s="30" t="s">
        <v>7274</v>
      </c>
      <c r="B974" s="31" t="s">
        <v>7275</v>
      </c>
      <c r="C974" s="33"/>
      <c r="D974" s="31" t="s">
        <v>7276</v>
      </c>
      <c r="E974" s="31" t="s">
        <v>7277</v>
      </c>
      <c r="F974" s="31" t="s">
        <v>7278</v>
      </c>
      <c r="G974" s="31" t="s">
        <v>25</v>
      </c>
      <c r="H974" s="31" t="s">
        <v>142</v>
      </c>
      <c r="I974" s="31" t="s">
        <v>2689</v>
      </c>
      <c r="J974" s="31" t="s">
        <v>84</v>
      </c>
      <c r="K974" s="31" t="s">
        <v>173</v>
      </c>
      <c r="L974" s="31" t="s">
        <v>131</v>
      </c>
      <c r="M974" s="31" t="s">
        <v>88</v>
      </c>
      <c r="N974" s="31" t="s">
        <v>576</v>
      </c>
      <c r="O974" s="31"/>
      <c r="P974" s="31"/>
      <c r="Q974" s="31"/>
      <c r="R974" s="31" t="s">
        <v>93</v>
      </c>
      <c r="S974" s="31" t="s">
        <v>94</v>
      </c>
      <c r="T974" s="31" t="s">
        <v>7279</v>
      </c>
      <c r="U974" s="31" t="s">
        <v>7280</v>
      </c>
      <c r="V974" s="31"/>
      <c r="W974" s="31"/>
      <c r="X974" s="31"/>
      <c r="Y974" s="31"/>
      <c r="Z974" s="31"/>
    </row>
    <row r="975" ht="22.5" customHeight="1">
      <c r="A975" s="30" t="s">
        <v>7281</v>
      </c>
      <c r="B975" s="31" t="s">
        <v>7282</v>
      </c>
      <c r="C975" s="33"/>
      <c r="D975" s="31" t="s">
        <v>7283</v>
      </c>
      <c r="E975" s="31" t="s">
        <v>7284</v>
      </c>
      <c r="F975" s="31"/>
      <c r="G975" s="31" t="s">
        <v>25</v>
      </c>
      <c r="H975" s="31" t="s">
        <v>142</v>
      </c>
      <c r="I975" s="31" t="s">
        <v>225</v>
      </c>
      <c r="J975" s="31" t="s">
        <v>84</v>
      </c>
      <c r="K975" s="31" t="s">
        <v>85</v>
      </c>
      <c r="L975" s="31" t="s">
        <v>226</v>
      </c>
      <c r="M975" s="31" t="s">
        <v>155</v>
      </c>
      <c r="N975" s="31" t="s">
        <v>101</v>
      </c>
      <c r="O975" s="31"/>
      <c r="P975" s="31" t="s">
        <v>1000</v>
      </c>
      <c r="Q975" s="31"/>
      <c r="R975" s="31" t="s">
        <v>93</v>
      </c>
      <c r="S975" s="31" t="s">
        <v>94</v>
      </c>
      <c r="T975" s="31" t="s">
        <v>7285</v>
      </c>
      <c r="U975" s="31" t="s">
        <v>7286</v>
      </c>
      <c r="V975" s="30" t="s">
        <v>7287</v>
      </c>
      <c r="W975" s="31"/>
      <c r="X975" s="31"/>
      <c r="Y975" s="31"/>
      <c r="Z975" s="31"/>
    </row>
    <row r="976" ht="22.5" customHeight="1">
      <c r="A976" s="30" t="s">
        <v>7288</v>
      </c>
      <c r="B976" s="31" t="s">
        <v>7289</v>
      </c>
      <c r="C976" s="33"/>
      <c r="D976" s="31" t="s">
        <v>7290</v>
      </c>
      <c r="E976" s="31" t="s">
        <v>7291</v>
      </c>
      <c r="F976" s="31"/>
      <c r="G976" s="31" t="s">
        <v>5458</v>
      </c>
      <c r="H976" s="31" t="s">
        <v>142</v>
      </c>
      <c r="I976" s="31"/>
      <c r="J976" s="31"/>
      <c r="K976" s="31"/>
      <c r="L976" s="31"/>
      <c r="M976" s="31"/>
      <c r="N976" s="31"/>
      <c r="O976" s="31"/>
      <c r="P976" s="31"/>
      <c r="Q976" s="31"/>
      <c r="R976" s="31"/>
      <c r="S976" s="31"/>
      <c r="T976" s="31" t="s">
        <v>7292</v>
      </c>
      <c r="U976" s="31" t="s">
        <v>7293</v>
      </c>
      <c r="V976" s="31"/>
      <c r="W976" s="31"/>
      <c r="X976" s="31"/>
      <c r="Y976" s="31"/>
      <c r="Z976" s="31"/>
    </row>
    <row r="977" ht="22.5" customHeight="1">
      <c r="A977" s="30" t="s">
        <v>7294</v>
      </c>
      <c r="B977" s="31" t="s">
        <v>7295</v>
      </c>
      <c r="C977" s="33"/>
      <c r="D977" s="31" t="s">
        <v>7296</v>
      </c>
      <c r="E977" s="31" t="s">
        <v>7297</v>
      </c>
      <c r="F977" s="31" t="s">
        <v>7298</v>
      </c>
      <c r="G977" s="31" t="s">
        <v>23</v>
      </c>
      <c r="H977" s="31" t="s">
        <v>142</v>
      </c>
      <c r="I977" s="31" t="s">
        <v>7299</v>
      </c>
      <c r="J977" s="31" t="s">
        <v>84</v>
      </c>
      <c r="K977" s="31" t="s">
        <v>173</v>
      </c>
      <c r="L977" s="31" t="s">
        <v>131</v>
      </c>
      <c r="M977" s="31" t="s">
        <v>52</v>
      </c>
      <c r="N977" s="31" t="s">
        <v>144</v>
      </c>
      <c r="O977" s="31"/>
      <c r="P977" s="31" t="s">
        <v>2928</v>
      </c>
      <c r="Q977" s="31"/>
      <c r="R977" s="31"/>
      <c r="S977" s="31"/>
      <c r="T977" s="31" t="s">
        <v>7300</v>
      </c>
      <c r="U977" s="31" t="s">
        <v>7301</v>
      </c>
      <c r="V977" s="31"/>
      <c r="W977" s="31"/>
      <c r="X977" s="31"/>
      <c r="Y977" s="31"/>
      <c r="Z977" s="31"/>
    </row>
    <row r="978" ht="22.5" customHeight="1">
      <c r="A978" s="30" t="s">
        <v>7302</v>
      </c>
      <c r="B978" s="31" t="s">
        <v>7303</v>
      </c>
      <c r="C978" s="33"/>
      <c r="D978" s="31" t="s">
        <v>7304</v>
      </c>
      <c r="E978" s="31" t="s">
        <v>7305</v>
      </c>
      <c r="F978" s="31" t="s">
        <v>7306</v>
      </c>
      <c r="G978" s="31" t="s">
        <v>43</v>
      </c>
      <c r="H978" s="31" t="s">
        <v>1033</v>
      </c>
      <c r="I978" s="31" t="s">
        <v>1722</v>
      </c>
      <c r="J978" s="31" t="s">
        <v>84</v>
      </c>
      <c r="K978" s="31" t="s">
        <v>107</v>
      </c>
      <c r="L978" s="31" t="s">
        <v>86</v>
      </c>
      <c r="M978" s="31" t="s">
        <v>120</v>
      </c>
      <c r="N978" s="31" t="s">
        <v>88</v>
      </c>
      <c r="O978" s="31"/>
      <c r="P978" s="31" t="s">
        <v>2449</v>
      </c>
      <c r="Q978" s="31"/>
      <c r="R978" s="31" t="s">
        <v>93</v>
      </c>
      <c r="S978" s="31" t="s">
        <v>94</v>
      </c>
      <c r="T978" s="31" t="s">
        <v>7307</v>
      </c>
      <c r="U978" s="31" t="s">
        <v>7308</v>
      </c>
      <c r="V978" s="31"/>
      <c r="W978" s="31"/>
      <c r="X978" s="31"/>
      <c r="Y978" s="31"/>
      <c r="Z978" s="31"/>
    </row>
    <row r="979" ht="22.5" customHeight="1">
      <c r="A979" s="30" t="s">
        <v>7309</v>
      </c>
      <c r="B979" s="31" t="s">
        <v>7310</v>
      </c>
      <c r="C979" s="33"/>
      <c r="D979" s="31" t="s">
        <v>7311</v>
      </c>
      <c r="E979" s="31" t="s">
        <v>7312</v>
      </c>
      <c r="F979" s="31" t="s">
        <v>7313</v>
      </c>
      <c r="G979" s="31" t="s">
        <v>36</v>
      </c>
      <c r="H979" s="31" t="s">
        <v>142</v>
      </c>
      <c r="I979" s="31" t="s">
        <v>860</v>
      </c>
      <c r="J979" s="31" t="s">
        <v>84</v>
      </c>
      <c r="K979" s="31" t="s">
        <v>85</v>
      </c>
      <c r="L979" s="31" t="s">
        <v>131</v>
      </c>
      <c r="M979" s="31" t="s">
        <v>120</v>
      </c>
      <c r="N979" s="31" t="s">
        <v>88</v>
      </c>
      <c r="O979" s="31"/>
      <c r="P979" s="31" t="s">
        <v>851</v>
      </c>
      <c r="Q979" s="31"/>
      <c r="R979" s="31" t="s">
        <v>93</v>
      </c>
      <c r="S979" s="31" t="s">
        <v>94</v>
      </c>
      <c r="T979" s="31" t="s">
        <v>7314</v>
      </c>
      <c r="U979" s="31" t="s">
        <v>7315</v>
      </c>
      <c r="V979" s="31"/>
      <c r="W979" s="31"/>
      <c r="X979" s="31"/>
      <c r="Y979" s="31"/>
      <c r="Z979" s="31"/>
    </row>
    <row r="980" ht="22.5" customHeight="1">
      <c r="A980" s="30" t="s">
        <v>7316</v>
      </c>
      <c r="B980" s="31" t="s">
        <v>7317</v>
      </c>
      <c r="C980" s="33"/>
      <c r="D980" s="31" t="s">
        <v>7318</v>
      </c>
      <c r="E980" s="31" t="s">
        <v>7319</v>
      </c>
      <c r="F980" s="31"/>
      <c r="G980" s="31" t="s">
        <v>36</v>
      </c>
      <c r="H980" s="31" t="s">
        <v>142</v>
      </c>
      <c r="I980" s="31" t="s">
        <v>119</v>
      </c>
      <c r="J980" s="31" t="s">
        <v>84</v>
      </c>
      <c r="K980" s="31"/>
      <c r="L980" s="31"/>
      <c r="M980" s="31" t="s">
        <v>88</v>
      </c>
      <c r="N980" s="31" t="s">
        <v>89</v>
      </c>
      <c r="O980" s="31"/>
      <c r="P980" s="31"/>
      <c r="Q980" s="31"/>
      <c r="R980" s="31"/>
      <c r="S980" s="31"/>
      <c r="T980" s="31" t="s">
        <v>7320</v>
      </c>
      <c r="U980" s="31" t="s">
        <v>7321</v>
      </c>
      <c r="V980" s="31"/>
      <c r="W980" s="31"/>
      <c r="X980" s="31"/>
      <c r="Y980" s="31"/>
      <c r="Z980" s="31"/>
    </row>
    <row r="981" ht="22.5" customHeight="1">
      <c r="A981" s="30" t="s">
        <v>7322</v>
      </c>
      <c r="B981" s="39" t="s">
        <v>7323</v>
      </c>
      <c r="C981" s="33"/>
      <c r="D981" s="31" t="s">
        <v>7324</v>
      </c>
      <c r="E981" s="31" t="s">
        <v>7325</v>
      </c>
      <c r="F981" s="31"/>
      <c r="G981" s="31" t="s">
        <v>36</v>
      </c>
      <c r="H981" s="31" t="s">
        <v>142</v>
      </c>
      <c r="I981" s="31" t="s">
        <v>712</v>
      </c>
      <c r="J981" s="31" t="s">
        <v>84</v>
      </c>
      <c r="K981" s="31" t="s">
        <v>85</v>
      </c>
      <c r="L981" s="31" t="s">
        <v>86</v>
      </c>
      <c r="M981" s="31" t="s">
        <v>88</v>
      </c>
      <c r="N981" s="31" t="s">
        <v>89</v>
      </c>
      <c r="O981" s="31"/>
      <c r="P981" s="31" t="s">
        <v>4335</v>
      </c>
      <c r="Q981" s="31"/>
      <c r="R981" s="31"/>
      <c r="S981" s="31"/>
      <c r="T981" s="31" t="s">
        <v>7326</v>
      </c>
      <c r="U981" s="31" t="s">
        <v>7327</v>
      </c>
      <c r="V981" s="31" t="s">
        <v>7328</v>
      </c>
      <c r="W981" s="31"/>
      <c r="X981" s="31"/>
      <c r="Y981" s="31"/>
      <c r="Z981" s="31"/>
    </row>
    <row r="982" ht="22.5" customHeight="1">
      <c r="A982" s="30" t="s">
        <v>7329</v>
      </c>
      <c r="B982" s="39" t="s">
        <v>7330</v>
      </c>
      <c r="C982" s="33"/>
      <c r="D982" s="31" t="s">
        <v>7331</v>
      </c>
      <c r="E982" s="31" t="s">
        <v>7332</v>
      </c>
      <c r="F982" s="31"/>
      <c r="G982" s="31" t="s">
        <v>36</v>
      </c>
      <c r="H982" s="31" t="s">
        <v>142</v>
      </c>
      <c r="I982" s="31" t="s">
        <v>4087</v>
      </c>
      <c r="J982" s="31" t="s">
        <v>84</v>
      </c>
      <c r="K982" s="31"/>
      <c r="L982" s="31"/>
      <c r="M982" s="31" t="s">
        <v>41</v>
      </c>
      <c r="N982" s="31" t="s">
        <v>120</v>
      </c>
      <c r="O982" s="31"/>
      <c r="P982" s="31"/>
      <c r="Q982" s="31"/>
      <c r="R982" s="31"/>
      <c r="S982" s="31"/>
      <c r="T982" s="31" t="s">
        <v>7333</v>
      </c>
      <c r="U982" s="31" t="s">
        <v>7327</v>
      </c>
      <c r="V982" s="31"/>
      <c r="W982" s="31"/>
      <c r="X982" s="31"/>
      <c r="Y982" s="31"/>
      <c r="Z982" s="31"/>
    </row>
    <row r="983" ht="22.5" customHeight="1">
      <c r="A983" s="30" t="s">
        <v>7334</v>
      </c>
      <c r="B983" s="31" t="s">
        <v>7335</v>
      </c>
      <c r="C983" s="33"/>
      <c r="D983" s="31" t="s">
        <v>7336</v>
      </c>
      <c r="E983" s="31" t="s">
        <v>7337</v>
      </c>
      <c r="F983" s="31" t="s">
        <v>7338</v>
      </c>
      <c r="G983" s="31" t="s">
        <v>25</v>
      </c>
      <c r="H983" s="31" t="s">
        <v>142</v>
      </c>
      <c r="I983" s="31" t="s">
        <v>119</v>
      </c>
      <c r="J983" s="31" t="s">
        <v>84</v>
      </c>
      <c r="K983" s="31" t="s">
        <v>85</v>
      </c>
      <c r="L983" s="31" t="s">
        <v>280</v>
      </c>
      <c r="M983" s="31" t="s">
        <v>120</v>
      </c>
      <c r="N983" s="31" t="s">
        <v>88</v>
      </c>
      <c r="O983" s="31"/>
      <c r="P983" s="31"/>
      <c r="Q983" s="31"/>
      <c r="R983" s="31" t="s">
        <v>93</v>
      </c>
      <c r="S983" s="31" t="s">
        <v>94</v>
      </c>
      <c r="T983" s="31" t="s">
        <v>7339</v>
      </c>
      <c r="U983" s="31" t="s">
        <v>7340</v>
      </c>
      <c r="V983" s="31"/>
      <c r="W983" s="31"/>
      <c r="X983" s="31"/>
      <c r="Y983" s="31"/>
      <c r="Z983" s="31"/>
    </row>
    <row r="984" ht="22.5" customHeight="1">
      <c r="A984" s="30" t="s">
        <v>7341</v>
      </c>
      <c r="B984" s="31" t="s">
        <v>1755</v>
      </c>
      <c r="C984" s="33"/>
      <c r="D984" s="31" t="s">
        <v>7342</v>
      </c>
      <c r="E984" s="31" t="s">
        <v>7343</v>
      </c>
      <c r="F984" s="31" t="s">
        <v>7344</v>
      </c>
      <c r="G984" s="31" t="s">
        <v>36</v>
      </c>
      <c r="H984" s="31" t="s">
        <v>142</v>
      </c>
      <c r="I984" s="31" t="s">
        <v>7345</v>
      </c>
      <c r="J984" s="31" t="s">
        <v>84</v>
      </c>
      <c r="K984" s="31" t="s">
        <v>107</v>
      </c>
      <c r="L984" s="31" t="s">
        <v>86</v>
      </c>
      <c r="M984" s="31" t="s">
        <v>88</v>
      </c>
      <c r="N984" s="31" t="s">
        <v>89</v>
      </c>
      <c r="O984" s="31"/>
      <c r="P984" s="31" t="s">
        <v>2884</v>
      </c>
      <c r="Q984" s="30" t="s">
        <v>7346</v>
      </c>
      <c r="R984" s="31" t="s">
        <v>93</v>
      </c>
      <c r="S984" s="31" t="s">
        <v>2629</v>
      </c>
      <c r="T984" s="31" t="s">
        <v>7347</v>
      </c>
      <c r="U984" s="31" t="s">
        <v>7348</v>
      </c>
      <c r="V984" s="31"/>
      <c r="W984" s="31"/>
      <c r="X984" s="31"/>
      <c r="Y984" s="31"/>
      <c r="Z984" s="31"/>
    </row>
    <row r="985" ht="22.5" customHeight="1">
      <c r="A985" s="30" t="s">
        <v>7349</v>
      </c>
      <c r="B985" s="31" t="s">
        <v>7350</v>
      </c>
      <c r="C985" s="33"/>
      <c r="D985" s="31" t="s">
        <v>7351</v>
      </c>
      <c r="E985" s="31" t="s">
        <v>7352</v>
      </c>
      <c r="F985" s="31" t="s">
        <v>7353</v>
      </c>
      <c r="G985" s="31" t="s">
        <v>23</v>
      </c>
      <c r="H985" s="31" t="s">
        <v>142</v>
      </c>
      <c r="I985" s="31" t="s">
        <v>850</v>
      </c>
      <c r="J985" s="31" t="s">
        <v>84</v>
      </c>
      <c r="K985" s="31" t="s">
        <v>107</v>
      </c>
      <c r="L985" s="31" t="s">
        <v>654</v>
      </c>
      <c r="M985" s="31" t="s">
        <v>344</v>
      </c>
      <c r="N985" s="31" t="s">
        <v>52</v>
      </c>
      <c r="O985" s="31"/>
      <c r="P985" s="31"/>
      <c r="Q985" s="31"/>
      <c r="R985" s="31" t="s">
        <v>93</v>
      </c>
      <c r="S985" s="31" t="s">
        <v>776</v>
      </c>
      <c r="T985" s="31" t="s">
        <v>7354</v>
      </c>
      <c r="U985" s="31" t="s">
        <v>7355</v>
      </c>
      <c r="V985" s="31"/>
      <c r="W985" s="31"/>
      <c r="X985" s="31"/>
      <c r="Y985" s="31" t="s">
        <v>7356</v>
      </c>
      <c r="Z985" s="31"/>
    </row>
    <row r="986" ht="22.5" customHeight="1">
      <c r="A986" s="30" t="s">
        <v>7357</v>
      </c>
      <c r="B986" s="31" t="s">
        <v>7358</v>
      </c>
      <c r="C986" s="33"/>
      <c r="D986" s="31" t="s">
        <v>7359</v>
      </c>
      <c r="E986" s="31" t="s">
        <v>7360</v>
      </c>
      <c r="F986" s="31" t="s">
        <v>7361</v>
      </c>
      <c r="G986" s="31" t="s">
        <v>36</v>
      </c>
      <c r="H986" s="31" t="s">
        <v>142</v>
      </c>
      <c r="I986" s="31" t="s">
        <v>428</v>
      </c>
      <c r="J986" s="31" t="s">
        <v>84</v>
      </c>
      <c r="K986" s="31" t="s">
        <v>173</v>
      </c>
      <c r="L986" s="31" t="s">
        <v>280</v>
      </c>
      <c r="M986" s="31" t="s">
        <v>542</v>
      </c>
      <c r="N986" s="31" t="s">
        <v>210</v>
      </c>
      <c r="O986" s="31"/>
      <c r="P986" s="31" t="s">
        <v>503</v>
      </c>
      <c r="Q986" s="31"/>
      <c r="R986" s="31" t="s">
        <v>93</v>
      </c>
      <c r="S986" s="31" t="s">
        <v>94</v>
      </c>
      <c r="T986" s="31" t="s">
        <v>7362</v>
      </c>
      <c r="U986" s="31" t="s">
        <v>7363</v>
      </c>
      <c r="V986" s="31"/>
      <c r="W986" s="31"/>
      <c r="X986" s="31"/>
      <c r="Y986" s="31"/>
      <c r="Z986" s="31"/>
    </row>
    <row r="987" ht="22.5" customHeight="1">
      <c r="A987" s="30" t="s">
        <v>7364</v>
      </c>
      <c r="B987" s="31" t="s">
        <v>1547</v>
      </c>
      <c r="C987" s="33"/>
      <c r="D987" s="31" t="s">
        <v>7365</v>
      </c>
      <c r="E987" s="31" t="s">
        <v>7366</v>
      </c>
      <c r="F987" s="31" t="s">
        <v>7367</v>
      </c>
      <c r="G987" s="31" t="s">
        <v>90</v>
      </c>
      <c r="H987" s="31" t="s">
        <v>142</v>
      </c>
      <c r="I987" s="31" t="s">
        <v>1663</v>
      </c>
      <c r="J987" s="31" t="s">
        <v>84</v>
      </c>
      <c r="K987" s="31" t="s">
        <v>107</v>
      </c>
      <c r="L987" s="31" t="s">
        <v>86</v>
      </c>
      <c r="M987" s="31" t="s">
        <v>144</v>
      </c>
      <c r="N987" s="39" t="s">
        <v>227</v>
      </c>
      <c r="O987" s="31"/>
      <c r="P987" s="31" t="s">
        <v>109</v>
      </c>
      <c r="Q987" s="31"/>
      <c r="R987" s="31" t="s">
        <v>93</v>
      </c>
      <c r="S987" s="31" t="s">
        <v>94</v>
      </c>
      <c r="T987" s="31" t="s">
        <v>7368</v>
      </c>
      <c r="U987" s="31" t="s">
        <v>7369</v>
      </c>
      <c r="V987" s="31"/>
      <c r="W987" s="31"/>
      <c r="X987" s="31"/>
      <c r="Y987" s="31"/>
      <c r="Z987" s="31"/>
    </row>
    <row r="988" ht="22.5" customHeight="1">
      <c r="A988" s="30" t="s">
        <v>7370</v>
      </c>
      <c r="B988" s="31" t="s">
        <v>7371</v>
      </c>
      <c r="C988" s="33"/>
      <c r="D988" s="31" t="s">
        <v>7372</v>
      </c>
      <c r="E988" s="31" t="s">
        <v>7373</v>
      </c>
      <c r="F988" s="31"/>
      <c r="G988" s="31" t="s">
        <v>36</v>
      </c>
      <c r="H988" s="31" t="s">
        <v>142</v>
      </c>
      <c r="I988" s="31" t="s">
        <v>143</v>
      </c>
      <c r="J988" s="31" t="s">
        <v>84</v>
      </c>
      <c r="K988" s="31"/>
      <c r="L988" s="31"/>
      <c r="M988" s="39" t="s">
        <v>227</v>
      </c>
      <c r="N988" s="39" t="s">
        <v>393</v>
      </c>
      <c r="O988" s="31"/>
      <c r="P988" s="31"/>
      <c r="Q988" s="31"/>
      <c r="R988" s="31"/>
      <c r="S988" s="31"/>
      <c r="T988" s="31" t="s">
        <v>7374</v>
      </c>
      <c r="U988" s="31" t="s">
        <v>7375</v>
      </c>
      <c r="V988" s="31"/>
      <c r="W988" s="31"/>
      <c r="X988" s="31"/>
      <c r="Y988" s="31"/>
      <c r="Z988" s="31"/>
    </row>
    <row r="989" ht="22.5" customHeight="1">
      <c r="A989" s="30" t="s">
        <v>7376</v>
      </c>
      <c r="B989" s="31" t="s">
        <v>7377</v>
      </c>
      <c r="C989" s="33"/>
      <c r="D989" s="31" t="s">
        <v>7378</v>
      </c>
      <c r="E989" s="31" t="s">
        <v>7379</v>
      </c>
      <c r="F989" s="31"/>
      <c r="G989" s="31" t="s">
        <v>68</v>
      </c>
      <c r="H989" s="31" t="s">
        <v>142</v>
      </c>
      <c r="I989" s="31" t="s">
        <v>7380</v>
      </c>
      <c r="J989" s="31" t="s">
        <v>377</v>
      </c>
      <c r="K989" s="31"/>
      <c r="L989" s="31"/>
      <c r="M989" s="31" t="s">
        <v>88</v>
      </c>
      <c r="N989" s="31" t="s">
        <v>576</v>
      </c>
      <c r="O989" s="31"/>
      <c r="P989" s="31"/>
      <c r="Q989" s="31"/>
      <c r="R989" s="31"/>
      <c r="S989" s="31"/>
      <c r="T989" s="31" t="s">
        <v>7381</v>
      </c>
      <c r="U989" s="31" t="s">
        <v>7382</v>
      </c>
      <c r="V989" s="31"/>
      <c r="W989" s="31"/>
      <c r="X989" s="31"/>
      <c r="Y989" s="31"/>
      <c r="Z989" s="31"/>
    </row>
    <row r="990" ht="22.5" customHeight="1">
      <c r="A990" s="30" t="s">
        <v>7383</v>
      </c>
      <c r="B990" s="31" t="s">
        <v>7384</v>
      </c>
      <c r="C990" s="33"/>
      <c r="D990" s="31" t="s">
        <v>7385</v>
      </c>
      <c r="E990" s="31" t="s">
        <v>7386</v>
      </c>
      <c r="F990" s="31" t="s">
        <v>7387</v>
      </c>
      <c r="G990" s="31" t="s">
        <v>36</v>
      </c>
      <c r="H990" s="31" t="s">
        <v>142</v>
      </c>
      <c r="I990" s="31" t="s">
        <v>319</v>
      </c>
      <c r="J990" s="31" t="s">
        <v>84</v>
      </c>
      <c r="K990" s="31" t="s">
        <v>173</v>
      </c>
      <c r="L990" s="31" t="s">
        <v>226</v>
      </c>
      <c r="M990" s="31" t="s">
        <v>41</v>
      </c>
      <c r="N990" s="31" t="s">
        <v>120</v>
      </c>
      <c r="O990" s="31"/>
      <c r="P990" s="31" t="s">
        <v>2549</v>
      </c>
      <c r="Q990" s="31"/>
      <c r="R990" s="31" t="s">
        <v>93</v>
      </c>
      <c r="S990" s="31" t="s">
        <v>94</v>
      </c>
      <c r="T990" s="31" t="s">
        <v>7388</v>
      </c>
      <c r="U990" s="31" t="s">
        <v>7389</v>
      </c>
      <c r="V990" s="31"/>
      <c r="W990" s="31"/>
      <c r="X990" s="31"/>
      <c r="Y990" s="31"/>
      <c r="Z990" s="31"/>
    </row>
    <row r="991" ht="22.5" customHeight="1">
      <c r="A991" s="30" t="s">
        <v>7390</v>
      </c>
      <c r="B991" s="31" t="s">
        <v>7391</v>
      </c>
      <c r="C991" s="33"/>
      <c r="D991" s="31" t="s">
        <v>7392</v>
      </c>
      <c r="E991" s="31" t="s">
        <v>7393</v>
      </c>
      <c r="F991" s="31" t="s">
        <v>7394</v>
      </c>
      <c r="G991" s="31" t="s">
        <v>92</v>
      </c>
      <c r="H991" s="31" t="s">
        <v>7395</v>
      </c>
      <c r="I991" s="31" t="s">
        <v>1699</v>
      </c>
      <c r="J991" s="31" t="s">
        <v>84</v>
      </c>
      <c r="K991" s="31" t="s">
        <v>85</v>
      </c>
      <c r="L991" s="31" t="s">
        <v>654</v>
      </c>
      <c r="M991" s="31" t="s">
        <v>41</v>
      </c>
      <c r="N991" s="31" t="s">
        <v>120</v>
      </c>
      <c r="O991" s="31"/>
      <c r="P991" s="31" t="s">
        <v>1244</v>
      </c>
      <c r="Q991" s="31"/>
      <c r="R991" s="31" t="s">
        <v>93</v>
      </c>
      <c r="S991" s="31" t="s">
        <v>94</v>
      </c>
      <c r="T991" s="31" t="s">
        <v>7396</v>
      </c>
      <c r="U991" s="31" t="s">
        <v>7397</v>
      </c>
      <c r="V991" s="31"/>
      <c r="W991" s="31"/>
      <c r="X991" s="31"/>
      <c r="Y991" s="31"/>
      <c r="Z991" s="31"/>
    </row>
    <row r="992" ht="22.5" customHeight="1">
      <c r="A992" s="30" t="s">
        <v>7398</v>
      </c>
      <c r="B992" s="31" t="s">
        <v>7399</v>
      </c>
      <c r="C992" s="33"/>
      <c r="D992" s="31" t="s">
        <v>7400</v>
      </c>
      <c r="E992" s="31" t="s">
        <v>7401</v>
      </c>
      <c r="F992" s="31" t="s">
        <v>7402</v>
      </c>
      <c r="G992" s="31" t="s">
        <v>7403</v>
      </c>
      <c r="H992" s="31" t="s">
        <v>142</v>
      </c>
      <c r="I992" s="31" t="s">
        <v>271</v>
      </c>
      <c r="J992" s="31" t="s">
        <v>84</v>
      </c>
      <c r="K992" s="31" t="s">
        <v>85</v>
      </c>
      <c r="L992" s="31" t="s">
        <v>86</v>
      </c>
      <c r="M992" s="31" t="s">
        <v>542</v>
      </c>
      <c r="N992" s="31" t="s">
        <v>210</v>
      </c>
      <c r="O992" s="31"/>
      <c r="P992" s="31" t="s">
        <v>7404</v>
      </c>
      <c r="Q992" s="30" t="s">
        <v>7405</v>
      </c>
      <c r="R992" s="31" t="s">
        <v>93</v>
      </c>
      <c r="S992" s="31" t="s">
        <v>842</v>
      </c>
      <c r="T992" s="31" t="s">
        <v>7406</v>
      </c>
      <c r="U992" s="31" t="s">
        <v>7407</v>
      </c>
      <c r="V992" s="31"/>
      <c r="W992" s="31" t="s">
        <v>5429</v>
      </c>
      <c r="X992" s="31"/>
      <c r="Y992" s="31"/>
      <c r="Z992" s="31"/>
    </row>
    <row r="993" ht="22.5" customHeight="1">
      <c r="A993" s="30" t="s">
        <v>7408</v>
      </c>
      <c r="B993" s="31" t="s">
        <v>7409</v>
      </c>
      <c r="C993" s="33"/>
      <c r="D993" s="31" t="s">
        <v>7410</v>
      </c>
      <c r="E993" s="31" t="s">
        <v>7411</v>
      </c>
      <c r="F993" s="31"/>
      <c r="G993" s="31" t="s">
        <v>36</v>
      </c>
      <c r="H993" s="31" t="s">
        <v>142</v>
      </c>
      <c r="I993" s="31" t="s">
        <v>1722</v>
      </c>
      <c r="J993" s="31" t="s">
        <v>84</v>
      </c>
      <c r="K993" s="31" t="s">
        <v>85</v>
      </c>
      <c r="L993" s="31" t="s">
        <v>86</v>
      </c>
      <c r="M993" s="31" t="s">
        <v>210</v>
      </c>
      <c r="N993" s="31" t="s">
        <v>152</v>
      </c>
      <c r="O993" s="31"/>
      <c r="P993" s="31" t="s">
        <v>399</v>
      </c>
      <c r="Q993" s="31"/>
      <c r="R993" s="31"/>
      <c r="S993" s="31"/>
      <c r="T993" s="31" t="s">
        <v>7412</v>
      </c>
      <c r="U993" s="31" t="s">
        <v>7413</v>
      </c>
      <c r="V993" s="31"/>
      <c r="W993" s="31"/>
      <c r="X993" s="31"/>
      <c r="Y993" s="31"/>
      <c r="Z993" s="31"/>
    </row>
    <row r="994" ht="22.5" customHeight="1">
      <c r="A994" s="30" t="s">
        <v>7414</v>
      </c>
      <c r="B994" s="31" t="s">
        <v>7415</v>
      </c>
      <c r="C994" s="33"/>
      <c r="D994" s="31" t="s">
        <v>7416</v>
      </c>
      <c r="E994" s="31" t="s">
        <v>7417</v>
      </c>
      <c r="F994" s="31" t="s">
        <v>7418</v>
      </c>
      <c r="G994" s="31" t="s">
        <v>36</v>
      </c>
      <c r="H994" s="31" t="s">
        <v>142</v>
      </c>
      <c r="I994" s="31" t="s">
        <v>225</v>
      </c>
      <c r="J994" s="31" t="s">
        <v>84</v>
      </c>
      <c r="K994" s="31" t="s">
        <v>85</v>
      </c>
      <c r="L994" s="31" t="s">
        <v>280</v>
      </c>
      <c r="M994" s="31" t="s">
        <v>185</v>
      </c>
      <c r="N994" s="31" t="s">
        <v>41</v>
      </c>
      <c r="O994" s="31"/>
      <c r="P994" s="31" t="s">
        <v>7419</v>
      </c>
      <c r="Q994" s="31"/>
      <c r="R994" s="31" t="s">
        <v>93</v>
      </c>
      <c r="S994" s="31" t="s">
        <v>94</v>
      </c>
      <c r="T994" s="31" t="s">
        <v>7420</v>
      </c>
      <c r="U994" s="31" t="s">
        <v>7421</v>
      </c>
      <c r="V994" s="31"/>
      <c r="W994" s="31"/>
      <c r="X994" s="31"/>
      <c r="Y994" s="31"/>
      <c r="Z994" s="31"/>
    </row>
    <row r="995" ht="22.5" customHeight="1">
      <c r="A995" s="30" t="s">
        <v>7422</v>
      </c>
      <c r="B995" s="31" t="s">
        <v>7423</v>
      </c>
      <c r="C995" s="33"/>
      <c r="D995" s="31" t="s">
        <v>7424</v>
      </c>
      <c r="E995" s="31" t="s">
        <v>7425</v>
      </c>
      <c r="F995" s="31"/>
      <c r="G995" s="31" t="s">
        <v>36</v>
      </c>
      <c r="H995" s="31" t="s">
        <v>142</v>
      </c>
      <c r="I995" s="31" t="s">
        <v>1722</v>
      </c>
      <c r="J995" s="31" t="s">
        <v>84</v>
      </c>
      <c r="K995" s="31" t="s">
        <v>107</v>
      </c>
      <c r="L995" s="31" t="s">
        <v>280</v>
      </c>
      <c r="M995" s="31" t="s">
        <v>576</v>
      </c>
      <c r="N995" s="31" t="s">
        <v>108</v>
      </c>
      <c r="O995" s="31"/>
      <c r="P995" s="31"/>
      <c r="Q995" s="31"/>
      <c r="R995" s="31"/>
      <c r="S995" s="31"/>
      <c r="T995" s="31" t="s">
        <v>7426</v>
      </c>
      <c r="U995" s="31" t="s">
        <v>7427</v>
      </c>
      <c r="V995" s="31"/>
      <c r="W995" s="31"/>
      <c r="X995" s="31"/>
      <c r="Y995" s="31"/>
      <c r="Z995" s="31"/>
    </row>
    <row r="996" ht="22.5" customHeight="1">
      <c r="A996" s="30" t="s">
        <v>7428</v>
      </c>
      <c r="B996" s="31" t="s">
        <v>7429</v>
      </c>
      <c r="C996" s="33"/>
      <c r="D996" s="31" t="s">
        <v>7430</v>
      </c>
      <c r="E996" s="31" t="s">
        <v>7431</v>
      </c>
      <c r="F996" s="31"/>
      <c r="G996" s="31" t="s">
        <v>36</v>
      </c>
      <c r="H996" s="31" t="s">
        <v>142</v>
      </c>
      <c r="I996" s="31" t="s">
        <v>119</v>
      </c>
      <c r="J996" s="31" t="s">
        <v>84</v>
      </c>
      <c r="K996" s="31" t="s">
        <v>107</v>
      </c>
      <c r="L996" s="31" t="s">
        <v>280</v>
      </c>
      <c r="M996" s="31" t="s">
        <v>108</v>
      </c>
      <c r="N996" s="31" t="s">
        <v>502</v>
      </c>
      <c r="O996" s="31"/>
      <c r="P996" s="31"/>
      <c r="Q996" s="31"/>
      <c r="R996" s="31"/>
      <c r="S996" s="31"/>
      <c r="T996" s="31" t="s">
        <v>7432</v>
      </c>
      <c r="U996" s="31" t="s">
        <v>7433</v>
      </c>
      <c r="V996" s="31"/>
      <c r="W996" s="31"/>
      <c r="X996" s="31"/>
      <c r="Y996" s="31"/>
      <c r="Z996" s="31"/>
    </row>
    <row r="997" ht="22.5" customHeight="1">
      <c r="A997" s="30" t="s">
        <v>7434</v>
      </c>
      <c r="B997" s="31" t="s">
        <v>7435</v>
      </c>
      <c r="C997" s="33"/>
      <c r="D997" s="31" t="s">
        <v>7436</v>
      </c>
      <c r="E997" s="31" t="s">
        <v>7437</v>
      </c>
      <c r="F997" s="31"/>
      <c r="G997" s="31" t="s">
        <v>36</v>
      </c>
      <c r="H997" s="31" t="s">
        <v>142</v>
      </c>
      <c r="I997" s="31" t="s">
        <v>319</v>
      </c>
      <c r="J997" s="31" t="s">
        <v>84</v>
      </c>
      <c r="K997" s="31" t="s">
        <v>107</v>
      </c>
      <c r="L997" s="31" t="s">
        <v>280</v>
      </c>
      <c r="M997" s="31" t="s">
        <v>52</v>
      </c>
      <c r="N997" s="31" t="s">
        <v>144</v>
      </c>
      <c r="O997" s="31"/>
      <c r="P997" s="31"/>
      <c r="Q997" s="31"/>
      <c r="R997" s="31"/>
      <c r="S997" s="31"/>
      <c r="T997" s="31" t="s">
        <v>7438</v>
      </c>
      <c r="U997" s="31" t="s">
        <v>7439</v>
      </c>
      <c r="V997" s="31"/>
      <c r="W997" s="31"/>
      <c r="X997" s="31"/>
      <c r="Y997" s="31"/>
      <c r="Z997" s="31"/>
    </row>
    <row r="998" ht="22.5" customHeight="1">
      <c r="A998" s="30" t="s">
        <v>7440</v>
      </c>
      <c r="B998" s="39" t="s">
        <v>7441</v>
      </c>
      <c r="C998" s="33"/>
      <c r="D998" s="31" t="s">
        <v>7442</v>
      </c>
      <c r="E998" s="31" t="s">
        <v>7443</v>
      </c>
      <c r="F998" s="31"/>
      <c r="G998" s="31" t="s">
        <v>36</v>
      </c>
      <c r="H998" s="31" t="s">
        <v>142</v>
      </c>
      <c r="I998" s="31" t="s">
        <v>264</v>
      </c>
      <c r="J998" s="31" t="s">
        <v>84</v>
      </c>
      <c r="K998" s="31" t="s">
        <v>85</v>
      </c>
      <c r="L998" s="31" t="s">
        <v>280</v>
      </c>
      <c r="M998" s="31" t="s">
        <v>185</v>
      </c>
      <c r="N998" s="31" t="s">
        <v>41</v>
      </c>
      <c r="O998" s="31"/>
      <c r="P998" s="31" t="s">
        <v>7419</v>
      </c>
      <c r="Q998" s="30" t="s">
        <v>7445</v>
      </c>
      <c r="R998" s="31" t="s">
        <v>93</v>
      </c>
      <c r="S998" s="31" t="s">
        <v>1947</v>
      </c>
      <c r="T998" s="31" t="s">
        <v>7446</v>
      </c>
      <c r="U998" s="31" t="s">
        <v>7447</v>
      </c>
      <c r="V998" s="30" t="s">
        <v>7448</v>
      </c>
      <c r="W998" s="31"/>
      <c r="X998" s="31"/>
      <c r="Y998" s="31"/>
      <c r="Z998" s="31"/>
    </row>
    <row r="999" ht="22.5" customHeight="1">
      <c r="A999" s="30" t="s">
        <v>7449</v>
      </c>
      <c r="B999" s="39" t="s">
        <v>7450</v>
      </c>
      <c r="C999" s="33"/>
      <c r="D999" s="31" t="s">
        <v>7451</v>
      </c>
      <c r="E999" s="31" t="s">
        <v>7452</v>
      </c>
      <c r="F999" s="31" t="s">
        <v>7453</v>
      </c>
      <c r="G999" s="31" t="s">
        <v>36</v>
      </c>
      <c r="H999" s="31" t="s">
        <v>142</v>
      </c>
      <c r="I999" s="31" t="s">
        <v>7454</v>
      </c>
      <c r="J999" s="31" t="s">
        <v>84</v>
      </c>
      <c r="K999" s="31" t="s">
        <v>85</v>
      </c>
      <c r="L999" s="31" t="s">
        <v>131</v>
      </c>
      <c r="M999" s="39" t="s">
        <v>227</v>
      </c>
      <c r="N999" s="39" t="s">
        <v>228</v>
      </c>
      <c r="O999" s="31"/>
      <c r="P999" s="31" t="s">
        <v>6977</v>
      </c>
      <c r="Q999" s="30" t="s">
        <v>7455</v>
      </c>
      <c r="R999" s="31" t="s">
        <v>93</v>
      </c>
      <c r="S999" s="31" t="s">
        <v>1947</v>
      </c>
      <c r="T999" s="31" t="s">
        <v>7456</v>
      </c>
      <c r="U999" s="31" t="s">
        <v>7447</v>
      </c>
      <c r="V999" s="31"/>
      <c r="W999" s="31"/>
      <c r="X999" s="31"/>
      <c r="Y999" s="31"/>
      <c r="Z999" s="31"/>
    </row>
    <row r="1000" ht="22.5" customHeight="1">
      <c r="A1000" s="30" t="s">
        <v>7457</v>
      </c>
      <c r="B1000" s="39" t="s">
        <v>7458</v>
      </c>
      <c r="C1000" s="33"/>
      <c r="D1000" s="31" t="s">
        <v>7459</v>
      </c>
      <c r="E1000" s="31" t="s">
        <v>7460</v>
      </c>
      <c r="F1000" s="31"/>
      <c r="G1000" s="31" t="s">
        <v>36</v>
      </c>
      <c r="H1000" s="31" t="s">
        <v>142</v>
      </c>
      <c r="I1000" s="31" t="s">
        <v>925</v>
      </c>
      <c r="J1000" s="31" t="s">
        <v>84</v>
      </c>
      <c r="K1000" s="31" t="s">
        <v>107</v>
      </c>
      <c r="L1000" s="31" t="s">
        <v>280</v>
      </c>
      <c r="M1000" s="31" t="s">
        <v>144</v>
      </c>
      <c r="N1000" s="39" t="s">
        <v>227</v>
      </c>
      <c r="O1000" s="31"/>
      <c r="P1000" s="31"/>
      <c r="Q1000" s="31"/>
      <c r="R1000" s="31"/>
      <c r="S1000" s="31"/>
      <c r="T1000" s="31" t="s">
        <v>7461</v>
      </c>
      <c r="U1000" s="31" t="s">
        <v>7462</v>
      </c>
      <c r="V1000" s="31"/>
      <c r="W1000" s="31"/>
      <c r="X1000" s="31"/>
      <c r="Y1000" s="31"/>
      <c r="Z1000" s="31"/>
    </row>
    <row r="1001" ht="22.5" customHeight="1">
      <c r="A1001" s="30" t="s">
        <v>7463</v>
      </c>
      <c r="B1001" s="39" t="s">
        <v>7464</v>
      </c>
      <c r="C1001" s="33"/>
      <c r="D1001" s="31" t="s">
        <v>7465</v>
      </c>
      <c r="E1001" s="31" t="s">
        <v>7466</v>
      </c>
      <c r="F1001" s="31" t="s">
        <v>7467</v>
      </c>
      <c r="G1001" s="31" t="s">
        <v>87</v>
      </c>
      <c r="H1001" s="31" t="s">
        <v>142</v>
      </c>
      <c r="I1001" s="31" t="s">
        <v>1034</v>
      </c>
      <c r="J1001" s="31" t="s">
        <v>84</v>
      </c>
      <c r="K1001" s="31" t="s">
        <v>85</v>
      </c>
      <c r="L1001" s="31" t="s">
        <v>86</v>
      </c>
      <c r="M1001" s="31" t="s">
        <v>41</v>
      </c>
      <c r="N1001" s="31" t="s">
        <v>120</v>
      </c>
      <c r="O1001" s="31" t="s">
        <v>7468</v>
      </c>
      <c r="P1001" s="31" t="s">
        <v>2549</v>
      </c>
      <c r="Q1001" s="31"/>
      <c r="R1001" s="31" t="s">
        <v>93</v>
      </c>
      <c r="S1001" s="31" t="s">
        <v>7469</v>
      </c>
      <c r="T1001" s="31" t="s">
        <v>7470</v>
      </c>
      <c r="U1001" s="31" t="s">
        <v>7462</v>
      </c>
      <c r="V1001" s="31" t="s">
        <v>7471</v>
      </c>
      <c r="W1001" s="31"/>
      <c r="X1001" s="31"/>
      <c r="Y1001" s="31"/>
      <c r="Z1001" s="31" t="s">
        <v>7472</v>
      </c>
    </row>
    <row r="1002" ht="22.5" customHeight="1">
      <c r="A1002" s="30" t="s">
        <v>7473</v>
      </c>
      <c r="B1002" s="31" t="s">
        <v>7474</v>
      </c>
      <c r="C1002" s="33"/>
      <c r="D1002" s="31" t="s">
        <v>7475</v>
      </c>
      <c r="E1002" s="31" t="s">
        <v>7476</v>
      </c>
      <c r="F1002" s="31"/>
      <c r="G1002" s="31" t="s">
        <v>36</v>
      </c>
      <c r="H1002" s="31" t="s">
        <v>142</v>
      </c>
      <c r="I1002" s="31" t="s">
        <v>877</v>
      </c>
      <c r="J1002" s="31" t="s">
        <v>84</v>
      </c>
      <c r="K1002" s="31" t="s">
        <v>85</v>
      </c>
      <c r="L1002" s="31" t="s">
        <v>280</v>
      </c>
      <c r="M1002" s="31" t="s">
        <v>88</v>
      </c>
      <c r="N1002" s="31" t="s">
        <v>576</v>
      </c>
      <c r="O1002" s="31"/>
      <c r="P1002" s="31"/>
      <c r="Q1002" s="31"/>
      <c r="R1002" s="31"/>
      <c r="S1002" s="31"/>
      <c r="T1002" s="31" t="s">
        <v>7477</v>
      </c>
      <c r="U1002" s="31" t="s">
        <v>7478</v>
      </c>
      <c r="V1002" s="31"/>
      <c r="W1002" s="31"/>
      <c r="X1002" s="31"/>
      <c r="Y1002" s="31"/>
      <c r="Z1002" s="31"/>
    </row>
    <row r="1003" ht="22.5" customHeight="1">
      <c r="A1003" s="30" t="s">
        <v>7479</v>
      </c>
      <c r="B1003" s="31" t="s">
        <v>7480</v>
      </c>
      <c r="C1003" s="33"/>
      <c r="D1003" s="31" t="s">
        <v>7481</v>
      </c>
      <c r="E1003" s="31" t="s">
        <v>7482</v>
      </c>
      <c r="F1003" s="31"/>
      <c r="G1003" s="31" t="s">
        <v>36</v>
      </c>
      <c r="H1003" s="31" t="s">
        <v>142</v>
      </c>
      <c r="I1003" s="31" t="s">
        <v>119</v>
      </c>
      <c r="J1003" s="31" t="s">
        <v>84</v>
      </c>
      <c r="K1003" s="31" t="s">
        <v>85</v>
      </c>
      <c r="L1003" s="31" t="s">
        <v>280</v>
      </c>
      <c r="M1003" s="31" t="s">
        <v>41</v>
      </c>
      <c r="N1003" s="31" t="s">
        <v>152</v>
      </c>
      <c r="O1003" s="31"/>
      <c r="P1003" s="31"/>
      <c r="Q1003" s="31"/>
      <c r="R1003" s="31"/>
      <c r="S1003" s="31"/>
      <c r="T1003" s="31" t="s">
        <v>7484</v>
      </c>
      <c r="U1003" s="31" t="s">
        <v>7485</v>
      </c>
      <c r="V1003" s="31"/>
      <c r="W1003" s="31"/>
      <c r="X1003" s="31"/>
      <c r="Y1003" s="31"/>
      <c r="Z1003" s="31"/>
    </row>
    <row r="1004" ht="22.5" customHeight="1">
      <c r="A1004" s="30" t="s">
        <v>7486</v>
      </c>
      <c r="B1004" s="31" t="s">
        <v>7487</v>
      </c>
      <c r="C1004" s="33"/>
      <c r="D1004" s="31" t="s">
        <v>7488</v>
      </c>
      <c r="E1004" s="31" t="s">
        <v>7489</v>
      </c>
      <c r="F1004" s="31" t="s">
        <v>7490</v>
      </c>
      <c r="G1004" s="31" t="s">
        <v>36</v>
      </c>
      <c r="H1004" s="31" t="s">
        <v>142</v>
      </c>
      <c r="I1004" s="31" t="s">
        <v>7491</v>
      </c>
      <c r="J1004" s="31" t="s">
        <v>84</v>
      </c>
      <c r="K1004" s="31" t="s">
        <v>173</v>
      </c>
      <c r="L1004" s="31" t="s">
        <v>280</v>
      </c>
      <c r="M1004" s="31" t="s">
        <v>41</v>
      </c>
      <c r="N1004" s="31" t="s">
        <v>120</v>
      </c>
      <c r="O1004" s="31"/>
      <c r="P1004" s="31" t="s">
        <v>399</v>
      </c>
      <c r="Q1004" s="30" t="s">
        <v>7492</v>
      </c>
      <c r="R1004" s="31" t="s">
        <v>93</v>
      </c>
      <c r="S1004" s="31" t="s">
        <v>2629</v>
      </c>
      <c r="T1004" s="31" t="s">
        <v>7493</v>
      </c>
      <c r="U1004" s="31" t="s">
        <v>7494</v>
      </c>
      <c r="V1004" s="31"/>
      <c r="W1004" s="31"/>
      <c r="X1004" s="31"/>
      <c r="Y1004" s="31"/>
      <c r="Z1004" s="31"/>
    </row>
    <row r="1005" ht="22.5" customHeight="1">
      <c r="A1005" s="30" t="s">
        <v>7495</v>
      </c>
      <c r="B1005" s="39" t="s">
        <v>7496</v>
      </c>
      <c r="C1005" s="33"/>
      <c r="D1005" s="31" t="s">
        <v>7497</v>
      </c>
      <c r="E1005" s="31" t="s">
        <v>7498</v>
      </c>
      <c r="F1005" s="31"/>
      <c r="G1005" s="31" t="s">
        <v>29</v>
      </c>
      <c r="H1005" s="31" t="s">
        <v>142</v>
      </c>
      <c r="I1005" s="31" t="s">
        <v>7380</v>
      </c>
      <c r="J1005" s="31" t="s">
        <v>84</v>
      </c>
      <c r="K1005" s="31"/>
      <c r="L1005" s="31"/>
      <c r="M1005" s="31" t="s">
        <v>152</v>
      </c>
      <c r="N1005" s="31" t="s">
        <v>153</v>
      </c>
      <c r="O1005" s="31"/>
      <c r="P1005" s="31"/>
      <c r="Q1005" s="31"/>
      <c r="R1005" s="31"/>
      <c r="S1005" s="31"/>
      <c r="T1005" s="31" t="s">
        <v>7499</v>
      </c>
      <c r="U1005" s="31" t="s">
        <v>7500</v>
      </c>
      <c r="V1005" s="31"/>
      <c r="W1005" s="31"/>
      <c r="X1005" s="31"/>
      <c r="Y1005" s="31"/>
      <c r="Z1005" s="31"/>
    </row>
    <row r="1006" ht="22.5" customHeight="1">
      <c r="A1006" s="30" t="s">
        <v>7501</v>
      </c>
      <c r="B1006" s="39" t="s">
        <v>7502</v>
      </c>
      <c r="C1006" s="33"/>
      <c r="D1006" s="31" t="s">
        <v>7503</v>
      </c>
      <c r="E1006" s="31" t="s">
        <v>7504</v>
      </c>
      <c r="F1006" s="31" t="s">
        <v>7505</v>
      </c>
      <c r="G1006" s="31" t="s">
        <v>36</v>
      </c>
      <c r="H1006" s="31" t="s">
        <v>142</v>
      </c>
      <c r="I1006" s="31" t="s">
        <v>1573</v>
      </c>
      <c r="J1006" s="31" t="s">
        <v>84</v>
      </c>
      <c r="K1006" s="31" t="s">
        <v>173</v>
      </c>
      <c r="L1006" s="31" t="s">
        <v>131</v>
      </c>
      <c r="M1006" s="39" t="s">
        <v>228</v>
      </c>
      <c r="N1006" s="31" t="s">
        <v>155</v>
      </c>
      <c r="O1006" s="31"/>
      <c r="P1006" s="31" t="s">
        <v>714</v>
      </c>
      <c r="Q1006" s="31"/>
      <c r="R1006" s="31" t="s">
        <v>93</v>
      </c>
      <c r="S1006" s="31" t="s">
        <v>94</v>
      </c>
      <c r="T1006" s="31" t="s">
        <v>7506</v>
      </c>
      <c r="U1006" s="31" t="s">
        <v>7500</v>
      </c>
      <c r="V1006" s="31"/>
      <c r="W1006" s="31"/>
      <c r="X1006" s="31"/>
      <c r="Y1006" s="31"/>
      <c r="Z1006" s="31"/>
    </row>
    <row r="1007" ht="22.5" customHeight="1">
      <c r="A1007" s="30" t="s">
        <v>7507</v>
      </c>
      <c r="B1007" s="39" t="s">
        <v>7508</v>
      </c>
      <c r="C1007" s="33"/>
      <c r="D1007" s="31" t="s">
        <v>7509</v>
      </c>
      <c r="E1007" s="31" t="s">
        <v>7510</v>
      </c>
      <c r="F1007" s="31"/>
      <c r="G1007" s="31"/>
      <c r="H1007" s="31"/>
      <c r="I1007" s="31"/>
      <c r="J1007" s="31"/>
      <c r="K1007" s="31"/>
      <c r="L1007" s="31"/>
      <c r="M1007" s="31"/>
      <c r="N1007" s="31"/>
      <c r="O1007" s="31"/>
      <c r="P1007" s="31"/>
      <c r="Q1007" s="31"/>
      <c r="R1007" s="31"/>
      <c r="S1007" s="31"/>
      <c r="T1007" s="31" t="s">
        <v>7511</v>
      </c>
      <c r="U1007" s="31" t="s">
        <v>7500</v>
      </c>
      <c r="V1007" s="31"/>
      <c r="W1007" s="31"/>
      <c r="X1007" s="31"/>
      <c r="Y1007" s="31"/>
      <c r="Z1007" s="31"/>
    </row>
    <row r="1008" ht="22.5" customHeight="1">
      <c r="A1008" s="30" t="s">
        <v>7512</v>
      </c>
      <c r="B1008" s="31" t="s">
        <v>7513</v>
      </c>
      <c r="C1008" s="33"/>
      <c r="D1008" s="31" t="s">
        <v>7514</v>
      </c>
      <c r="E1008" s="31" t="s">
        <v>7515</v>
      </c>
      <c r="F1008" s="31"/>
      <c r="G1008" s="31" t="s">
        <v>29</v>
      </c>
      <c r="H1008" s="31" t="s">
        <v>142</v>
      </c>
      <c r="I1008" s="31" t="s">
        <v>1682</v>
      </c>
      <c r="J1008" s="31" t="s">
        <v>84</v>
      </c>
      <c r="K1008" s="31" t="s">
        <v>173</v>
      </c>
      <c r="L1008" s="31" t="s">
        <v>654</v>
      </c>
      <c r="M1008" s="31" t="s">
        <v>88</v>
      </c>
      <c r="N1008" s="31" t="s">
        <v>89</v>
      </c>
      <c r="O1008" s="31"/>
      <c r="P1008" s="31" t="s">
        <v>4880</v>
      </c>
      <c r="Q1008" s="31"/>
      <c r="R1008" s="31"/>
      <c r="S1008" s="31"/>
      <c r="T1008" s="31" t="s">
        <v>7516</v>
      </c>
      <c r="U1008" s="31" t="s">
        <v>7517</v>
      </c>
      <c r="V1008" s="30" t="s">
        <v>7518</v>
      </c>
      <c r="W1008" s="31"/>
      <c r="X1008" s="31"/>
      <c r="Y1008" s="31"/>
      <c r="Z1008" s="31"/>
    </row>
    <row r="1009" ht="22.5" customHeight="1">
      <c r="A1009" s="30" t="s">
        <v>7519</v>
      </c>
      <c r="B1009" s="31" t="s">
        <v>7520</v>
      </c>
      <c r="C1009" s="33"/>
      <c r="D1009" s="31" t="s">
        <v>7521</v>
      </c>
      <c r="E1009" s="31" t="s">
        <v>7522</v>
      </c>
      <c r="F1009" s="31" t="s">
        <v>7523</v>
      </c>
      <c r="G1009" s="31" t="s">
        <v>29</v>
      </c>
      <c r="H1009" s="31" t="s">
        <v>142</v>
      </c>
      <c r="I1009" s="31" t="s">
        <v>814</v>
      </c>
      <c r="J1009" s="31" t="s">
        <v>84</v>
      </c>
      <c r="K1009" s="31" t="s">
        <v>107</v>
      </c>
      <c r="L1009" s="31" t="s">
        <v>86</v>
      </c>
      <c r="M1009" s="31" t="s">
        <v>120</v>
      </c>
      <c r="N1009" s="31" t="s">
        <v>88</v>
      </c>
      <c r="O1009" s="31"/>
      <c r="P1009" s="31"/>
      <c r="Q1009" s="31"/>
      <c r="R1009" s="31" t="s">
        <v>93</v>
      </c>
      <c r="S1009" s="31" t="s">
        <v>94</v>
      </c>
      <c r="T1009" s="31" t="s">
        <v>7524</v>
      </c>
      <c r="U1009" s="31" t="s">
        <v>7525</v>
      </c>
      <c r="V1009" s="31"/>
      <c r="W1009" s="31"/>
      <c r="X1009" s="31"/>
      <c r="Y1009" s="31"/>
      <c r="Z1009" s="31"/>
    </row>
    <row r="1010" ht="22.5" customHeight="1">
      <c r="A1010" s="30" t="s">
        <v>7526</v>
      </c>
      <c r="B1010" s="31" t="s">
        <v>7527</v>
      </c>
      <c r="C1010" s="32" t="s">
        <v>0</v>
      </c>
      <c r="D1010" s="31" t="s">
        <v>7528</v>
      </c>
      <c r="E1010" s="31" t="s">
        <v>7529</v>
      </c>
      <c r="F1010" s="31" t="s">
        <v>7530</v>
      </c>
      <c r="G1010" s="31" t="s">
        <v>29</v>
      </c>
      <c r="H1010" s="31" t="s">
        <v>142</v>
      </c>
      <c r="I1010" s="31" t="s">
        <v>444</v>
      </c>
      <c r="J1010" s="31" t="s">
        <v>84</v>
      </c>
      <c r="K1010" s="31" t="s">
        <v>173</v>
      </c>
      <c r="L1010" s="31" t="s">
        <v>131</v>
      </c>
      <c r="M1010" s="31" t="s">
        <v>542</v>
      </c>
      <c r="N1010" s="31" t="s">
        <v>210</v>
      </c>
      <c r="O1010" s="31" t="s">
        <v>7531</v>
      </c>
      <c r="P1010" s="31"/>
      <c r="Q1010" s="31"/>
      <c r="R1010" s="31" t="s">
        <v>93</v>
      </c>
      <c r="S1010" s="31" t="s">
        <v>231</v>
      </c>
      <c r="T1010" s="31" t="s">
        <v>7533</v>
      </c>
      <c r="U1010" s="31" t="s">
        <v>7534</v>
      </c>
      <c r="V1010" s="31"/>
      <c r="W1010" s="31"/>
      <c r="X1010" s="31"/>
      <c r="Y1010" s="31"/>
      <c r="Z1010" s="31"/>
    </row>
    <row r="1011" ht="22.5" customHeight="1">
      <c r="A1011" s="30" t="s">
        <v>7535</v>
      </c>
      <c r="B1011" s="31" t="s">
        <v>7536</v>
      </c>
      <c r="C1011" s="33"/>
      <c r="D1011" s="31" t="s">
        <v>7537</v>
      </c>
      <c r="E1011" s="31" t="s">
        <v>7538</v>
      </c>
      <c r="F1011" s="31"/>
      <c r="G1011" s="31" t="s">
        <v>29</v>
      </c>
      <c r="H1011" s="31" t="s">
        <v>142</v>
      </c>
      <c r="I1011" s="31" t="s">
        <v>245</v>
      </c>
      <c r="J1011" s="31" t="s">
        <v>84</v>
      </c>
      <c r="K1011" s="31" t="s">
        <v>85</v>
      </c>
      <c r="L1011" s="31" t="s">
        <v>654</v>
      </c>
      <c r="M1011" s="31" t="s">
        <v>41</v>
      </c>
      <c r="N1011" s="31" t="s">
        <v>120</v>
      </c>
      <c r="O1011" s="31"/>
      <c r="P1011" s="31" t="s">
        <v>1244</v>
      </c>
      <c r="Q1011" s="31"/>
      <c r="R1011" s="31"/>
      <c r="S1011" s="31"/>
      <c r="T1011" s="31" t="s">
        <v>7539</v>
      </c>
      <c r="U1011" s="31" t="s">
        <v>7540</v>
      </c>
      <c r="V1011" s="31"/>
      <c r="W1011" s="31"/>
      <c r="X1011" s="31"/>
      <c r="Y1011" s="31"/>
      <c r="Z1011" s="31"/>
    </row>
    <row r="1012" ht="22.5" customHeight="1">
      <c r="A1012" s="30" t="s">
        <v>7541</v>
      </c>
      <c r="B1012" s="31" t="s">
        <v>2461</v>
      </c>
      <c r="C1012" s="33"/>
      <c r="D1012" s="31" t="s">
        <v>7543</v>
      </c>
      <c r="E1012" s="31" t="s">
        <v>7544</v>
      </c>
      <c r="F1012" s="31" t="s">
        <v>7545</v>
      </c>
      <c r="G1012" s="31" t="s">
        <v>37</v>
      </c>
      <c r="H1012" s="31" t="s">
        <v>142</v>
      </c>
      <c r="I1012" s="31" t="s">
        <v>1722</v>
      </c>
      <c r="J1012" s="31" t="s">
        <v>84</v>
      </c>
      <c r="K1012" s="31" t="s">
        <v>85</v>
      </c>
      <c r="L1012" s="31" t="s">
        <v>86</v>
      </c>
      <c r="M1012" s="31" t="s">
        <v>41</v>
      </c>
      <c r="N1012" s="31" t="s">
        <v>120</v>
      </c>
      <c r="O1012" s="31"/>
      <c r="P1012" s="31"/>
      <c r="Q1012" s="30" t="s">
        <v>7546</v>
      </c>
      <c r="R1012" s="31" t="s">
        <v>93</v>
      </c>
      <c r="S1012" s="31" t="s">
        <v>842</v>
      </c>
      <c r="T1012" s="31" t="s">
        <v>7547</v>
      </c>
      <c r="U1012" s="31" t="s">
        <v>7548</v>
      </c>
      <c r="V1012" s="31"/>
      <c r="W1012" s="31"/>
      <c r="X1012" s="31"/>
      <c r="Y1012" s="31"/>
      <c r="Z1012" s="31"/>
    </row>
    <row r="1013" ht="22.5" customHeight="1">
      <c r="A1013" s="30" t="s">
        <v>7549</v>
      </c>
      <c r="B1013" s="31" t="s">
        <v>7550</v>
      </c>
      <c r="C1013" s="33"/>
      <c r="D1013" s="31" t="s">
        <v>7551</v>
      </c>
      <c r="E1013" s="31" t="s">
        <v>7552</v>
      </c>
      <c r="F1013" s="31"/>
      <c r="G1013" s="31" t="s">
        <v>162</v>
      </c>
      <c r="H1013" s="31" t="s">
        <v>142</v>
      </c>
      <c r="I1013" s="31" t="s">
        <v>6489</v>
      </c>
      <c r="J1013" s="31" t="s">
        <v>84</v>
      </c>
      <c r="K1013" s="31"/>
      <c r="L1013" s="31"/>
      <c r="M1013" s="39" t="s">
        <v>393</v>
      </c>
      <c r="N1013" s="31" t="s">
        <v>542</v>
      </c>
      <c r="O1013" s="31"/>
      <c r="P1013" s="31"/>
      <c r="Q1013" s="31"/>
      <c r="R1013" s="31"/>
      <c r="S1013" s="31"/>
      <c r="T1013" s="31" t="s">
        <v>7553</v>
      </c>
      <c r="U1013" s="31" t="s">
        <v>7554</v>
      </c>
      <c r="V1013" s="31"/>
      <c r="W1013" s="31"/>
      <c r="X1013" s="31"/>
      <c r="Y1013" s="31"/>
      <c r="Z1013" s="31"/>
    </row>
    <row r="1014" ht="22.5" customHeight="1">
      <c r="A1014" s="30" t="s">
        <v>7555</v>
      </c>
      <c r="B1014" s="31" t="s">
        <v>7556</v>
      </c>
      <c r="C1014" s="33"/>
      <c r="D1014" s="31" t="s">
        <v>7557</v>
      </c>
      <c r="E1014" s="31" t="s">
        <v>7558</v>
      </c>
      <c r="F1014" s="31" t="s">
        <v>7559</v>
      </c>
      <c r="G1014" s="31" t="s">
        <v>23</v>
      </c>
      <c r="H1014" s="31" t="s">
        <v>142</v>
      </c>
      <c r="I1014" s="31" t="s">
        <v>814</v>
      </c>
      <c r="J1014" s="31" t="s">
        <v>84</v>
      </c>
      <c r="K1014" s="31" t="s">
        <v>107</v>
      </c>
      <c r="L1014" s="31" t="s">
        <v>86</v>
      </c>
      <c r="M1014" s="31" t="s">
        <v>120</v>
      </c>
      <c r="N1014" s="31" t="s">
        <v>88</v>
      </c>
      <c r="O1014" s="31" t="s">
        <v>7560</v>
      </c>
      <c r="P1014" s="31" t="s">
        <v>109</v>
      </c>
      <c r="Q1014" s="31"/>
      <c r="R1014" s="31"/>
      <c r="S1014" s="31" t="s">
        <v>619</v>
      </c>
      <c r="T1014" s="31" t="s">
        <v>7561</v>
      </c>
      <c r="U1014" s="31" t="s">
        <v>7562</v>
      </c>
      <c r="V1014" s="31"/>
      <c r="W1014" s="31"/>
      <c r="X1014" s="31"/>
      <c r="Y1014" s="31"/>
      <c r="Z1014" s="31"/>
    </row>
    <row r="1015" ht="22.5" customHeight="1">
      <c r="A1015" s="30" t="s">
        <v>7563</v>
      </c>
      <c r="B1015" s="31" t="s">
        <v>7564</v>
      </c>
      <c r="C1015" s="33"/>
      <c r="D1015" s="31" t="s">
        <v>7565</v>
      </c>
      <c r="E1015" s="31" t="s">
        <v>7566</v>
      </c>
      <c r="F1015" s="31" t="s">
        <v>7567</v>
      </c>
      <c r="G1015" s="31" t="s">
        <v>29</v>
      </c>
      <c r="H1015" s="31" t="s">
        <v>142</v>
      </c>
      <c r="I1015" s="31" t="s">
        <v>850</v>
      </c>
      <c r="J1015" s="31" t="s">
        <v>84</v>
      </c>
      <c r="K1015" s="31" t="s">
        <v>85</v>
      </c>
      <c r="L1015" s="31" t="s">
        <v>226</v>
      </c>
      <c r="M1015" s="31" t="s">
        <v>88</v>
      </c>
      <c r="N1015" s="31" t="s">
        <v>89</v>
      </c>
      <c r="O1015" s="31"/>
      <c r="P1015" s="31" t="s">
        <v>7568</v>
      </c>
      <c r="Q1015" s="30" t="s">
        <v>7569</v>
      </c>
      <c r="R1015" s="31" t="s">
        <v>93</v>
      </c>
      <c r="S1015" s="31" t="s">
        <v>842</v>
      </c>
      <c r="T1015" s="31" t="s">
        <v>7570</v>
      </c>
      <c r="U1015" s="31" t="s">
        <v>7571</v>
      </c>
      <c r="V1015" s="31"/>
      <c r="W1015" s="31"/>
      <c r="X1015" s="31"/>
      <c r="Y1015" s="31"/>
      <c r="Z1015" s="31"/>
    </row>
    <row r="1016" ht="22.5" customHeight="1">
      <c r="A1016" s="30" t="s">
        <v>7572</v>
      </c>
      <c r="B1016" s="31" t="s">
        <v>7573</v>
      </c>
      <c r="C1016" s="33"/>
      <c r="D1016" s="31" t="s">
        <v>7574</v>
      </c>
      <c r="E1016" s="31" t="s">
        <v>7575</v>
      </c>
      <c r="F1016" s="31"/>
      <c r="G1016" s="31" t="s">
        <v>30</v>
      </c>
      <c r="H1016" s="31" t="s">
        <v>142</v>
      </c>
      <c r="I1016" s="31" t="s">
        <v>1663</v>
      </c>
      <c r="J1016" s="31" t="s">
        <v>84</v>
      </c>
      <c r="K1016" s="31" t="s">
        <v>107</v>
      </c>
      <c r="L1016" s="31" t="s">
        <v>280</v>
      </c>
      <c r="M1016" s="31" t="s">
        <v>89</v>
      </c>
      <c r="N1016" s="31" t="s">
        <v>108</v>
      </c>
      <c r="O1016" s="31" t="s">
        <v>7576</v>
      </c>
      <c r="P1016" s="31" t="s">
        <v>109</v>
      </c>
      <c r="Q1016" s="30" t="s">
        <v>7577</v>
      </c>
      <c r="R1016" s="31" t="s">
        <v>93</v>
      </c>
      <c r="S1016" s="31" t="s">
        <v>7105</v>
      </c>
      <c r="T1016" s="31" t="s">
        <v>7578</v>
      </c>
      <c r="U1016" s="31" t="s">
        <v>7579</v>
      </c>
      <c r="V1016" s="30" t="s">
        <v>7580</v>
      </c>
      <c r="W1016" s="31"/>
      <c r="X1016" s="31"/>
      <c r="Y1016" s="31"/>
      <c r="Z1016" s="31"/>
    </row>
    <row r="1017" ht="22.5" customHeight="1">
      <c r="A1017" s="30" t="s">
        <v>7581</v>
      </c>
      <c r="B1017" s="31" t="s">
        <v>7582</v>
      </c>
      <c r="C1017" s="33"/>
      <c r="D1017" s="31" t="s">
        <v>7583</v>
      </c>
      <c r="E1017" s="31" t="s">
        <v>7584</v>
      </c>
      <c r="F1017" s="31"/>
      <c r="G1017" s="31" t="s">
        <v>7585</v>
      </c>
      <c r="H1017" s="31" t="s">
        <v>129</v>
      </c>
      <c r="I1017" s="31" t="s">
        <v>7586</v>
      </c>
      <c r="J1017" s="31" t="s">
        <v>84</v>
      </c>
      <c r="K1017" s="31" t="s">
        <v>85</v>
      </c>
      <c r="L1017" s="31" t="s">
        <v>280</v>
      </c>
      <c r="M1017" s="31" t="s">
        <v>88</v>
      </c>
      <c r="N1017" s="31" t="s">
        <v>89</v>
      </c>
      <c r="O1017" s="31"/>
      <c r="P1017" s="31" t="s">
        <v>2984</v>
      </c>
      <c r="Q1017" s="31"/>
      <c r="R1017" s="31"/>
      <c r="S1017" s="31" t="s">
        <v>133</v>
      </c>
      <c r="T1017" s="31"/>
      <c r="U1017" s="31" t="s">
        <v>7587</v>
      </c>
      <c r="V1017" s="30" t="s">
        <v>7588</v>
      </c>
      <c r="W1017" s="31" t="s">
        <v>7589</v>
      </c>
      <c r="X1017" s="31"/>
      <c r="Y1017" s="31"/>
      <c r="Z1017" s="31"/>
    </row>
    <row r="1018" ht="22.5" customHeight="1">
      <c r="A1018" s="30" t="s">
        <v>7590</v>
      </c>
      <c r="B1018" s="31" t="s">
        <v>7591</v>
      </c>
      <c r="C1018" s="33"/>
      <c r="D1018" s="31" t="s">
        <v>78</v>
      </c>
      <c r="E1018" s="31" t="s">
        <v>7592</v>
      </c>
      <c r="F1018" s="31"/>
      <c r="G1018" s="31"/>
      <c r="H1018" s="31" t="s">
        <v>82</v>
      </c>
      <c r="I1018" s="31"/>
      <c r="J1018" s="31"/>
      <c r="K1018" s="31"/>
      <c r="L1018" s="31"/>
      <c r="M1018" s="31"/>
      <c r="N1018" s="31"/>
      <c r="O1018" s="31"/>
      <c r="P1018" s="31"/>
      <c r="Q1018" s="31"/>
      <c r="R1018" s="31"/>
      <c r="S1018" s="31"/>
      <c r="T1018" s="31"/>
      <c r="U1018" s="31" t="s">
        <v>7593</v>
      </c>
      <c r="V1018" s="31"/>
      <c r="W1018" s="31"/>
      <c r="X1018" s="31"/>
      <c r="Y1018" s="31"/>
      <c r="Z1018" s="31"/>
    </row>
    <row r="1019" ht="22.5" customHeight="1">
      <c r="A1019" s="30" t="s">
        <v>7594</v>
      </c>
      <c r="B1019" s="31" t="s">
        <v>7595</v>
      </c>
      <c r="C1019" s="33"/>
      <c r="D1019" s="31" t="s">
        <v>78</v>
      </c>
      <c r="E1019" s="31" t="s">
        <v>7596</v>
      </c>
      <c r="F1019" s="31" t="s">
        <v>7597</v>
      </c>
      <c r="G1019" s="31" t="s">
        <v>25</v>
      </c>
      <c r="H1019" s="31" t="s">
        <v>82</v>
      </c>
      <c r="I1019" s="31" t="s">
        <v>596</v>
      </c>
      <c r="J1019" s="31" t="s">
        <v>84</v>
      </c>
      <c r="K1019" s="31" t="s">
        <v>85</v>
      </c>
      <c r="L1019" s="31" t="s">
        <v>280</v>
      </c>
      <c r="M1019" s="31" t="s">
        <v>185</v>
      </c>
      <c r="N1019" s="31" t="s">
        <v>41</v>
      </c>
      <c r="O1019" s="31"/>
      <c r="P1019" s="31"/>
      <c r="Q1019" s="31"/>
      <c r="R1019" s="31"/>
      <c r="S1019" s="31"/>
      <c r="T1019" s="31" t="s">
        <v>7598</v>
      </c>
      <c r="U1019" s="31" t="s">
        <v>7599</v>
      </c>
      <c r="V1019" s="31"/>
      <c r="W1019" s="31"/>
      <c r="X1019" s="31"/>
      <c r="Y1019" s="31"/>
      <c r="Z1019" s="31"/>
    </row>
    <row r="1020" ht="22.5" customHeight="1">
      <c r="A1020" s="30" t="s">
        <v>7600</v>
      </c>
      <c r="B1020" s="31" t="s">
        <v>7601</v>
      </c>
      <c r="C1020" s="33"/>
      <c r="D1020" s="31" t="s">
        <v>78</v>
      </c>
      <c r="E1020" s="31" t="s">
        <v>7602</v>
      </c>
      <c r="F1020" s="31"/>
      <c r="G1020" s="31" t="s">
        <v>2303</v>
      </c>
      <c r="H1020" s="31" t="s">
        <v>82</v>
      </c>
      <c r="I1020" s="31"/>
      <c r="J1020" s="31"/>
      <c r="K1020" s="31"/>
      <c r="L1020" s="31"/>
      <c r="M1020" s="31"/>
      <c r="N1020" s="31"/>
      <c r="O1020" s="31"/>
      <c r="P1020" s="31"/>
      <c r="Q1020" s="31"/>
      <c r="R1020" s="31"/>
      <c r="S1020" s="31"/>
      <c r="T1020" s="31" t="s">
        <v>7603</v>
      </c>
      <c r="U1020" s="31" t="s">
        <v>7604</v>
      </c>
      <c r="V1020" s="31"/>
      <c r="W1020" s="31"/>
      <c r="X1020" s="31"/>
      <c r="Y1020" s="31"/>
      <c r="Z1020" s="31"/>
    </row>
    <row r="1021" ht="22.5" customHeight="1">
      <c r="A1021" s="30" t="s">
        <v>7605</v>
      </c>
      <c r="B1021" s="31" t="s">
        <v>7606</v>
      </c>
      <c r="C1021" s="33"/>
      <c r="D1021" s="31" t="s">
        <v>78</v>
      </c>
      <c r="E1021" s="31" t="s">
        <v>7607</v>
      </c>
      <c r="F1021" s="31"/>
      <c r="G1021" s="31" t="s">
        <v>2247</v>
      </c>
      <c r="H1021" s="31" t="s">
        <v>82</v>
      </c>
      <c r="I1021" s="31" t="s">
        <v>83</v>
      </c>
      <c r="J1021" s="31" t="s">
        <v>84</v>
      </c>
      <c r="K1021" s="31" t="s">
        <v>107</v>
      </c>
      <c r="L1021" s="31" t="s">
        <v>226</v>
      </c>
      <c r="M1021" s="31" t="s">
        <v>88</v>
      </c>
      <c r="N1021" s="31" t="s">
        <v>89</v>
      </c>
      <c r="O1021" s="31"/>
      <c r="P1021" s="31"/>
      <c r="Q1021" s="31"/>
      <c r="R1021" s="31" t="s">
        <v>93</v>
      </c>
      <c r="S1021" s="31" t="s">
        <v>94</v>
      </c>
      <c r="T1021" s="31"/>
      <c r="U1021" s="31" t="s">
        <v>7608</v>
      </c>
      <c r="V1021" s="30" t="s">
        <v>7609</v>
      </c>
      <c r="W1021" s="31"/>
      <c r="X1021" s="31"/>
      <c r="Y1021" s="31"/>
      <c r="Z1021" s="31"/>
    </row>
    <row r="1022" ht="22.5" customHeight="1">
      <c r="A1022" s="30" t="s">
        <v>7610</v>
      </c>
      <c r="B1022" s="31" t="s">
        <v>7611</v>
      </c>
      <c r="C1022" s="33"/>
      <c r="D1022" s="31" t="s">
        <v>78</v>
      </c>
      <c r="E1022" s="31" t="s">
        <v>7612</v>
      </c>
      <c r="F1022" s="31" t="s">
        <v>7613</v>
      </c>
      <c r="G1022" s="31" t="s">
        <v>25</v>
      </c>
      <c r="H1022" s="31" t="s">
        <v>82</v>
      </c>
      <c r="I1022" s="31" t="s">
        <v>83</v>
      </c>
      <c r="J1022" s="31" t="s">
        <v>84</v>
      </c>
      <c r="K1022" s="31" t="s">
        <v>107</v>
      </c>
      <c r="L1022" s="31" t="s">
        <v>280</v>
      </c>
      <c r="M1022" s="31" t="s">
        <v>108</v>
      </c>
      <c r="N1022" s="31" t="s">
        <v>101</v>
      </c>
      <c r="O1022" s="31"/>
      <c r="P1022" s="31" t="s">
        <v>492</v>
      </c>
      <c r="Q1022" s="31"/>
      <c r="R1022" s="31"/>
      <c r="S1022" s="31" t="s">
        <v>3076</v>
      </c>
      <c r="T1022" s="31"/>
      <c r="U1022" s="31" t="s">
        <v>7614</v>
      </c>
      <c r="V1022" s="31"/>
      <c r="W1022" s="31"/>
      <c r="X1022" s="31"/>
      <c r="Y1022" s="31"/>
      <c r="Z1022" s="31"/>
    </row>
    <row r="1023" ht="22.5" customHeight="1">
      <c r="A1023" s="30" t="s">
        <v>7615</v>
      </c>
      <c r="B1023" s="31" t="s">
        <v>7616</v>
      </c>
      <c r="C1023" s="33"/>
      <c r="D1023" s="31" t="s">
        <v>78</v>
      </c>
      <c r="E1023" s="31" t="s">
        <v>7617</v>
      </c>
      <c r="F1023" s="31" t="s">
        <v>7618</v>
      </c>
      <c r="G1023" s="31" t="s">
        <v>25</v>
      </c>
      <c r="H1023" s="31" t="s">
        <v>82</v>
      </c>
      <c r="I1023" s="31" t="s">
        <v>83</v>
      </c>
      <c r="J1023" s="31" t="s">
        <v>84</v>
      </c>
      <c r="K1023" s="31" t="s">
        <v>107</v>
      </c>
      <c r="L1023" s="31" t="s">
        <v>86</v>
      </c>
      <c r="M1023" s="31" t="s">
        <v>108</v>
      </c>
      <c r="N1023" s="31" t="s">
        <v>101</v>
      </c>
      <c r="O1023" s="31"/>
      <c r="P1023" s="31" t="s">
        <v>492</v>
      </c>
      <c r="Q1023" s="31"/>
      <c r="R1023" s="31"/>
      <c r="S1023" s="31"/>
      <c r="T1023" s="31" t="s">
        <v>1432</v>
      </c>
      <c r="U1023" s="31" t="s">
        <v>7619</v>
      </c>
      <c r="V1023" s="31"/>
      <c r="W1023" s="31"/>
      <c r="X1023" s="31"/>
      <c r="Y1023" s="31"/>
      <c r="Z1023" s="31"/>
    </row>
    <row r="1024" ht="22.5" customHeight="1">
      <c r="A1024" s="30" t="s">
        <v>7620</v>
      </c>
      <c r="B1024" s="31" t="s">
        <v>7621</v>
      </c>
      <c r="C1024" s="33"/>
      <c r="D1024" s="31" t="s">
        <v>78</v>
      </c>
      <c r="E1024" s="31" t="s">
        <v>7622</v>
      </c>
      <c r="F1024" s="31"/>
      <c r="G1024" s="31"/>
      <c r="H1024" s="31" t="s">
        <v>82</v>
      </c>
      <c r="I1024" s="31"/>
      <c r="J1024" s="31"/>
      <c r="K1024" s="31"/>
      <c r="L1024" s="31"/>
      <c r="M1024" s="31"/>
      <c r="N1024" s="31"/>
      <c r="O1024" s="31"/>
      <c r="P1024" s="31"/>
      <c r="Q1024" s="31"/>
      <c r="R1024" s="31"/>
      <c r="S1024" s="31"/>
      <c r="T1024" s="31"/>
      <c r="U1024" s="31" t="s">
        <v>7623</v>
      </c>
      <c r="V1024" s="31"/>
      <c r="W1024" s="31"/>
      <c r="X1024" s="31"/>
      <c r="Y1024" s="31"/>
      <c r="Z1024" s="31"/>
    </row>
    <row r="1025" ht="22.5" customHeight="1">
      <c r="A1025" s="30" t="s">
        <v>7624</v>
      </c>
      <c r="B1025" s="31" t="s">
        <v>7625</v>
      </c>
      <c r="C1025" s="33"/>
      <c r="D1025" s="31" t="s">
        <v>7626</v>
      </c>
      <c r="E1025" s="31" t="s">
        <v>7627</v>
      </c>
      <c r="F1025" s="31"/>
      <c r="G1025" s="31" t="s">
        <v>1557</v>
      </c>
      <c r="H1025" s="31" t="s">
        <v>142</v>
      </c>
      <c r="I1025" s="31"/>
      <c r="J1025" s="31"/>
      <c r="K1025" s="31"/>
      <c r="L1025" s="31"/>
      <c r="M1025" s="31"/>
      <c r="N1025" s="31"/>
      <c r="O1025" s="31"/>
      <c r="P1025" s="31"/>
      <c r="Q1025" s="31"/>
      <c r="R1025" s="31"/>
      <c r="S1025" s="31"/>
      <c r="T1025" s="31" t="s">
        <v>7628</v>
      </c>
      <c r="U1025" s="31" t="s">
        <v>7629</v>
      </c>
      <c r="V1025" s="31"/>
      <c r="W1025" s="31"/>
      <c r="X1025" s="31"/>
      <c r="Y1025" s="31"/>
      <c r="Z1025" s="31"/>
    </row>
    <row r="1026" ht="22.5" customHeight="1">
      <c r="A1026" s="30" t="s">
        <v>7630</v>
      </c>
      <c r="B1026" s="31" t="s">
        <v>7631</v>
      </c>
      <c r="C1026" s="33"/>
      <c r="D1026" s="31" t="s">
        <v>7632</v>
      </c>
      <c r="E1026" s="31" t="s">
        <v>7633</v>
      </c>
      <c r="F1026" s="31"/>
      <c r="G1026" s="31" t="s">
        <v>29</v>
      </c>
      <c r="H1026" s="31" t="s">
        <v>142</v>
      </c>
      <c r="I1026" s="31"/>
      <c r="J1026" s="31"/>
      <c r="K1026" s="31"/>
      <c r="L1026" s="31"/>
      <c r="M1026" s="31"/>
      <c r="N1026" s="31"/>
      <c r="O1026" s="31"/>
      <c r="P1026" s="31"/>
      <c r="Q1026" s="31"/>
      <c r="R1026" s="31"/>
      <c r="S1026" s="31"/>
      <c r="T1026" s="31" t="s">
        <v>7634</v>
      </c>
      <c r="U1026" s="31" t="s">
        <v>7635</v>
      </c>
      <c r="V1026" s="31"/>
      <c r="W1026" s="31"/>
      <c r="X1026" s="31"/>
      <c r="Y1026" s="31"/>
      <c r="Z1026" s="31"/>
    </row>
    <row r="1027" ht="22.5" customHeight="1">
      <c r="A1027" s="30" t="s">
        <v>7636</v>
      </c>
      <c r="B1027" s="31" t="s">
        <v>7637</v>
      </c>
      <c r="C1027" s="33"/>
      <c r="D1027" s="31" t="s">
        <v>7638</v>
      </c>
      <c r="E1027" s="31" t="s">
        <v>7639</v>
      </c>
      <c r="F1027" s="31"/>
      <c r="G1027" s="31" t="s">
        <v>23</v>
      </c>
      <c r="H1027" s="31" t="s">
        <v>142</v>
      </c>
      <c r="I1027" s="31"/>
      <c r="J1027" s="31"/>
      <c r="K1027" s="31"/>
      <c r="L1027" s="31"/>
      <c r="M1027" s="31"/>
      <c r="N1027" s="31"/>
      <c r="O1027" s="31"/>
      <c r="P1027" s="31"/>
      <c r="Q1027" s="31"/>
      <c r="R1027" s="31"/>
      <c r="S1027" s="31"/>
      <c r="T1027" s="31" t="s">
        <v>7640</v>
      </c>
      <c r="U1027" s="31" t="s">
        <v>7641</v>
      </c>
      <c r="V1027" s="31"/>
      <c r="W1027" s="31"/>
      <c r="X1027" s="31"/>
      <c r="Y1027" s="31"/>
      <c r="Z1027" s="31"/>
    </row>
    <row r="1028" ht="22.5" customHeight="1">
      <c r="A1028" s="30" t="s">
        <v>7642</v>
      </c>
      <c r="B1028" s="31" t="s">
        <v>7643</v>
      </c>
      <c r="C1028" s="33"/>
      <c r="D1028" s="31" t="s">
        <v>7644</v>
      </c>
      <c r="E1028" s="31" t="s">
        <v>7645</v>
      </c>
      <c r="F1028" s="31"/>
      <c r="G1028" s="31" t="s">
        <v>25</v>
      </c>
      <c r="H1028" s="31" t="s">
        <v>142</v>
      </c>
      <c r="I1028" s="31"/>
      <c r="J1028" s="31"/>
      <c r="K1028" s="31"/>
      <c r="L1028" s="31"/>
      <c r="M1028" s="31"/>
      <c r="N1028" s="31"/>
      <c r="O1028" s="31"/>
      <c r="P1028" s="31"/>
      <c r="Q1028" s="31"/>
      <c r="R1028" s="31"/>
      <c r="S1028" s="31"/>
      <c r="T1028" s="31" t="s">
        <v>7646</v>
      </c>
      <c r="U1028" s="31" t="s">
        <v>7647</v>
      </c>
      <c r="V1028" s="31"/>
      <c r="W1028" s="31"/>
      <c r="X1028" s="31"/>
      <c r="Y1028" s="31"/>
      <c r="Z1028" s="31"/>
    </row>
    <row r="1029" ht="22.5" customHeight="1">
      <c r="A1029" s="30" t="s">
        <v>7648</v>
      </c>
      <c r="B1029" s="31" t="s">
        <v>7649</v>
      </c>
      <c r="C1029" s="33"/>
      <c r="D1029" s="31" t="s">
        <v>78</v>
      </c>
      <c r="E1029" s="31" t="s">
        <v>7650</v>
      </c>
      <c r="F1029" s="31" t="s">
        <v>7651</v>
      </c>
      <c r="G1029" s="31" t="s">
        <v>25</v>
      </c>
      <c r="H1029" s="31" t="s">
        <v>82</v>
      </c>
      <c r="I1029" s="31" t="s">
        <v>83</v>
      </c>
      <c r="J1029" s="31"/>
      <c r="K1029" s="31" t="s">
        <v>107</v>
      </c>
      <c r="L1029" s="31"/>
      <c r="M1029" s="31" t="s">
        <v>185</v>
      </c>
      <c r="N1029" s="31" t="s">
        <v>41</v>
      </c>
      <c r="O1029" s="31"/>
      <c r="P1029" s="31"/>
      <c r="Q1029" s="31"/>
      <c r="R1029" s="31"/>
      <c r="S1029" s="31" t="s">
        <v>3328</v>
      </c>
      <c r="T1029" s="31"/>
      <c r="U1029" s="31" t="s">
        <v>7652</v>
      </c>
      <c r="V1029" s="31"/>
      <c r="W1029" s="31"/>
      <c r="X1029" s="31"/>
      <c r="Y1029" s="31"/>
      <c r="Z1029" s="31"/>
    </row>
    <row r="1030" ht="22.5" customHeight="1">
      <c r="A1030" s="30" t="s">
        <v>7653</v>
      </c>
      <c r="B1030" s="31" t="s">
        <v>7654</v>
      </c>
      <c r="C1030" s="33"/>
      <c r="D1030" s="31" t="s">
        <v>78</v>
      </c>
      <c r="E1030" s="31" t="s">
        <v>7655</v>
      </c>
      <c r="F1030" s="31"/>
      <c r="G1030" s="31"/>
      <c r="H1030" s="31" t="s">
        <v>82</v>
      </c>
      <c r="I1030" s="31"/>
      <c r="J1030" s="31"/>
      <c r="K1030" s="31"/>
      <c r="L1030" s="31"/>
      <c r="M1030" s="31"/>
      <c r="N1030" s="31"/>
      <c r="O1030" s="31"/>
      <c r="P1030" s="31"/>
      <c r="Q1030" s="31"/>
      <c r="R1030" s="31"/>
      <c r="S1030" s="31"/>
      <c r="T1030" s="31"/>
      <c r="U1030" s="31" t="s">
        <v>7656</v>
      </c>
      <c r="V1030" s="31"/>
      <c r="W1030" s="31"/>
      <c r="X1030" s="31"/>
      <c r="Y1030" s="31"/>
      <c r="Z1030" s="31"/>
    </row>
    <row r="1031" ht="22.5" customHeight="1">
      <c r="A1031" s="30" t="s">
        <v>7657</v>
      </c>
      <c r="B1031" s="31" t="s">
        <v>7658</v>
      </c>
      <c r="C1031" s="33"/>
      <c r="D1031" s="31" t="s">
        <v>78</v>
      </c>
      <c r="E1031" s="31" t="s">
        <v>7659</v>
      </c>
      <c r="F1031" s="31" t="s">
        <v>7660</v>
      </c>
      <c r="G1031" s="31" t="s">
        <v>25</v>
      </c>
      <c r="H1031" s="31" t="s">
        <v>82</v>
      </c>
      <c r="I1031" s="31" t="s">
        <v>1098</v>
      </c>
      <c r="J1031" s="31" t="s">
        <v>84</v>
      </c>
      <c r="K1031" s="31" t="s">
        <v>85</v>
      </c>
      <c r="L1031" s="31" t="s">
        <v>280</v>
      </c>
      <c r="M1031" s="31" t="s">
        <v>108</v>
      </c>
      <c r="N1031" s="31" t="s">
        <v>101</v>
      </c>
      <c r="O1031" s="31"/>
      <c r="P1031" s="31" t="s">
        <v>1000</v>
      </c>
      <c r="Q1031" s="31"/>
      <c r="R1031" s="31"/>
      <c r="S1031" s="31"/>
      <c r="T1031" s="31"/>
      <c r="U1031" s="31" t="s">
        <v>7661</v>
      </c>
      <c r="V1031" s="31"/>
      <c r="W1031" s="31"/>
      <c r="X1031" s="31"/>
      <c r="Y1031" s="31"/>
      <c r="Z1031" s="31"/>
    </row>
    <row r="1032" ht="22.5" customHeight="1">
      <c r="A1032" s="30" t="s">
        <v>7662</v>
      </c>
      <c r="B1032" s="31" t="s">
        <v>7663</v>
      </c>
      <c r="C1032" s="33"/>
      <c r="D1032" s="31" t="s">
        <v>78</v>
      </c>
      <c r="E1032" s="31" t="s">
        <v>7664</v>
      </c>
      <c r="F1032" s="31" t="s">
        <v>7665</v>
      </c>
      <c r="G1032" s="31" t="s">
        <v>25</v>
      </c>
      <c r="H1032" s="31" t="s">
        <v>82</v>
      </c>
      <c r="I1032" s="31" t="s">
        <v>83</v>
      </c>
      <c r="J1032" s="31" t="s">
        <v>84</v>
      </c>
      <c r="K1032" s="31" t="s">
        <v>107</v>
      </c>
      <c r="L1032" s="31" t="s">
        <v>280</v>
      </c>
      <c r="M1032" s="31" t="s">
        <v>185</v>
      </c>
      <c r="N1032" s="31" t="s">
        <v>88</v>
      </c>
      <c r="O1032" s="31"/>
      <c r="P1032" s="31"/>
      <c r="Q1032" s="31"/>
      <c r="R1032" s="31"/>
      <c r="S1032" s="31"/>
      <c r="T1032" s="31" t="s">
        <v>111</v>
      </c>
      <c r="U1032" s="31" t="s">
        <v>7666</v>
      </c>
      <c r="V1032" s="31"/>
      <c r="W1032" s="31" t="s">
        <v>123</v>
      </c>
      <c r="X1032" s="31"/>
      <c r="Y1032" s="31"/>
      <c r="Z1032" s="31"/>
    </row>
    <row r="1033" ht="22.5" customHeight="1">
      <c r="A1033" s="30" t="s">
        <v>7667</v>
      </c>
      <c r="B1033" s="31" t="s">
        <v>7668</v>
      </c>
      <c r="C1033" s="33"/>
      <c r="D1033" s="31" t="s">
        <v>78</v>
      </c>
      <c r="E1033" s="31" t="s">
        <v>7669</v>
      </c>
      <c r="F1033" s="31" t="s">
        <v>7670</v>
      </c>
      <c r="G1033" s="31" t="s">
        <v>25</v>
      </c>
      <c r="H1033" s="31" t="s">
        <v>82</v>
      </c>
      <c r="I1033" s="31" t="s">
        <v>83</v>
      </c>
      <c r="J1033" s="31" t="s">
        <v>377</v>
      </c>
      <c r="K1033" s="31" t="s">
        <v>107</v>
      </c>
      <c r="L1033" s="31" t="s">
        <v>280</v>
      </c>
      <c r="M1033" s="31" t="s">
        <v>101</v>
      </c>
      <c r="N1033" s="31" t="s">
        <v>108</v>
      </c>
      <c r="O1033" s="31"/>
      <c r="P1033" s="31" t="s">
        <v>7671</v>
      </c>
      <c r="Q1033" s="31"/>
      <c r="R1033" s="31"/>
      <c r="S1033" s="31" t="s">
        <v>3076</v>
      </c>
      <c r="T1033" s="31" t="s">
        <v>111</v>
      </c>
      <c r="U1033" s="31" t="s">
        <v>7672</v>
      </c>
      <c r="V1033" s="31"/>
      <c r="W1033" s="31"/>
      <c r="X1033" s="31"/>
      <c r="Y1033" s="31"/>
      <c r="Z1033" s="31"/>
    </row>
    <row r="1034" ht="22.5" customHeight="1">
      <c r="A1034" s="30" t="s">
        <v>7673</v>
      </c>
      <c r="B1034" s="31" t="s">
        <v>7674</v>
      </c>
      <c r="C1034" s="33"/>
      <c r="D1034" s="31" t="s">
        <v>78</v>
      </c>
      <c r="E1034" s="31" t="s">
        <v>7675</v>
      </c>
      <c r="F1034" s="31"/>
      <c r="G1034" s="31" t="s">
        <v>30</v>
      </c>
      <c r="H1034" s="31" t="s">
        <v>82</v>
      </c>
      <c r="I1034" s="31"/>
      <c r="J1034" s="31"/>
      <c r="K1034" s="31"/>
      <c r="L1034" s="31"/>
      <c r="M1034" s="31"/>
      <c r="N1034" s="31"/>
      <c r="O1034" s="31"/>
      <c r="P1034" s="31"/>
      <c r="Q1034" s="31"/>
      <c r="R1034" s="31"/>
      <c r="S1034" s="31"/>
      <c r="T1034" s="31" t="s">
        <v>3697</v>
      </c>
      <c r="U1034" s="31" t="s">
        <v>7676</v>
      </c>
      <c r="V1034" s="31"/>
      <c r="W1034" s="31"/>
      <c r="X1034" s="31"/>
      <c r="Y1034" s="31"/>
      <c r="Z1034" s="31"/>
    </row>
    <row r="1035" ht="22.5" customHeight="1">
      <c r="A1035" s="30" t="s">
        <v>7677</v>
      </c>
      <c r="B1035" s="31" t="s">
        <v>7678</v>
      </c>
      <c r="C1035" s="33"/>
      <c r="D1035" s="31" t="s">
        <v>78</v>
      </c>
      <c r="E1035" s="31" t="s">
        <v>7679</v>
      </c>
      <c r="F1035" s="31" t="s">
        <v>7680</v>
      </c>
      <c r="G1035" s="31" t="s">
        <v>25</v>
      </c>
      <c r="H1035" s="31" t="s">
        <v>82</v>
      </c>
      <c r="I1035" s="31" t="s">
        <v>83</v>
      </c>
      <c r="J1035" s="31" t="s">
        <v>84</v>
      </c>
      <c r="K1035" s="31" t="s">
        <v>107</v>
      </c>
      <c r="L1035" s="31" t="s">
        <v>280</v>
      </c>
      <c r="M1035" s="31" t="s">
        <v>185</v>
      </c>
      <c r="N1035" s="31" t="s">
        <v>41</v>
      </c>
      <c r="O1035" s="31"/>
      <c r="P1035" s="31" t="s">
        <v>559</v>
      </c>
      <c r="Q1035" s="31"/>
      <c r="R1035" s="31"/>
      <c r="S1035" s="31"/>
      <c r="T1035" s="31" t="s">
        <v>1519</v>
      </c>
      <c r="U1035" s="31" t="s">
        <v>7681</v>
      </c>
      <c r="V1035" s="31"/>
      <c r="W1035" s="31"/>
      <c r="X1035" s="31"/>
      <c r="Y1035" s="31"/>
      <c r="Z1035" s="31"/>
    </row>
    <row r="1036" ht="22.5" customHeight="1">
      <c r="A1036" s="30" t="s">
        <v>7682</v>
      </c>
      <c r="B1036" s="31" t="s">
        <v>7683</v>
      </c>
      <c r="C1036" s="33"/>
      <c r="D1036" s="31" t="s">
        <v>78</v>
      </c>
      <c r="E1036" s="31" t="s">
        <v>7684</v>
      </c>
      <c r="F1036" s="31"/>
      <c r="G1036" s="31" t="s">
        <v>25</v>
      </c>
      <c r="H1036" s="31" t="s">
        <v>82</v>
      </c>
      <c r="I1036" s="31" t="s">
        <v>83</v>
      </c>
      <c r="J1036" s="31" t="s">
        <v>84</v>
      </c>
      <c r="K1036" s="31" t="s">
        <v>85</v>
      </c>
      <c r="L1036" s="31" t="s">
        <v>280</v>
      </c>
      <c r="M1036" s="31" t="s">
        <v>89</v>
      </c>
      <c r="N1036" s="31" t="s">
        <v>108</v>
      </c>
      <c r="O1036" s="31"/>
      <c r="P1036" s="31"/>
      <c r="Q1036" s="31"/>
      <c r="R1036" s="31"/>
      <c r="S1036" s="31"/>
      <c r="T1036" s="31"/>
      <c r="U1036" s="31" t="s">
        <v>7685</v>
      </c>
      <c r="V1036" s="31"/>
      <c r="W1036" s="31"/>
      <c r="X1036" s="31"/>
      <c r="Y1036" s="31"/>
      <c r="Z1036" s="31"/>
    </row>
    <row r="1037" ht="22.5" customHeight="1">
      <c r="A1037" s="30" t="s">
        <v>7686</v>
      </c>
      <c r="B1037" s="31" t="s">
        <v>7687</v>
      </c>
      <c r="C1037" s="33"/>
      <c r="D1037" s="31" t="s">
        <v>78</v>
      </c>
      <c r="E1037" s="31" t="s">
        <v>7688</v>
      </c>
      <c r="F1037" s="31" t="s">
        <v>7689</v>
      </c>
      <c r="G1037" s="31"/>
      <c r="H1037" s="31"/>
      <c r="I1037" s="31"/>
      <c r="J1037" s="31"/>
      <c r="K1037" s="31"/>
      <c r="L1037" s="31"/>
      <c r="M1037" s="31"/>
      <c r="N1037" s="31"/>
      <c r="O1037" s="31"/>
      <c r="P1037" s="31"/>
      <c r="Q1037" s="31"/>
      <c r="R1037" s="31"/>
      <c r="S1037" s="31" t="s">
        <v>3364</v>
      </c>
      <c r="T1037" s="31"/>
      <c r="U1037" s="31" t="s">
        <v>7690</v>
      </c>
      <c r="V1037" s="31"/>
      <c r="W1037" s="31"/>
      <c r="X1037" s="31"/>
      <c r="Y1037" s="31"/>
      <c r="Z1037" s="31"/>
    </row>
    <row r="1038" ht="22.5" customHeight="1">
      <c r="A1038" s="30" t="s">
        <v>7691</v>
      </c>
      <c r="B1038" s="31" t="s">
        <v>7692</v>
      </c>
      <c r="C1038" s="33"/>
      <c r="D1038" s="31" t="s">
        <v>7693</v>
      </c>
      <c r="E1038" s="31" t="s">
        <v>7694</v>
      </c>
      <c r="F1038" s="31"/>
      <c r="G1038" s="31" t="s">
        <v>37</v>
      </c>
      <c r="H1038" s="31" t="s">
        <v>129</v>
      </c>
      <c r="I1038" s="31" t="s">
        <v>83</v>
      </c>
      <c r="J1038" s="31" t="s">
        <v>84</v>
      </c>
      <c r="K1038" s="31" t="s">
        <v>107</v>
      </c>
      <c r="L1038" s="31" t="s">
        <v>86</v>
      </c>
      <c r="M1038" s="31" t="s">
        <v>108</v>
      </c>
      <c r="N1038" s="31" t="s">
        <v>101</v>
      </c>
      <c r="O1038" s="31"/>
      <c r="P1038" s="31" t="s">
        <v>492</v>
      </c>
      <c r="Q1038" s="31"/>
      <c r="R1038" s="31"/>
      <c r="S1038" s="31"/>
      <c r="T1038" s="31" t="s">
        <v>7695</v>
      </c>
      <c r="U1038" s="31" t="s">
        <v>7696</v>
      </c>
      <c r="V1038" s="30" t="s">
        <v>7697</v>
      </c>
      <c r="W1038" s="31"/>
      <c r="X1038" s="31"/>
      <c r="Y1038" s="31"/>
      <c r="Z1038" s="31"/>
    </row>
    <row r="1039" ht="22.5" customHeight="1">
      <c r="A1039" s="30" t="s">
        <v>7698</v>
      </c>
      <c r="B1039" s="31" t="s">
        <v>7699</v>
      </c>
      <c r="C1039" s="33"/>
      <c r="D1039" s="31" t="s">
        <v>7700</v>
      </c>
      <c r="E1039" s="31" t="s">
        <v>7701</v>
      </c>
      <c r="F1039" s="31"/>
      <c r="G1039" s="31" t="s">
        <v>30</v>
      </c>
      <c r="H1039" s="31" t="s">
        <v>142</v>
      </c>
      <c r="I1039" s="31"/>
      <c r="J1039" s="31"/>
      <c r="K1039" s="31"/>
      <c r="L1039" s="31"/>
      <c r="M1039" s="31"/>
      <c r="N1039" s="31"/>
      <c r="O1039" s="31"/>
      <c r="P1039" s="31"/>
      <c r="Q1039" s="31"/>
      <c r="R1039" s="31"/>
      <c r="S1039" s="31"/>
      <c r="T1039" s="31" t="s">
        <v>7702</v>
      </c>
      <c r="U1039" s="31" t="s">
        <v>7703</v>
      </c>
      <c r="V1039" s="31"/>
      <c r="W1039" s="31"/>
      <c r="X1039" s="31"/>
      <c r="Y1039" s="31"/>
      <c r="Z1039" s="31"/>
    </row>
    <row r="1040" ht="22.5" customHeight="1">
      <c r="A1040" s="30" t="s">
        <v>7704</v>
      </c>
      <c r="B1040" s="31" t="s">
        <v>7705</v>
      </c>
      <c r="C1040" s="33"/>
      <c r="D1040" s="31" t="s">
        <v>78</v>
      </c>
      <c r="E1040" s="31" t="s">
        <v>7706</v>
      </c>
      <c r="F1040" s="31" t="s">
        <v>7707</v>
      </c>
      <c r="G1040" s="31" t="s">
        <v>25</v>
      </c>
      <c r="H1040" s="31" t="s">
        <v>82</v>
      </c>
      <c r="I1040" s="31" t="s">
        <v>83</v>
      </c>
      <c r="J1040" s="31" t="s">
        <v>84</v>
      </c>
      <c r="K1040" s="31" t="s">
        <v>85</v>
      </c>
      <c r="L1040" s="31" t="s">
        <v>226</v>
      </c>
      <c r="M1040" s="31" t="s">
        <v>120</v>
      </c>
      <c r="N1040" s="31" t="s">
        <v>88</v>
      </c>
      <c r="O1040" s="31"/>
      <c r="P1040" s="31" t="s">
        <v>7708</v>
      </c>
      <c r="Q1040" s="31"/>
      <c r="R1040" s="31"/>
      <c r="S1040" s="31" t="s">
        <v>4937</v>
      </c>
      <c r="T1040" s="31"/>
      <c r="U1040" s="31" t="s">
        <v>7709</v>
      </c>
      <c r="V1040" s="31"/>
      <c r="W1040" s="31"/>
      <c r="X1040" s="31"/>
      <c r="Y1040" s="31"/>
      <c r="Z1040" s="31"/>
    </row>
    <row r="1041" ht="22.5" customHeight="1">
      <c r="A1041" s="30" t="s">
        <v>7710</v>
      </c>
      <c r="B1041" s="31" t="s">
        <v>7711</v>
      </c>
      <c r="C1041" s="32" t="s">
        <v>1</v>
      </c>
      <c r="D1041" s="31" t="s">
        <v>7712</v>
      </c>
      <c r="E1041" s="31" t="s">
        <v>7713</v>
      </c>
      <c r="F1041" s="31"/>
      <c r="G1041" s="31" t="s">
        <v>35</v>
      </c>
      <c r="H1041" s="31" t="s">
        <v>142</v>
      </c>
      <c r="I1041" s="31" t="s">
        <v>264</v>
      </c>
      <c r="J1041" s="31" t="s">
        <v>84</v>
      </c>
      <c r="K1041" s="31" t="s">
        <v>85</v>
      </c>
      <c r="L1041" s="31" t="s">
        <v>86</v>
      </c>
      <c r="M1041" s="31" t="s">
        <v>108</v>
      </c>
      <c r="N1041" s="31" t="s">
        <v>101</v>
      </c>
      <c r="O1041" s="31"/>
      <c r="P1041" s="31"/>
      <c r="Q1041" s="31"/>
      <c r="R1041" s="31" t="s">
        <v>93</v>
      </c>
      <c r="S1041" s="31" t="s">
        <v>94</v>
      </c>
      <c r="T1041" s="31" t="s">
        <v>7714</v>
      </c>
      <c r="U1041" s="31" t="s">
        <v>7715</v>
      </c>
      <c r="V1041" s="31" t="s">
        <v>7716</v>
      </c>
      <c r="W1041" s="31"/>
      <c r="X1041" s="31"/>
      <c r="Y1041" s="31"/>
      <c r="Z1041" s="31"/>
    </row>
    <row r="1042" ht="22.5" customHeight="1">
      <c r="A1042" s="30" t="s">
        <v>7717</v>
      </c>
      <c r="B1042" s="31" t="s">
        <v>3443</v>
      </c>
      <c r="C1042" s="33"/>
      <c r="D1042" s="31" t="s">
        <v>7718</v>
      </c>
      <c r="E1042" s="31" t="s">
        <v>7719</v>
      </c>
      <c r="F1042" s="31" t="s">
        <v>7720</v>
      </c>
      <c r="G1042" s="31" t="s">
        <v>25</v>
      </c>
      <c r="H1042" s="31" t="s">
        <v>142</v>
      </c>
      <c r="I1042" s="31" t="s">
        <v>935</v>
      </c>
      <c r="J1042" s="31" t="s">
        <v>84</v>
      </c>
      <c r="K1042" s="31" t="s">
        <v>85</v>
      </c>
      <c r="L1042" s="31" t="s">
        <v>280</v>
      </c>
      <c r="M1042" s="31" t="s">
        <v>152</v>
      </c>
      <c r="N1042" s="31" t="s">
        <v>153</v>
      </c>
      <c r="O1042" s="31"/>
      <c r="P1042" s="31"/>
      <c r="Q1042" s="30" t="s">
        <v>7722</v>
      </c>
      <c r="R1042" s="31" t="s">
        <v>93</v>
      </c>
      <c r="S1042" s="31" t="s">
        <v>842</v>
      </c>
      <c r="T1042" s="31" t="s">
        <v>7723</v>
      </c>
      <c r="U1042" s="31" t="s">
        <v>7724</v>
      </c>
      <c r="V1042" s="31"/>
      <c r="W1042" s="31"/>
      <c r="X1042" s="31"/>
      <c r="Y1042" s="31"/>
      <c r="Z1042" s="31"/>
    </row>
    <row r="1043" ht="22.5" customHeight="1">
      <c r="A1043" s="30" t="s">
        <v>7725</v>
      </c>
      <c r="B1043" s="31" t="s">
        <v>7726</v>
      </c>
      <c r="C1043" s="33"/>
      <c r="D1043" s="31" t="s">
        <v>7727</v>
      </c>
      <c r="E1043" s="31" t="s">
        <v>7728</v>
      </c>
      <c r="F1043" s="31"/>
      <c r="G1043" s="31" t="s">
        <v>25</v>
      </c>
      <c r="H1043" s="31" t="s">
        <v>142</v>
      </c>
      <c r="I1043" s="31" t="s">
        <v>2689</v>
      </c>
      <c r="J1043" s="31" t="s">
        <v>84</v>
      </c>
      <c r="K1043" s="31" t="s">
        <v>85</v>
      </c>
      <c r="L1043" s="31"/>
      <c r="M1043" s="31" t="s">
        <v>41</v>
      </c>
      <c r="N1043" s="31" t="s">
        <v>120</v>
      </c>
      <c r="O1043" s="31"/>
      <c r="P1043" s="31"/>
      <c r="Q1043" s="31"/>
      <c r="R1043" s="31"/>
      <c r="S1043" s="31"/>
      <c r="T1043" s="31" t="s">
        <v>7729</v>
      </c>
      <c r="U1043" s="31" t="s">
        <v>7730</v>
      </c>
      <c r="V1043" s="31"/>
      <c r="W1043" s="31"/>
      <c r="X1043" s="31"/>
      <c r="Y1043" s="31"/>
      <c r="Z1043" s="31"/>
    </row>
    <row r="1044" ht="22.5" customHeight="1">
      <c r="A1044" s="30" t="s">
        <v>7731</v>
      </c>
      <c r="B1044" s="31" t="s">
        <v>7732</v>
      </c>
      <c r="C1044" s="33"/>
      <c r="D1044" s="31" t="s">
        <v>7733</v>
      </c>
      <c r="E1044" s="31" t="s">
        <v>7734</v>
      </c>
      <c r="F1044" s="31" t="s">
        <v>7735</v>
      </c>
      <c r="G1044" s="31" t="s">
        <v>25</v>
      </c>
      <c r="H1044" s="31" t="s">
        <v>142</v>
      </c>
      <c r="I1044" s="31" t="s">
        <v>5662</v>
      </c>
      <c r="J1044" s="31" t="s">
        <v>84</v>
      </c>
      <c r="K1044" s="31" t="s">
        <v>173</v>
      </c>
      <c r="L1044" s="31" t="s">
        <v>280</v>
      </c>
      <c r="M1044" s="31" t="s">
        <v>52</v>
      </c>
      <c r="N1044" s="31" t="s">
        <v>144</v>
      </c>
      <c r="O1044" s="31"/>
      <c r="P1044" s="31"/>
      <c r="Q1044" s="31"/>
      <c r="R1044" s="31" t="s">
        <v>93</v>
      </c>
      <c r="S1044" s="31" t="s">
        <v>94</v>
      </c>
      <c r="T1044" s="31" t="s">
        <v>7736</v>
      </c>
      <c r="U1044" s="31" t="s">
        <v>7737</v>
      </c>
      <c r="V1044" s="31"/>
      <c r="W1044" s="31"/>
      <c r="X1044" s="31"/>
      <c r="Y1044" s="31"/>
      <c r="Z1044" s="31"/>
    </row>
    <row r="1045" ht="22.5" customHeight="1">
      <c r="A1045" s="30" t="s">
        <v>7738</v>
      </c>
      <c r="B1045" s="31" t="s">
        <v>1886</v>
      </c>
      <c r="C1045" s="33"/>
      <c r="D1045" s="31" t="s">
        <v>7739</v>
      </c>
      <c r="E1045" s="31" t="s">
        <v>7740</v>
      </c>
      <c r="F1045" s="31" t="s">
        <v>7741</v>
      </c>
      <c r="G1045" s="31" t="s">
        <v>25</v>
      </c>
      <c r="H1045" s="31" t="s">
        <v>142</v>
      </c>
      <c r="I1045" s="31" t="s">
        <v>7742</v>
      </c>
      <c r="J1045" s="31" t="s">
        <v>84</v>
      </c>
      <c r="K1045" s="31" t="s">
        <v>85</v>
      </c>
      <c r="L1045" s="31" t="s">
        <v>280</v>
      </c>
      <c r="M1045" s="31" t="s">
        <v>41</v>
      </c>
      <c r="N1045" s="31" t="s">
        <v>120</v>
      </c>
      <c r="O1045" s="31"/>
      <c r="P1045" s="31"/>
      <c r="Q1045" s="31"/>
      <c r="R1045" s="31" t="s">
        <v>93</v>
      </c>
      <c r="S1045" s="31" t="s">
        <v>94</v>
      </c>
      <c r="T1045" s="31" t="s">
        <v>7743</v>
      </c>
      <c r="U1045" s="31" t="s">
        <v>7744</v>
      </c>
      <c r="V1045" s="31"/>
      <c r="W1045" s="31"/>
      <c r="X1045" s="31"/>
      <c r="Y1045" s="31"/>
      <c r="Z1045" s="31"/>
    </row>
    <row r="1046" ht="22.5" customHeight="1">
      <c r="A1046" s="30" t="s">
        <v>7745</v>
      </c>
      <c r="B1046" s="31" t="s">
        <v>7746</v>
      </c>
      <c r="C1046" s="32" t="s">
        <v>4</v>
      </c>
      <c r="D1046" s="31" t="s">
        <v>7747</v>
      </c>
      <c r="E1046" s="31" t="s">
        <v>7748</v>
      </c>
      <c r="F1046" s="31" t="s">
        <v>7749</v>
      </c>
      <c r="G1046" s="31" t="s">
        <v>23</v>
      </c>
      <c r="H1046" s="31" t="s">
        <v>142</v>
      </c>
      <c r="I1046" s="31" t="s">
        <v>264</v>
      </c>
      <c r="J1046" s="31" t="s">
        <v>84</v>
      </c>
      <c r="K1046" s="31" t="s">
        <v>85</v>
      </c>
      <c r="L1046" s="31" t="s">
        <v>86</v>
      </c>
      <c r="M1046" s="31" t="s">
        <v>120</v>
      </c>
      <c r="N1046" s="31" t="s">
        <v>88</v>
      </c>
      <c r="O1046" s="31"/>
      <c r="P1046" s="31"/>
      <c r="Q1046" s="31"/>
      <c r="R1046" s="31" t="s">
        <v>93</v>
      </c>
      <c r="S1046" s="31" t="s">
        <v>94</v>
      </c>
      <c r="T1046" s="31" t="s">
        <v>7750</v>
      </c>
      <c r="U1046" s="31" t="s">
        <v>7751</v>
      </c>
      <c r="V1046" s="31"/>
      <c r="W1046" s="31"/>
      <c r="X1046" s="31"/>
      <c r="Y1046" s="31"/>
      <c r="Z1046" s="31"/>
    </row>
    <row r="1047" ht="22.5" customHeight="1">
      <c r="A1047" s="30" t="s">
        <v>7752</v>
      </c>
      <c r="B1047" s="31" t="s">
        <v>1129</v>
      </c>
      <c r="C1047" s="32" t="s">
        <v>2501</v>
      </c>
      <c r="D1047" s="31" t="s">
        <v>7753</v>
      </c>
      <c r="E1047" s="31" t="s">
        <v>7754</v>
      </c>
      <c r="F1047" s="31" t="s">
        <v>7755</v>
      </c>
      <c r="G1047" s="31" t="s">
        <v>35</v>
      </c>
      <c r="H1047" s="31" t="s">
        <v>142</v>
      </c>
      <c r="I1047" s="31" t="s">
        <v>712</v>
      </c>
      <c r="J1047" s="31" t="s">
        <v>84</v>
      </c>
      <c r="K1047" s="31" t="s">
        <v>173</v>
      </c>
      <c r="L1047" s="31" t="s">
        <v>131</v>
      </c>
      <c r="M1047" s="31" t="s">
        <v>542</v>
      </c>
      <c r="N1047" s="31" t="s">
        <v>210</v>
      </c>
      <c r="O1047" s="31"/>
      <c r="P1047" s="31"/>
      <c r="Q1047" s="31"/>
      <c r="R1047" s="31" t="s">
        <v>93</v>
      </c>
      <c r="S1047" s="31" t="s">
        <v>94</v>
      </c>
      <c r="T1047" s="31" t="s">
        <v>7757</v>
      </c>
      <c r="U1047" s="31" t="s">
        <v>7758</v>
      </c>
      <c r="V1047" s="31"/>
      <c r="W1047" s="31"/>
      <c r="X1047" s="31"/>
      <c r="Y1047" s="31"/>
      <c r="Z1047" s="31"/>
    </row>
    <row r="1048" ht="22.5" customHeight="1">
      <c r="A1048" s="30" t="s">
        <v>7759</v>
      </c>
      <c r="B1048" s="31" t="s">
        <v>7760</v>
      </c>
      <c r="C1048" s="33"/>
      <c r="D1048" s="31" t="s">
        <v>7761</v>
      </c>
      <c r="E1048" s="31" t="s">
        <v>7762</v>
      </c>
      <c r="F1048" s="31"/>
      <c r="G1048" s="31" t="s">
        <v>23</v>
      </c>
      <c r="H1048" s="31" t="s">
        <v>142</v>
      </c>
      <c r="I1048" s="31" t="s">
        <v>6028</v>
      </c>
      <c r="J1048" s="31" t="s">
        <v>84</v>
      </c>
      <c r="K1048" s="31" t="s">
        <v>85</v>
      </c>
      <c r="L1048" s="31"/>
      <c r="M1048" s="31" t="s">
        <v>41</v>
      </c>
      <c r="N1048" s="31" t="s">
        <v>120</v>
      </c>
      <c r="O1048" s="31"/>
      <c r="P1048" s="31"/>
      <c r="Q1048" s="31"/>
      <c r="R1048" s="31"/>
      <c r="S1048" s="31"/>
      <c r="T1048" s="31" t="s">
        <v>7763</v>
      </c>
      <c r="U1048" s="31" t="s">
        <v>7764</v>
      </c>
      <c r="V1048" s="31"/>
      <c r="W1048" s="31"/>
      <c r="X1048" s="31"/>
      <c r="Y1048" s="31"/>
      <c r="Z1048" s="31"/>
    </row>
    <row r="1049" ht="22.5" customHeight="1">
      <c r="A1049" s="30" t="s">
        <v>7765</v>
      </c>
      <c r="B1049" s="31" t="s">
        <v>7766</v>
      </c>
      <c r="C1049" s="33"/>
      <c r="D1049" s="31" t="s">
        <v>7767</v>
      </c>
      <c r="E1049" s="31" t="s">
        <v>7768</v>
      </c>
      <c r="F1049" s="31"/>
      <c r="G1049" s="31" t="s">
        <v>43</v>
      </c>
      <c r="H1049" s="31" t="s">
        <v>142</v>
      </c>
      <c r="I1049" s="31" t="s">
        <v>750</v>
      </c>
      <c r="J1049" s="31" t="s">
        <v>84</v>
      </c>
      <c r="K1049" s="31" t="s">
        <v>85</v>
      </c>
      <c r="L1049" s="31"/>
      <c r="M1049" s="31" t="s">
        <v>144</v>
      </c>
      <c r="N1049" s="39" t="s">
        <v>227</v>
      </c>
      <c r="O1049" s="31"/>
      <c r="P1049" s="31"/>
      <c r="Q1049" s="31"/>
      <c r="R1049" s="31"/>
      <c r="S1049" s="31"/>
      <c r="T1049" s="31" t="s">
        <v>7769</v>
      </c>
      <c r="U1049" s="31" t="s">
        <v>7770</v>
      </c>
      <c r="V1049" s="31"/>
      <c r="W1049" s="31"/>
      <c r="X1049" s="31"/>
      <c r="Y1049" s="31"/>
      <c r="Z1049" s="31"/>
    </row>
    <row r="1050" ht="22.5" customHeight="1">
      <c r="A1050" s="30" t="s">
        <v>7771</v>
      </c>
      <c r="B1050" s="31" t="s">
        <v>7772</v>
      </c>
      <c r="C1050" s="33"/>
      <c r="D1050" s="31" t="s">
        <v>7773</v>
      </c>
      <c r="E1050" s="31" t="s">
        <v>7774</v>
      </c>
      <c r="F1050" s="31"/>
      <c r="G1050" s="31" t="s">
        <v>25</v>
      </c>
      <c r="H1050" s="31" t="s">
        <v>142</v>
      </c>
      <c r="I1050" s="31" t="s">
        <v>712</v>
      </c>
      <c r="J1050" s="31" t="s">
        <v>84</v>
      </c>
      <c r="K1050" s="31" t="s">
        <v>85</v>
      </c>
      <c r="L1050" s="31"/>
      <c r="M1050" s="31" t="s">
        <v>344</v>
      </c>
      <c r="N1050" s="31" t="s">
        <v>190</v>
      </c>
      <c r="O1050" s="31"/>
      <c r="P1050" s="31"/>
      <c r="Q1050" s="31"/>
      <c r="R1050" s="31"/>
      <c r="S1050" s="31"/>
      <c r="T1050" s="31" t="s">
        <v>7775</v>
      </c>
      <c r="U1050" s="31" t="s">
        <v>7776</v>
      </c>
      <c r="V1050" s="31"/>
      <c r="W1050" s="31"/>
      <c r="X1050" s="31"/>
      <c r="Y1050" s="31"/>
      <c r="Z1050" s="31"/>
    </row>
    <row r="1051" ht="22.5" customHeight="1">
      <c r="A1051" s="30" t="s">
        <v>7777</v>
      </c>
      <c r="B1051" s="31" t="s">
        <v>7778</v>
      </c>
      <c r="C1051" s="33"/>
      <c r="D1051" s="31" t="s">
        <v>7779</v>
      </c>
      <c r="E1051" s="31" t="s">
        <v>7780</v>
      </c>
      <c r="F1051" s="31"/>
      <c r="G1051" s="31" t="s">
        <v>25</v>
      </c>
      <c r="H1051" s="31" t="s">
        <v>142</v>
      </c>
      <c r="I1051" s="31" t="s">
        <v>264</v>
      </c>
      <c r="J1051" s="31" t="s">
        <v>84</v>
      </c>
      <c r="K1051" s="31"/>
      <c r="L1051" s="31"/>
      <c r="M1051" s="31" t="s">
        <v>88</v>
      </c>
      <c r="N1051" s="31" t="s">
        <v>120</v>
      </c>
      <c r="O1051" s="31"/>
      <c r="P1051" s="31"/>
      <c r="Q1051" s="31"/>
      <c r="R1051" s="31"/>
      <c r="S1051" s="31"/>
      <c r="T1051" s="31" t="s">
        <v>7781</v>
      </c>
      <c r="U1051" s="31" t="s">
        <v>7782</v>
      </c>
      <c r="V1051" s="31"/>
      <c r="W1051" s="31"/>
      <c r="X1051" s="31"/>
      <c r="Y1051" s="31"/>
      <c r="Z1051" s="31"/>
    </row>
    <row r="1052" ht="22.5" customHeight="1">
      <c r="A1052" s="30" t="s">
        <v>7783</v>
      </c>
      <c r="B1052" s="31" t="s">
        <v>7784</v>
      </c>
      <c r="C1052" s="33"/>
      <c r="D1052" s="31" t="s">
        <v>7785</v>
      </c>
      <c r="E1052" s="31" t="s">
        <v>7786</v>
      </c>
      <c r="F1052" s="31" t="s">
        <v>7787</v>
      </c>
      <c r="G1052" s="31" t="s">
        <v>25</v>
      </c>
      <c r="H1052" s="31" t="s">
        <v>142</v>
      </c>
      <c r="I1052" s="31" t="s">
        <v>225</v>
      </c>
      <c r="J1052" s="31" t="s">
        <v>84</v>
      </c>
      <c r="K1052" s="31" t="s">
        <v>85</v>
      </c>
      <c r="L1052" s="31" t="s">
        <v>226</v>
      </c>
      <c r="M1052" s="31" t="s">
        <v>52</v>
      </c>
      <c r="N1052" s="31" t="s">
        <v>144</v>
      </c>
      <c r="O1052" s="31"/>
      <c r="P1052" s="31"/>
      <c r="Q1052" s="31"/>
      <c r="R1052" s="31" t="s">
        <v>93</v>
      </c>
      <c r="S1052" s="31" t="s">
        <v>94</v>
      </c>
      <c r="T1052" s="31" t="s">
        <v>7788</v>
      </c>
      <c r="U1052" s="31" t="s">
        <v>7789</v>
      </c>
      <c r="V1052" s="31"/>
      <c r="W1052" s="31"/>
      <c r="X1052" s="31"/>
      <c r="Y1052" s="31"/>
      <c r="Z1052" s="31"/>
    </row>
    <row r="1053" ht="22.5" customHeight="1">
      <c r="A1053" s="30" t="s">
        <v>7790</v>
      </c>
      <c r="B1053" s="31" t="s">
        <v>7791</v>
      </c>
      <c r="C1053" s="33"/>
      <c r="D1053" s="31" t="s">
        <v>7792</v>
      </c>
      <c r="E1053" s="31" t="s">
        <v>7793</v>
      </c>
      <c r="F1053" s="31" t="s">
        <v>7794</v>
      </c>
      <c r="G1053" s="31" t="s">
        <v>38</v>
      </c>
      <c r="H1053" s="31" t="s">
        <v>142</v>
      </c>
      <c r="I1053" s="31" t="s">
        <v>119</v>
      </c>
      <c r="J1053" s="31" t="s">
        <v>84</v>
      </c>
      <c r="K1053" s="31" t="s">
        <v>107</v>
      </c>
      <c r="L1053" s="31" t="s">
        <v>86</v>
      </c>
      <c r="M1053" s="31" t="s">
        <v>153</v>
      </c>
      <c r="N1053" s="31" t="s">
        <v>576</v>
      </c>
      <c r="O1053" s="31"/>
      <c r="P1053" s="31" t="s">
        <v>831</v>
      </c>
      <c r="Q1053" s="31"/>
      <c r="R1053" s="31" t="s">
        <v>93</v>
      </c>
      <c r="S1053" s="31" t="s">
        <v>94</v>
      </c>
      <c r="T1053" s="31" t="s">
        <v>7795</v>
      </c>
      <c r="U1053" s="31" t="s">
        <v>7796</v>
      </c>
      <c r="V1053" s="31" t="s">
        <v>7797</v>
      </c>
      <c r="W1053" s="31"/>
      <c r="X1053" s="31"/>
      <c r="Y1053" s="31"/>
      <c r="Z1053" s="31"/>
    </row>
    <row r="1054" ht="22.5" customHeight="1">
      <c r="A1054" s="30" t="s">
        <v>7798</v>
      </c>
      <c r="B1054" s="31" t="s">
        <v>7799</v>
      </c>
      <c r="C1054" s="33"/>
      <c r="D1054" s="31" t="s">
        <v>7800</v>
      </c>
      <c r="E1054" s="31" t="s">
        <v>7801</v>
      </c>
      <c r="F1054" s="31"/>
      <c r="G1054" s="31" t="s">
        <v>35</v>
      </c>
      <c r="H1054" s="31" t="s">
        <v>142</v>
      </c>
      <c r="I1054" s="31" t="s">
        <v>319</v>
      </c>
      <c r="J1054" s="31" t="s">
        <v>84</v>
      </c>
      <c r="K1054" s="31"/>
      <c r="L1054" s="31"/>
      <c r="M1054" s="31" t="s">
        <v>52</v>
      </c>
      <c r="N1054" s="31" t="s">
        <v>144</v>
      </c>
      <c r="O1054" s="31"/>
      <c r="P1054" s="31"/>
      <c r="Q1054" s="31"/>
      <c r="R1054" s="31"/>
      <c r="S1054" s="31"/>
      <c r="T1054" s="31" t="s">
        <v>7802</v>
      </c>
      <c r="U1054" s="31" t="s">
        <v>7803</v>
      </c>
      <c r="V1054" s="31"/>
      <c r="W1054" s="31"/>
      <c r="X1054" s="31"/>
      <c r="Y1054" s="31"/>
      <c r="Z1054" s="31"/>
    </row>
    <row r="1055" ht="22.5" customHeight="1">
      <c r="A1055" s="30" t="s">
        <v>7804</v>
      </c>
      <c r="B1055" s="31" t="s">
        <v>3237</v>
      </c>
      <c r="C1055" s="33"/>
      <c r="D1055" s="31" t="s">
        <v>7805</v>
      </c>
      <c r="E1055" s="31" t="s">
        <v>7806</v>
      </c>
      <c r="F1055" s="31" t="s">
        <v>7807</v>
      </c>
      <c r="G1055" s="31" t="s">
        <v>30</v>
      </c>
      <c r="H1055" s="31" t="s">
        <v>142</v>
      </c>
      <c r="I1055" s="31" t="s">
        <v>1242</v>
      </c>
      <c r="J1055" s="31" t="s">
        <v>84</v>
      </c>
      <c r="K1055" s="31" t="s">
        <v>173</v>
      </c>
      <c r="L1055" s="31" t="s">
        <v>280</v>
      </c>
      <c r="M1055" s="31" t="s">
        <v>41</v>
      </c>
      <c r="N1055" s="31" t="s">
        <v>120</v>
      </c>
      <c r="O1055" s="31"/>
      <c r="P1055" s="31"/>
      <c r="Q1055" s="31"/>
      <c r="R1055" s="31" t="s">
        <v>93</v>
      </c>
      <c r="S1055" s="31" t="s">
        <v>94</v>
      </c>
      <c r="T1055" s="31" t="s">
        <v>7808</v>
      </c>
      <c r="U1055" s="31" t="s">
        <v>7809</v>
      </c>
      <c r="V1055" s="31"/>
      <c r="W1055" s="31"/>
      <c r="X1055" s="31"/>
      <c r="Y1055" s="31"/>
      <c r="Z1055" s="31"/>
    </row>
    <row r="1056" ht="22.5" customHeight="1">
      <c r="A1056" s="30" t="s">
        <v>7810</v>
      </c>
      <c r="B1056" s="31" t="s">
        <v>7811</v>
      </c>
      <c r="C1056" s="33"/>
      <c r="D1056" s="31" t="s">
        <v>7812</v>
      </c>
      <c r="E1056" s="31" t="s">
        <v>7813</v>
      </c>
      <c r="F1056" s="31"/>
      <c r="G1056" s="31" t="s">
        <v>23</v>
      </c>
      <c r="H1056" s="31" t="s">
        <v>142</v>
      </c>
      <c r="I1056" s="31"/>
      <c r="J1056" s="31"/>
      <c r="K1056" s="31"/>
      <c r="L1056" s="31"/>
      <c r="M1056" s="31"/>
      <c r="N1056" s="31"/>
      <c r="O1056" s="31"/>
      <c r="P1056" s="31"/>
      <c r="Q1056" s="31"/>
      <c r="R1056" s="31"/>
      <c r="S1056" s="31"/>
      <c r="T1056" s="31" t="s">
        <v>7814</v>
      </c>
      <c r="U1056" s="31" t="s">
        <v>7815</v>
      </c>
      <c r="V1056" s="31"/>
      <c r="W1056" s="31"/>
      <c r="X1056" s="31"/>
      <c r="Y1056" s="31"/>
      <c r="Z1056" s="31"/>
    </row>
    <row r="1057" ht="22.5" customHeight="1">
      <c r="A1057" s="30" t="s">
        <v>7816</v>
      </c>
      <c r="B1057" s="31" t="s">
        <v>7817</v>
      </c>
      <c r="C1057" s="33"/>
      <c r="D1057" s="31" t="s">
        <v>7818</v>
      </c>
      <c r="E1057" s="31" t="s">
        <v>7819</v>
      </c>
      <c r="F1057" s="31" t="s">
        <v>7820</v>
      </c>
      <c r="G1057" s="31" t="s">
        <v>23</v>
      </c>
      <c r="H1057" s="31" t="s">
        <v>142</v>
      </c>
      <c r="I1057" s="31" t="s">
        <v>209</v>
      </c>
      <c r="J1057" s="31" t="s">
        <v>84</v>
      </c>
      <c r="K1057" s="31" t="s">
        <v>173</v>
      </c>
      <c r="L1057" s="31" t="s">
        <v>280</v>
      </c>
      <c r="M1057" s="31" t="s">
        <v>41</v>
      </c>
      <c r="N1057" s="31" t="s">
        <v>120</v>
      </c>
      <c r="O1057" s="31"/>
      <c r="P1057" s="31" t="s">
        <v>281</v>
      </c>
      <c r="Q1057" s="31"/>
      <c r="R1057" s="31" t="s">
        <v>93</v>
      </c>
      <c r="S1057" s="31" t="s">
        <v>94</v>
      </c>
      <c r="T1057" s="31" t="s">
        <v>7821</v>
      </c>
      <c r="U1057" s="31" t="s">
        <v>7822</v>
      </c>
      <c r="V1057" s="31"/>
      <c r="W1057" s="31"/>
      <c r="X1057" s="31"/>
      <c r="Y1057" s="31"/>
      <c r="Z1057" s="31"/>
    </row>
    <row r="1058" ht="22.5" customHeight="1">
      <c r="A1058" s="30" t="s">
        <v>7823</v>
      </c>
      <c r="B1058" s="31" t="s">
        <v>7824</v>
      </c>
      <c r="C1058" s="33"/>
      <c r="D1058" s="31" t="s">
        <v>7825</v>
      </c>
      <c r="E1058" s="31" t="s">
        <v>7826</v>
      </c>
      <c r="F1058" s="30" t="s">
        <v>7827</v>
      </c>
      <c r="G1058" s="31" t="s">
        <v>23</v>
      </c>
      <c r="H1058" s="31" t="s">
        <v>142</v>
      </c>
      <c r="I1058" s="31" t="s">
        <v>1242</v>
      </c>
      <c r="J1058" s="31" t="s">
        <v>84</v>
      </c>
      <c r="K1058" s="31" t="s">
        <v>173</v>
      </c>
      <c r="L1058" s="31" t="s">
        <v>86</v>
      </c>
      <c r="M1058" s="31" t="s">
        <v>41</v>
      </c>
      <c r="N1058" s="31" t="s">
        <v>144</v>
      </c>
      <c r="O1058" s="31"/>
      <c r="P1058" s="31"/>
      <c r="Q1058" s="31"/>
      <c r="R1058" s="31" t="s">
        <v>93</v>
      </c>
      <c r="S1058" s="31" t="s">
        <v>94</v>
      </c>
      <c r="T1058" s="31" t="s">
        <v>7828</v>
      </c>
      <c r="U1058" s="31" t="s">
        <v>7829</v>
      </c>
      <c r="V1058" s="31"/>
      <c r="W1058" s="31"/>
      <c r="X1058" s="31"/>
      <c r="Y1058" s="31"/>
      <c r="Z1058" s="31"/>
    </row>
    <row r="1059" ht="22.5" customHeight="1">
      <c r="A1059" s="30" t="s">
        <v>7830</v>
      </c>
      <c r="B1059" s="31" t="s">
        <v>7831</v>
      </c>
      <c r="C1059" s="33"/>
      <c r="D1059" s="31" t="s">
        <v>7832</v>
      </c>
      <c r="E1059" s="31" t="s">
        <v>7833</v>
      </c>
      <c r="F1059" s="31"/>
      <c r="G1059" s="31" t="s">
        <v>29</v>
      </c>
      <c r="H1059" s="31" t="s">
        <v>142</v>
      </c>
      <c r="I1059" s="31"/>
      <c r="J1059" s="31"/>
      <c r="K1059" s="31"/>
      <c r="L1059" s="31"/>
      <c r="M1059" s="31"/>
      <c r="N1059" s="31"/>
      <c r="O1059" s="31"/>
      <c r="P1059" s="31"/>
      <c r="Q1059" s="31"/>
      <c r="R1059" s="31"/>
      <c r="S1059" s="31"/>
      <c r="T1059" s="31" t="s">
        <v>7834</v>
      </c>
      <c r="U1059" s="31" t="s">
        <v>7835</v>
      </c>
      <c r="V1059" s="31"/>
      <c r="W1059" s="31"/>
      <c r="X1059" s="31"/>
      <c r="Y1059" s="31"/>
      <c r="Z1059" s="31"/>
    </row>
    <row r="1060" ht="22.5" customHeight="1">
      <c r="A1060" s="30" t="s">
        <v>7836</v>
      </c>
      <c r="B1060" s="31" t="s">
        <v>1807</v>
      </c>
      <c r="C1060" s="32" t="s">
        <v>20</v>
      </c>
      <c r="D1060" s="31" t="s">
        <v>7837</v>
      </c>
      <c r="E1060" s="31" t="s">
        <v>7838</v>
      </c>
      <c r="F1060" s="31" t="s">
        <v>7839</v>
      </c>
      <c r="G1060" s="31" t="s">
        <v>23</v>
      </c>
      <c r="H1060" s="31" t="s">
        <v>142</v>
      </c>
      <c r="I1060" s="31" t="s">
        <v>1573</v>
      </c>
      <c r="J1060" s="31" t="s">
        <v>377</v>
      </c>
      <c r="K1060" s="31" t="s">
        <v>107</v>
      </c>
      <c r="L1060" s="31" t="s">
        <v>86</v>
      </c>
      <c r="M1060" s="31" t="s">
        <v>108</v>
      </c>
      <c r="N1060" s="31" t="s">
        <v>101</v>
      </c>
      <c r="O1060" s="31" t="s">
        <v>7840</v>
      </c>
      <c r="P1060" s="31" t="s">
        <v>3013</v>
      </c>
      <c r="Q1060" s="30" t="s">
        <v>7841</v>
      </c>
      <c r="R1060" s="31"/>
      <c r="S1060" s="31" t="s">
        <v>7842</v>
      </c>
      <c r="T1060" s="31" t="s">
        <v>7843</v>
      </c>
      <c r="U1060" s="31" t="s">
        <v>7844</v>
      </c>
      <c r="V1060" s="31"/>
      <c r="W1060" s="31"/>
      <c r="X1060" s="31"/>
      <c r="Y1060" s="31"/>
      <c r="Z1060" s="31"/>
    </row>
    <row r="1061" ht="22.5" customHeight="1">
      <c r="A1061" s="30" t="s">
        <v>7845</v>
      </c>
      <c r="B1061" s="31" t="s">
        <v>7846</v>
      </c>
      <c r="C1061" s="33"/>
      <c r="D1061" s="31" t="s">
        <v>7847</v>
      </c>
      <c r="E1061" s="31" t="s">
        <v>7848</v>
      </c>
      <c r="F1061" s="31"/>
      <c r="G1061" s="31" t="s">
        <v>23</v>
      </c>
      <c r="H1061" s="31" t="s">
        <v>142</v>
      </c>
      <c r="I1061" s="31" t="s">
        <v>172</v>
      </c>
      <c r="J1061" s="31" t="s">
        <v>377</v>
      </c>
      <c r="K1061" s="31" t="s">
        <v>173</v>
      </c>
      <c r="L1061" s="31"/>
      <c r="M1061" s="31" t="s">
        <v>41</v>
      </c>
      <c r="N1061" s="31" t="s">
        <v>120</v>
      </c>
      <c r="O1061" s="31"/>
      <c r="P1061" s="31"/>
      <c r="Q1061" s="31"/>
      <c r="R1061" s="31"/>
      <c r="S1061" s="31"/>
      <c r="T1061" s="31" t="s">
        <v>7849</v>
      </c>
      <c r="U1061" s="31" t="s">
        <v>7850</v>
      </c>
      <c r="V1061" s="31"/>
      <c r="W1061" s="31"/>
      <c r="X1061" s="31"/>
      <c r="Y1061" s="31"/>
      <c r="Z1061" s="31"/>
    </row>
    <row r="1062" ht="22.5" customHeight="1">
      <c r="A1062" s="30" t="s">
        <v>7851</v>
      </c>
      <c r="B1062" s="31" t="s">
        <v>7852</v>
      </c>
      <c r="C1062" s="33"/>
      <c r="D1062" s="31" t="s">
        <v>7853</v>
      </c>
      <c r="E1062" s="31" t="s">
        <v>7854</v>
      </c>
      <c r="F1062" s="31" t="s">
        <v>7855</v>
      </c>
      <c r="G1062" s="31" t="s">
        <v>23</v>
      </c>
      <c r="H1062" s="31" t="s">
        <v>142</v>
      </c>
      <c r="I1062" s="31" t="s">
        <v>814</v>
      </c>
      <c r="J1062" s="31" t="s">
        <v>377</v>
      </c>
      <c r="K1062" s="31" t="s">
        <v>107</v>
      </c>
      <c r="L1062" s="31" t="s">
        <v>86</v>
      </c>
      <c r="M1062" s="31" t="s">
        <v>542</v>
      </c>
      <c r="N1062" s="31" t="s">
        <v>210</v>
      </c>
      <c r="O1062" s="31"/>
      <c r="P1062" s="31" t="s">
        <v>436</v>
      </c>
      <c r="Q1062" s="31"/>
      <c r="R1062" s="31" t="s">
        <v>93</v>
      </c>
      <c r="S1062" s="31" t="s">
        <v>94</v>
      </c>
      <c r="T1062" s="31" t="s">
        <v>7856</v>
      </c>
      <c r="U1062" s="31" t="s">
        <v>7857</v>
      </c>
      <c r="V1062" s="31"/>
      <c r="W1062" s="31"/>
      <c r="X1062" s="31"/>
      <c r="Y1062" s="31"/>
      <c r="Z1062" s="31"/>
    </row>
    <row r="1063" ht="22.5" customHeight="1">
      <c r="A1063" s="30" t="s">
        <v>7858</v>
      </c>
      <c r="B1063" s="31" t="s">
        <v>7860</v>
      </c>
      <c r="C1063" s="33"/>
      <c r="D1063" s="31" t="s">
        <v>7861</v>
      </c>
      <c r="E1063" s="31" t="s">
        <v>7862</v>
      </c>
      <c r="F1063" s="31"/>
      <c r="G1063" s="31" t="s">
        <v>29</v>
      </c>
      <c r="H1063" s="31" t="s">
        <v>142</v>
      </c>
      <c r="I1063" s="31"/>
      <c r="J1063" s="31" t="s">
        <v>377</v>
      </c>
      <c r="K1063" s="31" t="s">
        <v>107</v>
      </c>
      <c r="L1063" s="31" t="s">
        <v>86</v>
      </c>
      <c r="M1063" s="31"/>
      <c r="N1063" s="31"/>
      <c r="O1063" s="31"/>
      <c r="P1063" s="31"/>
      <c r="Q1063" s="31"/>
      <c r="R1063" s="31"/>
      <c r="S1063" s="31"/>
      <c r="T1063" s="31" t="s">
        <v>7863</v>
      </c>
      <c r="U1063" s="31" t="s">
        <v>7864</v>
      </c>
      <c r="V1063" s="31"/>
      <c r="W1063" s="31"/>
      <c r="X1063" s="31"/>
      <c r="Y1063" s="31"/>
      <c r="Z1063" s="31"/>
    </row>
    <row r="1064" ht="22.5" customHeight="1">
      <c r="A1064" s="30" t="s">
        <v>7865</v>
      </c>
      <c r="B1064" s="31" t="s">
        <v>7866</v>
      </c>
      <c r="C1064" s="33"/>
      <c r="D1064" s="31" t="s">
        <v>7867</v>
      </c>
      <c r="E1064" s="31" t="s">
        <v>7868</v>
      </c>
      <c r="F1064" s="31" t="s">
        <v>7869</v>
      </c>
      <c r="G1064" s="31" t="s">
        <v>29</v>
      </c>
      <c r="H1064" s="31" t="s">
        <v>142</v>
      </c>
      <c r="I1064" s="31" t="s">
        <v>1242</v>
      </c>
      <c r="J1064" s="31" t="s">
        <v>84</v>
      </c>
      <c r="K1064" s="31" t="s">
        <v>107</v>
      </c>
      <c r="L1064" s="31" t="s">
        <v>280</v>
      </c>
      <c r="M1064" s="31" t="s">
        <v>41</v>
      </c>
      <c r="N1064" s="31" t="s">
        <v>120</v>
      </c>
      <c r="O1064" s="31"/>
      <c r="P1064" s="31"/>
      <c r="Q1064" s="31"/>
      <c r="R1064" s="31" t="s">
        <v>93</v>
      </c>
      <c r="S1064" s="31" t="s">
        <v>94</v>
      </c>
      <c r="T1064" s="31" t="s">
        <v>7870</v>
      </c>
      <c r="U1064" s="31" t="s">
        <v>7871</v>
      </c>
      <c r="V1064" s="31"/>
      <c r="W1064" s="31"/>
      <c r="X1064" s="31"/>
      <c r="Y1064" s="31"/>
      <c r="Z1064" s="31"/>
    </row>
    <row r="1065" ht="22.5" customHeight="1">
      <c r="A1065" s="30" t="s">
        <v>7872</v>
      </c>
      <c r="B1065" s="31" t="s">
        <v>7873</v>
      </c>
      <c r="C1065" s="33"/>
      <c r="D1065" s="31" t="s">
        <v>7874</v>
      </c>
      <c r="E1065" s="31" t="s">
        <v>7875</v>
      </c>
      <c r="F1065" s="31" t="s">
        <v>7876</v>
      </c>
      <c r="G1065" s="31" t="s">
        <v>42</v>
      </c>
      <c r="H1065" s="31" t="s">
        <v>142</v>
      </c>
      <c r="I1065" s="31" t="s">
        <v>6028</v>
      </c>
      <c r="J1065" s="31" t="s">
        <v>84</v>
      </c>
      <c r="K1065" s="31" t="s">
        <v>85</v>
      </c>
      <c r="L1065" s="31" t="s">
        <v>86</v>
      </c>
      <c r="M1065" s="31" t="s">
        <v>101</v>
      </c>
      <c r="N1065" s="31" t="s">
        <v>155</v>
      </c>
      <c r="O1065" s="31"/>
      <c r="P1065" s="31" t="s">
        <v>675</v>
      </c>
      <c r="Q1065" s="30" t="s">
        <v>7877</v>
      </c>
      <c r="R1065" s="31" t="s">
        <v>93</v>
      </c>
      <c r="S1065" s="31" t="s">
        <v>1947</v>
      </c>
      <c r="T1065" s="31" t="s">
        <v>7878</v>
      </c>
      <c r="U1065" s="31" t="s">
        <v>7879</v>
      </c>
      <c r="V1065" s="31"/>
      <c r="W1065" s="31"/>
      <c r="X1065" s="31"/>
      <c r="Y1065" s="31"/>
      <c r="Z1065" s="31"/>
    </row>
    <row r="1066" ht="22.5" customHeight="1">
      <c r="A1066" s="30" t="s">
        <v>7880</v>
      </c>
      <c r="B1066" s="31" t="s">
        <v>5425</v>
      </c>
      <c r="C1066" s="33"/>
      <c r="D1066" s="31" t="s">
        <v>7881</v>
      </c>
      <c r="E1066" s="31" t="s">
        <v>7882</v>
      </c>
      <c r="F1066" s="31" t="s">
        <v>7883</v>
      </c>
      <c r="G1066" s="31" t="s">
        <v>42</v>
      </c>
      <c r="H1066" s="31" t="s">
        <v>142</v>
      </c>
      <c r="I1066" s="31" t="s">
        <v>7742</v>
      </c>
      <c r="J1066" s="31" t="s">
        <v>84</v>
      </c>
      <c r="K1066" s="31" t="s">
        <v>173</v>
      </c>
      <c r="L1066" s="31" t="s">
        <v>654</v>
      </c>
      <c r="M1066" s="31" t="s">
        <v>88</v>
      </c>
      <c r="N1066" s="31" t="s">
        <v>89</v>
      </c>
      <c r="O1066" s="31"/>
      <c r="P1066" s="31" t="s">
        <v>3013</v>
      </c>
      <c r="Q1066" s="31"/>
      <c r="R1066" s="31" t="s">
        <v>93</v>
      </c>
      <c r="S1066" s="31" t="s">
        <v>94</v>
      </c>
      <c r="T1066" s="31" t="s">
        <v>7884</v>
      </c>
      <c r="U1066" s="31" t="s">
        <v>7885</v>
      </c>
      <c r="V1066" s="30" t="s">
        <v>7886</v>
      </c>
      <c r="W1066" s="31"/>
      <c r="X1066" s="31"/>
      <c r="Y1066" s="31"/>
      <c r="Z1066" s="31"/>
    </row>
    <row r="1067" ht="22.5" customHeight="1">
      <c r="A1067" s="30" t="s">
        <v>7887</v>
      </c>
      <c r="B1067" s="31" t="s">
        <v>7888</v>
      </c>
      <c r="C1067" s="33"/>
      <c r="D1067" s="31" t="s">
        <v>7889</v>
      </c>
      <c r="E1067" s="31" t="s">
        <v>7890</v>
      </c>
      <c r="F1067" s="31" t="s">
        <v>7891</v>
      </c>
      <c r="G1067" s="31" t="s">
        <v>23</v>
      </c>
      <c r="H1067" s="31" t="s">
        <v>142</v>
      </c>
      <c r="I1067" s="31" t="s">
        <v>291</v>
      </c>
      <c r="J1067" s="31" t="s">
        <v>84</v>
      </c>
      <c r="K1067" s="31" t="s">
        <v>85</v>
      </c>
      <c r="L1067" s="31" t="s">
        <v>280</v>
      </c>
      <c r="M1067" s="39" t="s">
        <v>393</v>
      </c>
      <c r="N1067" s="31" t="s">
        <v>185</v>
      </c>
      <c r="O1067" s="31"/>
      <c r="P1067" s="31"/>
      <c r="Q1067" s="31"/>
      <c r="R1067" s="31" t="s">
        <v>93</v>
      </c>
      <c r="S1067" s="31" t="s">
        <v>94</v>
      </c>
      <c r="T1067" s="31" t="s">
        <v>7892</v>
      </c>
      <c r="U1067" s="31" t="s">
        <v>7893</v>
      </c>
      <c r="V1067" s="31"/>
      <c r="W1067" s="31"/>
      <c r="X1067" s="31"/>
      <c r="Y1067" s="31"/>
      <c r="Z1067" s="31"/>
    </row>
    <row r="1068" ht="22.5" customHeight="1">
      <c r="A1068" s="30" t="s">
        <v>7894</v>
      </c>
      <c r="B1068" s="31" t="s">
        <v>7896</v>
      </c>
      <c r="C1068" s="33"/>
      <c r="D1068" s="31" t="s">
        <v>7897</v>
      </c>
      <c r="E1068" s="31" t="s">
        <v>7898</v>
      </c>
      <c r="F1068" s="31"/>
      <c r="G1068" s="31" t="s">
        <v>35</v>
      </c>
      <c r="H1068" s="31" t="s">
        <v>142</v>
      </c>
      <c r="I1068" s="31" t="s">
        <v>686</v>
      </c>
      <c r="J1068" s="31" t="s">
        <v>84</v>
      </c>
      <c r="K1068" s="31" t="s">
        <v>173</v>
      </c>
      <c r="L1068" s="31"/>
      <c r="M1068" s="31" t="s">
        <v>41</v>
      </c>
      <c r="N1068" s="31" t="s">
        <v>120</v>
      </c>
      <c r="O1068" s="31"/>
      <c r="P1068" s="31"/>
      <c r="Q1068" s="31"/>
      <c r="R1068" s="31"/>
      <c r="S1068" s="31"/>
      <c r="T1068" s="31" t="s">
        <v>7899</v>
      </c>
      <c r="U1068" s="31" t="s">
        <v>7900</v>
      </c>
      <c r="V1068" s="31"/>
      <c r="W1068" s="31"/>
      <c r="X1068" s="31"/>
      <c r="Y1068" s="31"/>
      <c r="Z1068" s="31"/>
    </row>
    <row r="1069" ht="22.5" customHeight="1">
      <c r="A1069" s="30" t="s">
        <v>7901</v>
      </c>
      <c r="B1069" s="31" t="s">
        <v>3918</v>
      </c>
      <c r="C1069" s="32" t="s">
        <v>2</v>
      </c>
      <c r="D1069" s="31" t="s">
        <v>7902</v>
      </c>
      <c r="E1069" s="31" t="s">
        <v>7903</v>
      </c>
      <c r="F1069" s="31" t="s">
        <v>7904</v>
      </c>
      <c r="G1069" s="31" t="s">
        <v>23</v>
      </c>
      <c r="H1069" s="31" t="s">
        <v>142</v>
      </c>
      <c r="I1069" s="31" t="s">
        <v>513</v>
      </c>
      <c r="J1069" s="31" t="s">
        <v>84</v>
      </c>
      <c r="K1069" s="31" t="s">
        <v>107</v>
      </c>
      <c r="L1069" s="31" t="s">
        <v>280</v>
      </c>
      <c r="M1069" s="31" t="s">
        <v>120</v>
      </c>
      <c r="N1069" s="31" t="s">
        <v>88</v>
      </c>
      <c r="O1069" s="31"/>
      <c r="P1069" s="31" t="s">
        <v>4054</v>
      </c>
      <c r="Q1069" s="31"/>
      <c r="R1069" s="31" t="s">
        <v>93</v>
      </c>
      <c r="S1069" s="31" t="s">
        <v>776</v>
      </c>
      <c r="T1069" s="31" t="s">
        <v>7905</v>
      </c>
      <c r="U1069" s="31" t="s">
        <v>7906</v>
      </c>
      <c r="V1069" s="31"/>
      <c r="W1069" s="31"/>
      <c r="X1069" s="31"/>
      <c r="Y1069" s="31"/>
      <c r="Z1069" s="31"/>
    </row>
    <row r="1070" ht="22.5" customHeight="1">
      <c r="A1070" s="30" t="s">
        <v>7908</v>
      </c>
      <c r="B1070" s="31" t="s">
        <v>7909</v>
      </c>
      <c r="C1070" s="33"/>
      <c r="D1070" s="31" t="s">
        <v>7910</v>
      </c>
      <c r="E1070" s="31" t="s">
        <v>7911</v>
      </c>
      <c r="F1070" s="31" t="s">
        <v>7912</v>
      </c>
      <c r="G1070" s="31" t="s">
        <v>23</v>
      </c>
      <c r="H1070" s="31" t="s">
        <v>142</v>
      </c>
      <c r="I1070" s="31" t="s">
        <v>5662</v>
      </c>
      <c r="J1070" s="31" t="s">
        <v>84</v>
      </c>
      <c r="K1070" s="31" t="s">
        <v>107</v>
      </c>
      <c r="L1070" s="31" t="s">
        <v>280</v>
      </c>
      <c r="M1070" s="31" t="s">
        <v>89</v>
      </c>
      <c r="N1070" s="31" t="s">
        <v>108</v>
      </c>
      <c r="O1070" s="31"/>
      <c r="P1070" s="31"/>
      <c r="Q1070" s="30" t="s">
        <v>7913</v>
      </c>
      <c r="R1070" s="31" t="s">
        <v>93</v>
      </c>
      <c r="S1070" s="31" t="s">
        <v>689</v>
      </c>
      <c r="T1070" s="31" t="s">
        <v>7914</v>
      </c>
      <c r="U1070" s="31" t="s">
        <v>7915</v>
      </c>
      <c r="V1070" s="31"/>
      <c r="W1070" s="31"/>
      <c r="X1070" s="31"/>
      <c r="Y1070" s="31"/>
      <c r="Z1070" s="31"/>
    </row>
    <row r="1071" ht="22.5" customHeight="1">
      <c r="A1071" s="30" t="s">
        <v>7916</v>
      </c>
      <c r="B1071" s="31" t="s">
        <v>7917</v>
      </c>
      <c r="C1071" s="33"/>
      <c r="D1071" s="31" t="s">
        <v>7918</v>
      </c>
      <c r="E1071" s="31" t="s">
        <v>7919</v>
      </c>
      <c r="F1071" s="31"/>
      <c r="G1071" s="31" t="s">
        <v>23</v>
      </c>
      <c r="H1071" s="31" t="s">
        <v>142</v>
      </c>
      <c r="I1071" s="31" t="s">
        <v>336</v>
      </c>
      <c r="J1071" s="31" t="s">
        <v>84</v>
      </c>
      <c r="K1071" s="31"/>
      <c r="L1071" s="31"/>
      <c r="M1071" s="31" t="s">
        <v>152</v>
      </c>
      <c r="N1071" s="31" t="s">
        <v>153</v>
      </c>
      <c r="O1071" s="31"/>
      <c r="P1071" s="31"/>
      <c r="Q1071" s="31"/>
      <c r="R1071" s="31"/>
      <c r="S1071" s="31"/>
      <c r="T1071" s="31" t="s">
        <v>7920</v>
      </c>
      <c r="U1071" s="31" t="s">
        <v>7921</v>
      </c>
      <c r="V1071" s="31"/>
      <c r="W1071" s="31"/>
      <c r="X1071" s="31"/>
      <c r="Y1071" s="31"/>
      <c r="Z1071" s="31"/>
    </row>
    <row r="1072" ht="22.5" customHeight="1">
      <c r="A1072" s="30" t="s">
        <v>7922</v>
      </c>
      <c r="B1072" s="31" t="s">
        <v>7923</v>
      </c>
      <c r="C1072" s="33"/>
      <c r="D1072" s="31" t="s">
        <v>7924</v>
      </c>
      <c r="E1072" s="31" t="s">
        <v>7925</v>
      </c>
      <c r="F1072" s="31" t="s">
        <v>7926</v>
      </c>
      <c r="G1072" s="31" t="s">
        <v>23</v>
      </c>
      <c r="H1072" s="31" t="s">
        <v>142</v>
      </c>
      <c r="I1072" s="31" t="s">
        <v>1663</v>
      </c>
      <c r="J1072" s="31" t="s">
        <v>84</v>
      </c>
      <c r="K1072" s="31" t="s">
        <v>107</v>
      </c>
      <c r="L1072" s="31" t="s">
        <v>280</v>
      </c>
      <c r="M1072" s="31" t="s">
        <v>155</v>
      </c>
      <c r="N1072" s="31" t="s">
        <v>52</v>
      </c>
      <c r="O1072" s="31"/>
      <c r="P1072" s="31" t="s">
        <v>7927</v>
      </c>
      <c r="Q1072" s="31"/>
      <c r="R1072" s="31" t="s">
        <v>93</v>
      </c>
      <c r="S1072" s="31" t="s">
        <v>94</v>
      </c>
      <c r="T1072" s="31" t="s">
        <v>7928</v>
      </c>
      <c r="U1072" s="31" t="s">
        <v>7929</v>
      </c>
      <c r="V1072" s="31"/>
      <c r="W1072" s="31"/>
      <c r="X1072" s="31"/>
      <c r="Y1072" s="31"/>
      <c r="Z1072" s="31"/>
    </row>
    <row r="1073" ht="22.5" customHeight="1">
      <c r="A1073" s="30" t="s">
        <v>7930</v>
      </c>
      <c r="B1073" s="31" t="s">
        <v>7931</v>
      </c>
      <c r="C1073" s="33"/>
      <c r="D1073" s="31" t="s">
        <v>7932</v>
      </c>
      <c r="E1073" s="31" t="s">
        <v>7933</v>
      </c>
      <c r="F1073" s="31" t="s">
        <v>7934</v>
      </c>
      <c r="G1073" s="31" t="s">
        <v>23</v>
      </c>
      <c r="H1073" s="31" t="s">
        <v>142</v>
      </c>
      <c r="I1073" s="31" t="s">
        <v>4087</v>
      </c>
      <c r="J1073" s="31" t="s">
        <v>84</v>
      </c>
      <c r="K1073" s="31" t="s">
        <v>107</v>
      </c>
      <c r="L1073" s="31" t="s">
        <v>280</v>
      </c>
      <c r="M1073" s="31" t="s">
        <v>88</v>
      </c>
      <c r="N1073" s="31" t="s">
        <v>89</v>
      </c>
      <c r="O1073" s="31"/>
      <c r="P1073" s="31" t="s">
        <v>399</v>
      </c>
      <c r="Q1073" s="30" t="s">
        <v>7935</v>
      </c>
      <c r="R1073" s="31" t="s">
        <v>93</v>
      </c>
      <c r="S1073" s="31" t="s">
        <v>689</v>
      </c>
      <c r="T1073" s="31" t="s">
        <v>7936</v>
      </c>
      <c r="U1073" s="31" t="s">
        <v>7937</v>
      </c>
      <c r="V1073" s="31"/>
      <c r="W1073" s="31"/>
      <c r="X1073" s="31"/>
      <c r="Y1073" s="31"/>
      <c r="Z1073" s="31"/>
    </row>
    <row r="1074" ht="22.5" customHeight="1">
      <c r="A1074" s="30" t="s">
        <v>7938</v>
      </c>
      <c r="B1074" s="31" t="s">
        <v>7939</v>
      </c>
      <c r="C1074" s="33"/>
      <c r="D1074" s="31" t="s">
        <v>7940</v>
      </c>
      <c r="E1074" s="31" t="s">
        <v>7941</v>
      </c>
      <c r="F1074" s="31" t="s">
        <v>7942</v>
      </c>
      <c r="G1074" s="31" t="s">
        <v>23</v>
      </c>
      <c r="H1074" s="31" t="s">
        <v>142</v>
      </c>
      <c r="I1074" s="31" t="s">
        <v>1778</v>
      </c>
      <c r="J1074" s="31" t="s">
        <v>84</v>
      </c>
      <c r="K1074" s="31" t="s">
        <v>85</v>
      </c>
      <c r="L1074" s="31" t="s">
        <v>226</v>
      </c>
      <c r="M1074" s="31" t="s">
        <v>108</v>
      </c>
      <c r="N1074" s="31" t="s">
        <v>101</v>
      </c>
      <c r="O1074" s="31"/>
      <c r="P1074" s="31" t="s">
        <v>3013</v>
      </c>
      <c r="Q1074" s="31"/>
      <c r="R1074" s="31" t="s">
        <v>93</v>
      </c>
      <c r="S1074" s="31" t="s">
        <v>94</v>
      </c>
      <c r="T1074" s="31" t="s">
        <v>7943</v>
      </c>
      <c r="U1074" s="31" t="s">
        <v>7944</v>
      </c>
      <c r="V1074" s="31"/>
      <c r="W1074" s="31"/>
      <c r="X1074" s="31"/>
      <c r="Y1074" s="31"/>
      <c r="Z1074" s="31"/>
    </row>
    <row r="1075" ht="22.5" customHeight="1">
      <c r="A1075" s="30" t="s">
        <v>7946</v>
      </c>
      <c r="B1075" s="31" t="s">
        <v>7947</v>
      </c>
      <c r="C1075" s="33"/>
      <c r="D1075" s="31" t="s">
        <v>7948</v>
      </c>
      <c r="E1075" s="31" t="s">
        <v>7949</v>
      </c>
      <c r="F1075" s="31"/>
      <c r="G1075" s="31" t="s">
        <v>23</v>
      </c>
      <c r="H1075" s="31" t="s">
        <v>142</v>
      </c>
      <c r="I1075" s="31" t="s">
        <v>119</v>
      </c>
      <c r="J1075" s="31" t="s">
        <v>84</v>
      </c>
      <c r="K1075" s="31" t="s">
        <v>107</v>
      </c>
      <c r="L1075" s="31" t="s">
        <v>226</v>
      </c>
      <c r="M1075" s="39" t="s">
        <v>227</v>
      </c>
      <c r="N1075" s="31" t="s">
        <v>144</v>
      </c>
      <c r="O1075" s="31"/>
      <c r="P1075" s="31"/>
      <c r="Q1075" s="31"/>
      <c r="R1075" s="31"/>
      <c r="S1075" s="31"/>
      <c r="T1075" s="31" t="s">
        <v>7950</v>
      </c>
      <c r="U1075" s="31" t="s">
        <v>7951</v>
      </c>
      <c r="V1075" s="31"/>
      <c r="W1075" s="31"/>
      <c r="X1075" s="31"/>
      <c r="Y1075" s="31"/>
      <c r="Z1075" s="31"/>
    </row>
    <row r="1076" ht="22.5" customHeight="1">
      <c r="A1076" s="30" t="s">
        <v>7952</v>
      </c>
      <c r="B1076" s="31" t="s">
        <v>7953</v>
      </c>
      <c r="C1076" s="33"/>
      <c r="D1076" s="31" t="s">
        <v>7954</v>
      </c>
      <c r="E1076" s="31" t="s">
        <v>7955</v>
      </c>
      <c r="F1076" s="31"/>
      <c r="G1076" s="31" t="s">
        <v>23</v>
      </c>
      <c r="H1076" s="31" t="s">
        <v>142</v>
      </c>
      <c r="I1076" s="31" t="s">
        <v>2689</v>
      </c>
      <c r="J1076" s="31" t="s">
        <v>84</v>
      </c>
      <c r="K1076" s="31" t="s">
        <v>107</v>
      </c>
      <c r="L1076" s="31" t="s">
        <v>280</v>
      </c>
      <c r="M1076" s="31" t="s">
        <v>569</v>
      </c>
      <c r="N1076" s="39" t="s">
        <v>600</v>
      </c>
      <c r="O1076" s="31"/>
      <c r="P1076" s="31"/>
      <c r="Q1076" s="31"/>
      <c r="R1076" s="31"/>
      <c r="S1076" s="31"/>
      <c r="T1076" s="31" t="s">
        <v>7956</v>
      </c>
      <c r="U1076" s="31" t="s">
        <v>7957</v>
      </c>
      <c r="V1076" s="31"/>
      <c r="W1076" s="31"/>
      <c r="X1076" s="31"/>
      <c r="Y1076" s="31"/>
      <c r="Z1076" s="31"/>
    </row>
    <row r="1077" ht="22.5" customHeight="1">
      <c r="A1077" s="30" t="s">
        <v>7958</v>
      </c>
      <c r="B1077" s="31" t="s">
        <v>7959</v>
      </c>
      <c r="C1077" s="33"/>
      <c r="D1077" s="31" t="s">
        <v>7960</v>
      </c>
      <c r="E1077" s="31" t="s">
        <v>7961</v>
      </c>
      <c r="F1077" s="31"/>
      <c r="G1077" s="31" t="s">
        <v>29</v>
      </c>
      <c r="H1077" s="31" t="s">
        <v>142</v>
      </c>
      <c r="I1077" s="31" t="s">
        <v>1151</v>
      </c>
      <c r="J1077" s="31" t="s">
        <v>84</v>
      </c>
      <c r="K1077" s="31"/>
      <c r="L1077" s="31"/>
      <c r="M1077" s="31" t="s">
        <v>41</v>
      </c>
      <c r="N1077" s="31" t="s">
        <v>120</v>
      </c>
      <c r="O1077" s="31"/>
      <c r="P1077" s="31"/>
      <c r="Q1077" s="31"/>
      <c r="R1077" s="31"/>
      <c r="S1077" s="31"/>
      <c r="T1077" s="31" t="s">
        <v>7962</v>
      </c>
      <c r="U1077" s="31" t="s">
        <v>7963</v>
      </c>
      <c r="V1077" s="31"/>
      <c r="W1077" s="31"/>
      <c r="X1077" s="31"/>
      <c r="Y1077" s="31"/>
      <c r="Z1077" s="31"/>
    </row>
    <row r="1078" ht="22.5" customHeight="1">
      <c r="A1078" s="30" t="s">
        <v>7964</v>
      </c>
      <c r="B1078" s="31" t="s">
        <v>7965</v>
      </c>
      <c r="C1078" s="33"/>
      <c r="D1078" s="31" t="s">
        <v>7966</v>
      </c>
      <c r="E1078" s="31" t="s">
        <v>7967</v>
      </c>
      <c r="F1078" s="31" t="s">
        <v>7968</v>
      </c>
      <c r="G1078" s="31" t="s">
        <v>68</v>
      </c>
      <c r="H1078" s="31" t="s">
        <v>142</v>
      </c>
      <c r="I1078" s="31" t="s">
        <v>1768</v>
      </c>
      <c r="J1078" s="31" t="s">
        <v>84</v>
      </c>
      <c r="K1078" s="31" t="s">
        <v>85</v>
      </c>
      <c r="L1078" s="31" t="s">
        <v>86</v>
      </c>
      <c r="M1078" s="31" t="s">
        <v>542</v>
      </c>
      <c r="N1078" s="31" t="s">
        <v>210</v>
      </c>
      <c r="O1078" s="31"/>
      <c r="P1078" s="31"/>
      <c r="Q1078" s="30" t="s">
        <v>7969</v>
      </c>
      <c r="R1078" s="31" t="s">
        <v>93</v>
      </c>
      <c r="S1078" s="31" t="s">
        <v>2629</v>
      </c>
      <c r="T1078" s="31" t="s">
        <v>7970</v>
      </c>
      <c r="U1078" s="31" t="s">
        <v>7971</v>
      </c>
      <c r="V1078" s="31"/>
      <c r="W1078" s="31"/>
      <c r="X1078" s="31"/>
      <c r="Y1078" s="31"/>
      <c r="Z1078" s="31"/>
    </row>
    <row r="1079" ht="22.5" customHeight="1">
      <c r="A1079" s="30" t="s">
        <v>7972</v>
      </c>
      <c r="B1079" s="31" t="s">
        <v>7973</v>
      </c>
      <c r="C1079" s="33"/>
      <c r="D1079" s="31" t="s">
        <v>7974</v>
      </c>
      <c r="E1079" s="31" t="s">
        <v>7975</v>
      </c>
      <c r="F1079" s="31"/>
      <c r="G1079" s="31" t="s">
        <v>29</v>
      </c>
      <c r="H1079" s="31" t="s">
        <v>142</v>
      </c>
      <c r="I1079" s="31" t="s">
        <v>877</v>
      </c>
      <c r="J1079" s="31" t="s">
        <v>84</v>
      </c>
      <c r="K1079" s="31"/>
      <c r="L1079" s="31"/>
      <c r="M1079" s="39" t="s">
        <v>227</v>
      </c>
      <c r="N1079" s="39" t="s">
        <v>228</v>
      </c>
      <c r="O1079" s="31"/>
      <c r="P1079" s="31"/>
      <c r="Q1079" s="31"/>
      <c r="R1079" s="31"/>
      <c r="S1079" s="31"/>
      <c r="T1079" s="31" t="s">
        <v>7976</v>
      </c>
      <c r="U1079" s="31" t="s">
        <v>7977</v>
      </c>
      <c r="V1079" s="31"/>
      <c r="W1079" s="31"/>
      <c r="X1079" s="31"/>
      <c r="Y1079" s="31"/>
      <c r="Z1079" s="31"/>
    </row>
    <row r="1080" ht="22.5" customHeight="1">
      <c r="A1080" s="30" t="s">
        <v>7978</v>
      </c>
      <c r="B1080" s="31" t="s">
        <v>7979</v>
      </c>
      <c r="C1080" s="33"/>
      <c r="D1080" s="31" t="s">
        <v>7980</v>
      </c>
      <c r="E1080" s="31" t="s">
        <v>7981</v>
      </c>
      <c r="F1080" s="31"/>
      <c r="G1080" s="31" t="s">
        <v>25</v>
      </c>
      <c r="H1080" s="31" t="s">
        <v>142</v>
      </c>
      <c r="I1080" s="31" t="s">
        <v>119</v>
      </c>
      <c r="J1080" s="31" t="s">
        <v>84</v>
      </c>
      <c r="K1080" s="31"/>
      <c r="L1080" s="31"/>
      <c r="M1080" s="31" t="s">
        <v>52</v>
      </c>
      <c r="N1080" s="31" t="s">
        <v>144</v>
      </c>
      <c r="O1080" s="31"/>
      <c r="P1080" s="31"/>
      <c r="Q1080" s="31"/>
      <c r="R1080" s="31"/>
      <c r="S1080" s="31"/>
      <c r="T1080" s="31" t="s">
        <v>7982</v>
      </c>
      <c r="U1080" s="31" t="s">
        <v>7983</v>
      </c>
      <c r="V1080" s="31"/>
      <c r="W1080" s="31"/>
      <c r="X1080" s="31"/>
      <c r="Y1080" s="31"/>
      <c r="Z1080" s="31"/>
    </row>
    <row r="1081" ht="22.5" customHeight="1">
      <c r="A1081" s="30" t="s">
        <v>7984</v>
      </c>
      <c r="B1081" s="39" t="s">
        <v>7985</v>
      </c>
      <c r="C1081" s="33"/>
      <c r="D1081" s="31" t="s">
        <v>7986</v>
      </c>
      <c r="E1081" s="31" t="s">
        <v>7987</v>
      </c>
      <c r="F1081" s="31" t="s">
        <v>7988</v>
      </c>
      <c r="G1081" s="31" t="s">
        <v>37</v>
      </c>
      <c r="H1081" s="31" t="s">
        <v>142</v>
      </c>
      <c r="I1081" s="31" t="s">
        <v>850</v>
      </c>
      <c r="J1081" s="31" t="s">
        <v>84</v>
      </c>
      <c r="K1081" s="31" t="s">
        <v>107</v>
      </c>
      <c r="L1081" s="31" t="s">
        <v>226</v>
      </c>
      <c r="M1081" s="31" t="s">
        <v>542</v>
      </c>
      <c r="N1081" s="31" t="s">
        <v>210</v>
      </c>
      <c r="O1081" s="31"/>
      <c r="P1081" s="31" t="s">
        <v>186</v>
      </c>
      <c r="Q1081" s="31"/>
      <c r="R1081" s="31" t="s">
        <v>93</v>
      </c>
      <c r="S1081" s="31" t="s">
        <v>188</v>
      </c>
      <c r="T1081" s="31" t="s">
        <v>7989</v>
      </c>
      <c r="U1081" s="31" t="s">
        <v>7990</v>
      </c>
      <c r="V1081" s="31"/>
      <c r="W1081" s="31"/>
      <c r="X1081" s="31"/>
      <c r="Y1081" s="31"/>
      <c r="Z1081" s="31" t="s">
        <v>7991</v>
      </c>
    </row>
    <row r="1082" ht="22.5" customHeight="1">
      <c r="A1082" s="30" t="s">
        <v>7992</v>
      </c>
      <c r="B1082" s="39" t="s">
        <v>5022</v>
      </c>
      <c r="C1082" s="33"/>
      <c r="D1082" s="31" t="s">
        <v>7994</v>
      </c>
      <c r="E1082" s="31" t="s">
        <v>7995</v>
      </c>
      <c r="F1082" s="31" t="s">
        <v>7996</v>
      </c>
      <c r="G1082" s="31" t="s">
        <v>25</v>
      </c>
      <c r="H1082" s="31" t="s">
        <v>142</v>
      </c>
      <c r="I1082" s="31" t="s">
        <v>1242</v>
      </c>
      <c r="J1082" s="31" t="s">
        <v>84</v>
      </c>
      <c r="K1082" s="31" t="s">
        <v>173</v>
      </c>
      <c r="L1082" s="31" t="s">
        <v>280</v>
      </c>
      <c r="M1082" s="31" t="s">
        <v>210</v>
      </c>
      <c r="N1082" s="31" t="s">
        <v>152</v>
      </c>
      <c r="O1082" s="31"/>
      <c r="P1082" s="31" t="s">
        <v>7997</v>
      </c>
      <c r="Q1082" s="31"/>
      <c r="R1082" s="31" t="s">
        <v>93</v>
      </c>
      <c r="S1082" s="31" t="s">
        <v>94</v>
      </c>
      <c r="T1082" s="31" t="s">
        <v>7998</v>
      </c>
      <c r="U1082" s="31" t="s">
        <v>7990</v>
      </c>
      <c r="V1082" s="31"/>
      <c r="W1082" s="31"/>
      <c r="X1082" s="31"/>
      <c r="Y1082" s="31"/>
      <c r="Z1082" s="31"/>
    </row>
    <row r="1083" ht="22.5" customHeight="1">
      <c r="A1083" s="30" t="s">
        <v>7999</v>
      </c>
      <c r="B1083" s="31" t="s">
        <v>8000</v>
      </c>
      <c r="C1083" s="33"/>
      <c r="D1083" s="31" t="s">
        <v>8001</v>
      </c>
      <c r="E1083" s="31" t="s">
        <v>8002</v>
      </c>
      <c r="F1083" s="31"/>
      <c r="G1083" s="31" t="s">
        <v>38</v>
      </c>
      <c r="H1083" s="31" t="s">
        <v>142</v>
      </c>
      <c r="I1083" s="31"/>
      <c r="J1083" s="31"/>
      <c r="K1083" s="31"/>
      <c r="L1083" s="31"/>
      <c r="M1083" s="31"/>
      <c r="N1083" s="31"/>
      <c r="O1083" s="31"/>
      <c r="P1083" s="31"/>
      <c r="Q1083" s="31"/>
      <c r="R1083" s="31"/>
      <c r="S1083" s="31"/>
      <c r="T1083" s="31" t="s">
        <v>8003</v>
      </c>
      <c r="U1083" s="31" t="s">
        <v>8004</v>
      </c>
      <c r="V1083" s="31"/>
      <c r="W1083" s="31"/>
      <c r="X1083" s="31"/>
      <c r="Y1083" s="31"/>
      <c r="Z1083" s="31"/>
    </row>
    <row r="1084" ht="22.5" customHeight="1">
      <c r="A1084" s="30" t="s">
        <v>8005</v>
      </c>
      <c r="B1084" s="31" t="s">
        <v>8006</v>
      </c>
      <c r="C1084" s="33"/>
      <c r="D1084" s="31" t="s">
        <v>8007</v>
      </c>
      <c r="E1084" s="31" t="s">
        <v>8008</v>
      </c>
      <c r="F1084" s="31" t="s">
        <v>8009</v>
      </c>
      <c r="G1084" s="31" t="s">
        <v>38</v>
      </c>
      <c r="H1084" s="31" t="s">
        <v>142</v>
      </c>
      <c r="I1084" s="31" t="s">
        <v>750</v>
      </c>
      <c r="J1084" s="31" t="s">
        <v>84</v>
      </c>
      <c r="K1084" s="31" t="s">
        <v>85</v>
      </c>
      <c r="L1084" s="31" t="s">
        <v>226</v>
      </c>
      <c r="M1084" s="31" t="s">
        <v>185</v>
      </c>
      <c r="N1084" s="31" t="s">
        <v>41</v>
      </c>
      <c r="O1084" s="31"/>
      <c r="P1084" s="31" t="s">
        <v>436</v>
      </c>
      <c r="Q1084" s="31"/>
      <c r="R1084" s="31" t="s">
        <v>93</v>
      </c>
      <c r="S1084" s="31" t="s">
        <v>8010</v>
      </c>
      <c r="T1084" s="31" t="s">
        <v>8011</v>
      </c>
      <c r="U1084" s="31" t="s">
        <v>8012</v>
      </c>
      <c r="V1084" s="30" t="s">
        <v>8013</v>
      </c>
      <c r="W1084" s="31"/>
      <c r="X1084" s="31"/>
      <c r="Y1084" s="31"/>
      <c r="Z1084" s="31" t="s">
        <v>8014</v>
      </c>
    </row>
    <row r="1085" ht="22.5" customHeight="1">
      <c r="A1085" s="30" t="s">
        <v>8015</v>
      </c>
      <c r="B1085" s="31" t="s">
        <v>644</v>
      </c>
      <c r="C1085" s="33"/>
      <c r="D1085" s="31" t="s">
        <v>8016</v>
      </c>
      <c r="E1085" s="31" t="s">
        <v>8017</v>
      </c>
      <c r="F1085" s="31" t="s">
        <v>8018</v>
      </c>
      <c r="G1085" s="31" t="s">
        <v>38</v>
      </c>
      <c r="H1085" s="31" t="s">
        <v>142</v>
      </c>
      <c r="I1085" s="31" t="s">
        <v>264</v>
      </c>
      <c r="J1085" s="31" t="s">
        <v>84</v>
      </c>
      <c r="K1085" s="31" t="s">
        <v>107</v>
      </c>
      <c r="L1085" s="31" t="s">
        <v>86</v>
      </c>
      <c r="M1085" s="31" t="s">
        <v>120</v>
      </c>
      <c r="N1085" s="31" t="s">
        <v>88</v>
      </c>
      <c r="O1085" s="31"/>
      <c r="P1085" s="31" t="s">
        <v>109</v>
      </c>
      <c r="Q1085" s="31"/>
      <c r="R1085" s="31" t="s">
        <v>93</v>
      </c>
      <c r="S1085" s="31" t="s">
        <v>94</v>
      </c>
      <c r="T1085" s="31" t="s">
        <v>8020</v>
      </c>
      <c r="U1085" s="31" t="s">
        <v>8021</v>
      </c>
      <c r="V1085" s="31"/>
      <c r="W1085" s="31"/>
      <c r="X1085" s="31"/>
      <c r="Y1085" s="31"/>
      <c r="Z1085" s="31"/>
    </row>
    <row r="1086" ht="22.5" customHeight="1">
      <c r="A1086" s="30" t="s">
        <v>8022</v>
      </c>
      <c r="B1086" s="31" t="s">
        <v>8023</v>
      </c>
      <c r="C1086" s="33"/>
      <c r="D1086" s="31" t="s">
        <v>8024</v>
      </c>
      <c r="E1086" s="31" t="s">
        <v>8025</v>
      </c>
      <c r="F1086" s="31" t="s">
        <v>8026</v>
      </c>
      <c r="G1086" s="31" t="s">
        <v>38</v>
      </c>
      <c r="H1086" s="31" t="s">
        <v>142</v>
      </c>
      <c r="I1086" s="31" t="s">
        <v>860</v>
      </c>
      <c r="J1086" s="31" t="s">
        <v>84</v>
      </c>
      <c r="K1086" s="31" t="s">
        <v>173</v>
      </c>
      <c r="L1086" s="31" t="s">
        <v>226</v>
      </c>
      <c r="M1086" s="31" t="s">
        <v>88</v>
      </c>
      <c r="N1086" s="31" t="s">
        <v>89</v>
      </c>
      <c r="O1086" s="31"/>
      <c r="P1086" s="31" t="s">
        <v>4880</v>
      </c>
      <c r="Q1086" s="31"/>
      <c r="R1086" s="31" t="s">
        <v>93</v>
      </c>
      <c r="S1086" s="31" t="s">
        <v>94</v>
      </c>
      <c r="T1086" s="31" t="s">
        <v>8027</v>
      </c>
      <c r="U1086" s="31" t="s">
        <v>8028</v>
      </c>
      <c r="V1086" s="31"/>
      <c r="W1086" s="31"/>
      <c r="X1086" s="31"/>
      <c r="Y1086" s="31"/>
      <c r="Z1086" s="31"/>
    </row>
    <row r="1087" ht="22.5" customHeight="1">
      <c r="A1087" s="30" t="s">
        <v>8029</v>
      </c>
      <c r="B1087" s="31" t="s">
        <v>8030</v>
      </c>
      <c r="C1087" s="33"/>
      <c r="D1087" s="31" t="s">
        <v>8031</v>
      </c>
      <c r="E1087" s="31" t="s">
        <v>8032</v>
      </c>
      <c r="F1087" s="31" t="s">
        <v>8033</v>
      </c>
      <c r="G1087" s="31" t="s">
        <v>96</v>
      </c>
      <c r="H1087" s="31" t="s">
        <v>142</v>
      </c>
      <c r="I1087" s="31" t="s">
        <v>209</v>
      </c>
      <c r="J1087" s="31" t="s">
        <v>84</v>
      </c>
      <c r="K1087" s="31" t="s">
        <v>85</v>
      </c>
      <c r="L1087" s="31" t="s">
        <v>86</v>
      </c>
      <c r="M1087" s="31" t="s">
        <v>41</v>
      </c>
      <c r="N1087" s="31" t="s">
        <v>120</v>
      </c>
      <c r="O1087" s="31"/>
      <c r="P1087" s="31"/>
      <c r="Q1087" s="31"/>
      <c r="R1087" s="31" t="s">
        <v>93</v>
      </c>
      <c r="S1087" s="31" t="s">
        <v>94</v>
      </c>
      <c r="T1087" s="31" t="s">
        <v>8034</v>
      </c>
      <c r="U1087" s="31" t="s">
        <v>8035</v>
      </c>
      <c r="V1087" s="31"/>
      <c r="W1087" s="31"/>
      <c r="X1087" s="31"/>
      <c r="Y1087" s="31"/>
      <c r="Z1087" s="31"/>
    </row>
    <row r="1088" ht="22.5" customHeight="1">
      <c r="A1088" s="30" t="s">
        <v>8036</v>
      </c>
      <c r="B1088" s="31" t="s">
        <v>8037</v>
      </c>
      <c r="C1088" s="33"/>
      <c r="D1088" s="31" t="s">
        <v>8038</v>
      </c>
      <c r="E1088" s="31" t="s">
        <v>8039</v>
      </c>
      <c r="F1088" s="31" t="s">
        <v>8040</v>
      </c>
      <c r="G1088" s="31" t="s">
        <v>39</v>
      </c>
      <c r="H1088" s="31" t="s">
        <v>142</v>
      </c>
      <c r="I1088" s="31" t="s">
        <v>209</v>
      </c>
      <c r="J1088" s="31" t="s">
        <v>84</v>
      </c>
      <c r="K1088" s="31" t="s">
        <v>173</v>
      </c>
      <c r="L1088" s="31" t="s">
        <v>86</v>
      </c>
      <c r="M1088" s="39" t="s">
        <v>228</v>
      </c>
      <c r="N1088" s="31" t="s">
        <v>185</v>
      </c>
      <c r="O1088" s="31"/>
      <c r="P1088" s="31" t="s">
        <v>109</v>
      </c>
      <c r="Q1088" s="31"/>
      <c r="R1088" s="31" t="s">
        <v>93</v>
      </c>
      <c r="S1088" s="31" t="s">
        <v>188</v>
      </c>
      <c r="T1088" s="31" t="s">
        <v>8041</v>
      </c>
      <c r="U1088" s="31" t="s">
        <v>8042</v>
      </c>
      <c r="V1088" s="31"/>
      <c r="W1088" s="31"/>
      <c r="X1088" s="31"/>
      <c r="Y1088" s="31"/>
      <c r="Z1088" s="31" t="s">
        <v>8043</v>
      </c>
    </row>
    <row r="1089" ht="22.5" customHeight="1">
      <c r="A1089" s="30" t="s">
        <v>8044</v>
      </c>
      <c r="B1089" s="31" t="s">
        <v>8045</v>
      </c>
      <c r="C1089" s="33"/>
      <c r="D1089" s="31" t="s">
        <v>8046</v>
      </c>
      <c r="E1089" s="31" t="s">
        <v>8047</v>
      </c>
      <c r="F1089" s="31"/>
      <c r="G1089" s="31" t="s">
        <v>36</v>
      </c>
      <c r="H1089" s="31" t="s">
        <v>142</v>
      </c>
      <c r="I1089" s="31" t="s">
        <v>4087</v>
      </c>
      <c r="J1089" s="31" t="s">
        <v>84</v>
      </c>
      <c r="K1089" s="31"/>
      <c r="L1089" s="31"/>
      <c r="M1089" s="31" t="s">
        <v>41</v>
      </c>
      <c r="N1089" s="31" t="s">
        <v>120</v>
      </c>
      <c r="O1089" s="31"/>
      <c r="P1089" s="31"/>
      <c r="Q1089" s="31"/>
      <c r="R1089" s="31"/>
      <c r="S1089" s="31"/>
      <c r="T1089" s="31" t="s">
        <v>8048</v>
      </c>
      <c r="U1089" s="31" t="s">
        <v>8049</v>
      </c>
      <c r="V1089" s="31"/>
      <c r="W1089" s="31"/>
      <c r="X1089" s="31"/>
      <c r="Y1089" s="31"/>
      <c r="Z1089" s="31"/>
    </row>
    <row r="1090" ht="22.5" customHeight="1">
      <c r="A1090" s="30" t="s">
        <v>8050</v>
      </c>
      <c r="B1090" s="31" t="s">
        <v>8051</v>
      </c>
      <c r="C1090" s="33"/>
      <c r="D1090" s="31" t="s">
        <v>8052</v>
      </c>
      <c r="E1090" s="31" t="s">
        <v>8053</v>
      </c>
      <c r="F1090" s="31" t="s">
        <v>8054</v>
      </c>
      <c r="G1090" s="31" t="s">
        <v>25</v>
      </c>
      <c r="H1090" s="31" t="s">
        <v>142</v>
      </c>
      <c r="I1090" s="31" t="s">
        <v>1722</v>
      </c>
      <c r="J1090" s="31" t="s">
        <v>84</v>
      </c>
      <c r="K1090" s="31" t="s">
        <v>107</v>
      </c>
      <c r="L1090" s="31" t="s">
        <v>86</v>
      </c>
      <c r="M1090" s="31" t="s">
        <v>41</v>
      </c>
      <c r="N1090" s="31" t="s">
        <v>120</v>
      </c>
      <c r="O1090" s="31"/>
      <c r="P1090" s="31" t="s">
        <v>399</v>
      </c>
      <c r="Q1090" s="31"/>
      <c r="R1090" s="31" t="s">
        <v>93</v>
      </c>
      <c r="S1090" s="31" t="s">
        <v>8010</v>
      </c>
      <c r="T1090" s="31" t="s">
        <v>8055</v>
      </c>
      <c r="U1090" s="31" t="s">
        <v>8056</v>
      </c>
      <c r="V1090" s="31"/>
      <c r="W1090" s="31"/>
      <c r="X1090" s="31"/>
      <c r="Y1090" s="31"/>
      <c r="Z1090" s="31" t="s">
        <v>8057</v>
      </c>
    </row>
    <row r="1091" ht="22.5" customHeight="1">
      <c r="A1091" s="30" t="s">
        <v>8058</v>
      </c>
      <c r="B1091" s="31" t="s">
        <v>1624</v>
      </c>
      <c r="C1091" s="33"/>
      <c r="D1091" s="31" t="s">
        <v>8059</v>
      </c>
      <c r="E1091" s="31" t="s">
        <v>8060</v>
      </c>
      <c r="F1091" s="31" t="s">
        <v>8061</v>
      </c>
      <c r="G1091" s="31" t="s">
        <v>36</v>
      </c>
      <c r="H1091" s="31" t="s">
        <v>142</v>
      </c>
      <c r="I1091" s="31" t="s">
        <v>1242</v>
      </c>
      <c r="J1091" s="31" t="s">
        <v>377</v>
      </c>
      <c r="K1091" s="31" t="s">
        <v>173</v>
      </c>
      <c r="L1091" s="31" t="s">
        <v>131</v>
      </c>
      <c r="M1091" s="31" t="s">
        <v>542</v>
      </c>
      <c r="N1091" s="31" t="s">
        <v>210</v>
      </c>
      <c r="O1091" s="31" t="s">
        <v>8062</v>
      </c>
      <c r="P1091" s="31" t="s">
        <v>436</v>
      </c>
      <c r="Q1091" s="30" t="s">
        <v>8063</v>
      </c>
      <c r="R1091" s="31" t="s">
        <v>93</v>
      </c>
      <c r="S1091" s="31" t="s">
        <v>7105</v>
      </c>
      <c r="T1091" s="31" t="s">
        <v>8064</v>
      </c>
      <c r="U1091" s="31" t="s">
        <v>8065</v>
      </c>
      <c r="V1091" s="31"/>
      <c r="W1091" s="31"/>
      <c r="X1091" s="31"/>
      <c r="Y1091" s="31"/>
      <c r="Z1091" s="31"/>
    </row>
    <row r="1092" ht="22.5" customHeight="1">
      <c r="A1092" s="30" t="s">
        <v>8066</v>
      </c>
      <c r="B1092" s="31" t="s">
        <v>3845</v>
      </c>
      <c r="C1092" s="33"/>
      <c r="D1092" s="31" t="s">
        <v>8067</v>
      </c>
      <c r="E1092" s="31" t="s">
        <v>8068</v>
      </c>
      <c r="F1092" s="31" t="s">
        <v>8069</v>
      </c>
      <c r="G1092" s="31" t="s">
        <v>36</v>
      </c>
      <c r="H1092" s="31" t="s">
        <v>142</v>
      </c>
      <c r="I1092" s="31" t="s">
        <v>750</v>
      </c>
      <c r="J1092" s="31" t="s">
        <v>84</v>
      </c>
      <c r="K1092" s="31" t="s">
        <v>107</v>
      </c>
      <c r="L1092" s="31" t="s">
        <v>654</v>
      </c>
      <c r="M1092" s="31" t="s">
        <v>120</v>
      </c>
      <c r="N1092" s="31" t="s">
        <v>88</v>
      </c>
      <c r="O1092" s="31"/>
      <c r="P1092" s="31" t="s">
        <v>5545</v>
      </c>
      <c r="Q1092" s="30" t="s">
        <v>8070</v>
      </c>
      <c r="R1092" s="31" t="s">
        <v>93</v>
      </c>
      <c r="S1092" s="31" t="s">
        <v>2629</v>
      </c>
      <c r="T1092" s="31" t="s">
        <v>8071</v>
      </c>
      <c r="U1092" s="31" t="s">
        <v>8072</v>
      </c>
      <c r="V1092" s="31"/>
      <c r="W1092" s="31"/>
      <c r="X1092" s="31"/>
      <c r="Y1092" s="31"/>
      <c r="Z1092" s="31"/>
    </row>
    <row r="1093" ht="22.5" customHeight="1">
      <c r="A1093" s="30" t="s">
        <v>8073</v>
      </c>
      <c r="B1093" s="31" t="s">
        <v>8074</v>
      </c>
      <c r="C1093" s="33"/>
      <c r="D1093" s="31" t="s">
        <v>8075</v>
      </c>
      <c r="E1093" s="31" t="s">
        <v>8076</v>
      </c>
      <c r="F1093" s="31"/>
      <c r="G1093" s="31" t="s">
        <v>30</v>
      </c>
      <c r="H1093" s="31" t="s">
        <v>142</v>
      </c>
      <c r="I1093" s="31" t="s">
        <v>750</v>
      </c>
      <c r="J1093" s="31" t="s">
        <v>84</v>
      </c>
      <c r="K1093" s="31"/>
      <c r="L1093" s="31"/>
      <c r="M1093" s="31" t="s">
        <v>152</v>
      </c>
      <c r="N1093" s="31" t="s">
        <v>153</v>
      </c>
      <c r="O1093" s="31"/>
      <c r="P1093" s="31"/>
      <c r="Q1093" s="31"/>
      <c r="R1093" s="31"/>
      <c r="S1093" s="31"/>
      <c r="T1093" s="31" t="s">
        <v>8078</v>
      </c>
      <c r="U1093" s="31" t="s">
        <v>8079</v>
      </c>
      <c r="V1093" s="31"/>
      <c r="W1093" s="31"/>
      <c r="X1093" s="31"/>
      <c r="Y1093" s="31"/>
      <c r="Z1093" s="31"/>
    </row>
    <row r="1094" ht="22.5" customHeight="1">
      <c r="A1094" s="30" t="s">
        <v>8080</v>
      </c>
      <c r="B1094" s="31" t="s">
        <v>8081</v>
      </c>
      <c r="C1094" s="33"/>
      <c r="D1094" s="31" t="s">
        <v>8082</v>
      </c>
      <c r="E1094" s="31" t="s">
        <v>8083</v>
      </c>
      <c r="F1094" s="31" t="s">
        <v>8084</v>
      </c>
      <c r="G1094" s="31" t="s">
        <v>30</v>
      </c>
      <c r="H1094" s="31" t="s">
        <v>142</v>
      </c>
      <c r="I1094" s="31" t="s">
        <v>925</v>
      </c>
      <c r="J1094" s="31" t="s">
        <v>84</v>
      </c>
      <c r="K1094" s="31" t="s">
        <v>85</v>
      </c>
      <c r="L1094" s="31" t="s">
        <v>226</v>
      </c>
      <c r="M1094" s="31" t="s">
        <v>52</v>
      </c>
      <c r="N1094" s="31" t="s">
        <v>144</v>
      </c>
      <c r="O1094" s="31"/>
      <c r="P1094" s="31"/>
      <c r="Q1094" s="31"/>
      <c r="R1094" s="31" t="s">
        <v>93</v>
      </c>
      <c r="S1094" s="31" t="s">
        <v>94</v>
      </c>
      <c r="T1094" s="31" t="s">
        <v>8085</v>
      </c>
      <c r="U1094" s="31" t="s">
        <v>8086</v>
      </c>
      <c r="V1094" s="31"/>
      <c r="W1094" s="31"/>
      <c r="X1094" s="31"/>
      <c r="Y1094" s="31"/>
      <c r="Z1094" s="31"/>
    </row>
    <row r="1095" ht="22.5" customHeight="1">
      <c r="A1095" s="30" t="s">
        <v>8087</v>
      </c>
      <c r="B1095" s="31" t="s">
        <v>8088</v>
      </c>
      <c r="C1095" s="33"/>
      <c r="D1095" s="31" t="s">
        <v>8089</v>
      </c>
      <c r="E1095" s="31" t="s">
        <v>8090</v>
      </c>
      <c r="F1095" s="31"/>
      <c r="G1095" s="31" t="s">
        <v>30</v>
      </c>
      <c r="H1095" s="31" t="s">
        <v>142</v>
      </c>
      <c r="I1095" s="31" t="s">
        <v>8091</v>
      </c>
      <c r="J1095" s="31" t="s">
        <v>84</v>
      </c>
      <c r="K1095" s="31"/>
      <c r="L1095" s="31"/>
      <c r="M1095" s="31" t="s">
        <v>41</v>
      </c>
      <c r="N1095" s="31" t="s">
        <v>120</v>
      </c>
      <c r="O1095" s="31"/>
      <c r="P1095" s="31"/>
      <c r="Q1095" s="31"/>
      <c r="R1095" s="31"/>
      <c r="S1095" s="31"/>
      <c r="T1095" s="31" t="s">
        <v>8092</v>
      </c>
      <c r="U1095" s="31" t="s">
        <v>8093</v>
      </c>
      <c r="V1095" s="31"/>
      <c r="W1095" s="31"/>
      <c r="X1095" s="31"/>
      <c r="Y1095" s="31"/>
      <c r="Z1095" s="31"/>
    </row>
    <row r="1096" ht="22.5" customHeight="1">
      <c r="A1096" s="30" t="s">
        <v>8094</v>
      </c>
      <c r="B1096" s="31" t="s">
        <v>8095</v>
      </c>
      <c r="C1096" s="33"/>
      <c r="D1096" s="31" t="s">
        <v>8096</v>
      </c>
      <c r="E1096" s="31" t="s">
        <v>8097</v>
      </c>
      <c r="F1096" s="31" t="s">
        <v>8098</v>
      </c>
      <c r="G1096" s="31" t="s">
        <v>29</v>
      </c>
      <c r="H1096" s="31" t="s">
        <v>142</v>
      </c>
      <c r="I1096" s="31" t="s">
        <v>6085</v>
      </c>
      <c r="J1096" s="31" t="s">
        <v>84</v>
      </c>
      <c r="K1096" s="31" t="s">
        <v>107</v>
      </c>
      <c r="L1096" s="31" t="s">
        <v>86</v>
      </c>
      <c r="M1096" s="31" t="s">
        <v>185</v>
      </c>
      <c r="N1096" s="31" t="s">
        <v>41</v>
      </c>
      <c r="O1096" s="31"/>
      <c r="P1096" s="31" t="s">
        <v>436</v>
      </c>
      <c r="Q1096" s="30" t="s">
        <v>8099</v>
      </c>
      <c r="R1096" s="31" t="s">
        <v>93</v>
      </c>
      <c r="S1096" s="31" t="s">
        <v>8100</v>
      </c>
      <c r="T1096" s="31" t="s">
        <v>8101</v>
      </c>
      <c r="U1096" s="31" t="s">
        <v>8102</v>
      </c>
      <c r="V1096" s="31"/>
      <c r="W1096" s="31"/>
      <c r="X1096" s="39" t="s">
        <v>8103</v>
      </c>
      <c r="Y1096" s="31" t="s">
        <v>8104</v>
      </c>
      <c r="Z1096" s="31"/>
    </row>
    <row r="1097" ht="22.5" customHeight="1">
      <c r="A1097" s="30" t="s">
        <v>8105</v>
      </c>
      <c r="B1097" s="31" t="s">
        <v>8106</v>
      </c>
      <c r="C1097" s="33"/>
      <c r="D1097" s="31" t="s">
        <v>8107</v>
      </c>
      <c r="E1097" s="31" t="s">
        <v>8108</v>
      </c>
      <c r="F1097" s="31"/>
      <c r="G1097" s="31" t="s">
        <v>25</v>
      </c>
      <c r="H1097" s="31" t="s">
        <v>142</v>
      </c>
      <c r="I1097" s="31"/>
      <c r="J1097" s="31"/>
      <c r="K1097" s="31"/>
      <c r="L1097" s="31"/>
      <c r="M1097" s="31"/>
      <c r="N1097" s="31"/>
      <c r="O1097" s="31"/>
      <c r="P1097" s="31"/>
      <c r="Q1097" s="31"/>
      <c r="R1097" s="31"/>
      <c r="S1097" s="31"/>
      <c r="T1097" s="31" t="s">
        <v>8109</v>
      </c>
      <c r="U1097" s="31" t="s">
        <v>8110</v>
      </c>
      <c r="V1097" s="31"/>
      <c r="W1097" s="31"/>
      <c r="X1097" s="31"/>
      <c r="Y1097" s="31"/>
      <c r="Z1097" s="31"/>
    </row>
    <row r="1098" ht="22.5" customHeight="1">
      <c r="A1098" s="30" t="s">
        <v>8111</v>
      </c>
      <c r="B1098" s="31" t="s">
        <v>8112</v>
      </c>
      <c r="C1098" s="33"/>
      <c r="D1098" s="31" t="s">
        <v>8113</v>
      </c>
      <c r="E1098" s="31" t="s">
        <v>8114</v>
      </c>
      <c r="F1098" s="31"/>
      <c r="G1098" s="31" t="s">
        <v>29</v>
      </c>
      <c r="H1098" s="31" t="s">
        <v>142</v>
      </c>
      <c r="I1098" s="31" t="s">
        <v>850</v>
      </c>
      <c r="J1098" s="31" t="s">
        <v>84</v>
      </c>
      <c r="K1098" s="31"/>
      <c r="L1098" s="31"/>
      <c r="M1098" s="39" t="s">
        <v>227</v>
      </c>
      <c r="N1098" s="39" t="s">
        <v>228</v>
      </c>
      <c r="O1098" s="31"/>
      <c r="P1098" s="31"/>
      <c r="Q1098" s="31"/>
      <c r="R1098" s="31"/>
      <c r="S1098" s="31"/>
      <c r="T1098" s="31" t="s">
        <v>8115</v>
      </c>
      <c r="U1098" s="31" t="s">
        <v>8116</v>
      </c>
      <c r="V1098" s="31"/>
      <c r="W1098" s="31"/>
      <c r="X1098" s="31"/>
      <c r="Y1098" s="31"/>
      <c r="Z1098" s="31"/>
    </row>
    <row r="1099" ht="22.5" customHeight="1">
      <c r="A1099" s="30" t="s">
        <v>8117</v>
      </c>
      <c r="B1099" s="31" t="s">
        <v>8118</v>
      </c>
      <c r="C1099" s="33"/>
      <c r="D1099" s="31" t="s">
        <v>8119</v>
      </c>
      <c r="E1099" s="31" t="s">
        <v>8120</v>
      </c>
      <c r="F1099" s="31"/>
      <c r="G1099" s="31" t="s">
        <v>29</v>
      </c>
      <c r="H1099" s="31" t="s">
        <v>142</v>
      </c>
      <c r="I1099" s="31" t="s">
        <v>1276</v>
      </c>
      <c r="J1099" s="31" t="s">
        <v>84</v>
      </c>
      <c r="K1099" s="31"/>
      <c r="L1099" s="31"/>
      <c r="M1099" s="31" t="s">
        <v>152</v>
      </c>
      <c r="N1099" s="31" t="s">
        <v>153</v>
      </c>
      <c r="O1099" s="31"/>
      <c r="P1099" s="31"/>
      <c r="Q1099" s="31"/>
      <c r="R1099" s="31"/>
      <c r="S1099" s="31"/>
      <c r="T1099" s="31" t="s">
        <v>8121</v>
      </c>
      <c r="U1099" s="31" t="s">
        <v>8122</v>
      </c>
      <c r="V1099" s="31"/>
      <c r="W1099" s="31"/>
      <c r="X1099" s="31"/>
      <c r="Y1099" s="31"/>
      <c r="Z1099" s="31"/>
    </row>
    <row r="1100" ht="22.5" customHeight="1">
      <c r="A1100" s="30" t="s">
        <v>8123</v>
      </c>
      <c r="B1100" s="31" t="s">
        <v>1860</v>
      </c>
      <c r="C1100" s="33"/>
      <c r="D1100" s="31" t="s">
        <v>8124</v>
      </c>
      <c r="E1100" s="31" t="s">
        <v>8125</v>
      </c>
      <c r="F1100" s="31" t="s">
        <v>8126</v>
      </c>
      <c r="G1100" s="31" t="s">
        <v>23</v>
      </c>
      <c r="H1100" s="31" t="s">
        <v>142</v>
      </c>
      <c r="I1100" s="31" t="s">
        <v>143</v>
      </c>
      <c r="J1100" s="31" t="s">
        <v>377</v>
      </c>
      <c r="K1100" s="31" t="s">
        <v>173</v>
      </c>
      <c r="L1100" s="31" t="s">
        <v>131</v>
      </c>
      <c r="M1100" s="31" t="s">
        <v>88</v>
      </c>
      <c r="N1100" s="31" t="s">
        <v>89</v>
      </c>
      <c r="O1100" s="31"/>
      <c r="P1100" s="31"/>
      <c r="Q1100" s="31"/>
      <c r="R1100" s="31" t="s">
        <v>93</v>
      </c>
      <c r="S1100" s="31" t="s">
        <v>94</v>
      </c>
      <c r="T1100" s="31" t="s">
        <v>8127</v>
      </c>
      <c r="U1100" s="31" t="s">
        <v>8128</v>
      </c>
      <c r="V1100" s="31"/>
      <c r="W1100" s="31"/>
      <c r="X1100" s="31"/>
      <c r="Y1100" s="31"/>
      <c r="Z1100" s="31"/>
    </row>
    <row r="1101" ht="22.5" customHeight="1">
      <c r="A1101" s="30" t="s">
        <v>8129</v>
      </c>
      <c r="B1101" s="31" t="s">
        <v>8130</v>
      </c>
      <c r="C1101" s="33"/>
      <c r="D1101" s="31" t="s">
        <v>8131</v>
      </c>
      <c r="E1101" s="31" t="s">
        <v>8132</v>
      </c>
      <c r="F1101" s="31" t="s">
        <v>8133</v>
      </c>
      <c r="G1101" s="31" t="s">
        <v>35</v>
      </c>
      <c r="H1101" s="31" t="s">
        <v>142</v>
      </c>
      <c r="I1101" s="31" t="s">
        <v>877</v>
      </c>
      <c r="J1101" s="31" t="s">
        <v>84</v>
      </c>
      <c r="K1101" s="31" t="s">
        <v>173</v>
      </c>
      <c r="L1101" s="31" t="s">
        <v>131</v>
      </c>
      <c r="M1101" s="31" t="s">
        <v>344</v>
      </c>
      <c r="N1101" s="31" t="s">
        <v>190</v>
      </c>
      <c r="O1101" s="31"/>
      <c r="P1101" s="31" t="s">
        <v>399</v>
      </c>
      <c r="Q1101" s="30" t="s">
        <v>8134</v>
      </c>
      <c r="R1101" s="31" t="s">
        <v>93</v>
      </c>
      <c r="S1101" s="31" t="s">
        <v>842</v>
      </c>
      <c r="T1101" s="31" t="s">
        <v>8135</v>
      </c>
      <c r="U1101" s="31" t="s">
        <v>8136</v>
      </c>
      <c r="V1101" s="31" t="s">
        <v>8137</v>
      </c>
      <c r="W1101" s="31"/>
      <c r="X1101" s="31"/>
      <c r="Y1101" s="31"/>
      <c r="Z1101" s="31"/>
    </row>
    <row r="1102" ht="22.5" customHeight="1">
      <c r="A1102" s="30" t="s">
        <v>8138</v>
      </c>
      <c r="B1102" s="31" t="s">
        <v>8139</v>
      </c>
      <c r="C1102" s="33"/>
      <c r="D1102" s="31" t="s">
        <v>8140</v>
      </c>
      <c r="E1102" s="31" t="s">
        <v>8141</v>
      </c>
      <c r="F1102" s="31" t="s">
        <v>8142</v>
      </c>
      <c r="G1102" s="31" t="s">
        <v>23</v>
      </c>
      <c r="H1102" s="31" t="s">
        <v>142</v>
      </c>
      <c r="I1102" s="31" t="s">
        <v>319</v>
      </c>
      <c r="J1102" s="31" t="s">
        <v>84</v>
      </c>
      <c r="K1102" s="31" t="s">
        <v>85</v>
      </c>
      <c r="L1102" s="31" t="s">
        <v>86</v>
      </c>
      <c r="M1102" s="31" t="s">
        <v>41</v>
      </c>
      <c r="N1102" s="31" t="s">
        <v>120</v>
      </c>
      <c r="O1102" s="31"/>
      <c r="P1102" s="31" t="s">
        <v>399</v>
      </c>
      <c r="Q1102" s="30" t="s">
        <v>8143</v>
      </c>
      <c r="R1102" s="31" t="s">
        <v>93</v>
      </c>
      <c r="S1102" s="31" t="s">
        <v>842</v>
      </c>
      <c r="T1102" s="31" t="s">
        <v>8144</v>
      </c>
      <c r="U1102" s="31" t="s">
        <v>8145</v>
      </c>
      <c r="V1102" s="31"/>
      <c r="W1102" s="31"/>
      <c r="X1102" s="31"/>
      <c r="Y1102" s="31"/>
      <c r="Z1102" s="31"/>
    </row>
    <row r="1103" ht="22.5" customHeight="1">
      <c r="A1103" s="30" t="s">
        <v>8146</v>
      </c>
      <c r="B1103" s="31" t="s">
        <v>8147</v>
      </c>
      <c r="C1103" s="33"/>
      <c r="D1103" s="31" t="s">
        <v>8148</v>
      </c>
      <c r="E1103" s="31" t="s">
        <v>8149</v>
      </c>
      <c r="F1103" s="31" t="s">
        <v>8150</v>
      </c>
      <c r="G1103" s="31" t="s">
        <v>29</v>
      </c>
      <c r="H1103" s="31" t="s">
        <v>142</v>
      </c>
      <c r="I1103" s="31" t="s">
        <v>2689</v>
      </c>
      <c r="J1103" s="31" t="s">
        <v>84</v>
      </c>
      <c r="K1103" s="31" t="s">
        <v>173</v>
      </c>
      <c r="L1103" s="31" t="s">
        <v>131</v>
      </c>
      <c r="M1103" s="31" t="s">
        <v>88</v>
      </c>
      <c r="N1103" s="31" t="s">
        <v>89</v>
      </c>
      <c r="O1103" s="31"/>
      <c r="P1103" s="31"/>
      <c r="Q1103" s="31"/>
      <c r="R1103" s="31" t="s">
        <v>93</v>
      </c>
      <c r="S1103" s="31" t="s">
        <v>94</v>
      </c>
      <c r="T1103" s="31" t="s">
        <v>8151</v>
      </c>
      <c r="U1103" s="31" t="s">
        <v>8152</v>
      </c>
      <c r="V1103" s="31"/>
      <c r="W1103" s="31"/>
      <c r="X1103" s="31"/>
      <c r="Y1103" s="31"/>
      <c r="Z1103" s="31"/>
    </row>
    <row r="1104" ht="22.5" customHeight="1">
      <c r="A1104" s="30" t="s">
        <v>8153</v>
      </c>
      <c r="B1104" s="31" t="s">
        <v>8154</v>
      </c>
      <c r="C1104" s="33"/>
      <c r="D1104" s="31" t="s">
        <v>8155</v>
      </c>
      <c r="E1104" s="31" t="s">
        <v>8156</v>
      </c>
      <c r="F1104" s="31"/>
      <c r="G1104" s="31" t="s">
        <v>35</v>
      </c>
      <c r="H1104" s="31" t="s">
        <v>142</v>
      </c>
      <c r="I1104" s="31"/>
      <c r="J1104" s="31"/>
      <c r="K1104" s="31"/>
      <c r="L1104" s="31"/>
      <c r="M1104" s="31"/>
      <c r="N1104" s="31"/>
      <c r="O1104" s="31"/>
      <c r="P1104" s="31"/>
      <c r="Q1104" s="31"/>
      <c r="R1104" s="31"/>
      <c r="S1104" s="31"/>
      <c r="T1104" s="31" t="s">
        <v>8157</v>
      </c>
      <c r="U1104" s="31" t="s">
        <v>8158</v>
      </c>
      <c r="V1104" s="31"/>
      <c r="W1104" s="31"/>
      <c r="X1104" s="31"/>
      <c r="Y1104" s="31"/>
      <c r="Z1104" s="31"/>
    </row>
    <row r="1105" ht="22.5" customHeight="1">
      <c r="A1105" s="30" t="s">
        <v>8160</v>
      </c>
      <c r="B1105" s="31" t="s">
        <v>8161</v>
      </c>
      <c r="C1105" s="33"/>
      <c r="D1105" s="31" t="s">
        <v>8162</v>
      </c>
      <c r="E1105" s="31" t="s">
        <v>8163</v>
      </c>
      <c r="F1105" s="31"/>
      <c r="G1105" s="31" t="s">
        <v>8164</v>
      </c>
      <c r="H1105" s="31" t="s">
        <v>8165</v>
      </c>
      <c r="I1105" s="31" t="s">
        <v>490</v>
      </c>
      <c r="J1105" s="31" t="s">
        <v>377</v>
      </c>
      <c r="K1105" s="31" t="s">
        <v>85</v>
      </c>
      <c r="L1105" s="31" t="s">
        <v>8166</v>
      </c>
      <c r="M1105" s="31" t="s">
        <v>108</v>
      </c>
      <c r="N1105" s="31" t="s">
        <v>41</v>
      </c>
      <c r="O1105" s="31"/>
      <c r="P1105" s="31"/>
      <c r="Q1105" s="31"/>
      <c r="R1105" s="31" t="s">
        <v>93</v>
      </c>
      <c r="S1105" s="31" t="s">
        <v>94</v>
      </c>
      <c r="T1105" s="31"/>
      <c r="U1105" s="31" t="s">
        <v>8167</v>
      </c>
      <c r="V1105" s="31"/>
      <c r="W1105" s="31"/>
      <c r="X1105" s="31"/>
      <c r="Y1105" s="31"/>
      <c r="Z1105" s="31"/>
    </row>
    <row r="1106" ht="22.5" customHeight="1">
      <c r="A1106" s="30" t="s">
        <v>8168</v>
      </c>
      <c r="B1106" s="31" t="s">
        <v>8169</v>
      </c>
      <c r="C1106" s="33"/>
      <c r="D1106" s="31" t="s">
        <v>8170</v>
      </c>
      <c r="E1106" s="31" t="s">
        <v>8171</v>
      </c>
      <c r="F1106" s="31"/>
      <c r="G1106" s="31" t="s">
        <v>25</v>
      </c>
      <c r="H1106" s="31" t="s">
        <v>129</v>
      </c>
      <c r="I1106" s="31" t="s">
        <v>490</v>
      </c>
      <c r="J1106" s="31" t="s">
        <v>84</v>
      </c>
      <c r="K1106" s="31" t="s">
        <v>85</v>
      </c>
      <c r="L1106" s="31" t="s">
        <v>654</v>
      </c>
      <c r="M1106" s="31" t="s">
        <v>89</v>
      </c>
      <c r="N1106" s="31" t="s">
        <v>108</v>
      </c>
      <c r="O1106" s="31"/>
      <c r="P1106" s="31" t="s">
        <v>775</v>
      </c>
      <c r="Q1106" s="31"/>
      <c r="R1106" s="31"/>
      <c r="S1106" s="31"/>
      <c r="T1106" s="31"/>
      <c r="U1106" s="31" t="s">
        <v>8172</v>
      </c>
      <c r="V1106" s="30" t="s">
        <v>8173</v>
      </c>
      <c r="W1106" s="31"/>
      <c r="X1106" s="31"/>
      <c r="Y1106" s="31"/>
      <c r="Z1106" s="31"/>
    </row>
    <row r="1107" ht="22.5" customHeight="1">
      <c r="A1107" s="30" t="s">
        <v>8174</v>
      </c>
      <c r="B1107" s="31" t="s">
        <v>8175</v>
      </c>
      <c r="C1107" s="33"/>
      <c r="D1107" s="31" t="s">
        <v>78</v>
      </c>
      <c r="E1107" s="31" t="s">
        <v>8176</v>
      </c>
      <c r="F1107" s="31"/>
      <c r="G1107" s="31"/>
      <c r="H1107" s="31" t="s">
        <v>129</v>
      </c>
      <c r="I1107" s="31"/>
      <c r="J1107" s="31"/>
      <c r="K1107" s="31"/>
      <c r="L1107" s="31"/>
      <c r="M1107" s="31"/>
      <c r="N1107" s="31"/>
      <c r="O1107" s="31"/>
      <c r="P1107" s="31"/>
      <c r="Q1107" s="31"/>
      <c r="R1107" s="31"/>
      <c r="S1107" s="31"/>
      <c r="T1107" s="31"/>
      <c r="U1107" s="31" t="s">
        <v>8177</v>
      </c>
      <c r="V1107" s="31"/>
      <c r="W1107" s="31"/>
      <c r="X1107" s="31"/>
      <c r="Y1107" s="31"/>
      <c r="Z1107" s="31"/>
    </row>
    <row r="1108" ht="22.5" customHeight="1">
      <c r="A1108" s="30" t="s">
        <v>8178</v>
      </c>
      <c r="B1108" s="31" t="s">
        <v>8179</v>
      </c>
      <c r="C1108" s="33"/>
      <c r="D1108" s="31" t="s">
        <v>78</v>
      </c>
      <c r="E1108" s="31" t="s">
        <v>8180</v>
      </c>
      <c r="F1108" s="31" t="s">
        <v>8181</v>
      </c>
      <c r="G1108" s="31" t="s">
        <v>25</v>
      </c>
      <c r="H1108" s="31" t="s">
        <v>82</v>
      </c>
      <c r="I1108" s="31" t="s">
        <v>490</v>
      </c>
      <c r="J1108" s="31" t="s">
        <v>84</v>
      </c>
      <c r="K1108" s="31" t="s">
        <v>107</v>
      </c>
      <c r="L1108" s="31" t="s">
        <v>86</v>
      </c>
      <c r="M1108" s="31" t="s">
        <v>120</v>
      </c>
      <c r="N1108" s="31" t="s">
        <v>88</v>
      </c>
      <c r="O1108" s="31"/>
      <c r="P1108" s="31" t="s">
        <v>8182</v>
      </c>
      <c r="Q1108" s="31"/>
      <c r="R1108" s="31"/>
      <c r="S1108" s="31"/>
      <c r="T1108" s="31"/>
      <c r="U1108" s="31" t="s">
        <v>8183</v>
      </c>
      <c r="V1108" s="31"/>
      <c r="W1108" s="31"/>
      <c r="X1108" s="31"/>
      <c r="Y1108" s="31"/>
      <c r="Z1108" s="31"/>
    </row>
    <row r="1109" ht="22.5" customHeight="1">
      <c r="A1109" s="30" t="s">
        <v>8184</v>
      </c>
      <c r="B1109" s="31" t="s">
        <v>8185</v>
      </c>
      <c r="C1109" s="33"/>
      <c r="D1109" s="31" t="s">
        <v>78</v>
      </c>
      <c r="E1109" s="31" t="s">
        <v>8186</v>
      </c>
      <c r="F1109" s="31" t="s">
        <v>8187</v>
      </c>
      <c r="G1109" s="31" t="s">
        <v>25</v>
      </c>
      <c r="H1109" s="31" t="s">
        <v>82</v>
      </c>
      <c r="I1109" s="31" t="s">
        <v>83</v>
      </c>
      <c r="J1109" s="31" t="s">
        <v>84</v>
      </c>
      <c r="K1109" s="31" t="s">
        <v>107</v>
      </c>
      <c r="L1109" s="31" t="s">
        <v>131</v>
      </c>
      <c r="M1109" s="31" t="s">
        <v>185</v>
      </c>
      <c r="N1109" s="31" t="s">
        <v>41</v>
      </c>
      <c r="O1109" s="31"/>
      <c r="P1109" s="31" t="s">
        <v>5855</v>
      </c>
      <c r="Q1109" s="31"/>
      <c r="R1109" s="31"/>
      <c r="S1109" s="31" t="s">
        <v>493</v>
      </c>
      <c r="T1109" s="31"/>
      <c r="U1109" s="31" t="s">
        <v>8188</v>
      </c>
      <c r="V1109" s="31"/>
      <c r="W1109" s="31"/>
      <c r="X1109" s="31"/>
      <c r="Y1109" s="31"/>
      <c r="Z1109" s="31"/>
    </row>
    <row r="1110" ht="22.5" customHeight="1">
      <c r="A1110" s="30" t="s">
        <v>8189</v>
      </c>
      <c r="B1110" s="31" t="s">
        <v>8190</v>
      </c>
      <c r="C1110" s="33"/>
      <c r="D1110" s="31" t="s">
        <v>78</v>
      </c>
      <c r="E1110" s="31" t="s">
        <v>8191</v>
      </c>
      <c r="F1110" s="31"/>
      <c r="G1110" s="31"/>
      <c r="H1110" s="31" t="s">
        <v>82</v>
      </c>
      <c r="I1110" s="31"/>
      <c r="J1110" s="31"/>
      <c r="K1110" s="31"/>
      <c r="L1110" s="31"/>
      <c r="M1110" s="31"/>
      <c r="N1110" s="31"/>
      <c r="O1110" s="31"/>
      <c r="P1110" s="31"/>
      <c r="Q1110" s="31"/>
      <c r="R1110" s="31"/>
      <c r="S1110" s="31"/>
      <c r="T1110" s="31"/>
      <c r="U1110" s="31" t="s">
        <v>8192</v>
      </c>
      <c r="V1110" s="31"/>
      <c r="W1110" s="31"/>
      <c r="X1110" s="31"/>
      <c r="Y1110" s="31"/>
      <c r="Z1110" s="31"/>
    </row>
    <row r="1111" ht="22.5" customHeight="1">
      <c r="A1111" s="30" t="s">
        <v>8193</v>
      </c>
      <c r="B1111" s="31" t="s">
        <v>8194</v>
      </c>
      <c r="C1111" s="33"/>
      <c r="D1111" s="31" t="s">
        <v>78</v>
      </c>
      <c r="E1111" s="31" t="s">
        <v>8195</v>
      </c>
      <c r="F1111" s="31"/>
      <c r="G1111" s="31"/>
      <c r="H1111" s="31" t="s">
        <v>82</v>
      </c>
      <c r="I1111" s="31"/>
      <c r="J1111" s="31"/>
      <c r="K1111" s="31"/>
      <c r="L1111" s="31"/>
      <c r="M1111" s="31"/>
      <c r="N1111" s="31"/>
      <c r="O1111" s="31"/>
      <c r="P1111" s="31"/>
      <c r="Q1111" s="31"/>
      <c r="R1111" s="31"/>
      <c r="S1111" s="31"/>
      <c r="T1111" s="31"/>
      <c r="U1111" s="31" t="s">
        <v>8196</v>
      </c>
      <c r="V1111" s="31"/>
      <c r="W1111" s="31"/>
      <c r="X1111" s="31"/>
      <c r="Y1111" s="31"/>
      <c r="Z1111" s="31"/>
    </row>
    <row r="1112" ht="22.5" customHeight="1">
      <c r="A1112" s="30" t="s">
        <v>8197</v>
      </c>
      <c r="B1112" s="31" t="s">
        <v>8198</v>
      </c>
      <c r="C1112" s="33"/>
      <c r="D1112" s="31" t="s">
        <v>78</v>
      </c>
      <c r="E1112" s="31" t="s">
        <v>8199</v>
      </c>
      <c r="F1112" s="31"/>
      <c r="G1112" s="31"/>
      <c r="H1112" s="31" t="s">
        <v>82</v>
      </c>
      <c r="I1112" s="31"/>
      <c r="J1112" s="31"/>
      <c r="K1112" s="31"/>
      <c r="L1112" s="31"/>
      <c r="M1112" s="31"/>
      <c r="N1112" s="31"/>
      <c r="O1112" s="31"/>
      <c r="P1112" s="31"/>
      <c r="Q1112" s="31"/>
      <c r="R1112" s="31"/>
      <c r="S1112" s="31"/>
      <c r="T1112" s="31" t="s">
        <v>8200</v>
      </c>
      <c r="U1112" s="31" t="s">
        <v>8201</v>
      </c>
      <c r="V1112" s="31"/>
      <c r="W1112" s="31"/>
      <c r="X1112" s="31"/>
      <c r="Y1112" s="31"/>
      <c r="Z1112" s="31"/>
    </row>
    <row r="1113" ht="22.5" customHeight="1">
      <c r="A1113" s="30" t="s">
        <v>8202</v>
      </c>
      <c r="B1113" s="31" t="s">
        <v>8203</v>
      </c>
      <c r="C1113" s="33"/>
      <c r="D1113" s="31" t="s">
        <v>78</v>
      </c>
      <c r="E1113" s="31" t="s">
        <v>8204</v>
      </c>
      <c r="F1113" s="31"/>
      <c r="G1113" s="31" t="s">
        <v>2303</v>
      </c>
      <c r="H1113" s="31" t="s">
        <v>82</v>
      </c>
      <c r="I1113" s="31"/>
      <c r="J1113" s="31"/>
      <c r="K1113" s="31"/>
      <c r="L1113" s="31"/>
      <c r="M1113" s="31"/>
      <c r="N1113" s="31"/>
      <c r="O1113" s="31"/>
      <c r="P1113" s="31"/>
      <c r="Q1113" s="31"/>
      <c r="R1113" s="31"/>
      <c r="S1113" s="31"/>
      <c r="T1113" s="31"/>
      <c r="U1113" s="31" t="s">
        <v>8205</v>
      </c>
      <c r="V1113" s="31"/>
      <c r="W1113" s="31"/>
      <c r="X1113" s="31"/>
      <c r="Y1113" s="31"/>
      <c r="Z1113" s="31"/>
    </row>
    <row r="1114" ht="22.5" customHeight="1">
      <c r="A1114" s="30" t="s">
        <v>8206</v>
      </c>
      <c r="B1114" s="31" t="s">
        <v>8207</v>
      </c>
      <c r="C1114" s="33"/>
      <c r="D1114" s="31" t="s">
        <v>8208</v>
      </c>
      <c r="E1114" s="31" t="s">
        <v>8209</v>
      </c>
      <c r="F1114" s="31"/>
      <c r="G1114" s="31" t="s">
        <v>25</v>
      </c>
      <c r="H1114" s="31" t="s">
        <v>142</v>
      </c>
      <c r="I1114" s="31" t="s">
        <v>3412</v>
      </c>
      <c r="J1114" s="31" t="s">
        <v>84</v>
      </c>
      <c r="K1114" s="31" t="s">
        <v>173</v>
      </c>
      <c r="L1114" s="31" t="s">
        <v>131</v>
      </c>
      <c r="M1114" s="39" t="s">
        <v>227</v>
      </c>
      <c r="N1114" s="39" t="s">
        <v>228</v>
      </c>
      <c r="O1114" s="31" t="s">
        <v>8210</v>
      </c>
      <c r="P1114" s="31" t="s">
        <v>2984</v>
      </c>
      <c r="Q1114" s="31"/>
      <c r="R1114" s="31" t="s">
        <v>93</v>
      </c>
      <c r="S1114" s="31" t="s">
        <v>231</v>
      </c>
      <c r="T1114" s="31" t="s">
        <v>8211</v>
      </c>
      <c r="U1114" s="31" t="s">
        <v>8212</v>
      </c>
      <c r="V1114" s="30" t="s">
        <v>8213</v>
      </c>
      <c r="W1114" s="31"/>
      <c r="X1114" s="31"/>
      <c r="Y1114" s="31"/>
      <c r="Z1114" s="31"/>
    </row>
    <row r="1115" ht="22.5" customHeight="1">
      <c r="A1115" s="30" t="s">
        <v>8214</v>
      </c>
      <c r="B1115" s="31" t="s">
        <v>8215</v>
      </c>
      <c r="C1115" s="33"/>
      <c r="D1115" s="31" t="s">
        <v>8216</v>
      </c>
      <c r="E1115" s="31" t="s">
        <v>8217</v>
      </c>
      <c r="F1115" s="31"/>
      <c r="G1115" s="31" t="s">
        <v>23</v>
      </c>
      <c r="H1115" s="31" t="s">
        <v>142</v>
      </c>
      <c r="I1115" s="31" t="s">
        <v>1592</v>
      </c>
      <c r="J1115" s="31" t="s">
        <v>84</v>
      </c>
      <c r="K1115" s="31"/>
      <c r="L1115" s="31"/>
      <c r="M1115" s="39" t="s">
        <v>228</v>
      </c>
      <c r="N1115" s="31" t="s">
        <v>185</v>
      </c>
      <c r="O1115" s="31"/>
      <c r="P1115" s="31"/>
      <c r="Q1115" s="31"/>
      <c r="R1115" s="31"/>
      <c r="S1115" s="31"/>
      <c r="T1115" s="31" t="s">
        <v>8218</v>
      </c>
      <c r="U1115" s="31" t="s">
        <v>8219</v>
      </c>
      <c r="V1115" s="31"/>
      <c r="W1115" s="31"/>
      <c r="X1115" s="31"/>
      <c r="Y1115" s="31"/>
      <c r="Z1115" s="31"/>
    </row>
    <row r="1116" ht="22.5" customHeight="1">
      <c r="A1116" s="30" t="s">
        <v>8220</v>
      </c>
      <c r="B1116" s="31" t="s">
        <v>8221</v>
      </c>
      <c r="C1116" s="33"/>
      <c r="D1116" s="31" t="s">
        <v>78</v>
      </c>
      <c r="E1116" s="31" t="s">
        <v>8222</v>
      </c>
      <c r="F1116" s="31" t="s">
        <v>8223</v>
      </c>
      <c r="G1116" s="31" t="s">
        <v>790</v>
      </c>
      <c r="H1116" s="31" t="s">
        <v>82</v>
      </c>
      <c r="I1116" s="31" t="s">
        <v>490</v>
      </c>
      <c r="J1116" s="31" t="s">
        <v>84</v>
      </c>
      <c r="K1116" s="31" t="s">
        <v>107</v>
      </c>
      <c r="L1116" s="31" t="s">
        <v>86</v>
      </c>
      <c r="M1116" s="31" t="s">
        <v>89</v>
      </c>
      <c r="N1116" s="31" t="s">
        <v>108</v>
      </c>
      <c r="O1116" s="31"/>
      <c r="P1116" s="31"/>
      <c r="Q1116" s="31"/>
      <c r="R1116" s="31" t="s">
        <v>93</v>
      </c>
      <c r="S1116" s="31" t="s">
        <v>94</v>
      </c>
      <c r="T1116" s="31" t="s">
        <v>793</v>
      </c>
      <c r="U1116" s="31" t="s">
        <v>8224</v>
      </c>
      <c r="V1116" s="31"/>
      <c r="W1116" s="31"/>
      <c r="X1116" s="31"/>
      <c r="Y1116" s="31"/>
      <c r="Z1116" s="31"/>
    </row>
    <row r="1117" ht="22.5" customHeight="1">
      <c r="A1117" s="30" t="s">
        <v>8225</v>
      </c>
      <c r="B1117" s="31" t="s">
        <v>8226</v>
      </c>
      <c r="C1117" s="33"/>
      <c r="D1117" s="31" t="s">
        <v>8227</v>
      </c>
      <c r="E1117" s="31" t="s">
        <v>8228</v>
      </c>
      <c r="F1117" s="31"/>
      <c r="G1117" s="31" t="s">
        <v>25</v>
      </c>
      <c r="H1117" s="31" t="s">
        <v>142</v>
      </c>
      <c r="I1117" s="31"/>
      <c r="J1117" s="31"/>
      <c r="K1117" s="31"/>
      <c r="L1117" s="31"/>
      <c r="M1117" s="31"/>
      <c r="N1117" s="31"/>
      <c r="O1117" s="31"/>
      <c r="P1117" s="31"/>
      <c r="Q1117" s="31"/>
      <c r="R1117" s="31"/>
      <c r="S1117" s="31"/>
      <c r="T1117" s="31" t="s">
        <v>8229</v>
      </c>
      <c r="U1117" s="31" t="s">
        <v>8230</v>
      </c>
      <c r="V1117" s="31"/>
      <c r="W1117" s="31"/>
      <c r="X1117" s="31"/>
      <c r="Y1117" s="31"/>
      <c r="Z1117" s="31"/>
    </row>
    <row r="1118" ht="22.5" customHeight="1">
      <c r="A1118" s="30" t="s">
        <v>8231</v>
      </c>
      <c r="B1118" s="31" t="s">
        <v>8232</v>
      </c>
      <c r="C1118" s="33"/>
      <c r="D1118" s="31" t="s">
        <v>8233</v>
      </c>
      <c r="E1118" s="31" t="s">
        <v>8234</v>
      </c>
      <c r="F1118" s="31" t="s">
        <v>8235</v>
      </c>
      <c r="G1118" s="31" t="s">
        <v>25</v>
      </c>
      <c r="H1118" s="31" t="s">
        <v>8236</v>
      </c>
      <c r="I1118" s="31" t="s">
        <v>814</v>
      </c>
      <c r="J1118" s="31" t="s">
        <v>84</v>
      </c>
      <c r="K1118" s="31" t="s">
        <v>85</v>
      </c>
      <c r="L1118" s="31" t="s">
        <v>131</v>
      </c>
      <c r="M1118" s="31" t="s">
        <v>88</v>
      </c>
      <c r="N1118" s="31" t="s">
        <v>89</v>
      </c>
      <c r="O1118" s="31"/>
      <c r="P1118" s="31" t="s">
        <v>831</v>
      </c>
      <c r="Q1118" s="31"/>
      <c r="R1118" s="31"/>
      <c r="S1118" s="31" t="s">
        <v>8237</v>
      </c>
      <c r="T1118" s="31" t="s">
        <v>8238</v>
      </c>
      <c r="U1118" s="31" t="s">
        <v>8239</v>
      </c>
      <c r="V1118" s="30" t="s">
        <v>8240</v>
      </c>
      <c r="W1118" s="31"/>
      <c r="X1118" s="31"/>
      <c r="Y1118" s="31"/>
      <c r="Z1118" s="31" t="s">
        <v>8241</v>
      </c>
    </row>
    <row r="1119" ht="22.5" customHeight="1">
      <c r="A1119" s="30" t="s">
        <v>8242</v>
      </c>
      <c r="B1119" s="31" t="s">
        <v>8243</v>
      </c>
      <c r="C1119" s="33"/>
      <c r="D1119" s="31" t="s">
        <v>8244</v>
      </c>
      <c r="E1119" s="31" t="s">
        <v>8245</v>
      </c>
      <c r="F1119" s="30" t="s">
        <v>8246</v>
      </c>
      <c r="G1119" s="31" t="s">
        <v>29</v>
      </c>
      <c r="H1119" s="31" t="s">
        <v>142</v>
      </c>
      <c r="I1119" s="31" t="s">
        <v>850</v>
      </c>
      <c r="J1119" s="31" t="s">
        <v>84</v>
      </c>
      <c r="K1119" s="31" t="s">
        <v>85</v>
      </c>
      <c r="L1119" s="31" t="s">
        <v>86</v>
      </c>
      <c r="M1119" s="31" t="s">
        <v>108</v>
      </c>
      <c r="N1119" s="31" t="s">
        <v>101</v>
      </c>
      <c r="O1119" s="31"/>
      <c r="P1119" s="31" t="s">
        <v>7568</v>
      </c>
      <c r="Q1119" s="31"/>
      <c r="R1119" s="31" t="s">
        <v>93</v>
      </c>
      <c r="S1119" s="31" t="s">
        <v>94</v>
      </c>
      <c r="T1119" s="31" t="s">
        <v>8247</v>
      </c>
      <c r="U1119" s="31" t="s">
        <v>8248</v>
      </c>
      <c r="V1119" s="31" t="s">
        <v>8249</v>
      </c>
      <c r="W1119" s="31"/>
      <c r="X1119" s="31"/>
      <c r="Y1119" s="31"/>
      <c r="Z1119" s="31"/>
    </row>
    <row r="1120" ht="22.5" customHeight="1">
      <c r="A1120" s="30" t="s">
        <v>8250</v>
      </c>
      <c r="B1120" s="31" t="s">
        <v>8251</v>
      </c>
      <c r="C1120" s="33"/>
      <c r="D1120" s="31" t="s">
        <v>8252</v>
      </c>
      <c r="E1120" s="31" t="s">
        <v>8253</v>
      </c>
      <c r="F1120" s="31" t="s">
        <v>8254</v>
      </c>
      <c r="G1120" s="31" t="s">
        <v>25</v>
      </c>
      <c r="H1120" s="31" t="s">
        <v>142</v>
      </c>
      <c r="I1120" s="31" t="s">
        <v>1151</v>
      </c>
      <c r="J1120" s="31" t="s">
        <v>84</v>
      </c>
      <c r="K1120" s="31" t="s">
        <v>85</v>
      </c>
      <c r="L1120" s="31" t="s">
        <v>86</v>
      </c>
      <c r="M1120" s="31" t="s">
        <v>88</v>
      </c>
      <c r="N1120" s="31" t="s">
        <v>89</v>
      </c>
      <c r="O1120" s="31"/>
      <c r="P1120" s="31"/>
      <c r="Q1120" s="30" t="s">
        <v>8255</v>
      </c>
      <c r="R1120" s="31" t="s">
        <v>93</v>
      </c>
      <c r="S1120" s="31" t="s">
        <v>842</v>
      </c>
      <c r="T1120" s="31" t="s">
        <v>8256</v>
      </c>
      <c r="U1120" s="31" t="s">
        <v>8257</v>
      </c>
      <c r="V1120" s="31"/>
      <c r="W1120" s="31"/>
      <c r="X1120" s="31"/>
      <c r="Y1120" s="31"/>
      <c r="Z1120" s="31"/>
    </row>
    <row r="1121" ht="22.5" customHeight="1">
      <c r="A1121" s="30" t="s">
        <v>8259</v>
      </c>
      <c r="B1121" s="31" t="s">
        <v>8260</v>
      </c>
      <c r="C1121" s="33"/>
      <c r="D1121" s="31" t="s">
        <v>78</v>
      </c>
      <c r="E1121" s="31" t="s">
        <v>8261</v>
      </c>
      <c r="F1121" s="31" t="s">
        <v>8262</v>
      </c>
      <c r="G1121" s="31" t="s">
        <v>25</v>
      </c>
      <c r="H1121" s="31" t="s">
        <v>82</v>
      </c>
      <c r="I1121" s="31" t="s">
        <v>83</v>
      </c>
      <c r="J1121" s="31" t="s">
        <v>84</v>
      </c>
      <c r="K1121" s="31" t="s">
        <v>107</v>
      </c>
      <c r="L1121" s="31" t="s">
        <v>226</v>
      </c>
      <c r="M1121" s="31" t="s">
        <v>185</v>
      </c>
      <c r="N1121" s="31" t="s">
        <v>41</v>
      </c>
      <c r="O1121" s="31"/>
      <c r="P1121" s="31" t="s">
        <v>109</v>
      </c>
      <c r="Q1121" s="31"/>
      <c r="R1121" s="31"/>
      <c r="S1121" s="31" t="s">
        <v>3272</v>
      </c>
      <c r="T1121" s="31"/>
      <c r="U1121" s="31" t="s">
        <v>8263</v>
      </c>
      <c r="V1121" s="31"/>
      <c r="W1121" s="31"/>
      <c r="X1121" s="31"/>
      <c r="Y1121" s="31"/>
      <c r="Z1121" s="31"/>
    </row>
    <row r="1122" ht="22.5" customHeight="1">
      <c r="A1122" s="30" t="s">
        <v>8264</v>
      </c>
      <c r="B1122" s="31" t="s">
        <v>8265</v>
      </c>
      <c r="C1122" s="33"/>
      <c r="D1122" s="31" t="s">
        <v>78</v>
      </c>
      <c r="E1122" s="31" t="s">
        <v>8266</v>
      </c>
      <c r="F1122" s="31"/>
      <c r="G1122" s="31"/>
      <c r="H1122" s="31" t="s">
        <v>82</v>
      </c>
      <c r="I1122" s="31"/>
      <c r="J1122" s="31"/>
      <c r="K1122" s="31"/>
      <c r="L1122" s="31"/>
      <c r="M1122" s="31"/>
      <c r="N1122" s="31"/>
      <c r="O1122" s="31"/>
      <c r="P1122" s="31"/>
      <c r="Q1122" s="31"/>
      <c r="R1122" s="31"/>
      <c r="S1122" s="31"/>
      <c r="T1122" s="31"/>
      <c r="U1122" s="31" t="s">
        <v>8268</v>
      </c>
      <c r="V1122" s="31"/>
      <c r="W1122" s="31"/>
      <c r="X1122" s="31"/>
      <c r="Y1122" s="31"/>
      <c r="Z1122" s="31"/>
    </row>
    <row r="1123" ht="22.5" customHeight="1">
      <c r="A1123" s="30" t="s">
        <v>8269</v>
      </c>
      <c r="B1123" s="31" t="s">
        <v>8270</v>
      </c>
      <c r="C1123" s="33"/>
      <c r="D1123" s="31" t="s">
        <v>78</v>
      </c>
      <c r="E1123" s="31" t="s">
        <v>8271</v>
      </c>
      <c r="F1123" s="31"/>
      <c r="G1123" s="31" t="s">
        <v>68</v>
      </c>
      <c r="H1123" s="31" t="s">
        <v>82</v>
      </c>
      <c r="I1123" s="31" t="s">
        <v>83</v>
      </c>
      <c r="J1123" s="31" t="s">
        <v>84</v>
      </c>
      <c r="K1123" s="31" t="s">
        <v>107</v>
      </c>
      <c r="L1123" s="31" t="s">
        <v>280</v>
      </c>
      <c r="M1123" s="31" t="s">
        <v>101</v>
      </c>
      <c r="N1123" s="31" t="s">
        <v>108</v>
      </c>
      <c r="O1123" s="31"/>
      <c r="P1123" s="31" t="s">
        <v>7708</v>
      </c>
      <c r="Q1123" s="31"/>
      <c r="R1123" s="31"/>
      <c r="S1123" s="31"/>
      <c r="T1123" s="31" t="s">
        <v>8272</v>
      </c>
      <c r="U1123" s="31" t="s">
        <v>8273</v>
      </c>
      <c r="V1123" s="30" t="s">
        <v>8274</v>
      </c>
      <c r="W1123" s="31"/>
      <c r="X1123" s="31"/>
      <c r="Y1123" s="31"/>
      <c r="Z1123" s="31"/>
    </row>
    <row r="1124" ht="22.5" customHeight="1">
      <c r="A1124" s="30" t="s">
        <v>8275</v>
      </c>
      <c r="B1124" s="31" t="s">
        <v>8276</v>
      </c>
      <c r="C1124" s="33"/>
      <c r="D1124" s="31" t="s">
        <v>78</v>
      </c>
      <c r="E1124" s="31" t="s">
        <v>8277</v>
      </c>
      <c r="F1124" s="31" t="s">
        <v>8278</v>
      </c>
      <c r="G1124" s="31" t="s">
        <v>25</v>
      </c>
      <c r="H1124" s="31" t="s">
        <v>82</v>
      </c>
      <c r="I1124" s="31" t="s">
        <v>83</v>
      </c>
      <c r="J1124" s="31" t="s">
        <v>84</v>
      </c>
      <c r="K1124" s="31" t="s">
        <v>107</v>
      </c>
      <c r="L1124" s="31" t="s">
        <v>86</v>
      </c>
      <c r="M1124" s="31" t="s">
        <v>185</v>
      </c>
      <c r="N1124" s="31" t="s">
        <v>41</v>
      </c>
      <c r="O1124" s="31"/>
      <c r="P1124" s="31" t="s">
        <v>109</v>
      </c>
      <c r="Q1124" s="31"/>
      <c r="R1124" s="31"/>
      <c r="S1124" s="31" t="s">
        <v>5942</v>
      </c>
      <c r="T1124" s="31"/>
      <c r="U1124" s="31" t="s">
        <v>8279</v>
      </c>
      <c r="V1124" s="31"/>
      <c r="W1124" s="31"/>
      <c r="X1124" s="31"/>
      <c r="Y1124" s="31"/>
      <c r="Z1124" s="31"/>
    </row>
    <row r="1125" ht="22.5" customHeight="1">
      <c r="A1125" s="30" t="s">
        <v>8280</v>
      </c>
      <c r="B1125" s="31" t="s">
        <v>8281</v>
      </c>
      <c r="C1125" s="33"/>
      <c r="D1125" s="31" t="s">
        <v>78</v>
      </c>
      <c r="E1125" s="31" t="s">
        <v>8282</v>
      </c>
      <c r="F1125" s="31" t="s">
        <v>8283</v>
      </c>
      <c r="G1125" s="31" t="s">
        <v>25</v>
      </c>
      <c r="H1125" s="31" t="s">
        <v>82</v>
      </c>
      <c r="I1125" s="31" t="s">
        <v>490</v>
      </c>
      <c r="J1125" s="31" t="s">
        <v>84</v>
      </c>
      <c r="K1125" s="31" t="s">
        <v>107</v>
      </c>
      <c r="L1125" s="31" t="s">
        <v>86</v>
      </c>
      <c r="M1125" s="31" t="s">
        <v>185</v>
      </c>
      <c r="N1125" s="31" t="s">
        <v>41</v>
      </c>
      <c r="O1125" s="31"/>
      <c r="P1125" s="31" t="s">
        <v>436</v>
      </c>
      <c r="Q1125" s="31"/>
      <c r="R1125" s="31" t="s">
        <v>93</v>
      </c>
      <c r="S1125" s="31" t="s">
        <v>94</v>
      </c>
      <c r="T1125" s="31" t="s">
        <v>8284</v>
      </c>
      <c r="U1125" s="31" t="s">
        <v>8285</v>
      </c>
      <c r="V1125" s="31"/>
      <c r="W1125" s="31"/>
      <c r="X1125" s="31"/>
      <c r="Y1125" s="31"/>
      <c r="Z1125" s="31"/>
    </row>
    <row r="1126" ht="22.5" customHeight="1">
      <c r="A1126" s="30" t="s">
        <v>8286</v>
      </c>
      <c r="B1126" s="31" t="s">
        <v>8287</v>
      </c>
      <c r="C1126" s="33"/>
      <c r="D1126" s="31" t="s">
        <v>78</v>
      </c>
      <c r="E1126" s="31" t="s">
        <v>8288</v>
      </c>
      <c r="F1126" s="31"/>
      <c r="G1126" s="31" t="s">
        <v>25</v>
      </c>
      <c r="H1126" s="31" t="s">
        <v>82</v>
      </c>
      <c r="I1126" s="31"/>
      <c r="J1126" s="31"/>
      <c r="K1126" s="31"/>
      <c r="L1126" s="31"/>
      <c r="M1126" s="31"/>
      <c r="N1126" s="31"/>
      <c r="O1126" s="31"/>
      <c r="P1126" s="31"/>
      <c r="Q1126" s="31"/>
      <c r="R1126" s="31"/>
      <c r="S1126" s="31"/>
      <c r="T1126" s="31" t="s">
        <v>8290</v>
      </c>
      <c r="U1126" s="31" t="s">
        <v>8291</v>
      </c>
      <c r="V1126" s="31"/>
      <c r="W1126" s="31"/>
      <c r="X1126" s="31"/>
      <c r="Y1126" s="31"/>
      <c r="Z1126" s="31"/>
    </row>
    <row r="1127" ht="22.5" customHeight="1">
      <c r="A1127" s="30" t="s">
        <v>8292</v>
      </c>
      <c r="B1127" s="31" t="s">
        <v>8293</v>
      </c>
      <c r="C1127" s="33"/>
      <c r="D1127" s="31" t="s">
        <v>78</v>
      </c>
      <c r="E1127" s="31" t="s">
        <v>8294</v>
      </c>
      <c r="F1127" s="31" t="s">
        <v>8295</v>
      </c>
      <c r="G1127" s="31" t="s">
        <v>25</v>
      </c>
      <c r="H1127" s="31" t="s">
        <v>82</v>
      </c>
      <c r="I1127" s="31" t="s">
        <v>83</v>
      </c>
      <c r="J1127" s="31" t="s">
        <v>84</v>
      </c>
      <c r="K1127" s="31" t="s">
        <v>107</v>
      </c>
      <c r="L1127" s="31" t="s">
        <v>86</v>
      </c>
      <c r="M1127" s="31" t="s">
        <v>185</v>
      </c>
      <c r="N1127" s="31" t="s">
        <v>41</v>
      </c>
      <c r="O1127" s="31"/>
      <c r="P1127" s="31"/>
      <c r="Q1127" s="31"/>
      <c r="R1127" s="31"/>
      <c r="S1127" s="31" t="s">
        <v>3328</v>
      </c>
      <c r="T1127" s="31"/>
      <c r="U1127" s="31" t="s">
        <v>8296</v>
      </c>
      <c r="V1127" s="31"/>
      <c r="W1127" s="31"/>
      <c r="X1127" s="31"/>
      <c r="Y1127" s="31"/>
      <c r="Z1127" s="31"/>
    </row>
    <row r="1128" ht="22.5" customHeight="1">
      <c r="A1128" s="30" t="s">
        <v>8297</v>
      </c>
      <c r="B1128" s="31" t="s">
        <v>8298</v>
      </c>
      <c r="C1128" s="33"/>
      <c r="D1128" s="31" t="s">
        <v>78</v>
      </c>
      <c r="E1128" s="31" t="s">
        <v>8299</v>
      </c>
      <c r="F1128" s="31"/>
      <c r="G1128" s="31"/>
      <c r="H1128" s="31" t="s">
        <v>82</v>
      </c>
      <c r="I1128" s="31"/>
      <c r="J1128" s="31"/>
      <c r="K1128" s="31"/>
      <c r="L1128" s="31"/>
      <c r="M1128" s="31"/>
      <c r="N1128" s="31"/>
      <c r="O1128" s="31"/>
      <c r="P1128" s="31"/>
      <c r="Q1128" s="31"/>
      <c r="R1128" s="31"/>
      <c r="S1128" s="31"/>
      <c r="T1128" s="31"/>
      <c r="U1128" s="31" t="s">
        <v>8300</v>
      </c>
      <c r="V1128" s="31"/>
      <c r="W1128" s="31"/>
      <c r="X1128" s="31"/>
      <c r="Y1128" s="31"/>
      <c r="Z1128" s="31"/>
    </row>
    <row r="1129" ht="22.5" customHeight="1">
      <c r="A1129" s="30" t="s">
        <v>8301</v>
      </c>
      <c r="B1129" s="31" t="s">
        <v>8302</v>
      </c>
      <c r="C1129" s="33"/>
      <c r="D1129" s="31" t="s">
        <v>78</v>
      </c>
      <c r="E1129" s="31" t="s">
        <v>8303</v>
      </c>
      <c r="F1129" s="31" t="s">
        <v>8304</v>
      </c>
      <c r="G1129" s="31" t="s">
        <v>25</v>
      </c>
      <c r="H1129" s="31" t="s">
        <v>82</v>
      </c>
      <c r="I1129" s="31" t="s">
        <v>490</v>
      </c>
      <c r="J1129" s="31" t="s">
        <v>84</v>
      </c>
      <c r="K1129" s="31" t="s">
        <v>85</v>
      </c>
      <c r="L1129" s="31" t="s">
        <v>226</v>
      </c>
      <c r="M1129" s="39" t="s">
        <v>227</v>
      </c>
      <c r="N1129" s="39" t="s">
        <v>228</v>
      </c>
      <c r="O1129" s="31"/>
      <c r="P1129" s="31" t="s">
        <v>91</v>
      </c>
      <c r="Q1129" s="31"/>
      <c r="R1129" s="31"/>
      <c r="S1129" s="31"/>
      <c r="T1129" s="31" t="s">
        <v>1519</v>
      </c>
      <c r="U1129" s="31" t="s">
        <v>8305</v>
      </c>
      <c r="V1129" s="31"/>
      <c r="W1129" s="31"/>
      <c r="X1129" s="31"/>
      <c r="Y1129" s="31"/>
      <c r="Z1129" s="31"/>
    </row>
    <row r="1130" ht="22.5" customHeight="1">
      <c r="A1130" s="30" t="s">
        <v>8306</v>
      </c>
      <c r="B1130" s="31" t="s">
        <v>8307</v>
      </c>
      <c r="C1130" s="33"/>
      <c r="D1130" s="31" t="s">
        <v>78</v>
      </c>
      <c r="E1130" s="31" t="s">
        <v>8308</v>
      </c>
      <c r="F1130" s="31" t="s">
        <v>8309</v>
      </c>
      <c r="G1130" s="31" t="s">
        <v>25</v>
      </c>
      <c r="H1130" s="31" t="s">
        <v>82</v>
      </c>
      <c r="I1130" s="31" t="s">
        <v>490</v>
      </c>
      <c r="J1130" s="31" t="s">
        <v>84</v>
      </c>
      <c r="K1130" s="31" t="s">
        <v>107</v>
      </c>
      <c r="L1130" s="31" t="s">
        <v>654</v>
      </c>
      <c r="M1130" s="31" t="s">
        <v>185</v>
      </c>
      <c r="N1130" s="31" t="s">
        <v>41</v>
      </c>
      <c r="O1130" s="31"/>
      <c r="P1130" s="31" t="s">
        <v>109</v>
      </c>
      <c r="Q1130" s="31"/>
      <c r="R1130" s="31"/>
      <c r="S1130" s="31"/>
      <c r="T1130" s="31" t="s">
        <v>666</v>
      </c>
      <c r="U1130" s="31" t="s">
        <v>8310</v>
      </c>
      <c r="V1130" s="31"/>
      <c r="W1130" s="31"/>
      <c r="X1130" s="31"/>
      <c r="Y1130" s="31"/>
      <c r="Z1130" s="31"/>
    </row>
    <row r="1131" ht="22.5" customHeight="1">
      <c r="A1131" s="30" t="s">
        <v>8311</v>
      </c>
      <c r="B1131" s="31" t="s">
        <v>8312</v>
      </c>
      <c r="C1131" s="33"/>
      <c r="D1131" s="31" t="s">
        <v>78</v>
      </c>
      <c r="E1131" s="31" t="s">
        <v>8313</v>
      </c>
      <c r="F1131" s="31" t="s">
        <v>8314</v>
      </c>
      <c r="G1131" s="31" t="s">
        <v>25</v>
      </c>
      <c r="H1131" s="31" t="s">
        <v>82</v>
      </c>
      <c r="I1131" s="31" t="s">
        <v>83</v>
      </c>
      <c r="J1131" s="31" t="s">
        <v>84</v>
      </c>
      <c r="K1131" s="31" t="s">
        <v>107</v>
      </c>
      <c r="L1131" s="31" t="s">
        <v>226</v>
      </c>
      <c r="M1131" s="31" t="s">
        <v>89</v>
      </c>
      <c r="N1131" s="31" t="s">
        <v>108</v>
      </c>
      <c r="O1131" s="31"/>
      <c r="P1131" s="31" t="s">
        <v>7708</v>
      </c>
      <c r="Q1131" s="31"/>
      <c r="R1131" s="31"/>
      <c r="S1131" s="31" t="s">
        <v>379</v>
      </c>
      <c r="T1131" s="31"/>
      <c r="U1131" s="31" t="s">
        <v>8315</v>
      </c>
      <c r="V1131" s="31"/>
      <c r="W1131" s="31"/>
      <c r="X1131" s="31"/>
      <c r="Y1131" s="31"/>
      <c r="Z1131" s="31"/>
    </row>
    <row r="1132" ht="22.5" customHeight="1">
      <c r="A1132" s="30" t="s">
        <v>8316</v>
      </c>
      <c r="B1132" s="39" t="s">
        <v>8317</v>
      </c>
      <c r="C1132" s="33"/>
      <c r="D1132" s="31" t="s">
        <v>78</v>
      </c>
      <c r="E1132" s="31" t="s">
        <v>8318</v>
      </c>
      <c r="F1132" s="31" t="s">
        <v>8319</v>
      </c>
      <c r="G1132" s="31" t="s">
        <v>25</v>
      </c>
      <c r="H1132" s="31" t="s">
        <v>82</v>
      </c>
      <c r="I1132" s="31" t="s">
        <v>83</v>
      </c>
      <c r="J1132" s="31" t="s">
        <v>84</v>
      </c>
      <c r="K1132" s="31" t="s">
        <v>107</v>
      </c>
      <c r="L1132" s="31" t="s">
        <v>86</v>
      </c>
      <c r="M1132" s="31"/>
      <c r="N1132" s="31"/>
      <c r="O1132" s="31"/>
      <c r="P1132" s="31"/>
      <c r="Q1132" s="31"/>
      <c r="R1132" s="31"/>
      <c r="S1132" s="31" t="s">
        <v>4943</v>
      </c>
      <c r="T1132" s="31"/>
      <c r="U1132" s="31" t="s">
        <v>8320</v>
      </c>
      <c r="V1132" s="31"/>
      <c r="W1132" s="31"/>
      <c r="X1132" s="31"/>
      <c r="Y1132" s="31"/>
      <c r="Z1132" s="31"/>
    </row>
    <row r="1133" ht="22.5" customHeight="1">
      <c r="A1133" s="30" t="s">
        <v>8321</v>
      </c>
      <c r="B1133" s="39" t="s">
        <v>8322</v>
      </c>
      <c r="C1133" s="33"/>
      <c r="D1133" s="31" t="s">
        <v>78</v>
      </c>
      <c r="E1133" s="31" t="s">
        <v>8323</v>
      </c>
      <c r="F1133" s="31"/>
      <c r="G1133" s="31"/>
      <c r="H1133" s="31" t="s">
        <v>82</v>
      </c>
      <c r="I1133" s="31"/>
      <c r="J1133" s="31"/>
      <c r="K1133" s="31"/>
      <c r="L1133" s="31"/>
      <c r="M1133" s="31"/>
      <c r="N1133" s="31"/>
      <c r="O1133" s="31"/>
      <c r="P1133" s="31"/>
      <c r="Q1133" s="31"/>
      <c r="R1133" s="31"/>
      <c r="S1133" s="31"/>
      <c r="T1133" s="31"/>
      <c r="U1133" s="31" t="s">
        <v>8320</v>
      </c>
      <c r="V1133" s="31"/>
      <c r="W1133" s="31"/>
      <c r="X1133" s="31"/>
      <c r="Y1133" s="31"/>
      <c r="Z1133" s="31"/>
    </row>
    <row r="1134" ht="22.5" customHeight="1">
      <c r="A1134" s="30" t="s">
        <v>8324</v>
      </c>
      <c r="B1134" s="31" t="s">
        <v>8325</v>
      </c>
      <c r="C1134" s="33"/>
      <c r="D1134" s="31" t="s">
        <v>78</v>
      </c>
      <c r="E1134" s="31" t="s">
        <v>8326</v>
      </c>
      <c r="F1134" s="31" t="s">
        <v>8327</v>
      </c>
      <c r="G1134" s="31" t="s">
        <v>68</v>
      </c>
      <c r="H1134" s="31" t="s">
        <v>82</v>
      </c>
      <c r="I1134" s="31" t="s">
        <v>8328</v>
      </c>
      <c r="J1134" s="31" t="s">
        <v>377</v>
      </c>
      <c r="K1134" s="31" t="s">
        <v>85</v>
      </c>
      <c r="L1134" s="31" t="s">
        <v>226</v>
      </c>
      <c r="M1134" s="31" t="s">
        <v>120</v>
      </c>
      <c r="N1134" s="31" t="s">
        <v>88</v>
      </c>
      <c r="O1134" s="31"/>
      <c r="P1134" s="31"/>
      <c r="Q1134" s="31"/>
      <c r="R1134" s="31" t="s">
        <v>93</v>
      </c>
      <c r="S1134" s="31" t="s">
        <v>94</v>
      </c>
      <c r="T1134" s="31" t="s">
        <v>134</v>
      </c>
      <c r="U1134" s="31" t="s">
        <v>8329</v>
      </c>
      <c r="V1134" s="31"/>
      <c r="W1134" s="31"/>
      <c r="X1134" s="31"/>
      <c r="Y1134" s="31"/>
      <c r="Z1134" s="31"/>
    </row>
    <row r="1135" ht="22.5" customHeight="1">
      <c r="A1135" s="30" t="s">
        <v>8330</v>
      </c>
      <c r="B1135" s="31" t="s">
        <v>8331</v>
      </c>
      <c r="C1135" s="33"/>
      <c r="D1135" s="31" t="s">
        <v>8332</v>
      </c>
      <c r="E1135" s="31" t="s">
        <v>8333</v>
      </c>
      <c r="F1135" s="31"/>
      <c r="G1135" s="31" t="s">
        <v>25</v>
      </c>
      <c r="H1135" s="31" t="s">
        <v>8334</v>
      </c>
      <c r="I1135" s="31" t="s">
        <v>83</v>
      </c>
      <c r="J1135" s="31" t="s">
        <v>84</v>
      </c>
      <c r="K1135" s="31" t="s">
        <v>107</v>
      </c>
      <c r="L1135" s="31" t="s">
        <v>226</v>
      </c>
      <c r="M1135" s="31" t="s">
        <v>101</v>
      </c>
      <c r="N1135" s="31" t="s">
        <v>185</v>
      </c>
      <c r="O1135" s="31"/>
      <c r="P1135" s="31" t="s">
        <v>559</v>
      </c>
      <c r="Q1135" s="31"/>
      <c r="R1135" s="31"/>
      <c r="S1135" s="31"/>
      <c r="T1135" s="31"/>
      <c r="U1135" s="31" t="s">
        <v>8335</v>
      </c>
      <c r="V1135" s="30" t="s">
        <v>8336</v>
      </c>
      <c r="W1135" s="31"/>
      <c r="X1135" s="31"/>
      <c r="Y1135" s="31"/>
      <c r="Z1135" s="31"/>
    </row>
    <row r="1136" ht="22.5" customHeight="1">
      <c r="A1136" s="30" t="s">
        <v>8337</v>
      </c>
      <c r="B1136" s="31" t="s">
        <v>8338</v>
      </c>
      <c r="C1136" s="33"/>
      <c r="D1136" s="31" t="s">
        <v>78</v>
      </c>
      <c r="E1136" s="31" t="s">
        <v>8339</v>
      </c>
      <c r="F1136" s="31" t="s">
        <v>8340</v>
      </c>
      <c r="G1136" s="31"/>
      <c r="H1136" s="31"/>
      <c r="I1136" s="31"/>
      <c r="J1136" s="31"/>
      <c r="K1136" s="31"/>
      <c r="L1136" s="31"/>
      <c r="M1136" s="31"/>
      <c r="N1136" s="31"/>
      <c r="O1136" s="31"/>
      <c r="P1136" s="31"/>
      <c r="Q1136" s="31"/>
      <c r="R1136" s="31"/>
      <c r="S1136" s="31" t="s">
        <v>3364</v>
      </c>
      <c r="T1136" s="31"/>
      <c r="U1136" s="31" t="s">
        <v>8341</v>
      </c>
      <c r="V1136" s="31"/>
      <c r="W1136" s="31"/>
      <c r="X1136" s="31"/>
      <c r="Y1136" s="31"/>
      <c r="Z1136" s="31"/>
    </row>
    <row r="1137" ht="22.5" customHeight="1">
      <c r="A1137" s="30" t="s">
        <v>8342</v>
      </c>
      <c r="B1137" s="31" t="s">
        <v>8343</v>
      </c>
      <c r="C1137" s="33"/>
      <c r="D1137" s="31" t="s">
        <v>78</v>
      </c>
      <c r="E1137" s="31" t="s">
        <v>8344</v>
      </c>
      <c r="F1137" s="31" t="s">
        <v>8345</v>
      </c>
      <c r="G1137" s="31" t="s">
        <v>25</v>
      </c>
      <c r="H1137" s="31" t="s">
        <v>82</v>
      </c>
      <c r="I1137" s="31" t="s">
        <v>490</v>
      </c>
      <c r="J1137" s="31" t="s">
        <v>84</v>
      </c>
      <c r="K1137" s="31" t="s">
        <v>107</v>
      </c>
      <c r="L1137" s="31" t="s">
        <v>226</v>
      </c>
      <c r="M1137" s="31" t="s">
        <v>89</v>
      </c>
      <c r="N1137" s="31" t="s">
        <v>108</v>
      </c>
      <c r="O1137" s="31"/>
      <c r="P1137" s="31" t="s">
        <v>4515</v>
      </c>
      <c r="Q1137" s="31"/>
      <c r="R1137" s="31"/>
      <c r="S1137" s="31"/>
      <c r="T1137" s="31"/>
      <c r="U1137" s="31" t="s">
        <v>8346</v>
      </c>
      <c r="V1137" s="31"/>
      <c r="W1137" s="31"/>
      <c r="X1137" s="31"/>
      <c r="Y1137" s="31"/>
      <c r="Z1137" s="31"/>
    </row>
    <row r="1138" ht="22.5" customHeight="1">
      <c r="A1138" s="30" t="s">
        <v>8347</v>
      </c>
      <c r="B1138" s="31" t="s">
        <v>8349</v>
      </c>
      <c r="C1138" s="33"/>
      <c r="D1138" s="31" t="s">
        <v>78</v>
      </c>
      <c r="E1138" s="31" t="s">
        <v>8350</v>
      </c>
      <c r="F1138" s="31"/>
      <c r="G1138" s="31"/>
      <c r="H1138" s="31" t="s">
        <v>82</v>
      </c>
      <c r="I1138" s="31"/>
      <c r="J1138" s="31"/>
      <c r="K1138" s="31"/>
      <c r="L1138" s="31"/>
      <c r="M1138" s="31"/>
      <c r="N1138" s="31"/>
      <c r="O1138" s="31"/>
      <c r="P1138" s="31"/>
      <c r="Q1138" s="31"/>
      <c r="R1138" s="31"/>
      <c r="S1138" s="31"/>
      <c r="T1138" s="31"/>
      <c r="U1138" s="31" t="s">
        <v>8351</v>
      </c>
      <c r="V1138" s="31"/>
      <c r="W1138" s="31"/>
      <c r="X1138" s="31"/>
      <c r="Y1138" s="31"/>
      <c r="Z1138" s="31"/>
    </row>
    <row r="1139" ht="22.5" customHeight="1">
      <c r="A1139" s="30" t="s">
        <v>8352</v>
      </c>
      <c r="B1139" s="31" t="s">
        <v>8353</v>
      </c>
      <c r="C1139" s="33"/>
      <c r="D1139" s="31" t="s">
        <v>78</v>
      </c>
      <c r="E1139" s="31" t="s">
        <v>8354</v>
      </c>
      <c r="F1139" s="31" t="s">
        <v>8355</v>
      </c>
      <c r="G1139" s="31" t="s">
        <v>25</v>
      </c>
      <c r="H1139" s="31" t="s">
        <v>82</v>
      </c>
      <c r="I1139" s="31" t="s">
        <v>1098</v>
      </c>
      <c r="J1139" s="31" t="s">
        <v>84</v>
      </c>
      <c r="K1139" s="31" t="s">
        <v>107</v>
      </c>
      <c r="L1139" s="31" t="s">
        <v>86</v>
      </c>
      <c r="M1139" s="31" t="s">
        <v>108</v>
      </c>
      <c r="N1139" s="31" t="s">
        <v>101</v>
      </c>
      <c r="O1139" s="31"/>
      <c r="P1139" s="31" t="s">
        <v>1000</v>
      </c>
      <c r="Q1139" s="31"/>
      <c r="R1139" s="31"/>
      <c r="S1139" s="31"/>
      <c r="T1139" s="31" t="s">
        <v>666</v>
      </c>
      <c r="U1139" s="31" t="s">
        <v>8356</v>
      </c>
      <c r="V1139" s="31"/>
      <c r="W1139" s="31"/>
      <c r="X1139" s="31"/>
      <c r="Y1139" s="31"/>
      <c r="Z1139" s="31"/>
    </row>
    <row r="1140" ht="22.5" customHeight="1">
      <c r="A1140" s="30" t="s">
        <v>8357</v>
      </c>
      <c r="B1140" s="31" t="s">
        <v>8358</v>
      </c>
      <c r="C1140" s="33"/>
      <c r="D1140" s="31" t="s">
        <v>78</v>
      </c>
      <c r="E1140" s="31" t="s">
        <v>8359</v>
      </c>
      <c r="F1140" s="31" t="s">
        <v>8360</v>
      </c>
      <c r="G1140" s="31" t="s">
        <v>30</v>
      </c>
      <c r="H1140" s="31" t="s">
        <v>82</v>
      </c>
      <c r="I1140" s="31" t="s">
        <v>8361</v>
      </c>
      <c r="J1140" s="31" t="s">
        <v>84</v>
      </c>
      <c r="K1140" s="31" t="s">
        <v>107</v>
      </c>
      <c r="L1140" s="31" t="s">
        <v>86</v>
      </c>
      <c r="M1140" s="31" t="s">
        <v>152</v>
      </c>
      <c r="N1140" s="31" t="s">
        <v>153</v>
      </c>
      <c r="O1140" s="31"/>
      <c r="P1140" s="31"/>
      <c r="Q1140" s="31"/>
      <c r="R1140" s="31" t="s">
        <v>93</v>
      </c>
      <c r="S1140" s="31" t="s">
        <v>94</v>
      </c>
      <c r="T1140" s="31" t="s">
        <v>8362</v>
      </c>
      <c r="U1140" s="31" t="s">
        <v>8363</v>
      </c>
      <c r="V1140" s="31"/>
      <c r="W1140" s="31"/>
      <c r="X1140" s="31"/>
      <c r="Y1140" s="31"/>
      <c r="Z1140" s="31"/>
    </row>
    <row r="1141" ht="22.5" customHeight="1">
      <c r="A1141" s="30" t="s">
        <v>8364</v>
      </c>
      <c r="B1141" s="39" t="s">
        <v>8365</v>
      </c>
      <c r="C1141" s="33"/>
      <c r="D1141" s="31" t="s">
        <v>78</v>
      </c>
      <c r="E1141" s="31" t="s">
        <v>8366</v>
      </c>
      <c r="F1141" s="31" t="s">
        <v>8367</v>
      </c>
      <c r="G1141" s="31" t="s">
        <v>25</v>
      </c>
      <c r="H1141" s="31" t="s">
        <v>82</v>
      </c>
      <c r="I1141" s="31" t="s">
        <v>83</v>
      </c>
      <c r="J1141" s="31" t="s">
        <v>84</v>
      </c>
      <c r="K1141" s="31" t="s">
        <v>107</v>
      </c>
      <c r="L1141" s="31" t="s">
        <v>86</v>
      </c>
      <c r="M1141" s="31" t="s">
        <v>108</v>
      </c>
      <c r="N1141" s="31" t="s">
        <v>101</v>
      </c>
      <c r="O1141" s="31"/>
      <c r="P1141" s="31" t="s">
        <v>320</v>
      </c>
      <c r="Q1141" s="31"/>
      <c r="R1141" s="31"/>
      <c r="S1141" s="31"/>
      <c r="T1141" s="31" t="s">
        <v>8368</v>
      </c>
      <c r="U1141" s="31" t="s">
        <v>8369</v>
      </c>
      <c r="V1141" s="31"/>
      <c r="W1141" s="31"/>
      <c r="X1141" s="31"/>
      <c r="Y1141" s="31"/>
      <c r="Z1141" s="31"/>
    </row>
    <row r="1142" ht="22.5" customHeight="1">
      <c r="A1142" s="30" t="s">
        <v>8370</v>
      </c>
      <c r="B1142" s="39" t="s">
        <v>8371</v>
      </c>
      <c r="C1142" s="33"/>
      <c r="D1142" s="31" t="s">
        <v>78</v>
      </c>
      <c r="E1142" s="31" t="s">
        <v>8372</v>
      </c>
      <c r="F1142" s="31"/>
      <c r="G1142" s="31" t="s">
        <v>25</v>
      </c>
      <c r="H1142" s="31" t="s">
        <v>82</v>
      </c>
      <c r="I1142" s="31" t="s">
        <v>1098</v>
      </c>
      <c r="J1142" s="31" t="s">
        <v>84</v>
      </c>
      <c r="K1142" s="31" t="s">
        <v>85</v>
      </c>
      <c r="L1142" s="31" t="s">
        <v>86</v>
      </c>
      <c r="M1142" s="31" t="s">
        <v>108</v>
      </c>
      <c r="N1142" s="31" t="s">
        <v>101</v>
      </c>
      <c r="O1142" s="31"/>
      <c r="P1142" s="31" t="s">
        <v>320</v>
      </c>
      <c r="Q1142" s="31"/>
      <c r="R1142" s="31"/>
      <c r="S1142" s="31"/>
      <c r="T1142" s="31" t="s">
        <v>8368</v>
      </c>
      <c r="U1142" s="31" t="s">
        <v>8369</v>
      </c>
      <c r="V1142" s="30" t="s">
        <v>8373</v>
      </c>
      <c r="W1142" s="31"/>
      <c r="X1142" s="31"/>
      <c r="Y1142" s="31"/>
      <c r="Z1142" s="31"/>
    </row>
    <row r="1143" ht="22.5" customHeight="1">
      <c r="A1143" s="30" t="s">
        <v>8374</v>
      </c>
      <c r="B1143" s="31" t="s">
        <v>8375</v>
      </c>
      <c r="C1143" s="33"/>
      <c r="D1143" s="31" t="s">
        <v>78</v>
      </c>
      <c r="E1143" s="31" t="s">
        <v>8376</v>
      </c>
      <c r="F1143" s="31" t="s">
        <v>8377</v>
      </c>
      <c r="G1143" s="31" t="s">
        <v>25</v>
      </c>
      <c r="H1143" s="31" t="s">
        <v>82</v>
      </c>
      <c r="I1143" s="31" t="s">
        <v>83</v>
      </c>
      <c r="J1143" s="31" t="s">
        <v>84</v>
      </c>
      <c r="K1143" s="31" t="s">
        <v>107</v>
      </c>
      <c r="L1143" s="31" t="s">
        <v>86</v>
      </c>
      <c r="M1143" s="31" t="s">
        <v>120</v>
      </c>
      <c r="N1143" s="31" t="s">
        <v>88</v>
      </c>
      <c r="O1143" s="31"/>
      <c r="P1143" s="31" t="s">
        <v>2144</v>
      </c>
      <c r="Q1143" s="31"/>
      <c r="R1143" s="31"/>
      <c r="S1143" s="31" t="s">
        <v>4055</v>
      </c>
      <c r="T1143" s="31"/>
      <c r="U1143" s="31" t="s">
        <v>8378</v>
      </c>
      <c r="V1143" s="31"/>
      <c r="W1143" s="31"/>
      <c r="X1143" s="31"/>
      <c r="Y1143" s="31"/>
      <c r="Z1143" s="31"/>
    </row>
    <row r="1144" ht="22.5" customHeight="1">
      <c r="A1144" s="30" t="s">
        <v>8379</v>
      </c>
      <c r="B1144" s="31" t="s">
        <v>8380</v>
      </c>
      <c r="C1144" s="33"/>
      <c r="D1144" s="31" t="s">
        <v>78</v>
      </c>
      <c r="E1144" s="31" t="s">
        <v>8381</v>
      </c>
      <c r="F1144" s="31"/>
      <c r="G1144" s="31"/>
      <c r="H1144" s="31" t="s">
        <v>82</v>
      </c>
      <c r="I1144" s="31"/>
      <c r="J1144" s="31"/>
      <c r="K1144" s="31"/>
      <c r="L1144" s="31"/>
      <c r="M1144" s="31"/>
      <c r="N1144" s="31"/>
      <c r="O1144" s="31"/>
      <c r="P1144" s="31"/>
      <c r="Q1144" s="31"/>
      <c r="R1144" s="31"/>
      <c r="S1144" s="31"/>
      <c r="T1144" s="31"/>
      <c r="U1144" s="31" t="s">
        <v>8382</v>
      </c>
      <c r="V1144" s="31"/>
      <c r="W1144" s="31"/>
      <c r="X1144" s="31"/>
      <c r="Y1144" s="31"/>
      <c r="Z1144" s="31"/>
    </row>
    <row r="1145" ht="22.5" customHeight="1">
      <c r="A1145" s="30" t="s">
        <v>8383</v>
      </c>
      <c r="B1145" s="31" t="s">
        <v>8384</v>
      </c>
      <c r="C1145" s="33"/>
      <c r="D1145" s="31" t="s">
        <v>78</v>
      </c>
      <c r="E1145" s="31" t="s">
        <v>8385</v>
      </c>
      <c r="F1145" s="31" t="s">
        <v>8386</v>
      </c>
      <c r="G1145" s="31"/>
      <c r="H1145" s="31"/>
      <c r="I1145" s="31"/>
      <c r="J1145" s="31"/>
      <c r="K1145" s="31"/>
      <c r="L1145" s="31"/>
      <c r="M1145" s="31"/>
      <c r="N1145" s="31"/>
      <c r="O1145" s="31"/>
      <c r="P1145" s="31"/>
      <c r="Q1145" s="31"/>
      <c r="R1145" s="31"/>
      <c r="S1145" s="31" t="s">
        <v>3364</v>
      </c>
      <c r="T1145" s="31"/>
      <c r="U1145" s="31" t="s">
        <v>8387</v>
      </c>
      <c r="V1145" s="31"/>
      <c r="W1145" s="31"/>
      <c r="X1145" s="31"/>
      <c r="Y1145" s="31"/>
      <c r="Z1145" s="31"/>
    </row>
    <row r="1146" ht="22.5" customHeight="1">
      <c r="A1146" s="30" t="s">
        <v>8388</v>
      </c>
      <c r="B1146" s="31" t="s">
        <v>8389</v>
      </c>
      <c r="C1146" s="33"/>
      <c r="D1146" s="31" t="s">
        <v>78</v>
      </c>
      <c r="E1146" s="31" t="s">
        <v>8390</v>
      </c>
      <c r="F1146" s="31"/>
      <c r="G1146" s="31"/>
      <c r="H1146" s="31" t="s">
        <v>82</v>
      </c>
      <c r="I1146" s="31"/>
      <c r="J1146" s="31"/>
      <c r="K1146" s="31"/>
      <c r="L1146" s="31"/>
      <c r="M1146" s="31"/>
      <c r="N1146" s="31"/>
      <c r="O1146" s="31"/>
      <c r="P1146" s="31"/>
      <c r="Q1146" s="31"/>
      <c r="R1146" s="31"/>
      <c r="S1146" s="31"/>
      <c r="T1146" s="31"/>
      <c r="U1146" s="31" t="s">
        <v>8391</v>
      </c>
      <c r="V1146" s="31"/>
      <c r="W1146" s="31"/>
      <c r="X1146" s="31"/>
      <c r="Y1146" s="31"/>
      <c r="Z1146" s="31"/>
    </row>
    <row r="1147" ht="22.5" customHeight="1">
      <c r="A1147" s="30" t="s">
        <v>8392</v>
      </c>
      <c r="B1147" s="31" t="s">
        <v>8393</v>
      </c>
      <c r="C1147" s="33"/>
      <c r="D1147" s="31" t="s">
        <v>78</v>
      </c>
      <c r="E1147" s="31" t="s">
        <v>8394</v>
      </c>
      <c r="F1147" s="31"/>
      <c r="G1147" s="31"/>
      <c r="H1147" s="31" t="s">
        <v>82</v>
      </c>
      <c r="I1147" s="31"/>
      <c r="J1147" s="31"/>
      <c r="K1147" s="31"/>
      <c r="L1147" s="31"/>
      <c r="M1147" s="31"/>
      <c r="N1147" s="31"/>
      <c r="O1147" s="31"/>
      <c r="P1147" s="31"/>
      <c r="Q1147" s="31"/>
      <c r="R1147" s="31"/>
      <c r="S1147" s="31"/>
      <c r="T1147" s="31"/>
      <c r="U1147" s="31" t="s">
        <v>8395</v>
      </c>
      <c r="V1147" s="31"/>
      <c r="W1147" s="31"/>
      <c r="X1147" s="31"/>
      <c r="Y1147" s="31"/>
      <c r="Z1147" s="31"/>
    </row>
    <row r="1148" ht="22.5" customHeight="1">
      <c r="A1148" s="30" t="s">
        <v>8396</v>
      </c>
      <c r="B1148" s="31" t="s">
        <v>8397</v>
      </c>
      <c r="C1148" s="33"/>
      <c r="D1148" s="31" t="s">
        <v>78</v>
      </c>
      <c r="E1148" s="31" t="s">
        <v>8398</v>
      </c>
      <c r="F1148" s="31"/>
      <c r="G1148" s="31" t="s">
        <v>25</v>
      </c>
      <c r="H1148" s="31" t="s">
        <v>82</v>
      </c>
      <c r="I1148" s="31"/>
      <c r="J1148" s="31"/>
      <c r="K1148" s="31"/>
      <c r="L1148" s="31"/>
      <c r="M1148" s="31"/>
      <c r="N1148" s="31"/>
      <c r="O1148" s="31"/>
      <c r="P1148" s="31"/>
      <c r="Q1148" s="31"/>
      <c r="R1148" s="31"/>
      <c r="S1148" s="31"/>
      <c r="T1148" s="31" t="s">
        <v>666</v>
      </c>
      <c r="U1148" s="31" t="s">
        <v>8399</v>
      </c>
      <c r="V1148" s="31"/>
      <c r="W1148" s="31"/>
      <c r="X1148" s="31"/>
      <c r="Y1148" s="31"/>
      <c r="Z1148" s="31"/>
    </row>
    <row r="1149" ht="22.5" customHeight="1">
      <c r="A1149" s="30" t="s">
        <v>8400</v>
      </c>
      <c r="B1149" s="31" t="s">
        <v>7945</v>
      </c>
      <c r="C1149" s="33"/>
      <c r="D1149" s="31" t="s">
        <v>78</v>
      </c>
      <c r="E1149" s="31" t="s">
        <v>8401</v>
      </c>
      <c r="F1149" s="31" t="s">
        <v>8402</v>
      </c>
      <c r="G1149" s="31" t="s">
        <v>25</v>
      </c>
      <c r="H1149" s="31" t="s">
        <v>82</v>
      </c>
      <c r="I1149" s="31" t="s">
        <v>490</v>
      </c>
      <c r="J1149" s="31" t="s">
        <v>84</v>
      </c>
      <c r="K1149" s="31" t="s">
        <v>107</v>
      </c>
      <c r="L1149" s="31" t="s">
        <v>226</v>
      </c>
      <c r="M1149" s="31" t="s">
        <v>120</v>
      </c>
      <c r="N1149" s="31" t="s">
        <v>88</v>
      </c>
      <c r="O1149" s="31"/>
      <c r="P1149" s="31" t="s">
        <v>1259</v>
      </c>
      <c r="Q1149" s="31"/>
      <c r="R1149" s="31" t="s">
        <v>93</v>
      </c>
      <c r="S1149" s="31" t="s">
        <v>8403</v>
      </c>
      <c r="T1149" s="31" t="s">
        <v>666</v>
      </c>
      <c r="U1149" s="31" t="s">
        <v>8404</v>
      </c>
      <c r="V1149" s="30" t="s">
        <v>8405</v>
      </c>
      <c r="W1149" s="31"/>
      <c r="X1149" s="31"/>
      <c r="Y1149" s="31"/>
      <c r="Z1149" s="31"/>
    </row>
    <row r="1150" ht="22.5" customHeight="1">
      <c r="A1150" s="30" t="s">
        <v>8406</v>
      </c>
      <c r="B1150" s="31" t="s">
        <v>8407</v>
      </c>
      <c r="C1150" s="33"/>
      <c r="D1150" s="31" t="s">
        <v>78</v>
      </c>
      <c r="E1150" s="31" t="s">
        <v>8408</v>
      </c>
      <c r="F1150" s="31"/>
      <c r="G1150" s="31" t="s">
        <v>25</v>
      </c>
      <c r="H1150" s="31" t="s">
        <v>82</v>
      </c>
      <c r="I1150" s="31"/>
      <c r="J1150" s="31"/>
      <c r="K1150" s="31"/>
      <c r="L1150" s="31"/>
      <c r="M1150" s="31"/>
      <c r="N1150" s="31"/>
      <c r="O1150" s="31"/>
      <c r="P1150" s="31"/>
      <c r="Q1150" s="31"/>
      <c r="R1150" s="31"/>
      <c r="S1150" s="31"/>
      <c r="T1150" s="31" t="s">
        <v>1519</v>
      </c>
      <c r="U1150" s="31" t="s">
        <v>8409</v>
      </c>
      <c r="V1150" s="31"/>
      <c r="W1150" s="31"/>
      <c r="X1150" s="31"/>
      <c r="Y1150" s="31"/>
      <c r="Z1150" s="31"/>
    </row>
    <row r="1151" ht="22.5" customHeight="1">
      <c r="A1151" s="30" t="s">
        <v>8410</v>
      </c>
      <c r="B1151" s="31" t="s">
        <v>8411</v>
      </c>
      <c r="C1151" s="33"/>
      <c r="D1151" s="31" t="s">
        <v>78</v>
      </c>
      <c r="E1151" s="31" t="s">
        <v>8412</v>
      </c>
      <c r="F1151" s="31"/>
      <c r="G1151" s="31"/>
      <c r="H1151" s="31" t="s">
        <v>82</v>
      </c>
      <c r="I1151" s="31"/>
      <c r="J1151" s="31"/>
      <c r="K1151" s="31"/>
      <c r="L1151" s="31"/>
      <c r="M1151" s="31"/>
      <c r="N1151" s="31"/>
      <c r="O1151" s="31"/>
      <c r="P1151" s="31"/>
      <c r="Q1151" s="31"/>
      <c r="R1151" s="31"/>
      <c r="S1151" s="31"/>
      <c r="T1151" s="31"/>
      <c r="U1151" s="31" t="s">
        <v>8413</v>
      </c>
      <c r="V1151" s="31"/>
      <c r="W1151" s="31"/>
      <c r="X1151" s="31"/>
      <c r="Y1151" s="31"/>
      <c r="Z1151" s="31"/>
    </row>
    <row r="1152" ht="22.5" customHeight="1">
      <c r="A1152" s="30" t="s">
        <v>8414</v>
      </c>
      <c r="B1152" s="31" t="s">
        <v>8415</v>
      </c>
      <c r="C1152" s="33"/>
      <c r="D1152" s="31" t="s">
        <v>78</v>
      </c>
      <c r="E1152" s="31" t="s">
        <v>8416</v>
      </c>
      <c r="F1152" s="31" t="s">
        <v>8417</v>
      </c>
      <c r="G1152" s="31" t="s">
        <v>25</v>
      </c>
      <c r="H1152" s="31" t="s">
        <v>82</v>
      </c>
      <c r="I1152" s="31" t="s">
        <v>596</v>
      </c>
      <c r="J1152" s="31" t="s">
        <v>84</v>
      </c>
      <c r="K1152" s="31" t="s">
        <v>85</v>
      </c>
      <c r="L1152" s="31" t="s">
        <v>226</v>
      </c>
      <c r="M1152" s="31" t="s">
        <v>185</v>
      </c>
      <c r="N1152" s="31" t="s">
        <v>41</v>
      </c>
      <c r="O1152" s="31"/>
      <c r="P1152" s="31" t="s">
        <v>109</v>
      </c>
      <c r="Q1152" s="31"/>
      <c r="R1152" s="31"/>
      <c r="S1152" s="31"/>
      <c r="T1152" s="31" t="s">
        <v>8418</v>
      </c>
      <c r="U1152" s="31" t="s">
        <v>8419</v>
      </c>
      <c r="V1152" s="31"/>
      <c r="W1152" s="31"/>
      <c r="X1152" s="31"/>
      <c r="Y1152" s="31"/>
      <c r="Z1152" s="31"/>
    </row>
    <row r="1153" ht="22.5" customHeight="1">
      <c r="A1153" s="30" t="s">
        <v>8420</v>
      </c>
      <c r="B1153" s="31" t="s">
        <v>8421</v>
      </c>
      <c r="C1153" s="33"/>
      <c r="D1153" s="31" t="s">
        <v>78</v>
      </c>
      <c r="E1153" s="31" t="s">
        <v>8422</v>
      </c>
      <c r="F1153" s="31"/>
      <c r="G1153" s="31"/>
      <c r="H1153" s="31" t="s">
        <v>82</v>
      </c>
      <c r="I1153" s="31"/>
      <c r="J1153" s="31"/>
      <c r="K1153" s="31"/>
      <c r="L1153" s="31"/>
      <c r="M1153" s="31"/>
      <c r="N1153" s="31"/>
      <c r="O1153" s="31"/>
      <c r="P1153" s="31"/>
      <c r="Q1153" s="31"/>
      <c r="R1153" s="31"/>
      <c r="S1153" s="31"/>
      <c r="T1153" s="31"/>
      <c r="U1153" s="31" t="s">
        <v>8423</v>
      </c>
      <c r="V1153" s="31"/>
      <c r="W1153" s="31" t="s">
        <v>123</v>
      </c>
      <c r="X1153" s="31"/>
      <c r="Y1153" s="31"/>
      <c r="Z1153" s="31"/>
    </row>
    <row r="1154" ht="22.5" customHeight="1">
      <c r="A1154" s="30" t="s">
        <v>8424</v>
      </c>
      <c r="B1154" s="31" t="s">
        <v>8425</v>
      </c>
      <c r="C1154" s="33"/>
      <c r="D1154" s="31" t="s">
        <v>78</v>
      </c>
      <c r="E1154" s="31" t="s">
        <v>8426</v>
      </c>
      <c r="F1154" s="31"/>
      <c r="G1154" s="31"/>
      <c r="H1154" s="31" t="s">
        <v>82</v>
      </c>
      <c r="I1154" s="31"/>
      <c r="J1154" s="31"/>
      <c r="K1154" s="31"/>
      <c r="L1154" s="31"/>
      <c r="M1154" s="31"/>
      <c r="N1154" s="31"/>
      <c r="O1154" s="31"/>
      <c r="P1154" s="31"/>
      <c r="Q1154" s="31"/>
      <c r="R1154" s="31"/>
      <c r="S1154" s="31"/>
      <c r="T1154" s="31"/>
      <c r="U1154" s="31" t="s">
        <v>8427</v>
      </c>
      <c r="V1154" s="31"/>
      <c r="W1154" s="31"/>
      <c r="X1154" s="31"/>
      <c r="Y1154" s="31"/>
      <c r="Z1154" s="31"/>
    </row>
    <row r="1155" ht="22.5" customHeight="1">
      <c r="A1155" s="30" t="s">
        <v>8428</v>
      </c>
      <c r="B1155" s="31" t="s">
        <v>8429</v>
      </c>
      <c r="C1155" s="33"/>
      <c r="D1155" s="31" t="s">
        <v>78</v>
      </c>
      <c r="E1155" s="31" t="s">
        <v>8430</v>
      </c>
      <c r="F1155" s="31"/>
      <c r="G1155" s="31"/>
      <c r="H1155" s="31" t="s">
        <v>82</v>
      </c>
      <c r="I1155" s="31"/>
      <c r="J1155" s="31"/>
      <c r="K1155" s="31"/>
      <c r="L1155" s="31"/>
      <c r="M1155" s="31"/>
      <c r="N1155" s="31"/>
      <c r="O1155" s="31"/>
      <c r="P1155" s="31"/>
      <c r="Q1155" s="31"/>
      <c r="R1155" s="31"/>
      <c r="S1155" s="31"/>
      <c r="T1155" s="31"/>
      <c r="U1155" s="31" t="s">
        <v>8431</v>
      </c>
      <c r="V1155" s="31"/>
      <c r="W1155" s="31"/>
      <c r="X1155" s="31"/>
      <c r="Y1155" s="31"/>
      <c r="Z1155" s="31"/>
    </row>
    <row r="1156" ht="22.5" customHeight="1">
      <c r="A1156" s="30" t="s">
        <v>8432</v>
      </c>
      <c r="B1156" s="31" t="s">
        <v>8434</v>
      </c>
      <c r="C1156" s="33"/>
      <c r="D1156" s="31" t="s">
        <v>78</v>
      </c>
      <c r="E1156" s="31" t="s">
        <v>8435</v>
      </c>
      <c r="F1156" s="31" t="s">
        <v>8436</v>
      </c>
      <c r="G1156" s="31" t="s">
        <v>25</v>
      </c>
      <c r="H1156" s="31" t="s">
        <v>82</v>
      </c>
      <c r="I1156" s="31" t="s">
        <v>490</v>
      </c>
      <c r="J1156" s="31" t="s">
        <v>84</v>
      </c>
      <c r="K1156" s="31" t="s">
        <v>107</v>
      </c>
      <c r="L1156" s="31" t="s">
        <v>86</v>
      </c>
      <c r="M1156" s="31" t="s">
        <v>185</v>
      </c>
      <c r="N1156" s="31" t="s">
        <v>41</v>
      </c>
      <c r="O1156" s="31"/>
      <c r="P1156" s="31" t="s">
        <v>851</v>
      </c>
      <c r="Q1156" s="31"/>
      <c r="R1156" s="31"/>
      <c r="S1156" s="31"/>
      <c r="T1156" s="31" t="s">
        <v>8437</v>
      </c>
      <c r="U1156" s="31" t="s">
        <v>8438</v>
      </c>
      <c r="V1156" s="31"/>
      <c r="W1156" s="31"/>
      <c r="X1156" s="31"/>
      <c r="Y1156" s="31"/>
      <c r="Z1156" s="31"/>
    </row>
    <row r="1157" ht="22.5" customHeight="1">
      <c r="A1157" s="30" t="s">
        <v>8439</v>
      </c>
      <c r="B1157" s="31" t="s">
        <v>8440</v>
      </c>
      <c r="C1157" s="33"/>
      <c r="D1157" s="31" t="s">
        <v>78</v>
      </c>
      <c r="E1157" s="31" t="s">
        <v>8441</v>
      </c>
      <c r="F1157" s="31" t="s">
        <v>8442</v>
      </c>
      <c r="G1157" s="31" t="s">
        <v>25</v>
      </c>
      <c r="H1157" s="31" t="s">
        <v>82</v>
      </c>
      <c r="I1157" s="31" t="s">
        <v>83</v>
      </c>
      <c r="J1157" s="31" t="s">
        <v>377</v>
      </c>
      <c r="K1157" s="31" t="s">
        <v>85</v>
      </c>
      <c r="L1157" s="31" t="s">
        <v>280</v>
      </c>
      <c r="M1157" s="31" t="s">
        <v>185</v>
      </c>
      <c r="N1157" s="31" t="s">
        <v>41</v>
      </c>
      <c r="O1157" s="31"/>
      <c r="P1157" s="31" t="s">
        <v>628</v>
      </c>
      <c r="Q1157" s="31"/>
      <c r="R1157" s="31"/>
      <c r="S1157" s="31"/>
      <c r="T1157" s="31" t="s">
        <v>111</v>
      </c>
      <c r="U1157" s="31" t="s">
        <v>8443</v>
      </c>
      <c r="V1157" s="31"/>
      <c r="W1157" s="31"/>
      <c r="X1157" s="31"/>
      <c r="Y1157" s="31"/>
      <c r="Z1157" s="31"/>
    </row>
    <row r="1158" ht="22.5" customHeight="1">
      <c r="A1158" s="30" t="s">
        <v>8444</v>
      </c>
      <c r="B1158" s="31" t="s">
        <v>8445</v>
      </c>
      <c r="C1158" s="33"/>
      <c r="D1158" s="31" t="s">
        <v>8446</v>
      </c>
      <c r="E1158" s="31" t="s">
        <v>8447</v>
      </c>
      <c r="F1158" s="31"/>
      <c r="G1158" s="31" t="s">
        <v>43</v>
      </c>
      <c r="H1158" s="31" t="s">
        <v>8334</v>
      </c>
      <c r="I1158" s="31" t="s">
        <v>1420</v>
      </c>
      <c r="J1158" s="31" t="s">
        <v>84</v>
      </c>
      <c r="K1158" s="31" t="s">
        <v>107</v>
      </c>
      <c r="L1158" s="31" t="s">
        <v>226</v>
      </c>
      <c r="M1158" s="31" t="s">
        <v>89</v>
      </c>
      <c r="N1158" s="31" t="s">
        <v>108</v>
      </c>
      <c r="O1158" s="31"/>
      <c r="P1158" s="31" t="s">
        <v>109</v>
      </c>
      <c r="Q1158" s="31"/>
      <c r="R1158" s="31"/>
      <c r="S1158" s="31"/>
      <c r="T1158" s="31" t="s">
        <v>8448</v>
      </c>
      <c r="U1158" s="31" t="s">
        <v>8450</v>
      </c>
      <c r="V1158" s="30" t="s">
        <v>8451</v>
      </c>
      <c r="W1158" s="31"/>
      <c r="X1158" s="31"/>
      <c r="Y1158" s="31"/>
      <c r="Z1158" s="31"/>
    </row>
    <row r="1159" ht="22.5" customHeight="1">
      <c r="A1159" s="30" t="s">
        <v>8452</v>
      </c>
      <c r="B1159" s="31" t="s">
        <v>8453</v>
      </c>
      <c r="C1159" s="33"/>
      <c r="D1159" s="31" t="s">
        <v>78</v>
      </c>
      <c r="E1159" s="31" t="s">
        <v>8454</v>
      </c>
      <c r="F1159" s="31" t="s">
        <v>8455</v>
      </c>
      <c r="G1159" s="31" t="s">
        <v>25</v>
      </c>
      <c r="H1159" s="31" t="s">
        <v>82</v>
      </c>
      <c r="I1159" s="31" t="s">
        <v>490</v>
      </c>
      <c r="J1159" s="31" t="s">
        <v>377</v>
      </c>
      <c r="K1159" s="31" t="s">
        <v>107</v>
      </c>
      <c r="L1159" s="31" t="s">
        <v>280</v>
      </c>
      <c r="M1159" s="31" t="s">
        <v>41</v>
      </c>
      <c r="N1159" s="31" t="s">
        <v>120</v>
      </c>
      <c r="O1159" s="31"/>
      <c r="P1159" s="31" t="s">
        <v>8456</v>
      </c>
      <c r="Q1159" s="31"/>
      <c r="R1159" s="31"/>
      <c r="S1159" s="31" t="s">
        <v>8457</v>
      </c>
      <c r="T1159" s="31" t="s">
        <v>666</v>
      </c>
      <c r="U1159" s="31" t="s">
        <v>8458</v>
      </c>
      <c r="V1159" s="31"/>
      <c r="W1159" s="31"/>
      <c r="X1159" s="31"/>
      <c r="Y1159" s="31"/>
      <c r="Z1159" s="31"/>
    </row>
    <row r="1160" ht="22.5" customHeight="1">
      <c r="A1160" s="30" t="s">
        <v>8459</v>
      </c>
      <c r="B1160" s="31" t="s">
        <v>8460</v>
      </c>
      <c r="C1160" s="33"/>
      <c r="D1160" s="31" t="s">
        <v>78</v>
      </c>
      <c r="E1160" s="31" t="s">
        <v>8461</v>
      </c>
      <c r="F1160" s="31" t="s">
        <v>8462</v>
      </c>
      <c r="G1160" s="31" t="s">
        <v>25</v>
      </c>
      <c r="H1160" s="31" t="s">
        <v>82</v>
      </c>
      <c r="I1160" s="31" t="s">
        <v>83</v>
      </c>
      <c r="J1160" s="31" t="s">
        <v>377</v>
      </c>
      <c r="K1160" s="31" t="s">
        <v>107</v>
      </c>
      <c r="L1160" s="31" t="s">
        <v>131</v>
      </c>
      <c r="M1160" s="31" t="s">
        <v>120</v>
      </c>
      <c r="N1160" s="31" t="s">
        <v>88</v>
      </c>
      <c r="O1160" s="31"/>
      <c r="P1160" s="31" t="s">
        <v>559</v>
      </c>
      <c r="Q1160" s="31"/>
      <c r="R1160" s="31"/>
      <c r="S1160" s="31" t="s">
        <v>8463</v>
      </c>
      <c r="T1160" s="31"/>
      <c r="U1160" s="31" t="s">
        <v>8464</v>
      </c>
      <c r="V1160" s="31"/>
      <c r="W1160" s="31"/>
      <c r="X1160" s="31"/>
      <c r="Y1160" s="31"/>
      <c r="Z1160" s="31" t="s">
        <v>8465</v>
      </c>
    </row>
    <row r="1161" ht="22.5" customHeight="1">
      <c r="A1161" s="30" t="s">
        <v>8466</v>
      </c>
      <c r="B1161" s="31" t="s">
        <v>8468</v>
      </c>
      <c r="C1161" s="33"/>
      <c r="D1161" s="31" t="s">
        <v>78</v>
      </c>
      <c r="E1161" s="31" t="s">
        <v>8469</v>
      </c>
      <c r="F1161" s="31" t="s">
        <v>8470</v>
      </c>
      <c r="G1161" s="31" t="s">
        <v>25</v>
      </c>
      <c r="H1161" s="31" t="s">
        <v>82</v>
      </c>
      <c r="I1161" s="31"/>
      <c r="J1161" s="31" t="s">
        <v>84</v>
      </c>
      <c r="K1161" s="31" t="s">
        <v>85</v>
      </c>
      <c r="L1161" s="31" t="s">
        <v>86</v>
      </c>
      <c r="M1161" s="31" t="s">
        <v>120</v>
      </c>
      <c r="N1161" s="31" t="s">
        <v>88</v>
      </c>
      <c r="O1161" s="31"/>
      <c r="P1161" s="31" t="s">
        <v>109</v>
      </c>
      <c r="Q1161" s="31"/>
      <c r="R1161" s="31"/>
      <c r="S1161" s="31"/>
      <c r="T1161" s="31" t="s">
        <v>1432</v>
      </c>
      <c r="U1161" s="31" t="s">
        <v>8471</v>
      </c>
      <c r="V1161" s="31"/>
      <c r="W1161" s="31"/>
      <c r="X1161" s="31"/>
      <c r="Y1161" s="31"/>
      <c r="Z1161" s="31"/>
    </row>
    <row r="1162" ht="22.5" customHeight="1">
      <c r="A1162" s="30" t="s">
        <v>8472</v>
      </c>
      <c r="B1162" s="31" t="s">
        <v>8473</v>
      </c>
      <c r="C1162" s="33"/>
      <c r="D1162" s="31" t="s">
        <v>78</v>
      </c>
      <c r="E1162" s="31" t="s">
        <v>8474</v>
      </c>
      <c r="F1162" s="31"/>
      <c r="G1162" s="31" t="s">
        <v>2303</v>
      </c>
      <c r="H1162" s="31" t="s">
        <v>82</v>
      </c>
      <c r="I1162" s="31"/>
      <c r="J1162" s="31"/>
      <c r="K1162" s="31"/>
      <c r="L1162" s="31"/>
      <c r="M1162" s="31"/>
      <c r="N1162" s="31"/>
      <c r="O1162" s="31"/>
      <c r="P1162" s="31"/>
      <c r="Q1162" s="31"/>
      <c r="R1162" s="31"/>
      <c r="S1162" s="31"/>
      <c r="T1162" s="31"/>
      <c r="U1162" s="31" t="s">
        <v>8475</v>
      </c>
      <c r="V1162" s="31"/>
      <c r="W1162" s="31"/>
      <c r="X1162" s="31"/>
      <c r="Y1162" s="31"/>
      <c r="Z1162" s="31"/>
    </row>
    <row r="1163" ht="22.5" customHeight="1">
      <c r="A1163" s="30" t="s">
        <v>8476</v>
      </c>
      <c r="B1163" s="31" t="s">
        <v>8477</v>
      </c>
      <c r="C1163" s="33"/>
      <c r="D1163" s="31" t="s">
        <v>78</v>
      </c>
      <c r="E1163" s="31" t="s">
        <v>8478</v>
      </c>
      <c r="F1163" s="31" t="s">
        <v>8479</v>
      </c>
      <c r="G1163" s="31" t="s">
        <v>25</v>
      </c>
      <c r="H1163" s="31" t="s">
        <v>82</v>
      </c>
      <c r="I1163" s="31" t="s">
        <v>83</v>
      </c>
      <c r="J1163" s="31" t="s">
        <v>84</v>
      </c>
      <c r="K1163" s="31" t="s">
        <v>107</v>
      </c>
      <c r="L1163" s="31" t="s">
        <v>86</v>
      </c>
      <c r="M1163" s="31" t="s">
        <v>108</v>
      </c>
      <c r="N1163" s="31" t="s">
        <v>101</v>
      </c>
      <c r="O1163" s="31"/>
      <c r="P1163" s="31" t="s">
        <v>586</v>
      </c>
      <c r="Q1163" s="31"/>
      <c r="R1163" s="31"/>
      <c r="S1163" s="31" t="s">
        <v>3076</v>
      </c>
      <c r="T1163" s="31"/>
      <c r="U1163" s="31" t="s">
        <v>8480</v>
      </c>
      <c r="V1163" s="31"/>
      <c r="W1163" s="31"/>
      <c r="X1163" s="31"/>
      <c r="Y1163" s="31"/>
      <c r="Z1163" s="31"/>
    </row>
    <row r="1164" ht="22.5" customHeight="1">
      <c r="A1164" s="30" t="s">
        <v>8481</v>
      </c>
      <c r="B1164" s="31" t="s">
        <v>8482</v>
      </c>
      <c r="C1164" s="33"/>
      <c r="D1164" s="31" t="s">
        <v>78</v>
      </c>
      <c r="E1164" s="31" t="s">
        <v>8483</v>
      </c>
      <c r="F1164" s="31"/>
      <c r="G1164" s="31" t="s">
        <v>25</v>
      </c>
      <c r="H1164" s="31" t="s">
        <v>82</v>
      </c>
      <c r="I1164" s="31"/>
      <c r="J1164" s="31"/>
      <c r="K1164" s="31"/>
      <c r="L1164" s="31"/>
      <c r="M1164" s="31"/>
      <c r="N1164" s="31"/>
      <c r="O1164" s="31"/>
      <c r="P1164" s="31"/>
      <c r="Q1164" s="31"/>
      <c r="R1164" s="31"/>
      <c r="S1164" s="31"/>
      <c r="T1164" s="31" t="s">
        <v>8484</v>
      </c>
      <c r="U1164" s="31" t="s">
        <v>8485</v>
      </c>
      <c r="V1164" s="31"/>
      <c r="W1164" s="31"/>
      <c r="X1164" s="31"/>
      <c r="Y1164" s="31"/>
      <c r="Z1164" s="31"/>
    </row>
    <row r="1165" ht="22.5" customHeight="1">
      <c r="A1165" s="30" t="s">
        <v>8486</v>
      </c>
      <c r="B1165" s="31" t="s">
        <v>8487</v>
      </c>
      <c r="C1165" s="33"/>
      <c r="D1165" s="31" t="s">
        <v>78</v>
      </c>
      <c r="E1165" s="31" t="s">
        <v>8488</v>
      </c>
      <c r="F1165" s="31"/>
      <c r="G1165" s="31"/>
      <c r="H1165" s="31" t="s">
        <v>82</v>
      </c>
      <c r="I1165" s="31"/>
      <c r="J1165" s="31"/>
      <c r="K1165" s="31"/>
      <c r="L1165" s="31"/>
      <c r="M1165" s="31"/>
      <c r="N1165" s="31"/>
      <c r="O1165" s="31"/>
      <c r="P1165" s="31"/>
      <c r="Q1165" s="31"/>
      <c r="R1165" s="31"/>
      <c r="S1165" s="31"/>
      <c r="T1165" s="31"/>
      <c r="U1165" s="31" t="s">
        <v>8489</v>
      </c>
      <c r="V1165" s="31"/>
      <c r="W1165" s="31"/>
      <c r="X1165" s="31"/>
      <c r="Y1165" s="31"/>
      <c r="Z1165" s="31"/>
    </row>
    <row r="1166" ht="22.5" customHeight="1">
      <c r="A1166" s="30" t="s">
        <v>8490</v>
      </c>
      <c r="B1166" s="31" t="s">
        <v>8491</v>
      </c>
      <c r="C1166" s="33"/>
      <c r="D1166" s="31" t="s">
        <v>78</v>
      </c>
      <c r="E1166" s="31" t="s">
        <v>8492</v>
      </c>
      <c r="F1166" s="31"/>
      <c r="G1166" s="31"/>
      <c r="H1166" s="31" t="s">
        <v>82</v>
      </c>
      <c r="I1166" s="31"/>
      <c r="J1166" s="31"/>
      <c r="K1166" s="31"/>
      <c r="L1166" s="31"/>
      <c r="M1166" s="31"/>
      <c r="N1166" s="31"/>
      <c r="O1166" s="31"/>
      <c r="P1166" s="31"/>
      <c r="Q1166" s="31"/>
      <c r="R1166" s="31"/>
      <c r="S1166" s="31"/>
      <c r="T1166" s="31"/>
      <c r="U1166" s="31" t="s">
        <v>8493</v>
      </c>
      <c r="V1166" s="31"/>
      <c r="W1166" s="31"/>
      <c r="X1166" s="31"/>
      <c r="Y1166" s="31"/>
      <c r="Z1166" s="31"/>
    </row>
    <row r="1167" ht="22.5" customHeight="1">
      <c r="A1167" s="30" t="s">
        <v>8494</v>
      </c>
      <c r="B1167" s="31" t="s">
        <v>8495</v>
      </c>
      <c r="C1167" s="33"/>
      <c r="D1167" s="31" t="s">
        <v>78</v>
      </c>
      <c r="E1167" s="31" t="s">
        <v>8496</v>
      </c>
      <c r="F1167" s="31"/>
      <c r="G1167" s="31"/>
      <c r="H1167" s="31" t="s">
        <v>82</v>
      </c>
      <c r="I1167" s="31"/>
      <c r="J1167" s="31"/>
      <c r="K1167" s="31"/>
      <c r="L1167" s="31"/>
      <c r="M1167" s="31"/>
      <c r="N1167" s="31"/>
      <c r="O1167" s="31"/>
      <c r="P1167" s="31"/>
      <c r="Q1167" s="31"/>
      <c r="R1167" s="31"/>
      <c r="S1167" s="31"/>
      <c r="T1167" s="31"/>
      <c r="U1167" s="31" t="s">
        <v>8498</v>
      </c>
      <c r="V1167" s="31"/>
      <c r="W1167" s="31"/>
      <c r="X1167" s="31"/>
      <c r="Y1167" s="31"/>
      <c r="Z1167" s="31"/>
    </row>
    <row r="1168" ht="22.5" customHeight="1">
      <c r="A1168" s="30" t="s">
        <v>8499</v>
      </c>
      <c r="B1168" s="31" t="s">
        <v>8500</v>
      </c>
      <c r="C1168" s="33"/>
      <c r="D1168" s="31" t="s">
        <v>78</v>
      </c>
      <c r="E1168" s="31" t="s">
        <v>8501</v>
      </c>
      <c r="F1168" s="31" t="s">
        <v>8502</v>
      </c>
      <c r="G1168" s="31" t="s">
        <v>25</v>
      </c>
      <c r="H1168" s="31" t="s">
        <v>82</v>
      </c>
      <c r="I1168" s="31" t="s">
        <v>83</v>
      </c>
      <c r="J1168" s="31" t="s">
        <v>84</v>
      </c>
      <c r="K1168" s="31" t="s">
        <v>107</v>
      </c>
      <c r="L1168" s="31" t="s">
        <v>226</v>
      </c>
      <c r="M1168" s="31" t="s">
        <v>120</v>
      </c>
      <c r="N1168" s="31" t="s">
        <v>88</v>
      </c>
      <c r="O1168" s="31"/>
      <c r="P1168" s="31" t="s">
        <v>7671</v>
      </c>
      <c r="Q1168" s="31"/>
      <c r="R1168" s="31"/>
      <c r="S1168" s="31" t="s">
        <v>8457</v>
      </c>
      <c r="T1168" s="31" t="s">
        <v>8503</v>
      </c>
      <c r="U1168" s="31" t="s">
        <v>8504</v>
      </c>
      <c r="V1168" s="31"/>
      <c r="W1168" s="31"/>
      <c r="X1168" s="31"/>
      <c r="Y1168" s="31"/>
      <c r="Z1168" s="31"/>
    </row>
    <row r="1169" ht="22.5" customHeight="1">
      <c r="A1169" s="30" t="s">
        <v>8505</v>
      </c>
      <c r="B1169" s="31" t="s">
        <v>8506</v>
      </c>
      <c r="C1169" s="33"/>
      <c r="D1169" s="31" t="s">
        <v>78</v>
      </c>
      <c r="E1169" s="31" t="s">
        <v>8507</v>
      </c>
      <c r="F1169" s="31"/>
      <c r="G1169" s="31" t="s">
        <v>25</v>
      </c>
      <c r="H1169" s="31" t="s">
        <v>82</v>
      </c>
      <c r="I1169" s="31" t="s">
        <v>83</v>
      </c>
      <c r="J1169" s="31" t="s">
        <v>84</v>
      </c>
      <c r="K1169" s="31" t="s">
        <v>107</v>
      </c>
      <c r="L1169" s="31" t="s">
        <v>86</v>
      </c>
      <c r="M1169" s="31" t="s">
        <v>120</v>
      </c>
      <c r="N1169" s="31" t="s">
        <v>88</v>
      </c>
      <c r="O1169" s="31"/>
      <c r="P1169" s="31"/>
      <c r="Q1169" s="31"/>
      <c r="R1169" s="31"/>
      <c r="S1169" s="31"/>
      <c r="T1169" s="31" t="s">
        <v>8508</v>
      </c>
      <c r="U1169" s="31" t="s">
        <v>8509</v>
      </c>
      <c r="V1169" s="31"/>
      <c r="W1169" s="31"/>
      <c r="X1169" s="31"/>
      <c r="Y1169" s="31"/>
      <c r="Z1169" s="31"/>
    </row>
    <row r="1170" ht="22.5" customHeight="1">
      <c r="A1170" s="30" t="s">
        <v>8510</v>
      </c>
      <c r="B1170" s="31" t="s">
        <v>8511</v>
      </c>
      <c r="C1170" s="33"/>
      <c r="D1170" s="31" t="s">
        <v>78</v>
      </c>
      <c r="E1170" s="31" t="s">
        <v>8512</v>
      </c>
      <c r="F1170" s="31"/>
      <c r="G1170" s="31" t="s">
        <v>2303</v>
      </c>
      <c r="H1170" s="31" t="s">
        <v>82</v>
      </c>
      <c r="I1170" s="31"/>
      <c r="J1170" s="31"/>
      <c r="K1170" s="31"/>
      <c r="L1170" s="31"/>
      <c r="M1170" s="31"/>
      <c r="N1170" s="31"/>
      <c r="O1170" s="31"/>
      <c r="P1170" s="31"/>
      <c r="Q1170" s="31"/>
      <c r="R1170" s="31"/>
      <c r="S1170" s="31"/>
      <c r="T1170" s="31"/>
      <c r="U1170" s="31" t="s">
        <v>8513</v>
      </c>
      <c r="V1170" s="31"/>
      <c r="W1170" s="31"/>
      <c r="X1170" s="31"/>
      <c r="Y1170" s="31"/>
      <c r="Z1170" s="31"/>
    </row>
    <row r="1171" ht="22.5" customHeight="1">
      <c r="A1171" s="30" t="s">
        <v>8514</v>
      </c>
      <c r="B1171" s="31" t="s">
        <v>8516</v>
      </c>
      <c r="C1171" s="33"/>
      <c r="D1171" s="31" t="s">
        <v>78</v>
      </c>
      <c r="E1171" s="31" t="s">
        <v>8517</v>
      </c>
      <c r="F1171" s="31" t="s">
        <v>8518</v>
      </c>
      <c r="G1171" s="31" t="s">
        <v>25</v>
      </c>
      <c r="H1171" s="31" t="s">
        <v>82</v>
      </c>
      <c r="I1171" s="31" t="s">
        <v>83</v>
      </c>
      <c r="J1171" s="31" t="s">
        <v>84</v>
      </c>
      <c r="K1171" s="31" t="s">
        <v>107</v>
      </c>
      <c r="L1171" s="31" t="s">
        <v>280</v>
      </c>
      <c r="M1171" s="31" t="s">
        <v>89</v>
      </c>
      <c r="N1171" s="31" t="s">
        <v>108</v>
      </c>
      <c r="O1171" s="31"/>
      <c r="P1171" s="31" t="s">
        <v>109</v>
      </c>
      <c r="Q1171" s="31"/>
      <c r="R1171" s="31"/>
      <c r="S1171" s="31" t="s">
        <v>3364</v>
      </c>
      <c r="T1171" s="31" t="s">
        <v>8519</v>
      </c>
      <c r="U1171" s="31" t="s">
        <v>8520</v>
      </c>
      <c r="V1171" s="31"/>
      <c r="W1171" s="31"/>
      <c r="X1171" s="31"/>
      <c r="Y1171" s="31"/>
      <c r="Z1171" s="31"/>
    </row>
    <row r="1172" ht="22.5" customHeight="1">
      <c r="A1172" s="30" t="s">
        <v>8521</v>
      </c>
      <c r="B1172" s="31" t="s">
        <v>8522</v>
      </c>
      <c r="C1172" s="33"/>
      <c r="D1172" s="31" t="s">
        <v>78</v>
      </c>
      <c r="E1172" s="31" t="s">
        <v>8523</v>
      </c>
      <c r="F1172" s="31"/>
      <c r="G1172" s="31"/>
      <c r="H1172" s="31" t="s">
        <v>82</v>
      </c>
      <c r="I1172" s="31"/>
      <c r="J1172" s="31"/>
      <c r="K1172" s="31"/>
      <c r="L1172" s="31"/>
      <c r="M1172" s="31"/>
      <c r="N1172" s="31"/>
      <c r="O1172" s="31"/>
      <c r="P1172" s="31"/>
      <c r="Q1172" s="31"/>
      <c r="R1172" s="31"/>
      <c r="S1172" s="31"/>
      <c r="T1172" s="31"/>
      <c r="U1172" s="31" t="s">
        <v>8524</v>
      </c>
      <c r="V1172" s="31"/>
      <c r="W1172" s="31"/>
      <c r="X1172" s="31"/>
      <c r="Y1172" s="31"/>
      <c r="Z1172" s="31"/>
    </row>
    <row r="1173" ht="22.5" customHeight="1">
      <c r="A1173" s="30" t="s">
        <v>8525</v>
      </c>
      <c r="B1173" s="31" t="s">
        <v>8526</v>
      </c>
      <c r="C1173" s="33"/>
      <c r="D1173" s="31" t="s">
        <v>78</v>
      </c>
      <c r="E1173" s="31" t="s">
        <v>8527</v>
      </c>
      <c r="F1173" s="31" t="s">
        <v>8528</v>
      </c>
      <c r="G1173" s="31" t="s">
        <v>25</v>
      </c>
      <c r="H1173" s="31" t="s">
        <v>82</v>
      </c>
      <c r="I1173" s="31" t="s">
        <v>596</v>
      </c>
      <c r="J1173" s="31" t="s">
        <v>84</v>
      </c>
      <c r="K1173" s="31" t="s">
        <v>85</v>
      </c>
      <c r="L1173" s="31" t="s">
        <v>226</v>
      </c>
      <c r="M1173" s="31" t="s">
        <v>88</v>
      </c>
      <c r="N1173" s="31" t="s">
        <v>89</v>
      </c>
      <c r="O1173" s="31"/>
      <c r="P1173" s="31"/>
      <c r="Q1173" s="31"/>
      <c r="R1173" s="31"/>
      <c r="S1173" s="31"/>
      <c r="T1173" s="31" t="s">
        <v>134</v>
      </c>
      <c r="U1173" s="31" t="s">
        <v>8529</v>
      </c>
      <c r="V1173" s="31"/>
      <c r="W1173" s="31"/>
      <c r="X1173" s="31"/>
      <c r="Y1173" s="31"/>
      <c r="Z1173" s="31"/>
    </row>
    <row r="1174" ht="22.5" customHeight="1">
      <c r="A1174" s="30" t="s">
        <v>8530</v>
      </c>
      <c r="B1174" s="31" t="s">
        <v>8531</v>
      </c>
      <c r="C1174" s="33"/>
      <c r="D1174" s="31" t="s">
        <v>78</v>
      </c>
      <c r="E1174" s="31" t="s">
        <v>8532</v>
      </c>
      <c r="F1174" s="31"/>
      <c r="G1174" s="31"/>
      <c r="H1174" s="31" t="s">
        <v>82</v>
      </c>
      <c r="I1174" s="31"/>
      <c r="J1174" s="31"/>
      <c r="K1174" s="31"/>
      <c r="L1174" s="31"/>
      <c r="M1174" s="31"/>
      <c r="N1174" s="31"/>
      <c r="O1174" s="31"/>
      <c r="P1174" s="31"/>
      <c r="Q1174" s="31"/>
      <c r="R1174" s="31"/>
      <c r="S1174" s="31"/>
      <c r="T1174" s="31"/>
      <c r="U1174" s="31" t="s">
        <v>8533</v>
      </c>
      <c r="V1174" s="31"/>
      <c r="W1174" s="31"/>
      <c r="X1174" s="31"/>
      <c r="Y1174" s="31"/>
      <c r="Z1174" s="31"/>
    </row>
    <row r="1175" ht="22.5" customHeight="1">
      <c r="A1175" s="30" t="s">
        <v>8534</v>
      </c>
      <c r="B1175" s="31" t="s">
        <v>8535</v>
      </c>
      <c r="C1175" s="33"/>
      <c r="D1175" s="31" t="s">
        <v>78</v>
      </c>
      <c r="E1175" s="31" t="s">
        <v>8536</v>
      </c>
      <c r="F1175" s="31" t="s">
        <v>8537</v>
      </c>
      <c r="G1175" s="31" t="s">
        <v>25</v>
      </c>
      <c r="H1175" s="31" t="s">
        <v>82</v>
      </c>
      <c r="I1175" s="31" t="s">
        <v>83</v>
      </c>
      <c r="J1175" s="31" t="s">
        <v>84</v>
      </c>
      <c r="K1175" s="31" t="s">
        <v>107</v>
      </c>
      <c r="L1175" s="31" t="s">
        <v>226</v>
      </c>
      <c r="M1175" s="31" t="s">
        <v>108</v>
      </c>
      <c r="N1175" s="31" t="s">
        <v>101</v>
      </c>
      <c r="O1175" s="31"/>
      <c r="P1175" s="31" t="s">
        <v>4255</v>
      </c>
      <c r="Q1175" s="31"/>
      <c r="R1175" s="31"/>
      <c r="S1175" s="31" t="s">
        <v>4055</v>
      </c>
      <c r="T1175" s="31" t="s">
        <v>111</v>
      </c>
      <c r="U1175" s="31" t="s">
        <v>8538</v>
      </c>
      <c r="V1175" s="31"/>
      <c r="W1175" s="31"/>
      <c r="X1175" s="31"/>
      <c r="Y1175" s="31"/>
      <c r="Z1175" s="31"/>
    </row>
    <row r="1176" ht="22.5" customHeight="1">
      <c r="A1176" s="30" t="s">
        <v>8539</v>
      </c>
      <c r="B1176" s="31" t="s">
        <v>8540</v>
      </c>
      <c r="C1176" s="33"/>
      <c r="D1176" s="31" t="s">
        <v>78</v>
      </c>
      <c r="E1176" s="31" t="s">
        <v>8541</v>
      </c>
      <c r="F1176" s="31"/>
      <c r="G1176" s="31" t="s">
        <v>25</v>
      </c>
      <c r="H1176" s="31" t="s">
        <v>82</v>
      </c>
      <c r="I1176" s="31"/>
      <c r="J1176" s="31" t="s">
        <v>84</v>
      </c>
      <c r="K1176" s="31" t="s">
        <v>85</v>
      </c>
      <c r="L1176" s="31" t="s">
        <v>86</v>
      </c>
      <c r="M1176" s="31" t="s">
        <v>152</v>
      </c>
      <c r="N1176" s="31"/>
      <c r="O1176" s="31"/>
      <c r="P1176" s="31"/>
      <c r="Q1176" s="31"/>
      <c r="R1176" s="31"/>
      <c r="S1176" s="31"/>
      <c r="T1176" s="31" t="s">
        <v>1432</v>
      </c>
      <c r="U1176" s="31" t="s">
        <v>8542</v>
      </c>
      <c r="V1176" s="31"/>
      <c r="W1176" s="31"/>
      <c r="X1176" s="31"/>
      <c r="Y1176" s="31"/>
      <c r="Z1176" s="31"/>
    </row>
    <row r="1177" ht="22.5" customHeight="1">
      <c r="A1177" s="30" t="s">
        <v>8543</v>
      </c>
      <c r="B1177" s="31" t="s">
        <v>8544</v>
      </c>
      <c r="C1177" s="33"/>
      <c r="D1177" s="31" t="s">
        <v>78</v>
      </c>
      <c r="E1177" s="31" t="s">
        <v>8545</v>
      </c>
      <c r="F1177" s="31" t="s">
        <v>8546</v>
      </c>
      <c r="G1177" s="31" t="s">
        <v>25</v>
      </c>
      <c r="H1177" s="31" t="s">
        <v>82</v>
      </c>
      <c r="I1177" s="31" t="s">
        <v>490</v>
      </c>
      <c r="J1177" s="31" t="s">
        <v>84</v>
      </c>
      <c r="K1177" s="31" t="s">
        <v>107</v>
      </c>
      <c r="L1177" s="31" t="s">
        <v>280</v>
      </c>
      <c r="M1177" s="31" t="s">
        <v>185</v>
      </c>
      <c r="N1177" s="31" t="s">
        <v>41</v>
      </c>
      <c r="O1177" s="31"/>
      <c r="P1177" s="31" t="s">
        <v>851</v>
      </c>
      <c r="Q1177" s="31"/>
      <c r="R1177" s="31"/>
      <c r="S1177" s="31"/>
      <c r="T1177" s="31" t="s">
        <v>1519</v>
      </c>
      <c r="U1177" s="31" t="s">
        <v>8547</v>
      </c>
      <c r="V1177" s="31"/>
      <c r="W1177" s="31"/>
      <c r="X1177" s="31"/>
      <c r="Y1177" s="31"/>
      <c r="Z1177" s="31"/>
    </row>
    <row r="1178" ht="22.5" customHeight="1">
      <c r="A1178" s="30" t="s">
        <v>8548</v>
      </c>
      <c r="B1178" s="31" t="s">
        <v>8549</v>
      </c>
      <c r="C1178" s="33"/>
      <c r="D1178" s="31" t="s">
        <v>78</v>
      </c>
      <c r="E1178" s="31" t="s">
        <v>8550</v>
      </c>
      <c r="F1178" s="31" t="s">
        <v>8551</v>
      </c>
      <c r="G1178" s="31"/>
      <c r="H1178" s="31"/>
      <c r="I1178" s="31"/>
      <c r="J1178" s="31"/>
      <c r="K1178" s="31"/>
      <c r="L1178" s="31"/>
      <c r="M1178" s="31"/>
      <c r="N1178" s="31"/>
      <c r="O1178" s="31"/>
      <c r="P1178" s="31"/>
      <c r="Q1178" s="31"/>
      <c r="R1178" s="31"/>
      <c r="S1178" s="31" t="s">
        <v>3364</v>
      </c>
      <c r="T1178" s="31"/>
      <c r="U1178" s="31" t="s">
        <v>8552</v>
      </c>
      <c r="V1178" s="31"/>
      <c r="W1178" s="31"/>
      <c r="X1178" s="31"/>
      <c r="Y1178" s="31"/>
      <c r="Z1178" s="31"/>
    </row>
    <row r="1179" ht="22.5" customHeight="1">
      <c r="A1179" s="30" t="s">
        <v>8553</v>
      </c>
      <c r="B1179" s="31" t="s">
        <v>8554</v>
      </c>
      <c r="C1179" s="33"/>
      <c r="D1179" s="31" t="s">
        <v>78</v>
      </c>
      <c r="E1179" s="31" t="s">
        <v>8556</v>
      </c>
      <c r="F1179" s="31" t="s">
        <v>8557</v>
      </c>
      <c r="G1179" s="31"/>
      <c r="H1179" s="31"/>
      <c r="I1179" s="31"/>
      <c r="J1179" s="31"/>
      <c r="K1179" s="31"/>
      <c r="L1179" s="31"/>
      <c r="M1179" s="31"/>
      <c r="N1179" s="31"/>
      <c r="O1179" s="31"/>
      <c r="P1179" s="31"/>
      <c r="Q1179" s="31"/>
      <c r="R1179" s="31"/>
      <c r="S1179" s="31" t="s">
        <v>3364</v>
      </c>
      <c r="T1179" s="31"/>
      <c r="U1179" s="31" t="s">
        <v>8558</v>
      </c>
      <c r="V1179" s="31"/>
      <c r="W1179" s="31"/>
      <c r="X1179" s="31"/>
      <c r="Y1179" s="31"/>
      <c r="Z1179" s="31"/>
    </row>
    <row r="1180" ht="22.5" customHeight="1">
      <c r="A1180" s="30" t="s">
        <v>8559</v>
      </c>
      <c r="B1180" s="31" t="s">
        <v>8560</v>
      </c>
      <c r="C1180" s="33"/>
      <c r="D1180" s="31" t="s">
        <v>78</v>
      </c>
      <c r="E1180" s="31" t="s">
        <v>8561</v>
      </c>
      <c r="F1180" s="31" t="s">
        <v>8562</v>
      </c>
      <c r="G1180" s="31" t="s">
        <v>2247</v>
      </c>
      <c r="H1180" s="31" t="s">
        <v>82</v>
      </c>
      <c r="I1180" s="31" t="s">
        <v>83</v>
      </c>
      <c r="J1180" s="31" t="s">
        <v>84</v>
      </c>
      <c r="K1180" s="31" t="s">
        <v>107</v>
      </c>
      <c r="L1180" s="31" t="s">
        <v>280</v>
      </c>
      <c r="M1180" s="31" t="s">
        <v>120</v>
      </c>
      <c r="N1180" s="31" t="s">
        <v>88</v>
      </c>
      <c r="O1180" s="31"/>
      <c r="P1180" s="31"/>
      <c r="Q1180" s="31"/>
      <c r="R1180" s="31"/>
      <c r="S1180" s="31"/>
      <c r="T1180" s="31" t="s">
        <v>8563</v>
      </c>
      <c r="U1180" s="31" t="s">
        <v>8564</v>
      </c>
      <c r="V1180" s="31"/>
      <c r="W1180" s="31"/>
      <c r="X1180" s="31"/>
      <c r="Y1180" s="31"/>
      <c r="Z1180" s="31"/>
    </row>
    <row r="1181" ht="22.5" customHeight="1">
      <c r="A1181" s="30" t="s">
        <v>8566</v>
      </c>
      <c r="B1181" s="31" t="s">
        <v>8567</v>
      </c>
      <c r="C1181" s="33"/>
      <c r="D1181" s="31" t="s">
        <v>78</v>
      </c>
      <c r="E1181" s="31" t="s">
        <v>8568</v>
      </c>
      <c r="F1181" s="31"/>
      <c r="G1181" s="31" t="s">
        <v>2303</v>
      </c>
      <c r="H1181" s="31" t="s">
        <v>82</v>
      </c>
      <c r="I1181" s="31"/>
      <c r="J1181" s="31"/>
      <c r="K1181" s="31"/>
      <c r="L1181" s="31"/>
      <c r="M1181" s="31"/>
      <c r="N1181" s="31"/>
      <c r="O1181" s="31"/>
      <c r="P1181" s="31"/>
      <c r="Q1181" s="31"/>
      <c r="R1181" s="31"/>
      <c r="S1181" s="31"/>
      <c r="T1181" s="31"/>
      <c r="U1181" s="31" t="s">
        <v>8569</v>
      </c>
      <c r="V1181" s="31"/>
      <c r="W1181" s="31"/>
      <c r="X1181" s="31"/>
      <c r="Y1181" s="31"/>
      <c r="Z1181" s="31"/>
    </row>
    <row r="1182" ht="22.5" customHeight="1">
      <c r="A1182" s="30" t="s">
        <v>8570</v>
      </c>
      <c r="B1182" s="31" t="s">
        <v>8571</v>
      </c>
      <c r="C1182" s="33"/>
      <c r="D1182" s="31" t="s">
        <v>78</v>
      </c>
      <c r="E1182" s="31" t="s">
        <v>8572</v>
      </c>
      <c r="F1182" s="31" t="s">
        <v>8573</v>
      </c>
      <c r="G1182" s="31" t="s">
        <v>1581</v>
      </c>
      <c r="H1182" s="31" t="s">
        <v>82</v>
      </c>
      <c r="I1182" s="31" t="s">
        <v>83</v>
      </c>
      <c r="J1182" s="31" t="s">
        <v>84</v>
      </c>
      <c r="K1182" s="31" t="s">
        <v>107</v>
      </c>
      <c r="L1182" s="31" t="s">
        <v>654</v>
      </c>
      <c r="M1182" s="31" t="s">
        <v>185</v>
      </c>
      <c r="N1182" s="31" t="s">
        <v>41</v>
      </c>
      <c r="O1182" s="31"/>
      <c r="P1182" s="31" t="s">
        <v>1723</v>
      </c>
      <c r="Q1182" s="31"/>
      <c r="R1182" s="31"/>
      <c r="S1182" s="31" t="s">
        <v>4937</v>
      </c>
      <c r="T1182" s="31"/>
      <c r="U1182" s="31" t="s">
        <v>8575</v>
      </c>
      <c r="V1182" s="31"/>
      <c r="W1182" s="31"/>
      <c r="X1182" s="31"/>
      <c r="Y1182" s="31"/>
      <c r="Z1182" s="31"/>
    </row>
    <row r="1183" ht="22.5" customHeight="1">
      <c r="A1183" s="30" t="s">
        <v>8576</v>
      </c>
      <c r="B1183" s="31" t="s">
        <v>8577</v>
      </c>
      <c r="C1183" s="33"/>
      <c r="D1183" s="31" t="s">
        <v>78</v>
      </c>
      <c r="E1183" s="31" t="s">
        <v>8578</v>
      </c>
      <c r="F1183" s="31"/>
      <c r="G1183" s="31" t="s">
        <v>1581</v>
      </c>
      <c r="H1183" s="31" t="s">
        <v>82</v>
      </c>
      <c r="I1183" s="31" t="s">
        <v>83</v>
      </c>
      <c r="J1183" s="31" t="s">
        <v>84</v>
      </c>
      <c r="K1183" s="31" t="s">
        <v>173</v>
      </c>
      <c r="L1183" s="31" t="s">
        <v>226</v>
      </c>
      <c r="M1183" s="31" t="s">
        <v>144</v>
      </c>
      <c r="N1183" s="31" t="s">
        <v>144</v>
      </c>
      <c r="O1183" s="31"/>
      <c r="P1183" s="31"/>
      <c r="Q1183" s="31"/>
      <c r="R1183" s="31"/>
      <c r="S1183" s="31"/>
      <c r="T1183" s="31"/>
      <c r="U1183" s="31" t="s">
        <v>8579</v>
      </c>
      <c r="V1183" s="31"/>
      <c r="W1183" s="31" t="s">
        <v>8580</v>
      </c>
      <c r="X1183" s="31"/>
      <c r="Y1183" s="31"/>
      <c r="Z1183" s="31"/>
    </row>
    <row r="1184" ht="22.5" customHeight="1">
      <c r="A1184" s="30" t="s">
        <v>8581</v>
      </c>
      <c r="B1184" s="31" t="s">
        <v>8582</v>
      </c>
      <c r="C1184" s="33"/>
      <c r="D1184" s="31" t="s">
        <v>78</v>
      </c>
      <c r="E1184" s="31" t="s">
        <v>8583</v>
      </c>
      <c r="F1184" s="31" t="s">
        <v>8584</v>
      </c>
      <c r="G1184" s="31" t="s">
        <v>25</v>
      </c>
      <c r="H1184" s="31" t="s">
        <v>82</v>
      </c>
      <c r="I1184" s="31" t="s">
        <v>83</v>
      </c>
      <c r="J1184" s="31" t="s">
        <v>84</v>
      </c>
      <c r="K1184" s="31" t="s">
        <v>107</v>
      </c>
      <c r="L1184" s="31" t="s">
        <v>226</v>
      </c>
      <c r="M1184" s="31" t="s">
        <v>185</v>
      </c>
      <c r="N1184" s="31" t="s">
        <v>41</v>
      </c>
      <c r="O1184" s="31"/>
      <c r="P1184" s="31" t="s">
        <v>7671</v>
      </c>
      <c r="Q1184" s="31"/>
      <c r="R1184" s="31"/>
      <c r="S1184" s="31" t="s">
        <v>2145</v>
      </c>
      <c r="T1184" s="31" t="s">
        <v>666</v>
      </c>
      <c r="U1184" s="31" t="s">
        <v>8585</v>
      </c>
      <c r="V1184" s="31"/>
      <c r="W1184" s="31"/>
      <c r="X1184" s="31"/>
      <c r="Y1184" s="31"/>
      <c r="Z1184" s="31"/>
    </row>
    <row r="1185" ht="22.5" customHeight="1">
      <c r="A1185" s="30" t="s">
        <v>8586</v>
      </c>
      <c r="B1185" s="31" t="s">
        <v>8587</v>
      </c>
      <c r="C1185" s="33"/>
      <c r="D1185" s="31" t="s">
        <v>78</v>
      </c>
      <c r="E1185" s="31" t="s">
        <v>8588</v>
      </c>
      <c r="F1185" s="31" t="s">
        <v>8589</v>
      </c>
      <c r="G1185" s="31" t="s">
        <v>25</v>
      </c>
      <c r="H1185" s="31" t="s">
        <v>82</v>
      </c>
      <c r="I1185" s="31" t="s">
        <v>83</v>
      </c>
      <c r="J1185" s="31" t="s">
        <v>84</v>
      </c>
      <c r="K1185" s="31" t="s">
        <v>107</v>
      </c>
      <c r="L1185" s="31" t="s">
        <v>654</v>
      </c>
      <c r="M1185" s="31" t="s">
        <v>89</v>
      </c>
      <c r="N1185" s="31" t="s">
        <v>108</v>
      </c>
      <c r="O1185" s="31"/>
      <c r="P1185" s="31"/>
      <c r="Q1185" s="31"/>
      <c r="R1185" s="31"/>
      <c r="S1185" s="31"/>
      <c r="T1185" s="31" t="s">
        <v>666</v>
      </c>
      <c r="U1185" s="31" t="s">
        <v>8590</v>
      </c>
      <c r="V1185" s="31"/>
      <c r="W1185" s="31"/>
      <c r="X1185" s="31"/>
      <c r="Y1185" s="31"/>
      <c r="Z1185" s="31"/>
    </row>
    <row r="1186" ht="22.5" customHeight="1">
      <c r="A1186" s="30" t="s">
        <v>8591</v>
      </c>
      <c r="B1186" s="31" t="s">
        <v>8592</v>
      </c>
      <c r="C1186" s="33"/>
      <c r="D1186" s="31" t="s">
        <v>78</v>
      </c>
      <c r="E1186" s="31" t="s">
        <v>8593</v>
      </c>
      <c r="F1186" s="31" t="s">
        <v>8594</v>
      </c>
      <c r="G1186" s="31"/>
      <c r="H1186" s="31"/>
      <c r="I1186" s="31"/>
      <c r="J1186" s="31"/>
      <c r="K1186" s="31"/>
      <c r="L1186" s="31"/>
      <c r="M1186" s="31"/>
      <c r="N1186" s="31"/>
      <c r="O1186" s="31"/>
      <c r="P1186" s="31"/>
      <c r="Q1186" s="31"/>
      <c r="R1186" s="31"/>
      <c r="S1186" s="31" t="s">
        <v>3364</v>
      </c>
      <c r="T1186" s="31"/>
      <c r="U1186" s="31" t="s">
        <v>8595</v>
      </c>
      <c r="V1186" s="31"/>
      <c r="W1186" s="31"/>
      <c r="X1186" s="31"/>
      <c r="Y1186" s="31"/>
      <c r="Z1186" s="31"/>
    </row>
    <row r="1187" ht="22.5" customHeight="1">
      <c r="A1187" s="30" t="s">
        <v>8596</v>
      </c>
      <c r="B1187" s="31" t="s">
        <v>8597</v>
      </c>
      <c r="C1187" s="33"/>
      <c r="D1187" s="31" t="s">
        <v>78</v>
      </c>
      <c r="E1187" s="31" t="s">
        <v>8598</v>
      </c>
      <c r="F1187" s="31"/>
      <c r="G1187" s="31"/>
      <c r="H1187" s="31" t="s">
        <v>82</v>
      </c>
      <c r="I1187" s="31"/>
      <c r="J1187" s="31"/>
      <c r="K1187" s="31"/>
      <c r="L1187" s="31"/>
      <c r="M1187" s="31"/>
      <c r="N1187" s="31"/>
      <c r="O1187" s="31"/>
      <c r="P1187" s="31"/>
      <c r="Q1187" s="31"/>
      <c r="R1187" s="31"/>
      <c r="S1187" s="31"/>
      <c r="T1187" s="31"/>
      <c r="U1187" s="31" t="s">
        <v>8599</v>
      </c>
      <c r="V1187" s="31"/>
      <c r="W1187" s="31"/>
      <c r="X1187" s="31"/>
      <c r="Y1187" s="31"/>
      <c r="Z1187" s="31"/>
    </row>
    <row r="1188" ht="22.5" customHeight="1">
      <c r="A1188" s="30" t="s">
        <v>8600</v>
      </c>
      <c r="B1188" s="31" t="s">
        <v>8601</v>
      </c>
      <c r="C1188" s="33"/>
      <c r="D1188" s="31" t="s">
        <v>78</v>
      </c>
      <c r="E1188" s="31" t="s">
        <v>8602</v>
      </c>
      <c r="F1188" s="31"/>
      <c r="G1188" s="31" t="s">
        <v>25</v>
      </c>
      <c r="H1188" s="31" t="s">
        <v>82</v>
      </c>
      <c r="I1188" s="31"/>
      <c r="J1188" s="31"/>
      <c r="K1188" s="31"/>
      <c r="L1188" s="31"/>
      <c r="M1188" s="31"/>
      <c r="N1188" s="31"/>
      <c r="O1188" s="31"/>
      <c r="P1188" s="31"/>
      <c r="Q1188" s="31"/>
      <c r="R1188" s="31"/>
      <c r="S1188" s="31"/>
      <c r="T1188" s="31" t="s">
        <v>8484</v>
      </c>
      <c r="U1188" s="31" t="s">
        <v>8603</v>
      </c>
      <c r="V1188" s="31"/>
      <c r="W1188" s="31"/>
      <c r="X1188" s="31"/>
      <c r="Y1188" s="31"/>
      <c r="Z1188" s="31"/>
    </row>
    <row r="1189" ht="22.5" customHeight="1">
      <c r="A1189" s="30" t="s">
        <v>8604</v>
      </c>
      <c r="B1189" s="31" t="s">
        <v>8605</v>
      </c>
      <c r="C1189" s="33"/>
      <c r="D1189" s="31" t="s">
        <v>78</v>
      </c>
      <c r="E1189" s="31" t="s">
        <v>8606</v>
      </c>
      <c r="F1189" s="31"/>
      <c r="G1189" s="31"/>
      <c r="H1189" s="31" t="s">
        <v>82</v>
      </c>
      <c r="I1189" s="31"/>
      <c r="J1189" s="31"/>
      <c r="K1189" s="31"/>
      <c r="L1189" s="31"/>
      <c r="M1189" s="31"/>
      <c r="N1189" s="31"/>
      <c r="O1189" s="31"/>
      <c r="P1189" s="31"/>
      <c r="Q1189" s="31"/>
      <c r="R1189" s="31"/>
      <c r="S1189" s="31"/>
      <c r="T1189" s="31"/>
      <c r="U1189" s="31" t="s">
        <v>8608</v>
      </c>
      <c r="V1189" s="31"/>
      <c r="W1189" s="31"/>
      <c r="X1189" s="31"/>
      <c r="Y1189" s="31"/>
      <c r="Z1189" s="31"/>
    </row>
    <row r="1190" ht="22.5" customHeight="1">
      <c r="A1190" s="30" t="s">
        <v>8609</v>
      </c>
      <c r="B1190" s="31" t="s">
        <v>8610</v>
      </c>
      <c r="C1190" s="33"/>
      <c r="D1190" s="31" t="s">
        <v>78</v>
      </c>
      <c r="E1190" s="31" t="s">
        <v>8611</v>
      </c>
      <c r="F1190" s="31"/>
      <c r="G1190" s="31" t="s">
        <v>2303</v>
      </c>
      <c r="H1190" s="31" t="s">
        <v>82</v>
      </c>
      <c r="I1190" s="31"/>
      <c r="J1190" s="31"/>
      <c r="K1190" s="31"/>
      <c r="L1190" s="31"/>
      <c r="M1190" s="31"/>
      <c r="N1190" s="31"/>
      <c r="O1190" s="31"/>
      <c r="P1190" s="31"/>
      <c r="Q1190" s="31"/>
      <c r="R1190" s="31"/>
      <c r="S1190" s="31"/>
      <c r="T1190" s="31"/>
      <c r="U1190" s="31" t="s">
        <v>8612</v>
      </c>
      <c r="V1190" s="31"/>
      <c r="W1190" s="31"/>
      <c r="X1190" s="31"/>
      <c r="Y1190" s="31"/>
      <c r="Z1190" s="31"/>
    </row>
    <row r="1191" ht="22.5" customHeight="1">
      <c r="A1191" s="30" t="s">
        <v>8613</v>
      </c>
      <c r="B1191" s="31" t="s">
        <v>8614</v>
      </c>
      <c r="C1191" s="33"/>
      <c r="D1191" s="31" t="s">
        <v>78</v>
      </c>
      <c r="E1191" s="31" t="s">
        <v>8615</v>
      </c>
      <c r="F1191" s="31" t="s">
        <v>8616</v>
      </c>
      <c r="G1191" s="31" t="s">
        <v>25</v>
      </c>
      <c r="H1191" s="31" t="s">
        <v>82</v>
      </c>
      <c r="I1191" s="31" t="s">
        <v>83</v>
      </c>
      <c r="J1191" s="31" t="s">
        <v>84</v>
      </c>
      <c r="K1191" s="31" t="s">
        <v>107</v>
      </c>
      <c r="L1191" s="31" t="s">
        <v>280</v>
      </c>
      <c r="M1191" s="31" t="s">
        <v>108</v>
      </c>
      <c r="N1191" s="31" t="s">
        <v>101</v>
      </c>
      <c r="O1191" s="31"/>
      <c r="P1191" s="31" t="s">
        <v>492</v>
      </c>
      <c r="Q1191" s="31"/>
      <c r="R1191" s="31"/>
      <c r="S1191" s="31"/>
      <c r="T1191" s="31" t="s">
        <v>666</v>
      </c>
      <c r="U1191" s="31" t="s">
        <v>8617</v>
      </c>
      <c r="V1191" s="31"/>
      <c r="W1191" s="31"/>
      <c r="X1191" s="31"/>
      <c r="Y1191" s="31"/>
      <c r="Z1191" s="31"/>
    </row>
    <row r="1192" ht="22.5" customHeight="1">
      <c r="A1192" s="30" t="s">
        <v>8618</v>
      </c>
      <c r="B1192" s="31" t="s">
        <v>8619</v>
      </c>
      <c r="C1192" s="33"/>
      <c r="D1192" s="31" t="s">
        <v>78</v>
      </c>
      <c r="E1192" s="31" t="s">
        <v>8620</v>
      </c>
      <c r="F1192" s="31" t="s">
        <v>8621</v>
      </c>
      <c r="G1192" s="31" t="s">
        <v>25</v>
      </c>
      <c r="H1192" s="31" t="s">
        <v>82</v>
      </c>
      <c r="I1192" s="31" t="s">
        <v>490</v>
      </c>
      <c r="J1192" s="31" t="s">
        <v>84</v>
      </c>
      <c r="K1192" s="31" t="s">
        <v>85</v>
      </c>
      <c r="L1192" s="31" t="s">
        <v>86</v>
      </c>
      <c r="M1192" s="31" t="s">
        <v>108</v>
      </c>
      <c r="N1192" s="31" t="s">
        <v>101</v>
      </c>
      <c r="O1192" s="31"/>
      <c r="P1192" s="31" t="s">
        <v>186</v>
      </c>
      <c r="Q1192" s="31"/>
      <c r="R1192" s="31"/>
      <c r="S1192" s="31" t="s">
        <v>2241</v>
      </c>
      <c r="T1192" s="31" t="s">
        <v>666</v>
      </c>
      <c r="U1192" s="31" t="s">
        <v>8622</v>
      </c>
      <c r="V1192" s="31"/>
      <c r="W1192" s="31"/>
      <c r="X1192" s="31"/>
      <c r="Y1192" s="31"/>
      <c r="Z1192" s="31"/>
    </row>
    <row r="1193" ht="22.5" customHeight="1">
      <c r="A1193" s="30" t="s">
        <v>8623</v>
      </c>
      <c r="B1193" s="31" t="s">
        <v>8624</v>
      </c>
      <c r="C1193" s="33"/>
      <c r="D1193" s="31" t="s">
        <v>78</v>
      </c>
      <c r="E1193" s="31" t="s">
        <v>8625</v>
      </c>
      <c r="F1193" s="31"/>
      <c r="G1193" s="31" t="s">
        <v>25</v>
      </c>
      <c r="H1193" s="31" t="s">
        <v>82</v>
      </c>
      <c r="I1193" s="31" t="s">
        <v>5283</v>
      </c>
      <c r="J1193" s="31" t="s">
        <v>84</v>
      </c>
      <c r="K1193" s="31" t="s">
        <v>85</v>
      </c>
      <c r="L1193" s="31" t="s">
        <v>86</v>
      </c>
      <c r="M1193" s="31" t="s">
        <v>52</v>
      </c>
      <c r="N1193" s="31" t="s">
        <v>144</v>
      </c>
      <c r="O1193" s="31"/>
      <c r="P1193" s="31"/>
      <c r="Q1193" s="31"/>
      <c r="R1193" s="31"/>
      <c r="S1193" s="31" t="s">
        <v>133</v>
      </c>
      <c r="T1193" s="31"/>
      <c r="U1193" s="31" t="s">
        <v>8627</v>
      </c>
      <c r="V1193" s="31"/>
      <c r="W1193" s="31"/>
      <c r="X1193" s="31"/>
      <c r="Y1193" s="31"/>
      <c r="Z1193" s="31"/>
    </row>
    <row r="1194" ht="22.5" customHeight="1">
      <c r="A1194" s="30" t="s">
        <v>8628</v>
      </c>
      <c r="B1194" s="31" t="s">
        <v>8629</v>
      </c>
      <c r="C1194" s="33"/>
      <c r="D1194" s="31" t="s">
        <v>78</v>
      </c>
      <c r="E1194" s="31" t="s">
        <v>8630</v>
      </c>
      <c r="F1194" s="31" t="s">
        <v>8631</v>
      </c>
      <c r="G1194" s="31" t="s">
        <v>25</v>
      </c>
      <c r="H1194" s="31" t="s">
        <v>82</v>
      </c>
      <c r="I1194" s="31" t="s">
        <v>83</v>
      </c>
      <c r="J1194" s="31" t="s">
        <v>84</v>
      </c>
      <c r="K1194" s="31" t="s">
        <v>85</v>
      </c>
      <c r="L1194" s="31" t="s">
        <v>280</v>
      </c>
      <c r="M1194" s="31" t="s">
        <v>41</v>
      </c>
      <c r="N1194" s="31" t="s">
        <v>120</v>
      </c>
      <c r="O1194" s="31"/>
      <c r="P1194" s="31" t="s">
        <v>399</v>
      </c>
      <c r="Q1194" s="31"/>
      <c r="R1194" s="31"/>
      <c r="S1194" s="31"/>
      <c r="T1194" s="31" t="s">
        <v>666</v>
      </c>
      <c r="U1194" s="31" t="s">
        <v>8632</v>
      </c>
      <c r="V1194" s="31"/>
      <c r="W1194" s="31"/>
      <c r="X1194" s="31"/>
      <c r="Y1194" s="31"/>
      <c r="Z1194" s="31"/>
    </row>
    <row r="1195" ht="22.5" customHeight="1">
      <c r="A1195" s="30" t="s">
        <v>8633</v>
      </c>
      <c r="B1195" s="31" t="s">
        <v>8634</v>
      </c>
      <c r="C1195" s="33"/>
      <c r="D1195" s="31" t="s">
        <v>78</v>
      </c>
      <c r="E1195" s="31" t="s">
        <v>8635</v>
      </c>
      <c r="F1195" s="31"/>
      <c r="G1195" s="31"/>
      <c r="H1195" s="31" t="s">
        <v>82</v>
      </c>
      <c r="I1195" s="31"/>
      <c r="J1195" s="31"/>
      <c r="K1195" s="31"/>
      <c r="L1195" s="31"/>
      <c r="M1195" s="31"/>
      <c r="N1195" s="31"/>
      <c r="O1195" s="31"/>
      <c r="P1195" s="31"/>
      <c r="Q1195" s="31"/>
      <c r="R1195" s="31"/>
      <c r="S1195" s="31"/>
      <c r="T1195" s="31"/>
      <c r="U1195" s="31" t="s">
        <v>8636</v>
      </c>
      <c r="V1195" s="31"/>
      <c r="W1195" s="31"/>
      <c r="X1195" s="31"/>
      <c r="Y1195" s="31"/>
      <c r="Z1195" s="31"/>
    </row>
    <row r="1196" ht="22.5" customHeight="1">
      <c r="A1196" s="30" t="s">
        <v>8637</v>
      </c>
      <c r="B1196" s="31" t="s">
        <v>8638</v>
      </c>
      <c r="C1196" s="33"/>
      <c r="D1196" s="31" t="s">
        <v>78</v>
      </c>
      <c r="E1196" s="31" t="s">
        <v>8639</v>
      </c>
      <c r="F1196" s="31"/>
      <c r="G1196" s="31"/>
      <c r="H1196" s="31" t="s">
        <v>82</v>
      </c>
      <c r="I1196" s="31"/>
      <c r="J1196" s="31"/>
      <c r="K1196" s="31"/>
      <c r="L1196" s="31"/>
      <c r="M1196" s="31"/>
      <c r="N1196" s="31"/>
      <c r="O1196" s="31"/>
      <c r="P1196" s="31"/>
      <c r="Q1196" s="31"/>
      <c r="R1196" s="31"/>
      <c r="S1196" s="31"/>
      <c r="T1196" s="31"/>
      <c r="U1196" s="31" t="s">
        <v>8640</v>
      </c>
      <c r="V1196" s="31"/>
      <c r="W1196" s="31"/>
      <c r="X1196" s="31"/>
      <c r="Y1196" s="31"/>
      <c r="Z1196" s="31"/>
    </row>
    <row r="1197" ht="22.5" customHeight="1">
      <c r="A1197" s="30" t="s">
        <v>8641</v>
      </c>
      <c r="B1197" s="31" t="s">
        <v>8642</v>
      </c>
      <c r="C1197" s="33"/>
      <c r="D1197" s="31" t="s">
        <v>78</v>
      </c>
      <c r="E1197" s="31" t="s">
        <v>8643</v>
      </c>
      <c r="F1197" s="31"/>
      <c r="G1197" s="31" t="s">
        <v>25</v>
      </c>
      <c r="H1197" s="31" t="s">
        <v>82</v>
      </c>
      <c r="I1197" s="31" t="s">
        <v>83</v>
      </c>
      <c r="J1197" s="31" t="s">
        <v>84</v>
      </c>
      <c r="K1197" s="31" t="s">
        <v>107</v>
      </c>
      <c r="L1197" s="31" t="s">
        <v>86</v>
      </c>
      <c r="M1197" s="31" t="s">
        <v>120</v>
      </c>
      <c r="N1197" s="31" t="s">
        <v>41</v>
      </c>
      <c r="O1197" s="31"/>
      <c r="P1197" s="31"/>
      <c r="Q1197" s="31"/>
      <c r="R1197" s="31"/>
      <c r="S1197" s="31"/>
      <c r="T1197" s="31" t="s">
        <v>666</v>
      </c>
      <c r="U1197" s="31" t="s">
        <v>8644</v>
      </c>
      <c r="V1197" s="30" t="s">
        <v>8645</v>
      </c>
      <c r="W1197" s="31"/>
      <c r="X1197" s="31"/>
      <c r="Y1197" s="31"/>
      <c r="Z1197" s="31"/>
    </row>
    <row r="1198" ht="22.5" customHeight="1">
      <c r="A1198" s="30" t="s">
        <v>8646</v>
      </c>
      <c r="B1198" s="31" t="s">
        <v>8647</v>
      </c>
      <c r="C1198" s="33"/>
      <c r="D1198" s="31" t="s">
        <v>78</v>
      </c>
      <c r="E1198" s="31" t="s">
        <v>8648</v>
      </c>
      <c r="F1198" s="31" t="s">
        <v>8649</v>
      </c>
      <c r="G1198" s="31" t="s">
        <v>25</v>
      </c>
      <c r="H1198" s="31" t="s">
        <v>82</v>
      </c>
      <c r="I1198" s="31" t="s">
        <v>490</v>
      </c>
      <c r="J1198" s="31" t="s">
        <v>84</v>
      </c>
      <c r="K1198" s="31" t="s">
        <v>107</v>
      </c>
      <c r="L1198" s="31" t="s">
        <v>86</v>
      </c>
      <c r="M1198" s="31" t="s">
        <v>120</v>
      </c>
      <c r="N1198" s="31" t="s">
        <v>88</v>
      </c>
      <c r="O1198" s="31"/>
      <c r="P1198" s="31"/>
      <c r="Q1198" s="31"/>
      <c r="R1198" s="31"/>
      <c r="S1198" s="31"/>
      <c r="T1198" s="31" t="s">
        <v>8650</v>
      </c>
      <c r="U1198" s="31" t="s">
        <v>8651</v>
      </c>
      <c r="V1198" s="31"/>
      <c r="W1198" s="31"/>
      <c r="X1198" s="31"/>
      <c r="Y1198" s="31"/>
      <c r="Z1198" s="31"/>
    </row>
    <row r="1199" ht="22.5" customHeight="1">
      <c r="A1199" s="30" t="s">
        <v>8652</v>
      </c>
      <c r="B1199" s="31" t="s">
        <v>8653</v>
      </c>
      <c r="C1199" s="33"/>
      <c r="D1199" s="31" t="s">
        <v>78</v>
      </c>
      <c r="E1199" s="31" t="s">
        <v>8654</v>
      </c>
      <c r="F1199" s="31"/>
      <c r="G1199" s="31"/>
      <c r="H1199" s="31" t="s">
        <v>82</v>
      </c>
      <c r="I1199" s="31"/>
      <c r="J1199" s="31"/>
      <c r="K1199" s="31"/>
      <c r="L1199" s="31"/>
      <c r="M1199" s="31"/>
      <c r="N1199" s="31"/>
      <c r="O1199" s="31"/>
      <c r="P1199" s="31"/>
      <c r="Q1199" s="31"/>
      <c r="R1199" s="31"/>
      <c r="S1199" s="31"/>
      <c r="T1199" s="31"/>
      <c r="U1199" s="31" t="s">
        <v>8656</v>
      </c>
      <c r="V1199" s="31"/>
      <c r="W1199" s="31"/>
      <c r="X1199" s="31"/>
      <c r="Y1199" s="31"/>
      <c r="Z1199" s="31"/>
    </row>
    <row r="1200" ht="22.5" customHeight="1">
      <c r="A1200" s="30" t="s">
        <v>8657</v>
      </c>
      <c r="B1200" s="31" t="s">
        <v>8658</v>
      </c>
      <c r="C1200" s="33"/>
      <c r="D1200" s="31" t="s">
        <v>78</v>
      </c>
      <c r="E1200" s="31" t="s">
        <v>8659</v>
      </c>
      <c r="F1200" s="31" t="s">
        <v>8660</v>
      </c>
      <c r="G1200" s="31" t="s">
        <v>25</v>
      </c>
      <c r="H1200" s="31" t="s">
        <v>82</v>
      </c>
      <c r="I1200" s="31" t="s">
        <v>83</v>
      </c>
      <c r="J1200" s="31" t="s">
        <v>84</v>
      </c>
      <c r="K1200" s="31" t="s">
        <v>107</v>
      </c>
      <c r="L1200" s="31" t="s">
        <v>86</v>
      </c>
      <c r="M1200" s="31" t="s">
        <v>120</v>
      </c>
      <c r="N1200" s="31" t="s">
        <v>88</v>
      </c>
      <c r="O1200" s="31"/>
      <c r="P1200" s="31" t="s">
        <v>2144</v>
      </c>
      <c r="Q1200" s="31"/>
      <c r="R1200" s="31"/>
      <c r="S1200" s="31" t="s">
        <v>4055</v>
      </c>
      <c r="T1200" s="31"/>
      <c r="U1200" s="31" t="s">
        <v>8661</v>
      </c>
      <c r="V1200" s="31"/>
      <c r="W1200" s="31"/>
      <c r="X1200" s="31"/>
      <c r="Y1200" s="31"/>
      <c r="Z1200" s="31"/>
    </row>
    <row r="1201" ht="22.5" customHeight="1">
      <c r="A1201" s="30" t="s">
        <v>8662</v>
      </c>
      <c r="B1201" s="31" t="s">
        <v>8663</v>
      </c>
      <c r="C1201" s="33"/>
      <c r="D1201" s="31" t="s">
        <v>78</v>
      </c>
      <c r="E1201" s="31" t="s">
        <v>8664</v>
      </c>
      <c r="F1201" s="31"/>
      <c r="G1201" s="31"/>
      <c r="H1201" s="31" t="s">
        <v>82</v>
      </c>
      <c r="I1201" s="31"/>
      <c r="J1201" s="31"/>
      <c r="K1201" s="31"/>
      <c r="L1201" s="31"/>
      <c r="M1201" s="31"/>
      <c r="N1201" s="31"/>
      <c r="O1201" s="31"/>
      <c r="P1201" s="31"/>
      <c r="Q1201" s="31"/>
      <c r="R1201" s="31"/>
      <c r="S1201" s="31"/>
      <c r="T1201" s="31"/>
      <c r="U1201" s="31" t="s">
        <v>8665</v>
      </c>
      <c r="V1201" s="31"/>
      <c r="W1201" s="31"/>
      <c r="X1201" s="31"/>
      <c r="Y1201" s="31"/>
      <c r="Z1201" s="31"/>
    </row>
    <row r="1202" ht="22.5" customHeight="1">
      <c r="A1202" s="30" t="s">
        <v>8666</v>
      </c>
      <c r="B1202" s="31" t="s">
        <v>8667</v>
      </c>
      <c r="C1202" s="33"/>
      <c r="D1202" s="31" t="s">
        <v>78</v>
      </c>
      <c r="E1202" s="31" t="s">
        <v>8668</v>
      </c>
      <c r="F1202" s="31" t="s">
        <v>8669</v>
      </c>
      <c r="G1202" s="31" t="s">
        <v>25</v>
      </c>
      <c r="H1202" s="31" t="s">
        <v>82</v>
      </c>
      <c r="I1202" s="31" t="s">
        <v>83</v>
      </c>
      <c r="J1202" s="31" t="s">
        <v>84</v>
      </c>
      <c r="K1202" s="31" t="s">
        <v>107</v>
      </c>
      <c r="L1202" s="31" t="s">
        <v>280</v>
      </c>
      <c r="M1202" s="31" t="s">
        <v>120</v>
      </c>
      <c r="N1202" s="31" t="s">
        <v>88</v>
      </c>
      <c r="O1202" s="31"/>
      <c r="P1202" s="31"/>
      <c r="Q1202" s="31"/>
      <c r="R1202" s="31"/>
      <c r="S1202" s="31"/>
      <c r="T1202" s="31"/>
      <c r="U1202" s="31" t="s">
        <v>8670</v>
      </c>
      <c r="V1202" s="31"/>
      <c r="W1202" s="31"/>
      <c r="X1202" s="31"/>
      <c r="Y1202" s="31"/>
      <c r="Z1202" s="31"/>
    </row>
    <row r="1203" ht="22.5" customHeight="1">
      <c r="A1203" s="30" t="s">
        <v>8671</v>
      </c>
      <c r="B1203" s="31" t="s">
        <v>8672</v>
      </c>
      <c r="C1203" s="33"/>
      <c r="D1203" s="31" t="s">
        <v>78</v>
      </c>
      <c r="E1203" s="31" t="s">
        <v>8673</v>
      </c>
      <c r="F1203" s="31" t="s">
        <v>8674</v>
      </c>
      <c r="G1203" s="31" t="s">
        <v>25</v>
      </c>
      <c r="H1203" s="31" t="s">
        <v>82</v>
      </c>
      <c r="I1203" s="31" t="s">
        <v>83</v>
      </c>
      <c r="J1203" s="31" t="s">
        <v>84</v>
      </c>
      <c r="K1203" s="31" t="s">
        <v>85</v>
      </c>
      <c r="L1203" s="31" t="s">
        <v>280</v>
      </c>
      <c r="M1203" s="31" t="s">
        <v>120</v>
      </c>
      <c r="N1203" s="31" t="s">
        <v>88</v>
      </c>
      <c r="O1203" s="31"/>
      <c r="P1203" s="31" t="s">
        <v>8676</v>
      </c>
      <c r="Q1203" s="31"/>
      <c r="R1203" s="31"/>
      <c r="S1203" s="31"/>
      <c r="T1203" s="31" t="s">
        <v>1519</v>
      </c>
      <c r="U1203" s="31" t="s">
        <v>8677</v>
      </c>
      <c r="V1203" s="31"/>
      <c r="W1203" s="31"/>
      <c r="X1203" s="31"/>
      <c r="Y1203" s="31"/>
      <c r="Z1203" s="31"/>
    </row>
    <row r="1204" ht="22.5" customHeight="1">
      <c r="A1204" s="30" t="s">
        <v>8678</v>
      </c>
      <c r="B1204" s="31" t="s">
        <v>8679</v>
      </c>
      <c r="C1204" s="33"/>
      <c r="D1204" s="31" t="s">
        <v>78</v>
      </c>
      <c r="E1204" s="31" t="s">
        <v>8680</v>
      </c>
      <c r="F1204" s="31" t="s">
        <v>8681</v>
      </c>
      <c r="G1204" s="31" t="s">
        <v>25</v>
      </c>
      <c r="H1204" s="31" t="s">
        <v>82</v>
      </c>
      <c r="I1204" s="31" t="s">
        <v>585</v>
      </c>
      <c r="J1204" s="31" t="s">
        <v>84</v>
      </c>
      <c r="K1204" s="31" t="s">
        <v>107</v>
      </c>
      <c r="L1204" s="31" t="s">
        <v>226</v>
      </c>
      <c r="M1204" s="31" t="s">
        <v>185</v>
      </c>
      <c r="N1204" s="31" t="s">
        <v>41</v>
      </c>
      <c r="O1204" s="31"/>
      <c r="P1204" s="31" t="s">
        <v>5855</v>
      </c>
      <c r="Q1204" s="31"/>
      <c r="R1204" s="31"/>
      <c r="S1204" s="31" t="s">
        <v>493</v>
      </c>
      <c r="T1204" s="31"/>
      <c r="U1204" s="31" t="s">
        <v>8682</v>
      </c>
      <c r="V1204" s="31"/>
      <c r="W1204" s="31"/>
      <c r="X1204" s="31"/>
      <c r="Y1204" s="31"/>
      <c r="Z1204" s="31"/>
    </row>
    <row r="1205" ht="22.5" customHeight="1">
      <c r="A1205" s="30" t="s">
        <v>8683</v>
      </c>
      <c r="B1205" s="31" t="s">
        <v>8684</v>
      </c>
      <c r="C1205" s="33"/>
      <c r="D1205" s="31" t="s">
        <v>78</v>
      </c>
      <c r="E1205" s="31" t="s">
        <v>8685</v>
      </c>
      <c r="F1205" s="31"/>
      <c r="G1205" s="31"/>
      <c r="H1205" s="31" t="s">
        <v>82</v>
      </c>
      <c r="I1205" s="31"/>
      <c r="J1205" s="31"/>
      <c r="K1205" s="31"/>
      <c r="L1205" s="31"/>
      <c r="M1205" s="31"/>
      <c r="N1205" s="31"/>
      <c r="O1205" s="31"/>
      <c r="P1205" s="31"/>
      <c r="Q1205" s="31"/>
      <c r="R1205" s="31"/>
      <c r="S1205" s="31"/>
      <c r="T1205" s="31"/>
      <c r="U1205" s="31" t="s">
        <v>8686</v>
      </c>
      <c r="V1205" s="31"/>
      <c r="W1205" s="31"/>
      <c r="X1205" s="31"/>
      <c r="Y1205" s="31"/>
      <c r="Z1205" s="31"/>
    </row>
    <row r="1206" ht="22.5" customHeight="1">
      <c r="A1206" s="30" t="s">
        <v>8687</v>
      </c>
      <c r="B1206" s="31" t="s">
        <v>8688</v>
      </c>
      <c r="C1206" s="33"/>
      <c r="D1206" s="31" t="s">
        <v>78</v>
      </c>
      <c r="E1206" s="31" t="s">
        <v>8689</v>
      </c>
      <c r="F1206" s="31"/>
      <c r="G1206" s="31"/>
      <c r="H1206" s="31" t="s">
        <v>82</v>
      </c>
      <c r="I1206" s="31"/>
      <c r="J1206" s="31"/>
      <c r="K1206" s="31"/>
      <c r="L1206" s="31"/>
      <c r="M1206" s="31"/>
      <c r="N1206" s="31"/>
      <c r="O1206" s="31"/>
      <c r="P1206" s="31"/>
      <c r="Q1206" s="31"/>
      <c r="R1206" s="31"/>
      <c r="S1206" s="31"/>
      <c r="T1206" s="31"/>
      <c r="U1206" s="31" t="s">
        <v>8690</v>
      </c>
      <c r="V1206" s="31"/>
      <c r="W1206" s="31"/>
      <c r="X1206" s="31"/>
      <c r="Y1206" s="31"/>
      <c r="Z1206" s="31"/>
    </row>
    <row r="1207" ht="22.5" customHeight="1">
      <c r="A1207" s="30" t="s">
        <v>8691</v>
      </c>
      <c r="B1207" s="31" t="s">
        <v>8692</v>
      </c>
      <c r="C1207" s="33"/>
      <c r="D1207" s="31" t="s">
        <v>78</v>
      </c>
      <c r="E1207" s="31" t="s">
        <v>8693</v>
      </c>
      <c r="F1207" s="31"/>
      <c r="G1207" s="31" t="s">
        <v>68</v>
      </c>
      <c r="H1207" s="31" t="s">
        <v>82</v>
      </c>
      <c r="I1207" s="31" t="s">
        <v>490</v>
      </c>
      <c r="J1207" s="31" t="s">
        <v>84</v>
      </c>
      <c r="K1207" s="31" t="s">
        <v>85</v>
      </c>
      <c r="L1207" s="31" t="s">
        <v>280</v>
      </c>
      <c r="M1207" s="31" t="s">
        <v>344</v>
      </c>
      <c r="N1207" s="31" t="s">
        <v>190</v>
      </c>
      <c r="O1207" s="31"/>
      <c r="P1207" s="31"/>
      <c r="Q1207" s="31"/>
      <c r="R1207" s="31"/>
      <c r="S1207" s="31" t="s">
        <v>133</v>
      </c>
      <c r="T1207" s="31"/>
      <c r="U1207" s="31" t="s">
        <v>8694</v>
      </c>
      <c r="V1207" s="31"/>
      <c r="W1207" s="31"/>
      <c r="X1207" s="31"/>
      <c r="Y1207" s="31"/>
      <c r="Z1207" s="31"/>
    </row>
    <row r="1208" ht="22.5" customHeight="1">
      <c r="A1208" s="30" t="s">
        <v>8695</v>
      </c>
      <c r="B1208" s="31" t="s">
        <v>8696</v>
      </c>
      <c r="C1208" s="33"/>
      <c r="D1208" s="31" t="s">
        <v>78</v>
      </c>
      <c r="E1208" s="31" t="s">
        <v>8697</v>
      </c>
      <c r="F1208" s="31"/>
      <c r="G1208" s="31" t="s">
        <v>2303</v>
      </c>
      <c r="H1208" s="31" t="s">
        <v>82</v>
      </c>
      <c r="I1208" s="31"/>
      <c r="J1208" s="31"/>
      <c r="K1208" s="31"/>
      <c r="L1208" s="31"/>
      <c r="M1208" s="31"/>
      <c r="N1208" s="31"/>
      <c r="O1208" s="31"/>
      <c r="P1208" s="31"/>
      <c r="Q1208" s="31"/>
      <c r="R1208" s="31"/>
      <c r="S1208" s="31"/>
      <c r="T1208" s="31"/>
      <c r="U1208" s="31" t="s">
        <v>8698</v>
      </c>
      <c r="V1208" s="31"/>
      <c r="W1208" s="31"/>
      <c r="X1208" s="31"/>
      <c r="Y1208" s="31"/>
      <c r="Z1208" s="31"/>
    </row>
    <row r="1209" ht="22.5" customHeight="1">
      <c r="A1209" s="30" t="s">
        <v>8699</v>
      </c>
      <c r="B1209" s="31" t="s">
        <v>8700</v>
      </c>
      <c r="C1209" s="33"/>
      <c r="D1209" s="31" t="s">
        <v>78</v>
      </c>
      <c r="E1209" s="31" t="s">
        <v>8701</v>
      </c>
      <c r="F1209" s="31" t="s">
        <v>8703</v>
      </c>
      <c r="G1209" s="31" t="s">
        <v>25</v>
      </c>
      <c r="H1209" s="31" t="s">
        <v>82</v>
      </c>
      <c r="I1209" s="31" t="s">
        <v>490</v>
      </c>
      <c r="J1209" s="31" t="s">
        <v>84</v>
      </c>
      <c r="K1209" s="31" t="s">
        <v>173</v>
      </c>
      <c r="L1209" s="31" t="s">
        <v>226</v>
      </c>
      <c r="M1209" s="39" t="s">
        <v>228</v>
      </c>
      <c r="N1209" s="31" t="s">
        <v>185</v>
      </c>
      <c r="O1209" s="31"/>
      <c r="P1209" s="31" t="s">
        <v>675</v>
      </c>
      <c r="Q1209" s="31"/>
      <c r="R1209" s="31"/>
      <c r="S1209" s="31"/>
      <c r="T1209" s="31" t="s">
        <v>111</v>
      </c>
      <c r="U1209" s="31" t="s">
        <v>8704</v>
      </c>
      <c r="V1209" s="31"/>
      <c r="W1209" s="31"/>
      <c r="X1209" s="31"/>
      <c r="Y1209" s="31"/>
      <c r="Z1209" s="31"/>
    </row>
    <row r="1210" ht="22.5" customHeight="1">
      <c r="A1210" s="30" t="s">
        <v>8705</v>
      </c>
      <c r="B1210" s="31" t="s">
        <v>8706</v>
      </c>
      <c r="C1210" s="33"/>
      <c r="D1210" s="31" t="s">
        <v>78</v>
      </c>
      <c r="E1210" s="31" t="s">
        <v>8707</v>
      </c>
      <c r="F1210" s="31" t="s">
        <v>8708</v>
      </c>
      <c r="G1210" s="31" t="s">
        <v>25</v>
      </c>
      <c r="H1210" s="31" t="s">
        <v>82</v>
      </c>
      <c r="I1210" s="31" t="s">
        <v>83</v>
      </c>
      <c r="J1210" s="31" t="s">
        <v>84</v>
      </c>
      <c r="K1210" s="31" t="s">
        <v>107</v>
      </c>
      <c r="L1210" s="31" t="s">
        <v>86</v>
      </c>
      <c r="M1210" s="31" t="s">
        <v>120</v>
      </c>
      <c r="N1210" s="31" t="s">
        <v>602</v>
      </c>
      <c r="O1210" s="31"/>
      <c r="P1210" s="31"/>
      <c r="Q1210" s="31"/>
      <c r="R1210" s="31"/>
      <c r="S1210" s="31"/>
      <c r="T1210" s="31" t="s">
        <v>8709</v>
      </c>
      <c r="U1210" s="31" t="s">
        <v>8710</v>
      </c>
      <c r="V1210" s="31"/>
      <c r="W1210" s="31"/>
      <c r="X1210" s="31"/>
      <c r="Y1210" s="31"/>
      <c r="Z1210" s="31"/>
    </row>
    <row r="1211" ht="22.5" customHeight="1">
      <c r="A1211" s="30" t="s">
        <v>8712</v>
      </c>
      <c r="B1211" s="31" t="s">
        <v>8713</v>
      </c>
      <c r="C1211" s="33"/>
      <c r="D1211" s="31" t="s">
        <v>78</v>
      </c>
      <c r="E1211" s="31" t="s">
        <v>8714</v>
      </c>
      <c r="F1211" s="31"/>
      <c r="G1211" s="31" t="s">
        <v>25</v>
      </c>
      <c r="H1211" s="31" t="s">
        <v>82</v>
      </c>
      <c r="I1211" s="31" t="s">
        <v>490</v>
      </c>
      <c r="J1211" s="31" t="s">
        <v>84</v>
      </c>
      <c r="K1211" s="31" t="s">
        <v>107</v>
      </c>
      <c r="L1211" s="31" t="s">
        <v>226</v>
      </c>
      <c r="M1211" s="31" t="s">
        <v>120</v>
      </c>
      <c r="N1211" s="31" t="s">
        <v>88</v>
      </c>
      <c r="O1211" s="31"/>
      <c r="P1211" s="31"/>
      <c r="Q1211" s="31"/>
      <c r="R1211" s="31"/>
      <c r="S1211" s="31"/>
      <c r="T1211" s="31" t="s">
        <v>8715</v>
      </c>
      <c r="U1211" s="31" t="s">
        <v>8716</v>
      </c>
      <c r="V1211" s="31"/>
      <c r="W1211" s="31"/>
      <c r="X1211" s="31"/>
      <c r="Y1211" s="31"/>
      <c r="Z1211" s="31"/>
    </row>
    <row r="1212" ht="22.5" customHeight="1">
      <c r="A1212" s="30" t="s">
        <v>8717</v>
      </c>
      <c r="B1212" s="31" t="s">
        <v>8718</v>
      </c>
      <c r="C1212" s="33"/>
      <c r="D1212" s="31" t="s">
        <v>78</v>
      </c>
      <c r="E1212" s="31" t="s">
        <v>8719</v>
      </c>
      <c r="F1212" s="31" t="s">
        <v>8720</v>
      </c>
      <c r="G1212" s="31" t="s">
        <v>25</v>
      </c>
      <c r="H1212" s="31" t="s">
        <v>82</v>
      </c>
      <c r="I1212" s="31" t="s">
        <v>490</v>
      </c>
      <c r="J1212" s="31" t="s">
        <v>84</v>
      </c>
      <c r="K1212" s="31" t="s">
        <v>85</v>
      </c>
      <c r="L1212" s="31" t="s">
        <v>654</v>
      </c>
      <c r="M1212" s="31" t="s">
        <v>88</v>
      </c>
      <c r="N1212" s="31" t="s">
        <v>89</v>
      </c>
      <c r="O1212" s="31"/>
      <c r="P1212" s="31" t="s">
        <v>361</v>
      </c>
      <c r="Q1212" s="31"/>
      <c r="R1212" s="31" t="s">
        <v>93</v>
      </c>
      <c r="S1212" s="31" t="s">
        <v>8721</v>
      </c>
      <c r="T1212" s="31"/>
      <c r="U1212" s="31" t="s">
        <v>8722</v>
      </c>
      <c r="V1212" s="31"/>
      <c r="W1212" s="31"/>
      <c r="X1212" s="31"/>
      <c r="Y1212" s="31"/>
      <c r="Z1212" s="31" t="s">
        <v>8723</v>
      </c>
    </row>
    <row r="1213" ht="22.5" customHeight="1">
      <c r="A1213" s="30" t="s">
        <v>8724</v>
      </c>
      <c r="B1213" s="31" t="s">
        <v>8725</v>
      </c>
      <c r="C1213" s="33"/>
      <c r="D1213" s="31" t="s">
        <v>78</v>
      </c>
      <c r="E1213" s="31" t="s">
        <v>8726</v>
      </c>
      <c r="F1213" s="31" t="s">
        <v>8727</v>
      </c>
      <c r="G1213" s="31" t="s">
        <v>25</v>
      </c>
      <c r="H1213" s="31" t="s">
        <v>82</v>
      </c>
      <c r="I1213" s="31" t="s">
        <v>83</v>
      </c>
      <c r="J1213" s="31" t="s">
        <v>84</v>
      </c>
      <c r="K1213" s="31" t="s">
        <v>85</v>
      </c>
      <c r="L1213" s="31" t="s">
        <v>280</v>
      </c>
      <c r="M1213" s="31" t="s">
        <v>185</v>
      </c>
      <c r="N1213" s="31" t="s">
        <v>41</v>
      </c>
      <c r="O1213" s="31"/>
      <c r="P1213" s="31" t="s">
        <v>628</v>
      </c>
      <c r="Q1213" s="31"/>
      <c r="R1213" s="31"/>
      <c r="S1213" s="31"/>
      <c r="T1213" s="31"/>
      <c r="U1213" s="31" t="s">
        <v>8728</v>
      </c>
      <c r="V1213" s="30" t="s">
        <v>8729</v>
      </c>
      <c r="W1213" s="31"/>
      <c r="X1213" s="31"/>
      <c r="Y1213" s="31"/>
      <c r="Z1213" s="31"/>
    </row>
    <row r="1214" ht="22.5" customHeight="1">
      <c r="A1214" s="30" t="s">
        <v>8730</v>
      </c>
      <c r="B1214" s="31" t="s">
        <v>8731</v>
      </c>
      <c r="C1214" s="33"/>
      <c r="D1214" s="31" t="s">
        <v>78</v>
      </c>
      <c r="E1214" s="31" t="s">
        <v>8732</v>
      </c>
      <c r="F1214" s="31" t="s">
        <v>8733</v>
      </c>
      <c r="G1214" s="31" t="s">
        <v>25</v>
      </c>
      <c r="H1214" s="31" t="s">
        <v>82</v>
      </c>
      <c r="I1214" s="31" t="s">
        <v>585</v>
      </c>
      <c r="J1214" s="31" t="s">
        <v>377</v>
      </c>
      <c r="K1214" s="31" t="s">
        <v>107</v>
      </c>
      <c r="L1214" s="31" t="s">
        <v>131</v>
      </c>
      <c r="M1214" s="31" t="s">
        <v>185</v>
      </c>
      <c r="N1214" s="31" t="s">
        <v>41</v>
      </c>
      <c r="O1214" s="31"/>
      <c r="P1214" s="31" t="s">
        <v>792</v>
      </c>
      <c r="Q1214" s="31"/>
      <c r="R1214" s="31"/>
      <c r="S1214" s="31" t="s">
        <v>493</v>
      </c>
      <c r="T1214" s="31"/>
      <c r="U1214" s="31" t="s">
        <v>8734</v>
      </c>
      <c r="V1214" s="31"/>
      <c r="W1214" s="31"/>
      <c r="X1214" s="31"/>
      <c r="Y1214" s="31"/>
      <c r="Z1214" s="31"/>
    </row>
    <row r="1215" ht="22.5" customHeight="1">
      <c r="A1215" s="30" t="s">
        <v>8735</v>
      </c>
      <c r="B1215" s="31" t="s">
        <v>8736</v>
      </c>
      <c r="C1215" s="33"/>
      <c r="D1215" s="31" t="s">
        <v>8737</v>
      </c>
      <c r="E1215" s="31" t="s">
        <v>8738</v>
      </c>
      <c r="F1215" s="31"/>
      <c r="G1215" s="31" t="s">
        <v>25</v>
      </c>
      <c r="H1215" s="31" t="s">
        <v>142</v>
      </c>
      <c r="I1215" s="31" t="s">
        <v>8739</v>
      </c>
      <c r="J1215" s="31" t="s">
        <v>84</v>
      </c>
      <c r="K1215" s="31"/>
      <c r="L1215" s="31"/>
      <c r="M1215" s="31" t="s">
        <v>152</v>
      </c>
      <c r="N1215" s="31" t="s">
        <v>153</v>
      </c>
      <c r="O1215" s="31"/>
      <c r="P1215" s="31"/>
      <c r="Q1215" s="31"/>
      <c r="R1215" s="31"/>
      <c r="S1215" s="31"/>
      <c r="T1215" s="31" t="s">
        <v>8740</v>
      </c>
      <c r="U1215" s="31" t="s">
        <v>8741</v>
      </c>
      <c r="V1215" s="31"/>
      <c r="W1215" s="31"/>
      <c r="X1215" s="31"/>
      <c r="Y1215" s="31"/>
      <c r="Z1215" s="31"/>
    </row>
    <row r="1216" ht="22.5" customHeight="1">
      <c r="A1216" s="30" t="s">
        <v>8742</v>
      </c>
      <c r="B1216" s="31" t="s">
        <v>8743</v>
      </c>
      <c r="C1216" s="33"/>
      <c r="D1216" s="31" t="s">
        <v>8744</v>
      </c>
      <c r="E1216" s="31" t="s">
        <v>8745</v>
      </c>
      <c r="F1216" s="31"/>
      <c r="G1216" s="31" t="s">
        <v>29</v>
      </c>
      <c r="H1216" s="31" t="s">
        <v>142</v>
      </c>
      <c r="I1216" s="31" t="s">
        <v>336</v>
      </c>
      <c r="J1216" s="31" t="s">
        <v>84</v>
      </c>
      <c r="K1216" s="31"/>
      <c r="L1216" s="31"/>
      <c r="M1216" s="31" t="s">
        <v>41</v>
      </c>
      <c r="N1216" s="31" t="s">
        <v>120</v>
      </c>
      <c r="O1216" s="31"/>
      <c r="P1216" s="31"/>
      <c r="Q1216" s="31"/>
      <c r="R1216" s="31"/>
      <c r="S1216" s="31"/>
      <c r="T1216" s="31" t="s">
        <v>8746</v>
      </c>
      <c r="U1216" s="31" t="s">
        <v>8747</v>
      </c>
      <c r="V1216" s="31"/>
      <c r="W1216" s="31"/>
      <c r="X1216" s="31"/>
      <c r="Y1216" s="31"/>
      <c r="Z1216" s="31"/>
    </row>
    <row r="1217" ht="22.5" customHeight="1">
      <c r="A1217" s="30" t="s">
        <v>8748</v>
      </c>
      <c r="B1217" s="31" t="s">
        <v>8749</v>
      </c>
      <c r="C1217" s="33"/>
      <c r="D1217" s="31" t="s">
        <v>78</v>
      </c>
      <c r="E1217" s="31" t="s">
        <v>8750</v>
      </c>
      <c r="F1217" s="31" t="s">
        <v>8751</v>
      </c>
      <c r="G1217" s="31" t="s">
        <v>25</v>
      </c>
      <c r="H1217" s="31" t="s">
        <v>82</v>
      </c>
      <c r="I1217" s="31" t="s">
        <v>1870</v>
      </c>
      <c r="J1217" s="31" t="s">
        <v>84</v>
      </c>
      <c r="K1217" s="31" t="s">
        <v>85</v>
      </c>
      <c r="L1217" s="31" t="s">
        <v>280</v>
      </c>
      <c r="M1217" s="31" t="s">
        <v>152</v>
      </c>
      <c r="N1217" s="31" t="s">
        <v>153</v>
      </c>
      <c r="O1217" s="31"/>
      <c r="P1217" s="31" t="s">
        <v>174</v>
      </c>
      <c r="Q1217" s="31"/>
      <c r="R1217" s="31"/>
      <c r="S1217" s="31"/>
      <c r="T1217" s="31" t="s">
        <v>1498</v>
      </c>
      <c r="U1217" s="31" t="s">
        <v>8752</v>
      </c>
      <c r="V1217" s="31"/>
      <c r="W1217" s="31"/>
      <c r="X1217" s="31"/>
      <c r="Y1217" s="31"/>
      <c r="Z1217" s="31"/>
    </row>
    <row r="1218" ht="22.5" customHeight="1">
      <c r="A1218" s="30" t="s">
        <v>8753</v>
      </c>
      <c r="B1218" s="31" t="s">
        <v>8754</v>
      </c>
      <c r="C1218" s="33"/>
      <c r="D1218" s="31" t="s">
        <v>8755</v>
      </c>
      <c r="E1218" s="31" t="s">
        <v>8756</v>
      </c>
      <c r="F1218" s="31"/>
      <c r="G1218" s="31" t="s">
        <v>25</v>
      </c>
      <c r="H1218" s="31" t="s">
        <v>129</v>
      </c>
      <c r="I1218" s="31" t="s">
        <v>1098</v>
      </c>
      <c r="J1218" s="31" t="s">
        <v>84</v>
      </c>
      <c r="K1218" s="31" t="s">
        <v>107</v>
      </c>
      <c r="L1218" s="31" t="s">
        <v>131</v>
      </c>
      <c r="M1218" s="31" t="s">
        <v>108</v>
      </c>
      <c r="N1218" s="31" t="s">
        <v>101</v>
      </c>
      <c r="O1218" s="31"/>
      <c r="P1218" s="31" t="s">
        <v>1000</v>
      </c>
      <c r="Q1218" s="31"/>
      <c r="R1218" s="31"/>
      <c r="S1218" s="31"/>
      <c r="T1218" s="31"/>
      <c r="U1218" s="31" t="s">
        <v>8758</v>
      </c>
      <c r="V1218" s="30" t="s">
        <v>8759</v>
      </c>
      <c r="W1218" s="31"/>
      <c r="X1218" s="31"/>
      <c r="Y1218" s="31"/>
      <c r="Z1218" s="31"/>
    </row>
    <row r="1219" ht="22.5" customHeight="1">
      <c r="A1219" s="30" t="s">
        <v>8760</v>
      </c>
      <c r="B1219" s="31" t="s">
        <v>8761</v>
      </c>
      <c r="C1219" s="33"/>
      <c r="D1219" s="31" t="s">
        <v>8762</v>
      </c>
      <c r="E1219" s="31" t="s">
        <v>8763</v>
      </c>
      <c r="F1219" s="31"/>
      <c r="G1219" s="31" t="s">
        <v>68</v>
      </c>
      <c r="H1219" s="31" t="s">
        <v>129</v>
      </c>
      <c r="I1219" s="31" t="s">
        <v>490</v>
      </c>
      <c r="J1219" s="31" t="s">
        <v>84</v>
      </c>
      <c r="K1219" s="31" t="s">
        <v>107</v>
      </c>
      <c r="L1219" s="31" t="s">
        <v>280</v>
      </c>
      <c r="M1219" s="31" t="s">
        <v>89</v>
      </c>
      <c r="N1219" s="31" t="s">
        <v>108</v>
      </c>
      <c r="O1219" s="31"/>
      <c r="P1219" s="31" t="s">
        <v>109</v>
      </c>
      <c r="Q1219" s="31"/>
      <c r="R1219" s="31"/>
      <c r="S1219" s="31"/>
      <c r="T1219" s="31" t="s">
        <v>8764</v>
      </c>
      <c r="U1219" s="31" t="s">
        <v>8765</v>
      </c>
      <c r="V1219" s="30" t="s">
        <v>8766</v>
      </c>
      <c r="W1219" s="31"/>
      <c r="X1219" s="31"/>
      <c r="Y1219" s="31"/>
      <c r="Z1219" s="31"/>
    </row>
    <row r="1220" ht="22.5" customHeight="1">
      <c r="A1220" s="30" t="s">
        <v>8767</v>
      </c>
      <c r="B1220" s="31" t="s">
        <v>8768</v>
      </c>
      <c r="C1220" s="33"/>
      <c r="D1220" s="31" t="s">
        <v>78</v>
      </c>
      <c r="E1220" s="31" t="s">
        <v>8769</v>
      </c>
      <c r="F1220" s="31"/>
      <c r="G1220" s="31"/>
      <c r="H1220" s="31" t="s">
        <v>82</v>
      </c>
      <c r="I1220" s="31"/>
      <c r="J1220" s="31"/>
      <c r="K1220" s="31"/>
      <c r="L1220" s="31"/>
      <c r="M1220" s="31"/>
      <c r="N1220" s="31"/>
      <c r="O1220" s="31"/>
      <c r="P1220" s="31"/>
      <c r="Q1220" s="31"/>
      <c r="R1220" s="31"/>
      <c r="S1220" s="31"/>
      <c r="T1220" s="31"/>
      <c r="U1220" s="31" t="s">
        <v>8770</v>
      </c>
      <c r="V1220" s="31"/>
      <c r="W1220" s="31"/>
      <c r="X1220" s="31"/>
      <c r="Y1220" s="31"/>
      <c r="Z1220" s="31"/>
    </row>
    <row r="1221" ht="22.5" customHeight="1">
      <c r="A1221" s="30" t="s">
        <v>8771</v>
      </c>
      <c r="B1221" s="31" t="s">
        <v>8772</v>
      </c>
      <c r="C1221" s="33"/>
      <c r="D1221" s="31" t="s">
        <v>78</v>
      </c>
      <c r="E1221" s="31" t="s">
        <v>8773</v>
      </c>
      <c r="F1221" s="31"/>
      <c r="G1221" s="31"/>
      <c r="H1221" s="31" t="s">
        <v>82</v>
      </c>
      <c r="I1221" s="31"/>
      <c r="J1221" s="31"/>
      <c r="K1221" s="31"/>
      <c r="L1221" s="31"/>
      <c r="M1221" s="31"/>
      <c r="N1221" s="31"/>
      <c r="O1221" s="31"/>
      <c r="P1221" s="31"/>
      <c r="Q1221" s="31"/>
      <c r="R1221" s="31"/>
      <c r="S1221" s="31"/>
      <c r="T1221" s="31"/>
      <c r="U1221" s="31" t="s">
        <v>8774</v>
      </c>
      <c r="V1221" s="31"/>
      <c r="W1221" s="31"/>
      <c r="X1221" s="31"/>
      <c r="Y1221" s="31"/>
      <c r="Z1221" s="31"/>
    </row>
    <row r="1222" ht="22.5" customHeight="1">
      <c r="A1222" s="30" t="s">
        <v>8775</v>
      </c>
      <c r="B1222" s="31" t="s">
        <v>8776</v>
      </c>
      <c r="C1222" s="33"/>
      <c r="D1222" s="31" t="s">
        <v>78</v>
      </c>
      <c r="E1222" s="31" t="s">
        <v>8777</v>
      </c>
      <c r="F1222" s="31"/>
      <c r="G1222" s="31"/>
      <c r="H1222" s="31" t="s">
        <v>82</v>
      </c>
      <c r="I1222" s="31"/>
      <c r="J1222" s="31"/>
      <c r="K1222" s="31"/>
      <c r="L1222" s="31"/>
      <c r="M1222" s="31"/>
      <c r="N1222" s="31"/>
      <c r="O1222" s="31"/>
      <c r="P1222" s="31"/>
      <c r="Q1222" s="31"/>
      <c r="R1222" s="31"/>
      <c r="S1222" s="31"/>
      <c r="T1222" s="31"/>
      <c r="U1222" s="31" t="s">
        <v>8778</v>
      </c>
      <c r="V1222" s="31"/>
      <c r="W1222" s="31"/>
      <c r="X1222" s="31"/>
      <c r="Y1222" s="31"/>
      <c r="Z1222" s="31"/>
    </row>
    <row r="1223" ht="22.5" customHeight="1">
      <c r="A1223" s="30" t="s">
        <v>8779</v>
      </c>
      <c r="B1223" s="31" t="s">
        <v>8780</v>
      </c>
      <c r="C1223" s="33"/>
      <c r="D1223" s="31" t="s">
        <v>78</v>
      </c>
      <c r="E1223" s="31" t="s">
        <v>8781</v>
      </c>
      <c r="F1223" s="31"/>
      <c r="G1223" s="31"/>
      <c r="H1223" s="31" t="s">
        <v>82</v>
      </c>
      <c r="I1223" s="31"/>
      <c r="J1223" s="31"/>
      <c r="K1223" s="31"/>
      <c r="L1223" s="31"/>
      <c r="M1223" s="31"/>
      <c r="N1223" s="31"/>
      <c r="O1223" s="31"/>
      <c r="P1223" s="31"/>
      <c r="Q1223" s="31"/>
      <c r="R1223" s="31"/>
      <c r="S1223" s="31"/>
      <c r="T1223" s="31"/>
      <c r="U1223" s="31" t="s">
        <v>8782</v>
      </c>
      <c r="V1223" s="31"/>
      <c r="W1223" s="31"/>
      <c r="X1223" s="31"/>
      <c r="Y1223" s="31"/>
      <c r="Z1223" s="31"/>
    </row>
    <row r="1224" ht="22.5" customHeight="1">
      <c r="A1224" s="30" t="s">
        <v>8783</v>
      </c>
      <c r="B1224" s="31" t="s">
        <v>8784</v>
      </c>
      <c r="C1224" s="33"/>
      <c r="D1224" s="31" t="s">
        <v>8785</v>
      </c>
      <c r="E1224" s="31" t="s">
        <v>8786</v>
      </c>
      <c r="F1224" s="31"/>
      <c r="G1224" s="31" t="s">
        <v>35</v>
      </c>
      <c r="H1224" s="31" t="s">
        <v>142</v>
      </c>
      <c r="I1224" s="31"/>
      <c r="J1224" s="31"/>
      <c r="K1224" s="31"/>
      <c r="L1224" s="31"/>
      <c r="M1224" s="31"/>
      <c r="N1224" s="31"/>
      <c r="O1224" s="31"/>
      <c r="P1224" s="31"/>
      <c r="Q1224" s="31"/>
      <c r="R1224" s="31"/>
      <c r="S1224" s="31"/>
      <c r="T1224" s="31" t="s">
        <v>8787</v>
      </c>
      <c r="U1224" s="31" t="s">
        <v>8788</v>
      </c>
      <c r="V1224" s="31"/>
      <c r="W1224" s="31"/>
      <c r="X1224" s="31"/>
      <c r="Y1224" s="31"/>
      <c r="Z1224" s="31"/>
    </row>
    <row r="1225" ht="22.5" customHeight="1">
      <c r="A1225" s="30" t="s">
        <v>8789</v>
      </c>
      <c r="B1225" s="31" t="s">
        <v>8790</v>
      </c>
      <c r="C1225" s="33"/>
      <c r="D1225" s="31" t="s">
        <v>78</v>
      </c>
      <c r="E1225" s="31" t="s">
        <v>8791</v>
      </c>
      <c r="F1225" s="31" t="s">
        <v>8792</v>
      </c>
      <c r="G1225" s="31" t="s">
        <v>25</v>
      </c>
      <c r="H1225" s="31" t="s">
        <v>82</v>
      </c>
      <c r="I1225" s="31" t="s">
        <v>83</v>
      </c>
      <c r="J1225" s="31" t="s">
        <v>84</v>
      </c>
      <c r="K1225" s="31" t="s">
        <v>173</v>
      </c>
      <c r="L1225" s="31" t="s">
        <v>86</v>
      </c>
      <c r="M1225" s="31" t="s">
        <v>120</v>
      </c>
      <c r="N1225" s="31" t="s">
        <v>88</v>
      </c>
      <c r="O1225" s="31"/>
      <c r="P1225" s="31" t="s">
        <v>8793</v>
      </c>
      <c r="Q1225" s="31"/>
      <c r="R1225" s="31"/>
      <c r="S1225" s="31" t="s">
        <v>1994</v>
      </c>
      <c r="T1225" s="31" t="s">
        <v>666</v>
      </c>
      <c r="U1225" s="31" t="s">
        <v>8794</v>
      </c>
      <c r="V1225" s="31"/>
      <c r="W1225" s="31"/>
      <c r="X1225" s="31"/>
      <c r="Y1225" s="31"/>
      <c r="Z1225" s="31"/>
    </row>
    <row r="1226" ht="22.5" customHeight="1">
      <c r="A1226" s="30" t="s">
        <v>8795</v>
      </c>
      <c r="B1226" s="31" t="s">
        <v>8796</v>
      </c>
      <c r="C1226" s="33"/>
      <c r="D1226" s="31" t="s">
        <v>78</v>
      </c>
      <c r="E1226" s="31" t="s">
        <v>8797</v>
      </c>
      <c r="F1226" s="31"/>
      <c r="G1226" s="31"/>
      <c r="H1226" s="31" t="s">
        <v>82</v>
      </c>
      <c r="I1226" s="31"/>
      <c r="J1226" s="31"/>
      <c r="K1226" s="31"/>
      <c r="L1226" s="31"/>
      <c r="M1226" s="31"/>
      <c r="N1226" s="31"/>
      <c r="O1226" s="31"/>
      <c r="P1226" s="31"/>
      <c r="Q1226" s="31"/>
      <c r="R1226" s="31"/>
      <c r="S1226" s="31"/>
      <c r="T1226" s="31"/>
      <c r="U1226" s="31" t="s">
        <v>8798</v>
      </c>
      <c r="V1226" s="31"/>
      <c r="W1226" s="31"/>
      <c r="X1226" s="31"/>
      <c r="Y1226" s="31"/>
      <c r="Z1226" s="31"/>
    </row>
    <row r="1227" ht="22.5" customHeight="1">
      <c r="A1227" s="30" t="s">
        <v>8800</v>
      </c>
      <c r="B1227" s="31" t="s">
        <v>8801</v>
      </c>
      <c r="C1227" s="33"/>
      <c r="D1227" s="31" t="s">
        <v>78</v>
      </c>
      <c r="E1227" s="31" t="s">
        <v>8802</v>
      </c>
      <c r="F1227" s="31"/>
      <c r="G1227" s="31"/>
      <c r="H1227" s="31" t="s">
        <v>82</v>
      </c>
      <c r="I1227" s="31"/>
      <c r="J1227" s="31"/>
      <c r="K1227" s="31"/>
      <c r="L1227" s="31"/>
      <c r="M1227" s="31"/>
      <c r="N1227" s="31"/>
      <c r="O1227" s="31"/>
      <c r="P1227" s="31"/>
      <c r="Q1227" s="31"/>
      <c r="R1227" s="31"/>
      <c r="S1227" s="31"/>
      <c r="T1227" s="31"/>
      <c r="U1227" s="31" t="s">
        <v>8803</v>
      </c>
      <c r="V1227" s="31"/>
      <c r="W1227" s="31"/>
      <c r="X1227" s="31"/>
      <c r="Y1227" s="31"/>
      <c r="Z1227" s="31"/>
    </row>
    <row r="1228" ht="22.5" customHeight="1">
      <c r="A1228" s="30" t="s">
        <v>8804</v>
      </c>
      <c r="B1228" s="31" t="s">
        <v>8805</v>
      </c>
      <c r="C1228" s="33"/>
      <c r="D1228" s="31" t="s">
        <v>78</v>
      </c>
      <c r="E1228" s="31" t="s">
        <v>8806</v>
      </c>
      <c r="F1228" s="31" t="s">
        <v>8807</v>
      </c>
      <c r="G1228" s="31" t="s">
        <v>25</v>
      </c>
      <c r="H1228" s="31" t="s">
        <v>82</v>
      </c>
      <c r="I1228" s="31" t="s">
        <v>585</v>
      </c>
      <c r="J1228" s="31" t="s">
        <v>84</v>
      </c>
      <c r="K1228" s="31" t="s">
        <v>107</v>
      </c>
      <c r="L1228" s="31" t="s">
        <v>280</v>
      </c>
      <c r="M1228" s="31" t="s">
        <v>120</v>
      </c>
      <c r="N1228" s="31" t="s">
        <v>88</v>
      </c>
      <c r="O1228" s="31"/>
      <c r="P1228" s="31" t="s">
        <v>1785</v>
      </c>
      <c r="Q1228" s="31"/>
      <c r="R1228" s="31"/>
      <c r="S1228" s="31" t="s">
        <v>5883</v>
      </c>
      <c r="T1228" s="31" t="s">
        <v>8808</v>
      </c>
      <c r="U1228" s="31" t="s">
        <v>8809</v>
      </c>
      <c r="V1228" s="31"/>
      <c r="W1228" s="31"/>
      <c r="X1228" s="31"/>
      <c r="Y1228" s="31"/>
      <c r="Z1228" s="31"/>
    </row>
    <row r="1229" ht="22.5" customHeight="1">
      <c r="A1229" s="30" t="s">
        <v>8810</v>
      </c>
      <c r="B1229" s="31" t="s">
        <v>8811</v>
      </c>
      <c r="C1229" s="33"/>
      <c r="D1229" s="31" t="s">
        <v>8812</v>
      </c>
      <c r="E1229" s="31" t="s">
        <v>8813</v>
      </c>
      <c r="F1229" s="31"/>
      <c r="G1229" s="31" t="s">
        <v>25</v>
      </c>
      <c r="H1229" s="31" t="s">
        <v>129</v>
      </c>
      <c r="I1229" s="31" t="s">
        <v>490</v>
      </c>
      <c r="J1229" s="31" t="s">
        <v>84</v>
      </c>
      <c r="K1229" s="31" t="s">
        <v>173</v>
      </c>
      <c r="L1229" s="31" t="s">
        <v>226</v>
      </c>
      <c r="M1229" s="31" t="s">
        <v>144</v>
      </c>
      <c r="N1229" s="39" t="s">
        <v>227</v>
      </c>
      <c r="O1229" s="31"/>
      <c r="P1229" s="31" t="s">
        <v>109</v>
      </c>
      <c r="Q1229" s="31"/>
      <c r="R1229" s="31"/>
      <c r="S1229" s="31"/>
      <c r="T1229" s="31" t="s">
        <v>134</v>
      </c>
      <c r="U1229" s="31" t="s">
        <v>8814</v>
      </c>
      <c r="V1229" s="30" t="s">
        <v>8815</v>
      </c>
      <c r="W1229" s="31"/>
      <c r="X1229" s="31"/>
      <c r="Y1229" s="31"/>
      <c r="Z1229" s="31"/>
    </row>
    <row r="1230" ht="22.5" customHeight="1">
      <c r="A1230" s="30" t="s">
        <v>8816</v>
      </c>
      <c r="B1230" s="31" t="s">
        <v>8817</v>
      </c>
      <c r="C1230" s="33"/>
      <c r="D1230" s="31" t="s">
        <v>8818</v>
      </c>
      <c r="E1230" s="31" t="s">
        <v>8819</v>
      </c>
      <c r="F1230" s="31"/>
      <c r="G1230" s="31" t="s">
        <v>37</v>
      </c>
      <c r="H1230" s="31" t="s">
        <v>129</v>
      </c>
      <c r="I1230" s="31" t="s">
        <v>607</v>
      </c>
      <c r="J1230" s="31" t="s">
        <v>84</v>
      </c>
      <c r="K1230" s="31" t="s">
        <v>85</v>
      </c>
      <c r="L1230" s="31" t="s">
        <v>280</v>
      </c>
      <c r="M1230" s="31" t="s">
        <v>120</v>
      </c>
      <c r="N1230" s="31" t="s">
        <v>88</v>
      </c>
      <c r="O1230" s="31"/>
      <c r="P1230" s="31" t="s">
        <v>851</v>
      </c>
      <c r="Q1230" s="31"/>
      <c r="R1230" s="31"/>
      <c r="S1230" s="31"/>
      <c r="T1230" s="31" t="s">
        <v>8820</v>
      </c>
      <c r="U1230" s="31" t="s">
        <v>8821</v>
      </c>
      <c r="V1230" s="30" t="s">
        <v>8822</v>
      </c>
      <c r="W1230" s="31"/>
      <c r="X1230" s="31"/>
      <c r="Y1230" s="31"/>
      <c r="Z1230" s="31"/>
    </row>
    <row r="1231" ht="22.5" customHeight="1">
      <c r="A1231" s="30" t="s">
        <v>8823</v>
      </c>
      <c r="B1231" s="31" t="s">
        <v>8824</v>
      </c>
      <c r="C1231" s="33"/>
      <c r="D1231" s="31" t="s">
        <v>8825</v>
      </c>
      <c r="E1231" s="31" t="s">
        <v>8826</v>
      </c>
      <c r="F1231" s="31"/>
      <c r="G1231" s="31" t="s">
        <v>35</v>
      </c>
      <c r="H1231" s="31" t="s">
        <v>129</v>
      </c>
      <c r="I1231" s="31" t="s">
        <v>490</v>
      </c>
      <c r="J1231" s="31" t="s">
        <v>377</v>
      </c>
      <c r="K1231" s="31" t="s">
        <v>85</v>
      </c>
      <c r="L1231" s="31" t="s">
        <v>226</v>
      </c>
      <c r="M1231" s="31" t="s">
        <v>89</v>
      </c>
      <c r="N1231" s="31" t="s">
        <v>108</v>
      </c>
      <c r="O1231" s="31"/>
      <c r="P1231" s="31" t="s">
        <v>109</v>
      </c>
      <c r="Q1231" s="31"/>
      <c r="R1231" s="31"/>
      <c r="S1231" s="31"/>
      <c r="T1231" s="31"/>
      <c r="U1231" s="31" t="s">
        <v>8827</v>
      </c>
      <c r="V1231" s="30" t="s">
        <v>8828</v>
      </c>
      <c r="W1231" s="31"/>
      <c r="X1231" s="31"/>
      <c r="Y1231" s="31"/>
      <c r="Z1231" s="31"/>
    </row>
    <row r="1232" ht="22.5" customHeight="1">
      <c r="A1232" s="30" t="s">
        <v>8829</v>
      </c>
      <c r="B1232" s="31" t="s">
        <v>8831</v>
      </c>
      <c r="C1232" s="33"/>
      <c r="D1232" s="31" t="s">
        <v>78</v>
      </c>
      <c r="E1232" s="31" t="s">
        <v>8832</v>
      </c>
      <c r="F1232" s="31" t="s">
        <v>8833</v>
      </c>
      <c r="G1232" s="31" t="s">
        <v>25</v>
      </c>
      <c r="H1232" s="31" t="s">
        <v>82</v>
      </c>
      <c r="I1232" s="31" t="s">
        <v>83</v>
      </c>
      <c r="J1232" s="31" t="s">
        <v>84</v>
      </c>
      <c r="K1232" s="31" t="s">
        <v>107</v>
      </c>
      <c r="L1232" s="31" t="s">
        <v>280</v>
      </c>
      <c r="M1232" s="31" t="s">
        <v>88</v>
      </c>
      <c r="N1232" s="31" t="s">
        <v>89</v>
      </c>
      <c r="O1232" s="31" t="s">
        <v>8834</v>
      </c>
      <c r="P1232" s="31"/>
      <c r="Q1232" s="31"/>
      <c r="R1232" s="31"/>
      <c r="S1232" s="31" t="s">
        <v>1793</v>
      </c>
      <c r="T1232" s="31" t="s">
        <v>8835</v>
      </c>
      <c r="U1232" s="31" t="s">
        <v>8836</v>
      </c>
      <c r="V1232" s="30" t="s">
        <v>8837</v>
      </c>
      <c r="W1232" s="31"/>
      <c r="X1232" s="31"/>
      <c r="Y1232" s="31"/>
      <c r="Z1232" s="31"/>
    </row>
    <row r="1233" ht="22.5" customHeight="1">
      <c r="A1233" s="30" t="s">
        <v>8838</v>
      </c>
      <c r="B1233" s="31" t="s">
        <v>8839</v>
      </c>
      <c r="C1233" s="33"/>
      <c r="D1233" s="31" t="s">
        <v>78</v>
      </c>
      <c r="E1233" s="31" t="s">
        <v>8840</v>
      </c>
      <c r="F1233" s="31"/>
      <c r="G1233" s="31" t="s">
        <v>25</v>
      </c>
      <c r="H1233" s="31" t="s">
        <v>82</v>
      </c>
      <c r="I1233" s="31"/>
      <c r="J1233" s="31"/>
      <c r="K1233" s="31"/>
      <c r="L1233" s="31"/>
      <c r="M1233" s="31"/>
      <c r="N1233" s="31"/>
      <c r="O1233" s="31"/>
      <c r="P1233" s="31"/>
      <c r="Q1233" s="31"/>
      <c r="R1233" s="31"/>
      <c r="S1233" s="31"/>
      <c r="T1233" s="31" t="s">
        <v>3304</v>
      </c>
      <c r="U1233" s="31" t="s">
        <v>8841</v>
      </c>
      <c r="V1233" s="31"/>
      <c r="W1233" s="31"/>
      <c r="X1233" s="31"/>
      <c r="Y1233" s="31"/>
      <c r="Z1233" s="31"/>
    </row>
    <row r="1234" ht="22.5" customHeight="1">
      <c r="A1234" s="30" t="s">
        <v>8843</v>
      </c>
      <c r="B1234" s="31" t="s">
        <v>8844</v>
      </c>
      <c r="C1234" s="33"/>
      <c r="D1234" s="31" t="s">
        <v>78</v>
      </c>
      <c r="E1234" s="31" t="s">
        <v>8845</v>
      </c>
      <c r="F1234" s="31"/>
      <c r="G1234" s="31" t="s">
        <v>25</v>
      </c>
      <c r="H1234" s="31" t="s">
        <v>82</v>
      </c>
      <c r="I1234" s="31" t="s">
        <v>83</v>
      </c>
      <c r="J1234" s="31" t="s">
        <v>84</v>
      </c>
      <c r="K1234" s="31" t="s">
        <v>107</v>
      </c>
      <c r="L1234" s="31" t="s">
        <v>654</v>
      </c>
      <c r="M1234" s="31" t="s">
        <v>120</v>
      </c>
      <c r="N1234" s="31" t="s">
        <v>41</v>
      </c>
      <c r="O1234" s="31" t="s">
        <v>8846</v>
      </c>
      <c r="P1234" s="31"/>
      <c r="Q1234" s="31"/>
      <c r="R1234" s="31"/>
      <c r="S1234" s="31" t="s">
        <v>1793</v>
      </c>
      <c r="T1234" s="31" t="s">
        <v>8847</v>
      </c>
      <c r="U1234" s="31" t="s">
        <v>8848</v>
      </c>
      <c r="V1234" s="30" t="s">
        <v>8849</v>
      </c>
      <c r="W1234" s="31"/>
      <c r="X1234" s="31"/>
      <c r="Y1234" s="31"/>
      <c r="Z1234" s="31"/>
    </row>
    <row r="1235" ht="22.5" customHeight="1">
      <c r="A1235" s="30" t="s">
        <v>8850</v>
      </c>
      <c r="B1235" s="31" t="s">
        <v>8851</v>
      </c>
      <c r="C1235" s="33"/>
      <c r="D1235" s="31" t="s">
        <v>78</v>
      </c>
      <c r="E1235" s="31" t="s">
        <v>8852</v>
      </c>
      <c r="F1235" s="31" t="s">
        <v>8853</v>
      </c>
      <c r="G1235" s="31" t="s">
        <v>1581</v>
      </c>
      <c r="H1235" s="31" t="s">
        <v>82</v>
      </c>
      <c r="I1235" s="31" t="s">
        <v>83</v>
      </c>
      <c r="J1235" s="31" t="s">
        <v>377</v>
      </c>
      <c r="K1235" s="31" t="s">
        <v>85</v>
      </c>
      <c r="L1235" s="31" t="s">
        <v>280</v>
      </c>
      <c r="M1235" s="31" t="s">
        <v>108</v>
      </c>
      <c r="N1235" s="31" t="s">
        <v>101</v>
      </c>
      <c r="O1235" s="31"/>
      <c r="P1235" s="31"/>
      <c r="Q1235" s="31"/>
      <c r="R1235" s="31"/>
      <c r="S1235" s="31" t="s">
        <v>5820</v>
      </c>
      <c r="T1235" s="31"/>
      <c r="U1235" s="31" t="s">
        <v>8854</v>
      </c>
      <c r="V1235" s="30" t="s">
        <v>8855</v>
      </c>
      <c r="W1235" s="31"/>
      <c r="X1235" s="31"/>
      <c r="Y1235" s="31"/>
      <c r="Z1235" s="31"/>
    </row>
    <row r="1236" ht="22.5" customHeight="1">
      <c r="A1236" s="30" t="s">
        <v>8856</v>
      </c>
      <c r="B1236" s="31" t="s">
        <v>8857</v>
      </c>
      <c r="C1236" s="33"/>
      <c r="D1236" s="31" t="s">
        <v>78</v>
      </c>
      <c r="E1236" s="31" t="s">
        <v>8858</v>
      </c>
      <c r="F1236" s="31"/>
      <c r="G1236" s="31" t="s">
        <v>43</v>
      </c>
      <c r="H1236" s="31" t="s">
        <v>82</v>
      </c>
      <c r="I1236" s="31"/>
      <c r="J1236" s="31"/>
      <c r="K1236" s="31"/>
      <c r="L1236" s="31"/>
      <c r="M1236" s="31"/>
      <c r="N1236" s="31"/>
      <c r="O1236" s="31"/>
      <c r="P1236" s="31"/>
      <c r="Q1236" s="31"/>
      <c r="R1236" s="31"/>
      <c r="S1236" s="31"/>
      <c r="T1236" s="31" t="s">
        <v>8859</v>
      </c>
      <c r="U1236" s="31" t="s">
        <v>8860</v>
      </c>
      <c r="V1236" s="31"/>
      <c r="W1236" s="31"/>
      <c r="X1236" s="31"/>
      <c r="Y1236" s="31"/>
      <c r="Z1236" s="31"/>
    </row>
    <row r="1237" ht="22.5" customHeight="1">
      <c r="A1237" s="30" t="s">
        <v>8861</v>
      </c>
      <c r="B1237" s="31" t="s">
        <v>8862</v>
      </c>
      <c r="C1237" s="33"/>
      <c r="D1237" s="31" t="s">
        <v>8863</v>
      </c>
      <c r="E1237" s="31" t="s">
        <v>8864</v>
      </c>
      <c r="F1237" s="31"/>
      <c r="G1237" s="31" t="s">
        <v>25</v>
      </c>
      <c r="H1237" s="31" t="s">
        <v>129</v>
      </c>
      <c r="I1237" s="31" t="s">
        <v>83</v>
      </c>
      <c r="J1237" s="31" t="s">
        <v>84</v>
      </c>
      <c r="K1237" s="31" t="s">
        <v>85</v>
      </c>
      <c r="L1237" s="31" t="s">
        <v>226</v>
      </c>
      <c r="M1237" s="31" t="s">
        <v>120</v>
      </c>
      <c r="N1237" s="31" t="s">
        <v>88</v>
      </c>
      <c r="O1237" s="31"/>
      <c r="P1237" s="31" t="s">
        <v>2449</v>
      </c>
      <c r="Q1237" s="31"/>
      <c r="R1237" s="31"/>
      <c r="S1237" s="31"/>
      <c r="T1237" s="31" t="s">
        <v>134</v>
      </c>
      <c r="U1237" s="31" t="s">
        <v>8865</v>
      </c>
      <c r="V1237" s="30" t="s">
        <v>8866</v>
      </c>
      <c r="W1237" s="31"/>
      <c r="X1237" s="31"/>
      <c r="Y1237" s="31"/>
      <c r="Z1237" s="31"/>
    </row>
    <row r="1238" ht="22.5" customHeight="1">
      <c r="A1238" s="30" t="s">
        <v>8867</v>
      </c>
      <c r="B1238" s="31" t="s">
        <v>8868</v>
      </c>
      <c r="C1238" s="33"/>
      <c r="D1238" s="31" t="s">
        <v>78</v>
      </c>
      <c r="E1238" s="31" t="s">
        <v>8869</v>
      </c>
      <c r="F1238" s="31"/>
      <c r="G1238" s="31"/>
      <c r="H1238" s="31" t="s">
        <v>129</v>
      </c>
      <c r="I1238" s="31"/>
      <c r="J1238" s="31"/>
      <c r="K1238" s="31"/>
      <c r="L1238" s="31"/>
      <c r="M1238" s="31"/>
      <c r="N1238" s="31"/>
      <c r="O1238" s="31"/>
      <c r="P1238" s="31"/>
      <c r="Q1238" s="31"/>
      <c r="R1238" s="31"/>
      <c r="S1238" s="31"/>
      <c r="T1238" s="31"/>
      <c r="U1238" s="31" t="s">
        <v>8870</v>
      </c>
      <c r="V1238" s="31"/>
      <c r="W1238" s="31"/>
      <c r="X1238" s="31"/>
      <c r="Y1238" s="31"/>
      <c r="Z1238" s="31"/>
    </row>
    <row r="1239" ht="22.5" customHeight="1">
      <c r="A1239" s="30" t="s">
        <v>8871</v>
      </c>
      <c r="B1239" s="31" t="s">
        <v>8872</v>
      </c>
      <c r="C1239" s="33"/>
      <c r="D1239" s="31" t="s">
        <v>8873</v>
      </c>
      <c r="E1239" s="31" t="s">
        <v>8874</v>
      </c>
      <c r="F1239" s="31"/>
      <c r="G1239" s="31" t="s">
        <v>25</v>
      </c>
      <c r="H1239" s="31" t="s">
        <v>129</v>
      </c>
      <c r="I1239" s="31" t="s">
        <v>490</v>
      </c>
      <c r="J1239" s="31" t="s">
        <v>84</v>
      </c>
      <c r="K1239" s="31" t="s">
        <v>107</v>
      </c>
      <c r="L1239" s="31" t="s">
        <v>226</v>
      </c>
      <c r="M1239" s="31" t="s">
        <v>185</v>
      </c>
      <c r="N1239" s="31" t="s">
        <v>41</v>
      </c>
      <c r="O1239" s="31"/>
      <c r="P1239" s="31" t="s">
        <v>436</v>
      </c>
      <c r="Q1239" s="31"/>
      <c r="R1239" s="31"/>
      <c r="S1239" s="31"/>
      <c r="T1239" s="31" t="s">
        <v>536</v>
      </c>
      <c r="U1239" s="31" t="s">
        <v>8875</v>
      </c>
      <c r="V1239" s="30" t="s">
        <v>8876</v>
      </c>
      <c r="W1239" s="31"/>
      <c r="X1239" s="31"/>
      <c r="Y1239" s="31"/>
      <c r="Z1239" s="31"/>
    </row>
    <row r="1240" ht="22.5" customHeight="1">
      <c r="A1240" s="30" t="s">
        <v>8877</v>
      </c>
      <c r="B1240" s="31" t="s">
        <v>8878</v>
      </c>
      <c r="C1240" s="33"/>
      <c r="D1240" s="31" t="s">
        <v>8879</v>
      </c>
      <c r="E1240" s="31" t="s">
        <v>8880</v>
      </c>
      <c r="F1240" s="31"/>
      <c r="G1240" s="31" t="s">
        <v>25</v>
      </c>
      <c r="H1240" s="31" t="s">
        <v>129</v>
      </c>
      <c r="I1240" s="31" t="s">
        <v>490</v>
      </c>
      <c r="J1240" s="31" t="s">
        <v>84</v>
      </c>
      <c r="K1240" s="31" t="s">
        <v>107</v>
      </c>
      <c r="L1240" s="31" t="s">
        <v>280</v>
      </c>
      <c r="M1240" s="31" t="s">
        <v>144</v>
      </c>
      <c r="N1240" s="39" t="s">
        <v>227</v>
      </c>
      <c r="O1240" s="31"/>
      <c r="P1240" s="31" t="s">
        <v>109</v>
      </c>
      <c r="Q1240" s="31"/>
      <c r="R1240" s="31"/>
      <c r="S1240" s="31" t="s">
        <v>133</v>
      </c>
      <c r="T1240" s="31" t="s">
        <v>134</v>
      </c>
      <c r="U1240" s="31" t="s">
        <v>8882</v>
      </c>
      <c r="V1240" s="30" t="s">
        <v>8883</v>
      </c>
      <c r="W1240" s="31"/>
      <c r="X1240" s="31"/>
      <c r="Y1240" s="31"/>
      <c r="Z1240" s="31"/>
    </row>
    <row r="1241" ht="22.5" customHeight="1">
      <c r="A1241" s="30" t="s">
        <v>8884</v>
      </c>
      <c r="B1241" s="31" t="s">
        <v>8885</v>
      </c>
      <c r="C1241" s="33"/>
      <c r="D1241" s="31" t="s">
        <v>78</v>
      </c>
      <c r="E1241" s="31" t="s">
        <v>8886</v>
      </c>
      <c r="F1241" s="31" t="s">
        <v>8887</v>
      </c>
      <c r="G1241" s="31" t="s">
        <v>25</v>
      </c>
      <c r="H1241" s="31" t="s">
        <v>8165</v>
      </c>
      <c r="I1241" s="31" t="s">
        <v>490</v>
      </c>
      <c r="J1241" s="31" t="s">
        <v>84</v>
      </c>
      <c r="K1241" s="31" t="s">
        <v>85</v>
      </c>
      <c r="L1241" s="31" t="s">
        <v>654</v>
      </c>
      <c r="M1241" s="31" t="s">
        <v>89</v>
      </c>
      <c r="N1241" s="31" t="s">
        <v>108</v>
      </c>
      <c r="O1241" s="31"/>
      <c r="P1241" s="31" t="s">
        <v>8888</v>
      </c>
      <c r="Q1241" s="31"/>
      <c r="R1241" s="31"/>
      <c r="S1241" s="31"/>
      <c r="T1241" s="31"/>
      <c r="U1241" s="31" t="s">
        <v>8889</v>
      </c>
      <c r="V1241" s="31"/>
      <c r="W1241" s="31"/>
      <c r="X1241" s="31"/>
      <c r="Y1241" s="31"/>
      <c r="Z1241" s="31"/>
    </row>
    <row r="1242" ht="22.5" customHeight="1">
      <c r="A1242" s="30" t="s">
        <v>8891</v>
      </c>
      <c r="B1242" s="31" t="s">
        <v>8892</v>
      </c>
      <c r="C1242" s="33"/>
      <c r="D1242" s="31" t="s">
        <v>8893</v>
      </c>
      <c r="E1242" s="31" t="s">
        <v>8894</v>
      </c>
      <c r="F1242" s="31"/>
      <c r="G1242" s="31" t="s">
        <v>25</v>
      </c>
      <c r="H1242" s="31" t="s">
        <v>142</v>
      </c>
      <c r="I1242" s="31"/>
      <c r="J1242" s="31"/>
      <c r="K1242" s="31"/>
      <c r="L1242" s="31"/>
      <c r="M1242" s="31"/>
      <c r="N1242" s="31"/>
      <c r="O1242" s="31"/>
      <c r="P1242" s="31"/>
      <c r="Q1242" s="31"/>
      <c r="R1242" s="31"/>
      <c r="S1242" s="31"/>
      <c r="T1242" s="31" t="s">
        <v>8895</v>
      </c>
      <c r="U1242" s="31" t="s">
        <v>8896</v>
      </c>
      <c r="V1242" s="31"/>
      <c r="W1242" s="31"/>
      <c r="X1242" s="31"/>
      <c r="Y1242" s="31"/>
      <c r="Z1242" s="31"/>
    </row>
    <row r="1243" ht="22.5" customHeight="1">
      <c r="A1243" s="30" t="s">
        <v>8897</v>
      </c>
      <c r="B1243" s="31" t="s">
        <v>8898</v>
      </c>
      <c r="C1243" s="33"/>
      <c r="D1243" s="31" t="s">
        <v>8899</v>
      </c>
      <c r="E1243" s="31" t="s">
        <v>8900</v>
      </c>
      <c r="F1243" s="31"/>
      <c r="G1243" s="31" t="s">
        <v>35</v>
      </c>
      <c r="H1243" s="31" t="s">
        <v>142</v>
      </c>
      <c r="I1243" s="31" t="s">
        <v>264</v>
      </c>
      <c r="J1243" s="31" t="s">
        <v>84</v>
      </c>
      <c r="K1243" s="31"/>
      <c r="L1243" s="31"/>
      <c r="M1243" s="31" t="s">
        <v>41</v>
      </c>
      <c r="N1243" s="31" t="s">
        <v>120</v>
      </c>
      <c r="O1243" s="31"/>
      <c r="P1243" s="31"/>
      <c r="Q1243" s="31"/>
      <c r="R1243" s="31"/>
      <c r="S1243" s="31"/>
      <c r="T1243" s="31" t="s">
        <v>8901</v>
      </c>
      <c r="U1243" s="31" t="s">
        <v>8902</v>
      </c>
      <c r="V1243" s="31"/>
      <c r="W1243" s="31"/>
      <c r="X1243" s="31"/>
      <c r="Y1243" s="31"/>
      <c r="Z1243" s="31"/>
    </row>
    <row r="1244" ht="22.5" customHeight="1">
      <c r="A1244" s="30" t="s">
        <v>8904</v>
      </c>
      <c r="B1244" s="31" t="s">
        <v>8905</v>
      </c>
      <c r="C1244" s="33"/>
      <c r="D1244" s="31" t="s">
        <v>8906</v>
      </c>
      <c r="E1244" s="31" t="s">
        <v>8907</v>
      </c>
      <c r="F1244" s="31"/>
      <c r="G1244" s="31" t="s">
        <v>35</v>
      </c>
      <c r="H1244" s="31" t="s">
        <v>142</v>
      </c>
      <c r="I1244" s="31"/>
      <c r="J1244" s="31"/>
      <c r="K1244" s="31"/>
      <c r="L1244" s="31"/>
      <c r="M1244" s="31"/>
      <c r="N1244" s="31"/>
      <c r="O1244" s="31"/>
      <c r="P1244" s="31"/>
      <c r="Q1244" s="31"/>
      <c r="R1244" s="31"/>
      <c r="S1244" s="31"/>
      <c r="T1244" s="31" t="s">
        <v>8908</v>
      </c>
      <c r="U1244" s="31" t="s">
        <v>8909</v>
      </c>
      <c r="V1244" s="31"/>
      <c r="W1244" s="31"/>
      <c r="X1244" s="31"/>
      <c r="Y1244" s="31"/>
      <c r="Z1244" s="31"/>
    </row>
    <row r="1245" ht="22.5" customHeight="1">
      <c r="A1245" s="30" t="s">
        <v>8910</v>
      </c>
      <c r="B1245" s="31" t="s">
        <v>8911</v>
      </c>
      <c r="C1245" s="33"/>
      <c r="D1245" s="31" t="s">
        <v>8912</v>
      </c>
      <c r="E1245" s="31" t="s">
        <v>8913</v>
      </c>
      <c r="F1245" s="31"/>
      <c r="G1245" s="31" t="s">
        <v>35</v>
      </c>
      <c r="H1245" s="31" t="s">
        <v>142</v>
      </c>
      <c r="I1245" s="31" t="s">
        <v>6951</v>
      </c>
      <c r="J1245" s="31" t="s">
        <v>84</v>
      </c>
      <c r="K1245" s="31" t="s">
        <v>85</v>
      </c>
      <c r="L1245" s="31" t="s">
        <v>280</v>
      </c>
      <c r="M1245" s="31" t="s">
        <v>89</v>
      </c>
      <c r="N1245" s="31" t="s">
        <v>108</v>
      </c>
      <c r="O1245" s="31"/>
      <c r="P1245" s="31" t="s">
        <v>1099</v>
      </c>
      <c r="Q1245" s="31"/>
      <c r="R1245" s="31"/>
      <c r="S1245" s="31"/>
      <c r="T1245" s="31" t="s">
        <v>8914</v>
      </c>
      <c r="U1245" s="31" t="s">
        <v>8915</v>
      </c>
      <c r="V1245" s="31"/>
      <c r="W1245" s="31"/>
      <c r="X1245" s="31"/>
      <c r="Y1245" s="31"/>
      <c r="Z1245" s="31"/>
    </row>
    <row r="1246" ht="22.5" customHeight="1">
      <c r="A1246" s="30" t="s">
        <v>8917</v>
      </c>
      <c r="B1246" s="31" t="s">
        <v>8918</v>
      </c>
      <c r="C1246" s="33"/>
      <c r="D1246" s="31" t="s">
        <v>8919</v>
      </c>
      <c r="E1246" s="31" t="s">
        <v>8920</v>
      </c>
      <c r="F1246" s="31" t="s">
        <v>8921</v>
      </c>
      <c r="G1246" s="31" t="s">
        <v>35</v>
      </c>
      <c r="H1246" s="31" t="s">
        <v>142</v>
      </c>
      <c r="I1246" s="31" t="s">
        <v>8922</v>
      </c>
      <c r="J1246" s="31" t="s">
        <v>84</v>
      </c>
      <c r="K1246" s="31" t="s">
        <v>173</v>
      </c>
      <c r="L1246" s="31" t="s">
        <v>226</v>
      </c>
      <c r="M1246" s="31" t="s">
        <v>52</v>
      </c>
      <c r="N1246" s="31" t="s">
        <v>144</v>
      </c>
      <c r="O1246" s="31" t="s">
        <v>8923</v>
      </c>
      <c r="P1246" s="31"/>
      <c r="Q1246" s="30" t="s">
        <v>8924</v>
      </c>
      <c r="R1246" s="31" t="s">
        <v>93</v>
      </c>
      <c r="S1246" s="31" t="s">
        <v>3723</v>
      </c>
      <c r="T1246" s="31" t="s">
        <v>8925</v>
      </c>
      <c r="U1246" s="31" t="s">
        <v>8926</v>
      </c>
      <c r="V1246" s="30" t="s">
        <v>8927</v>
      </c>
      <c r="W1246" s="31"/>
      <c r="X1246" s="31"/>
      <c r="Y1246" s="31"/>
      <c r="Z1246" s="31"/>
    </row>
    <row r="1247" ht="22.5" customHeight="1">
      <c r="A1247" s="30" t="s">
        <v>8928</v>
      </c>
      <c r="B1247" s="31" t="s">
        <v>8929</v>
      </c>
      <c r="C1247" s="32" t="s">
        <v>0</v>
      </c>
      <c r="D1247" s="31" t="s">
        <v>8930</v>
      </c>
      <c r="E1247" s="31" t="s">
        <v>8931</v>
      </c>
      <c r="F1247" s="31" t="s">
        <v>8932</v>
      </c>
      <c r="G1247" s="31" t="s">
        <v>35</v>
      </c>
      <c r="H1247" s="31" t="s">
        <v>406</v>
      </c>
      <c r="I1247" s="31" t="s">
        <v>7112</v>
      </c>
      <c r="J1247" s="31" t="s">
        <v>84</v>
      </c>
      <c r="K1247" s="31" t="s">
        <v>85</v>
      </c>
      <c r="L1247" s="31" t="s">
        <v>280</v>
      </c>
      <c r="M1247" s="31" t="s">
        <v>185</v>
      </c>
      <c r="N1247" s="31" t="s">
        <v>41</v>
      </c>
      <c r="O1247" s="31"/>
      <c r="P1247" s="31"/>
      <c r="Q1247" s="31"/>
      <c r="R1247" s="31" t="s">
        <v>93</v>
      </c>
      <c r="S1247" s="31" t="s">
        <v>94</v>
      </c>
      <c r="T1247" s="31" t="s">
        <v>8934</v>
      </c>
      <c r="U1247" s="31" t="s">
        <v>8935</v>
      </c>
      <c r="V1247" s="31"/>
      <c r="W1247" s="31"/>
      <c r="X1247" s="31"/>
      <c r="Y1247" s="31"/>
      <c r="Z1247" s="31"/>
    </row>
    <row r="1248" ht="22.5" customHeight="1">
      <c r="A1248" s="30" t="s">
        <v>8936</v>
      </c>
      <c r="B1248" s="31" t="s">
        <v>8937</v>
      </c>
      <c r="C1248" s="33"/>
      <c r="D1248" s="31" t="s">
        <v>8938</v>
      </c>
      <c r="E1248" s="31" t="s">
        <v>8939</v>
      </c>
      <c r="F1248" s="31" t="s">
        <v>8940</v>
      </c>
      <c r="G1248" s="31" t="s">
        <v>38</v>
      </c>
      <c r="H1248" s="31" t="s">
        <v>142</v>
      </c>
      <c r="I1248" s="31" t="s">
        <v>712</v>
      </c>
      <c r="J1248" s="31" t="s">
        <v>84</v>
      </c>
      <c r="K1248" s="31" t="s">
        <v>173</v>
      </c>
      <c r="L1248" s="31" t="s">
        <v>131</v>
      </c>
      <c r="M1248" s="31" t="s">
        <v>41</v>
      </c>
      <c r="N1248" s="31" t="s">
        <v>120</v>
      </c>
      <c r="O1248" s="31"/>
      <c r="P1248" s="31" t="s">
        <v>281</v>
      </c>
      <c r="Q1248" s="30" t="s">
        <v>8941</v>
      </c>
      <c r="R1248" s="31" t="s">
        <v>93</v>
      </c>
      <c r="S1248" s="31" t="s">
        <v>2262</v>
      </c>
      <c r="T1248" s="31" t="s">
        <v>8942</v>
      </c>
      <c r="U1248" s="31" t="s">
        <v>8943</v>
      </c>
      <c r="V1248" s="31"/>
      <c r="W1248" s="31"/>
      <c r="X1248" s="31"/>
      <c r="Y1248" s="31"/>
      <c r="Z1248" s="31" t="s">
        <v>8944</v>
      </c>
    </row>
    <row r="1249" ht="22.5" customHeight="1">
      <c r="A1249" s="30" t="s">
        <v>8945</v>
      </c>
      <c r="B1249" s="31" t="s">
        <v>8947</v>
      </c>
      <c r="C1249" s="33"/>
      <c r="D1249" s="31" t="s">
        <v>8948</v>
      </c>
      <c r="E1249" s="31" t="s">
        <v>8949</v>
      </c>
      <c r="F1249" s="31" t="s">
        <v>8950</v>
      </c>
      <c r="G1249" s="31" t="s">
        <v>68</v>
      </c>
      <c r="H1249" s="31" t="s">
        <v>142</v>
      </c>
      <c r="I1249" s="31" t="s">
        <v>428</v>
      </c>
      <c r="J1249" s="31" t="s">
        <v>84</v>
      </c>
      <c r="K1249" s="31" t="s">
        <v>85</v>
      </c>
      <c r="L1249" s="31" t="s">
        <v>86</v>
      </c>
      <c r="M1249" s="31" t="s">
        <v>542</v>
      </c>
      <c r="N1249" s="31" t="s">
        <v>210</v>
      </c>
      <c r="O1249" s="31"/>
      <c r="P1249" s="31" t="s">
        <v>503</v>
      </c>
      <c r="Q1249" s="31"/>
      <c r="R1249" s="31" t="s">
        <v>93</v>
      </c>
      <c r="S1249" s="31" t="s">
        <v>94</v>
      </c>
      <c r="T1249" s="31" t="s">
        <v>8951</v>
      </c>
      <c r="U1249" s="31" t="s">
        <v>8952</v>
      </c>
      <c r="V1249" s="31"/>
      <c r="W1249" s="31"/>
      <c r="X1249" s="31"/>
      <c r="Y1249" s="31"/>
      <c r="Z1249" s="31"/>
    </row>
    <row r="1250" ht="22.5" customHeight="1">
      <c r="A1250" s="30" t="s">
        <v>8953</v>
      </c>
      <c r="B1250" s="39" t="s">
        <v>8954</v>
      </c>
      <c r="C1250" s="33"/>
      <c r="D1250" s="31" t="s">
        <v>8955</v>
      </c>
      <c r="E1250" s="31" t="s">
        <v>8956</v>
      </c>
      <c r="F1250" s="31" t="s">
        <v>8957</v>
      </c>
      <c r="G1250" s="31" t="s">
        <v>29</v>
      </c>
      <c r="H1250" s="31" t="s">
        <v>142</v>
      </c>
      <c r="I1250" s="31" t="s">
        <v>839</v>
      </c>
      <c r="J1250" s="31" t="s">
        <v>84</v>
      </c>
      <c r="K1250" s="31" t="s">
        <v>85</v>
      </c>
      <c r="L1250" s="31" t="s">
        <v>280</v>
      </c>
      <c r="M1250" s="39" t="s">
        <v>393</v>
      </c>
      <c r="N1250" s="31" t="s">
        <v>542</v>
      </c>
      <c r="O1250" s="31"/>
      <c r="P1250" s="31" t="s">
        <v>281</v>
      </c>
      <c r="Q1250" s="31"/>
      <c r="R1250" s="31" t="s">
        <v>93</v>
      </c>
      <c r="S1250" s="31" t="s">
        <v>94</v>
      </c>
      <c r="T1250" s="31" t="s">
        <v>8959</v>
      </c>
      <c r="U1250" s="31" t="s">
        <v>8960</v>
      </c>
      <c r="V1250" s="31"/>
      <c r="W1250" s="31"/>
      <c r="X1250" s="31"/>
      <c r="Y1250" s="31"/>
      <c r="Z1250" s="31"/>
    </row>
    <row r="1251" ht="22.5" customHeight="1">
      <c r="A1251" s="30" t="s">
        <v>8961</v>
      </c>
      <c r="B1251" s="39" t="s">
        <v>8962</v>
      </c>
      <c r="C1251" s="33"/>
      <c r="D1251" s="31" t="s">
        <v>8963</v>
      </c>
      <c r="E1251" s="31" t="s">
        <v>8964</v>
      </c>
      <c r="F1251" s="31"/>
      <c r="G1251" s="31" t="s">
        <v>29</v>
      </c>
      <c r="H1251" s="31" t="s">
        <v>142</v>
      </c>
      <c r="I1251" s="31" t="s">
        <v>686</v>
      </c>
      <c r="J1251" s="31" t="s">
        <v>84</v>
      </c>
      <c r="K1251" s="31"/>
      <c r="L1251" s="31"/>
      <c r="M1251" s="31" t="s">
        <v>41</v>
      </c>
      <c r="N1251" s="31" t="s">
        <v>120</v>
      </c>
      <c r="O1251" s="31"/>
      <c r="P1251" s="31"/>
      <c r="Q1251" s="31"/>
      <c r="R1251" s="31"/>
      <c r="S1251" s="31"/>
      <c r="T1251" s="31" t="s">
        <v>8965</v>
      </c>
      <c r="U1251" s="31" t="s">
        <v>8960</v>
      </c>
      <c r="V1251" s="31"/>
      <c r="W1251" s="31"/>
      <c r="X1251" s="31"/>
      <c r="Y1251" s="31"/>
      <c r="Z1251" s="31"/>
    </row>
    <row r="1252" ht="22.5" customHeight="1">
      <c r="A1252" s="30" t="s">
        <v>8966</v>
      </c>
      <c r="B1252" s="31" t="s">
        <v>8967</v>
      </c>
      <c r="C1252" s="33"/>
      <c r="D1252" s="31" t="s">
        <v>8968</v>
      </c>
      <c r="E1252" s="31" t="s">
        <v>8969</v>
      </c>
      <c r="F1252" s="31"/>
      <c r="G1252" s="31" t="s">
        <v>29</v>
      </c>
      <c r="H1252" s="31" t="s">
        <v>142</v>
      </c>
      <c r="I1252" s="31" t="s">
        <v>119</v>
      </c>
      <c r="J1252" s="31" t="s">
        <v>84</v>
      </c>
      <c r="K1252" s="31"/>
      <c r="L1252" s="31"/>
      <c r="M1252" s="31" t="s">
        <v>52</v>
      </c>
      <c r="N1252" s="31" t="s">
        <v>144</v>
      </c>
      <c r="O1252" s="31"/>
      <c r="P1252" s="31"/>
      <c r="Q1252" s="31"/>
      <c r="R1252" s="31"/>
      <c r="S1252" s="31"/>
      <c r="T1252" s="31" t="s">
        <v>8971</v>
      </c>
      <c r="U1252" s="31" t="s">
        <v>8972</v>
      </c>
      <c r="V1252" s="31"/>
      <c r="W1252" s="31"/>
      <c r="X1252" s="31"/>
      <c r="Y1252" s="31"/>
      <c r="Z1252" s="31"/>
    </row>
    <row r="1253" ht="22.5" customHeight="1">
      <c r="A1253" s="30" t="s">
        <v>8973</v>
      </c>
      <c r="B1253" s="31" t="s">
        <v>8974</v>
      </c>
      <c r="C1253" s="32" t="s">
        <v>18</v>
      </c>
      <c r="D1253" s="31" t="s">
        <v>8975</v>
      </c>
      <c r="E1253" s="31" t="s">
        <v>8976</v>
      </c>
      <c r="F1253" s="31" t="s">
        <v>8977</v>
      </c>
      <c r="G1253" s="31" t="s">
        <v>35</v>
      </c>
      <c r="H1253" s="31" t="s">
        <v>142</v>
      </c>
      <c r="I1253" s="31" t="s">
        <v>271</v>
      </c>
      <c r="J1253" s="31" t="s">
        <v>377</v>
      </c>
      <c r="K1253" s="31" t="s">
        <v>107</v>
      </c>
      <c r="L1253" s="31" t="s">
        <v>86</v>
      </c>
      <c r="M1253" s="31" t="s">
        <v>120</v>
      </c>
      <c r="N1253" s="31" t="s">
        <v>88</v>
      </c>
      <c r="O1253" s="31" t="s">
        <v>8978</v>
      </c>
      <c r="P1253" s="31" t="s">
        <v>851</v>
      </c>
      <c r="Q1253" s="30" t="s">
        <v>8979</v>
      </c>
      <c r="R1253" s="31" t="s">
        <v>93</v>
      </c>
      <c r="S1253" s="31" t="s">
        <v>4601</v>
      </c>
      <c r="T1253" s="31" t="s">
        <v>8980</v>
      </c>
      <c r="U1253" s="31" t="s">
        <v>8981</v>
      </c>
      <c r="V1253" s="31"/>
      <c r="W1253" s="31"/>
      <c r="X1253" s="39" t="s">
        <v>8982</v>
      </c>
      <c r="Y1253" s="31"/>
      <c r="Z1253" s="31"/>
    </row>
    <row r="1254" ht="22.5" customHeight="1">
      <c r="A1254" s="30" t="s">
        <v>8983</v>
      </c>
      <c r="B1254" s="31" t="s">
        <v>1326</v>
      </c>
      <c r="C1254" s="33"/>
      <c r="D1254" s="31" t="s">
        <v>8984</v>
      </c>
      <c r="E1254" s="31" t="s">
        <v>8985</v>
      </c>
      <c r="F1254" s="31" t="s">
        <v>8986</v>
      </c>
      <c r="G1254" s="31" t="s">
        <v>35</v>
      </c>
      <c r="H1254" s="31" t="s">
        <v>142</v>
      </c>
      <c r="I1254" s="31" t="s">
        <v>8987</v>
      </c>
      <c r="J1254" s="31" t="s">
        <v>84</v>
      </c>
      <c r="K1254" s="31" t="s">
        <v>173</v>
      </c>
      <c r="L1254" s="31" t="s">
        <v>280</v>
      </c>
      <c r="M1254" s="31" t="s">
        <v>41</v>
      </c>
      <c r="N1254" s="31" t="s">
        <v>120</v>
      </c>
      <c r="O1254" s="31"/>
      <c r="P1254" s="31" t="s">
        <v>399</v>
      </c>
      <c r="Q1254" s="30" t="s">
        <v>8988</v>
      </c>
      <c r="R1254" s="31" t="s">
        <v>93</v>
      </c>
      <c r="S1254" s="31" t="s">
        <v>842</v>
      </c>
      <c r="T1254" s="31" t="s">
        <v>8989</v>
      </c>
      <c r="U1254" s="31" t="s">
        <v>8990</v>
      </c>
      <c r="V1254" s="31"/>
      <c r="W1254" s="31"/>
      <c r="X1254" s="31"/>
      <c r="Y1254" s="31"/>
      <c r="Z1254" s="31"/>
    </row>
    <row r="1255" ht="22.5" customHeight="1">
      <c r="A1255" s="30" t="s">
        <v>8991</v>
      </c>
      <c r="B1255" s="31" t="s">
        <v>8992</v>
      </c>
      <c r="C1255" s="33"/>
      <c r="D1255" s="31" t="s">
        <v>8993</v>
      </c>
      <c r="E1255" s="31" t="s">
        <v>8994</v>
      </c>
      <c r="F1255" s="31"/>
      <c r="G1255" s="31" t="s">
        <v>35</v>
      </c>
      <c r="H1255" s="31" t="s">
        <v>142</v>
      </c>
      <c r="I1255" s="31" t="s">
        <v>119</v>
      </c>
      <c r="J1255" s="31" t="s">
        <v>377</v>
      </c>
      <c r="K1255" s="31" t="s">
        <v>85</v>
      </c>
      <c r="L1255" s="31" t="s">
        <v>86</v>
      </c>
      <c r="M1255" s="31" t="s">
        <v>88</v>
      </c>
      <c r="N1255" s="31" t="s">
        <v>89</v>
      </c>
      <c r="O1255" s="31"/>
      <c r="P1255" s="31" t="s">
        <v>361</v>
      </c>
      <c r="Q1255" s="31"/>
      <c r="R1255" s="31"/>
      <c r="S1255" s="31"/>
      <c r="T1255" s="31" t="s">
        <v>8995</v>
      </c>
      <c r="U1255" s="31" t="s">
        <v>8996</v>
      </c>
      <c r="V1255" s="30" t="s">
        <v>8997</v>
      </c>
      <c r="W1255" s="31"/>
      <c r="X1255" s="31"/>
      <c r="Y1255" s="31"/>
      <c r="Z1255" s="31"/>
    </row>
    <row r="1256" ht="22.5" customHeight="1">
      <c r="A1256" s="30" t="s">
        <v>8998</v>
      </c>
      <c r="B1256" s="31" t="s">
        <v>8999</v>
      </c>
      <c r="C1256" s="33"/>
      <c r="D1256" s="31" t="s">
        <v>9000</v>
      </c>
      <c r="E1256" s="31" t="s">
        <v>9001</v>
      </c>
      <c r="F1256" s="31"/>
      <c r="G1256" s="31" t="s">
        <v>25</v>
      </c>
      <c r="H1256" s="31" t="s">
        <v>142</v>
      </c>
      <c r="I1256" s="31" t="s">
        <v>225</v>
      </c>
      <c r="J1256" s="31" t="s">
        <v>84</v>
      </c>
      <c r="K1256" s="31"/>
      <c r="L1256" s="31"/>
      <c r="M1256" s="31" t="s">
        <v>88</v>
      </c>
      <c r="N1256" s="31" t="s">
        <v>89</v>
      </c>
      <c r="O1256" s="31"/>
      <c r="P1256" s="31"/>
      <c r="Q1256" s="31"/>
      <c r="R1256" s="31"/>
      <c r="S1256" s="31"/>
      <c r="T1256" s="31" t="s">
        <v>9002</v>
      </c>
      <c r="U1256" s="31" t="s">
        <v>9003</v>
      </c>
      <c r="V1256" s="31"/>
      <c r="W1256" s="31"/>
      <c r="X1256" s="31"/>
      <c r="Y1256" s="31"/>
      <c r="Z1256" s="31"/>
    </row>
    <row r="1257" ht="22.5" customHeight="1">
      <c r="A1257" s="30" t="s">
        <v>9004</v>
      </c>
      <c r="B1257" s="31" t="s">
        <v>9005</v>
      </c>
      <c r="C1257" s="33"/>
      <c r="D1257" s="31" t="s">
        <v>9006</v>
      </c>
      <c r="E1257" s="31" t="s">
        <v>9007</v>
      </c>
      <c r="F1257" s="31"/>
      <c r="G1257" s="31" t="s">
        <v>23</v>
      </c>
      <c r="H1257" s="31" t="s">
        <v>142</v>
      </c>
      <c r="I1257" s="31" t="s">
        <v>119</v>
      </c>
      <c r="J1257" s="31" t="s">
        <v>84</v>
      </c>
      <c r="K1257" s="31"/>
      <c r="L1257" s="31"/>
      <c r="M1257" s="31" t="s">
        <v>88</v>
      </c>
      <c r="N1257" s="31" t="s">
        <v>89</v>
      </c>
      <c r="O1257" s="31"/>
      <c r="P1257" s="31"/>
      <c r="Q1257" s="31"/>
      <c r="R1257" s="31"/>
      <c r="S1257" s="31"/>
      <c r="T1257" s="31" t="s">
        <v>9008</v>
      </c>
      <c r="U1257" s="31" t="s">
        <v>9009</v>
      </c>
      <c r="V1257" s="31"/>
      <c r="W1257" s="31"/>
      <c r="X1257" s="31"/>
      <c r="Y1257" s="31"/>
      <c r="Z1257" s="31"/>
    </row>
    <row r="1258" ht="22.5" customHeight="1">
      <c r="A1258" s="30" t="s">
        <v>9010</v>
      </c>
      <c r="B1258" s="31" t="s">
        <v>9011</v>
      </c>
      <c r="C1258" s="33"/>
      <c r="D1258" s="31" t="s">
        <v>9012</v>
      </c>
      <c r="E1258" s="31" t="s">
        <v>9013</v>
      </c>
      <c r="F1258" s="31"/>
      <c r="G1258" s="31" t="s">
        <v>38</v>
      </c>
      <c r="H1258" s="31" t="s">
        <v>142</v>
      </c>
      <c r="I1258" s="31" t="s">
        <v>319</v>
      </c>
      <c r="J1258" s="31" t="s">
        <v>84</v>
      </c>
      <c r="K1258" s="31"/>
      <c r="L1258" s="31"/>
      <c r="M1258" s="31" t="s">
        <v>41</v>
      </c>
      <c r="N1258" s="31" t="s">
        <v>120</v>
      </c>
      <c r="O1258" s="31"/>
      <c r="P1258" s="31"/>
      <c r="Q1258" s="31"/>
      <c r="R1258" s="31"/>
      <c r="S1258" s="31"/>
      <c r="T1258" s="31" t="s">
        <v>9014</v>
      </c>
      <c r="U1258" s="31" t="s">
        <v>9015</v>
      </c>
      <c r="V1258" s="31"/>
      <c r="W1258" s="31"/>
      <c r="X1258" s="31"/>
      <c r="Y1258" s="31"/>
      <c r="Z1258" s="31"/>
    </row>
    <row r="1259" ht="22.5" customHeight="1">
      <c r="A1259" s="30" t="s">
        <v>9016</v>
      </c>
      <c r="B1259" s="31" t="s">
        <v>9017</v>
      </c>
      <c r="C1259" s="33"/>
      <c r="D1259" s="31" t="s">
        <v>9018</v>
      </c>
      <c r="E1259" s="31" t="s">
        <v>9019</v>
      </c>
      <c r="F1259" s="31"/>
      <c r="G1259" s="31" t="s">
        <v>35</v>
      </c>
      <c r="H1259" s="31" t="s">
        <v>142</v>
      </c>
      <c r="I1259" s="31" t="s">
        <v>1722</v>
      </c>
      <c r="J1259" s="31" t="s">
        <v>84</v>
      </c>
      <c r="K1259" s="31" t="s">
        <v>85</v>
      </c>
      <c r="L1259" s="31" t="s">
        <v>280</v>
      </c>
      <c r="M1259" s="31" t="s">
        <v>41</v>
      </c>
      <c r="N1259" s="31" t="s">
        <v>120</v>
      </c>
      <c r="O1259" s="31"/>
      <c r="P1259" s="31" t="s">
        <v>399</v>
      </c>
      <c r="Q1259" s="31"/>
      <c r="R1259" s="31"/>
      <c r="S1259" s="31"/>
      <c r="T1259" s="31" t="s">
        <v>9020</v>
      </c>
      <c r="U1259" s="31" t="s">
        <v>9021</v>
      </c>
      <c r="V1259" s="30" t="s">
        <v>9022</v>
      </c>
      <c r="W1259" s="31"/>
      <c r="X1259" s="31"/>
      <c r="Y1259" s="31"/>
      <c r="Z1259" s="31"/>
    </row>
    <row r="1260" ht="22.5" customHeight="1">
      <c r="A1260" s="30" t="s">
        <v>9023</v>
      </c>
      <c r="B1260" s="31" t="s">
        <v>2078</v>
      </c>
      <c r="C1260" s="32" t="s">
        <v>9024</v>
      </c>
      <c r="D1260" s="31" t="s">
        <v>9025</v>
      </c>
      <c r="E1260" s="31" t="s">
        <v>9026</v>
      </c>
      <c r="F1260" s="31" t="s">
        <v>9027</v>
      </c>
      <c r="G1260" s="31" t="s">
        <v>35</v>
      </c>
      <c r="H1260" s="31" t="s">
        <v>142</v>
      </c>
      <c r="I1260" s="31" t="s">
        <v>6726</v>
      </c>
      <c r="J1260" s="31" t="s">
        <v>84</v>
      </c>
      <c r="K1260" s="31" t="s">
        <v>85</v>
      </c>
      <c r="L1260" s="31" t="s">
        <v>280</v>
      </c>
      <c r="M1260" s="31" t="s">
        <v>41</v>
      </c>
      <c r="N1260" s="31" t="s">
        <v>120</v>
      </c>
      <c r="O1260" s="31"/>
      <c r="P1260" s="31"/>
      <c r="Q1260" s="31"/>
      <c r="R1260" s="31" t="s">
        <v>93</v>
      </c>
      <c r="S1260" s="31" t="s">
        <v>94</v>
      </c>
      <c r="T1260" s="31" t="s">
        <v>9028</v>
      </c>
      <c r="U1260" s="31" t="s">
        <v>9029</v>
      </c>
      <c r="V1260" s="31"/>
      <c r="W1260" s="31"/>
      <c r="X1260" s="31"/>
      <c r="Y1260" s="31"/>
      <c r="Z1260" s="31"/>
    </row>
    <row r="1261" ht="22.5" customHeight="1">
      <c r="A1261" s="30" t="s">
        <v>9030</v>
      </c>
      <c r="B1261" s="31" t="s">
        <v>9031</v>
      </c>
      <c r="C1261" s="33"/>
      <c r="D1261" s="31" t="s">
        <v>9032</v>
      </c>
      <c r="E1261" s="31" t="s">
        <v>9033</v>
      </c>
      <c r="F1261" s="31"/>
      <c r="G1261" s="31" t="s">
        <v>35</v>
      </c>
      <c r="H1261" s="31" t="s">
        <v>142</v>
      </c>
      <c r="I1261" s="31"/>
      <c r="J1261" s="31"/>
      <c r="K1261" s="31"/>
      <c r="L1261" s="31"/>
      <c r="M1261" s="31"/>
      <c r="N1261" s="31"/>
      <c r="O1261" s="31"/>
      <c r="P1261" s="31"/>
      <c r="Q1261" s="31"/>
      <c r="R1261" s="31"/>
      <c r="S1261" s="31"/>
      <c r="T1261" s="31" t="s">
        <v>9034</v>
      </c>
      <c r="U1261" s="31" t="s">
        <v>9035</v>
      </c>
      <c r="V1261" s="31"/>
      <c r="W1261" s="31"/>
      <c r="X1261" s="31"/>
      <c r="Y1261" s="31"/>
      <c r="Z1261" s="31"/>
    </row>
    <row r="1262" ht="22.5" customHeight="1">
      <c r="A1262" s="30" t="s">
        <v>9036</v>
      </c>
      <c r="B1262" s="31" t="s">
        <v>9037</v>
      </c>
      <c r="C1262" s="33"/>
      <c r="D1262" s="31" t="s">
        <v>9038</v>
      </c>
      <c r="E1262" s="31" t="s">
        <v>9039</v>
      </c>
      <c r="F1262" s="31" t="s">
        <v>9040</v>
      </c>
      <c r="G1262" s="31" t="s">
        <v>43</v>
      </c>
      <c r="H1262" s="31" t="s">
        <v>142</v>
      </c>
      <c r="I1262" s="31" t="s">
        <v>925</v>
      </c>
      <c r="J1262" s="31" t="s">
        <v>84</v>
      </c>
      <c r="K1262" s="31" t="s">
        <v>173</v>
      </c>
      <c r="L1262" s="31" t="s">
        <v>131</v>
      </c>
      <c r="M1262" s="31" t="s">
        <v>52</v>
      </c>
      <c r="N1262" s="31" t="s">
        <v>144</v>
      </c>
      <c r="O1262" s="31" t="s">
        <v>9041</v>
      </c>
      <c r="P1262" s="31"/>
      <c r="Q1262" s="31"/>
      <c r="R1262" s="31" t="s">
        <v>93</v>
      </c>
      <c r="S1262" s="31" t="s">
        <v>231</v>
      </c>
      <c r="T1262" s="31" t="s">
        <v>9042</v>
      </c>
      <c r="U1262" s="31" t="s">
        <v>9043</v>
      </c>
      <c r="V1262" s="31"/>
      <c r="W1262" s="31"/>
      <c r="X1262" s="31"/>
      <c r="Y1262" s="31"/>
      <c r="Z1262" s="31"/>
    </row>
    <row r="1263" ht="22.5" customHeight="1">
      <c r="A1263" s="30" t="s">
        <v>9044</v>
      </c>
      <c r="B1263" s="31" t="s">
        <v>9045</v>
      </c>
      <c r="C1263" s="33"/>
      <c r="D1263" s="31" t="s">
        <v>9046</v>
      </c>
      <c r="E1263" s="31" t="s">
        <v>9047</v>
      </c>
      <c r="F1263" s="31"/>
      <c r="G1263" s="31" t="s">
        <v>35</v>
      </c>
      <c r="H1263" s="31" t="s">
        <v>142</v>
      </c>
      <c r="I1263" s="31" t="s">
        <v>143</v>
      </c>
      <c r="J1263" s="31" t="s">
        <v>84</v>
      </c>
      <c r="K1263" s="31"/>
      <c r="L1263" s="31"/>
      <c r="M1263" s="31" t="s">
        <v>88</v>
      </c>
      <c r="N1263" s="31" t="s">
        <v>89</v>
      </c>
      <c r="O1263" s="31"/>
      <c r="P1263" s="31"/>
      <c r="Q1263" s="31"/>
      <c r="R1263" s="31"/>
      <c r="S1263" s="31"/>
      <c r="T1263" s="31" t="s">
        <v>9048</v>
      </c>
      <c r="U1263" s="31" t="s">
        <v>9050</v>
      </c>
      <c r="V1263" s="31"/>
      <c r="W1263" s="31"/>
      <c r="X1263" s="31"/>
      <c r="Y1263" s="31"/>
      <c r="Z1263" s="31"/>
    </row>
    <row r="1264" ht="22.5" customHeight="1">
      <c r="A1264" s="30" t="s">
        <v>9051</v>
      </c>
      <c r="B1264" s="39" t="s">
        <v>9052</v>
      </c>
      <c r="C1264" s="33"/>
      <c r="D1264" s="31" t="s">
        <v>9053</v>
      </c>
      <c r="E1264" s="31" t="s">
        <v>9054</v>
      </c>
      <c r="F1264" s="31" t="s">
        <v>9055</v>
      </c>
      <c r="G1264" s="31" t="s">
        <v>35</v>
      </c>
      <c r="H1264" s="31" t="s">
        <v>142</v>
      </c>
      <c r="I1264" s="31" t="s">
        <v>2737</v>
      </c>
      <c r="J1264" s="31" t="s">
        <v>84</v>
      </c>
      <c r="K1264" s="31" t="s">
        <v>173</v>
      </c>
      <c r="L1264" s="31" t="s">
        <v>86</v>
      </c>
      <c r="M1264" s="31" t="s">
        <v>41</v>
      </c>
      <c r="N1264" s="31" t="s">
        <v>120</v>
      </c>
      <c r="O1264" s="31"/>
      <c r="P1264" s="31" t="s">
        <v>5175</v>
      </c>
      <c r="Q1264" s="31"/>
      <c r="R1264" s="31"/>
      <c r="S1264" s="31"/>
      <c r="T1264" s="31" t="s">
        <v>9056</v>
      </c>
      <c r="U1264" s="31" t="s">
        <v>9057</v>
      </c>
      <c r="V1264" s="31"/>
      <c r="W1264" s="31"/>
      <c r="X1264" s="31"/>
      <c r="Y1264" s="31"/>
      <c r="Z1264" s="31"/>
    </row>
    <row r="1265" ht="22.5" customHeight="1">
      <c r="A1265" s="30" t="s">
        <v>9058</v>
      </c>
      <c r="B1265" s="39" t="s">
        <v>9059</v>
      </c>
      <c r="C1265" s="33"/>
      <c r="D1265" s="31" t="s">
        <v>9060</v>
      </c>
      <c r="E1265" s="31" t="s">
        <v>9061</v>
      </c>
      <c r="F1265" s="31" t="s">
        <v>9062</v>
      </c>
      <c r="G1265" s="31" t="s">
        <v>35</v>
      </c>
      <c r="H1265" s="31" t="s">
        <v>142</v>
      </c>
      <c r="I1265" s="31" t="s">
        <v>1592</v>
      </c>
      <c r="J1265" s="31" t="s">
        <v>84</v>
      </c>
      <c r="K1265" s="31" t="s">
        <v>173</v>
      </c>
      <c r="L1265" s="31" t="s">
        <v>280</v>
      </c>
      <c r="M1265" s="31" t="s">
        <v>41</v>
      </c>
      <c r="N1265" s="31" t="s">
        <v>120</v>
      </c>
      <c r="O1265" s="31"/>
      <c r="P1265" s="31"/>
      <c r="Q1265" s="31"/>
      <c r="R1265" s="31" t="s">
        <v>93</v>
      </c>
      <c r="S1265" s="31" t="s">
        <v>94</v>
      </c>
      <c r="T1265" s="31" t="s">
        <v>9064</v>
      </c>
      <c r="U1265" s="31" t="s">
        <v>9057</v>
      </c>
      <c r="V1265" s="31"/>
      <c r="W1265" s="31"/>
      <c r="X1265" s="31"/>
      <c r="Y1265" s="31"/>
      <c r="Z1265" s="31"/>
    </row>
    <row r="1266" ht="22.5" customHeight="1">
      <c r="A1266" s="30" t="s">
        <v>9065</v>
      </c>
      <c r="B1266" s="31" t="s">
        <v>9066</v>
      </c>
      <c r="C1266" s="33"/>
      <c r="D1266" s="31" t="s">
        <v>9067</v>
      </c>
      <c r="E1266" s="31" t="s">
        <v>9068</v>
      </c>
      <c r="F1266" s="31"/>
      <c r="G1266" s="31" t="s">
        <v>37</v>
      </c>
      <c r="H1266" s="31" t="s">
        <v>142</v>
      </c>
      <c r="I1266" s="31" t="s">
        <v>712</v>
      </c>
      <c r="J1266" s="31" t="s">
        <v>377</v>
      </c>
      <c r="K1266" s="31"/>
      <c r="L1266" s="31"/>
      <c r="M1266" s="31" t="s">
        <v>344</v>
      </c>
      <c r="N1266" s="31" t="s">
        <v>190</v>
      </c>
      <c r="O1266" s="31"/>
      <c r="P1266" s="31"/>
      <c r="Q1266" s="31"/>
      <c r="R1266" s="31"/>
      <c r="S1266" s="31"/>
      <c r="T1266" s="31" t="s">
        <v>9069</v>
      </c>
      <c r="U1266" s="31" t="s">
        <v>9070</v>
      </c>
      <c r="V1266" s="31"/>
      <c r="W1266" s="31"/>
      <c r="X1266" s="31"/>
      <c r="Y1266" s="31"/>
      <c r="Z1266" s="31"/>
    </row>
    <row r="1267" ht="22.5" customHeight="1">
      <c r="A1267" s="30" t="s">
        <v>9071</v>
      </c>
      <c r="B1267" s="31" t="s">
        <v>9072</v>
      </c>
      <c r="C1267" s="33"/>
      <c r="D1267" s="31" t="s">
        <v>9073</v>
      </c>
      <c r="E1267" s="31" t="s">
        <v>9074</v>
      </c>
      <c r="F1267" s="31"/>
      <c r="G1267" s="31" t="s">
        <v>35</v>
      </c>
      <c r="H1267" s="31" t="s">
        <v>142</v>
      </c>
      <c r="I1267" s="31" t="s">
        <v>725</v>
      </c>
      <c r="J1267" s="31" t="s">
        <v>84</v>
      </c>
      <c r="K1267" s="31"/>
      <c r="L1267" s="31"/>
      <c r="M1267" s="31" t="s">
        <v>41</v>
      </c>
      <c r="N1267" s="31" t="s">
        <v>120</v>
      </c>
      <c r="O1267" s="31"/>
      <c r="P1267" s="31"/>
      <c r="Q1267" s="31"/>
      <c r="R1267" s="31"/>
      <c r="S1267" s="31"/>
      <c r="T1267" s="31" t="s">
        <v>9075</v>
      </c>
      <c r="U1267" s="31" t="s">
        <v>9076</v>
      </c>
      <c r="V1267" s="31"/>
      <c r="W1267" s="31"/>
      <c r="X1267" s="31"/>
      <c r="Y1267" s="31"/>
      <c r="Z1267" s="31"/>
    </row>
    <row r="1268" ht="22.5" customHeight="1">
      <c r="A1268" s="30" t="s">
        <v>9077</v>
      </c>
      <c r="B1268" s="31" t="s">
        <v>9078</v>
      </c>
      <c r="C1268" s="33"/>
      <c r="D1268" s="31" t="s">
        <v>9079</v>
      </c>
      <c r="E1268" s="31" t="s">
        <v>9080</v>
      </c>
      <c r="F1268" s="31"/>
      <c r="G1268" s="31" t="s">
        <v>35</v>
      </c>
      <c r="H1268" s="31" t="s">
        <v>142</v>
      </c>
      <c r="I1268" s="31"/>
      <c r="J1268" s="31"/>
      <c r="K1268" s="31"/>
      <c r="L1268" s="31"/>
      <c r="M1268" s="31"/>
      <c r="N1268" s="31"/>
      <c r="O1268" s="31"/>
      <c r="P1268" s="31"/>
      <c r="Q1268" s="31"/>
      <c r="R1268" s="31"/>
      <c r="S1268" s="31"/>
      <c r="T1268" s="31" t="s">
        <v>9081</v>
      </c>
      <c r="U1268" s="31" t="s">
        <v>9082</v>
      </c>
      <c r="V1268" s="31"/>
      <c r="W1268" s="31"/>
      <c r="X1268" s="31"/>
      <c r="Y1268" s="31"/>
      <c r="Z1268" s="31"/>
    </row>
    <row r="1269" ht="22.5" customHeight="1">
      <c r="A1269" s="30" t="s">
        <v>9084</v>
      </c>
      <c r="B1269" s="31" t="s">
        <v>9085</v>
      </c>
      <c r="C1269" s="33"/>
      <c r="D1269" s="31" t="s">
        <v>9086</v>
      </c>
      <c r="E1269" s="31" t="s">
        <v>9087</v>
      </c>
      <c r="F1269" s="31"/>
      <c r="G1269" s="31" t="s">
        <v>35</v>
      </c>
      <c r="H1269" s="31" t="s">
        <v>142</v>
      </c>
      <c r="I1269" s="31"/>
      <c r="J1269" s="31"/>
      <c r="K1269" s="31"/>
      <c r="L1269" s="31"/>
      <c r="M1269" s="31"/>
      <c r="N1269" s="31"/>
      <c r="O1269" s="31"/>
      <c r="P1269" s="31"/>
      <c r="Q1269" s="31"/>
      <c r="R1269" s="31"/>
      <c r="S1269" s="31"/>
      <c r="T1269" s="31" t="s">
        <v>9088</v>
      </c>
      <c r="U1269" s="31" t="s">
        <v>9089</v>
      </c>
      <c r="V1269" s="31"/>
      <c r="W1269" s="31"/>
      <c r="X1269" s="31"/>
      <c r="Y1269" s="31"/>
      <c r="Z1269" s="31"/>
    </row>
    <row r="1270" ht="22.5" customHeight="1">
      <c r="A1270" s="30" t="s">
        <v>9090</v>
      </c>
      <c r="B1270" s="31" t="s">
        <v>3533</v>
      </c>
      <c r="C1270" s="32" t="s">
        <v>1</v>
      </c>
      <c r="D1270" s="31" t="s">
        <v>9091</v>
      </c>
      <c r="E1270" s="31" t="s">
        <v>9092</v>
      </c>
      <c r="F1270" s="31" t="s">
        <v>9093</v>
      </c>
      <c r="G1270" s="31" t="s">
        <v>35</v>
      </c>
      <c r="H1270" s="31" t="s">
        <v>142</v>
      </c>
      <c r="I1270" s="31" t="s">
        <v>9094</v>
      </c>
      <c r="J1270" s="31" t="s">
        <v>84</v>
      </c>
      <c r="K1270" s="31" t="s">
        <v>173</v>
      </c>
      <c r="L1270" s="31" t="s">
        <v>226</v>
      </c>
      <c r="M1270" s="31" t="s">
        <v>502</v>
      </c>
      <c r="N1270" s="31" t="s">
        <v>344</v>
      </c>
      <c r="O1270" s="31" t="s">
        <v>9095</v>
      </c>
      <c r="P1270" s="31" t="s">
        <v>9096</v>
      </c>
      <c r="Q1270" s="31"/>
      <c r="R1270" s="31" t="s">
        <v>93</v>
      </c>
      <c r="S1270" s="31" t="s">
        <v>231</v>
      </c>
      <c r="T1270" s="31" t="s">
        <v>9097</v>
      </c>
      <c r="U1270" s="31" t="s">
        <v>9098</v>
      </c>
      <c r="V1270" s="31"/>
      <c r="W1270" s="31"/>
      <c r="X1270" s="31"/>
      <c r="Y1270" s="31"/>
      <c r="Z1270" s="31"/>
    </row>
    <row r="1271" ht="22.5" customHeight="1">
      <c r="A1271" s="30" t="s">
        <v>9099</v>
      </c>
      <c r="B1271" s="31" t="s">
        <v>9100</v>
      </c>
      <c r="C1271" s="33"/>
      <c r="D1271" s="31" t="s">
        <v>9101</v>
      </c>
      <c r="E1271" s="31" t="s">
        <v>9102</v>
      </c>
      <c r="F1271" s="31" t="s">
        <v>9103</v>
      </c>
      <c r="G1271" s="31" t="s">
        <v>23</v>
      </c>
      <c r="H1271" s="31" t="s">
        <v>142</v>
      </c>
      <c r="I1271" s="31" t="s">
        <v>925</v>
      </c>
      <c r="J1271" s="31" t="s">
        <v>84</v>
      </c>
      <c r="K1271" s="31" t="s">
        <v>173</v>
      </c>
      <c r="L1271" s="31" t="s">
        <v>280</v>
      </c>
      <c r="M1271" s="31" t="s">
        <v>41</v>
      </c>
      <c r="N1271" s="31" t="s">
        <v>120</v>
      </c>
      <c r="O1271" s="31" t="s">
        <v>9104</v>
      </c>
      <c r="P1271" s="31" t="s">
        <v>2549</v>
      </c>
      <c r="Q1271" s="30" t="s">
        <v>9105</v>
      </c>
      <c r="R1271" s="31" t="s">
        <v>93</v>
      </c>
      <c r="S1271" s="31" t="s">
        <v>716</v>
      </c>
      <c r="T1271" s="31" t="s">
        <v>9106</v>
      </c>
      <c r="U1271" s="31" t="s">
        <v>9107</v>
      </c>
      <c r="V1271" s="31"/>
      <c r="W1271" s="31"/>
      <c r="X1271" s="31"/>
      <c r="Y1271" s="31"/>
      <c r="Z1271" s="31"/>
    </row>
    <row r="1272" ht="22.5" customHeight="1">
      <c r="A1272" s="30" t="s">
        <v>9108</v>
      </c>
      <c r="B1272" s="31" t="s">
        <v>9109</v>
      </c>
      <c r="C1272" s="33"/>
      <c r="D1272" s="31" t="s">
        <v>9110</v>
      </c>
      <c r="E1272" s="31" t="s">
        <v>9111</v>
      </c>
      <c r="F1272" s="31" t="s">
        <v>9112</v>
      </c>
      <c r="G1272" s="31" t="s">
        <v>25</v>
      </c>
      <c r="H1272" s="31" t="s">
        <v>142</v>
      </c>
      <c r="I1272" s="31" t="s">
        <v>264</v>
      </c>
      <c r="J1272" s="31" t="s">
        <v>84</v>
      </c>
      <c r="K1272" s="31" t="s">
        <v>85</v>
      </c>
      <c r="L1272" s="31" t="s">
        <v>280</v>
      </c>
      <c r="M1272" s="31" t="s">
        <v>88</v>
      </c>
      <c r="N1272" s="31" t="s">
        <v>89</v>
      </c>
      <c r="O1272" s="31"/>
      <c r="P1272" s="31"/>
      <c r="Q1272" s="31"/>
      <c r="R1272" s="31" t="s">
        <v>93</v>
      </c>
      <c r="S1272" s="31" t="s">
        <v>94</v>
      </c>
      <c r="T1272" s="31" t="s">
        <v>9113</v>
      </c>
      <c r="U1272" s="31" t="s">
        <v>9114</v>
      </c>
      <c r="V1272" s="31"/>
      <c r="W1272" s="31"/>
      <c r="X1272" s="31"/>
      <c r="Y1272" s="31"/>
      <c r="Z1272" s="31"/>
    </row>
    <row r="1273" ht="22.5" customHeight="1">
      <c r="A1273" s="30" t="s">
        <v>9115</v>
      </c>
      <c r="B1273" s="31" t="s">
        <v>1741</v>
      </c>
      <c r="C1273" s="32" t="s">
        <v>16</v>
      </c>
      <c r="D1273" s="31" t="s">
        <v>9116</v>
      </c>
      <c r="E1273" s="31" t="s">
        <v>9117</v>
      </c>
      <c r="F1273" s="31" t="s">
        <v>9118</v>
      </c>
      <c r="G1273" s="31" t="s">
        <v>23</v>
      </c>
      <c r="H1273" s="31" t="s">
        <v>142</v>
      </c>
      <c r="I1273" s="31" t="s">
        <v>303</v>
      </c>
      <c r="J1273" s="31" t="s">
        <v>84</v>
      </c>
      <c r="K1273" s="31" t="s">
        <v>85</v>
      </c>
      <c r="L1273" s="31" t="s">
        <v>86</v>
      </c>
      <c r="M1273" s="31" t="s">
        <v>41</v>
      </c>
      <c r="N1273" s="31" t="s">
        <v>120</v>
      </c>
      <c r="O1273" s="31"/>
      <c r="P1273" s="31" t="s">
        <v>3831</v>
      </c>
      <c r="Q1273" s="30" t="s">
        <v>9119</v>
      </c>
      <c r="R1273" s="31" t="s">
        <v>93</v>
      </c>
      <c r="S1273" s="31" t="s">
        <v>1002</v>
      </c>
      <c r="T1273" s="31" t="s">
        <v>9120</v>
      </c>
      <c r="U1273" s="31" t="s">
        <v>9121</v>
      </c>
      <c r="V1273" s="31"/>
      <c r="W1273" s="31"/>
      <c r="X1273" s="31"/>
      <c r="Y1273" s="31"/>
      <c r="Z1273" s="31" t="s">
        <v>9122</v>
      </c>
    </row>
    <row r="1274" ht="22.5" customHeight="1">
      <c r="A1274" s="30" t="s">
        <v>9123</v>
      </c>
      <c r="B1274" s="31" t="s">
        <v>9124</v>
      </c>
      <c r="C1274" s="33"/>
      <c r="D1274" s="31" t="s">
        <v>9125</v>
      </c>
      <c r="E1274" s="31" t="s">
        <v>9126</v>
      </c>
      <c r="F1274" s="31"/>
      <c r="G1274" s="31" t="s">
        <v>23</v>
      </c>
      <c r="H1274" s="31" t="s">
        <v>142</v>
      </c>
      <c r="I1274" s="31" t="s">
        <v>712</v>
      </c>
      <c r="J1274" s="31" t="s">
        <v>84</v>
      </c>
      <c r="K1274" s="31" t="s">
        <v>85</v>
      </c>
      <c r="L1274" s="31" t="s">
        <v>280</v>
      </c>
      <c r="M1274" s="31" t="s">
        <v>344</v>
      </c>
      <c r="N1274" s="31" t="s">
        <v>190</v>
      </c>
      <c r="O1274" s="31"/>
      <c r="P1274" s="31"/>
      <c r="Q1274" s="31"/>
      <c r="R1274" s="31"/>
      <c r="S1274" s="31"/>
      <c r="T1274" s="31" t="s">
        <v>9127</v>
      </c>
      <c r="U1274" s="31" t="s">
        <v>9128</v>
      </c>
      <c r="V1274" s="31"/>
      <c r="W1274" s="31"/>
      <c r="X1274" s="31"/>
      <c r="Y1274" s="31"/>
      <c r="Z1274" s="31"/>
    </row>
    <row r="1275" ht="22.5" customHeight="1">
      <c r="A1275" s="30" t="s">
        <v>9129</v>
      </c>
      <c r="B1275" s="31" t="s">
        <v>9130</v>
      </c>
      <c r="C1275" s="32" t="s">
        <v>0</v>
      </c>
      <c r="D1275" s="31" t="s">
        <v>9131</v>
      </c>
      <c r="E1275" s="31" t="s">
        <v>9132</v>
      </c>
      <c r="F1275" s="31" t="s">
        <v>9133</v>
      </c>
      <c r="G1275" s="31" t="s">
        <v>29</v>
      </c>
      <c r="H1275" s="31" t="s">
        <v>142</v>
      </c>
      <c r="I1275" s="31" t="s">
        <v>1034</v>
      </c>
      <c r="J1275" s="31" t="s">
        <v>84</v>
      </c>
      <c r="K1275" s="31" t="s">
        <v>85</v>
      </c>
      <c r="L1275" s="31" t="s">
        <v>86</v>
      </c>
      <c r="M1275" s="31" t="s">
        <v>152</v>
      </c>
      <c r="N1275" s="31" t="s">
        <v>153</v>
      </c>
      <c r="O1275" s="31"/>
      <c r="P1275" s="31" t="s">
        <v>628</v>
      </c>
      <c r="Q1275" s="30" t="s">
        <v>9134</v>
      </c>
      <c r="R1275" s="31" t="s">
        <v>93</v>
      </c>
      <c r="S1275" s="31" t="s">
        <v>689</v>
      </c>
      <c r="T1275" s="31" t="s">
        <v>9135</v>
      </c>
      <c r="U1275" s="31" t="s">
        <v>9136</v>
      </c>
      <c r="V1275" s="30" t="s">
        <v>9137</v>
      </c>
      <c r="W1275" s="31"/>
      <c r="X1275" s="31"/>
      <c r="Y1275" s="31"/>
      <c r="Z1275" s="31"/>
    </row>
    <row r="1276" ht="22.5" customHeight="1">
      <c r="A1276" s="30" t="s">
        <v>9138</v>
      </c>
      <c r="B1276" s="31" t="s">
        <v>9139</v>
      </c>
      <c r="C1276" s="33"/>
      <c r="D1276" s="31" t="s">
        <v>9140</v>
      </c>
      <c r="E1276" s="31" t="s">
        <v>9141</v>
      </c>
      <c r="F1276" s="31"/>
      <c r="G1276" s="31" t="s">
        <v>35</v>
      </c>
      <c r="H1276" s="31" t="s">
        <v>142</v>
      </c>
      <c r="I1276" s="31" t="s">
        <v>925</v>
      </c>
      <c r="J1276" s="31" t="s">
        <v>84</v>
      </c>
      <c r="K1276" s="31"/>
      <c r="L1276" s="31"/>
      <c r="M1276" s="31" t="s">
        <v>41</v>
      </c>
      <c r="N1276" s="31" t="s">
        <v>120</v>
      </c>
      <c r="O1276" s="31"/>
      <c r="P1276" s="31"/>
      <c r="Q1276" s="31"/>
      <c r="R1276" s="31"/>
      <c r="S1276" s="31"/>
      <c r="T1276" s="31" t="s">
        <v>9142</v>
      </c>
      <c r="U1276" s="31" t="s">
        <v>9143</v>
      </c>
      <c r="V1276" s="31"/>
      <c r="W1276" s="31"/>
      <c r="X1276" s="31"/>
      <c r="Y1276" s="31"/>
      <c r="Z1276" s="31"/>
    </row>
    <row r="1277" ht="22.5" customHeight="1">
      <c r="A1277" s="30" t="s">
        <v>9144</v>
      </c>
      <c r="B1277" s="31" t="s">
        <v>9145</v>
      </c>
      <c r="C1277" s="33"/>
      <c r="D1277" s="31" t="s">
        <v>78</v>
      </c>
      <c r="E1277" s="31" t="s">
        <v>9146</v>
      </c>
      <c r="F1277" s="31" t="s">
        <v>9147</v>
      </c>
      <c r="G1277" s="31" t="s">
        <v>25</v>
      </c>
      <c r="H1277" s="31" t="s">
        <v>82</v>
      </c>
      <c r="I1277" s="31" t="s">
        <v>490</v>
      </c>
      <c r="J1277" s="31" t="s">
        <v>84</v>
      </c>
      <c r="K1277" s="31" t="s">
        <v>85</v>
      </c>
      <c r="L1277" s="31" t="s">
        <v>280</v>
      </c>
      <c r="M1277" s="31" t="s">
        <v>185</v>
      </c>
      <c r="N1277" s="31" t="s">
        <v>41</v>
      </c>
      <c r="O1277" s="31"/>
      <c r="P1277" s="31" t="s">
        <v>109</v>
      </c>
      <c r="Q1277" s="31"/>
      <c r="R1277" s="31"/>
      <c r="S1277" s="31"/>
      <c r="T1277" s="31" t="s">
        <v>9148</v>
      </c>
      <c r="U1277" s="31" t="s">
        <v>9149</v>
      </c>
      <c r="V1277" s="31"/>
      <c r="W1277" s="31"/>
      <c r="X1277" s="31"/>
      <c r="Y1277" s="31"/>
      <c r="Z1277" s="31"/>
    </row>
    <row r="1278" ht="22.5" customHeight="1">
      <c r="A1278" s="30" t="s">
        <v>9150</v>
      </c>
      <c r="B1278" s="31" t="s">
        <v>9151</v>
      </c>
      <c r="C1278" s="33"/>
      <c r="D1278" s="31" t="s">
        <v>9152</v>
      </c>
      <c r="E1278" s="31" t="s">
        <v>9153</v>
      </c>
      <c r="F1278" s="31" t="s">
        <v>9154</v>
      </c>
      <c r="G1278" s="31" t="s">
        <v>35</v>
      </c>
      <c r="H1278" s="31" t="s">
        <v>142</v>
      </c>
      <c r="I1278" s="31" t="s">
        <v>1722</v>
      </c>
      <c r="J1278" s="31" t="s">
        <v>84</v>
      </c>
      <c r="K1278" s="31" t="s">
        <v>107</v>
      </c>
      <c r="L1278" s="31" t="s">
        <v>86</v>
      </c>
      <c r="M1278" s="31" t="s">
        <v>144</v>
      </c>
      <c r="N1278" s="39" t="s">
        <v>227</v>
      </c>
      <c r="O1278" s="31" t="s">
        <v>9155</v>
      </c>
      <c r="P1278" s="31" t="s">
        <v>109</v>
      </c>
      <c r="Q1278" s="31"/>
      <c r="R1278" s="31" t="s">
        <v>93</v>
      </c>
      <c r="S1278" s="31" t="s">
        <v>9156</v>
      </c>
      <c r="T1278" s="31" t="s">
        <v>9157</v>
      </c>
      <c r="U1278" s="31" t="s">
        <v>9158</v>
      </c>
      <c r="V1278" s="30" t="s">
        <v>9159</v>
      </c>
      <c r="W1278" s="31"/>
      <c r="X1278" s="39" t="s">
        <v>9160</v>
      </c>
      <c r="Y1278" s="31"/>
      <c r="Z1278" s="31"/>
    </row>
    <row r="1279" ht="22.5" customHeight="1">
      <c r="A1279" s="30" t="s">
        <v>9161</v>
      </c>
      <c r="B1279" s="31" t="s">
        <v>9162</v>
      </c>
      <c r="C1279" s="33"/>
      <c r="D1279" s="31" t="s">
        <v>9163</v>
      </c>
      <c r="E1279" s="31" t="s">
        <v>9164</v>
      </c>
      <c r="F1279" s="31"/>
      <c r="G1279" s="31" t="s">
        <v>35</v>
      </c>
      <c r="H1279" s="31" t="s">
        <v>142</v>
      </c>
      <c r="I1279" s="31" t="s">
        <v>877</v>
      </c>
      <c r="J1279" s="31" t="s">
        <v>377</v>
      </c>
      <c r="K1279" s="31"/>
      <c r="L1279" s="31"/>
      <c r="M1279" s="31" t="s">
        <v>152</v>
      </c>
      <c r="N1279" s="31" t="s">
        <v>153</v>
      </c>
      <c r="O1279" s="31"/>
      <c r="P1279" s="31"/>
      <c r="Q1279" s="31"/>
      <c r="R1279" s="31"/>
      <c r="S1279" s="31"/>
      <c r="T1279" s="31" t="s">
        <v>9165</v>
      </c>
      <c r="U1279" s="31" t="s">
        <v>9166</v>
      </c>
      <c r="V1279" s="31"/>
      <c r="W1279" s="31"/>
      <c r="X1279" s="31"/>
      <c r="Y1279" s="31"/>
      <c r="Z1279" s="31"/>
    </row>
    <row r="1280" ht="22.5" customHeight="1">
      <c r="A1280" s="30" t="s">
        <v>9168</v>
      </c>
      <c r="B1280" s="31" t="s">
        <v>9169</v>
      </c>
      <c r="C1280" s="33"/>
      <c r="D1280" s="31" t="s">
        <v>9170</v>
      </c>
      <c r="E1280" s="31" t="s">
        <v>9171</v>
      </c>
      <c r="F1280" s="31" t="s">
        <v>9172</v>
      </c>
      <c r="G1280" s="31" t="s">
        <v>30</v>
      </c>
      <c r="H1280" s="31" t="s">
        <v>142</v>
      </c>
      <c r="I1280" s="31" t="s">
        <v>225</v>
      </c>
      <c r="J1280" s="31" t="s">
        <v>84</v>
      </c>
      <c r="K1280" s="31" t="s">
        <v>85</v>
      </c>
      <c r="L1280" s="31" t="s">
        <v>280</v>
      </c>
      <c r="M1280" s="31" t="s">
        <v>155</v>
      </c>
      <c r="N1280" s="31" t="s">
        <v>52</v>
      </c>
      <c r="O1280" s="31" t="s">
        <v>9173</v>
      </c>
      <c r="P1280" s="31"/>
      <c r="Q1280" s="31"/>
      <c r="R1280" s="31" t="s">
        <v>93</v>
      </c>
      <c r="S1280" s="31" t="s">
        <v>231</v>
      </c>
      <c r="T1280" s="31" t="s">
        <v>9174</v>
      </c>
      <c r="U1280" s="31" t="s">
        <v>9175</v>
      </c>
      <c r="V1280" s="30" t="s">
        <v>9176</v>
      </c>
      <c r="W1280" s="31"/>
      <c r="X1280" s="31"/>
      <c r="Y1280" s="31"/>
      <c r="Z1280" s="31"/>
    </row>
    <row r="1281" ht="22.5" customHeight="1">
      <c r="A1281" s="30" t="s">
        <v>9177</v>
      </c>
      <c r="B1281" s="31" t="s">
        <v>6146</v>
      </c>
      <c r="C1281" s="32" t="s">
        <v>15</v>
      </c>
      <c r="D1281" s="31" t="s">
        <v>9178</v>
      </c>
      <c r="E1281" s="31" t="s">
        <v>9179</v>
      </c>
      <c r="F1281" s="31" t="s">
        <v>9180</v>
      </c>
      <c r="G1281" s="31" t="s">
        <v>30</v>
      </c>
      <c r="H1281" s="31" t="s">
        <v>142</v>
      </c>
      <c r="I1281" s="31" t="s">
        <v>990</v>
      </c>
      <c r="J1281" s="31" t="s">
        <v>377</v>
      </c>
      <c r="K1281" s="31" t="s">
        <v>85</v>
      </c>
      <c r="L1281" s="31" t="s">
        <v>280</v>
      </c>
      <c r="M1281" s="31" t="s">
        <v>108</v>
      </c>
      <c r="N1281" s="31" t="s">
        <v>101</v>
      </c>
      <c r="O1281" s="31"/>
      <c r="P1281" s="31" t="s">
        <v>320</v>
      </c>
      <c r="Q1281" s="31"/>
      <c r="R1281" s="31" t="s">
        <v>93</v>
      </c>
      <c r="S1281" s="31" t="s">
        <v>94</v>
      </c>
      <c r="T1281" s="31" t="s">
        <v>9182</v>
      </c>
      <c r="U1281" s="31" t="s">
        <v>9183</v>
      </c>
      <c r="V1281" s="30" t="s">
        <v>9184</v>
      </c>
      <c r="W1281" s="31"/>
      <c r="X1281" s="31"/>
      <c r="Y1281" s="31"/>
      <c r="Z1281" s="31"/>
    </row>
    <row r="1282" ht="22.5" customHeight="1">
      <c r="A1282" s="30" t="s">
        <v>9185</v>
      </c>
      <c r="B1282" s="31" t="s">
        <v>9186</v>
      </c>
      <c r="C1282" s="33"/>
      <c r="D1282" s="31" t="s">
        <v>9187</v>
      </c>
      <c r="E1282" s="31" t="s">
        <v>9188</v>
      </c>
      <c r="F1282" s="31"/>
      <c r="G1282" s="31" t="s">
        <v>30</v>
      </c>
      <c r="H1282" s="31" t="s">
        <v>142</v>
      </c>
      <c r="I1282" s="31" t="s">
        <v>1663</v>
      </c>
      <c r="J1282" s="31" t="s">
        <v>84</v>
      </c>
      <c r="K1282" s="31"/>
      <c r="L1282" s="31"/>
      <c r="M1282" s="31" t="s">
        <v>576</v>
      </c>
      <c r="N1282" s="31" t="s">
        <v>602</v>
      </c>
      <c r="O1282" s="31"/>
      <c r="P1282" s="31"/>
      <c r="Q1282" s="31"/>
      <c r="R1282" s="31"/>
      <c r="S1282" s="31"/>
      <c r="T1282" s="31" t="s">
        <v>9189</v>
      </c>
      <c r="U1282" s="31" t="s">
        <v>9190</v>
      </c>
      <c r="V1282" s="31"/>
      <c r="W1282" s="31"/>
      <c r="X1282" s="31"/>
      <c r="Y1282" s="31"/>
      <c r="Z1282" s="31"/>
    </row>
    <row r="1283" ht="22.5" customHeight="1">
      <c r="A1283" s="30" t="s">
        <v>9191</v>
      </c>
      <c r="B1283" s="31" t="s">
        <v>1055</v>
      </c>
      <c r="C1283" s="33"/>
      <c r="D1283" s="31" t="s">
        <v>9192</v>
      </c>
      <c r="E1283" s="31" t="s">
        <v>9193</v>
      </c>
      <c r="F1283" s="31" t="s">
        <v>9194</v>
      </c>
      <c r="G1283" s="31" t="s">
        <v>30</v>
      </c>
      <c r="H1283" s="31" t="s">
        <v>142</v>
      </c>
      <c r="I1283" s="31" t="s">
        <v>935</v>
      </c>
      <c r="J1283" s="31" t="s">
        <v>377</v>
      </c>
      <c r="K1283" s="31" t="s">
        <v>107</v>
      </c>
      <c r="L1283" s="31" t="s">
        <v>280</v>
      </c>
      <c r="M1283" s="31" t="s">
        <v>155</v>
      </c>
      <c r="N1283" s="31" t="s">
        <v>41</v>
      </c>
      <c r="O1283" s="31"/>
      <c r="P1283" s="31" t="s">
        <v>628</v>
      </c>
      <c r="Q1283" s="31"/>
      <c r="R1283" s="31" t="s">
        <v>93</v>
      </c>
      <c r="S1283" s="31" t="s">
        <v>815</v>
      </c>
      <c r="T1283" s="31" t="s">
        <v>9195</v>
      </c>
      <c r="U1283" s="31" t="s">
        <v>9196</v>
      </c>
      <c r="V1283" s="31"/>
      <c r="W1283" s="31"/>
      <c r="X1283" s="39" t="s">
        <v>5485</v>
      </c>
      <c r="Y1283" s="31"/>
      <c r="Z1283" s="31"/>
    </row>
    <row r="1284" ht="22.5" customHeight="1">
      <c r="A1284" s="30" t="s">
        <v>9197</v>
      </c>
      <c r="B1284" s="31" t="s">
        <v>9198</v>
      </c>
      <c r="C1284" s="33"/>
      <c r="D1284" s="31" t="s">
        <v>9199</v>
      </c>
      <c r="E1284" s="31" t="s">
        <v>9200</v>
      </c>
      <c r="F1284" s="31" t="s">
        <v>9201</v>
      </c>
      <c r="G1284" s="31" t="s">
        <v>30</v>
      </c>
      <c r="H1284" s="31" t="s">
        <v>142</v>
      </c>
      <c r="I1284" s="31" t="s">
        <v>291</v>
      </c>
      <c r="J1284" s="31" t="s">
        <v>184</v>
      </c>
      <c r="K1284" s="31" t="s">
        <v>173</v>
      </c>
      <c r="L1284" s="31" t="s">
        <v>131</v>
      </c>
      <c r="M1284" s="31" t="s">
        <v>52</v>
      </c>
      <c r="N1284" s="31" t="s">
        <v>144</v>
      </c>
      <c r="O1284" s="31"/>
      <c r="P1284" s="31"/>
      <c r="Q1284" s="31"/>
      <c r="R1284" s="31" t="s">
        <v>93</v>
      </c>
      <c r="S1284" s="31" t="s">
        <v>94</v>
      </c>
      <c r="T1284" s="31" t="s">
        <v>9203</v>
      </c>
      <c r="U1284" s="31" t="s">
        <v>9204</v>
      </c>
      <c r="V1284" s="31"/>
      <c r="W1284" s="31"/>
      <c r="X1284" s="31"/>
      <c r="Y1284" s="31"/>
      <c r="Z1284" s="31"/>
    </row>
    <row r="1285" ht="22.5" customHeight="1">
      <c r="A1285" s="30" t="s">
        <v>9205</v>
      </c>
      <c r="B1285" s="31" t="s">
        <v>9206</v>
      </c>
      <c r="C1285" s="33"/>
      <c r="D1285" s="31" t="s">
        <v>78</v>
      </c>
      <c r="E1285" s="31" t="s">
        <v>9207</v>
      </c>
      <c r="F1285" s="31"/>
      <c r="G1285" s="31" t="s">
        <v>30</v>
      </c>
      <c r="H1285" s="31" t="s">
        <v>82</v>
      </c>
      <c r="I1285" s="31" t="s">
        <v>596</v>
      </c>
      <c r="J1285" s="31" t="s">
        <v>84</v>
      </c>
      <c r="K1285" s="31" t="s">
        <v>85</v>
      </c>
      <c r="L1285" s="31" t="s">
        <v>86</v>
      </c>
      <c r="M1285" s="31" t="s">
        <v>41</v>
      </c>
      <c r="N1285" s="31" t="s">
        <v>120</v>
      </c>
      <c r="O1285" s="31"/>
      <c r="P1285" s="31" t="s">
        <v>503</v>
      </c>
      <c r="Q1285" s="31"/>
      <c r="R1285" s="31"/>
      <c r="S1285" s="31"/>
      <c r="T1285" s="31" t="s">
        <v>9208</v>
      </c>
      <c r="U1285" s="31" t="s">
        <v>9209</v>
      </c>
      <c r="V1285" s="30" t="s">
        <v>9210</v>
      </c>
      <c r="W1285" s="31"/>
      <c r="X1285" s="31"/>
      <c r="Y1285" s="31"/>
      <c r="Z1285" s="31"/>
    </row>
    <row r="1286" ht="22.5" customHeight="1">
      <c r="A1286" s="30" t="s">
        <v>9211</v>
      </c>
      <c r="B1286" s="31" t="s">
        <v>9212</v>
      </c>
      <c r="C1286" s="33"/>
      <c r="D1286" s="31" t="s">
        <v>9213</v>
      </c>
      <c r="E1286" s="31" t="s">
        <v>9214</v>
      </c>
      <c r="F1286" s="31"/>
      <c r="G1286" s="31" t="s">
        <v>23</v>
      </c>
      <c r="H1286" s="31" t="s">
        <v>142</v>
      </c>
      <c r="I1286" s="31"/>
      <c r="J1286" s="31"/>
      <c r="K1286" s="31"/>
      <c r="L1286" s="31"/>
      <c r="M1286" s="31"/>
      <c r="N1286" s="31"/>
      <c r="O1286" s="31"/>
      <c r="P1286" s="31"/>
      <c r="Q1286" s="31"/>
      <c r="R1286" s="31"/>
      <c r="S1286" s="31"/>
      <c r="T1286" s="31" t="s">
        <v>9215</v>
      </c>
      <c r="U1286" s="31" t="s">
        <v>9216</v>
      </c>
      <c r="V1286" s="31"/>
      <c r="W1286" s="31"/>
      <c r="X1286" s="31"/>
      <c r="Y1286" s="31"/>
      <c r="Z1286" s="31"/>
    </row>
    <row r="1287" ht="22.5" customHeight="1">
      <c r="A1287" s="30" t="s">
        <v>9217</v>
      </c>
      <c r="B1287" s="31" t="s">
        <v>435</v>
      </c>
      <c r="C1287" s="33"/>
      <c r="D1287" s="31" t="s">
        <v>9218</v>
      </c>
      <c r="E1287" s="31" t="s">
        <v>9219</v>
      </c>
      <c r="F1287" s="31" t="s">
        <v>9220</v>
      </c>
      <c r="G1287" s="31" t="s">
        <v>39</v>
      </c>
      <c r="H1287" s="31" t="s">
        <v>142</v>
      </c>
      <c r="I1287" s="31" t="s">
        <v>935</v>
      </c>
      <c r="J1287" s="31" t="s">
        <v>377</v>
      </c>
      <c r="K1287" s="31" t="s">
        <v>85</v>
      </c>
      <c r="L1287" s="31" t="s">
        <v>86</v>
      </c>
      <c r="M1287" s="31" t="s">
        <v>89</v>
      </c>
      <c r="N1287" s="31" t="s">
        <v>108</v>
      </c>
      <c r="O1287" s="31"/>
      <c r="P1287" s="31"/>
      <c r="Q1287" s="31"/>
      <c r="R1287" s="31" t="s">
        <v>93</v>
      </c>
      <c r="S1287" s="31" t="s">
        <v>94</v>
      </c>
      <c r="T1287" s="31" t="s">
        <v>9221</v>
      </c>
      <c r="U1287" s="31" t="s">
        <v>9222</v>
      </c>
      <c r="V1287" s="31"/>
      <c r="W1287" s="31"/>
      <c r="X1287" s="31"/>
      <c r="Y1287" s="31"/>
      <c r="Z1287" s="31"/>
    </row>
    <row r="1288" ht="22.5" customHeight="1">
      <c r="A1288" s="30" t="s">
        <v>9223</v>
      </c>
      <c r="B1288" s="31" t="s">
        <v>9224</v>
      </c>
      <c r="C1288" s="33"/>
      <c r="D1288" s="31" t="s">
        <v>9225</v>
      </c>
      <c r="E1288" s="31" t="s">
        <v>9226</v>
      </c>
      <c r="F1288" s="31" t="s">
        <v>9227</v>
      </c>
      <c r="G1288" s="31" t="s">
        <v>23</v>
      </c>
      <c r="H1288" s="31" t="s">
        <v>142</v>
      </c>
      <c r="I1288" s="31" t="s">
        <v>1663</v>
      </c>
      <c r="J1288" s="31" t="s">
        <v>84</v>
      </c>
      <c r="K1288" s="31" t="s">
        <v>107</v>
      </c>
      <c r="L1288" s="31" t="s">
        <v>86</v>
      </c>
      <c r="M1288" s="31" t="s">
        <v>89</v>
      </c>
      <c r="N1288" s="31" t="s">
        <v>108</v>
      </c>
      <c r="O1288" s="31"/>
      <c r="P1288" s="31" t="s">
        <v>4054</v>
      </c>
      <c r="Q1288" s="31"/>
      <c r="R1288" s="31" t="s">
        <v>93</v>
      </c>
      <c r="S1288" s="31" t="s">
        <v>94</v>
      </c>
      <c r="T1288" s="31" t="s">
        <v>9228</v>
      </c>
      <c r="U1288" s="31" t="s">
        <v>9229</v>
      </c>
      <c r="V1288" s="30" t="s">
        <v>9230</v>
      </c>
      <c r="W1288" s="31"/>
      <c r="X1288" s="31"/>
      <c r="Y1288" s="31"/>
      <c r="Z1288" s="31"/>
    </row>
    <row r="1289" ht="22.5" customHeight="1">
      <c r="A1289" s="30" t="s">
        <v>9231</v>
      </c>
      <c r="B1289" s="31" t="s">
        <v>9232</v>
      </c>
      <c r="C1289" s="33"/>
      <c r="D1289" s="31" t="s">
        <v>9233</v>
      </c>
      <c r="E1289" s="31" t="s">
        <v>9234</v>
      </c>
      <c r="F1289" s="31"/>
      <c r="G1289" s="31" t="s">
        <v>42</v>
      </c>
      <c r="H1289" s="31" t="s">
        <v>142</v>
      </c>
      <c r="I1289" s="31" t="s">
        <v>1663</v>
      </c>
      <c r="J1289" s="31" t="s">
        <v>84</v>
      </c>
      <c r="K1289" s="31"/>
      <c r="L1289" s="31"/>
      <c r="M1289" s="39" t="s">
        <v>393</v>
      </c>
      <c r="N1289" s="31" t="s">
        <v>185</v>
      </c>
      <c r="O1289" s="31"/>
      <c r="P1289" s="31"/>
      <c r="Q1289" s="31"/>
      <c r="R1289" s="31"/>
      <c r="S1289" s="31"/>
      <c r="T1289" s="31" t="s">
        <v>9235</v>
      </c>
      <c r="U1289" s="31" t="s">
        <v>9236</v>
      </c>
      <c r="V1289" s="31"/>
      <c r="W1289" s="31"/>
      <c r="X1289" s="31"/>
      <c r="Y1289" s="31"/>
      <c r="Z1289" s="31"/>
    </row>
    <row r="1290" ht="22.5" customHeight="1">
      <c r="A1290" s="30" t="s">
        <v>9237</v>
      </c>
      <c r="B1290" s="31" t="s">
        <v>9238</v>
      </c>
      <c r="C1290" s="33"/>
      <c r="D1290" s="31" t="s">
        <v>9239</v>
      </c>
      <c r="E1290" s="31" t="s">
        <v>9240</v>
      </c>
      <c r="F1290" s="31"/>
      <c r="G1290" s="31" t="s">
        <v>35</v>
      </c>
      <c r="H1290" s="31" t="s">
        <v>142</v>
      </c>
      <c r="I1290" s="31" t="s">
        <v>444</v>
      </c>
      <c r="J1290" s="31" t="s">
        <v>377</v>
      </c>
      <c r="K1290" s="31"/>
      <c r="L1290" s="31"/>
      <c r="M1290" s="31" t="s">
        <v>542</v>
      </c>
      <c r="N1290" s="31" t="s">
        <v>210</v>
      </c>
      <c r="O1290" s="31"/>
      <c r="P1290" s="31"/>
      <c r="Q1290" s="31"/>
      <c r="R1290" s="31"/>
      <c r="S1290" s="31"/>
      <c r="T1290" s="31" t="s">
        <v>9241</v>
      </c>
      <c r="U1290" s="31" t="s">
        <v>9242</v>
      </c>
      <c r="V1290" s="31"/>
      <c r="W1290" s="31"/>
      <c r="X1290" s="31"/>
      <c r="Y1290" s="31"/>
      <c r="Z1290" s="31"/>
    </row>
    <row r="1291" ht="22.5" customHeight="1">
      <c r="A1291" s="30" t="s">
        <v>9243</v>
      </c>
      <c r="B1291" s="31" t="s">
        <v>234</v>
      </c>
      <c r="C1291" s="32" t="s">
        <v>9244</v>
      </c>
      <c r="D1291" s="31" t="s">
        <v>9245</v>
      </c>
      <c r="E1291" s="31" t="s">
        <v>9246</v>
      </c>
      <c r="F1291" s="31" t="s">
        <v>9247</v>
      </c>
      <c r="G1291" s="31" t="s">
        <v>35</v>
      </c>
      <c r="H1291" s="31" t="s">
        <v>142</v>
      </c>
      <c r="I1291" s="31" t="s">
        <v>1722</v>
      </c>
      <c r="J1291" s="31" t="s">
        <v>377</v>
      </c>
      <c r="K1291" s="31" t="s">
        <v>107</v>
      </c>
      <c r="L1291" s="31" t="s">
        <v>280</v>
      </c>
      <c r="M1291" s="31" t="s">
        <v>88</v>
      </c>
      <c r="N1291" s="31" t="s">
        <v>89</v>
      </c>
      <c r="O1291" s="31"/>
      <c r="P1291" s="31" t="s">
        <v>91</v>
      </c>
      <c r="Q1291" s="31"/>
      <c r="R1291" s="31" t="s">
        <v>93</v>
      </c>
      <c r="S1291" s="31" t="s">
        <v>94</v>
      </c>
      <c r="T1291" s="31" t="s">
        <v>9248</v>
      </c>
      <c r="U1291" s="31" t="s">
        <v>9249</v>
      </c>
      <c r="V1291" s="31"/>
      <c r="W1291" s="31"/>
      <c r="X1291" s="31"/>
      <c r="Y1291" s="31"/>
      <c r="Z1291" s="31"/>
    </row>
    <row r="1292" ht="22.5" customHeight="1">
      <c r="A1292" s="30" t="s">
        <v>9250</v>
      </c>
      <c r="B1292" s="31" t="s">
        <v>9251</v>
      </c>
      <c r="C1292" s="33"/>
      <c r="D1292" s="31" t="s">
        <v>9252</v>
      </c>
      <c r="E1292" s="31" t="s">
        <v>9253</v>
      </c>
      <c r="F1292" s="31"/>
      <c r="G1292" s="31" t="s">
        <v>35</v>
      </c>
      <c r="H1292" s="31" t="s">
        <v>142</v>
      </c>
      <c r="I1292" s="31" t="s">
        <v>1722</v>
      </c>
      <c r="J1292" s="31" t="s">
        <v>84</v>
      </c>
      <c r="K1292" s="31"/>
      <c r="L1292" s="31"/>
      <c r="M1292" s="31" t="s">
        <v>569</v>
      </c>
      <c r="N1292" s="39" t="s">
        <v>600</v>
      </c>
      <c r="O1292" s="31"/>
      <c r="P1292" s="31"/>
      <c r="Q1292" s="31"/>
      <c r="R1292" s="31"/>
      <c r="S1292" s="31"/>
      <c r="T1292" s="31" t="s">
        <v>9254</v>
      </c>
      <c r="U1292" s="31" t="s">
        <v>9255</v>
      </c>
      <c r="V1292" s="31"/>
      <c r="W1292" s="31"/>
      <c r="X1292" s="31"/>
      <c r="Y1292" s="31"/>
      <c r="Z1292" s="31"/>
    </row>
    <row r="1293" ht="22.5" customHeight="1">
      <c r="A1293" s="30" t="s">
        <v>9256</v>
      </c>
      <c r="B1293" s="31" t="s">
        <v>6490</v>
      </c>
      <c r="C1293" s="32" t="s">
        <v>0</v>
      </c>
      <c r="D1293" s="31" t="s">
        <v>9257</v>
      </c>
      <c r="E1293" s="31" t="s">
        <v>9258</v>
      </c>
      <c r="F1293" s="31" t="s">
        <v>9259</v>
      </c>
      <c r="G1293" s="31" t="s">
        <v>23</v>
      </c>
      <c r="H1293" s="31" t="s">
        <v>142</v>
      </c>
      <c r="I1293" s="31" t="s">
        <v>9260</v>
      </c>
      <c r="J1293" s="31" t="s">
        <v>84</v>
      </c>
      <c r="K1293" s="31" t="s">
        <v>85</v>
      </c>
      <c r="L1293" s="31" t="s">
        <v>226</v>
      </c>
      <c r="M1293" s="31" t="s">
        <v>152</v>
      </c>
      <c r="N1293" s="31" t="s">
        <v>153</v>
      </c>
      <c r="O1293" s="31"/>
      <c r="P1293" s="31" t="s">
        <v>2884</v>
      </c>
      <c r="Q1293" s="31"/>
      <c r="R1293" s="31" t="s">
        <v>93</v>
      </c>
      <c r="S1293" s="31" t="s">
        <v>188</v>
      </c>
      <c r="T1293" s="31" t="s">
        <v>9261</v>
      </c>
      <c r="U1293" s="31" t="s">
        <v>9262</v>
      </c>
      <c r="V1293" s="31"/>
      <c r="W1293" s="31"/>
      <c r="X1293" s="31"/>
      <c r="Y1293" s="31"/>
      <c r="Z1293" s="31" t="s">
        <v>9263</v>
      </c>
    </row>
    <row r="1294" ht="22.5" customHeight="1">
      <c r="A1294" s="30" t="s">
        <v>9264</v>
      </c>
      <c r="B1294" s="31" t="s">
        <v>110</v>
      </c>
      <c r="C1294" s="33"/>
      <c r="D1294" s="31" t="s">
        <v>9265</v>
      </c>
      <c r="E1294" s="31" t="s">
        <v>9266</v>
      </c>
      <c r="F1294" s="31" t="s">
        <v>9267</v>
      </c>
      <c r="G1294" s="31" t="s">
        <v>37</v>
      </c>
      <c r="H1294" s="31" t="s">
        <v>142</v>
      </c>
      <c r="I1294" s="31" t="s">
        <v>291</v>
      </c>
      <c r="J1294" s="31" t="s">
        <v>84</v>
      </c>
      <c r="K1294" s="31" t="s">
        <v>85</v>
      </c>
      <c r="L1294" s="31" t="s">
        <v>86</v>
      </c>
      <c r="M1294" s="31" t="s">
        <v>41</v>
      </c>
      <c r="N1294" s="31" t="s">
        <v>120</v>
      </c>
      <c r="O1294" s="31"/>
      <c r="P1294" s="31"/>
      <c r="Q1294" s="31"/>
      <c r="R1294" s="31" t="s">
        <v>93</v>
      </c>
      <c r="S1294" s="31" t="s">
        <v>94</v>
      </c>
      <c r="T1294" s="31" t="s">
        <v>9268</v>
      </c>
      <c r="U1294" s="31" t="s">
        <v>9269</v>
      </c>
      <c r="V1294" s="31" t="s">
        <v>9271</v>
      </c>
      <c r="W1294" s="31"/>
      <c r="X1294" s="31"/>
      <c r="Y1294" s="31"/>
      <c r="Z1294" s="31"/>
    </row>
    <row r="1295" ht="22.5" customHeight="1">
      <c r="A1295" s="30" t="s">
        <v>9272</v>
      </c>
      <c r="B1295" s="31" t="s">
        <v>9273</v>
      </c>
      <c r="C1295" s="33"/>
      <c r="D1295" s="31" t="s">
        <v>9274</v>
      </c>
      <c r="E1295" s="31" t="s">
        <v>9275</v>
      </c>
      <c r="F1295" s="31" t="s">
        <v>9276</v>
      </c>
      <c r="G1295" s="31" t="s">
        <v>96</v>
      </c>
      <c r="H1295" s="31" t="s">
        <v>142</v>
      </c>
      <c r="I1295" s="31" t="s">
        <v>143</v>
      </c>
      <c r="J1295" s="31" t="s">
        <v>84</v>
      </c>
      <c r="K1295" s="31" t="s">
        <v>85</v>
      </c>
      <c r="L1295" s="31" t="s">
        <v>86</v>
      </c>
      <c r="M1295" s="31" t="s">
        <v>52</v>
      </c>
      <c r="N1295" s="31" t="s">
        <v>144</v>
      </c>
      <c r="O1295" s="31" t="s">
        <v>9277</v>
      </c>
      <c r="P1295" s="31"/>
      <c r="Q1295" s="31"/>
      <c r="R1295" s="31" t="s">
        <v>93</v>
      </c>
      <c r="S1295" s="31" t="s">
        <v>231</v>
      </c>
      <c r="T1295" s="31" t="s">
        <v>9278</v>
      </c>
      <c r="U1295" s="31" t="s">
        <v>9279</v>
      </c>
      <c r="V1295" s="30" t="s">
        <v>9280</v>
      </c>
      <c r="W1295" s="31"/>
      <c r="X1295" s="31"/>
      <c r="Y1295" s="31"/>
      <c r="Z1295" s="31"/>
    </row>
    <row r="1296" ht="22.5" customHeight="1">
      <c r="A1296" s="30" t="s">
        <v>9281</v>
      </c>
      <c r="B1296" s="39" t="s">
        <v>9282</v>
      </c>
      <c r="C1296" s="33"/>
      <c r="D1296" s="31" t="s">
        <v>9283</v>
      </c>
      <c r="E1296" s="31" t="s">
        <v>9284</v>
      </c>
      <c r="F1296" s="31"/>
      <c r="G1296" s="31" t="s">
        <v>35</v>
      </c>
      <c r="H1296" s="31" t="s">
        <v>142</v>
      </c>
      <c r="I1296" s="31" t="s">
        <v>725</v>
      </c>
      <c r="J1296" s="31" t="s">
        <v>84</v>
      </c>
      <c r="K1296" s="31"/>
      <c r="L1296" s="31"/>
      <c r="M1296" s="31" t="s">
        <v>41</v>
      </c>
      <c r="N1296" s="31" t="s">
        <v>120</v>
      </c>
      <c r="O1296" s="31"/>
      <c r="P1296" s="31"/>
      <c r="Q1296" s="31"/>
      <c r="R1296" s="31"/>
      <c r="S1296" s="31"/>
      <c r="T1296" s="31" t="s">
        <v>9285</v>
      </c>
      <c r="U1296" s="31" t="s">
        <v>9286</v>
      </c>
      <c r="V1296" s="31"/>
      <c r="W1296" s="31"/>
      <c r="X1296" s="31"/>
      <c r="Y1296" s="31"/>
      <c r="Z1296" s="31"/>
    </row>
    <row r="1297" ht="22.5" customHeight="1">
      <c r="A1297" s="30" t="s">
        <v>9287</v>
      </c>
      <c r="B1297" s="39" t="s">
        <v>9288</v>
      </c>
      <c r="C1297" s="33"/>
      <c r="D1297" s="31" t="s">
        <v>9289</v>
      </c>
      <c r="E1297" s="31" t="s">
        <v>9290</v>
      </c>
      <c r="F1297" s="31" t="s">
        <v>9291</v>
      </c>
      <c r="G1297" s="31" t="s">
        <v>35</v>
      </c>
      <c r="H1297" s="31" t="s">
        <v>142</v>
      </c>
      <c r="I1297" s="31" t="s">
        <v>225</v>
      </c>
      <c r="J1297" s="31" t="s">
        <v>84</v>
      </c>
      <c r="K1297" s="31" t="s">
        <v>85</v>
      </c>
      <c r="L1297" s="31" t="s">
        <v>280</v>
      </c>
      <c r="M1297" s="31" t="s">
        <v>41</v>
      </c>
      <c r="N1297" s="31" t="s">
        <v>120</v>
      </c>
      <c r="O1297" s="31"/>
      <c r="P1297" s="31"/>
      <c r="Q1297" s="31"/>
      <c r="R1297" s="31" t="s">
        <v>93</v>
      </c>
      <c r="S1297" s="31" t="s">
        <v>94</v>
      </c>
      <c r="T1297" s="31" t="s">
        <v>9292</v>
      </c>
      <c r="U1297" s="31" t="s">
        <v>9286</v>
      </c>
      <c r="V1297" s="30" t="s">
        <v>9293</v>
      </c>
      <c r="W1297" s="31"/>
      <c r="X1297" s="31"/>
      <c r="Y1297" s="31"/>
      <c r="Z1297" s="31"/>
    </row>
    <row r="1298" ht="22.5" customHeight="1">
      <c r="A1298" s="30" t="s">
        <v>9294</v>
      </c>
      <c r="B1298" s="31" t="s">
        <v>3869</v>
      </c>
      <c r="C1298" s="32" t="s">
        <v>9244</v>
      </c>
      <c r="D1298" s="31" t="s">
        <v>9296</v>
      </c>
      <c r="E1298" s="31" t="s">
        <v>9297</v>
      </c>
      <c r="F1298" s="31" t="s">
        <v>9298</v>
      </c>
      <c r="G1298" s="31" t="s">
        <v>30</v>
      </c>
      <c r="H1298" s="31" t="s">
        <v>142</v>
      </c>
      <c r="I1298" s="31" t="s">
        <v>814</v>
      </c>
      <c r="J1298" s="31" t="s">
        <v>84</v>
      </c>
      <c r="K1298" s="31" t="s">
        <v>107</v>
      </c>
      <c r="L1298" s="31" t="s">
        <v>86</v>
      </c>
      <c r="M1298" s="31" t="s">
        <v>120</v>
      </c>
      <c r="N1298" s="31" t="s">
        <v>88</v>
      </c>
      <c r="O1298" s="31" t="s">
        <v>9299</v>
      </c>
      <c r="P1298" s="31" t="s">
        <v>186</v>
      </c>
      <c r="Q1298" s="31"/>
      <c r="R1298" s="31" t="s">
        <v>93</v>
      </c>
      <c r="S1298" s="31" t="s">
        <v>6743</v>
      </c>
      <c r="T1298" s="31" t="s">
        <v>9300</v>
      </c>
      <c r="U1298" s="31" t="s">
        <v>9301</v>
      </c>
      <c r="V1298" s="31"/>
      <c r="W1298" s="31"/>
      <c r="X1298" s="31"/>
      <c r="Y1298" s="31"/>
      <c r="Z1298" s="31" t="s">
        <v>9302</v>
      </c>
    </row>
    <row r="1299" ht="22.5" customHeight="1">
      <c r="A1299" s="30" t="s">
        <v>9303</v>
      </c>
      <c r="B1299" s="31" t="s">
        <v>9304</v>
      </c>
      <c r="C1299" s="33"/>
      <c r="D1299" s="31" t="s">
        <v>9305</v>
      </c>
      <c r="E1299" s="31" t="s">
        <v>9306</v>
      </c>
      <c r="F1299" s="31"/>
      <c r="G1299" s="31" t="s">
        <v>30</v>
      </c>
      <c r="H1299" s="31" t="s">
        <v>129</v>
      </c>
      <c r="I1299" s="31" t="s">
        <v>490</v>
      </c>
      <c r="J1299" s="31" t="s">
        <v>84</v>
      </c>
      <c r="K1299" s="31" t="s">
        <v>107</v>
      </c>
      <c r="L1299" s="31" t="s">
        <v>86</v>
      </c>
      <c r="M1299" s="31" t="s">
        <v>120</v>
      </c>
      <c r="N1299" s="31" t="s">
        <v>88</v>
      </c>
      <c r="O1299" s="31" t="s">
        <v>9299</v>
      </c>
      <c r="P1299" s="31" t="s">
        <v>186</v>
      </c>
      <c r="Q1299" s="31"/>
      <c r="R1299" s="31" t="s">
        <v>93</v>
      </c>
      <c r="S1299" s="31" t="s">
        <v>946</v>
      </c>
      <c r="T1299" s="31" t="s">
        <v>9307</v>
      </c>
      <c r="U1299" s="31" t="s">
        <v>9308</v>
      </c>
      <c r="V1299" s="30" t="s">
        <v>9309</v>
      </c>
      <c r="W1299" s="31"/>
      <c r="X1299" s="31"/>
      <c r="Y1299" s="31"/>
      <c r="Z1299" s="31"/>
    </row>
    <row r="1300" ht="22.5" customHeight="1">
      <c r="A1300" s="30" t="s">
        <v>9311</v>
      </c>
      <c r="B1300" s="31" t="s">
        <v>9312</v>
      </c>
      <c r="C1300" s="33"/>
      <c r="D1300" s="31" t="s">
        <v>78</v>
      </c>
      <c r="E1300" s="31" t="s">
        <v>9313</v>
      </c>
      <c r="F1300" s="31" t="s">
        <v>9314</v>
      </c>
      <c r="G1300" s="31" t="s">
        <v>30</v>
      </c>
      <c r="H1300" s="31" t="s">
        <v>385</v>
      </c>
      <c r="I1300" s="31" t="s">
        <v>1420</v>
      </c>
      <c r="J1300" s="31" t="s">
        <v>84</v>
      </c>
      <c r="K1300" s="31" t="s">
        <v>107</v>
      </c>
      <c r="L1300" s="31" t="s">
        <v>86</v>
      </c>
      <c r="M1300" s="31" t="s">
        <v>89</v>
      </c>
      <c r="N1300" s="31" t="s">
        <v>108</v>
      </c>
      <c r="O1300" s="31"/>
      <c r="P1300" s="31"/>
      <c r="Q1300" s="31"/>
      <c r="R1300" s="31" t="s">
        <v>93</v>
      </c>
      <c r="S1300" s="31" t="s">
        <v>94</v>
      </c>
      <c r="T1300" s="31" t="s">
        <v>9315</v>
      </c>
      <c r="U1300" s="31" t="s">
        <v>9316</v>
      </c>
      <c r="V1300" s="31"/>
      <c r="W1300" s="31"/>
      <c r="X1300" s="31"/>
      <c r="Y1300" s="31"/>
      <c r="Z1300" s="31"/>
    </row>
    <row r="1301" ht="22.5" customHeight="1">
      <c r="A1301" s="30" t="s">
        <v>9317</v>
      </c>
      <c r="B1301" s="31" t="s">
        <v>3375</v>
      </c>
      <c r="C1301" s="32" t="s">
        <v>20</v>
      </c>
      <c r="D1301" s="31" t="s">
        <v>9318</v>
      </c>
      <c r="E1301" s="31" t="s">
        <v>9319</v>
      </c>
      <c r="F1301" s="31" t="s">
        <v>9320</v>
      </c>
      <c r="G1301" s="31" t="s">
        <v>30</v>
      </c>
      <c r="H1301" s="31" t="s">
        <v>142</v>
      </c>
      <c r="I1301" s="31" t="s">
        <v>1722</v>
      </c>
      <c r="J1301" s="31" t="s">
        <v>84</v>
      </c>
      <c r="K1301" s="31" t="s">
        <v>107</v>
      </c>
      <c r="L1301" s="31" t="s">
        <v>654</v>
      </c>
      <c r="M1301" s="31" t="s">
        <v>120</v>
      </c>
      <c r="N1301" s="31" t="s">
        <v>88</v>
      </c>
      <c r="O1301" s="31"/>
      <c r="P1301" s="31" t="s">
        <v>132</v>
      </c>
      <c r="Q1301" s="31"/>
      <c r="R1301" s="31" t="s">
        <v>93</v>
      </c>
      <c r="S1301" s="31" t="s">
        <v>94</v>
      </c>
      <c r="T1301" s="31" t="s">
        <v>9321</v>
      </c>
      <c r="U1301" s="31" t="s">
        <v>9322</v>
      </c>
      <c r="V1301" s="30" t="s">
        <v>9323</v>
      </c>
      <c r="W1301" s="31"/>
      <c r="X1301" s="31"/>
      <c r="Y1301" s="31"/>
      <c r="Z1301" s="31"/>
    </row>
    <row r="1302" ht="22.5" customHeight="1">
      <c r="A1302" s="30" t="s">
        <v>9324</v>
      </c>
      <c r="B1302" s="31" t="s">
        <v>9325</v>
      </c>
      <c r="C1302" s="33"/>
      <c r="D1302" s="31" t="s">
        <v>9326</v>
      </c>
      <c r="E1302" s="31" t="s">
        <v>9327</v>
      </c>
      <c r="F1302" s="31"/>
      <c r="G1302" s="31" t="s">
        <v>30</v>
      </c>
      <c r="H1302" s="31" t="s">
        <v>142</v>
      </c>
      <c r="I1302" s="31" t="s">
        <v>4245</v>
      </c>
      <c r="J1302" s="31" t="s">
        <v>84</v>
      </c>
      <c r="K1302" s="31" t="s">
        <v>85</v>
      </c>
      <c r="L1302" s="31" t="s">
        <v>654</v>
      </c>
      <c r="M1302" s="31" t="s">
        <v>41</v>
      </c>
      <c r="N1302" s="31" t="s">
        <v>120</v>
      </c>
      <c r="O1302" s="31"/>
      <c r="P1302" s="31" t="s">
        <v>399</v>
      </c>
      <c r="Q1302" s="31"/>
      <c r="R1302" s="31"/>
      <c r="S1302" s="31"/>
      <c r="T1302" s="31" t="s">
        <v>9329</v>
      </c>
      <c r="U1302" s="31" t="s">
        <v>9330</v>
      </c>
      <c r="V1302" s="30" t="s">
        <v>9331</v>
      </c>
      <c r="W1302" s="31"/>
      <c r="X1302" s="31"/>
      <c r="Y1302" s="31"/>
      <c r="Z1302" s="31"/>
    </row>
    <row r="1303" ht="22.5" customHeight="1">
      <c r="A1303" s="30" t="s">
        <v>9332</v>
      </c>
      <c r="B1303" s="31" t="s">
        <v>9333</v>
      </c>
      <c r="C1303" s="33"/>
      <c r="D1303" s="31" t="s">
        <v>9334</v>
      </c>
      <c r="E1303" s="31" t="s">
        <v>9335</v>
      </c>
      <c r="F1303" s="31" t="s">
        <v>9336</v>
      </c>
      <c r="G1303" s="31" t="s">
        <v>35</v>
      </c>
      <c r="H1303" s="31" t="s">
        <v>142</v>
      </c>
      <c r="I1303" s="31" t="s">
        <v>814</v>
      </c>
      <c r="J1303" s="31"/>
      <c r="K1303" s="31" t="s">
        <v>107</v>
      </c>
      <c r="L1303" s="31" t="s">
        <v>654</v>
      </c>
      <c r="M1303" s="31" t="s">
        <v>185</v>
      </c>
      <c r="N1303" s="31" t="s">
        <v>41</v>
      </c>
      <c r="O1303" s="31"/>
      <c r="P1303" s="31" t="s">
        <v>436</v>
      </c>
      <c r="Q1303" s="31"/>
      <c r="R1303" s="31" t="s">
        <v>93</v>
      </c>
      <c r="S1303" s="31" t="s">
        <v>94</v>
      </c>
      <c r="T1303" s="31" t="s">
        <v>9337</v>
      </c>
      <c r="U1303" s="31" t="s">
        <v>9338</v>
      </c>
      <c r="V1303" s="31"/>
      <c r="W1303" s="31"/>
      <c r="X1303" s="31"/>
      <c r="Y1303" s="31"/>
      <c r="Z1303" s="31"/>
    </row>
    <row r="1304" ht="22.5" customHeight="1">
      <c r="A1304" s="30" t="s">
        <v>9339</v>
      </c>
      <c r="B1304" s="31" t="s">
        <v>9340</v>
      </c>
      <c r="C1304" s="33"/>
      <c r="D1304" s="31" t="s">
        <v>9341</v>
      </c>
      <c r="E1304" s="31" t="s">
        <v>9342</v>
      </c>
      <c r="F1304" s="31" t="s">
        <v>9343</v>
      </c>
      <c r="G1304" s="31" t="s">
        <v>23</v>
      </c>
      <c r="H1304" s="31" t="s">
        <v>142</v>
      </c>
      <c r="I1304" s="31" t="s">
        <v>814</v>
      </c>
      <c r="J1304" s="31" t="s">
        <v>84</v>
      </c>
      <c r="K1304" s="31" t="s">
        <v>107</v>
      </c>
      <c r="L1304" s="31" t="s">
        <v>654</v>
      </c>
      <c r="M1304" s="31" t="s">
        <v>120</v>
      </c>
      <c r="N1304" s="31" t="s">
        <v>88</v>
      </c>
      <c r="O1304" s="31"/>
      <c r="P1304" s="31" t="s">
        <v>2938</v>
      </c>
      <c r="Q1304" s="31"/>
      <c r="R1304" s="31" t="s">
        <v>93</v>
      </c>
      <c r="S1304" s="31" t="s">
        <v>94</v>
      </c>
      <c r="T1304" s="31" t="s">
        <v>9344</v>
      </c>
      <c r="U1304" s="31" t="s">
        <v>9345</v>
      </c>
      <c r="V1304" s="31"/>
      <c r="W1304" s="31"/>
      <c r="X1304" s="31"/>
      <c r="Y1304" s="31"/>
      <c r="Z1304" s="31"/>
    </row>
    <row r="1305" ht="22.5" customHeight="1">
      <c r="A1305" s="30" t="s">
        <v>9346</v>
      </c>
      <c r="B1305" s="31" t="s">
        <v>9347</v>
      </c>
      <c r="C1305" s="33"/>
      <c r="D1305" s="31" t="s">
        <v>9348</v>
      </c>
      <c r="E1305" s="31" t="s">
        <v>9349</v>
      </c>
      <c r="F1305" s="31"/>
      <c r="G1305" s="31" t="s">
        <v>87</v>
      </c>
      <c r="H1305" s="31" t="s">
        <v>142</v>
      </c>
      <c r="I1305" s="31" t="s">
        <v>319</v>
      </c>
      <c r="J1305" s="31" t="s">
        <v>84</v>
      </c>
      <c r="K1305" s="31" t="s">
        <v>85</v>
      </c>
      <c r="L1305" s="31" t="s">
        <v>280</v>
      </c>
      <c r="M1305" s="31" t="s">
        <v>108</v>
      </c>
      <c r="N1305" s="31" t="s">
        <v>101</v>
      </c>
      <c r="O1305" s="31"/>
      <c r="P1305" s="31" t="s">
        <v>586</v>
      </c>
      <c r="Q1305" s="30" t="s">
        <v>9350</v>
      </c>
      <c r="R1305" s="31" t="s">
        <v>93</v>
      </c>
      <c r="S1305" s="31" t="s">
        <v>1947</v>
      </c>
      <c r="T1305" s="31" t="s">
        <v>9351</v>
      </c>
      <c r="U1305" s="31" t="s">
        <v>9352</v>
      </c>
      <c r="V1305" s="30" t="s">
        <v>9353</v>
      </c>
      <c r="W1305" s="31"/>
      <c r="X1305" s="31"/>
      <c r="Y1305" s="31"/>
      <c r="Z1305" s="31"/>
    </row>
    <row r="1306" ht="22.5" customHeight="1">
      <c r="A1306" s="30" t="s">
        <v>9355</v>
      </c>
      <c r="B1306" s="31" t="s">
        <v>9356</v>
      </c>
      <c r="C1306" s="33"/>
      <c r="D1306" s="31" t="s">
        <v>9357</v>
      </c>
      <c r="E1306" s="31" t="s">
        <v>9358</v>
      </c>
      <c r="F1306" s="31"/>
      <c r="G1306" s="31" t="s">
        <v>29</v>
      </c>
      <c r="H1306" s="31" t="s">
        <v>142</v>
      </c>
      <c r="I1306" s="31" t="s">
        <v>444</v>
      </c>
      <c r="J1306" s="31" t="s">
        <v>84</v>
      </c>
      <c r="K1306" s="31"/>
      <c r="L1306" s="31"/>
      <c r="M1306" s="31" t="s">
        <v>344</v>
      </c>
      <c r="N1306" s="31" t="s">
        <v>190</v>
      </c>
      <c r="O1306" s="31"/>
      <c r="P1306" s="31"/>
      <c r="Q1306" s="31"/>
      <c r="R1306" s="31"/>
      <c r="S1306" s="31"/>
      <c r="T1306" s="31" t="s">
        <v>9359</v>
      </c>
      <c r="U1306" s="31" t="s">
        <v>9360</v>
      </c>
      <c r="V1306" s="31"/>
      <c r="W1306" s="31"/>
      <c r="X1306" s="31"/>
      <c r="Y1306" s="31"/>
      <c r="Z1306" s="31"/>
    </row>
    <row r="1307" ht="22.5" customHeight="1">
      <c r="A1307" s="30" t="s">
        <v>9361</v>
      </c>
      <c r="B1307" s="31" t="s">
        <v>9362</v>
      </c>
      <c r="C1307" s="33"/>
      <c r="D1307" s="31" t="s">
        <v>9363</v>
      </c>
      <c r="E1307" s="31" t="s">
        <v>9364</v>
      </c>
      <c r="F1307" s="31"/>
      <c r="G1307" s="31" t="s">
        <v>23</v>
      </c>
      <c r="H1307" s="31" t="s">
        <v>142</v>
      </c>
      <c r="I1307" s="31" t="s">
        <v>143</v>
      </c>
      <c r="J1307" s="31" t="s">
        <v>84</v>
      </c>
      <c r="K1307" s="31"/>
      <c r="L1307" s="31"/>
      <c r="M1307" s="39" t="s">
        <v>227</v>
      </c>
      <c r="N1307" s="39" t="s">
        <v>228</v>
      </c>
      <c r="O1307" s="31"/>
      <c r="P1307" s="31"/>
      <c r="Q1307" s="31"/>
      <c r="R1307" s="31"/>
      <c r="S1307" s="31"/>
      <c r="T1307" s="31" t="s">
        <v>9365</v>
      </c>
      <c r="U1307" s="31" t="s">
        <v>9366</v>
      </c>
      <c r="V1307" s="31"/>
      <c r="W1307" s="31"/>
      <c r="X1307" s="31"/>
      <c r="Y1307" s="31"/>
      <c r="Z1307" s="31"/>
    </row>
    <row r="1308" ht="22.5" customHeight="1">
      <c r="A1308" s="30" t="s">
        <v>9367</v>
      </c>
      <c r="B1308" s="39" t="s">
        <v>9368</v>
      </c>
      <c r="C1308" s="32" t="s">
        <v>20</v>
      </c>
      <c r="D1308" s="31" t="s">
        <v>9369</v>
      </c>
      <c r="E1308" s="31" t="s">
        <v>9370</v>
      </c>
      <c r="F1308" s="31" t="s">
        <v>9371</v>
      </c>
      <c r="G1308" s="31" t="s">
        <v>35</v>
      </c>
      <c r="H1308" s="31" t="s">
        <v>142</v>
      </c>
      <c r="I1308" s="31" t="s">
        <v>814</v>
      </c>
      <c r="J1308" s="31" t="s">
        <v>84</v>
      </c>
      <c r="K1308" s="31" t="s">
        <v>85</v>
      </c>
      <c r="L1308" s="31" t="s">
        <v>280</v>
      </c>
      <c r="M1308" s="31" t="s">
        <v>152</v>
      </c>
      <c r="N1308" s="31" t="s">
        <v>153</v>
      </c>
      <c r="O1308" s="31"/>
      <c r="P1308" s="31" t="s">
        <v>436</v>
      </c>
      <c r="Q1308" s="30" t="s">
        <v>9372</v>
      </c>
      <c r="R1308" s="31" t="s">
        <v>93</v>
      </c>
      <c r="S1308" s="31" t="s">
        <v>842</v>
      </c>
      <c r="T1308" s="31" t="s">
        <v>9373</v>
      </c>
      <c r="U1308" s="31" t="s">
        <v>9374</v>
      </c>
      <c r="V1308" s="31"/>
      <c r="W1308" s="31"/>
      <c r="X1308" s="31"/>
      <c r="Y1308" s="31"/>
      <c r="Z1308" s="31"/>
    </row>
    <row r="1309" ht="22.5" customHeight="1">
      <c r="A1309" s="30" t="s">
        <v>9375</v>
      </c>
      <c r="B1309" s="39" t="s">
        <v>9377</v>
      </c>
      <c r="C1309" s="33"/>
      <c r="D1309" s="31" t="s">
        <v>9378</v>
      </c>
      <c r="E1309" s="31" t="s">
        <v>9379</v>
      </c>
      <c r="F1309" s="31"/>
      <c r="G1309" s="31" t="s">
        <v>35</v>
      </c>
      <c r="H1309" s="31" t="s">
        <v>142</v>
      </c>
      <c r="I1309" s="31" t="s">
        <v>850</v>
      </c>
      <c r="J1309" s="31" t="s">
        <v>84</v>
      </c>
      <c r="K1309" s="31" t="s">
        <v>107</v>
      </c>
      <c r="L1309" s="31" t="s">
        <v>86</v>
      </c>
      <c r="M1309" s="31" t="s">
        <v>152</v>
      </c>
      <c r="N1309" s="31" t="s">
        <v>153</v>
      </c>
      <c r="O1309" s="31"/>
      <c r="P1309" s="31"/>
      <c r="Q1309" s="31"/>
      <c r="R1309" s="31"/>
      <c r="S1309" s="31"/>
      <c r="T1309" s="31" t="s">
        <v>9380</v>
      </c>
      <c r="U1309" s="31" t="s">
        <v>9374</v>
      </c>
      <c r="V1309" s="31"/>
      <c r="W1309" s="31"/>
      <c r="X1309" s="31"/>
      <c r="Y1309" s="31"/>
      <c r="Z1309" s="31"/>
    </row>
    <row r="1310" ht="22.5" customHeight="1">
      <c r="A1310" s="30" t="s">
        <v>9381</v>
      </c>
      <c r="B1310" s="31" t="s">
        <v>9382</v>
      </c>
      <c r="C1310" s="33"/>
      <c r="D1310" s="31" t="s">
        <v>9383</v>
      </c>
      <c r="E1310" s="31" t="s">
        <v>9384</v>
      </c>
      <c r="F1310" s="31" t="s">
        <v>9385</v>
      </c>
      <c r="G1310" s="31" t="s">
        <v>23</v>
      </c>
      <c r="H1310" s="31" t="s">
        <v>142</v>
      </c>
      <c r="I1310" s="31" t="s">
        <v>750</v>
      </c>
      <c r="J1310" s="31" t="s">
        <v>84</v>
      </c>
      <c r="K1310" s="31" t="s">
        <v>85</v>
      </c>
      <c r="L1310" s="31" t="s">
        <v>86</v>
      </c>
      <c r="M1310" s="31" t="s">
        <v>120</v>
      </c>
      <c r="N1310" s="31" t="s">
        <v>88</v>
      </c>
      <c r="O1310" s="31"/>
      <c r="P1310" s="31"/>
      <c r="Q1310" s="31"/>
      <c r="R1310" s="31" t="s">
        <v>93</v>
      </c>
      <c r="S1310" s="31" t="s">
        <v>94</v>
      </c>
      <c r="T1310" s="31" t="s">
        <v>9386</v>
      </c>
      <c r="U1310" s="31" t="s">
        <v>9387</v>
      </c>
      <c r="V1310" s="31"/>
      <c r="W1310" s="31"/>
      <c r="X1310" s="31"/>
      <c r="Y1310" s="31"/>
      <c r="Z1310" s="31"/>
    </row>
    <row r="1311" ht="22.5" customHeight="1">
      <c r="A1311" s="30" t="s">
        <v>9388</v>
      </c>
      <c r="B1311" s="31" t="s">
        <v>9389</v>
      </c>
      <c r="C1311" s="33"/>
      <c r="D1311" s="31" t="s">
        <v>9390</v>
      </c>
      <c r="E1311" s="31" t="s">
        <v>9391</v>
      </c>
      <c r="F1311" s="31" t="s">
        <v>9392</v>
      </c>
      <c r="G1311" s="31" t="s">
        <v>39</v>
      </c>
      <c r="H1311" s="31" t="s">
        <v>142</v>
      </c>
      <c r="I1311" s="31" t="s">
        <v>264</v>
      </c>
      <c r="J1311" s="31" t="s">
        <v>84</v>
      </c>
      <c r="K1311" s="31" t="s">
        <v>107</v>
      </c>
      <c r="L1311" s="31" t="s">
        <v>86</v>
      </c>
      <c r="M1311" s="31" t="s">
        <v>108</v>
      </c>
      <c r="N1311" s="31" t="s">
        <v>101</v>
      </c>
      <c r="O1311" s="31"/>
      <c r="P1311" s="31" t="s">
        <v>1000</v>
      </c>
      <c r="Q1311" s="31"/>
      <c r="R1311" s="31" t="s">
        <v>93</v>
      </c>
      <c r="S1311" s="31" t="s">
        <v>94</v>
      </c>
      <c r="T1311" s="31" t="s">
        <v>9393</v>
      </c>
      <c r="U1311" s="31" t="s">
        <v>9394</v>
      </c>
      <c r="V1311" s="31"/>
      <c r="W1311" s="31"/>
      <c r="X1311" s="31"/>
      <c r="Y1311" s="31"/>
      <c r="Z1311" s="31"/>
    </row>
    <row r="1312" ht="22.5" customHeight="1">
      <c r="A1312" s="30" t="s">
        <v>9395</v>
      </c>
      <c r="B1312" s="31" t="s">
        <v>9396</v>
      </c>
      <c r="C1312" s="33"/>
      <c r="D1312" s="31" t="s">
        <v>9397</v>
      </c>
      <c r="E1312" s="31" t="s">
        <v>9398</v>
      </c>
      <c r="F1312" s="31" t="s">
        <v>9399</v>
      </c>
      <c r="G1312" s="31" t="s">
        <v>38</v>
      </c>
      <c r="H1312" s="31" t="s">
        <v>142</v>
      </c>
      <c r="I1312" s="31" t="s">
        <v>1663</v>
      </c>
      <c r="J1312" s="31" t="s">
        <v>84</v>
      </c>
      <c r="K1312" s="31" t="s">
        <v>107</v>
      </c>
      <c r="L1312" s="31" t="s">
        <v>86</v>
      </c>
      <c r="M1312" s="31" t="s">
        <v>108</v>
      </c>
      <c r="N1312" s="31" t="s">
        <v>101</v>
      </c>
      <c r="O1312" s="31"/>
      <c r="P1312" s="31" t="s">
        <v>1000</v>
      </c>
      <c r="Q1312" s="31"/>
      <c r="R1312" s="31" t="s">
        <v>93</v>
      </c>
      <c r="S1312" s="31" t="s">
        <v>4393</v>
      </c>
      <c r="T1312" s="31" t="s">
        <v>9400</v>
      </c>
      <c r="U1312" s="31" t="s">
        <v>9401</v>
      </c>
      <c r="V1312" s="30" t="s">
        <v>9402</v>
      </c>
      <c r="W1312" s="31"/>
      <c r="X1312" s="31"/>
      <c r="Y1312" s="31"/>
      <c r="Z1312" s="31"/>
    </row>
    <row r="1313" ht="22.5" customHeight="1">
      <c r="A1313" s="30" t="s">
        <v>9403</v>
      </c>
      <c r="B1313" s="31" t="s">
        <v>9404</v>
      </c>
      <c r="C1313" s="33"/>
      <c r="D1313" s="31" t="s">
        <v>9405</v>
      </c>
      <c r="E1313" s="31" t="s">
        <v>9406</v>
      </c>
      <c r="F1313" s="31"/>
      <c r="G1313" s="31" t="s">
        <v>39</v>
      </c>
      <c r="H1313" s="31" t="s">
        <v>142</v>
      </c>
      <c r="I1313" s="31" t="s">
        <v>1722</v>
      </c>
      <c r="J1313" s="31" t="s">
        <v>84</v>
      </c>
      <c r="K1313" s="31"/>
      <c r="L1313" s="31"/>
      <c r="M1313" s="31" t="s">
        <v>108</v>
      </c>
      <c r="N1313" s="31" t="s">
        <v>89</v>
      </c>
      <c r="O1313" s="31"/>
      <c r="P1313" s="31"/>
      <c r="Q1313" s="31"/>
      <c r="R1313" s="31"/>
      <c r="S1313" s="31"/>
      <c r="T1313" s="31" t="s">
        <v>9407</v>
      </c>
      <c r="U1313" s="31" t="s">
        <v>9408</v>
      </c>
      <c r="V1313" s="31"/>
      <c r="W1313" s="31"/>
      <c r="X1313" s="31"/>
      <c r="Y1313" s="31"/>
      <c r="Z1313" s="31"/>
    </row>
    <row r="1314" ht="22.5" customHeight="1">
      <c r="A1314" s="30" t="s">
        <v>9409</v>
      </c>
      <c r="B1314" s="31" t="s">
        <v>9410</v>
      </c>
      <c r="C1314" s="33"/>
      <c r="D1314" s="31" t="s">
        <v>9411</v>
      </c>
      <c r="E1314" s="31" t="s">
        <v>9412</v>
      </c>
      <c r="F1314" s="31" t="s">
        <v>9413</v>
      </c>
      <c r="G1314" s="31" t="s">
        <v>35</v>
      </c>
      <c r="H1314" s="31" t="s">
        <v>142</v>
      </c>
      <c r="I1314" s="31" t="s">
        <v>9414</v>
      </c>
      <c r="J1314" s="31" t="s">
        <v>84</v>
      </c>
      <c r="K1314" s="31" t="s">
        <v>173</v>
      </c>
      <c r="L1314" s="31" t="s">
        <v>131</v>
      </c>
      <c r="M1314" s="31" t="s">
        <v>542</v>
      </c>
      <c r="N1314" s="31" t="s">
        <v>210</v>
      </c>
      <c r="O1314" s="31"/>
      <c r="P1314" s="31"/>
      <c r="Q1314" s="30" t="s">
        <v>9415</v>
      </c>
      <c r="R1314" s="31" t="s">
        <v>93</v>
      </c>
      <c r="S1314" s="31" t="s">
        <v>842</v>
      </c>
      <c r="T1314" s="31" t="s">
        <v>9416</v>
      </c>
      <c r="U1314" s="31" t="s">
        <v>9417</v>
      </c>
      <c r="V1314" s="31"/>
      <c r="W1314" s="31"/>
      <c r="X1314" s="31"/>
      <c r="Y1314" s="31"/>
      <c r="Z1314" s="31"/>
    </row>
    <row r="1315" ht="22.5" customHeight="1">
      <c r="A1315" s="30" t="s">
        <v>9418</v>
      </c>
      <c r="B1315" s="31" t="s">
        <v>9419</v>
      </c>
      <c r="C1315" s="33"/>
      <c r="D1315" s="31" t="s">
        <v>9420</v>
      </c>
      <c r="E1315" s="31" t="s">
        <v>9421</v>
      </c>
      <c r="F1315" s="31"/>
      <c r="G1315" s="31" t="s">
        <v>29</v>
      </c>
      <c r="H1315" s="31" t="s">
        <v>142</v>
      </c>
      <c r="I1315" s="31" t="s">
        <v>814</v>
      </c>
      <c r="J1315" s="31" t="s">
        <v>84</v>
      </c>
      <c r="K1315" s="31" t="s">
        <v>85</v>
      </c>
      <c r="L1315" s="31" t="s">
        <v>86</v>
      </c>
      <c r="M1315" s="31" t="s">
        <v>41</v>
      </c>
      <c r="N1315" s="31" t="s">
        <v>120</v>
      </c>
      <c r="O1315" s="31"/>
      <c r="P1315" s="31" t="s">
        <v>281</v>
      </c>
      <c r="Q1315" s="31"/>
      <c r="R1315" s="31" t="s">
        <v>93</v>
      </c>
      <c r="S1315" s="31" t="s">
        <v>94</v>
      </c>
      <c r="T1315" s="31" t="s">
        <v>9422</v>
      </c>
      <c r="U1315" s="31" t="s">
        <v>9423</v>
      </c>
      <c r="V1315" s="30" t="s">
        <v>9424</v>
      </c>
      <c r="W1315" s="31"/>
      <c r="X1315" s="31"/>
      <c r="Y1315" s="31"/>
      <c r="Z1315" s="31"/>
    </row>
    <row r="1316" ht="22.5" customHeight="1">
      <c r="A1316" s="30" t="s">
        <v>9425</v>
      </c>
      <c r="B1316" s="31" t="s">
        <v>9426</v>
      </c>
      <c r="C1316" s="33"/>
      <c r="D1316" s="31" t="s">
        <v>9427</v>
      </c>
      <c r="E1316" s="31" t="s">
        <v>9428</v>
      </c>
      <c r="F1316" s="31"/>
      <c r="G1316" s="31" t="s">
        <v>38</v>
      </c>
      <c r="H1316" s="31" t="s">
        <v>142</v>
      </c>
      <c r="I1316" s="31" t="s">
        <v>1242</v>
      </c>
      <c r="J1316" s="31" t="s">
        <v>377</v>
      </c>
      <c r="K1316" s="31" t="s">
        <v>85</v>
      </c>
      <c r="L1316" s="31" t="s">
        <v>86</v>
      </c>
      <c r="M1316" s="31" t="s">
        <v>41</v>
      </c>
      <c r="N1316" s="31" t="s">
        <v>120</v>
      </c>
      <c r="O1316" s="31"/>
      <c r="P1316" s="31"/>
      <c r="Q1316" s="31"/>
      <c r="R1316" s="31" t="s">
        <v>93</v>
      </c>
      <c r="S1316" s="31" t="s">
        <v>94</v>
      </c>
      <c r="T1316" s="31" t="s">
        <v>9429</v>
      </c>
      <c r="U1316" s="31" t="s">
        <v>9430</v>
      </c>
      <c r="V1316" s="30" t="s">
        <v>9431</v>
      </c>
      <c r="W1316" s="31"/>
      <c r="X1316" s="31"/>
      <c r="Y1316" s="31"/>
      <c r="Z1316" s="31"/>
    </row>
    <row r="1317" ht="22.5" customHeight="1">
      <c r="A1317" s="30" t="s">
        <v>9432</v>
      </c>
      <c r="B1317" s="31" t="s">
        <v>9433</v>
      </c>
      <c r="C1317" s="32"/>
      <c r="D1317" s="31" t="s">
        <v>9434</v>
      </c>
      <c r="E1317" s="31" t="s">
        <v>9435</v>
      </c>
      <c r="F1317" s="31" t="s">
        <v>9436</v>
      </c>
      <c r="G1317" s="31" t="s">
        <v>35</v>
      </c>
      <c r="H1317" s="31" t="s">
        <v>142</v>
      </c>
      <c r="I1317" s="31" t="s">
        <v>119</v>
      </c>
      <c r="J1317" s="31" t="s">
        <v>84</v>
      </c>
      <c r="K1317" s="31" t="s">
        <v>107</v>
      </c>
      <c r="L1317" s="31" t="s">
        <v>654</v>
      </c>
      <c r="M1317" s="31" t="s">
        <v>120</v>
      </c>
      <c r="N1317" s="31" t="s">
        <v>88</v>
      </c>
      <c r="O1317" s="31"/>
      <c r="P1317" s="31" t="s">
        <v>186</v>
      </c>
      <c r="Q1317" s="30" t="s">
        <v>9437</v>
      </c>
      <c r="R1317" s="31" t="s">
        <v>93</v>
      </c>
      <c r="S1317" s="31" t="s">
        <v>3118</v>
      </c>
      <c r="T1317" s="31" t="s">
        <v>9438</v>
      </c>
      <c r="U1317" s="31" t="s">
        <v>9439</v>
      </c>
      <c r="V1317" s="31"/>
      <c r="W1317" s="31"/>
      <c r="X1317" s="31" t="s">
        <v>4730</v>
      </c>
      <c r="Y1317" s="31"/>
      <c r="Z1317" s="31"/>
    </row>
    <row r="1318" ht="22.5" customHeight="1">
      <c r="A1318" s="30" t="s">
        <v>9440</v>
      </c>
      <c r="B1318" s="31" t="s">
        <v>2335</v>
      </c>
      <c r="C1318" s="33"/>
      <c r="D1318" s="31" t="s">
        <v>9441</v>
      </c>
      <c r="E1318" s="31" t="s">
        <v>9442</v>
      </c>
      <c r="F1318" s="31" t="s">
        <v>9443</v>
      </c>
      <c r="G1318" s="31" t="s">
        <v>42</v>
      </c>
      <c r="H1318" s="31" t="s">
        <v>142</v>
      </c>
      <c r="I1318" s="31" t="s">
        <v>1722</v>
      </c>
      <c r="J1318" s="31" t="s">
        <v>84</v>
      </c>
      <c r="K1318" s="31" t="s">
        <v>107</v>
      </c>
      <c r="L1318" s="31" t="s">
        <v>86</v>
      </c>
      <c r="M1318" s="31" t="s">
        <v>185</v>
      </c>
      <c r="N1318" s="31" t="s">
        <v>41</v>
      </c>
      <c r="O1318" s="31"/>
      <c r="P1318" s="31" t="s">
        <v>7419</v>
      </c>
      <c r="Q1318" s="31"/>
      <c r="R1318" s="31" t="s">
        <v>93</v>
      </c>
      <c r="S1318" s="31" t="s">
        <v>94</v>
      </c>
      <c r="T1318" s="31" t="s">
        <v>9444</v>
      </c>
      <c r="U1318" s="31" t="s">
        <v>9445</v>
      </c>
      <c r="V1318" s="31"/>
      <c r="W1318" s="31"/>
      <c r="X1318" s="31"/>
      <c r="Y1318" s="31"/>
      <c r="Z1318" s="31"/>
    </row>
    <row r="1319" ht="22.5" customHeight="1">
      <c r="A1319" s="30" t="s">
        <v>9447</v>
      </c>
      <c r="B1319" s="31" t="s">
        <v>9448</v>
      </c>
      <c r="C1319" s="33"/>
      <c r="D1319" s="31" t="s">
        <v>9449</v>
      </c>
      <c r="E1319" s="31" t="s">
        <v>9450</v>
      </c>
      <c r="F1319" s="31"/>
      <c r="G1319" s="31" t="s">
        <v>35</v>
      </c>
      <c r="H1319" s="31" t="s">
        <v>142</v>
      </c>
      <c r="I1319" s="31" t="s">
        <v>119</v>
      </c>
      <c r="J1319" s="31" t="s">
        <v>84</v>
      </c>
      <c r="K1319" s="31"/>
      <c r="L1319" s="31"/>
      <c r="M1319" s="31" t="s">
        <v>152</v>
      </c>
      <c r="N1319" s="31" t="s">
        <v>153</v>
      </c>
      <c r="O1319" s="31"/>
      <c r="P1319" s="31"/>
      <c r="Q1319" s="31"/>
      <c r="R1319" s="31"/>
      <c r="S1319" s="31"/>
      <c r="T1319" s="31" t="s">
        <v>9451</v>
      </c>
      <c r="U1319" s="31" t="s">
        <v>9452</v>
      </c>
      <c r="V1319" s="31"/>
      <c r="W1319" s="31"/>
      <c r="X1319" s="31"/>
      <c r="Y1319" s="31"/>
      <c r="Z1319" s="31"/>
    </row>
    <row r="1320" ht="22.5" customHeight="1">
      <c r="A1320" s="30" t="s">
        <v>9453</v>
      </c>
      <c r="B1320" s="39" t="s">
        <v>9454</v>
      </c>
      <c r="C1320" s="33"/>
      <c r="D1320" s="31" t="s">
        <v>9455</v>
      </c>
      <c r="E1320" s="31" t="s">
        <v>9456</v>
      </c>
      <c r="F1320" s="31" t="s">
        <v>9457</v>
      </c>
      <c r="G1320" s="31" t="s">
        <v>25</v>
      </c>
      <c r="H1320" s="31" t="s">
        <v>142</v>
      </c>
      <c r="I1320" s="31" t="s">
        <v>725</v>
      </c>
      <c r="J1320" s="31" t="s">
        <v>84</v>
      </c>
      <c r="K1320" s="31" t="s">
        <v>173</v>
      </c>
      <c r="L1320" s="31" t="s">
        <v>280</v>
      </c>
      <c r="M1320" s="31" t="s">
        <v>41</v>
      </c>
      <c r="N1320" s="31" t="s">
        <v>120</v>
      </c>
      <c r="O1320" s="31"/>
      <c r="P1320" s="31" t="s">
        <v>304</v>
      </c>
      <c r="Q1320" s="31"/>
      <c r="R1320" s="31" t="s">
        <v>93</v>
      </c>
      <c r="S1320" s="31" t="s">
        <v>94</v>
      </c>
      <c r="T1320" s="31" t="s">
        <v>9458</v>
      </c>
      <c r="U1320" s="31" t="s">
        <v>9459</v>
      </c>
      <c r="V1320" s="31"/>
      <c r="W1320" s="31"/>
      <c r="X1320" s="31"/>
      <c r="Y1320" s="31"/>
      <c r="Z1320" s="31"/>
    </row>
    <row r="1321" ht="22.5" customHeight="1">
      <c r="A1321" s="30" t="s">
        <v>9460</v>
      </c>
      <c r="B1321" s="39" t="s">
        <v>9461</v>
      </c>
      <c r="C1321" s="33"/>
      <c r="D1321" s="31" t="s">
        <v>9462</v>
      </c>
      <c r="E1321" s="31" t="s">
        <v>9463</v>
      </c>
      <c r="F1321" s="31" t="s">
        <v>9464</v>
      </c>
      <c r="G1321" s="31" t="s">
        <v>25</v>
      </c>
      <c r="H1321" s="31" t="s">
        <v>142</v>
      </c>
      <c r="I1321" s="31" t="s">
        <v>6321</v>
      </c>
      <c r="J1321" s="31" t="s">
        <v>84</v>
      </c>
      <c r="K1321" s="31" t="s">
        <v>85</v>
      </c>
      <c r="L1321" s="31" t="s">
        <v>654</v>
      </c>
      <c r="M1321" s="31" t="s">
        <v>210</v>
      </c>
      <c r="N1321" s="31" t="s">
        <v>542</v>
      </c>
      <c r="O1321" s="31" t="s">
        <v>9465</v>
      </c>
      <c r="P1321" s="31" t="s">
        <v>831</v>
      </c>
      <c r="Q1321" s="31"/>
      <c r="R1321" s="31" t="s">
        <v>93</v>
      </c>
      <c r="S1321" s="31" t="s">
        <v>5123</v>
      </c>
      <c r="T1321" s="31" t="s">
        <v>9466</v>
      </c>
      <c r="U1321" s="31" t="s">
        <v>9459</v>
      </c>
      <c r="V1321" s="31"/>
      <c r="W1321" s="31"/>
      <c r="X1321" s="39" t="s">
        <v>9467</v>
      </c>
      <c r="Y1321" s="31"/>
      <c r="Z1321" s="31"/>
    </row>
    <row r="1322" ht="22.5" customHeight="1">
      <c r="A1322" s="30" t="s">
        <v>9468</v>
      </c>
      <c r="B1322" s="31" t="s">
        <v>9469</v>
      </c>
      <c r="C1322" s="33"/>
      <c r="D1322" s="31" t="s">
        <v>9470</v>
      </c>
      <c r="E1322" s="31" t="s">
        <v>9471</v>
      </c>
      <c r="F1322" s="31" t="s">
        <v>9472</v>
      </c>
      <c r="G1322" s="31" t="s">
        <v>35</v>
      </c>
      <c r="H1322" s="31" t="s">
        <v>142</v>
      </c>
      <c r="I1322" s="31" t="s">
        <v>119</v>
      </c>
      <c r="J1322" s="31" t="s">
        <v>84</v>
      </c>
      <c r="K1322" s="31" t="s">
        <v>85</v>
      </c>
      <c r="L1322" s="31" t="s">
        <v>86</v>
      </c>
      <c r="M1322" s="39" t="s">
        <v>227</v>
      </c>
      <c r="N1322" s="39" t="s">
        <v>228</v>
      </c>
      <c r="O1322" s="31"/>
      <c r="P1322" s="31"/>
      <c r="Q1322" s="31"/>
      <c r="R1322" s="31" t="s">
        <v>93</v>
      </c>
      <c r="S1322" s="31" t="s">
        <v>94</v>
      </c>
      <c r="T1322" s="31" t="s">
        <v>9473</v>
      </c>
      <c r="U1322" s="31" t="s">
        <v>9474</v>
      </c>
      <c r="V1322" s="31"/>
      <c r="W1322" s="31"/>
      <c r="X1322" s="31"/>
      <c r="Y1322" s="31"/>
      <c r="Z1322" s="31"/>
    </row>
    <row r="1323" ht="22.5" customHeight="1">
      <c r="A1323" s="30" t="s">
        <v>9475</v>
      </c>
      <c r="B1323" s="31" t="s">
        <v>9476</v>
      </c>
      <c r="C1323" s="33"/>
      <c r="D1323" s="31" t="s">
        <v>9477</v>
      </c>
      <c r="E1323" s="31" t="s">
        <v>9478</v>
      </c>
      <c r="F1323" s="31"/>
      <c r="G1323" s="31" t="s">
        <v>39</v>
      </c>
      <c r="H1323" s="31" t="s">
        <v>142</v>
      </c>
      <c r="I1323" s="31" t="s">
        <v>303</v>
      </c>
      <c r="J1323" s="31" t="s">
        <v>84</v>
      </c>
      <c r="K1323" s="31"/>
      <c r="L1323" s="31"/>
      <c r="M1323" s="31" t="s">
        <v>41</v>
      </c>
      <c r="N1323" s="31" t="s">
        <v>120</v>
      </c>
      <c r="O1323" s="31"/>
      <c r="P1323" s="31"/>
      <c r="Q1323" s="31"/>
      <c r="R1323" s="31"/>
      <c r="S1323" s="31"/>
      <c r="T1323" s="31" t="s">
        <v>9479</v>
      </c>
      <c r="U1323" s="31" t="s">
        <v>9480</v>
      </c>
      <c r="V1323" s="31"/>
      <c r="W1323" s="31"/>
      <c r="X1323" s="31"/>
      <c r="Y1323" s="31"/>
      <c r="Z1323" s="31"/>
    </row>
    <row r="1324" ht="22.5" customHeight="1">
      <c r="A1324" s="30" t="s">
        <v>9481</v>
      </c>
      <c r="B1324" s="31" t="s">
        <v>9482</v>
      </c>
      <c r="C1324" s="33"/>
      <c r="D1324" s="31" t="s">
        <v>9483</v>
      </c>
      <c r="E1324" s="31" t="s">
        <v>9484</v>
      </c>
      <c r="F1324" s="31"/>
      <c r="G1324" s="31" t="s">
        <v>38</v>
      </c>
      <c r="H1324" s="31" t="s">
        <v>142</v>
      </c>
      <c r="I1324" s="31" t="s">
        <v>877</v>
      </c>
      <c r="J1324" s="31" t="s">
        <v>84</v>
      </c>
      <c r="K1324" s="31" t="s">
        <v>173</v>
      </c>
      <c r="L1324" s="31" t="s">
        <v>226</v>
      </c>
      <c r="M1324" s="31" t="s">
        <v>185</v>
      </c>
      <c r="N1324" s="31" t="s">
        <v>41</v>
      </c>
      <c r="O1324" s="31"/>
      <c r="P1324" s="31" t="s">
        <v>492</v>
      </c>
      <c r="Q1324" s="30" t="s">
        <v>9485</v>
      </c>
      <c r="R1324" s="31" t="s">
        <v>93</v>
      </c>
      <c r="S1324" s="31" t="s">
        <v>1947</v>
      </c>
      <c r="T1324" s="31" t="s">
        <v>9486</v>
      </c>
      <c r="U1324" s="31" t="s">
        <v>9487</v>
      </c>
      <c r="V1324" s="31" t="s">
        <v>9488</v>
      </c>
      <c r="W1324" s="31"/>
      <c r="X1324" s="31"/>
      <c r="Y1324" s="31"/>
      <c r="Z1324" s="31"/>
    </row>
    <row r="1325" ht="22.5" customHeight="1">
      <c r="A1325" s="30" t="s">
        <v>9489</v>
      </c>
      <c r="B1325" s="39" t="s">
        <v>9490</v>
      </c>
      <c r="C1325" s="33"/>
      <c r="D1325" s="31" t="s">
        <v>9491</v>
      </c>
      <c r="E1325" s="31" t="s">
        <v>9492</v>
      </c>
      <c r="F1325" s="31"/>
      <c r="G1325" s="31" t="s">
        <v>35</v>
      </c>
      <c r="H1325" s="31" t="s">
        <v>142</v>
      </c>
      <c r="I1325" s="31" t="s">
        <v>9493</v>
      </c>
      <c r="J1325" s="31" t="s">
        <v>84</v>
      </c>
      <c r="K1325" s="31"/>
      <c r="L1325" s="31"/>
      <c r="M1325" s="31" t="s">
        <v>88</v>
      </c>
      <c r="N1325" s="31" t="s">
        <v>144</v>
      </c>
      <c r="O1325" s="31"/>
      <c r="P1325" s="31"/>
      <c r="Q1325" s="31"/>
      <c r="R1325" s="31"/>
      <c r="S1325" s="31"/>
      <c r="T1325" s="31" t="s">
        <v>9495</v>
      </c>
      <c r="U1325" s="31" t="s">
        <v>9496</v>
      </c>
      <c r="V1325" s="31"/>
      <c r="W1325" s="31"/>
      <c r="X1325" s="31"/>
      <c r="Y1325" s="31"/>
      <c r="Z1325" s="31"/>
    </row>
    <row r="1326" ht="22.5" customHeight="1">
      <c r="A1326" s="30" t="s">
        <v>9497</v>
      </c>
      <c r="B1326" s="39" t="s">
        <v>9498</v>
      </c>
      <c r="C1326" s="33"/>
      <c r="D1326" s="31" t="s">
        <v>9499</v>
      </c>
      <c r="E1326" s="31" t="s">
        <v>9500</v>
      </c>
      <c r="F1326" s="31"/>
      <c r="G1326" s="31" t="s">
        <v>35</v>
      </c>
      <c r="H1326" s="31" t="s">
        <v>142</v>
      </c>
      <c r="I1326" s="31" t="s">
        <v>119</v>
      </c>
      <c r="J1326" s="31" t="s">
        <v>84</v>
      </c>
      <c r="K1326" s="31"/>
      <c r="L1326" s="31"/>
      <c r="M1326" s="31" t="s">
        <v>41</v>
      </c>
      <c r="N1326" s="31" t="s">
        <v>144</v>
      </c>
      <c r="O1326" s="31"/>
      <c r="P1326" s="31"/>
      <c r="Q1326" s="31"/>
      <c r="R1326" s="31"/>
      <c r="S1326" s="31"/>
      <c r="T1326" s="31" t="s">
        <v>9501</v>
      </c>
      <c r="U1326" s="31" t="s">
        <v>9496</v>
      </c>
      <c r="V1326" s="31"/>
      <c r="W1326" s="31"/>
      <c r="X1326" s="31"/>
      <c r="Y1326" s="31"/>
      <c r="Z1326" s="31"/>
    </row>
    <row r="1327" ht="22.5" customHeight="1">
      <c r="A1327" s="30" t="s">
        <v>9502</v>
      </c>
      <c r="B1327" s="31" t="s">
        <v>9504</v>
      </c>
      <c r="C1327" s="33"/>
      <c r="D1327" s="31" t="s">
        <v>9505</v>
      </c>
      <c r="E1327" s="31" t="s">
        <v>9506</v>
      </c>
      <c r="F1327" s="31"/>
      <c r="G1327" s="31" t="s">
        <v>35</v>
      </c>
      <c r="H1327" s="31" t="s">
        <v>142</v>
      </c>
      <c r="I1327" s="31" t="s">
        <v>1722</v>
      </c>
      <c r="J1327" s="31" t="s">
        <v>84</v>
      </c>
      <c r="K1327" s="31"/>
      <c r="L1327" s="31"/>
      <c r="M1327" s="31" t="s">
        <v>52</v>
      </c>
      <c r="N1327" s="31" t="s">
        <v>144</v>
      </c>
      <c r="O1327" s="31"/>
      <c r="P1327" s="31"/>
      <c r="Q1327" s="31"/>
      <c r="R1327" s="31"/>
      <c r="S1327" s="31"/>
      <c r="T1327" s="31" t="s">
        <v>9507</v>
      </c>
      <c r="U1327" s="31" t="s">
        <v>9508</v>
      </c>
      <c r="V1327" s="31"/>
      <c r="W1327" s="31"/>
      <c r="X1327" s="31"/>
      <c r="Y1327" s="31"/>
      <c r="Z1327" s="31"/>
    </row>
    <row r="1328" ht="22.5" customHeight="1">
      <c r="A1328" s="30" t="s">
        <v>9509</v>
      </c>
      <c r="B1328" s="31" t="s">
        <v>3247</v>
      </c>
      <c r="C1328" s="32" t="s">
        <v>9510</v>
      </c>
      <c r="D1328" s="31" t="s">
        <v>9511</v>
      </c>
      <c r="E1328" s="31" t="s">
        <v>9512</v>
      </c>
      <c r="F1328" s="31"/>
      <c r="G1328" s="31" t="s">
        <v>35</v>
      </c>
      <c r="H1328" s="31" t="s">
        <v>142</v>
      </c>
      <c r="I1328" s="31" t="s">
        <v>225</v>
      </c>
      <c r="J1328" s="31" t="s">
        <v>84</v>
      </c>
      <c r="K1328" s="31" t="s">
        <v>107</v>
      </c>
      <c r="L1328" s="31" t="s">
        <v>226</v>
      </c>
      <c r="M1328" s="31" t="s">
        <v>120</v>
      </c>
      <c r="N1328" s="31" t="s">
        <v>88</v>
      </c>
      <c r="O1328" s="31"/>
      <c r="P1328" s="31" t="s">
        <v>792</v>
      </c>
      <c r="Q1328" s="31"/>
      <c r="R1328" s="31" t="s">
        <v>93</v>
      </c>
      <c r="S1328" s="31" t="s">
        <v>94</v>
      </c>
      <c r="T1328" s="31" t="s">
        <v>9513</v>
      </c>
      <c r="U1328" s="31" t="s">
        <v>9514</v>
      </c>
      <c r="V1328" s="31" t="s">
        <v>9515</v>
      </c>
      <c r="W1328" s="31"/>
      <c r="X1328" s="31"/>
      <c r="Y1328" s="31"/>
      <c r="Z1328" s="31"/>
    </row>
    <row r="1329" ht="22.5" customHeight="1">
      <c r="A1329" s="30" t="s">
        <v>9516</v>
      </c>
      <c r="B1329" s="31" t="s">
        <v>9517</v>
      </c>
      <c r="C1329" s="33"/>
      <c r="D1329" s="31" t="s">
        <v>9518</v>
      </c>
      <c r="E1329" s="31" t="s">
        <v>9519</v>
      </c>
      <c r="F1329" s="31" t="s">
        <v>9520</v>
      </c>
      <c r="G1329" s="31" t="s">
        <v>35</v>
      </c>
      <c r="H1329" s="31" t="s">
        <v>142</v>
      </c>
      <c r="I1329" s="31" t="s">
        <v>119</v>
      </c>
      <c r="J1329" s="31" t="s">
        <v>84</v>
      </c>
      <c r="K1329" s="31" t="s">
        <v>173</v>
      </c>
      <c r="L1329" s="31" t="s">
        <v>226</v>
      </c>
      <c r="M1329" s="31" t="s">
        <v>52</v>
      </c>
      <c r="N1329" s="31" t="s">
        <v>144</v>
      </c>
      <c r="O1329" s="31"/>
      <c r="P1329" s="31" t="s">
        <v>831</v>
      </c>
      <c r="Q1329" s="31"/>
      <c r="R1329" s="31" t="s">
        <v>93</v>
      </c>
      <c r="S1329" s="31" t="s">
        <v>94</v>
      </c>
      <c r="T1329" s="31" t="s">
        <v>9521</v>
      </c>
      <c r="U1329" s="31" t="s">
        <v>9522</v>
      </c>
      <c r="V1329" s="31"/>
      <c r="W1329" s="31"/>
      <c r="X1329" s="31"/>
      <c r="Y1329" s="31"/>
      <c r="Z1329" s="31"/>
    </row>
    <row r="1330" ht="22.5" customHeight="1">
      <c r="A1330" s="30" t="s">
        <v>9523</v>
      </c>
      <c r="B1330" s="31" t="s">
        <v>9524</v>
      </c>
      <c r="C1330" s="33"/>
      <c r="D1330" s="31" t="s">
        <v>9525</v>
      </c>
      <c r="E1330" s="31" t="s">
        <v>9526</v>
      </c>
      <c r="F1330" s="31" t="s">
        <v>9527</v>
      </c>
      <c r="G1330" s="31" t="s">
        <v>35</v>
      </c>
      <c r="H1330" s="31" t="s">
        <v>142</v>
      </c>
      <c r="I1330" s="31" t="s">
        <v>733</v>
      </c>
      <c r="J1330" s="31" t="s">
        <v>84</v>
      </c>
      <c r="K1330" s="31" t="s">
        <v>173</v>
      </c>
      <c r="L1330" s="31" t="s">
        <v>131</v>
      </c>
      <c r="M1330" s="31" t="s">
        <v>52</v>
      </c>
      <c r="N1330" s="31" t="s">
        <v>144</v>
      </c>
      <c r="O1330" s="31"/>
      <c r="P1330" s="31" t="s">
        <v>2029</v>
      </c>
      <c r="Q1330" s="31"/>
      <c r="R1330" s="31" t="s">
        <v>93</v>
      </c>
      <c r="S1330" s="31" t="s">
        <v>94</v>
      </c>
      <c r="T1330" s="31" t="s">
        <v>9528</v>
      </c>
      <c r="U1330" s="31" t="s">
        <v>9529</v>
      </c>
      <c r="V1330" s="31"/>
      <c r="W1330" s="31"/>
      <c r="X1330" s="31"/>
      <c r="Y1330" s="31"/>
      <c r="Z1330" s="31"/>
    </row>
    <row r="1331" ht="22.5" customHeight="1">
      <c r="A1331" s="30" t="s">
        <v>9530</v>
      </c>
      <c r="B1331" s="31" t="s">
        <v>4866</v>
      </c>
      <c r="C1331" s="32" t="s">
        <v>2</v>
      </c>
      <c r="D1331" s="31" t="s">
        <v>9531</v>
      </c>
      <c r="E1331" s="31" t="s">
        <v>9532</v>
      </c>
      <c r="F1331" s="31" t="s">
        <v>9533</v>
      </c>
      <c r="G1331" s="31" t="s">
        <v>35</v>
      </c>
      <c r="H1331" s="31" t="s">
        <v>142</v>
      </c>
      <c r="I1331" s="31" t="s">
        <v>1290</v>
      </c>
      <c r="J1331" s="31" t="s">
        <v>84</v>
      </c>
      <c r="K1331" s="31" t="s">
        <v>85</v>
      </c>
      <c r="L1331" s="31" t="s">
        <v>280</v>
      </c>
      <c r="M1331" s="31" t="s">
        <v>88</v>
      </c>
      <c r="N1331" s="31" t="s">
        <v>89</v>
      </c>
      <c r="O1331" s="31"/>
      <c r="P1331" s="31"/>
      <c r="Q1331" s="30" t="s">
        <v>9534</v>
      </c>
      <c r="R1331" s="31" t="s">
        <v>93</v>
      </c>
      <c r="S1331" s="31" t="s">
        <v>842</v>
      </c>
      <c r="T1331" s="31" t="s">
        <v>9535</v>
      </c>
      <c r="U1331" s="31" t="s">
        <v>9536</v>
      </c>
      <c r="V1331" s="31"/>
      <c r="W1331" s="31"/>
      <c r="X1331" s="31"/>
      <c r="Y1331" s="31"/>
      <c r="Z1331" s="31"/>
    </row>
    <row r="1332" ht="22.5" customHeight="1">
      <c r="A1332" s="30" t="s">
        <v>9537</v>
      </c>
      <c r="B1332" s="31" t="s">
        <v>9538</v>
      </c>
      <c r="C1332" s="33"/>
      <c r="D1332" s="31" t="s">
        <v>9539</v>
      </c>
      <c r="E1332" s="31" t="s">
        <v>9540</v>
      </c>
      <c r="F1332" s="31"/>
      <c r="G1332" s="31" t="s">
        <v>9541</v>
      </c>
      <c r="H1332" s="31" t="s">
        <v>142</v>
      </c>
      <c r="I1332" s="31" t="s">
        <v>1151</v>
      </c>
      <c r="J1332" s="31" t="s">
        <v>84</v>
      </c>
      <c r="K1332" s="31"/>
      <c r="L1332" s="31"/>
      <c r="M1332" s="31" t="s">
        <v>52</v>
      </c>
      <c r="N1332" s="31" t="s">
        <v>144</v>
      </c>
      <c r="O1332" s="31"/>
      <c r="P1332" s="31"/>
      <c r="Q1332" s="31"/>
      <c r="R1332" s="31"/>
      <c r="S1332" s="31"/>
      <c r="T1332" s="31" t="s">
        <v>9542</v>
      </c>
      <c r="U1332" s="31" t="s">
        <v>9543</v>
      </c>
      <c r="V1332" s="31"/>
      <c r="W1332" s="31"/>
      <c r="X1332" s="31"/>
      <c r="Y1332" s="31"/>
      <c r="Z1332" s="31"/>
    </row>
    <row r="1333" ht="22.5" customHeight="1">
      <c r="A1333" s="30" t="s">
        <v>9544</v>
      </c>
      <c r="B1333" s="31" t="s">
        <v>9545</v>
      </c>
      <c r="C1333" s="32" t="s">
        <v>2207</v>
      </c>
      <c r="D1333" s="31" t="s">
        <v>9546</v>
      </c>
      <c r="E1333" s="31" t="s">
        <v>9547</v>
      </c>
      <c r="F1333" s="31" t="s">
        <v>9548</v>
      </c>
      <c r="G1333" s="31" t="s">
        <v>23</v>
      </c>
      <c r="H1333" s="31" t="s">
        <v>142</v>
      </c>
      <c r="I1333" s="31" t="s">
        <v>1592</v>
      </c>
      <c r="J1333" s="31" t="s">
        <v>84</v>
      </c>
      <c r="K1333" s="31" t="s">
        <v>85</v>
      </c>
      <c r="L1333" s="31" t="s">
        <v>654</v>
      </c>
      <c r="M1333" s="31" t="s">
        <v>101</v>
      </c>
      <c r="N1333" s="31" t="s">
        <v>155</v>
      </c>
      <c r="O1333" s="31"/>
      <c r="P1333" s="31"/>
      <c r="Q1333" s="31"/>
      <c r="R1333" s="31" t="s">
        <v>93</v>
      </c>
      <c r="S1333" s="31" t="s">
        <v>94</v>
      </c>
      <c r="T1333" s="31" t="s">
        <v>9550</v>
      </c>
      <c r="U1333" s="31" t="s">
        <v>9551</v>
      </c>
      <c r="V1333" s="31"/>
      <c r="W1333" s="31"/>
      <c r="X1333" s="31"/>
      <c r="Y1333" s="31"/>
      <c r="Z1333" s="31"/>
    </row>
    <row r="1334" ht="22.5" customHeight="1">
      <c r="A1334" s="30" t="s">
        <v>9552</v>
      </c>
      <c r="B1334" s="31" t="s">
        <v>9553</v>
      </c>
      <c r="C1334" s="33"/>
      <c r="D1334" s="31" t="s">
        <v>9554</v>
      </c>
      <c r="E1334" s="31" t="s">
        <v>9555</v>
      </c>
      <c r="F1334" s="31"/>
      <c r="G1334" s="31" t="s">
        <v>194</v>
      </c>
      <c r="H1334" s="31" t="s">
        <v>142</v>
      </c>
      <c r="I1334" s="31"/>
      <c r="J1334" s="31"/>
      <c r="K1334" s="31"/>
      <c r="L1334" s="31"/>
      <c r="M1334" s="31"/>
      <c r="N1334" s="31"/>
      <c r="O1334" s="31"/>
      <c r="P1334" s="31"/>
      <c r="Q1334" s="31"/>
      <c r="R1334" s="31"/>
      <c r="S1334" s="31"/>
      <c r="T1334" s="31" t="s">
        <v>9556</v>
      </c>
      <c r="U1334" s="31" t="s">
        <v>9557</v>
      </c>
      <c r="V1334" s="31"/>
      <c r="W1334" s="31"/>
      <c r="X1334" s="31"/>
      <c r="Y1334" s="31"/>
      <c r="Z1334" s="31"/>
    </row>
    <row r="1335" ht="22.5" customHeight="1">
      <c r="A1335" s="30" t="s">
        <v>9558</v>
      </c>
      <c r="B1335" s="31" t="s">
        <v>9559</v>
      </c>
      <c r="C1335" s="33"/>
      <c r="D1335" s="31" t="s">
        <v>9560</v>
      </c>
      <c r="E1335" s="31" t="s">
        <v>9561</v>
      </c>
      <c r="F1335" s="31"/>
      <c r="G1335" s="31" t="s">
        <v>96</v>
      </c>
      <c r="H1335" s="31" t="s">
        <v>142</v>
      </c>
      <c r="I1335" s="31" t="s">
        <v>9562</v>
      </c>
      <c r="J1335" s="31" t="s">
        <v>84</v>
      </c>
      <c r="K1335" s="31" t="s">
        <v>173</v>
      </c>
      <c r="L1335" s="31" t="s">
        <v>654</v>
      </c>
      <c r="M1335" s="31" t="s">
        <v>101</v>
      </c>
      <c r="N1335" s="31" t="s">
        <v>155</v>
      </c>
      <c r="O1335" s="31"/>
      <c r="P1335" s="31" t="s">
        <v>4054</v>
      </c>
      <c r="Q1335" s="31"/>
      <c r="R1335" s="31" t="s">
        <v>93</v>
      </c>
      <c r="S1335" s="31" t="s">
        <v>94</v>
      </c>
      <c r="T1335" s="31" t="s">
        <v>9563</v>
      </c>
      <c r="U1335" s="31" t="s">
        <v>9564</v>
      </c>
      <c r="V1335" s="31"/>
      <c r="W1335" s="31"/>
      <c r="X1335" s="31"/>
      <c r="Y1335" s="31"/>
      <c r="Z1335" s="31"/>
    </row>
    <row r="1336" ht="22.5" customHeight="1">
      <c r="A1336" s="30" t="s">
        <v>9565</v>
      </c>
      <c r="B1336" s="31" t="s">
        <v>9566</v>
      </c>
      <c r="C1336" s="33"/>
      <c r="D1336" s="31" t="s">
        <v>9567</v>
      </c>
      <c r="E1336" s="31" t="s">
        <v>9568</v>
      </c>
      <c r="F1336" s="31"/>
      <c r="G1336" s="31" t="s">
        <v>96</v>
      </c>
      <c r="H1336" s="31" t="s">
        <v>142</v>
      </c>
      <c r="I1336" s="31" t="s">
        <v>1573</v>
      </c>
      <c r="J1336" s="31" t="s">
        <v>84</v>
      </c>
      <c r="K1336" s="31"/>
      <c r="L1336" s="31"/>
      <c r="M1336" s="31" t="s">
        <v>152</v>
      </c>
      <c r="N1336" s="31" t="s">
        <v>153</v>
      </c>
      <c r="O1336" s="31"/>
      <c r="P1336" s="31"/>
      <c r="Q1336" s="31"/>
      <c r="R1336" s="31"/>
      <c r="S1336" s="31"/>
      <c r="T1336" s="31" t="s">
        <v>9569</v>
      </c>
      <c r="U1336" s="31" t="s">
        <v>9570</v>
      </c>
      <c r="V1336" s="31"/>
      <c r="W1336" s="31"/>
      <c r="X1336" s="31"/>
      <c r="Y1336" s="31"/>
      <c r="Z1336" s="31"/>
    </row>
    <row r="1337" ht="22.5" customHeight="1">
      <c r="A1337" s="30" t="s">
        <v>9571</v>
      </c>
      <c r="B1337" s="31" t="s">
        <v>9572</v>
      </c>
      <c r="C1337" s="33"/>
      <c r="D1337" s="31" t="s">
        <v>9573</v>
      </c>
      <c r="E1337" s="31" t="s">
        <v>9574</v>
      </c>
      <c r="F1337" s="31"/>
      <c r="G1337" s="31" t="s">
        <v>35</v>
      </c>
      <c r="H1337" s="31" t="s">
        <v>142</v>
      </c>
      <c r="I1337" s="31"/>
      <c r="J1337" s="31"/>
      <c r="K1337" s="31"/>
      <c r="L1337" s="31"/>
      <c r="M1337" s="31"/>
      <c r="N1337" s="31"/>
      <c r="O1337" s="31"/>
      <c r="P1337" s="31"/>
      <c r="Q1337" s="31"/>
      <c r="R1337" s="31"/>
      <c r="S1337" s="31"/>
      <c r="T1337" s="31" t="s">
        <v>9575</v>
      </c>
      <c r="U1337" s="31" t="s">
        <v>9576</v>
      </c>
      <c r="V1337" s="31"/>
      <c r="W1337" s="31"/>
      <c r="X1337" s="31"/>
      <c r="Y1337" s="31"/>
      <c r="Z1337" s="31"/>
    </row>
    <row r="1338" ht="22.5" customHeight="1">
      <c r="A1338" s="30" t="s">
        <v>9577</v>
      </c>
      <c r="B1338" s="31" t="s">
        <v>9578</v>
      </c>
      <c r="C1338" s="33"/>
      <c r="D1338" s="31" t="s">
        <v>9579</v>
      </c>
      <c r="E1338" s="31" t="s">
        <v>9580</v>
      </c>
      <c r="F1338" s="31"/>
      <c r="G1338" s="31" t="s">
        <v>23</v>
      </c>
      <c r="H1338" s="31" t="s">
        <v>142</v>
      </c>
      <c r="I1338" s="31" t="s">
        <v>1722</v>
      </c>
      <c r="J1338" s="31" t="s">
        <v>84</v>
      </c>
      <c r="K1338" s="31"/>
      <c r="L1338" s="31"/>
      <c r="M1338" s="31" t="s">
        <v>542</v>
      </c>
      <c r="N1338" s="31" t="s">
        <v>210</v>
      </c>
      <c r="O1338" s="31"/>
      <c r="P1338" s="31"/>
      <c r="Q1338" s="31"/>
      <c r="R1338" s="31"/>
      <c r="S1338" s="31"/>
      <c r="T1338" s="31" t="s">
        <v>9581</v>
      </c>
      <c r="U1338" s="31" t="s">
        <v>9582</v>
      </c>
      <c r="V1338" s="31"/>
      <c r="W1338" s="31"/>
      <c r="X1338" s="31"/>
      <c r="Y1338" s="31"/>
      <c r="Z1338" s="31"/>
    </row>
    <row r="1339" ht="22.5" customHeight="1">
      <c r="A1339" s="30" t="s">
        <v>9583</v>
      </c>
      <c r="B1339" s="31" t="s">
        <v>9584</v>
      </c>
      <c r="C1339" s="33"/>
      <c r="D1339" s="31" t="s">
        <v>9585</v>
      </c>
      <c r="E1339" s="31" t="s">
        <v>9586</v>
      </c>
      <c r="F1339" s="31"/>
      <c r="G1339" s="31" t="s">
        <v>30</v>
      </c>
      <c r="H1339" s="31" t="s">
        <v>142</v>
      </c>
      <c r="I1339" s="31"/>
      <c r="J1339" s="31"/>
      <c r="K1339" s="31"/>
      <c r="L1339" s="31"/>
      <c r="M1339" s="31"/>
      <c r="N1339" s="31"/>
      <c r="O1339" s="31"/>
      <c r="P1339" s="31"/>
      <c r="Q1339" s="31"/>
      <c r="R1339" s="31"/>
      <c r="S1339" s="31"/>
      <c r="T1339" s="31" t="s">
        <v>9587</v>
      </c>
      <c r="U1339" s="31" t="s">
        <v>9588</v>
      </c>
      <c r="V1339" s="31"/>
      <c r="W1339" s="31"/>
      <c r="X1339" s="31"/>
      <c r="Y1339" s="31"/>
      <c r="Z1339" s="31"/>
    </row>
    <row r="1340" ht="22.5" customHeight="1">
      <c r="A1340" s="30" t="s">
        <v>9589</v>
      </c>
      <c r="B1340" s="31" t="s">
        <v>9590</v>
      </c>
      <c r="C1340" s="33"/>
      <c r="D1340" s="31" t="s">
        <v>9591</v>
      </c>
      <c r="E1340" s="31" t="s">
        <v>9592</v>
      </c>
      <c r="F1340" s="31"/>
      <c r="G1340" s="31" t="s">
        <v>37</v>
      </c>
      <c r="H1340" s="31" t="s">
        <v>142</v>
      </c>
      <c r="I1340" s="31" t="s">
        <v>225</v>
      </c>
      <c r="J1340" s="31" t="s">
        <v>377</v>
      </c>
      <c r="K1340" s="31"/>
      <c r="L1340" s="31"/>
      <c r="M1340" s="31" t="s">
        <v>108</v>
      </c>
      <c r="N1340" s="31" t="s">
        <v>101</v>
      </c>
      <c r="O1340" s="31"/>
      <c r="P1340" s="31"/>
      <c r="Q1340" s="31"/>
      <c r="R1340" s="31"/>
      <c r="S1340" s="31"/>
      <c r="T1340" s="31" t="s">
        <v>9593</v>
      </c>
      <c r="U1340" s="31" t="s">
        <v>9594</v>
      </c>
      <c r="V1340" s="31"/>
      <c r="W1340" s="31"/>
      <c r="X1340" s="31"/>
      <c r="Y1340" s="31"/>
      <c r="Z1340" s="31"/>
    </row>
    <row r="1341" ht="22.5" customHeight="1">
      <c r="A1341" s="30" t="s">
        <v>9595</v>
      </c>
      <c r="B1341" s="31" t="s">
        <v>49</v>
      </c>
      <c r="C1341" s="32" t="s">
        <v>2501</v>
      </c>
      <c r="D1341" s="31" t="s">
        <v>9596</v>
      </c>
      <c r="E1341" s="31" t="s">
        <v>9597</v>
      </c>
      <c r="F1341" s="31" t="s">
        <v>9598</v>
      </c>
      <c r="G1341" s="31" t="s">
        <v>35</v>
      </c>
      <c r="H1341" s="31" t="s">
        <v>142</v>
      </c>
      <c r="I1341" s="31" t="s">
        <v>1663</v>
      </c>
      <c r="J1341" s="31" t="s">
        <v>84</v>
      </c>
      <c r="K1341" s="31" t="s">
        <v>85</v>
      </c>
      <c r="L1341" s="31" t="s">
        <v>280</v>
      </c>
      <c r="M1341" s="31" t="s">
        <v>52</v>
      </c>
      <c r="N1341" s="31" t="s">
        <v>144</v>
      </c>
      <c r="O1341" s="31"/>
      <c r="P1341" s="31" t="s">
        <v>304</v>
      </c>
      <c r="Q1341" s="30" t="s">
        <v>9599</v>
      </c>
      <c r="R1341" s="31" t="s">
        <v>93</v>
      </c>
      <c r="S1341" s="31" t="s">
        <v>842</v>
      </c>
      <c r="T1341" s="31" t="s">
        <v>9600</v>
      </c>
      <c r="U1341" s="31" t="s">
        <v>9601</v>
      </c>
      <c r="V1341" s="31"/>
      <c r="W1341" s="31"/>
      <c r="X1341" s="31"/>
      <c r="Y1341" s="31"/>
      <c r="Z1341" s="31"/>
    </row>
    <row r="1342" ht="22.5" customHeight="1">
      <c r="A1342" s="30" t="s">
        <v>9603</v>
      </c>
      <c r="B1342" s="31" t="s">
        <v>9604</v>
      </c>
      <c r="C1342" s="33"/>
      <c r="D1342" s="31" t="s">
        <v>9605</v>
      </c>
      <c r="E1342" s="31" t="s">
        <v>9606</v>
      </c>
      <c r="F1342" s="31"/>
      <c r="G1342" s="31" t="s">
        <v>35</v>
      </c>
      <c r="H1342" s="31" t="s">
        <v>142</v>
      </c>
      <c r="I1342" s="31" t="s">
        <v>4402</v>
      </c>
      <c r="J1342" s="31" t="s">
        <v>84</v>
      </c>
      <c r="K1342" s="31"/>
      <c r="L1342" s="31"/>
      <c r="M1342" s="31" t="s">
        <v>41</v>
      </c>
      <c r="N1342" s="31" t="s">
        <v>120</v>
      </c>
      <c r="O1342" s="31"/>
      <c r="P1342" s="31"/>
      <c r="Q1342" s="31"/>
      <c r="R1342" s="31"/>
      <c r="S1342" s="31"/>
      <c r="T1342" s="31" t="s">
        <v>9607</v>
      </c>
      <c r="U1342" s="31" t="s">
        <v>9608</v>
      </c>
      <c r="V1342" s="31"/>
      <c r="W1342" s="31"/>
      <c r="X1342" s="31"/>
      <c r="Y1342" s="31"/>
      <c r="Z1342" s="31"/>
    </row>
    <row r="1343" ht="22.5" customHeight="1">
      <c r="A1343" s="30" t="s">
        <v>9609</v>
      </c>
      <c r="B1343" s="31" t="s">
        <v>9610</v>
      </c>
      <c r="C1343" s="32" t="s">
        <v>9611</v>
      </c>
      <c r="D1343" s="31" t="s">
        <v>9612</v>
      </c>
      <c r="E1343" s="31" t="s">
        <v>9613</v>
      </c>
      <c r="F1343" s="31"/>
      <c r="G1343" s="31" t="s">
        <v>35</v>
      </c>
      <c r="H1343" s="31" t="s">
        <v>142</v>
      </c>
      <c r="I1343" s="31" t="s">
        <v>9614</v>
      </c>
      <c r="J1343" s="31" t="s">
        <v>184</v>
      </c>
      <c r="K1343" s="31" t="s">
        <v>173</v>
      </c>
      <c r="L1343" s="31" t="s">
        <v>280</v>
      </c>
      <c r="M1343" s="31" t="s">
        <v>155</v>
      </c>
      <c r="N1343" s="31" t="s">
        <v>52</v>
      </c>
      <c r="O1343" s="31"/>
      <c r="P1343" s="31" t="s">
        <v>186</v>
      </c>
      <c r="Q1343" s="31"/>
      <c r="R1343" s="31" t="s">
        <v>93</v>
      </c>
      <c r="S1343" s="31" t="s">
        <v>9615</v>
      </c>
      <c r="T1343" s="31" t="s">
        <v>9616</v>
      </c>
      <c r="U1343" s="31" t="s">
        <v>9617</v>
      </c>
      <c r="V1343" s="31" t="s">
        <v>9618</v>
      </c>
      <c r="W1343" s="31"/>
      <c r="X1343" s="31"/>
      <c r="Y1343" s="31"/>
      <c r="Z1343" s="31" t="s">
        <v>9619</v>
      </c>
    </row>
    <row r="1344" ht="22.5" customHeight="1">
      <c r="A1344" s="30" t="s">
        <v>9620</v>
      </c>
      <c r="B1344" s="31" t="s">
        <v>9621</v>
      </c>
      <c r="C1344" s="33"/>
      <c r="D1344" s="31" t="s">
        <v>9622</v>
      </c>
      <c r="E1344" s="31" t="s">
        <v>9623</v>
      </c>
      <c r="F1344" s="31"/>
      <c r="G1344" s="31" t="s">
        <v>35</v>
      </c>
      <c r="H1344" s="31" t="s">
        <v>142</v>
      </c>
      <c r="I1344" s="31" t="s">
        <v>733</v>
      </c>
      <c r="J1344" s="31" t="s">
        <v>84</v>
      </c>
      <c r="K1344" s="31" t="s">
        <v>85</v>
      </c>
      <c r="L1344" s="31" t="s">
        <v>86</v>
      </c>
      <c r="M1344" s="31" t="s">
        <v>185</v>
      </c>
      <c r="N1344" s="31" t="s">
        <v>41</v>
      </c>
      <c r="O1344" s="31"/>
      <c r="P1344" s="31" t="s">
        <v>7404</v>
      </c>
      <c r="Q1344" s="31"/>
      <c r="R1344" s="31"/>
      <c r="S1344" s="31"/>
      <c r="T1344" s="31" t="s">
        <v>9624</v>
      </c>
      <c r="U1344" s="31" t="s">
        <v>9625</v>
      </c>
      <c r="V1344" s="30" t="s">
        <v>9626</v>
      </c>
      <c r="W1344" s="31"/>
      <c r="X1344" s="31"/>
      <c r="Y1344" s="31"/>
      <c r="Z1344" s="31"/>
    </row>
    <row r="1345" ht="22.5" customHeight="1">
      <c r="A1345" s="30" t="s">
        <v>9628</v>
      </c>
      <c r="B1345" s="31" t="s">
        <v>9629</v>
      </c>
      <c r="C1345" s="33"/>
      <c r="D1345" s="31" t="s">
        <v>9630</v>
      </c>
      <c r="E1345" s="31" t="s">
        <v>9631</v>
      </c>
      <c r="F1345" s="31"/>
      <c r="G1345" s="31" t="s">
        <v>30</v>
      </c>
      <c r="H1345" s="31" t="s">
        <v>142</v>
      </c>
      <c r="I1345" s="31"/>
      <c r="J1345" s="31"/>
      <c r="K1345" s="31"/>
      <c r="L1345" s="31"/>
      <c r="M1345" s="31"/>
      <c r="N1345" s="31"/>
      <c r="O1345" s="31"/>
      <c r="P1345" s="31"/>
      <c r="Q1345" s="31"/>
      <c r="R1345" s="31"/>
      <c r="S1345" s="31"/>
      <c r="T1345" s="31" t="s">
        <v>9632</v>
      </c>
      <c r="U1345" s="31" t="s">
        <v>9633</v>
      </c>
      <c r="V1345" s="31"/>
      <c r="W1345" s="31"/>
      <c r="X1345" s="31"/>
      <c r="Y1345" s="31"/>
      <c r="Z1345" s="31"/>
    </row>
    <row r="1346" ht="22.5" customHeight="1">
      <c r="A1346" s="30" t="s">
        <v>9634</v>
      </c>
      <c r="B1346" s="31" t="s">
        <v>9635</v>
      </c>
      <c r="C1346" s="33"/>
      <c r="D1346" s="31" t="s">
        <v>9636</v>
      </c>
      <c r="E1346" s="31" t="s">
        <v>9637</v>
      </c>
      <c r="F1346" s="31" t="s">
        <v>9638</v>
      </c>
      <c r="G1346" s="31" t="s">
        <v>30</v>
      </c>
      <c r="H1346" s="31" t="s">
        <v>142</v>
      </c>
      <c r="I1346" s="31" t="s">
        <v>1663</v>
      </c>
      <c r="J1346" s="31" t="s">
        <v>84</v>
      </c>
      <c r="K1346" s="31" t="s">
        <v>85</v>
      </c>
      <c r="L1346" s="31" t="s">
        <v>86</v>
      </c>
      <c r="M1346" s="31" t="s">
        <v>120</v>
      </c>
      <c r="N1346" s="31" t="s">
        <v>88</v>
      </c>
      <c r="O1346" s="31"/>
      <c r="P1346" s="31" t="s">
        <v>628</v>
      </c>
      <c r="Q1346" s="31"/>
      <c r="R1346" s="31" t="s">
        <v>93</v>
      </c>
      <c r="S1346" s="31" t="s">
        <v>94</v>
      </c>
      <c r="T1346" s="31" t="s">
        <v>9639</v>
      </c>
      <c r="U1346" s="31" t="s">
        <v>9640</v>
      </c>
      <c r="V1346" s="31"/>
      <c r="W1346" s="31"/>
      <c r="X1346" s="31"/>
      <c r="Y1346" s="31"/>
      <c r="Z1346" s="31"/>
    </row>
    <row r="1347" ht="22.5" customHeight="1">
      <c r="A1347" s="30" t="s">
        <v>9641</v>
      </c>
      <c r="B1347" s="31" t="s">
        <v>9642</v>
      </c>
      <c r="C1347" s="33"/>
      <c r="D1347" s="31" t="s">
        <v>9643</v>
      </c>
      <c r="E1347" s="31" t="s">
        <v>9644</v>
      </c>
      <c r="F1347" s="31"/>
      <c r="G1347" s="31" t="s">
        <v>30</v>
      </c>
      <c r="H1347" s="31" t="s">
        <v>142</v>
      </c>
      <c r="I1347" s="31" t="s">
        <v>3285</v>
      </c>
      <c r="J1347" s="31" t="s">
        <v>84</v>
      </c>
      <c r="K1347" s="31" t="s">
        <v>173</v>
      </c>
      <c r="L1347" s="31" t="s">
        <v>86</v>
      </c>
      <c r="M1347" s="31" t="s">
        <v>41</v>
      </c>
      <c r="N1347" s="31" t="s">
        <v>120</v>
      </c>
      <c r="O1347" s="31"/>
      <c r="P1347" s="31" t="s">
        <v>5175</v>
      </c>
      <c r="Q1347" s="31"/>
      <c r="R1347" s="31"/>
      <c r="S1347" s="31"/>
      <c r="T1347" s="31" t="s">
        <v>9645</v>
      </c>
      <c r="U1347" s="31" t="s">
        <v>9646</v>
      </c>
      <c r="V1347" s="31"/>
      <c r="W1347" s="31"/>
      <c r="X1347" s="31"/>
      <c r="Y1347" s="31"/>
      <c r="Z1347" s="31"/>
    </row>
    <row r="1348" ht="22.5" customHeight="1">
      <c r="A1348" s="30" t="s">
        <v>9647</v>
      </c>
      <c r="B1348" s="31" t="s">
        <v>9649</v>
      </c>
      <c r="C1348" s="33"/>
      <c r="D1348" s="31" t="s">
        <v>9650</v>
      </c>
      <c r="E1348" s="31" t="s">
        <v>9651</v>
      </c>
      <c r="F1348" s="31"/>
      <c r="G1348" s="31" t="s">
        <v>30</v>
      </c>
      <c r="H1348" s="31" t="s">
        <v>142</v>
      </c>
      <c r="I1348" s="31" t="s">
        <v>814</v>
      </c>
      <c r="J1348" s="31" t="s">
        <v>84</v>
      </c>
      <c r="K1348" s="31" t="s">
        <v>173</v>
      </c>
      <c r="L1348" s="31" t="s">
        <v>280</v>
      </c>
      <c r="M1348" s="31" t="s">
        <v>101</v>
      </c>
      <c r="N1348" s="31" t="s">
        <v>155</v>
      </c>
      <c r="O1348" s="31"/>
      <c r="P1348" s="31" t="s">
        <v>9652</v>
      </c>
      <c r="Q1348" s="31"/>
      <c r="R1348" s="31"/>
      <c r="S1348" s="31"/>
      <c r="T1348" s="31" t="s">
        <v>9653</v>
      </c>
      <c r="U1348" s="31" t="s">
        <v>9654</v>
      </c>
      <c r="V1348" s="30" t="s">
        <v>9655</v>
      </c>
      <c r="W1348" s="31"/>
      <c r="X1348" s="31"/>
      <c r="Y1348" s="31"/>
      <c r="Z1348" s="31"/>
    </row>
    <row r="1349" ht="22.5" customHeight="1">
      <c r="A1349" s="30" t="s">
        <v>9656</v>
      </c>
      <c r="B1349" s="31" t="s">
        <v>9657</v>
      </c>
      <c r="C1349" s="33"/>
      <c r="D1349" s="31" t="s">
        <v>9658</v>
      </c>
      <c r="E1349" s="31" t="s">
        <v>9659</v>
      </c>
      <c r="F1349" s="31"/>
      <c r="G1349" s="31" t="s">
        <v>30</v>
      </c>
      <c r="H1349" s="31" t="s">
        <v>142</v>
      </c>
      <c r="I1349" s="31" t="s">
        <v>1073</v>
      </c>
      <c r="J1349" s="31" t="s">
        <v>84</v>
      </c>
      <c r="K1349" s="31"/>
      <c r="L1349" s="31"/>
      <c r="M1349" s="31" t="s">
        <v>344</v>
      </c>
      <c r="N1349" s="31" t="s">
        <v>190</v>
      </c>
      <c r="O1349" s="31"/>
      <c r="P1349" s="31"/>
      <c r="Q1349" s="31"/>
      <c r="R1349" s="31"/>
      <c r="S1349" s="31"/>
      <c r="T1349" s="31" t="s">
        <v>9660</v>
      </c>
      <c r="U1349" s="31" t="s">
        <v>9661</v>
      </c>
      <c r="V1349" s="31"/>
      <c r="W1349" s="31"/>
      <c r="X1349" s="31"/>
      <c r="Y1349" s="31"/>
      <c r="Z1349" s="31"/>
    </row>
    <row r="1350" ht="22.5" customHeight="1">
      <c r="A1350" s="30" t="s">
        <v>9662</v>
      </c>
      <c r="B1350" s="31" t="s">
        <v>9663</v>
      </c>
      <c r="C1350" s="33"/>
      <c r="D1350" s="31" t="s">
        <v>9664</v>
      </c>
      <c r="E1350" s="31" t="s">
        <v>9665</v>
      </c>
      <c r="F1350" s="31"/>
      <c r="G1350" s="31" t="s">
        <v>30</v>
      </c>
      <c r="H1350" s="31" t="s">
        <v>142</v>
      </c>
      <c r="I1350" s="31" t="s">
        <v>319</v>
      </c>
      <c r="J1350" s="31" t="s">
        <v>84</v>
      </c>
      <c r="K1350" s="31"/>
      <c r="L1350" s="31"/>
      <c r="M1350" s="31" t="s">
        <v>88</v>
      </c>
      <c r="N1350" s="31" t="s">
        <v>89</v>
      </c>
      <c r="O1350" s="31"/>
      <c r="P1350" s="31"/>
      <c r="Q1350" s="31"/>
      <c r="R1350" s="31"/>
      <c r="S1350" s="31"/>
      <c r="T1350" s="31" t="s">
        <v>9666</v>
      </c>
      <c r="U1350" s="31" t="s">
        <v>9667</v>
      </c>
      <c r="V1350" s="31"/>
      <c r="W1350" s="31"/>
      <c r="X1350" s="31"/>
      <c r="Y1350" s="31"/>
      <c r="Z1350" s="31"/>
    </row>
    <row r="1351" ht="22.5" customHeight="1">
      <c r="A1351" s="30" t="s">
        <v>9668</v>
      </c>
      <c r="B1351" s="31" t="s">
        <v>9669</v>
      </c>
      <c r="C1351" s="33"/>
      <c r="D1351" s="31" t="s">
        <v>9670</v>
      </c>
      <c r="E1351" s="31" t="s">
        <v>9671</v>
      </c>
      <c r="F1351" s="31" t="s">
        <v>9672</v>
      </c>
      <c r="G1351" s="31" t="s">
        <v>23</v>
      </c>
      <c r="H1351" s="31" t="s">
        <v>142</v>
      </c>
      <c r="I1351" s="31" t="s">
        <v>1778</v>
      </c>
      <c r="J1351" s="31" t="s">
        <v>84</v>
      </c>
      <c r="K1351" s="31" t="s">
        <v>85</v>
      </c>
      <c r="L1351" s="31" t="s">
        <v>280</v>
      </c>
      <c r="M1351" s="39" t="s">
        <v>227</v>
      </c>
      <c r="N1351" s="39" t="s">
        <v>228</v>
      </c>
      <c r="O1351" s="31"/>
      <c r="P1351" s="31" t="s">
        <v>1000</v>
      </c>
      <c r="Q1351" s="31"/>
      <c r="R1351" s="31" t="s">
        <v>93</v>
      </c>
      <c r="S1351" s="31" t="s">
        <v>94</v>
      </c>
      <c r="T1351" s="31" t="s">
        <v>9673</v>
      </c>
      <c r="U1351" s="31" t="s">
        <v>9674</v>
      </c>
      <c r="V1351" s="31"/>
      <c r="W1351" s="31"/>
      <c r="X1351" s="31"/>
      <c r="Y1351" s="31"/>
      <c r="Z1351" s="31"/>
    </row>
    <row r="1352" ht="22.5" customHeight="1">
      <c r="A1352" s="30" t="s">
        <v>9675</v>
      </c>
      <c r="B1352" s="31" t="s">
        <v>9676</v>
      </c>
      <c r="C1352" s="33"/>
      <c r="D1352" s="31" t="s">
        <v>9677</v>
      </c>
      <c r="E1352" s="31" t="s">
        <v>9678</v>
      </c>
      <c r="F1352" s="31"/>
      <c r="G1352" s="31" t="s">
        <v>23</v>
      </c>
      <c r="H1352" s="31" t="s">
        <v>142</v>
      </c>
      <c r="I1352" s="31" t="s">
        <v>9094</v>
      </c>
      <c r="J1352" s="31" t="s">
        <v>84</v>
      </c>
      <c r="K1352" s="31"/>
      <c r="L1352" s="31"/>
      <c r="M1352" s="31" t="s">
        <v>542</v>
      </c>
      <c r="N1352" s="31" t="s">
        <v>210</v>
      </c>
      <c r="O1352" s="31"/>
      <c r="P1352" s="31"/>
      <c r="Q1352" s="31"/>
      <c r="R1352" s="31"/>
      <c r="S1352" s="31"/>
      <c r="T1352" s="31" t="s">
        <v>9679</v>
      </c>
      <c r="U1352" s="31" t="s">
        <v>9680</v>
      </c>
      <c r="V1352" s="31"/>
      <c r="W1352" s="31"/>
      <c r="X1352" s="31"/>
      <c r="Y1352" s="31"/>
      <c r="Z1352" s="31"/>
    </row>
    <row r="1353" ht="22.5" customHeight="1">
      <c r="A1353" s="30" t="s">
        <v>9681</v>
      </c>
      <c r="B1353" s="39" t="s">
        <v>9682</v>
      </c>
      <c r="C1353" s="33"/>
      <c r="D1353" s="31" t="s">
        <v>9683</v>
      </c>
      <c r="E1353" s="31" t="s">
        <v>9684</v>
      </c>
      <c r="F1353" s="31"/>
      <c r="G1353" s="31" t="s">
        <v>23</v>
      </c>
      <c r="H1353" s="31" t="s">
        <v>142</v>
      </c>
      <c r="I1353" s="31" t="s">
        <v>225</v>
      </c>
      <c r="J1353" s="31" t="s">
        <v>84</v>
      </c>
      <c r="K1353" s="31"/>
      <c r="L1353" s="31"/>
      <c r="M1353" s="39" t="s">
        <v>227</v>
      </c>
      <c r="N1353" s="39" t="s">
        <v>228</v>
      </c>
      <c r="O1353" s="31"/>
      <c r="P1353" s="31"/>
      <c r="Q1353" s="31"/>
      <c r="R1353" s="31"/>
      <c r="S1353" s="31"/>
      <c r="T1353" s="31" t="s">
        <v>9685</v>
      </c>
      <c r="U1353" s="31" t="s">
        <v>9686</v>
      </c>
      <c r="V1353" s="31"/>
      <c r="W1353" s="31"/>
      <c r="X1353" s="31"/>
      <c r="Y1353" s="31"/>
      <c r="Z1353" s="31"/>
    </row>
    <row r="1354" ht="22.5" customHeight="1">
      <c r="A1354" s="30" t="s">
        <v>9687</v>
      </c>
      <c r="B1354" s="39" t="s">
        <v>9688</v>
      </c>
      <c r="C1354" s="33"/>
      <c r="D1354" s="31" t="s">
        <v>9689</v>
      </c>
      <c r="E1354" s="31" t="s">
        <v>9690</v>
      </c>
      <c r="F1354" s="31" t="s">
        <v>9691</v>
      </c>
      <c r="G1354" s="31" t="s">
        <v>23</v>
      </c>
      <c r="H1354" s="31" t="s">
        <v>142</v>
      </c>
      <c r="I1354" s="31" t="s">
        <v>9692</v>
      </c>
      <c r="J1354" s="31" t="s">
        <v>84</v>
      </c>
      <c r="K1354" s="31" t="s">
        <v>85</v>
      </c>
      <c r="L1354" s="31" t="s">
        <v>131</v>
      </c>
      <c r="M1354" s="31" t="s">
        <v>88</v>
      </c>
      <c r="N1354" s="31" t="s">
        <v>89</v>
      </c>
      <c r="O1354" s="31"/>
      <c r="P1354" s="31"/>
      <c r="Q1354" s="30" t="s">
        <v>9693</v>
      </c>
      <c r="R1354" s="31" t="s">
        <v>93</v>
      </c>
      <c r="S1354" s="31" t="s">
        <v>689</v>
      </c>
      <c r="T1354" s="31" t="s">
        <v>9694</v>
      </c>
      <c r="U1354" s="31" t="s">
        <v>9686</v>
      </c>
      <c r="V1354" s="31"/>
      <c r="W1354" s="31"/>
      <c r="X1354" s="31"/>
      <c r="Y1354" s="31"/>
      <c r="Z1354" s="31"/>
    </row>
    <row r="1355" ht="22.5" customHeight="1">
      <c r="A1355" s="30" t="s">
        <v>9695</v>
      </c>
      <c r="B1355" s="31" t="s">
        <v>9696</v>
      </c>
      <c r="C1355" s="33"/>
      <c r="D1355" s="31" t="s">
        <v>9697</v>
      </c>
      <c r="E1355" s="31" t="s">
        <v>9698</v>
      </c>
      <c r="F1355" s="31"/>
      <c r="G1355" s="31" t="s">
        <v>29</v>
      </c>
      <c r="H1355" s="31" t="s">
        <v>142</v>
      </c>
      <c r="I1355" s="31" t="s">
        <v>4402</v>
      </c>
      <c r="J1355" s="31" t="s">
        <v>84</v>
      </c>
      <c r="K1355" s="31"/>
      <c r="L1355" s="31"/>
      <c r="M1355" s="31" t="s">
        <v>52</v>
      </c>
      <c r="N1355" s="31" t="s">
        <v>144</v>
      </c>
      <c r="O1355" s="31"/>
      <c r="P1355" s="31"/>
      <c r="Q1355" s="31"/>
      <c r="R1355" s="31"/>
      <c r="S1355" s="31"/>
      <c r="T1355" s="31" t="s">
        <v>9699</v>
      </c>
      <c r="U1355" s="31" t="s">
        <v>9700</v>
      </c>
      <c r="V1355" s="31"/>
      <c r="W1355" s="31"/>
      <c r="X1355" s="31"/>
      <c r="Y1355" s="31"/>
      <c r="Z1355" s="31"/>
    </row>
    <row r="1356" ht="22.5" customHeight="1">
      <c r="A1356" s="30" t="s">
        <v>9701</v>
      </c>
      <c r="B1356" s="31" t="s">
        <v>9702</v>
      </c>
      <c r="C1356" s="33"/>
      <c r="D1356" s="31" t="s">
        <v>9703</v>
      </c>
      <c r="E1356" s="31" t="s">
        <v>9704</v>
      </c>
      <c r="F1356" s="31" t="s">
        <v>9705</v>
      </c>
      <c r="G1356" s="31" t="s">
        <v>37</v>
      </c>
      <c r="H1356" s="31" t="s">
        <v>142</v>
      </c>
      <c r="I1356" s="31" t="s">
        <v>850</v>
      </c>
      <c r="J1356" s="31" t="s">
        <v>84</v>
      </c>
      <c r="K1356" s="31" t="s">
        <v>85</v>
      </c>
      <c r="L1356" s="31" t="s">
        <v>226</v>
      </c>
      <c r="M1356" s="31" t="s">
        <v>344</v>
      </c>
      <c r="N1356" s="31" t="s">
        <v>190</v>
      </c>
      <c r="O1356" s="31"/>
      <c r="P1356" s="31"/>
      <c r="Q1356" s="30" t="s">
        <v>9706</v>
      </c>
      <c r="R1356" s="31" t="s">
        <v>93</v>
      </c>
      <c r="S1356" s="31" t="s">
        <v>842</v>
      </c>
      <c r="T1356" s="31" t="s">
        <v>9707</v>
      </c>
      <c r="U1356" s="31" t="s">
        <v>9708</v>
      </c>
      <c r="V1356" s="31"/>
      <c r="W1356" s="31"/>
      <c r="X1356" s="31"/>
      <c r="Y1356" s="31"/>
      <c r="Z1356" s="31"/>
    </row>
    <row r="1357" ht="22.5" customHeight="1">
      <c r="A1357" s="30" t="s">
        <v>9709</v>
      </c>
      <c r="B1357" s="31" t="s">
        <v>9710</v>
      </c>
      <c r="C1357" s="33"/>
      <c r="D1357" s="31" t="s">
        <v>9711</v>
      </c>
      <c r="E1357" s="31" t="s">
        <v>9712</v>
      </c>
      <c r="F1357" s="31"/>
      <c r="G1357" s="31" t="s">
        <v>37</v>
      </c>
      <c r="H1357" s="31" t="s">
        <v>142</v>
      </c>
      <c r="I1357" s="31" t="s">
        <v>1167</v>
      </c>
      <c r="J1357" s="31" t="s">
        <v>84</v>
      </c>
      <c r="K1357" s="31"/>
      <c r="L1357" s="31"/>
      <c r="M1357" s="31" t="s">
        <v>41</v>
      </c>
      <c r="N1357" s="31" t="s">
        <v>120</v>
      </c>
      <c r="O1357" s="31"/>
      <c r="P1357" s="31"/>
      <c r="Q1357" s="31"/>
      <c r="R1357" s="31"/>
      <c r="S1357" s="31"/>
      <c r="T1357" s="31" t="s">
        <v>9713</v>
      </c>
      <c r="U1357" s="31" t="s">
        <v>9714</v>
      </c>
      <c r="V1357" s="31"/>
      <c r="W1357" s="31"/>
      <c r="X1357" s="31"/>
      <c r="Y1357" s="31"/>
      <c r="Z1357" s="31"/>
    </row>
    <row r="1358" ht="22.5" customHeight="1">
      <c r="A1358" s="30" t="s">
        <v>9715</v>
      </c>
      <c r="B1358" s="31" t="s">
        <v>2561</v>
      </c>
      <c r="C1358" s="33"/>
      <c r="D1358" s="31" t="s">
        <v>9716</v>
      </c>
      <c r="E1358" s="31" t="s">
        <v>9717</v>
      </c>
      <c r="F1358" s="31" t="s">
        <v>9718</v>
      </c>
      <c r="G1358" s="31" t="s">
        <v>37</v>
      </c>
      <c r="H1358" s="31" t="s">
        <v>142</v>
      </c>
      <c r="I1358" s="31" t="s">
        <v>814</v>
      </c>
      <c r="J1358" s="31" t="s">
        <v>84</v>
      </c>
      <c r="K1358" s="31" t="s">
        <v>85</v>
      </c>
      <c r="L1358" s="31" t="s">
        <v>280</v>
      </c>
      <c r="M1358" s="31" t="s">
        <v>41</v>
      </c>
      <c r="N1358" s="31" t="s">
        <v>120</v>
      </c>
      <c r="O1358" s="31"/>
      <c r="P1358" s="31" t="s">
        <v>503</v>
      </c>
      <c r="Q1358" s="31"/>
      <c r="R1358" s="31" t="s">
        <v>93</v>
      </c>
      <c r="S1358" s="31" t="s">
        <v>94</v>
      </c>
      <c r="T1358" s="31" t="s">
        <v>9719</v>
      </c>
      <c r="U1358" s="31" t="s">
        <v>9720</v>
      </c>
      <c r="V1358" s="31"/>
      <c r="W1358" s="31"/>
      <c r="X1358" s="31"/>
      <c r="Y1358" s="31"/>
      <c r="Z1358" s="31"/>
    </row>
    <row r="1359" ht="22.5" customHeight="1">
      <c r="A1359" s="30" t="s">
        <v>9721</v>
      </c>
      <c r="B1359" s="31" t="s">
        <v>9722</v>
      </c>
      <c r="C1359" s="33"/>
      <c r="D1359" s="31" t="s">
        <v>9723</v>
      </c>
      <c r="E1359" s="31" t="s">
        <v>9724</v>
      </c>
      <c r="F1359" s="31" t="s">
        <v>9725</v>
      </c>
      <c r="G1359" s="31" t="s">
        <v>37</v>
      </c>
      <c r="H1359" s="31" t="s">
        <v>142</v>
      </c>
      <c r="I1359" s="31" t="s">
        <v>2483</v>
      </c>
      <c r="J1359" s="31" t="s">
        <v>84</v>
      </c>
      <c r="K1359" s="31" t="s">
        <v>107</v>
      </c>
      <c r="L1359" s="31" t="s">
        <v>86</v>
      </c>
      <c r="M1359" s="31" t="s">
        <v>542</v>
      </c>
      <c r="N1359" s="31" t="s">
        <v>210</v>
      </c>
      <c r="O1359" s="31"/>
      <c r="P1359" s="31"/>
      <c r="Q1359" s="30" t="s">
        <v>9726</v>
      </c>
      <c r="R1359" s="31" t="s">
        <v>93</v>
      </c>
      <c r="S1359" s="31" t="s">
        <v>689</v>
      </c>
      <c r="T1359" s="31" t="s">
        <v>9727</v>
      </c>
      <c r="U1359" s="31" t="s">
        <v>9728</v>
      </c>
      <c r="V1359" s="31"/>
      <c r="W1359" s="31"/>
      <c r="X1359" s="31"/>
      <c r="Y1359" s="31"/>
      <c r="Z1359" s="31"/>
    </row>
    <row r="1360" ht="22.5" customHeight="1">
      <c r="A1360" s="30" t="s">
        <v>9729</v>
      </c>
      <c r="B1360" s="31" t="s">
        <v>9730</v>
      </c>
      <c r="C1360" s="33"/>
      <c r="D1360" s="31" t="s">
        <v>9731</v>
      </c>
      <c r="E1360" s="31" t="s">
        <v>9732</v>
      </c>
      <c r="F1360" s="31" t="s">
        <v>9733</v>
      </c>
      <c r="G1360" s="31" t="s">
        <v>9734</v>
      </c>
      <c r="H1360" s="31" t="s">
        <v>142</v>
      </c>
      <c r="I1360" s="31" t="s">
        <v>712</v>
      </c>
      <c r="J1360" s="31" t="s">
        <v>84</v>
      </c>
      <c r="K1360" s="31" t="s">
        <v>173</v>
      </c>
      <c r="L1360" s="31" t="s">
        <v>131</v>
      </c>
      <c r="M1360" s="31" t="s">
        <v>52</v>
      </c>
      <c r="N1360" s="31" t="s">
        <v>144</v>
      </c>
      <c r="O1360" s="31" t="s">
        <v>9735</v>
      </c>
      <c r="P1360" s="31"/>
      <c r="Q1360" s="31"/>
      <c r="R1360" s="31" t="s">
        <v>93</v>
      </c>
      <c r="S1360" s="31" t="s">
        <v>231</v>
      </c>
      <c r="T1360" s="31" t="s">
        <v>9736</v>
      </c>
      <c r="U1360" s="31" t="s">
        <v>9737</v>
      </c>
      <c r="V1360" s="31"/>
      <c r="W1360" s="31"/>
      <c r="X1360" s="31"/>
      <c r="Y1360" s="31"/>
      <c r="Z1360" s="31"/>
    </row>
    <row r="1361" ht="22.5" customHeight="1">
      <c r="A1361" s="30" t="s">
        <v>9738</v>
      </c>
      <c r="B1361" s="31" t="s">
        <v>9739</v>
      </c>
      <c r="C1361" s="33"/>
      <c r="D1361" s="31" t="s">
        <v>9740</v>
      </c>
      <c r="E1361" s="31" t="s">
        <v>9741</v>
      </c>
      <c r="F1361" s="31"/>
      <c r="G1361" s="31" t="s">
        <v>37</v>
      </c>
      <c r="H1361" s="31" t="s">
        <v>142</v>
      </c>
      <c r="I1361" s="31" t="s">
        <v>686</v>
      </c>
      <c r="J1361" s="31" t="s">
        <v>84</v>
      </c>
      <c r="K1361" s="31"/>
      <c r="L1361" s="31"/>
      <c r="M1361" s="31" t="s">
        <v>41</v>
      </c>
      <c r="N1361" s="31" t="s">
        <v>120</v>
      </c>
      <c r="O1361" s="31"/>
      <c r="P1361" s="31"/>
      <c r="Q1361" s="31"/>
      <c r="R1361" s="31"/>
      <c r="S1361" s="31"/>
      <c r="T1361" s="31" t="s">
        <v>9742</v>
      </c>
      <c r="U1361" s="31" t="s">
        <v>9743</v>
      </c>
      <c r="V1361" s="31"/>
      <c r="W1361" s="31"/>
      <c r="X1361" s="31"/>
      <c r="Y1361" s="31"/>
      <c r="Z1361" s="31"/>
    </row>
    <row r="1362" ht="22.5" customHeight="1">
      <c r="A1362" s="30" t="s">
        <v>9744</v>
      </c>
      <c r="B1362" s="31" t="s">
        <v>2140</v>
      </c>
      <c r="C1362" s="33"/>
      <c r="D1362" s="31" t="s">
        <v>9745</v>
      </c>
      <c r="E1362" s="31" t="s">
        <v>9746</v>
      </c>
      <c r="F1362" s="31" t="s">
        <v>9747</v>
      </c>
      <c r="G1362" s="31" t="s">
        <v>37</v>
      </c>
      <c r="H1362" s="31" t="s">
        <v>142</v>
      </c>
      <c r="I1362" s="31" t="s">
        <v>1722</v>
      </c>
      <c r="J1362" s="31" t="s">
        <v>84</v>
      </c>
      <c r="K1362" s="31" t="s">
        <v>107</v>
      </c>
      <c r="L1362" s="31" t="s">
        <v>654</v>
      </c>
      <c r="M1362" s="31" t="s">
        <v>144</v>
      </c>
      <c r="N1362" s="31" t="s">
        <v>88</v>
      </c>
      <c r="O1362" s="31"/>
      <c r="P1362" s="31" t="s">
        <v>109</v>
      </c>
      <c r="Q1362" s="31"/>
      <c r="R1362" s="31" t="s">
        <v>93</v>
      </c>
      <c r="S1362" s="31" t="s">
        <v>3101</v>
      </c>
      <c r="T1362" s="31" t="s">
        <v>9748</v>
      </c>
      <c r="U1362" s="31" t="s">
        <v>9749</v>
      </c>
      <c r="V1362" s="31"/>
      <c r="W1362" s="31"/>
      <c r="X1362" s="31" t="s">
        <v>9750</v>
      </c>
      <c r="Y1362" s="31"/>
      <c r="Z1362" s="31"/>
    </row>
    <row r="1363" ht="22.5" customHeight="1">
      <c r="A1363" s="30" t="s">
        <v>9751</v>
      </c>
      <c r="B1363" s="31" t="s">
        <v>9752</v>
      </c>
      <c r="C1363" s="33"/>
      <c r="D1363" s="31" t="s">
        <v>9753</v>
      </c>
      <c r="E1363" s="31" t="s">
        <v>9754</v>
      </c>
      <c r="F1363" s="31"/>
      <c r="G1363" s="31" t="s">
        <v>37</v>
      </c>
      <c r="H1363" s="31" t="s">
        <v>142</v>
      </c>
      <c r="I1363" s="31"/>
      <c r="J1363" s="31"/>
      <c r="K1363" s="31"/>
      <c r="L1363" s="31"/>
      <c r="M1363" s="31"/>
      <c r="N1363" s="31"/>
      <c r="O1363" s="31"/>
      <c r="P1363" s="31"/>
      <c r="Q1363" s="31"/>
      <c r="R1363" s="31"/>
      <c r="S1363" s="31"/>
      <c r="T1363" s="31" t="s">
        <v>9755</v>
      </c>
      <c r="U1363" s="31" t="s">
        <v>9756</v>
      </c>
      <c r="V1363" s="31"/>
      <c r="W1363" s="31"/>
      <c r="X1363" s="31"/>
      <c r="Y1363" s="31"/>
      <c r="Z1363" s="31"/>
    </row>
    <row r="1364" ht="22.5" customHeight="1">
      <c r="A1364" s="30" t="s">
        <v>9757</v>
      </c>
      <c r="B1364" s="31" t="s">
        <v>9758</v>
      </c>
      <c r="C1364" s="33"/>
      <c r="D1364" s="31" t="s">
        <v>9759</v>
      </c>
      <c r="E1364" s="31" t="s">
        <v>9760</v>
      </c>
      <c r="F1364" s="31"/>
      <c r="G1364" s="31" t="s">
        <v>37</v>
      </c>
      <c r="H1364" s="31" t="s">
        <v>142</v>
      </c>
      <c r="I1364" s="31" t="s">
        <v>225</v>
      </c>
      <c r="J1364" s="31" t="s">
        <v>84</v>
      </c>
      <c r="K1364" s="31"/>
      <c r="L1364" s="31"/>
      <c r="M1364" s="31" t="s">
        <v>41</v>
      </c>
      <c r="N1364" s="31" t="s">
        <v>120</v>
      </c>
      <c r="O1364" s="31"/>
      <c r="P1364" s="31"/>
      <c r="Q1364" s="31"/>
      <c r="R1364" s="31"/>
      <c r="S1364" s="31"/>
      <c r="T1364" s="31" t="s">
        <v>9761</v>
      </c>
      <c r="U1364" s="31" t="s">
        <v>9762</v>
      </c>
      <c r="V1364" s="31"/>
      <c r="W1364" s="31"/>
      <c r="X1364" s="31"/>
      <c r="Y1364" s="31"/>
      <c r="Z1364" s="31"/>
    </row>
    <row r="1365" ht="22.5" customHeight="1">
      <c r="A1365" s="30" t="s">
        <v>9763</v>
      </c>
      <c r="B1365" s="31" t="s">
        <v>9764</v>
      </c>
      <c r="C1365" s="33"/>
      <c r="D1365" s="31" t="s">
        <v>9765</v>
      </c>
      <c r="E1365" s="31" t="s">
        <v>9766</v>
      </c>
      <c r="F1365" s="31"/>
      <c r="G1365" s="31" t="s">
        <v>37</v>
      </c>
      <c r="H1365" s="31" t="s">
        <v>142</v>
      </c>
      <c r="I1365" s="31"/>
      <c r="J1365" s="31"/>
      <c r="K1365" s="31"/>
      <c r="L1365" s="31"/>
      <c r="M1365" s="31"/>
      <c r="N1365" s="31"/>
      <c r="O1365" s="31"/>
      <c r="P1365" s="31"/>
      <c r="Q1365" s="31"/>
      <c r="R1365" s="31"/>
      <c r="S1365" s="31"/>
      <c r="T1365" s="31" t="s">
        <v>9767</v>
      </c>
      <c r="U1365" s="31" t="s">
        <v>9768</v>
      </c>
      <c r="V1365" s="31"/>
      <c r="W1365" s="31"/>
      <c r="X1365" s="31"/>
      <c r="Y1365" s="31"/>
      <c r="Z1365" s="31"/>
    </row>
    <row r="1366" ht="22.5" customHeight="1">
      <c r="A1366" s="30" t="s">
        <v>9769</v>
      </c>
      <c r="B1366" s="31" t="s">
        <v>9770</v>
      </c>
      <c r="C1366" s="33"/>
      <c r="D1366" s="31" t="s">
        <v>9771</v>
      </c>
      <c r="E1366" s="31" t="s">
        <v>9772</v>
      </c>
      <c r="F1366" s="31" t="s">
        <v>9773</v>
      </c>
      <c r="G1366" s="31" t="s">
        <v>96</v>
      </c>
      <c r="H1366" s="31" t="s">
        <v>142</v>
      </c>
      <c r="I1366" s="31" t="s">
        <v>4021</v>
      </c>
      <c r="J1366" s="31" t="s">
        <v>84</v>
      </c>
      <c r="K1366" s="31" t="s">
        <v>107</v>
      </c>
      <c r="L1366" s="31" t="s">
        <v>654</v>
      </c>
      <c r="M1366" s="31" t="s">
        <v>52</v>
      </c>
      <c r="N1366" s="31" t="s">
        <v>144</v>
      </c>
      <c r="O1366" s="31"/>
      <c r="P1366" s="31" t="s">
        <v>503</v>
      </c>
      <c r="Q1366" s="31"/>
      <c r="R1366" s="31"/>
      <c r="S1366" s="31"/>
      <c r="T1366" s="31" t="s">
        <v>9774</v>
      </c>
      <c r="U1366" s="31" t="s">
        <v>9775</v>
      </c>
      <c r="V1366" s="31"/>
      <c r="W1366" s="31"/>
      <c r="X1366" s="31"/>
      <c r="Y1366" s="31"/>
      <c r="Z1366" s="31"/>
    </row>
    <row r="1367" ht="22.5" customHeight="1">
      <c r="A1367" s="30" t="s">
        <v>9776</v>
      </c>
      <c r="B1367" s="31" t="s">
        <v>9777</v>
      </c>
      <c r="C1367" s="33"/>
      <c r="D1367" s="31" t="s">
        <v>9778</v>
      </c>
      <c r="E1367" s="31" t="s">
        <v>9779</v>
      </c>
      <c r="F1367" s="31"/>
      <c r="G1367" s="31"/>
      <c r="H1367" s="31"/>
      <c r="I1367" s="31"/>
      <c r="J1367" s="31"/>
      <c r="K1367" s="31"/>
      <c r="L1367" s="31"/>
      <c r="M1367" s="31"/>
      <c r="N1367" s="31"/>
      <c r="O1367" s="31"/>
      <c r="P1367" s="31"/>
      <c r="Q1367" s="31"/>
      <c r="R1367" s="31"/>
      <c r="S1367" s="31"/>
      <c r="T1367" s="31" t="s">
        <v>9780</v>
      </c>
      <c r="U1367" s="31" t="s">
        <v>9781</v>
      </c>
      <c r="V1367" s="31"/>
      <c r="W1367" s="31"/>
      <c r="X1367" s="31"/>
      <c r="Y1367" s="31"/>
      <c r="Z1367" s="31"/>
    </row>
    <row r="1368" ht="22.5" customHeight="1">
      <c r="A1368" s="30" t="s">
        <v>9782</v>
      </c>
      <c r="B1368" s="31" t="s">
        <v>9783</v>
      </c>
      <c r="C1368" s="33"/>
      <c r="D1368" s="31" t="s">
        <v>9784</v>
      </c>
      <c r="E1368" s="31" t="s">
        <v>9785</v>
      </c>
      <c r="F1368" s="31"/>
      <c r="G1368" s="31" t="s">
        <v>23</v>
      </c>
      <c r="H1368" s="31" t="s">
        <v>142</v>
      </c>
      <c r="I1368" s="31" t="s">
        <v>935</v>
      </c>
      <c r="J1368" s="31" t="s">
        <v>84</v>
      </c>
      <c r="K1368" s="31"/>
      <c r="L1368" s="31"/>
      <c r="M1368" s="31" t="s">
        <v>152</v>
      </c>
      <c r="N1368" s="31" t="s">
        <v>153</v>
      </c>
      <c r="O1368" s="31"/>
      <c r="P1368" s="31"/>
      <c r="Q1368" s="31"/>
      <c r="R1368" s="31"/>
      <c r="S1368" s="31"/>
      <c r="T1368" s="31" t="s">
        <v>9786</v>
      </c>
      <c r="U1368" s="31" t="s">
        <v>9787</v>
      </c>
      <c r="V1368" s="31"/>
      <c r="W1368" s="31"/>
      <c r="X1368" s="31"/>
      <c r="Y1368" s="31"/>
      <c r="Z1368" s="31"/>
    </row>
    <row r="1369" ht="22.5" customHeight="1">
      <c r="A1369" s="30" t="s">
        <v>9788</v>
      </c>
      <c r="B1369" s="31" t="s">
        <v>9789</v>
      </c>
      <c r="C1369" s="33"/>
      <c r="D1369" s="31" t="s">
        <v>9790</v>
      </c>
      <c r="E1369" s="31" t="s">
        <v>9791</v>
      </c>
      <c r="F1369" s="31"/>
      <c r="G1369" s="31" t="s">
        <v>9792</v>
      </c>
      <c r="H1369" s="31" t="s">
        <v>142</v>
      </c>
      <c r="I1369" s="31"/>
      <c r="J1369" s="31"/>
      <c r="K1369" s="31"/>
      <c r="L1369" s="31"/>
      <c r="M1369" s="31"/>
      <c r="N1369" s="31"/>
      <c r="O1369" s="31"/>
      <c r="P1369" s="31"/>
      <c r="Q1369" s="31"/>
      <c r="R1369" s="31"/>
      <c r="S1369" s="31"/>
      <c r="T1369" s="31" t="s">
        <v>9793</v>
      </c>
      <c r="U1369" s="31" t="s">
        <v>9794</v>
      </c>
      <c r="V1369" s="31"/>
      <c r="W1369" s="31"/>
      <c r="X1369" s="31"/>
      <c r="Y1369" s="31"/>
      <c r="Z1369" s="31"/>
    </row>
    <row r="1370" ht="22.5" customHeight="1">
      <c r="A1370" s="30" t="s">
        <v>9796</v>
      </c>
      <c r="B1370" s="31" t="s">
        <v>9797</v>
      </c>
      <c r="C1370" s="33"/>
      <c r="D1370" s="31" t="s">
        <v>9798</v>
      </c>
      <c r="E1370" s="31" t="s">
        <v>9799</v>
      </c>
      <c r="F1370" s="31"/>
      <c r="G1370" s="31" t="s">
        <v>23</v>
      </c>
      <c r="H1370" s="31" t="s">
        <v>142</v>
      </c>
      <c r="I1370" s="31" t="s">
        <v>119</v>
      </c>
      <c r="J1370" s="31" t="s">
        <v>84</v>
      </c>
      <c r="K1370" s="31"/>
      <c r="L1370" s="31"/>
      <c r="M1370" s="31" t="s">
        <v>41</v>
      </c>
      <c r="N1370" s="31" t="s">
        <v>120</v>
      </c>
      <c r="O1370" s="31"/>
      <c r="P1370" s="31"/>
      <c r="Q1370" s="31"/>
      <c r="R1370" s="31"/>
      <c r="S1370" s="31"/>
      <c r="T1370" s="31" t="s">
        <v>9800</v>
      </c>
      <c r="U1370" s="31" t="s">
        <v>9801</v>
      </c>
      <c r="V1370" s="31"/>
      <c r="W1370" s="31"/>
      <c r="X1370" s="31"/>
      <c r="Y1370" s="31"/>
      <c r="Z1370" s="31"/>
    </row>
    <row r="1371" ht="22.5" customHeight="1">
      <c r="A1371" s="30" t="s">
        <v>9802</v>
      </c>
      <c r="B1371" s="31" t="s">
        <v>9803</v>
      </c>
      <c r="C1371" s="33"/>
      <c r="D1371" s="31" t="s">
        <v>9804</v>
      </c>
      <c r="E1371" s="31" t="s">
        <v>9805</v>
      </c>
      <c r="F1371" s="31"/>
      <c r="G1371" s="31" t="s">
        <v>29</v>
      </c>
      <c r="H1371" s="31" t="s">
        <v>142</v>
      </c>
      <c r="I1371" s="31" t="s">
        <v>686</v>
      </c>
      <c r="J1371" s="31" t="s">
        <v>84</v>
      </c>
      <c r="K1371" s="31"/>
      <c r="L1371" s="31"/>
      <c r="M1371" s="39" t="s">
        <v>227</v>
      </c>
      <c r="N1371" s="39" t="s">
        <v>228</v>
      </c>
      <c r="O1371" s="31"/>
      <c r="P1371" s="31"/>
      <c r="Q1371" s="31"/>
      <c r="R1371" s="31"/>
      <c r="S1371" s="31"/>
      <c r="T1371" s="31" t="s">
        <v>9806</v>
      </c>
      <c r="U1371" s="31" t="s">
        <v>9807</v>
      </c>
      <c r="V1371" s="31"/>
      <c r="W1371" s="31"/>
      <c r="X1371" s="31"/>
      <c r="Y1371" s="31"/>
      <c r="Z1371" s="31"/>
    </row>
    <row r="1372" ht="22.5" customHeight="1">
      <c r="A1372" s="30" t="s">
        <v>9808</v>
      </c>
      <c r="B1372" s="31" t="s">
        <v>9809</v>
      </c>
      <c r="C1372" s="33"/>
      <c r="D1372" s="31" t="s">
        <v>9810</v>
      </c>
      <c r="E1372" s="31" t="s">
        <v>9811</v>
      </c>
      <c r="F1372" s="31"/>
      <c r="G1372" s="31" t="s">
        <v>96</v>
      </c>
      <c r="H1372" s="31" t="s">
        <v>142</v>
      </c>
      <c r="I1372" s="31" t="s">
        <v>1699</v>
      </c>
      <c r="J1372" s="31" t="s">
        <v>377</v>
      </c>
      <c r="K1372" s="31" t="s">
        <v>85</v>
      </c>
      <c r="L1372" s="31" t="s">
        <v>86</v>
      </c>
      <c r="M1372" s="39" t="s">
        <v>227</v>
      </c>
      <c r="N1372" s="39" t="s">
        <v>228</v>
      </c>
      <c r="O1372" s="31"/>
      <c r="P1372" s="31" t="s">
        <v>9812</v>
      </c>
      <c r="Q1372" s="31"/>
      <c r="R1372" s="31" t="s">
        <v>93</v>
      </c>
      <c r="S1372" s="31" t="s">
        <v>94</v>
      </c>
      <c r="T1372" s="31" t="s">
        <v>9813</v>
      </c>
      <c r="U1372" s="31" t="s">
        <v>9814</v>
      </c>
      <c r="V1372" s="31" t="s">
        <v>9815</v>
      </c>
      <c r="W1372" s="31"/>
      <c r="X1372" s="31"/>
      <c r="Y1372" s="31"/>
      <c r="Z1372" s="31"/>
    </row>
    <row r="1373" ht="22.5" customHeight="1">
      <c r="A1373" s="30" t="s">
        <v>9816</v>
      </c>
      <c r="B1373" s="31" t="s">
        <v>9817</v>
      </c>
      <c r="C1373" s="33"/>
      <c r="D1373" s="31" t="s">
        <v>9818</v>
      </c>
      <c r="E1373" s="31" t="s">
        <v>9819</v>
      </c>
      <c r="F1373" s="31" t="s">
        <v>9820</v>
      </c>
      <c r="G1373" s="31" t="s">
        <v>23</v>
      </c>
      <c r="H1373" s="31" t="s">
        <v>142</v>
      </c>
      <c r="I1373" s="31" t="s">
        <v>291</v>
      </c>
      <c r="J1373" s="31" t="s">
        <v>84</v>
      </c>
      <c r="K1373" s="31" t="s">
        <v>107</v>
      </c>
      <c r="L1373" s="31" t="s">
        <v>280</v>
      </c>
      <c r="M1373" s="31" t="s">
        <v>120</v>
      </c>
      <c r="N1373" s="31" t="s">
        <v>88</v>
      </c>
      <c r="O1373" s="31"/>
      <c r="P1373" s="31"/>
      <c r="Q1373" s="30" t="s">
        <v>9821</v>
      </c>
      <c r="R1373" s="31" t="s">
        <v>93</v>
      </c>
      <c r="S1373" s="31" t="s">
        <v>689</v>
      </c>
      <c r="T1373" s="31" t="s">
        <v>9822</v>
      </c>
      <c r="U1373" s="31" t="s">
        <v>9823</v>
      </c>
      <c r="V1373" s="31"/>
      <c r="W1373" s="31"/>
      <c r="X1373" s="31"/>
      <c r="Y1373" s="31"/>
      <c r="Z1373" s="31"/>
    </row>
    <row r="1374" ht="22.5" customHeight="1">
      <c r="A1374" s="30" t="s">
        <v>9824</v>
      </c>
      <c r="B1374" s="31" t="s">
        <v>9825</v>
      </c>
      <c r="C1374" s="33"/>
      <c r="D1374" s="31" t="s">
        <v>9826</v>
      </c>
      <c r="E1374" s="31" t="s">
        <v>9827</v>
      </c>
      <c r="F1374" s="31" t="s">
        <v>9828</v>
      </c>
      <c r="G1374" s="31" t="s">
        <v>29</v>
      </c>
      <c r="H1374" s="31" t="s">
        <v>142</v>
      </c>
      <c r="I1374" s="31" t="s">
        <v>935</v>
      </c>
      <c r="J1374" s="31" t="s">
        <v>84</v>
      </c>
      <c r="K1374" s="31" t="s">
        <v>107</v>
      </c>
      <c r="L1374" s="31" t="s">
        <v>654</v>
      </c>
      <c r="M1374" s="31" t="s">
        <v>152</v>
      </c>
      <c r="N1374" s="31" t="s">
        <v>153</v>
      </c>
      <c r="O1374" s="31"/>
      <c r="P1374" s="31"/>
      <c r="Q1374" s="31"/>
      <c r="R1374" s="31" t="s">
        <v>93</v>
      </c>
      <c r="S1374" s="31" t="s">
        <v>94</v>
      </c>
      <c r="T1374" s="31" t="s">
        <v>9829</v>
      </c>
      <c r="U1374" s="31" t="s">
        <v>9830</v>
      </c>
      <c r="V1374" s="31"/>
      <c r="W1374" s="31"/>
      <c r="X1374" s="31"/>
      <c r="Y1374" s="31"/>
      <c r="Z1374" s="31"/>
    </row>
    <row r="1375" ht="22.5" customHeight="1">
      <c r="A1375" s="30" t="s">
        <v>9831</v>
      </c>
      <c r="B1375" s="31" t="s">
        <v>1118</v>
      </c>
      <c r="C1375" s="32" t="s">
        <v>0</v>
      </c>
      <c r="D1375" s="31" t="s">
        <v>9832</v>
      </c>
      <c r="E1375" s="31" t="s">
        <v>9833</v>
      </c>
      <c r="F1375" s="31" t="s">
        <v>9834</v>
      </c>
      <c r="G1375" s="31" t="s">
        <v>30</v>
      </c>
      <c r="H1375" s="31" t="s">
        <v>142</v>
      </c>
      <c r="I1375" s="31" t="s">
        <v>264</v>
      </c>
      <c r="J1375" s="31" t="s">
        <v>84</v>
      </c>
      <c r="K1375" s="31" t="s">
        <v>85</v>
      </c>
      <c r="L1375" s="31" t="s">
        <v>226</v>
      </c>
      <c r="M1375" s="31" t="s">
        <v>88</v>
      </c>
      <c r="N1375" s="31" t="s">
        <v>89</v>
      </c>
      <c r="O1375" s="31"/>
      <c r="P1375" s="31"/>
      <c r="Q1375" s="31"/>
      <c r="R1375" s="31" t="s">
        <v>93</v>
      </c>
      <c r="S1375" s="31" t="s">
        <v>94</v>
      </c>
      <c r="T1375" s="31" t="s">
        <v>9835</v>
      </c>
      <c r="U1375" s="31" t="s">
        <v>9836</v>
      </c>
      <c r="V1375" s="31"/>
      <c r="W1375" s="31"/>
      <c r="X1375" s="31"/>
      <c r="Y1375" s="31"/>
      <c r="Z1375" s="31"/>
    </row>
    <row r="1376" ht="22.5" customHeight="1">
      <c r="A1376" s="30" t="s">
        <v>9837</v>
      </c>
      <c r="B1376" s="31" t="s">
        <v>9838</v>
      </c>
      <c r="C1376" s="33"/>
      <c r="D1376" s="31" t="s">
        <v>9839</v>
      </c>
      <c r="E1376" s="31" t="s">
        <v>9840</v>
      </c>
      <c r="F1376" s="31" t="s">
        <v>9841</v>
      </c>
      <c r="G1376" s="31" t="s">
        <v>29</v>
      </c>
      <c r="H1376" s="31" t="s">
        <v>142</v>
      </c>
      <c r="I1376" s="31" t="s">
        <v>877</v>
      </c>
      <c r="J1376" s="31" t="s">
        <v>84</v>
      </c>
      <c r="K1376" s="31" t="s">
        <v>173</v>
      </c>
      <c r="L1376" s="31" t="s">
        <v>86</v>
      </c>
      <c r="M1376" s="31" t="s">
        <v>41</v>
      </c>
      <c r="N1376" s="31" t="s">
        <v>120</v>
      </c>
      <c r="O1376" s="31" t="s">
        <v>9842</v>
      </c>
      <c r="P1376" s="31" t="s">
        <v>503</v>
      </c>
      <c r="Q1376" s="31"/>
      <c r="R1376" s="31" t="s">
        <v>93</v>
      </c>
      <c r="S1376" s="31" t="s">
        <v>231</v>
      </c>
      <c r="T1376" s="31" t="s">
        <v>9844</v>
      </c>
      <c r="U1376" s="31" t="s">
        <v>9845</v>
      </c>
      <c r="V1376" s="31"/>
      <c r="W1376" s="31"/>
      <c r="X1376" s="31"/>
      <c r="Y1376" s="31"/>
      <c r="Z1376" s="31"/>
    </row>
    <row r="1377" ht="22.5" customHeight="1">
      <c r="A1377" s="30" t="s">
        <v>9846</v>
      </c>
      <c r="B1377" s="31" t="s">
        <v>9847</v>
      </c>
      <c r="C1377" s="33"/>
      <c r="D1377" s="31" t="s">
        <v>9848</v>
      </c>
      <c r="E1377" s="31" t="s">
        <v>9849</v>
      </c>
      <c r="F1377" s="31" t="s">
        <v>9850</v>
      </c>
      <c r="G1377" s="31" t="s">
        <v>68</v>
      </c>
      <c r="H1377" s="31" t="s">
        <v>142</v>
      </c>
      <c r="I1377" s="31" t="s">
        <v>814</v>
      </c>
      <c r="J1377" s="31" t="s">
        <v>84</v>
      </c>
      <c r="K1377" s="31" t="s">
        <v>85</v>
      </c>
      <c r="L1377" s="31" t="s">
        <v>226</v>
      </c>
      <c r="M1377" s="31" t="s">
        <v>41</v>
      </c>
      <c r="N1377" s="31" t="s">
        <v>120</v>
      </c>
      <c r="O1377" s="31"/>
      <c r="P1377" s="31"/>
      <c r="Q1377" s="31"/>
      <c r="R1377" s="31" t="s">
        <v>93</v>
      </c>
      <c r="S1377" s="31" t="s">
        <v>94</v>
      </c>
      <c r="T1377" s="31" t="s">
        <v>9851</v>
      </c>
      <c r="U1377" s="31" t="s">
        <v>9852</v>
      </c>
      <c r="V1377" s="31"/>
      <c r="W1377" s="31"/>
      <c r="X1377" s="31"/>
      <c r="Y1377" s="31"/>
      <c r="Z1377" s="31"/>
    </row>
    <row r="1378" ht="22.5" customHeight="1">
      <c r="A1378" s="30" t="s">
        <v>9853</v>
      </c>
      <c r="B1378" s="31" t="s">
        <v>9854</v>
      </c>
      <c r="C1378" s="33"/>
      <c r="D1378" s="31" t="s">
        <v>9855</v>
      </c>
      <c r="E1378" s="31" t="s">
        <v>9856</v>
      </c>
      <c r="F1378" s="31"/>
      <c r="G1378" s="31" t="s">
        <v>35</v>
      </c>
      <c r="H1378" s="31" t="s">
        <v>142</v>
      </c>
      <c r="I1378" s="31" t="s">
        <v>119</v>
      </c>
      <c r="J1378" s="31" t="s">
        <v>84</v>
      </c>
      <c r="K1378" s="31"/>
      <c r="L1378" s="31"/>
      <c r="M1378" s="31" t="s">
        <v>344</v>
      </c>
      <c r="N1378" s="31" t="s">
        <v>190</v>
      </c>
      <c r="O1378" s="31"/>
      <c r="P1378" s="31"/>
      <c r="Q1378" s="31"/>
      <c r="R1378" s="31"/>
      <c r="S1378" s="31"/>
      <c r="T1378" s="31" t="s">
        <v>9857</v>
      </c>
      <c r="U1378" s="31" t="s">
        <v>9858</v>
      </c>
      <c r="V1378" s="31"/>
      <c r="W1378" s="31"/>
      <c r="X1378" s="31"/>
      <c r="Y1378" s="31"/>
      <c r="Z1378" s="31"/>
    </row>
    <row r="1379" ht="22.5" customHeight="1">
      <c r="A1379" s="30" t="s">
        <v>9859</v>
      </c>
      <c r="B1379" s="31" t="s">
        <v>9860</v>
      </c>
      <c r="C1379" s="33"/>
      <c r="D1379" s="31" t="s">
        <v>9861</v>
      </c>
      <c r="E1379" s="31" t="s">
        <v>9862</v>
      </c>
      <c r="F1379" s="31" t="s">
        <v>9863</v>
      </c>
      <c r="G1379" s="31" t="s">
        <v>29</v>
      </c>
      <c r="H1379" s="31" t="s">
        <v>142</v>
      </c>
      <c r="I1379" s="31" t="s">
        <v>319</v>
      </c>
      <c r="J1379" s="31" t="s">
        <v>84</v>
      </c>
      <c r="K1379" s="31" t="s">
        <v>173</v>
      </c>
      <c r="L1379" s="31" t="s">
        <v>226</v>
      </c>
      <c r="M1379" s="31" t="s">
        <v>41</v>
      </c>
      <c r="N1379" s="31" t="s">
        <v>120</v>
      </c>
      <c r="O1379" s="31" t="s">
        <v>9864</v>
      </c>
      <c r="P1379" s="31" t="s">
        <v>399</v>
      </c>
      <c r="Q1379" s="31"/>
      <c r="R1379" s="31" t="s">
        <v>93</v>
      </c>
      <c r="S1379" s="31" t="s">
        <v>6743</v>
      </c>
      <c r="T1379" s="31" t="s">
        <v>9865</v>
      </c>
      <c r="U1379" s="31" t="s">
        <v>9866</v>
      </c>
      <c r="V1379" s="31"/>
      <c r="W1379" s="31"/>
      <c r="X1379" s="31"/>
      <c r="Y1379" s="31"/>
      <c r="Z1379" s="31" t="s">
        <v>9867</v>
      </c>
    </row>
    <row r="1380" ht="22.5" customHeight="1">
      <c r="A1380" s="30" t="s">
        <v>9868</v>
      </c>
      <c r="B1380" s="31" t="s">
        <v>9869</v>
      </c>
      <c r="C1380" s="33"/>
      <c r="D1380" s="31" t="s">
        <v>9870</v>
      </c>
      <c r="E1380" s="31" t="s">
        <v>9871</v>
      </c>
      <c r="F1380" s="31"/>
      <c r="G1380" s="31" t="s">
        <v>23</v>
      </c>
      <c r="H1380" s="31" t="s">
        <v>142</v>
      </c>
      <c r="I1380" s="31" t="s">
        <v>1592</v>
      </c>
      <c r="J1380" s="31" t="s">
        <v>84</v>
      </c>
      <c r="K1380" s="31" t="s">
        <v>173</v>
      </c>
      <c r="L1380" s="31" t="s">
        <v>226</v>
      </c>
      <c r="M1380" s="31" t="s">
        <v>41</v>
      </c>
      <c r="N1380" s="31" t="s">
        <v>120</v>
      </c>
      <c r="O1380" s="31"/>
      <c r="P1380" s="31"/>
      <c r="Q1380" s="31"/>
      <c r="R1380" s="31"/>
      <c r="S1380" s="31"/>
      <c r="T1380" s="31" t="s">
        <v>9872</v>
      </c>
      <c r="U1380" s="31" t="s">
        <v>9873</v>
      </c>
      <c r="V1380" s="31"/>
      <c r="W1380" s="31"/>
      <c r="X1380" s="31"/>
      <c r="Y1380" s="31"/>
      <c r="Z1380" s="31"/>
    </row>
    <row r="1381" ht="22.5" customHeight="1">
      <c r="A1381" s="30" t="s">
        <v>9874</v>
      </c>
      <c r="B1381" s="31" t="s">
        <v>1281</v>
      </c>
      <c r="C1381" s="33"/>
      <c r="D1381" s="31" t="s">
        <v>9875</v>
      </c>
      <c r="E1381" s="31" t="s">
        <v>9876</v>
      </c>
      <c r="F1381" s="31" t="s">
        <v>9877</v>
      </c>
      <c r="G1381" s="31" t="s">
        <v>29</v>
      </c>
      <c r="H1381" s="31" t="s">
        <v>142</v>
      </c>
      <c r="I1381" s="31" t="s">
        <v>444</v>
      </c>
      <c r="J1381" s="31" t="s">
        <v>84</v>
      </c>
      <c r="K1381" s="31" t="s">
        <v>85</v>
      </c>
      <c r="L1381" s="31" t="s">
        <v>280</v>
      </c>
      <c r="M1381" s="31" t="s">
        <v>344</v>
      </c>
      <c r="N1381" s="31" t="s">
        <v>190</v>
      </c>
      <c r="O1381" s="31"/>
      <c r="P1381" s="31"/>
      <c r="Q1381" s="31"/>
      <c r="R1381" s="31" t="s">
        <v>93</v>
      </c>
      <c r="S1381" s="31" t="s">
        <v>94</v>
      </c>
      <c r="T1381" s="31" t="s">
        <v>9878</v>
      </c>
      <c r="U1381" s="31" t="s">
        <v>9879</v>
      </c>
      <c r="V1381" s="30" t="s">
        <v>9880</v>
      </c>
      <c r="W1381" s="31"/>
      <c r="X1381" s="31"/>
      <c r="Y1381" s="31"/>
      <c r="Z1381" s="31"/>
    </row>
    <row r="1382" ht="22.5" customHeight="1">
      <c r="A1382" s="30" t="s">
        <v>9881</v>
      </c>
      <c r="B1382" s="39" t="s">
        <v>3699</v>
      </c>
      <c r="C1382" s="33"/>
      <c r="D1382" s="31" t="s">
        <v>9882</v>
      </c>
      <c r="E1382" s="31" t="s">
        <v>9883</v>
      </c>
      <c r="F1382" s="31" t="s">
        <v>9884</v>
      </c>
      <c r="G1382" s="31" t="s">
        <v>29</v>
      </c>
      <c r="H1382" s="31" t="s">
        <v>142</v>
      </c>
      <c r="I1382" s="31" t="s">
        <v>1699</v>
      </c>
      <c r="J1382" s="31" t="s">
        <v>84</v>
      </c>
      <c r="K1382" s="31" t="s">
        <v>173</v>
      </c>
      <c r="L1382" s="31" t="s">
        <v>86</v>
      </c>
      <c r="M1382" s="31" t="s">
        <v>41</v>
      </c>
      <c r="N1382" s="31" t="s">
        <v>120</v>
      </c>
      <c r="O1382" s="31"/>
      <c r="P1382" s="31"/>
      <c r="Q1382" s="31"/>
      <c r="R1382" s="31" t="s">
        <v>93</v>
      </c>
      <c r="S1382" s="31" t="s">
        <v>94</v>
      </c>
      <c r="T1382" s="31" t="s">
        <v>9885</v>
      </c>
      <c r="U1382" s="31" t="s">
        <v>9886</v>
      </c>
      <c r="V1382" s="31"/>
      <c r="W1382" s="31"/>
      <c r="X1382" s="31"/>
      <c r="Y1382" s="31"/>
      <c r="Z1382" s="31"/>
    </row>
    <row r="1383" ht="22.5" customHeight="1">
      <c r="A1383" s="30" t="s">
        <v>9887</v>
      </c>
      <c r="B1383" s="39" t="s">
        <v>9888</v>
      </c>
      <c r="C1383" s="33"/>
      <c r="D1383" s="31" t="s">
        <v>9889</v>
      </c>
      <c r="E1383" s="31" t="s">
        <v>9890</v>
      </c>
      <c r="F1383" s="31" t="s">
        <v>9891</v>
      </c>
      <c r="G1383" s="31" t="s">
        <v>25</v>
      </c>
      <c r="H1383" s="31" t="s">
        <v>142</v>
      </c>
      <c r="I1383" s="31" t="s">
        <v>119</v>
      </c>
      <c r="J1383" s="31" t="s">
        <v>84</v>
      </c>
      <c r="K1383" s="31" t="s">
        <v>173</v>
      </c>
      <c r="L1383" s="31" t="s">
        <v>280</v>
      </c>
      <c r="M1383" s="31" t="s">
        <v>41</v>
      </c>
      <c r="N1383" s="31" t="s">
        <v>120</v>
      </c>
      <c r="O1383" s="31"/>
      <c r="P1383" s="31"/>
      <c r="Q1383" s="31"/>
      <c r="R1383" s="31" t="s">
        <v>93</v>
      </c>
      <c r="S1383" s="31" t="s">
        <v>94</v>
      </c>
      <c r="T1383" s="31" t="s">
        <v>9892</v>
      </c>
      <c r="U1383" s="31" t="s">
        <v>9886</v>
      </c>
      <c r="V1383" s="31"/>
      <c r="W1383" s="31"/>
      <c r="X1383" s="31"/>
      <c r="Y1383" s="31"/>
      <c r="Z1383" s="31"/>
    </row>
    <row r="1384" ht="22.5" customHeight="1">
      <c r="A1384" s="30" t="s">
        <v>9893</v>
      </c>
      <c r="B1384" s="31" t="s">
        <v>9894</v>
      </c>
      <c r="C1384" s="33"/>
      <c r="D1384" s="31" t="s">
        <v>9895</v>
      </c>
      <c r="E1384" s="31" t="s">
        <v>9896</v>
      </c>
      <c r="F1384" s="31"/>
      <c r="G1384" s="31" t="s">
        <v>29</v>
      </c>
      <c r="H1384" s="31" t="s">
        <v>142</v>
      </c>
      <c r="I1384" s="31" t="s">
        <v>319</v>
      </c>
      <c r="J1384" s="31" t="s">
        <v>84</v>
      </c>
      <c r="K1384" s="31" t="s">
        <v>173</v>
      </c>
      <c r="L1384" s="31"/>
      <c r="M1384" s="31" t="s">
        <v>88</v>
      </c>
      <c r="N1384" s="31" t="s">
        <v>89</v>
      </c>
      <c r="O1384" s="31"/>
      <c r="P1384" s="31"/>
      <c r="Q1384" s="31"/>
      <c r="R1384" s="31"/>
      <c r="S1384" s="31"/>
      <c r="T1384" s="31" t="s">
        <v>9897</v>
      </c>
      <c r="U1384" s="31" t="s">
        <v>9898</v>
      </c>
      <c r="V1384" s="31"/>
      <c r="W1384" s="31"/>
      <c r="X1384" s="31"/>
      <c r="Y1384" s="31"/>
      <c r="Z1384" s="31"/>
    </row>
    <row r="1385" ht="22.5" customHeight="1">
      <c r="A1385" s="30" t="s">
        <v>9899</v>
      </c>
      <c r="B1385" s="31" t="s">
        <v>9900</v>
      </c>
      <c r="C1385" s="33"/>
      <c r="D1385" s="31" t="s">
        <v>9901</v>
      </c>
      <c r="E1385" s="31" t="s">
        <v>9902</v>
      </c>
      <c r="F1385" s="31"/>
      <c r="G1385" s="31" t="s">
        <v>35</v>
      </c>
      <c r="H1385" s="31" t="s">
        <v>142</v>
      </c>
      <c r="I1385" s="31"/>
      <c r="J1385" s="31"/>
      <c r="K1385" s="31"/>
      <c r="L1385" s="31"/>
      <c r="M1385" s="31"/>
      <c r="N1385" s="31"/>
      <c r="O1385" s="31"/>
      <c r="P1385" s="31"/>
      <c r="Q1385" s="31"/>
      <c r="R1385" s="31"/>
      <c r="S1385" s="31"/>
      <c r="T1385" s="31" t="s">
        <v>9904</v>
      </c>
      <c r="U1385" s="31" t="s">
        <v>9905</v>
      </c>
      <c r="V1385" s="31"/>
      <c r="W1385" s="31"/>
      <c r="X1385" s="31"/>
      <c r="Y1385" s="31"/>
      <c r="Z1385" s="31"/>
    </row>
    <row r="1386" ht="22.5" customHeight="1">
      <c r="A1386" s="30" t="s">
        <v>9906</v>
      </c>
      <c r="B1386" s="31" t="s">
        <v>9907</v>
      </c>
      <c r="C1386" s="33"/>
      <c r="D1386" s="31" t="s">
        <v>9908</v>
      </c>
      <c r="E1386" s="31" t="s">
        <v>9909</v>
      </c>
      <c r="F1386" s="31"/>
      <c r="G1386" s="31" t="s">
        <v>35</v>
      </c>
      <c r="H1386" s="31" t="s">
        <v>142</v>
      </c>
      <c r="I1386" s="31"/>
      <c r="J1386" s="31"/>
      <c r="K1386" s="31"/>
      <c r="L1386" s="31"/>
      <c r="M1386" s="31"/>
      <c r="N1386" s="31"/>
      <c r="O1386" s="31"/>
      <c r="P1386" s="31"/>
      <c r="Q1386" s="31"/>
      <c r="R1386" s="31"/>
      <c r="S1386" s="31"/>
      <c r="T1386" s="31" t="s">
        <v>9910</v>
      </c>
      <c r="U1386" s="31" t="s">
        <v>9911</v>
      </c>
      <c r="V1386" s="31"/>
      <c r="W1386" s="31"/>
      <c r="X1386" s="31"/>
      <c r="Y1386" s="31"/>
      <c r="Z1386" s="31"/>
    </row>
    <row r="1387" ht="22.5" customHeight="1">
      <c r="A1387" s="30" t="s">
        <v>9913</v>
      </c>
      <c r="B1387" s="31" t="s">
        <v>9914</v>
      </c>
      <c r="C1387" s="33"/>
      <c r="D1387" s="31" t="s">
        <v>9915</v>
      </c>
      <c r="E1387" s="31" t="s">
        <v>9916</v>
      </c>
      <c r="F1387" s="31"/>
      <c r="G1387" s="31" t="s">
        <v>35</v>
      </c>
      <c r="H1387" s="31" t="s">
        <v>142</v>
      </c>
      <c r="I1387" s="31" t="s">
        <v>1778</v>
      </c>
      <c r="J1387" s="31" t="s">
        <v>84</v>
      </c>
      <c r="K1387" s="31" t="s">
        <v>85</v>
      </c>
      <c r="L1387" s="31" t="s">
        <v>86</v>
      </c>
      <c r="M1387" s="31" t="s">
        <v>41</v>
      </c>
      <c r="N1387" s="31" t="s">
        <v>120</v>
      </c>
      <c r="O1387" s="31"/>
      <c r="P1387" s="31" t="s">
        <v>734</v>
      </c>
      <c r="Q1387" s="31"/>
      <c r="R1387" s="31" t="s">
        <v>93</v>
      </c>
      <c r="S1387" s="31" t="s">
        <v>94</v>
      </c>
      <c r="T1387" s="31" t="s">
        <v>9917</v>
      </c>
      <c r="U1387" s="31" t="s">
        <v>9918</v>
      </c>
      <c r="V1387" s="31" t="s">
        <v>9919</v>
      </c>
      <c r="W1387" s="31"/>
      <c r="X1387" s="31"/>
      <c r="Y1387" s="31"/>
      <c r="Z1387" s="31"/>
    </row>
    <row r="1388" ht="22.5" customHeight="1">
      <c r="A1388" s="30" t="s">
        <v>9920</v>
      </c>
      <c r="B1388" s="31" t="s">
        <v>9921</v>
      </c>
      <c r="C1388" s="33"/>
      <c r="D1388" s="31" t="s">
        <v>9922</v>
      </c>
      <c r="E1388" s="31" t="s">
        <v>9923</v>
      </c>
      <c r="F1388" s="31"/>
      <c r="G1388" s="31" t="s">
        <v>35</v>
      </c>
      <c r="H1388" s="31" t="s">
        <v>142</v>
      </c>
      <c r="I1388" s="31" t="s">
        <v>2296</v>
      </c>
      <c r="J1388" s="31" t="s">
        <v>84</v>
      </c>
      <c r="K1388" s="31"/>
      <c r="L1388" s="31"/>
      <c r="M1388" s="31" t="s">
        <v>41</v>
      </c>
      <c r="N1388" s="31" t="s">
        <v>120</v>
      </c>
      <c r="O1388" s="31"/>
      <c r="P1388" s="31"/>
      <c r="Q1388" s="31"/>
      <c r="R1388" s="31"/>
      <c r="S1388" s="31"/>
      <c r="T1388" s="31" t="s">
        <v>9924</v>
      </c>
      <c r="U1388" s="31" t="s">
        <v>9925</v>
      </c>
      <c r="V1388" s="31"/>
      <c r="W1388" s="31"/>
      <c r="X1388" s="31"/>
      <c r="Y1388" s="31"/>
      <c r="Z1388" s="31"/>
    </row>
    <row r="1389" ht="22.5" customHeight="1">
      <c r="A1389" s="30" t="s">
        <v>9926</v>
      </c>
      <c r="B1389" s="31" t="s">
        <v>9927</v>
      </c>
      <c r="C1389" s="33"/>
      <c r="D1389" s="31" t="s">
        <v>9928</v>
      </c>
      <c r="E1389" s="31" t="s">
        <v>9929</v>
      </c>
      <c r="F1389" s="31"/>
      <c r="G1389" s="31" t="s">
        <v>35</v>
      </c>
      <c r="H1389" s="31" t="s">
        <v>142</v>
      </c>
      <c r="I1389" s="31" t="s">
        <v>319</v>
      </c>
      <c r="J1389" s="31" t="s">
        <v>84</v>
      </c>
      <c r="K1389" s="31" t="s">
        <v>85</v>
      </c>
      <c r="L1389" s="31" t="s">
        <v>280</v>
      </c>
      <c r="M1389" s="31" t="s">
        <v>52</v>
      </c>
      <c r="N1389" s="31" t="s">
        <v>144</v>
      </c>
      <c r="O1389" s="31"/>
      <c r="P1389" s="31"/>
      <c r="Q1389" s="31"/>
      <c r="R1389" s="31" t="s">
        <v>93</v>
      </c>
      <c r="S1389" s="31" t="s">
        <v>94</v>
      </c>
      <c r="T1389" s="31" t="s">
        <v>9930</v>
      </c>
      <c r="U1389" s="31" t="s">
        <v>9931</v>
      </c>
      <c r="V1389" s="30" t="s">
        <v>9932</v>
      </c>
      <c r="W1389" s="31"/>
      <c r="X1389" s="31"/>
      <c r="Y1389" s="31"/>
      <c r="Z1389" s="31"/>
    </row>
    <row r="1390" ht="22.5" customHeight="1">
      <c r="A1390" s="30" t="s">
        <v>9933</v>
      </c>
      <c r="B1390" s="31" t="s">
        <v>9912</v>
      </c>
      <c r="C1390" s="33"/>
      <c r="D1390" s="31" t="s">
        <v>9934</v>
      </c>
      <c r="E1390" s="31" t="s">
        <v>9935</v>
      </c>
      <c r="F1390" s="31"/>
      <c r="G1390" s="31" t="s">
        <v>35</v>
      </c>
      <c r="H1390" s="31" t="s">
        <v>142</v>
      </c>
      <c r="I1390" s="31" t="s">
        <v>303</v>
      </c>
      <c r="J1390" s="31" t="s">
        <v>84</v>
      </c>
      <c r="K1390" s="31" t="s">
        <v>173</v>
      </c>
      <c r="L1390" s="31" t="s">
        <v>86</v>
      </c>
      <c r="M1390" s="31" t="s">
        <v>41</v>
      </c>
      <c r="N1390" s="31" t="s">
        <v>120</v>
      </c>
      <c r="O1390" s="31"/>
      <c r="P1390" s="31"/>
      <c r="Q1390" s="31"/>
      <c r="R1390" s="31" t="s">
        <v>93</v>
      </c>
      <c r="S1390" s="31" t="s">
        <v>94</v>
      </c>
      <c r="T1390" s="31" t="s">
        <v>9936</v>
      </c>
      <c r="U1390" s="31" t="s">
        <v>9937</v>
      </c>
      <c r="V1390" s="31" t="s">
        <v>9938</v>
      </c>
      <c r="W1390" s="31"/>
      <c r="X1390" s="31"/>
      <c r="Y1390" s="31"/>
      <c r="Z1390" s="31"/>
    </row>
    <row r="1391" ht="22.5" customHeight="1">
      <c r="A1391" s="30" t="s">
        <v>9939</v>
      </c>
      <c r="B1391" s="31" t="s">
        <v>9941</v>
      </c>
      <c r="C1391" s="33"/>
      <c r="D1391" s="31" t="s">
        <v>9942</v>
      </c>
      <c r="E1391" s="31" t="s">
        <v>9943</v>
      </c>
      <c r="F1391" s="31"/>
      <c r="G1391" s="31" t="s">
        <v>35</v>
      </c>
      <c r="H1391" s="31" t="s">
        <v>142</v>
      </c>
      <c r="I1391" s="31" t="s">
        <v>712</v>
      </c>
      <c r="J1391" s="31" t="s">
        <v>84</v>
      </c>
      <c r="K1391" s="31" t="s">
        <v>173</v>
      </c>
      <c r="L1391" s="31" t="s">
        <v>131</v>
      </c>
      <c r="M1391" s="31" t="s">
        <v>542</v>
      </c>
      <c r="N1391" s="31" t="s">
        <v>210</v>
      </c>
      <c r="O1391" s="31"/>
      <c r="P1391" s="31"/>
      <c r="Q1391" s="31"/>
      <c r="R1391" s="31"/>
      <c r="S1391" s="31"/>
      <c r="T1391" s="31" t="s">
        <v>9944</v>
      </c>
      <c r="U1391" s="31" t="s">
        <v>9945</v>
      </c>
      <c r="V1391" s="31"/>
      <c r="W1391" s="31"/>
      <c r="X1391" s="31"/>
      <c r="Y1391" s="31"/>
      <c r="Z1391" s="31"/>
    </row>
    <row r="1392" ht="22.5" customHeight="1">
      <c r="A1392" s="30" t="s">
        <v>9946</v>
      </c>
      <c r="B1392" s="31" t="s">
        <v>9947</v>
      </c>
      <c r="C1392" s="33"/>
      <c r="D1392" s="31" t="s">
        <v>9948</v>
      </c>
      <c r="E1392" s="31" t="s">
        <v>9949</v>
      </c>
      <c r="F1392" s="31"/>
      <c r="G1392" s="31" t="s">
        <v>35</v>
      </c>
      <c r="H1392" s="31" t="s">
        <v>142</v>
      </c>
      <c r="I1392" s="31" t="s">
        <v>428</v>
      </c>
      <c r="J1392" s="31" t="s">
        <v>84</v>
      </c>
      <c r="K1392" s="31" t="s">
        <v>85</v>
      </c>
      <c r="L1392" s="31" t="s">
        <v>226</v>
      </c>
      <c r="M1392" s="31" t="s">
        <v>542</v>
      </c>
      <c r="N1392" s="31" t="s">
        <v>210</v>
      </c>
      <c r="O1392" s="31"/>
      <c r="P1392" s="31"/>
      <c r="Q1392" s="31"/>
      <c r="R1392" s="31"/>
      <c r="S1392" s="31"/>
      <c r="T1392" s="31" t="s">
        <v>9950</v>
      </c>
      <c r="U1392" s="31" t="s">
        <v>9951</v>
      </c>
      <c r="V1392" s="31"/>
      <c r="W1392" s="31"/>
      <c r="X1392" s="31"/>
      <c r="Y1392" s="31"/>
      <c r="Z1392" s="31"/>
    </row>
    <row r="1393" ht="22.5" customHeight="1">
      <c r="A1393" s="30" t="s">
        <v>9952</v>
      </c>
      <c r="B1393" s="31" t="s">
        <v>9953</v>
      </c>
      <c r="C1393" s="33"/>
      <c r="D1393" s="31" t="s">
        <v>9954</v>
      </c>
      <c r="E1393" s="31" t="s">
        <v>9955</v>
      </c>
      <c r="F1393" s="31"/>
      <c r="G1393" s="31" t="s">
        <v>35</v>
      </c>
      <c r="H1393" s="31" t="s">
        <v>142</v>
      </c>
      <c r="I1393" s="31" t="s">
        <v>2737</v>
      </c>
      <c r="J1393" s="31" t="s">
        <v>84</v>
      </c>
      <c r="K1393" s="31" t="s">
        <v>173</v>
      </c>
      <c r="L1393" s="31" t="s">
        <v>131</v>
      </c>
      <c r="M1393" s="39" t="s">
        <v>227</v>
      </c>
      <c r="N1393" s="39" t="s">
        <v>228</v>
      </c>
      <c r="O1393" s="31"/>
      <c r="P1393" s="31"/>
      <c r="Q1393" s="31"/>
      <c r="R1393" s="31"/>
      <c r="S1393" s="31"/>
      <c r="T1393" s="31" t="s">
        <v>9956</v>
      </c>
      <c r="U1393" s="31" t="s">
        <v>9957</v>
      </c>
      <c r="V1393" s="31"/>
      <c r="W1393" s="31"/>
      <c r="X1393" s="31"/>
      <c r="Y1393" s="31"/>
      <c r="Z1393" s="31"/>
    </row>
    <row r="1394" ht="22.5" customHeight="1">
      <c r="A1394" s="30" t="s">
        <v>9958</v>
      </c>
      <c r="B1394" s="31" t="s">
        <v>9959</v>
      </c>
      <c r="C1394" s="33"/>
      <c r="D1394" s="31" t="s">
        <v>9960</v>
      </c>
      <c r="E1394" s="31" t="s">
        <v>9961</v>
      </c>
      <c r="F1394" s="31"/>
      <c r="G1394" s="31" t="s">
        <v>35</v>
      </c>
      <c r="H1394" s="31" t="s">
        <v>142</v>
      </c>
      <c r="I1394" s="31" t="s">
        <v>4225</v>
      </c>
      <c r="J1394" s="31" t="s">
        <v>84</v>
      </c>
      <c r="K1394" s="31" t="s">
        <v>173</v>
      </c>
      <c r="L1394" s="31" t="s">
        <v>226</v>
      </c>
      <c r="M1394" s="31" t="s">
        <v>576</v>
      </c>
      <c r="N1394" s="31" t="s">
        <v>602</v>
      </c>
      <c r="O1394" s="31"/>
      <c r="P1394" s="31" t="s">
        <v>3013</v>
      </c>
      <c r="Q1394" s="31"/>
      <c r="R1394" s="31" t="s">
        <v>93</v>
      </c>
      <c r="S1394" s="31" t="s">
        <v>94</v>
      </c>
      <c r="T1394" s="31" t="s">
        <v>9962</v>
      </c>
      <c r="U1394" s="31" t="s">
        <v>9963</v>
      </c>
      <c r="V1394" s="30" t="s">
        <v>9964</v>
      </c>
      <c r="W1394" s="31"/>
      <c r="X1394" s="31"/>
      <c r="Y1394" s="31"/>
      <c r="Z1394" s="31"/>
    </row>
    <row r="1395" ht="22.5" customHeight="1">
      <c r="A1395" s="30" t="s">
        <v>9965</v>
      </c>
      <c r="B1395" s="31" t="s">
        <v>9966</v>
      </c>
      <c r="C1395" s="33"/>
      <c r="D1395" s="31" t="s">
        <v>9967</v>
      </c>
      <c r="E1395" s="31" t="s">
        <v>9968</v>
      </c>
      <c r="F1395" s="31"/>
      <c r="G1395" s="31" t="s">
        <v>23</v>
      </c>
      <c r="H1395" s="31" t="s">
        <v>142</v>
      </c>
      <c r="I1395" s="31" t="s">
        <v>1151</v>
      </c>
      <c r="J1395" s="31" t="s">
        <v>377</v>
      </c>
      <c r="K1395" s="31" t="s">
        <v>173</v>
      </c>
      <c r="L1395" s="31" t="s">
        <v>280</v>
      </c>
      <c r="M1395" s="31" t="s">
        <v>602</v>
      </c>
      <c r="N1395" s="39" t="s">
        <v>393</v>
      </c>
      <c r="O1395" s="31"/>
      <c r="P1395" s="31"/>
      <c r="Q1395" s="31"/>
      <c r="R1395" s="31"/>
      <c r="S1395" s="31"/>
      <c r="T1395" s="31" t="s">
        <v>9969</v>
      </c>
      <c r="U1395" s="31" t="s">
        <v>9970</v>
      </c>
      <c r="V1395" s="31"/>
      <c r="W1395" s="31"/>
      <c r="X1395" s="31"/>
      <c r="Y1395" s="31"/>
      <c r="Z1395" s="31"/>
    </row>
    <row r="1396" ht="22.5" customHeight="1">
      <c r="A1396" s="30" t="s">
        <v>9971</v>
      </c>
      <c r="B1396" s="39" t="s">
        <v>9972</v>
      </c>
      <c r="C1396" s="33"/>
      <c r="D1396" s="31" t="s">
        <v>9973</v>
      </c>
      <c r="E1396" s="31" t="s">
        <v>9974</v>
      </c>
      <c r="F1396" s="31"/>
      <c r="G1396" s="31" t="s">
        <v>35</v>
      </c>
      <c r="H1396" s="31" t="s">
        <v>142</v>
      </c>
      <c r="I1396" s="31" t="s">
        <v>351</v>
      </c>
      <c r="J1396" s="31" t="s">
        <v>84</v>
      </c>
      <c r="K1396" s="31"/>
      <c r="L1396" s="31"/>
      <c r="M1396" s="31" t="s">
        <v>41</v>
      </c>
      <c r="N1396" s="31" t="s">
        <v>120</v>
      </c>
      <c r="O1396" s="31"/>
      <c r="P1396" s="31"/>
      <c r="Q1396" s="31"/>
      <c r="R1396" s="31"/>
      <c r="S1396" s="31"/>
      <c r="T1396" s="31" t="s">
        <v>9975</v>
      </c>
      <c r="U1396" s="31" t="s">
        <v>9976</v>
      </c>
      <c r="V1396" s="31"/>
      <c r="W1396" s="31"/>
      <c r="X1396" s="31"/>
      <c r="Y1396" s="31"/>
      <c r="Z1396" s="31"/>
    </row>
    <row r="1397" ht="22.5" customHeight="1">
      <c r="A1397" s="30" t="s">
        <v>9977</v>
      </c>
      <c r="B1397" s="39" t="s">
        <v>9978</v>
      </c>
      <c r="C1397" s="33"/>
      <c r="D1397" s="31" t="s">
        <v>9979</v>
      </c>
      <c r="E1397" s="31" t="s">
        <v>9980</v>
      </c>
      <c r="F1397" s="31"/>
      <c r="G1397" s="31" t="s">
        <v>35</v>
      </c>
      <c r="H1397" s="31" t="s">
        <v>142</v>
      </c>
      <c r="I1397" s="31" t="s">
        <v>119</v>
      </c>
      <c r="J1397" s="31" t="s">
        <v>84</v>
      </c>
      <c r="K1397" s="31"/>
      <c r="L1397" s="31"/>
      <c r="M1397" s="31" t="s">
        <v>41</v>
      </c>
      <c r="N1397" s="31" t="s">
        <v>120</v>
      </c>
      <c r="O1397" s="31"/>
      <c r="P1397" s="31"/>
      <c r="Q1397" s="31"/>
      <c r="R1397" s="31"/>
      <c r="S1397" s="31"/>
      <c r="T1397" s="31" t="s">
        <v>9981</v>
      </c>
      <c r="U1397" s="31" t="s">
        <v>9976</v>
      </c>
      <c r="V1397" s="31"/>
      <c r="W1397" s="31"/>
      <c r="X1397" s="31"/>
      <c r="Y1397" s="31"/>
      <c r="Z1397" s="31"/>
    </row>
    <row r="1398" ht="22.5" customHeight="1">
      <c r="A1398" s="30" t="s">
        <v>9983</v>
      </c>
      <c r="B1398" s="31" t="s">
        <v>6705</v>
      </c>
      <c r="C1398" s="32" t="s">
        <v>1</v>
      </c>
      <c r="D1398" s="31" t="s">
        <v>9984</v>
      </c>
      <c r="E1398" s="31" t="s">
        <v>9985</v>
      </c>
      <c r="F1398" s="31" t="s">
        <v>9986</v>
      </c>
      <c r="G1398" s="31" t="s">
        <v>25</v>
      </c>
      <c r="H1398" s="31" t="s">
        <v>142</v>
      </c>
      <c r="I1398" s="31" t="s">
        <v>444</v>
      </c>
      <c r="J1398" s="31" t="s">
        <v>84</v>
      </c>
      <c r="K1398" s="31" t="s">
        <v>173</v>
      </c>
      <c r="L1398" s="31" t="s">
        <v>226</v>
      </c>
      <c r="M1398" s="31" t="s">
        <v>344</v>
      </c>
      <c r="N1398" s="31" t="s">
        <v>190</v>
      </c>
      <c r="O1398" s="31"/>
      <c r="P1398" s="31"/>
      <c r="Q1398" s="31"/>
      <c r="R1398" s="31" t="s">
        <v>93</v>
      </c>
      <c r="S1398" s="31" t="s">
        <v>94</v>
      </c>
      <c r="T1398" s="31" t="s">
        <v>9987</v>
      </c>
      <c r="U1398" s="31" t="s">
        <v>9988</v>
      </c>
      <c r="V1398" s="31"/>
      <c r="W1398" s="31"/>
      <c r="X1398" s="31"/>
      <c r="Y1398" s="31"/>
      <c r="Z1398" s="31"/>
    </row>
    <row r="1399" ht="22.5" customHeight="1">
      <c r="A1399" s="30" t="s">
        <v>9989</v>
      </c>
      <c r="B1399" s="31" t="s">
        <v>9990</v>
      </c>
      <c r="C1399" s="33"/>
      <c r="D1399" s="31" t="s">
        <v>9991</v>
      </c>
      <c r="E1399" s="31" t="s">
        <v>9992</v>
      </c>
      <c r="F1399" s="31"/>
      <c r="G1399" s="31" t="s">
        <v>35</v>
      </c>
      <c r="H1399" s="31" t="s">
        <v>142</v>
      </c>
      <c r="I1399" s="31" t="s">
        <v>225</v>
      </c>
      <c r="J1399" s="31" t="s">
        <v>84</v>
      </c>
      <c r="K1399" s="31"/>
      <c r="L1399" s="31"/>
      <c r="M1399" s="31" t="s">
        <v>152</v>
      </c>
      <c r="N1399" s="31" t="s">
        <v>153</v>
      </c>
      <c r="O1399" s="31"/>
      <c r="P1399" s="31"/>
      <c r="Q1399" s="31"/>
      <c r="R1399" s="31"/>
      <c r="S1399" s="31"/>
      <c r="T1399" s="31" t="s">
        <v>9993</v>
      </c>
      <c r="U1399" s="31" t="s">
        <v>9994</v>
      </c>
      <c r="V1399" s="31"/>
      <c r="W1399" s="31"/>
      <c r="X1399" s="31"/>
      <c r="Y1399" s="31"/>
      <c r="Z1399" s="31"/>
    </row>
    <row r="1400" ht="22.5" customHeight="1">
      <c r="A1400" s="30" t="s">
        <v>9995</v>
      </c>
      <c r="B1400" s="31" t="s">
        <v>3388</v>
      </c>
      <c r="C1400" s="32" t="s">
        <v>1</v>
      </c>
      <c r="D1400" s="31" t="s">
        <v>9996</v>
      </c>
      <c r="E1400" s="31" t="s">
        <v>9997</v>
      </c>
      <c r="F1400" s="31" t="s">
        <v>9998</v>
      </c>
      <c r="G1400" s="31" t="s">
        <v>35</v>
      </c>
      <c r="H1400" s="31" t="s">
        <v>142</v>
      </c>
      <c r="I1400" s="31" t="s">
        <v>319</v>
      </c>
      <c r="J1400" s="31" t="s">
        <v>84</v>
      </c>
      <c r="K1400" s="31" t="s">
        <v>173</v>
      </c>
      <c r="L1400" s="31" t="s">
        <v>280</v>
      </c>
      <c r="M1400" s="31" t="s">
        <v>41</v>
      </c>
      <c r="N1400" s="31" t="s">
        <v>120</v>
      </c>
      <c r="O1400" s="31"/>
      <c r="P1400" s="31"/>
      <c r="Q1400" s="30" t="s">
        <v>9999</v>
      </c>
      <c r="R1400" s="31" t="s">
        <v>93</v>
      </c>
      <c r="S1400" s="31" t="s">
        <v>842</v>
      </c>
      <c r="T1400" s="31" t="s">
        <v>10000</v>
      </c>
      <c r="U1400" s="31" t="s">
        <v>10001</v>
      </c>
      <c r="V1400" s="31"/>
      <c r="W1400" s="31"/>
      <c r="X1400" s="31"/>
      <c r="Y1400" s="31"/>
      <c r="Z1400" s="31"/>
    </row>
    <row r="1401" ht="22.5" customHeight="1">
      <c r="A1401" s="30" t="s">
        <v>10002</v>
      </c>
      <c r="B1401" s="31" t="s">
        <v>10003</v>
      </c>
      <c r="C1401" s="33"/>
      <c r="D1401" s="31" t="s">
        <v>10004</v>
      </c>
      <c r="E1401" s="31" t="s">
        <v>10005</v>
      </c>
      <c r="F1401" s="31" t="s">
        <v>10006</v>
      </c>
      <c r="G1401" s="31" t="s">
        <v>30</v>
      </c>
      <c r="H1401" s="31" t="s">
        <v>142</v>
      </c>
      <c r="I1401" s="31" t="s">
        <v>2689</v>
      </c>
      <c r="J1401" s="31" t="s">
        <v>84</v>
      </c>
      <c r="K1401" s="31" t="s">
        <v>173</v>
      </c>
      <c r="L1401" s="31" t="s">
        <v>86</v>
      </c>
      <c r="M1401" s="39" t="s">
        <v>227</v>
      </c>
      <c r="N1401" s="39" t="s">
        <v>228</v>
      </c>
      <c r="O1401" s="31" t="s">
        <v>10007</v>
      </c>
      <c r="P1401" s="31"/>
      <c r="Q1401" s="30" t="s">
        <v>10008</v>
      </c>
      <c r="R1401" s="31" t="s">
        <v>93</v>
      </c>
      <c r="S1401" s="31" t="s">
        <v>863</v>
      </c>
      <c r="T1401" s="31" t="s">
        <v>10009</v>
      </c>
      <c r="U1401" s="31" t="s">
        <v>10010</v>
      </c>
      <c r="V1401" s="31"/>
      <c r="W1401" s="31"/>
      <c r="X1401" s="31"/>
      <c r="Y1401" s="31"/>
      <c r="Z1401" s="31"/>
    </row>
    <row r="1402" ht="22.5" customHeight="1">
      <c r="A1402" s="30" t="s">
        <v>10011</v>
      </c>
      <c r="B1402" s="31" t="s">
        <v>10012</v>
      </c>
      <c r="C1402" s="33"/>
      <c r="D1402" s="31" t="s">
        <v>10013</v>
      </c>
      <c r="E1402" s="31" t="s">
        <v>10014</v>
      </c>
      <c r="F1402" s="31"/>
      <c r="G1402" s="31" t="s">
        <v>30</v>
      </c>
      <c r="H1402" s="31" t="s">
        <v>142</v>
      </c>
      <c r="I1402" s="31" t="s">
        <v>5812</v>
      </c>
      <c r="J1402" s="31" t="s">
        <v>377</v>
      </c>
      <c r="K1402" s="31"/>
      <c r="L1402" s="31"/>
      <c r="M1402" s="31" t="s">
        <v>41</v>
      </c>
      <c r="N1402" s="31" t="s">
        <v>120</v>
      </c>
      <c r="O1402" s="31"/>
      <c r="P1402" s="31"/>
      <c r="Q1402" s="31"/>
      <c r="R1402" s="31"/>
      <c r="S1402" s="31"/>
      <c r="T1402" s="31" t="s">
        <v>10015</v>
      </c>
      <c r="U1402" s="31" t="s">
        <v>10016</v>
      </c>
      <c r="V1402" s="31"/>
      <c r="W1402" s="31"/>
      <c r="X1402" s="31"/>
      <c r="Y1402" s="31"/>
      <c r="Z1402" s="31"/>
    </row>
    <row r="1403" ht="22.5" customHeight="1">
      <c r="A1403" s="30" t="s">
        <v>10017</v>
      </c>
      <c r="B1403" s="31" t="s">
        <v>10018</v>
      </c>
      <c r="C1403" s="33"/>
      <c r="D1403" s="31" t="s">
        <v>10019</v>
      </c>
      <c r="E1403" s="31" t="s">
        <v>10020</v>
      </c>
      <c r="F1403" s="31"/>
      <c r="G1403" s="31" t="s">
        <v>29</v>
      </c>
      <c r="H1403" s="31" t="s">
        <v>142</v>
      </c>
      <c r="I1403" s="31" t="s">
        <v>319</v>
      </c>
      <c r="J1403" s="31" t="s">
        <v>84</v>
      </c>
      <c r="K1403" s="31" t="s">
        <v>173</v>
      </c>
      <c r="L1403" s="31"/>
      <c r="M1403" s="31" t="s">
        <v>41</v>
      </c>
      <c r="N1403" s="31" t="s">
        <v>120</v>
      </c>
      <c r="O1403" s="31"/>
      <c r="P1403" s="31"/>
      <c r="Q1403" s="31"/>
      <c r="R1403" s="31"/>
      <c r="S1403" s="31"/>
      <c r="T1403" s="31" t="s">
        <v>10021</v>
      </c>
      <c r="U1403" s="31" t="s">
        <v>10022</v>
      </c>
      <c r="V1403" s="31"/>
      <c r="W1403" s="31"/>
      <c r="X1403" s="31"/>
      <c r="Y1403" s="31"/>
      <c r="Z1403" s="31"/>
    </row>
    <row r="1404" ht="22.5" customHeight="1">
      <c r="A1404" s="30" t="s">
        <v>10023</v>
      </c>
      <c r="B1404" s="31" t="s">
        <v>10024</v>
      </c>
      <c r="C1404" s="33"/>
      <c r="D1404" s="31" t="s">
        <v>10025</v>
      </c>
      <c r="E1404" s="31" t="s">
        <v>10026</v>
      </c>
      <c r="F1404" s="31" t="s">
        <v>10027</v>
      </c>
      <c r="G1404" s="31" t="s">
        <v>30</v>
      </c>
      <c r="H1404" s="31" t="s">
        <v>142</v>
      </c>
      <c r="I1404" s="31" t="s">
        <v>725</v>
      </c>
      <c r="J1404" s="31" t="s">
        <v>84</v>
      </c>
      <c r="K1404" s="31" t="s">
        <v>173</v>
      </c>
      <c r="L1404" s="31" t="s">
        <v>280</v>
      </c>
      <c r="M1404" s="31" t="s">
        <v>41</v>
      </c>
      <c r="N1404" s="31" t="s">
        <v>120</v>
      </c>
      <c r="O1404" s="31"/>
      <c r="P1404" s="31" t="s">
        <v>399</v>
      </c>
      <c r="Q1404" s="31"/>
      <c r="R1404" s="31" t="s">
        <v>93</v>
      </c>
      <c r="S1404" s="31" t="s">
        <v>321</v>
      </c>
      <c r="T1404" s="31" t="s">
        <v>10028</v>
      </c>
      <c r="U1404" s="31" t="s">
        <v>10029</v>
      </c>
      <c r="V1404" s="31"/>
      <c r="W1404" s="31"/>
      <c r="X1404" s="31"/>
      <c r="Y1404" s="31"/>
      <c r="Z1404" s="31"/>
    </row>
    <row r="1405" ht="22.5" customHeight="1">
      <c r="A1405" s="30" t="s">
        <v>10030</v>
      </c>
      <c r="B1405" s="31" t="s">
        <v>10031</v>
      </c>
      <c r="C1405" s="33"/>
      <c r="D1405" s="31" t="s">
        <v>10032</v>
      </c>
      <c r="E1405" s="31" t="s">
        <v>10033</v>
      </c>
      <c r="F1405" s="31" t="s">
        <v>10034</v>
      </c>
      <c r="G1405" s="31" t="s">
        <v>23</v>
      </c>
      <c r="H1405" s="31" t="s">
        <v>142</v>
      </c>
      <c r="I1405" s="31" t="s">
        <v>7149</v>
      </c>
      <c r="J1405" s="31" t="s">
        <v>84</v>
      </c>
      <c r="K1405" s="31" t="s">
        <v>173</v>
      </c>
      <c r="L1405" s="31" t="s">
        <v>280</v>
      </c>
      <c r="M1405" s="31" t="s">
        <v>52</v>
      </c>
      <c r="N1405" s="31" t="s">
        <v>144</v>
      </c>
      <c r="O1405" s="31"/>
      <c r="P1405" s="31" t="s">
        <v>4335</v>
      </c>
      <c r="Q1405" s="31"/>
      <c r="R1405" s="31" t="s">
        <v>93</v>
      </c>
      <c r="S1405" s="31" t="s">
        <v>94</v>
      </c>
      <c r="T1405" s="31" t="s">
        <v>10035</v>
      </c>
      <c r="U1405" s="31" t="s">
        <v>10036</v>
      </c>
      <c r="V1405" s="31"/>
      <c r="W1405" s="31"/>
      <c r="X1405" s="31"/>
      <c r="Y1405" s="31"/>
      <c r="Z1405" s="31"/>
    </row>
    <row r="1406" ht="22.5" customHeight="1">
      <c r="A1406" s="30" t="s">
        <v>10037</v>
      </c>
      <c r="B1406" s="31" t="s">
        <v>9202</v>
      </c>
      <c r="C1406" s="33"/>
      <c r="D1406" s="31" t="s">
        <v>10038</v>
      </c>
      <c r="E1406" s="31" t="s">
        <v>10039</v>
      </c>
      <c r="F1406" s="31" t="s">
        <v>10040</v>
      </c>
      <c r="G1406" s="31" t="s">
        <v>87</v>
      </c>
      <c r="H1406" s="31" t="s">
        <v>142</v>
      </c>
      <c r="I1406" s="31" t="s">
        <v>143</v>
      </c>
      <c r="J1406" s="31" t="s">
        <v>84</v>
      </c>
      <c r="K1406" s="31" t="s">
        <v>173</v>
      </c>
      <c r="L1406" s="31" t="s">
        <v>226</v>
      </c>
      <c r="M1406" s="31" t="s">
        <v>52</v>
      </c>
      <c r="N1406" s="31" t="s">
        <v>144</v>
      </c>
      <c r="O1406" s="31"/>
      <c r="P1406" s="31" t="s">
        <v>361</v>
      </c>
      <c r="Q1406" s="31"/>
      <c r="R1406" s="31" t="s">
        <v>93</v>
      </c>
      <c r="S1406" s="31" t="s">
        <v>94</v>
      </c>
      <c r="T1406" s="31" t="s">
        <v>10041</v>
      </c>
      <c r="U1406" s="31" t="s">
        <v>10042</v>
      </c>
      <c r="V1406" s="31"/>
      <c r="W1406" s="31"/>
      <c r="X1406" s="31"/>
      <c r="Y1406" s="31"/>
      <c r="Z1406" s="31"/>
    </row>
    <row r="1407" ht="22.5" customHeight="1">
      <c r="A1407" s="30" t="s">
        <v>10043</v>
      </c>
      <c r="B1407" s="31" t="s">
        <v>4284</v>
      </c>
      <c r="C1407" s="32" t="s">
        <v>1</v>
      </c>
      <c r="D1407" s="31" t="s">
        <v>10044</v>
      </c>
      <c r="E1407" s="31" t="s">
        <v>10045</v>
      </c>
      <c r="F1407" s="31" t="s">
        <v>10046</v>
      </c>
      <c r="G1407" s="31" t="s">
        <v>29</v>
      </c>
      <c r="H1407" s="31" t="s">
        <v>142</v>
      </c>
      <c r="I1407" s="31" t="s">
        <v>291</v>
      </c>
      <c r="J1407" s="31" t="s">
        <v>84</v>
      </c>
      <c r="K1407" s="31" t="s">
        <v>173</v>
      </c>
      <c r="L1407" s="31" t="s">
        <v>226</v>
      </c>
      <c r="M1407" s="31" t="s">
        <v>52</v>
      </c>
      <c r="N1407" s="31" t="s">
        <v>144</v>
      </c>
      <c r="O1407" s="31"/>
      <c r="P1407" s="31"/>
      <c r="Q1407" s="31"/>
      <c r="R1407" s="31" t="s">
        <v>93</v>
      </c>
      <c r="S1407" s="31" t="s">
        <v>94</v>
      </c>
      <c r="T1407" s="31" t="s">
        <v>10047</v>
      </c>
      <c r="U1407" s="31" t="s">
        <v>10048</v>
      </c>
      <c r="V1407" s="30" t="s">
        <v>10049</v>
      </c>
      <c r="W1407" s="31"/>
      <c r="X1407" s="31"/>
      <c r="Y1407" s="31"/>
      <c r="Z1407" s="31"/>
    </row>
    <row r="1408" ht="22.5" customHeight="1">
      <c r="A1408" s="30" t="s">
        <v>10050</v>
      </c>
      <c r="B1408" s="31" t="s">
        <v>10051</v>
      </c>
      <c r="C1408" s="33"/>
      <c r="D1408" s="31" t="s">
        <v>10052</v>
      </c>
      <c r="E1408" s="31" t="s">
        <v>10053</v>
      </c>
      <c r="F1408" s="31"/>
      <c r="G1408" s="31" t="s">
        <v>35</v>
      </c>
      <c r="H1408" s="31" t="s">
        <v>142</v>
      </c>
      <c r="I1408" s="31" t="s">
        <v>1592</v>
      </c>
      <c r="J1408" s="31" t="s">
        <v>84</v>
      </c>
      <c r="K1408" s="31" t="s">
        <v>85</v>
      </c>
      <c r="L1408" s="31" t="s">
        <v>280</v>
      </c>
      <c r="M1408" s="31" t="s">
        <v>41</v>
      </c>
      <c r="N1408" s="31" t="s">
        <v>120</v>
      </c>
      <c r="O1408" s="31"/>
      <c r="P1408" s="31"/>
      <c r="Q1408" s="31"/>
      <c r="R1408" s="31" t="s">
        <v>93</v>
      </c>
      <c r="S1408" s="31" t="s">
        <v>94</v>
      </c>
      <c r="T1408" s="31" t="s">
        <v>10054</v>
      </c>
      <c r="U1408" s="31" t="s">
        <v>10055</v>
      </c>
      <c r="V1408" s="31"/>
      <c r="W1408" s="31"/>
      <c r="X1408" s="31"/>
      <c r="Y1408" s="31"/>
      <c r="Z1408" s="31"/>
    </row>
    <row r="1409" ht="22.5" customHeight="1">
      <c r="A1409" s="30" t="s">
        <v>10056</v>
      </c>
      <c r="B1409" s="31" t="s">
        <v>10057</v>
      </c>
      <c r="C1409" s="33"/>
      <c r="D1409" s="31" t="s">
        <v>10058</v>
      </c>
      <c r="E1409" s="31" t="s">
        <v>10059</v>
      </c>
      <c r="F1409" s="31" t="s">
        <v>10060</v>
      </c>
      <c r="G1409" s="31" t="s">
        <v>30</v>
      </c>
      <c r="H1409" s="31" t="s">
        <v>142</v>
      </c>
      <c r="I1409" s="31" t="s">
        <v>1592</v>
      </c>
      <c r="J1409" s="31" t="s">
        <v>84</v>
      </c>
      <c r="K1409" s="31" t="s">
        <v>173</v>
      </c>
      <c r="L1409" s="31" t="s">
        <v>131</v>
      </c>
      <c r="M1409" s="31" t="s">
        <v>52</v>
      </c>
      <c r="N1409" s="31" t="s">
        <v>144</v>
      </c>
      <c r="O1409" s="31"/>
      <c r="P1409" s="31"/>
      <c r="Q1409" s="31"/>
      <c r="R1409" s="31" t="s">
        <v>93</v>
      </c>
      <c r="S1409" s="31" t="s">
        <v>94</v>
      </c>
      <c r="T1409" s="31" t="s">
        <v>10061</v>
      </c>
      <c r="U1409" s="31" t="s">
        <v>10062</v>
      </c>
      <c r="V1409" s="31"/>
      <c r="W1409" s="31"/>
      <c r="X1409" s="31"/>
      <c r="Y1409" s="31"/>
      <c r="Z1409" s="31"/>
    </row>
    <row r="1410" ht="22.5" customHeight="1">
      <c r="A1410" s="30" t="s">
        <v>10063</v>
      </c>
      <c r="B1410" s="39" t="s">
        <v>1763</v>
      </c>
      <c r="C1410" s="33"/>
      <c r="D1410" s="31" t="s">
        <v>10064</v>
      </c>
      <c r="E1410" s="31" t="s">
        <v>10065</v>
      </c>
      <c r="F1410" s="31" t="s">
        <v>10066</v>
      </c>
      <c r="G1410" s="31" t="s">
        <v>30</v>
      </c>
      <c r="H1410" s="31" t="s">
        <v>142</v>
      </c>
      <c r="I1410" s="31" t="s">
        <v>444</v>
      </c>
      <c r="J1410" s="31" t="s">
        <v>84</v>
      </c>
      <c r="K1410" s="31" t="s">
        <v>85</v>
      </c>
      <c r="L1410" s="31" t="s">
        <v>280</v>
      </c>
      <c r="M1410" s="31" t="s">
        <v>542</v>
      </c>
      <c r="N1410" s="31" t="s">
        <v>210</v>
      </c>
      <c r="O1410" s="31"/>
      <c r="P1410" s="31"/>
      <c r="Q1410" s="31"/>
      <c r="R1410" s="31" t="s">
        <v>93</v>
      </c>
      <c r="S1410" s="31" t="s">
        <v>94</v>
      </c>
      <c r="T1410" s="31" t="s">
        <v>10067</v>
      </c>
      <c r="U1410" s="31" t="s">
        <v>10068</v>
      </c>
      <c r="V1410" s="31" t="s">
        <v>10069</v>
      </c>
      <c r="W1410" s="31"/>
      <c r="X1410" s="31"/>
      <c r="Y1410" s="31"/>
      <c r="Z1410" s="31"/>
    </row>
    <row r="1411" ht="22.5" customHeight="1">
      <c r="A1411" s="30" t="s">
        <v>10070</v>
      </c>
      <c r="B1411" s="39" t="s">
        <v>10071</v>
      </c>
      <c r="C1411" s="33"/>
      <c r="D1411" s="31" t="s">
        <v>10072</v>
      </c>
      <c r="E1411" s="31" t="s">
        <v>10073</v>
      </c>
      <c r="F1411" s="31"/>
      <c r="G1411" s="31" t="s">
        <v>30</v>
      </c>
      <c r="H1411" s="31" t="s">
        <v>142</v>
      </c>
      <c r="I1411" s="31" t="s">
        <v>319</v>
      </c>
      <c r="J1411" s="31" t="s">
        <v>84</v>
      </c>
      <c r="K1411" s="31" t="s">
        <v>85</v>
      </c>
      <c r="L1411" s="31" t="s">
        <v>86</v>
      </c>
      <c r="M1411" s="31" t="s">
        <v>41</v>
      </c>
      <c r="N1411" s="31" t="s">
        <v>120</v>
      </c>
      <c r="O1411" s="31"/>
      <c r="P1411" s="31" t="s">
        <v>399</v>
      </c>
      <c r="Q1411" s="30" t="s">
        <v>10074</v>
      </c>
      <c r="R1411" s="31" t="s">
        <v>93</v>
      </c>
      <c r="S1411" s="31" t="s">
        <v>1947</v>
      </c>
      <c r="T1411" s="31" t="s">
        <v>10075</v>
      </c>
      <c r="U1411" s="31" t="s">
        <v>10068</v>
      </c>
      <c r="V1411" s="30" t="s">
        <v>10076</v>
      </c>
      <c r="W1411" s="31"/>
      <c r="X1411" s="31"/>
      <c r="Y1411" s="31"/>
      <c r="Z1411" s="31"/>
    </row>
    <row r="1412" ht="22.5" customHeight="1">
      <c r="A1412" s="30" t="s">
        <v>10077</v>
      </c>
      <c r="B1412" s="31" t="s">
        <v>10078</v>
      </c>
      <c r="C1412" s="33"/>
      <c r="D1412" s="31" t="s">
        <v>10079</v>
      </c>
      <c r="E1412" s="31" t="s">
        <v>10080</v>
      </c>
      <c r="F1412" s="31" t="s">
        <v>10081</v>
      </c>
      <c r="G1412" s="31" t="s">
        <v>23</v>
      </c>
      <c r="H1412" s="31" t="s">
        <v>142</v>
      </c>
      <c r="I1412" s="31" t="s">
        <v>254</v>
      </c>
      <c r="J1412" s="31" t="s">
        <v>84</v>
      </c>
      <c r="K1412" s="31" t="s">
        <v>107</v>
      </c>
      <c r="L1412" s="31" t="s">
        <v>280</v>
      </c>
      <c r="M1412" s="31" t="s">
        <v>152</v>
      </c>
      <c r="N1412" s="31" t="s">
        <v>153</v>
      </c>
      <c r="O1412" s="31"/>
      <c r="P1412" s="31" t="s">
        <v>132</v>
      </c>
      <c r="Q1412" s="31"/>
      <c r="R1412" s="31" t="s">
        <v>93</v>
      </c>
      <c r="S1412" s="31" t="s">
        <v>94</v>
      </c>
      <c r="T1412" s="31" t="s">
        <v>10082</v>
      </c>
      <c r="U1412" s="31" t="s">
        <v>10083</v>
      </c>
      <c r="V1412" s="31"/>
      <c r="W1412" s="31"/>
      <c r="X1412" s="31"/>
      <c r="Y1412" s="31"/>
      <c r="Z1412" s="31"/>
    </row>
    <row r="1413" ht="22.5" customHeight="1">
      <c r="A1413" s="30" t="s">
        <v>10084</v>
      </c>
      <c r="B1413" s="31" t="s">
        <v>10085</v>
      </c>
      <c r="C1413" s="33"/>
      <c r="D1413" s="31" t="s">
        <v>10086</v>
      </c>
      <c r="E1413" s="31" t="s">
        <v>10087</v>
      </c>
      <c r="F1413" s="31" t="s">
        <v>10088</v>
      </c>
      <c r="G1413" s="31" t="s">
        <v>37</v>
      </c>
      <c r="H1413" s="31" t="s">
        <v>142</v>
      </c>
      <c r="I1413" s="31" t="s">
        <v>264</v>
      </c>
      <c r="J1413" s="31" t="s">
        <v>84</v>
      </c>
      <c r="K1413" s="31" t="s">
        <v>107</v>
      </c>
      <c r="L1413" s="31" t="s">
        <v>86</v>
      </c>
      <c r="M1413" s="31" t="s">
        <v>120</v>
      </c>
      <c r="N1413" s="31" t="s">
        <v>88</v>
      </c>
      <c r="O1413" s="31"/>
      <c r="P1413" s="31" t="s">
        <v>2449</v>
      </c>
      <c r="Q1413" s="31"/>
      <c r="R1413" s="31" t="s">
        <v>93</v>
      </c>
      <c r="S1413" s="31" t="s">
        <v>94</v>
      </c>
      <c r="T1413" s="31" t="s">
        <v>10090</v>
      </c>
      <c r="U1413" s="31" t="s">
        <v>10091</v>
      </c>
      <c r="V1413" s="31"/>
      <c r="W1413" s="31"/>
      <c r="X1413" s="31"/>
      <c r="Y1413" s="31"/>
      <c r="Z1413" s="31"/>
    </row>
    <row r="1414" ht="22.5" customHeight="1">
      <c r="A1414" s="30" t="s">
        <v>10092</v>
      </c>
      <c r="B1414" s="31" t="s">
        <v>10093</v>
      </c>
      <c r="C1414" s="33"/>
      <c r="D1414" s="31" t="s">
        <v>10094</v>
      </c>
      <c r="E1414" s="31" t="s">
        <v>10095</v>
      </c>
      <c r="F1414" s="31"/>
      <c r="G1414" s="31" t="s">
        <v>25</v>
      </c>
      <c r="H1414" s="31" t="s">
        <v>142</v>
      </c>
      <c r="I1414" s="31" t="s">
        <v>245</v>
      </c>
      <c r="J1414" s="31" t="s">
        <v>84</v>
      </c>
      <c r="K1414" s="31"/>
      <c r="L1414" s="31"/>
      <c r="M1414" s="31" t="s">
        <v>52</v>
      </c>
      <c r="N1414" s="31" t="s">
        <v>144</v>
      </c>
      <c r="O1414" s="31"/>
      <c r="P1414" s="31"/>
      <c r="Q1414" s="31"/>
      <c r="R1414" s="31"/>
      <c r="S1414" s="31"/>
      <c r="T1414" s="31" t="s">
        <v>10096</v>
      </c>
      <c r="U1414" s="31" t="s">
        <v>10097</v>
      </c>
      <c r="V1414" s="31"/>
      <c r="W1414" s="31"/>
      <c r="X1414" s="31"/>
      <c r="Y1414" s="31"/>
      <c r="Z1414" s="31"/>
    </row>
    <row r="1415" ht="22.5" customHeight="1">
      <c r="A1415" s="30" t="s">
        <v>10098</v>
      </c>
      <c r="B1415" s="31" t="s">
        <v>10099</v>
      </c>
      <c r="C1415" s="33"/>
      <c r="D1415" s="31" t="s">
        <v>10100</v>
      </c>
      <c r="E1415" s="31" t="s">
        <v>10101</v>
      </c>
      <c r="F1415" s="31"/>
      <c r="G1415" s="31" t="s">
        <v>35</v>
      </c>
      <c r="H1415" s="31" t="s">
        <v>142</v>
      </c>
      <c r="I1415" s="31" t="s">
        <v>925</v>
      </c>
      <c r="J1415" s="31" t="s">
        <v>84</v>
      </c>
      <c r="K1415" s="31" t="s">
        <v>173</v>
      </c>
      <c r="L1415" s="31" t="s">
        <v>280</v>
      </c>
      <c r="M1415" s="31" t="s">
        <v>41</v>
      </c>
      <c r="N1415" s="31" t="s">
        <v>120</v>
      </c>
      <c r="O1415" s="31"/>
      <c r="P1415" s="31" t="s">
        <v>831</v>
      </c>
      <c r="Q1415" s="31"/>
      <c r="R1415" s="31" t="s">
        <v>93</v>
      </c>
      <c r="S1415" s="31" t="s">
        <v>94</v>
      </c>
      <c r="T1415" s="31" t="s">
        <v>10102</v>
      </c>
      <c r="U1415" s="31" t="s">
        <v>10103</v>
      </c>
      <c r="V1415" s="31" t="s">
        <v>10104</v>
      </c>
      <c r="W1415" s="31"/>
      <c r="X1415" s="31"/>
      <c r="Y1415" s="31"/>
      <c r="Z1415" s="31"/>
    </row>
    <row r="1416" ht="22.5" customHeight="1">
      <c r="A1416" s="30" t="s">
        <v>10105</v>
      </c>
      <c r="B1416" s="31" t="s">
        <v>10106</v>
      </c>
      <c r="C1416" s="33"/>
      <c r="D1416" s="31" t="s">
        <v>10107</v>
      </c>
      <c r="E1416" s="31" t="s">
        <v>10108</v>
      </c>
      <c r="F1416" s="31" t="s">
        <v>10109</v>
      </c>
      <c r="G1416" s="31" t="s">
        <v>35</v>
      </c>
      <c r="H1416" s="31" t="s">
        <v>142</v>
      </c>
      <c r="I1416" s="31" t="s">
        <v>6726</v>
      </c>
      <c r="J1416" s="31" t="s">
        <v>84</v>
      </c>
      <c r="K1416" s="31" t="s">
        <v>173</v>
      </c>
      <c r="L1416" s="31" t="s">
        <v>226</v>
      </c>
      <c r="M1416" s="31" t="s">
        <v>41</v>
      </c>
      <c r="N1416" s="31" t="s">
        <v>120</v>
      </c>
      <c r="O1416" s="31"/>
      <c r="P1416" s="31"/>
      <c r="Q1416" s="31"/>
      <c r="R1416" s="31" t="s">
        <v>93</v>
      </c>
      <c r="S1416" s="31" t="s">
        <v>94</v>
      </c>
      <c r="T1416" s="31" t="s">
        <v>10110</v>
      </c>
      <c r="U1416" s="31" t="s">
        <v>10111</v>
      </c>
      <c r="V1416" s="31"/>
      <c r="W1416" s="31"/>
      <c r="X1416" s="31"/>
      <c r="Y1416" s="31"/>
      <c r="Z1416" s="31"/>
    </row>
    <row r="1417" ht="22.5" customHeight="1">
      <c r="A1417" s="30" t="s">
        <v>10112</v>
      </c>
      <c r="B1417" s="31" t="s">
        <v>10113</v>
      </c>
      <c r="C1417" s="33"/>
      <c r="D1417" s="31" t="s">
        <v>10114</v>
      </c>
      <c r="E1417" s="31" t="s">
        <v>10115</v>
      </c>
      <c r="F1417" s="31"/>
      <c r="G1417" s="31" t="s">
        <v>35</v>
      </c>
      <c r="H1417" s="31" t="s">
        <v>142</v>
      </c>
      <c r="I1417" s="31" t="s">
        <v>1893</v>
      </c>
      <c r="J1417" s="31" t="s">
        <v>84</v>
      </c>
      <c r="K1417" s="31" t="s">
        <v>173</v>
      </c>
      <c r="L1417" s="31" t="s">
        <v>226</v>
      </c>
      <c r="M1417" s="31" t="s">
        <v>41</v>
      </c>
      <c r="N1417" s="31" t="s">
        <v>120</v>
      </c>
      <c r="O1417" s="31"/>
      <c r="P1417" s="31"/>
      <c r="Q1417" s="31"/>
      <c r="R1417" s="31"/>
      <c r="S1417" s="31"/>
      <c r="T1417" s="31" t="s">
        <v>10116</v>
      </c>
      <c r="U1417" s="31" t="s">
        <v>10117</v>
      </c>
      <c r="V1417" s="31"/>
      <c r="W1417" s="31"/>
      <c r="X1417" s="31"/>
      <c r="Y1417" s="31"/>
      <c r="Z1417" s="31"/>
    </row>
    <row r="1418" ht="22.5" customHeight="1">
      <c r="A1418" s="30" t="s">
        <v>10118</v>
      </c>
      <c r="B1418" s="31" t="s">
        <v>10119</v>
      </c>
      <c r="C1418" s="33"/>
      <c r="D1418" s="31" t="s">
        <v>10120</v>
      </c>
      <c r="E1418" s="31" t="s">
        <v>10121</v>
      </c>
      <c r="F1418" s="31" t="s">
        <v>10122</v>
      </c>
      <c r="G1418" s="31" t="s">
        <v>23</v>
      </c>
      <c r="H1418" s="31" t="s">
        <v>142</v>
      </c>
      <c r="I1418" s="31" t="s">
        <v>264</v>
      </c>
      <c r="J1418" s="31" t="s">
        <v>84</v>
      </c>
      <c r="K1418" s="31" t="s">
        <v>85</v>
      </c>
      <c r="L1418" s="31" t="s">
        <v>226</v>
      </c>
      <c r="M1418" s="31" t="s">
        <v>120</v>
      </c>
      <c r="N1418" s="31" t="s">
        <v>88</v>
      </c>
      <c r="O1418" s="31" t="s">
        <v>10123</v>
      </c>
      <c r="P1418" s="31" t="s">
        <v>628</v>
      </c>
      <c r="Q1418" s="31"/>
      <c r="R1418" s="31" t="s">
        <v>93</v>
      </c>
      <c r="S1418" s="31" t="s">
        <v>231</v>
      </c>
      <c r="T1418" s="31" t="s">
        <v>10124</v>
      </c>
      <c r="U1418" s="31" t="s">
        <v>10125</v>
      </c>
      <c r="V1418" s="30" t="s">
        <v>10126</v>
      </c>
      <c r="W1418" s="31"/>
      <c r="X1418" s="31"/>
      <c r="Y1418" s="31"/>
      <c r="Z1418" s="31"/>
    </row>
    <row r="1419" ht="22.5" customHeight="1">
      <c r="A1419" s="30" t="s">
        <v>10127</v>
      </c>
      <c r="B1419" s="31" t="s">
        <v>10128</v>
      </c>
      <c r="C1419" s="33"/>
      <c r="D1419" s="31" t="s">
        <v>10129</v>
      </c>
      <c r="E1419" s="31" t="s">
        <v>10130</v>
      </c>
      <c r="F1419" s="31" t="s">
        <v>10131</v>
      </c>
      <c r="G1419" s="31" t="s">
        <v>25</v>
      </c>
      <c r="H1419" s="31" t="s">
        <v>142</v>
      </c>
      <c r="I1419" s="31" t="s">
        <v>1573</v>
      </c>
      <c r="J1419" s="31" t="s">
        <v>84</v>
      </c>
      <c r="K1419" s="31" t="s">
        <v>85</v>
      </c>
      <c r="L1419" s="31" t="s">
        <v>654</v>
      </c>
      <c r="M1419" s="31" t="s">
        <v>185</v>
      </c>
      <c r="N1419" s="31" t="s">
        <v>41</v>
      </c>
      <c r="O1419" s="31"/>
      <c r="P1419" s="31" t="s">
        <v>586</v>
      </c>
      <c r="Q1419" s="31"/>
      <c r="R1419" s="31" t="s">
        <v>93</v>
      </c>
      <c r="S1419" s="31" t="s">
        <v>94</v>
      </c>
      <c r="T1419" s="31" t="s">
        <v>10133</v>
      </c>
      <c r="U1419" s="31" t="s">
        <v>10134</v>
      </c>
      <c r="V1419" s="30" t="s">
        <v>10135</v>
      </c>
      <c r="W1419" s="31"/>
      <c r="X1419" s="31"/>
      <c r="Y1419" s="31"/>
      <c r="Z1419" s="31"/>
    </row>
    <row r="1420" ht="22.5" customHeight="1">
      <c r="A1420" s="30" t="s">
        <v>10136</v>
      </c>
      <c r="B1420" s="31" t="s">
        <v>10137</v>
      </c>
      <c r="C1420" s="33"/>
      <c r="D1420" s="31" t="s">
        <v>10138</v>
      </c>
      <c r="E1420" s="31" t="s">
        <v>10139</v>
      </c>
      <c r="F1420" s="31" t="s">
        <v>10140</v>
      </c>
      <c r="G1420" s="31" t="s">
        <v>23</v>
      </c>
      <c r="H1420" s="31" t="s">
        <v>142</v>
      </c>
      <c r="I1420" s="31" t="s">
        <v>1034</v>
      </c>
      <c r="J1420" s="31" t="s">
        <v>84</v>
      </c>
      <c r="K1420" s="31" t="s">
        <v>85</v>
      </c>
      <c r="L1420" s="31" t="s">
        <v>226</v>
      </c>
      <c r="M1420" s="31" t="s">
        <v>52</v>
      </c>
      <c r="N1420" s="31" t="s">
        <v>144</v>
      </c>
      <c r="O1420" s="31"/>
      <c r="P1420" s="31"/>
      <c r="Q1420" s="31"/>
      <c r="R1420" s="31" t="s">
        <v>93</v>
      </c>
      <c r="S1420" s="31" t="s">
        <v>94</v>
      </c>
      <c r="T1420" s="31" t="s">
        <v>10141</v>
      </c>
      <c r="U1420" s="31" t="s">
        <v>10142</v>
      </c>
      <c r="V1420" s="30" t="s">
        <v>10143</v>
      </c>
      <c r="W1420" s="31"/>
      <c r="X1420" s="31"/>
      <c r="Y1420" s="31"/>
      <c r="Z1420" s="31"/>
    </row>
    <row r="1421" ht="22.5" customHeight="1">
      <c r="A1421" s="30" t="s">
        <v>10145</v>
      </c>
      <c r="B1421" s="31" t="s">
        <v>10146</v>
      </c>
      <c r="C1421" s="33"/>
      <c r="D1421" s="31" t="s">
        <v>10147</v>
      </c>
      <c r="E1421" s="31" t="s">
        <v>10148</v>
      </c>
      <c r="F1421" s="31" t="s">
        <v>10149</v>
      </c>
      <c r="G1421" s="31" t="s">
        <v>4280</v>
      </c>
      <c r="H1421" s="31" t="s">
        <v>406</v>
      </c>
      <c r="I1421" s="31" t="s">
        <v>8922</v>
      </c>
      <c r="J1421" s="31" t="s">
        <v>84</v>
      </c>
      <c r="K1421" s="31" t="s">
        <v>107</v>
      </c>
      <c r="L1421" s="31" t="s">
        <v>654</v>
      </c>
      <c r="M1421" s="31" t="s">
        <v>41</v>
      </c>
      <c r="N1421" s="31" t="s">
        <v>120</v>
      </c>
      <c r="O1421" s="31"/>
      <c r="P1421" s="31" t="s">
        <v>10150</v>
      </c>
      <c r="Q1421" s="31"/>
      <c r="R1421" s="31" t="s">
        <v>93</v>
      </c>
      <c r="S1421" s="31" t="s">
        <v>4393</v>
      </c>
      <c r="T1421" s="31" t="s">
        <v>10151</v>
      </c>
      <c r="U1421" s="31" t="s">
        <v>10152</v>
      </c>
      <c r="V1421" s="30" t="s">
        <v>10153</v>
      </c>
      <c r="W1421" s="31"/>
      <c r="X1421" s="31"/>
      <c r="Y1421" s="31"/>
      <c r="Z1421" s="31"/>
    </row>
    <row r="1422" ht="22.5" customHeight="1">
      <c r="A1422" s="30" t="s">
        <v>10154</v>
      </c>
      <c r="B1422" s="31" t="s">
        <v>10155</v>
      </c>
      <c r="C1422" s="33"/>
      <c r="D1422" s="31" t="s">
        <v>10156</v>
      </c>
      <c r="E1422" s="31" t="s">
        <v>10157</v>
      </c>
      <c r="F1422" s="31"/>
      <c r="G1422" s="31" t="s">
        <v>96</v>
      </c>
      <c r="H1422" s="31" t="s">
        <v>142</v>
      </c>
      <c r="I1422" s="31" t="s">
        <v>814</v>
      </c>
      <c r="J1422" s="31" t="s">
        <v>84</v>
      </c>
      <c r="K1422" s="31" t="s">
        <v>107</v>
      </c>
      <c r="L1422" s="31" t="s">
        <v>654</v>
      </c>
      <c r="M1422" s="39" t="s">
        <v>393</v>
      </c>
      <c r="N1422" s="31" t="s">
        <v>542</v>
      </c>
      <c r="O1422" s="31"/>
      <c r="P1422" s="31"/>
      <c r="Q1422" s="31"/>
      <c r="R1422" s="31" t="s">
        <v>93</v>
      </c>
      <c r="S1422" s="31" t="s">
        <v>94</v>
      </c>
      <c r="T1422" s="31" t="s">
        <v>10158</v>
      </c>
      <c r="U1422" s="31" t="s">
        <v>10159</v>
      </c>
      <c r="V1422" s="31" t="s">
        <v>10160</v>
      </c>
      <c r="W1422" s="31"/>
      <c r="X1422" s="31"/>
      <c r="Y1422" s="31"/>
      <c r="Z1422" s="31"/>
    </row>
    <row r="1423" ht="22.5" customHeight="1">
      <c r="A1423" s="30" t="s">
        <v>10161</v>
      </c>
      <c r="B1423" s="31" t="s">
        <v>8433</v>
      </c>
      <c r="C1423" s="33"/>
      <c r="D1423" s="31" t="s">
        <v>10162</v>
      </c>
      <c r="E1423" s="31" t="s">
        <v>10163</v>
      </c>
      <c r="F1423" s="31" t="s">
        <v>10164</v>
      </c>
      <c r="G1423" s="31" t="s">
        <v>38</v>
      </c>
      <c r="H1423" s="31" t="s">
        <v>142</v>
      </c>
      <c r="I1423" s="31" t="s">
        <v>1073</v>
      </c>
      <c r="J1423" s="31" t="s">
        <v>377</v>
      </c>
      <c r="K1423" s="31" t="s">
        <v>173</v>
      </c>
      <c r="L1423" s="31" t="s">
        <v>131</v>
      </c>
      <c r="M1423" s="31" t="s">
        <v>344</v>
      </c>
      <c r="N1423" s="31" t="s">
        <v>190</v>
      </c>
      <c r="O1423" s="31" t="s">
        <v>10165</v>
      </c>
      <c r="P1423" s="31" t="s">
        <v>2984</v>
      </c>
      <c r="Q1423" s="31"/>
      <c r="R1423" s="31" t="s">
        <v>93</v>
      </c>
      <c r="S1423" s="31" t="s">
        <v>7469</v>
      </c>
      <c r="T1423" s="31" t="s">
        <v>10166</v>
      </c>
      <c r="U1423" s="31" t="s">
        <v>10167</v>
      </c>
      <c r="V1423" s="30" t="s">
        <v>10168</v>
      </c>
      <c r="W1423" s="31"/>
      <c r="X1423" s="31"/>
      <c r="Y1423" s="31"/>
      <c r="Z1423" s="31" t="s">
        <v>10169</v>
      </c>
    </row>
    <row r="1424" ht="22.5" customHeight="1">
      <c r="A1424" s="30" t="s">
        <v>10170</v>
      </c>
      <c r="B1424" s="31" t="s">
        <v>10171</v>
      </c>
      <c r="C1424" s="33"/>
      <c r="D1424" s="31" t="s">
        <v>10172</v>
      </c>
      <c r="E1424" s="31" t="s">
        <v>10173</v>
      </c>
      <c r="F1424" s="31"/>
      <c r="G1424" s="31" t="s">
        <v>38</v>
      </c>
      <c r="H1424" s="31" t="s">
        <v>142</v>
      </c>
      <c r="I1424" s="31" t="s">
        <v>10174</v>
      </c>
      <c r="J1424" s="31" t="s">
        <v>84</v>
      </c>
      <c r="K1424" s="31" t="s">
        <v>85</v>
      </c>
      <c r="L1424" s="31" t="s">
        <v>86</v>
      </c>
      <c r="M1424" s="31" t="s">
        <v>542</v>
      </c>
      <c r="N1424" s="31" t="s">
        <v>210</v>
      </c>
      <c r="O1424" s="31"/>
      <c r="P1424" s="31"/>
      <c r="Q1424" s="31"/>
      <c r="R1424" s="31"/>
      <c r="S1424" s="31"/>
      <c r="T1424" s="31" t="s">
        <v>10175</v>
      </c>
      <c r="U1424" s="31" t="s">
        <v>10176</v>
      </c>
      <c r="V1424" s="31"/>
      <c r="W1424" s="31"/>
      <c r="X1424" s="31"/>
      <c r="Y1424" s="31"/>
      <c r="Z1424" s="31"/>
    </row>
    <row r="1425" ht="22.5" customHeight="1">
      <c r="A1425" s="30" t="s">
        <v>10177</v>
      </c>
      <c r="B1425" s="31" t="s">
        <v>10178</v>
      </c>
      <c r="C1425" s="33"/>
      <c r="D1425" s="31" t="s">
        <v>10179</v>
      </c>
      <c r="E1425" s="31" t="s">
        <v>10180</v>
      </c>
      <c r="F1425" s="31" t="s">
        <v>10181</v>
      </c>
      <c r="G1425" s="31" t="s">
        <v>38</v>
      </c>
      <c r="H1425" s="31" t="s">
        <v>142</v>
      </c>
      <c r="I1425" s="31" t="s">
        <v>925</v>
      </c>
      <c r="J1425" s="31" t="s">
        <v>84</v>
      </c>
      <c r="K1425" s="31" t="s">
        <v>173</v>
      </c>
      <c r="L1425" s="31" t="s">
        <v>131</v>
      </c>
      <c r="M1425" s="31" t="s">
        <v>41</v>
      </c>
      <c r="N1425" s="31" t="s">
        <v>120</v>
      </c>
      <c r="O1425" s="31"/>
      <c r="P1425" s="31" t="s">
        <v>926</v>
      </c>
      <c r="Q1425" s="31"/>
      <c r="R1425" s="31" t="s">
        <v>93</v>
      </c>
      <c r="S1425" s="31" t="s">
        <v>94</v>
      </c>
      <c r="T1425" s="31" t="s">
        <v>10182</v>
      </c>
      <c r="U1425" s="31" t="s">
        <v>10183</v>
      </c>
      <c r="V1425" s="30" t="s">
        <v>10184</v>
      </c>
      <c r="W1425" s="31"/>
      <c r="X1425" s="31"/>
      <c r="Y1425" s="31"/>
      <c r="Z1425" s="31"/>
    </row>
    <row r="1426" ht="22.5" customHeight="1">
      <c r="A1426" s="30" t="s">
        <v>10185</v>
      </c>
      <c r="B1426" s="31" t="s">
        <v>10186</v>
      </c>
      <c r="C1426" s="33"/>
      <c r="D1426" s="31" t="s">
        <v>10187</v>
      </c>
      <c r="E1426" s="31" t="s">
        <v>10188</v>
      </c>
      <c r="F1426" s="31"/>
      <c r="G1426" s="31" t="s">
        <v>38</v>
      </c>
      <c r="H1426" s="31" t="s">
        <v>142</v>
      </c>
      <c r="I1426" s="31" t="s">
        <v>1573</v>
      </c>
      <c r="J1426" s="31" t="s">
        <v>84</v>
      </c>
      <c r="K1426" s="31" t="s">
        <v>85</v>
      </c>
      <c r="L1426" s="31" t="s">
        <v>86</v>
      </c>
      <c r="M1426" s="31" t="s">
        <v>185</v>
      </c>
      <c r="N1426" s="31" t="s">
        <v>41</v>
      </c>
      <c r="O1426" s="31"/>
      <c r="P1426" s="31"/>
      <c r="Q1426" s="31"/>
      <c r="R1426" s="31"/>
      <c r="S1426" s="31"/>
      <c r="T1426" s="31" t="s">
        <v>10189</v>
      </c>
      <c r="U1426" s="31" t="s">
        <v>10190</v>
      </c>
      <c r="V1426" s="31"/>
      <c r="W1426" s="31"/>
      <c r="X1426" s="31"/>
      <c r="Y1426" s="31"/>
      <c r="Z1426" s="31"/>
    </row>
    <row r="1427" ht="22.5" customHeight="1">
      <c r="A1427" s="30" t="s">
        <v>10191</v>
      </c>
      <c r="B1427" s="31" t="s">
        <v>10192</v>
      </c>
      <c r="C1427" s="33"/>
      <c r="D1427" s="31" t="s">
        <v>10193</v>
      </c>
      <c r="E1427" s="31" t="s">
        <v>10194</v>
      </c>
      <c r="F1427" s="31"/>
      <c r="G1427" s="31" t="s">
        <v>38</v>
      </c>
      <c r="H1427" s="31" t="s">
        <v>142</v>
      </c>
      <c r="I1427" s="31" t="s">
        <v>2893</v>
      </c>
      <c r="J1427" s="31" t="s">
        <v>84</v>
      </c>
      <c r="K1427" s="31" t="s">
        <v>173</v>
      </c>
      <c r="L1427" s="31" t="s">
        <v>280</v>
      </c>
      <c r="M1427" s="31" t="s">
        <v>88</v>
      </c>
      <c r="N1427" s="31" t="s">
        <v>144</v>
      </c>
      <c r="O1427" s="31"/>
      <c r="P1427" s="31"/>
      <c r="Q1427" s="31"/>
      <c r="R1427" s="31"/>
      <c r="S1427" s="31"/>
      <c r="T1427" s="31" t="s">
        <v>10195</v>
      </c>
      <c r="U1427" s="31" t="s">
        <v>10196</v>
      </c>
      <c r="V1427" s="31"/>
      <c r="W1427" s="31"/>
      <c r="X1427" s="31"/>
      <c r="Y1427" s="31"/>
      <c r="Z1427" s="31"/>
    </row>
    <row r="1428" ht="22.5" customHeight="1">
      <c r="A1428" s="30" t="s">
        <v>10197</v>
      </c>
      <c r="B1428" s="31" t="s">
        <v>10198</v>
      </c>
      <c r="C1428" s="33"/>
      <c r="D1428" s="31" t="s">
        <v>10199</v>
      </c>
      <c r="E1428" s="31" t="s">
        <v>10200</v>
      </c>
      <c r="F1428" s="31"/>
      <c r="G1428" s="31" t="s">
        <v>674</v>
      </c>
      <c r="H1428" s="31" t="s">
        <v>142</v>
      </c>
      <c r="I1428" s="31" t="s">
        <v>291</v>
      </c>
      <c r="J1428" s="31" t="s">
        <v>84</v>
      </c>
      <c r="K1428" s="31" t="s">
        <v>173</v>
      </c>
      <c r="L1428" s="31" t="s">
        <v>226</v>
      </c>
      <c r="M1428" s="31" t="s">
        <v>41</v>
      </c>
      <c r="N1428" s="31" t="s">
        <v>120</v>
      </c>
      <c r="O1428" s="31"/>
      <c r="P1428" s="31" t="s">
        <v>445</v>
      </c>
      <c r="Q1428" s="31"/>
      <c r="R1428" s="31"/>
      <c r="S1428" s="31"/>
      <c r="T1428" s="31" t="s">
        <v>10201</v>
      </c>
      <c r="U1428" s="31" t="s">
        <v>10202</v>
      </c>
      <c r="V1428" s="30" t="s">
        <v>10203</v>
      </c>
      <c r="W1428" s="31"/>
      <c r="X1428" s="31"/>
      <c r="Y1428" s="31"/>
      <c r="Z1428" s="31"/>
    </row>
    <row r="1429" ht="22.5" customHeight="1">
      <c r="A1429" s="30" t="s">
        <v>10204</v>
      </c>
      <c r="B1429" s="39" t="s">
        <v>10205</v>
      </c>
      <c r="C1429" s="33"/>
      <c r="D1429" s="31" t="s">
        <v>10206</v>
      </c>
      <c r="E1429" s="31" t="s">
        <v>10207</v>
      </c>
      <c r="F1429" s="31"/>
      <c r="G1429" s="31" t="s">
        <v>38</v>
      </c>
      <c r="H1429" s="31" t="s">
        <v>142</v>
      </c>
      <c r="I1429" s="31" t="s">
        <v>850</v>
      </c>
      <c r="J1429" s="31" t="s">
        <v>84</v>
      </c>
      <c r="K1429" s="31" t="s">
        <v>173</v>
      </c>
      <c r="L1429" s="31" t="s">
        <v>86</v>
      </c>
      <c r="M1429" s="31" t="s">
        <v>120</v>
      </c>
      <c r="N1429" s="31" t="s">
        <v>88</v>
      </c>
      <c r="O1429" s="31"/>
      <c r="P1429" s="31"/>
      <c r="Q1429" s="31"/>
      <c r="R1429" s="31"/>
      <c r="S1429" s="31"/>
      <c r="T1429" s="31" t="s">
        <v>10208</v>
      </c>
      <c r="U1429" s="31" t="s">
        <v>10209</v>
      </c>
      <c r="V1429" s="31"/>
      <c r="W1429" s="31"/>
      <c r="X1429" s="31"/>
      <c r="Y1429" s="31"/>
      <c r="Z1429" s="31"/>
    </row>
    <row r="1430" ht="22.5" customHeight="1">
      <c r="A1430" s="30" t="s">
        <v>10210</v>
      </c>
      <c r="B1430" s="39" t="s">
        <v>8565</v>
      </c>
      <c r="C1430" s="33"/>
      <c r="D1430" s="31" t="s">
        <v>10211</v>
      </c>
      <c r="E1430" s="31" t="s">
        <v>10212</v>
      </c>
      <c r="F1430" s="31" t="s">
        <v>10213</v>
      </c>
      <c r="G1430" s="31" t="s">
        <v>38</v>
      </c>
      <c r="H1430" s="31" t="s">
        <v>142</v>
      </c>
      <c r="I1430" s="31" t="s">
        <v>4087</v>
      </c>
      <c r="J1430" s="31" t="s">
        <v>84</v>
      </c>
      <c r="K1430" s="31" t="s">
        <v>85</v>
      </c>
      <c r="L1430" s="31" t="s">
        <v>226</v>
      </c>
      <c r="M1430" s="31" t="s">
        <v>120</v>
      </c>
      <c r="N1430" s="31" t="s">
        <v>88</v>
      </c>
      <c r="O1430" s="31"/>
      <c r="P1430" s="31" t="s">
        <v>628</v>
      </c>
      <c r="Q1430" s="31"/>
      <c r="R1430" s="31" t="s">
        <v>93</v>
      </c>
      <c r="S1430" s="31" t="s">
        <v>94</v>
      </c>
      <c r="T1430" s="31" t="s">
        <v>10214</v>
      </c>
      <c r="U1430" s="31" t="s">
        <v>10209</v>
      </c>
      <c r="V1430" s="30" t="s">
        <v>10215</v>
      </c>
      <c r="W1430" s="31"/>
      <c r="X1430" s="31"/>
      <c r="Y1430" s="31"/>
      <c r="Z1430" s="31"/>
    </row>
    <row r="1431" ht="22.5" customHeight="1">
      <c r="A1431" s="30" t="s">
        <v>10216</v>
      </c>
      <c r="B1431" s="39" t="s">
        <v>5079</v>
      </c>
      <c r="C1431" s="33"/>
      <c r="D1431" s="31" t="s">
        <v>10217</v>
      </c>
      <c r="E1431" s="31" t="s">
        <v>10218</v>
      </c>
      <c r="F1431" s="31" t="s">
        <v>10219</v>
      </c>
      <c r="G1431" s="31" t="s">
        <v>38</v>
      </c>
      <c r="H1431" s="31" t="s">
        <v>142</v>
      </c>
      <c r="I1431" s="31" t="s">
        <v>143</v>
      </c>
      <c r="J1431" s="31" t="s">
        <v>84</v>
      </c>
      <c r="K1431" s="31" t="s">
        <v>173</v>
      </c>
      <c r="L1431" s="31" t="s">
        <v>86</v>
      </c>
      <c r="M1431" s="31" t="s">
        <v>52</v>
      </c>
      <c r="N1431" s="31" t="s">
        <v>144</v>
      </c>
      <c r="O1431" s="31"/>
      <c r="P1431" s="31"/>
      <c r="Q1431" s="31"/>
      <c r="R1431" s="31" t="s">
        <v>93</v>
      </c>
      <c r="S1431" s="31" t="s">
        <v>94</v>
      </c>
      <c r="T1431" s="31" t="s">
        <v>10220</v>
      </c>
      <c r="U1431" s="31" t="s">
        <v>10221</v>
      </c>
      <c r="V1431" s="30" t="s">
        <v>10222</v>
      </c>
      <c r="W1431" s="31"/>
      <c r="X1431" s="31"/>
      <c r="Y1431" s="31"/>
      <c r="Z1431" s="31"/>
    </row>
    <row r="1432" ht="22.5" customHeight="1">
      <c r="A1432" s="30" t="s">
        <v>10223</v>
      </c>
      <c r="B1432" s="39" t="s">
        <v>10224</v>
      </c>
      <c r="C1432" s="33"/>
      <c r="D1432" s="31" t="s">
        <v>10225</v>
      </c>
      <c r="E1432" s="31" t="s">
        <v>10226</v>
      </c>
      <c r="F1432" s="31"/>
      <c r="G1432" s="31" t="s">
        <v>38</v>
      </c>
      <c r="H1432" s="31" t="s">
        <v>142</v>
      </c>
      <c r="I1432" s="31" t="s">
        <v>10227</v>
      </c>
      <c r="J1432" s="31" t="s">
        <v>84</v>
      </c>
      <c r="K1432" s="31" t="s">
        <v>173</v>
      </c>
      <c r="L1432" s="31" t="s">
        <v>280</v>
      </c>
      <c r="M1432" s="31" t="s">
        <v>344</v>
      </c>
      <c r="N1432" s="31" t="s">
        <v>190</v>
      </c>
      <c r="O1432" s="31"/>
      <c r="P1432" s="31"/>
      <c r="Q1432" s="31"/>
      <c r="R1432" s="31"/>
      <c r="S1432" s="31"/>
      <c r="T1432" s="31" t="s">
        <v>10228</v>
      </c>
      <c r="U1432" s="31" t="s">
        <v>10221</v>
      </c>
      <c r="V1432" s="31"/>
      <c r="W1432" s="31"/>
      <c r="X1432" s="31"/>
      <c r="Y1432" s="31"/>
      <c r="Z1432" s="31"/>
    </row>
    <row r="1433" ht="22.5" customHeight="1">
      <c r="A1433" s="30" t="s">
        <v>10229</v>
      </c>
      <c r="B1433" s="31" t="s">
        <v>10230</v>
      </c>
      <c r="C1433" s="33"/>
      <c r="D1433" s="31" t="s">
        <v>10231</v>
      </c>
      <c r="E1433" s="31" t="s">
        <v>10232</v>
      </c>
      <c r="F1433" s="31"/>
      <c r="G1433" s="31" t="s">
        <v>39</v>
      </c>
      <c r="H1433" s="31" t="s">
        <v>142</v>
      </c>
      <c r="I1433" s="31" t="s">
        <v>245</v>
      </c>
      <c r="J1433" s="31" t="s">
        <v>84</v>
      </c>
      <c r="K1433" s="31" t="s">
        <v>85</v>
      </c>
      <c r="L1433" s="31" t="s">
        <v>86</v>
      </c>
      <c r="M1433" s="31" t="s">
        <v>41</v>
      </c>
      <c r="N1433" s="31" t="s">
        <v>120</v>
      </c>
      <c r="O1433" s="31"/>
      <c r="P1433" s="31"/>
      <c r="Q1433" s="31"/>
      <c r="R1433" s="31"/>
      <c r="S1433" s="31"/>
      <c r="T1433" s="31" t="s">
        <v>10233</v>
      </c>
      <c r="U1433" s="31" t="s">
        <v>10234</v>
      </c>
      <c r="V1433" s="31"/>
      <c r="W1433" s="31"/>
      <c r="X1433" s="31"/>
      <c r="Y1433" s="31"/>
      <c r="Z1433" s="31"/>
    </row>
    <row r="1434" ht="22.5" customHeight="1">
      <c r="A1434" s="30" t="s">
        <v>10235</v>
      </c>
      <c r="B1434" s="31" t="s">
        <v>10236</v>
      </c>
      <c r="C1434" s="33"/>
      <c r="D1434" s="31" t="s">
        <v>10237</v>
      </c>
      <c r="E1434" s="31" t="s">
        <v>10238</v>
      </c>
      <c r="F1434" s="31"/>
      <c r="G1434" s="31" t="s">
        <v>38</v>
      </c>
      <c r="H1434" s="31" t="s">
        <v>142</v>
      </c>
      <c r="I1434" s="31" t="s">
        <v>686</v>
      </c>
      <c r="J1434" s="31" t="s">
        <v>84</v>
      </c>
      <c r="K1434" s="31" t="s">
        <v>85</v>
      </c>
      <c r="L1434" s="31" t="s">
        <v>226</v>
      </c>
      <c r="M1434" s="31" t="s">
        <v>41</v>
      </c>
      <c r="N1434" s="31" t="s">
        <v>120</v>
      </c>
      <c r="O1434" s="31"/>
      <c r="P1434" s="31"/>
      <c r="Q1434" s="31"/>
      <c r="R1434" s="31"/>
      <c r="S1434" s="31"/>
      <c r="T1434" s="31" t="s">
        <v>10240</v>
      </c>
      <c r="U1434" s="31" t="s">
        <v>10241</v>
      </c>
      <c r="V1434" s="31"/>
      <c r="W1434" s="31"/>
      <c r="X1434" s="31"/>
      <c r="Y1434" s="31"/>
      <c r="Z1434" s="31"/>
    </row>
    <row r="1435" ht="22.5" customHeight="1">
      <c r="A1435" s="30" t="s">
        <v>10242</v>
      </c>
      <c r="B1435" s="31" t="s">
        <v>10243</v>
      </c>
      <c r="C1435" s="33"/>
      <c r="D1435" s="31" t="s">
        <v>10244</v>
      </c>
      <c r="E1435" s="31" t="s">
        <v>10245</v>
      </c>
      <c r="F1435" s="31" t="s">
        <v>10246</v>
      </c>
      <c r="G1435" s="31" t="s">
        <v>5458</v>
      </c>
      <c r="H1435" s="31" t="s">
        <v>142</v>
      </c>
      <c r="I1435" s="31" t="s">
        <v>860</v>
      </c>
      <c r="J1435" s="31" t="s">
        <v>84</v>
      </c>
      <c r="K1435" s="31" t="s">
        <v>85</v>
      </c>
      <c r="L1435" s="31" t="s">
        <v>226</v>
      </c>
      <c r="M1435" s="31" t="s">
        <v>155</v>
      </c>
      <c r="N1435" s="31" t="s">
        <v>52</v>
      </c>
      <c r="O1435" s="31"/>
      <c r="P1435" s="31"/>
      <c r="Q1435" s="30" t="s">
        <v>10247</v>
      </c>
      <c r="R1435" s="31" t="s">
        <v>93</v>
      </c>
      <c r="S1435" s="31" t="s">
        <v>689</v>
      </c>
      <c r="T1435" s="31" t="s">
        <v>10248</v>
      </c>
      <c r="U1435" s="31" t="s">
        <v>10249</v>
      </c>
      <c r="V1435" s="31"/>
      <c r="W1435" s="31"/>
      <c r="X1435" s="31"/>
      <c r="Y1435" s="31"/>
      <c r="Z1435" s="31"/>
    </row>
    <row r="1436" ht="22.5" customHeight="1">
      <c r="A1436" s="30" t="s">
        <v>10250</v>
      </c>
      <c r="B1436" s="31" t="s">
        <v>10251</v>
      </c>
      <c r="C1436" s="33"/>
      <c r="D1436" s="31" t="s">
        <v>10252</v>
      </c>
      <c r="E1436" s="31" t="s">
        <v>10253</v>
      </c>
      <c r="F1436" s="31"/>
      <c r="G1436" s="31" t="s">
        <v>29</v>
      </c>
      <c r="H1436" s="31" t="s">
        <v>142</v>
      </c>
      <c r="I1436" s="31" t="s">
        <v>10174</v>
      </c>
      <c r="J1436" s="31" t="s">
        <v>84</v>
      </c>
      <c r="K1436" s="31" t="s">
        <v>85</v>
      </c>
      <c r="L1436" s="31" t="s">
        <v>86</v>
      </c>
      <c r="M1436" s="31" t="s">
        <v>344</v>
      </c>
      <c r="N1436" s="31" t="s">
        <v>190</v>
      </c>
      <c r="O1436" s="31"/>
      <c r="P1436" s="31"/>
      <c r="Q1436" s="31"/>
      <c r="R1436" s="31"/>
      <c r="S1436" s="31"/>
      <c r="T1436" s="31" t="s">
        <v>10254</v>
      </c>
      <c r="U1436" s="31" t="s">
        <v>10255</v>
      </c>
      <c r="V1436" s="31"/>
      <c r="W1436" s="31"/>
      <c r="X1436" s="31"/>
      <c r="Y1436" s="31"/>
      <c r="Z1436" s="31"/>
    </row>
    <row r="1437" ht="22.5" customHeight="1">
      <c r="A1437" s="30" t="s">
        <v>10256</v>
      </c>
      <c r="B1437" s="31" t="s">
        <v>10257</v>
      </c>
      <c r="C1437" s="33"/>
      <c r="D1437" s="31" t="s">
        <v>10258</v>
      </c>
      <c r="E1437" s="31" t="s">
        <v>10259</v>
      </c>
      <c r="F1437" s="31" t="s">
        <v>10260</v>
      </c>
      <c r="G1437" s="31" t="s">
        <v>25</v>
      </c>
      <c r="H1437" s="31" t="s">
        <v>142</v>
      </c>
      <c r="I1437" s="31" t="s">
        <v>1573</v>
      </c>
      <c r="J1437" s="31" t="s">
        <v>84</v>
      </c>
      <c r="K1437" s="31" t="s">
        <v>85</v>
      </c>
      <c r="L1437" s="31" t="s">
        <v>86</v>
      </c>
      <c r="M1437" s="31" t="s">
        <v>502</v>
      </c>
      <c r="N1437" s="31" t="s">
        <v>344</v>
      </c>
      <c r="O1437" s="31"/>
      <c r="P1437" s="31" t="s">
        <v>3992</v>
      </c>
      <c r="Q1437" s="31"/>
      <c r="R1437" s="31" t="s">
        <v>93</v>
      </c>
      <c r="S1437" s="31" t="s">
        <v>94</v>
      </c>
      <c r="T1437" s="31" t="s">
        <v>10261</v>
      </c>
      <c r="U1437" s="31" t="s">
        <v>10262</v>
      </c>
      <c r="V1437" s="31" t="s">
        <v>10263</v>
      </c>
      <c r="W1437" s="31"/>
      <c r="X1437" s="31"/>
      <c r="Y1437" s="31"/>
      <c r="Z1437" s="31"/>
    </row>
    <row r="1438" ht="22.5" customHeight="1">
      <c r="A1438" s="30" t="s">
        <v>10264</v>
      </c>
      <c r="B1438" s="31" t="s">
        <v>10265</v>
      </c>
      <c r="C1438" s="33"/>
      <c r="D1438" s="31" t="s">
        <v>10266</v>
      </c>
      <c r="E1438" s="31" t="s">
        <v>10267</v>
      </c>
      <c r="F1438" s="31"/>
      <c r="G1438" s="31" t="s">
        <v>29</v>
      </c>
      <c r="H1438" s="31" t="s">
        <v>142</v>
      </c>
      <c r="I1438" s="31" t="s">
        <v>686</v>
      </c>
      <c r="J1438" s="31" t="s">
        <v>84</v>
      </c>
      <c r="K1438" s="31" t="s">
        <v>85</v>
      </c>
      <c r="L1438" s="31" t="s">
        <v>86</v>
      </c>
      <c r="M1438" s="31" t="s">
        <v>41</v>
      </c>
      <c r="N1438" s="31" t="s">
        <v>120</v>
      </c>
      <c r="O1438" s="31"/>
      <c r="P1438" s="31" t="s">
        <v>503</v>
      </c>
      <c r="Q1438" s="31"/>
      <c r="R1438" s="31"/>
      <c r="S1438" s="31"/>
      <c r="T1438" s="31" t="s">
        <v>10268</v>
      </c>
      <c r="U1438" s="31" t="s">
        <v>10269</v>
      </c>
      <c r="V1438" s="30" t="s">
        <v>10270</v>
      </c>
      <c r="W1438" s="31"/>
      <c r="X1438" s="31"/>
      <c r="Y1438" s="31"/>
      <c r="Z1438" s="31"/>
    </row>
    <row r="1439" ht="22.5" customHeight="1">
      <c r="A1439" s="30" t="s">
        <v>10271</v>
      </c>
      <c r="B1439" s="31" t="s">
        <v>10272</v>
      </c>
      <c r="C1439" s="33"/>
      <c r="D1439" s="31" t="s">
        <v>10273</v>
      </c>
      <c r="E1439" s="31" t="s">
        <v>10274</v>
      </c>
      <c r="F1439" s="31"/>
      <c r="G1439" s="31" t="s">
        <v>29</v>
      </c>
      <c r="H1439" s="31" t="s">
        <v>142</v>
      </c>
      <c r="I1439" s="31" t="s">
        <v>6726</v>
      </c>
      <c r="J1439" s="31" t="s">
        <v>84</v>
      </c>
      <c r="K1439" s="31"/>
      <c r="L1439" s="31"/>
      <c r="M1439" s="31" t="s">
        <v>41</v>
      </c>
      <c r="N1439" s="31" t="s">
        <v>120</v>
      </c>
      <c r="O1439" s="31"/>
      <c r="P1439" s="31"/>
      <c r="Q1439" s="31"/>
      <c r="R1439" s="31"/>
      <c r="S1439" s="31"/>
      <c r="T1439" s="31" t="s">
        <v>10275</v>
      </c>
      <c r="U1439" s="31" t="s">
        <v>10276</v>
      </c>
      <c r="V1439" s="31"/>
      <c r="W1439" s="31"/>
      <c r="X1439" s="31"/>
      <c r="Y1439" s="31"/>
      <c r="Z1439" s="31"/>
    </row>
    <row r="1440" ht="22.5" customHeight="1">
      <c r="A1440" s="30" t="s">
        <v>10277</v>
      </c>
      <c r="B1440" s="31" t="s">
        <v>10278</v>
      </c>
      <c r="C1440" s="33"/>
      <c r="D1440" s="31" t="s">
        <v>10279</v>
      </c>
      <c r="E1440" s="31" t="s">
        <v>10280</v>
      </c>
      <c r="F1440" s="31"/>
      <c r="G1440" s="31" t="s">
        <v>29</v>
      </c>
      <c r="H1440" s="31" t="s">
        <v>142</v>
      </c>
      <c r="I1440" s="31" t="s">
        <v>1722</v>
      </c>
      <c r="J1440" s="31" t="s">
        <v>84</v>
      </c>
      <c r="K1440" s="31" t="s">
        <v>85</v>
      </c>
      <c r="L1440" s="31" t="s">
        <v>86</v>
      </c>
      <c r="M1440" s="31" t="s">
        <v>152</v>
      </c>
      <c r="N1440" s="31" t="s">
        <v>153</v>
      </c>
      <c r="O1440" s="31"/>
      <c r="P1440" s="31"/>
      <c r="Q1440" s="31"/>
      <c r="R1440" s="31"/>
      <c r="S1440" s="31"/>
      <c r="T1440" s="31" t="s">
        <v>10281</v>
      </c>
      <c r="U1440" s="31" t="s">
        <v>10282</v>
      </c>
      <c r="V1440" s="31"/>
      <c r="W1440" s="31"/>
      <c r="X1440" s="31"/>
      <c r="Y1440" s="31"/>
      <c r="Z1440" s="31"/>
    </row>
    <row r="1441" ht="22.5" customHeight="1">
      <c r="A1441" s="30" t="s">
        <v>10283</v>
      </c>
      <c r="B1441" s="31" t="s">
        <v>5687</v>
      </c>
      <c r="C1441" s="33"/>
      <c r="D1441" s="31" t="s">
        <v>10284</v>
      </c>
      <c r="E1441" s="31" t="s">
        <v>10285</v>
      </c>
      <c r="F1441" s="31" t="s">
        <v>10286</v>
      </c>
      <c r="G1441" s="31" t="s">
        <v>35</v>
      </c>
      <c r="H1441" s="31" t="s">
        <v>142</v>
      </c>
      <c r="I1441" s="31" t="s">
        <v>750</v>
      </c>
      <c r="J1441" s="31" t="s">
        <v>84</v>
      </c>
      <c r="K1441" s="31" t="s">
        <v>173</v>
      </c>
      <c r="L1441" s="31" t="s">
        <v>226</v>
      </c>
      <c r="M1441" s="31" t="s">
        <v>152</v>
      </c>
      <c r="N1441" s="31" t="s">
        <v>153</v>
      </c>
      <c r="O1441" s="31"/>
      <c r="P1441" s="31"/>
      <c r="Q1441" s="31"/>
      <c r="R1441" s="31" t="s">
        <v>93</v>
      </c>
      <c r="S1441" s="31" t="s">
        <v>94</v>
      </c>
      <c r="T1441" s="31" t="s">
        <v>10288</v>
      </c>
      <c r="U1441" s="31" t="s">
        <v>10289</v>
      </c>
      <c r="V1441" s="31"/>
      <c r="W1441" s="31"/>
      <c r="X1441" s="31"/>
      <c r="Y1441" s="31"/>
      <c r="Z1441" s="31"/>
    </row>
    <row r="1442" ht="22.5" customHeight="1">
      <c r="A1442" s="30" t="s">
        <v>10290</v>
      </c>
      <c r="B1442" s="31" t="s">
        <v>10291</v>
      </c>
      <c r="C1442" s="33"/>
      <c r="D1442" s="31" t="s">
        <v>10292</v>
      </c>
      <c r="E1442" s="31" t="s">
        <v>10293</v>
      </c>
      <c r="F1442" s="31"/>
      <c r="G1442" s="31" t="s">
        <v>35</v>
      </c>
      <c r="H1442" s="31" t="s">
        <v>142</v>
      </c>
      <c r="I1442" s="31" t="s">
        <v>2296</v>
      </c>
      <c r="J1442" s="31" t="s">
        <v>84</v>
      </c>
      <c r="K1442" s="31" t="s">
        <v>173</v>
      </c>
      <c r="L1442" s="31" t="s">
        <v>86</v>
      </c>
      <c r="M1442" s="31" t="s">
        <v>542</v>
      </c>
      <c r="N1442" s="31" t="s">
        <v>210</v>
      </c>
      <c r="O1442" s="31"/>
      <c r="P1442" s="31"/>
      <c r="Q1442" s="31"/>
      <c r="R1442" s="31"/>
      <c r="S1442" s="31"/>
      <c r="T1442" s="31" t="s">
        <v>10294</v>
      </c>
      <c r="U1442" s="31" t="s">
        <v>10295</v>
      </c>
      <c r="V1442" s="31"/>
      <c r="W1442" s="31"/>
      <c r="X1442" s="31"/>
      <c r="Y1442" s="31"/>
      <c r="Z1442" s="31"/>
    </row>
    <row r="1443" ht="22.5" customHeight="1">
      <c r="A1443" s="30" t="s">
        <v>10296</v>
      </c>
      <c r="B1443" s="31" t="s">
        <v>3106</v>
      </c>
      <c r="C1443" s="32" t="s">
        <v>2501</v>
      </c>
      <c r="D1443" s="31" t="s">
        <v>10297</v>
      </c>
      <c r="E1443" s="31" t="s">
        <v>10298</v>
      </c>
      <c r="F1443" s="31" t="s">
        <v>10299</v>
      </c>
      <c r="G1443" s="31" t="s">
        <v>29</v>
      </c>
      <c r="H1443" s="31" t="s">
        <v>142</v>
      </c>
      <c r="I1443" s="31" t="s">
        <v>1242</v>
      </c>
      <c r="J1443" s="31" t="s">
        <v>84</v>
      </c>
      <c r="K1443" s="31" t="s">
        <v>173</v>
      </c>
      <c r="L1443" s="31" t="s">
        <v>226</v>
      </c>
      <c r="M1443" s="31" t="s">
        <v>88</v>
      </c>
      <c r="N1443" s="31" t="s">
        <v>89</v>
      </c>
      <c r="O1443" s="31"/>
      <c r="P1443" s="31" t="s">
        <v>1208</v>
      </c>
      <c r="Q1443" s="31"/>
      <c r="R1443" s="31" t="s">
        <v>93</v>
      </c>
      <c r="S1443" s="31" t="s">
        <v>188</v>
      </c>
      <c r="T1443" s="31" t="s">
        <v>10300</v>
      </c>
      <c r="U1443" s="31" t="s">
        <v>10301</v>
      </c>
      <c r="V1443" s="31" t="s">
        <v>10302</v>
      </c>
      <c r="W1443" s="31"/>
      <c r="X1443" s="31"/>
      <c r="Y1443" s="31"/>
      <c r="Z1443" s="31"/>
    </row>
    <row r="1444" ht="22.5" customHeight="1">
      <c r="A1444" s="30" t="s">
        <v>10303</v>
      </c>
      <c r="B1444" s="31" t="s">
        <v>10304</v>
      </c>
      <c r="C1444" s="33"/>
      <c r="D1444" s="31" t="s">
        <v>78</v>
      </c>
      <c r="E1444" s="31" t="s">
        <v>10305</v>
      </c>
      <c r="F1444" s="31"/>
      <c r="G1444" s="31"/>
      <c r="H1444" s="31" t="s">
        <v>82</v>
      </c>
      <c r="I1444" s="31"/>
      <c r="J1444" s="31"/>
      <c r="K1444" s="31"/>
      <c r="L1444" s="31"/>
      <c r="M1444" s="31"/>
      <c r="N1444" s="31"/>
      <c r="O1444" s="31"/>
      <c r="P1444" s="31"/>
      <c r="Q1444" s="31"/>
      <c r="R1444" s="31"/>
      <c r="S1444" s="31"/>
      <c r="T1444" s="31"/>
      <c r="U1444" s="31" t="s">
        <v>10306</v>
      </c>
      <c r="V1444" s="31"/>
      <c r="W1444" s="31"/>
      <c r="X1444" s="31"/>
      <c r="Y1444" s="31"/>
      <c r="Z1444" s="31"/>
    </row>
    <row r="1445" ht="22.5" customHeight="1">
      <c r="A1445" s="30" t="s">
        <v>10307</v>
      </c>
      <c r="B1445" s="31" t="s">
        <v>1075</v>
      </c>
      <c r="C1445" s="33"/>
      <c r="D1445" s="31" t="s">
        <v>10308</v>
      </c>
      <c r="E1445" s="31" t="s">
        <v>10309</v>
      </c>
      <c r="F1445" s="31" t="s">
        <v>10310</v>
      </c>
      <c r="G1445" s="31" t="s">
        <v>38</v>
      </c>
      <c r="H1445" s="31" t="s">
        <v>142</v>
      </c>
      <c r="I1445" s="31" t="s">
        <v>935</v>
      </c>
      <c r="J1445" s="31" t="s">
        <v>377</v>
      </c>
      <c r="K1445" s="31" t="s">
        <v>85</v>
      </c>
      <c r="L1445" s="31" t="s">
        <v>86</v>
      </c>
      <c r="M1445" s="31" t="s">
        <v>152</v>
      </c>
      <c r="N1445" s="31" t="s">
        <v>153</v>
      </c>
      <c r="O1445" s="31"/>
      <c r="P1445" s="31" t="s">
        <v>1099</v>
      </c>
      <c r="Q1445" s="31"/>
      <c r="R1445" s="31" t="s">
        <v>93</v>
      </c>
      <c r="S1445" s="31" t="s">
        <v>94</v>
      </c>
      <c r="T1445" s="31" t="s">
        <v>10311</v>
      </c>
      <c r="U1445" s="31" t="s">
        <v>10312</v>
      </c>
      <c r="V1445" s="31"/>
      <c r="W1445" s="31"/>
      <c r="X1445" s="31"/>
      <c r="Y1445" s="31"/>
      <c r="Z1445" s="31"/>
    </row>
    <row r="1446" ht="22.5" customHeight="1">
      <c r="A1446" s="30" t="s">
        <v>10313</v>
      </c>
      <c r="B1446" s="31" t="s">
        <v>1138</v>
      </c>
      <c r="C1446" s="32" t="s">
        <v>10</v>
      </c>
      <c r="D1446" s="31" t="s">
        <v>10314</v>
      </c>
      <c r="E1446" s="31" t="s">
        <v>10315</v>
      </c>
      <c r="F1446" s="31" t="s">
        <v>10316</v>
      </c>
      <c r="G1446" s="31" t="s">
        <v>23</v>
      </c>
      <c r="H1446" s="31" t="s">
        <v>142</v>
      </c>
      <c r="I1446" s="31" t="s">
        <v>1722</v>
      </c>
      <c r="J1446" s="31" t="s">
        <v>84</v>
      </c>
      <c r="K1446" s="31" t="s">
        <v>85</v>
      </c>
      <c r="L1446" s="31" t="s">
        <v>86</v>
      </c>
      <c r="M1446" s="31" t="s">
        <v>185</v>
      </c>
      <c r="N1446" s="31" t="s">
        <v>41</v>
      </c>
      <c r="O1446" s="31"/>
      <c r="P1446" s="31" t="s">
        <v>320</v>
      </c>
      <c r="Q1446" s="31"/>
      <c r="R1446" s="31" t="s">
        <v>93</v>
      </c>
      <c r="S1446" s="31" t="s">
        <v>94</v>
      </c>
      <c r="T1446" s="31" t="s">
        <v>10317</v>
      </c>
      <c r="U1446" s="31" t="s">
        <v>10318</v>
      </c>
      <c r="V1446" s="30" t="s">
        <v>10319</v>
      </c>
      <c r="W1446" s="31"/>
      <c r="X1446" s="31"/>
      <c r="Y1446" s="31"/>
      <c r="Z1446" s="31"/>
    </row>
    <row r="1447" ht="22.5" customHeight="1">
      <c r="A1447" s="30" t="s">
        <v>10321</v>
      </c>
      <c r="B1447" s="31" t="s">
        <v>10322</v>
      </c>
      <c r="C1447" s="33"/>
      <c r="D1447" s="31" t="s">
        <v>10323</v>
      </c>
      <c r="E1447" s="31" t="s">
        <v>10324</v>
      </c>
      <c r="F1447" s="31"/>
      <c r="G1447" s="31" t="s">
        <v>23</v>
      </c>
      <c r="H1447" s="31" t="s">
        <v>142</v>
      </c>
      <c r="I1447" s="31" t="s">
        <v>119</v>
      </c>
      <c r="J1447" s="31" t="s">
        <v>377</v>
      </c>
      <c r="K1447" s="31" t="s">
        <v>173</v>
      </c>
      <c r="L1447" s="31" t="s">
        <v>280</v>
      </c>
      <c r="M1447" s="31" t="s">
        <v>542</v>
      </c>
      <c r="N1447" s="31" t="s">
        <v>210</v>
      </c>
      <c r="O1447" s="31"/>
      <c r="P1447" s="31"/>
      <c r="Q1447" s="31"/>
      <c r="R1447" s="31"/>
      <c r="S1447" s="31"/>
      <c r="T1447" s="31" t="s">
        <v>10325</v>
      </c>
      <c r="U1447" s="31" t="s">
        <v>10326</v>
      </c>
      <c r="V1447" s="31"/>
      <c r="W1447" s="31"/>
      <c r="X1447" s="31"/>
      <c r="Y1447" s="31"/>
      <c r="Z1447" s="31"/>
    </row>
    <row r="1448" ht="22.5" customHeight="1">
      <c r="A1448" s="30" t="s">
        <v>10327</v>
      </c>
      <c r="B1448" s="31" t="s">
        <v>10328</v>
      </c>
      <c r="C1448" s="33"/>
      <c r="D1448" s="31" t="s">
        <v>10329</v>
      </c>
      <c r="E1448" s="31" t="s">
        <v>10330</v>
      </c>
      <c r="F1448" s="31"/>
      <c r="G1448" s="31" t="s">
        <v>23</v>
      </c>
      <c r="H1448" s="31" t="s">
        <v>142</v>
      </c>
      <c r="I1448" s="31" t="s">
        <v>319</v>
      </c>
      <c r="J1448" s="31" t="s">
        <v>84</v>
      </c>
      <c r="K1448" s="31" t="s">
        <v>85</v>
      </c>
      <c r="L1448" s="31" t="s">
        <v>654</v>
      </c>
      <c r="M1448" s="31" t="s">
        <v>41</v>
      </c>
      <c r="N1448" s="31" t="s">
        <v>120</v>
      </c>
      <c r="O1448" s="31"/>
      <c r="P1448" s="31"/>
      <c r="Q1448" s="31"/>
      <c r="R1448" s="31"/>
      <c r="S1448" s="31"/>
      <c r="T1448" s="31" t="s">
        <v>10331</v>
      </c>
      <c r="U1448" s="31" t="s">
        <v>10332</v>
      </c>
      <c r="V1448" s="31"/>
      <c r="W1448" s="31"/>
      <c r="X1448" s="31"/>
      <c r="Y1448" s="31"/>
      <c r="Z1448" s="31"/>
    </row>
    <row r="1449" ht="22.5" customHeight="1">
      <c r="A1449" s="30" t="s">
        <v>10333</v>
      </c>
      <c r="B1449" s="31" t="s">
        <v>755</v>
      </c>
      <c r="C1449" s="33"/>
      <c r="D1449" s="31" t="s">
        <v>10334</v>
      </c>
      <c r="E1449" s="31" t="s">
        <v>10335</v>
      </c>
      <c r="F1449" s="31" t="s">
        <v>10336</v>
      </c>
      <c r="G1449" s="31" t="s">
        <v>30</v>
      </c>
      <c r="H1449" s="31" t="s">
        <v>142</v>
      </c>
      <c r="I1449" s="31" t="s">
        <v>10337</v>
      </c>
      <c r="J1449" s="31" t="s">
        <v>84</v>
      </c>
      <c r="K1449" s="31" t="s">
        <v>85</v>
      </c>
      <c r="L1449" s="31" t="s">
        <v>86</v>
      </c>
      <c r="M1449" s="39" t="s">
        <v>227</v>
      </c>
      <c r="N1449" s="39" t="s">
        <v>228</v>
      </c>
      <c r="O1449" s="31" t="s">
        <v>10338</v>
      </c>
      <c r="P1449" s="31" t="s">
        <v>492</v>
      </c>
      <c r="Q1449" s="31"/>
      <c r="R1449" s="31" t="s">
        <v>93</v>
      </c>
      <c r="S1449" s="31" t="s">
        <v>6545</v>
      </c>
      <c r="T1449" s="31" t="s">
        <v>10339</v>
      </c>
      <c r="U1449" s="31" t="s">
        <v>10340</v>
      </c>
      <c r="V1449" s="31" t="s">
        <v>10341</v>
      </c>
      <c r="W1449" s="31"/>
      <c r="X1449" s="31"/>
      <c r="Y1449" s="31"/>
      <c r="Z1449" s="31" t="s">
        <v>10342</v>
      </c>
    </row>
    <row r="1450" ht="22.5" customHeight="1">
      <c r="A1450" s="30" t="s">
        <v>10343</v>
      </c>
      <c r="B1450" s="31" t="s">
        <v>10344</v>
      </c>
      <c r="C1450" s="33"/>
      <c r="D1450" s="31" t="s">
        <v>10345</v>
      </c>
      <c r="E1450" s="31" t="s">
        <v>10346</v>
      </c>
      <c r="F1450" s="31" t="s">
        <v>10347</v>
      </c>
      <c r="G1450" s="31" t="s">
        <v>35</v>
      </c>
      <c r="H1450" s="31" t="s">
        <v>142</v>
      </c>
      <c r="I1450" s="31" t="s">
        <v>1242</v>
      </c>
      <c r="J1450" s="31" t="s">
        <v>84</v>
      </c>
      <c r="K1450" s="31" t="s">
        <v>173</v>
      </c>
      <c r="L1450" s="31" t="s">
        <v>131</v>
      </c>
      <c r="M1450" s="31" t="s">
        <v>88</v>
      </c>
      <c r="N1450" s="31" t="s">
        <v>89</v>
      </c>
      <c r="O1450" s="31"/>
      <c r="P1450" s="31"/>
      <c r="Q1450" s="30" t="s">
        <v>10348</v>
      </c>
      <c r="R1450" s="31" t="s">
        <v>93</v>
      </c>
      <c r="S1450" s="31" t="s">
        <v>842</v>
      </c>
      <c r="T1450" s="31" t="s">
        <v>10349</v>
      </c>
      <c r="U1450" s="31" t="s">
        <v>10350</v>
      </c>
      <c r="V1450" s="31" t="s">
        <v>10351</v>
      </c>
      <c r="W1450" s="31"/>
      <c r="X1450" s="31"/>
      <c r="Y1450" s="31"/>
      <c r="Z1450" s="31"/>
    </row>
    <row r="1451" ht="22.5" customHeight="1">
      <c r="A1451" s="30" t="s">
        <v>10352</v>
      </c>
      <c r="B1451" s="31" t="s">
        <v>10353</v>
      </c>
      <c r="C1451" s="33"/>
      <c r="D1451" s="31" t="s">
        <v>10354</v>
      </c>
      <c r="E1451" s="31" t="s">
        <v>10355</v>
      </c>
      <c r="F1451" s="31" t="s">
        <v>10356</v>
      </c>
      <c r="G1451" s="31" t="s">
        <v>35</v>
      </c>
      <c r="H1451" s="31" t="s">
        <v>142</v>
      </c>
      <c r="I1451" s="31" t="s">
        <v>7132</v>
      </c>
      <c r="J1451" s="31" t="s">
        <v>84</v>
      </c>
      <c r="K1451" s="31" t="s">
        <v>85</v>
      </c>
      <c r="L1451" s="31" t="s">
        <v>654</v>
      </c>
      <c r="M1451" s="31" t="s">
        <v>101</v>
      </c>
      <c r="N1451" s="31" t="s">
        <v>155</v>
      </c>
      <c r="O1451" s="31"/>
      <c r="P1451" s="31" t="s">
        <v>503</v>
      </c>
      <c r="Q1451" s="31"/>
      <c r="R1451" s="31"/>
      <c r="S1451" s="31"/>
      <c r="T1451" s="31" t="s">
        <v>10357</v>
      </c>
      <c r="U1451" s="31" t="s">
        <v>10358</v>
      </c>
      <c r="V1451" s="31"/>
      <c r="W1451" s="31"/>
      <c r="X1451" s="31"/>
      <c r="Y1451" s="31"/>
      <c r="Z1451" s="31"/>
    </row>
    <row r="1452" ht="22.5" customHeight="1">
      <c r="A1452" s="30" t="s">
        <v>10359</v>
      </c>
      <c r="B1452" s="31" t="s">
        <v>10360</v>
      </c>
      <c r="C1452" s="33"/>
      <c r="D1452" s="31" t="s">
        <v>10361</v>
      </c>
      <c r="E1452" s="31" t="s">
        <v>10362</v>
      </c>
      <c r="F1452" s="31"/>
      <c r="G1452" s="31" t="s">
        <v>35</v>
      </c>
      <c r="H1452" s="31" t="s">
        <v>142</v>
      </c>
      <c r="I1452" s="31" t="s">
        <v>4402</v>
      </c>
      <c r="J1452" s="31" t="s">
        <v>84</v>
      </c>
      <c r="K1452" s="31" t="s">
        <v>173</v>
      </c>
      <c r="L1452" s="31" t="s">
        <v>226</v>
      </c>
      <c r="M1452" s="31" t="s">
        <v>41</v>
      </c>
      <c r="N1452" s="31" t="s">
        <v>120</v>
      </c>
      <c r="O1452" s="31"/>
      <c r="P1452" s="31"/>
      <c r="Q1452" s="31"/>
      <c r="R1452" s="31"/>
      <c r="S1452" s="31"/>
      <c r="T1452" s="31" t="s">
        <v>10363</v>
      </c>
      <c r="U1452" s="31" t="s">
        <v>10364</v>
      </c>
      <c r="V1452" s="31"/>
      <c r="W1452" s="31"/>
      <c r="X1452" s="31"/>
      <c r="Y1452" s="31"/>
      <c r="Z1452" s="31"/>
    </row>
    <row r="1453" ht="22.5" customHeight="1">
      <c r="A1453" s="30" t="s">
        <v>10365</v>
      </c>
      <c r="B1453" s="31" t="s">
        <v>10366</v>
      </c>
      <c r="C1453" s="33"/>
      <c r="D1453" s="31" t="s">
        <v>10367</v>
      </c>
      <c r="E1453" s="31" t="s">
        <v>10368</v>
      </c>
      <c r="F1453" s="31"/>
      <c r="G1453" s="31" t="s">
        <v>35</v>
      </c>
      <c r="H1453" s="31" t="s">
        <v>142</v>
      </c>
      <c r="I1453" s="31" t="s">
        <v>712</v>
      </c>
      <c r="J1453" s="31" t="s">
        <v>84</v>
      </c>
      <c r="K1453" s="31" t="s">
        <v>173</v>
      </c>
      <c r="L1453" s="31" t="s">
        <v>131</v>
      </c>
      <c r="M1453" s="31" t="s">
        <v>152</v>
      </c>
      <c r="N1453" s="31" t="s">
        <v>153</v>
      </c>
      <c r="O1453" s="31"/>
      <c r="P1453" s="31"/>
      <c r="Q1453" s="31"/>
      <c r="R1453" s="31"/>
      <c r="S1453" s="31"/>
      <c r="T1453" s="31" t="s">
        <v>10369</v>
      </c>
      <c r="U1453" s="31" t="s">
        <v>10370</v>
      </c>
      <c r="V1453" s="31"/>
      <c r="W1453" s="31"/>
      <c r="X1453" s="31"/>
      <c r="Y1453" s="31"/>
      <c r="Z1453" s="31"/>
    </row>
    <row r="1454" ht="22.5" customHeight="1">
      <c r="A1454" s="30" t="s">
        <v>10371</v>
      </c>
      <c r="B1454" s="31" t="s">
        <v>10372</v>
      </c>
      <c r="C1454" s="32" t="s">
        <v>2</v>
      </c>
      <c r="D1454" s="31" t="s">
        <v>10373</v>
      </c>
      <c r="E1454" s="31" t="s">
        <v>10374</v>
      </c>
      <c r="F1454" s="31" t="s">
        <v>10375</v>
      </c>
      <c r="G1454" s="31" t="s">
        <v>35</v>
      </c>
      <c r="H1454" s="31" t="s">
        <v>142</v>
      </c>
      <c r="I1454" s="31" t="s">
        <v>183</v>
      </c>
      <c r="J1454" s="31" t="s">
        <v>84</v>
      </c>
      <c r="K1454" s="31" t="s">
        <v>173</v>
      </c>
      <c r="L1454" s="31" t="s">
        <v>131</v>
      </c>
      <c r="M1454" s="31" t="s">
        <v>52</v>
      </c>
      <c r="N1454" s="31" t="s">
        <v>144</v>
      </c>
      <c r="O1454" s="31"/>
      <c r="P1454" s="31"/>
      <c r="Q1454" s="30" t="s">
        <v>10376</v>
      </c>
      <c r="R1454" s="31" t="s">
        <v>93</v>
      </c>
      <c r="S1454" s="31" t="s">
        <v>842</v>
      </c>
      <c r="T1454" s="31" t="s">
        <v>10377</v>
      </c>
      <c r="U1454" s="31" t="s">
        <v>10378</v>
      </c>
      <c r="V1454" s="30" t="s">
        <v>10379</v>
      </c>
      <c r="W1454" s="31"/>
      <c r="X1454" s="31"/>
      <c r="Y1454" s="31"/>
      <c r="Z1454" s="31"/>
    </row>
    <row r="1455" ht="22.5" customHeight="1">
      <c r="A1455" s="30" t="s">
        <v>10380</v>
      </c>
      <c r="B1455" s="31" t="s">
        <v>10381</v>
      </c>
      <c r="C1455" s="33"/>
      <c r="D1455" s="31" t="s">
        <v>10382</v>
      </c>
      <c r="E1455" s="31" t="s">
        <v>10383</v>
      </c>
      <c r="F1455" s="31" t="s">
        <v>10384</v>
      </c>
      <c r="G1455" s="31" t="s">
        <v>35</v>
      </c>
      <c r="H1455" s="31" t="s">
        <v>142</v>
      </c>
      <c r="I1455" s="31" t="s">
        <v>291</v>
      </c>
      <c r="J1455" s="31" t="s">
        <v>84</v>
      </c>
      <c r="K1455" s="31" t="s">
        <v>173</v>
      </c>
      <c r="L1455" s="31" t="s">
        <v>131</v>
      </c>
      <c r="M1455" s="31" t="s">
        <v>41</v>
      </c>
      <c r="N1455" s="31" t="s">
        <v>120</v>
      </c>
      <c r="O1455" s="31"/>
      <c r="P1455" s="31" t="s">
        <v>2029</v>
      </c>
      <c r="Q1455" s="30" t="s">
        <v>10385</v>
      </c>
      <c r="R1455" s="31" t="s">
        <v>93</v>
      </c>
      <c r="S1455" s="31" t="s">
        <v>842</v>
      </c>
      <c r="T1455" s="31" t="s">
        <v>10386</v>
      </c>
      <c r="U1455" s="31" t="s">
        <v>10387</v>
      </c>
      <c r="V1455" s="30" t="s">
        <v>10388</v>
      </c>
      <c r="W1455" s="31"/>
      <c r="X1455" s="31"/>
      <c r="Y1455" s="31"/>
      <c r="Z1455" s="31"/>
    </row>
    <row r="1456" ht="22.5" customHeight="1">
      <c r="A1456" s="30" t="s">
        <v>10389</v>
      </c>
      <c r="B1456" s="39" t="s">
        <v>10391</v>
      </c>
      <c r="C1456" s="33"/>
      <c r="D1456" s="31" t="s">
        <v>10392</v>
      </c>
      <c r="E1456" s="31" t="s">
        <v>10393</v>
      </c>
      <c r="F1456" s="31"/>
      <c r="G1456" s="31" t="s">
        <v>35</v>
      </c>
      <c r="H1456" s="31" t="s">
        <v>142</v>
      </c>
      <c r="I1456" s="31" t="s">
        <v>860</v>
      </c>
      <c r="J1456" s="31" t="s">
        <v>84</v>
      </c>
      <c r="K1456" s="31" t="s">
        <v>85</v>
      </c>
      <c r="L1456" s="31" t="s">
        <v>86</v>
      </c>
      <c r="M1456" s="31" t="s">
        <v>152</v>
      </c>
      <c r="N1456" s="31" t="s">
        <v>153</v>
      </c>
      <c r="O1456" s="31"/>
      <c r="P1456" s="31"/>
      <c r="Q1456" s="31"/>
      <c r="R1456" s="31"/>
      <c r="S1456" s="31"/>
      <c r="T1456" s="31" t="s">
        <v>10394</v>
      </c>
      <c r="U1456" s="31" t="s">
        <v>10395</v>
      </c>
      <c r="V1456" s="31"/>
      <c r="W1456" s="31"/>
      <c r="X1456" s="31"/>
      <c r="Y1456" s="31"/>
      <c r="Z1456" s="31"/>
    </row>
    <row r="1457" ht="22.5" customHeight="1">
      <c r="A1457" s="30" t="s">
        <v>10396</v>
      </c>
      <c r="B1457" s="39" t="s">
        <v>10397</v>
      </c>
      <c r="C1457" s="33"/>
      <c r="D1457" s="31" t="s">
        <v>10398</v>
      </c>
      <c r="E1457" s="31" t="s">
        <v>10399</v>
      </c>
      <c r="F1457" s="31"/>
      <c r="G1457" s="31" t="s">
        <v>35</v>
      </c>
      <c r="H1457" s="31" t="s">
        <v>142</v>
      </c>
      <c r="I1457" s="31" t="s">
        <v>712</v>
      </c>
      <c r="J1457" s="31" t="s">
        <v>84</v>
      </c>
      <c r="K1457" s="31" t="s">
        <v>173</v>
      </c>
      <c r="L1457" s="31" t="s">
        <v>280</v>
      </c>
      <c r="M1457" s="31" t="s">
        <v>542</v>
      </c>
      <c r="N1457" s="31" t="s">
        <v>210</v>
      </c>
      <c r="O1457" s="31"/>
      <c r="P1457" s="31"/>
      <c r="Q1457" s="31"/>
      <c r="R1457" s="31"/>
      <c r="S1457" s="31"/>
      <c r="T1457" s="31" t="s">
        <v>10400</v>
      </c>
      <c r="U1457" s="31" t="s">
        <v>10395</v>
      </c>
      <c r="V1457" s="31"/>
      <c r="W1457" s="31"/>
      <c r="X1457" s="31"/>
      <c r="Y1457" s="31"/>
      <c r="Z1457" s="31"/>
    </row>
    <row r="1458" ht="22.5" customHeight="1">
      <c r="A1458" s="30" t="s">
        <v>10401</v>
      </c>
      <c r="B1458" s="31" t="s">
        <v>3353</v>
      </c>
      <c r="C1458" s="33"/>
      <c r="D1458" s="31" t="s">
        <v>10402</v>
      </c>
      <c r="E1458" s="31" t="s">
        <v>10403</v>
      </c>
      <c r="F1458" s="31" t="s">
        <v>10404</v>
      </c>
      <c r="G1458" s="31" t="s">
        <v>23</v>
      </c>
      <c r="H1458" s="31" t="s">
        <v>142</v>
      </c>
      <c r="I1458" s="31" t="s">
        <v>712</v>
      </c>
      <c r="J1458" s="31" t="s">
        <v>84</v>
      </c>
      <c r="K1458" s="31" t="s">
        <v>173</v>
      </c>
      <c r="L1458" s="31" t="s">
        <v>131</v>
      </c>
      <c r="M1458" s="31" t="s">
        <v>542</v>
      </c>
      <c r="N1458" s="31" t="s">
        <v>210</v>
      </c>
      <c r="O1458" s="31" t="s">
        <v>10405</v>
      </c>
      <c r="P1458" s="31" t="s">
        <v>5175</v>
      </c>
      <c r="Q1458" s="31"/>
      <c r="R1458" s="31" t="s">
        <v>93</v>
      </c>
      <c r="S1458" s="31" t="s">
        <v>231</v>
      </c>
      <c r="T1458" s="31" t="s">
        <v>10406</v>
      </c>
      <c r="U1458" s="31" t="s">
        <v>10407</v>
      </c>
      <c r="V1458" s="31"/>
      <c r="W1458" s="31"/>
      <c r="X1458" s="31"/>
      <c r="Y1458" s="31"/>
      <c r="Z1458" s="31"/>
    </row>
    <row r="1459" ht="22.5" customHeight="1">
      <c r="A1459" s="30" t="s">
        <v>10408</v>
      </c>
      <c r="B1459" s="31" t="s">
        <v>10409</v>
      </c>
      <c r="C1459" s="33"/>
      <c r="D1459" s="31" t="s">
        <v>10410</v>
      </c>
      <c r="E1459" s="31" t="s">
        <v>10411</v>
      </c>
      <c r="F1459" s="31" t="s">
        <v>10412</v>
      </c>
      <c r="G1459" s="31" t="s">
        <v>23</v>
      </c>
      <c r="H1459" s="31" t="s">
        <v>142</v>
      </c>
      <c r="I1459" s="31" t="s">
        <v>1778</v>
      </c>
      <c r="J1459" s="31" t="s">
        <v>84</v>
      </c>
      <c r="K1459" s="31" t="s">
        <v>85</v>
      </c>
      <c r="L1459" s="31" t="s">
        <v>131</v>
      </c>
      <c r="M1459" s="31" t="s">
        <v>88</v>
      </c>
      <c r="N1459" s="31" t="s">
        <v>89</v>
      </c>
      <c r="O1459" s="31"/>
      <c r="P1459" s="31" t="s">
        <v>445</v>
      </c>
      <c r="Q1459" s="31"/>
      <c r="R1459" s="31"/>
      <c r="S1459" s="31"/>
      <c r="T1459" s="31" t="s">
        <v>10413</v>
      </c>
      <c r="U1459" s="31" t="s">
        <v>10414</v>
      </c>
      <c r="V1459" s="31"/>
      <c r="W1459" s="31"/>
      <c r="X1459" s="31"/>
      <c r="Y1459" s="31"/>
      <c r="Z1459" s="31"/>
    </row>
    <row r="1460" ht="22.5" customHeight="1">
      <c r="A1460" s="30" t="s">
        <v>10415</v>
      </c>
      <c r="B1460" s="31" t="s">
        <v>10416</v>
      </c>
      <c r="C1460" s="33"/>
      <c r="D1460" s="31" t="s">
        <v>10417</v>
      </c>
      <c r="E1460" s="31" t="s">
        <v>10418</v>
      </c>
      <c r="F1460" s="31"/>
      <c r="G1460" s="31" t="s">
        <v>96</v>
      </c>
      <c r="H1460" s="31" t="s">
        <v>142</v>
      </c>
      <c r="I1460" s="31" t="s">
        <v>143</v>
      </c>
      <c r="J1460" s="31" t="s">
        <v>377</v>
      </c>
      <c r="K1460" s="31" t="s">
        <v>85</v>
      </c>
      <c r="L1460" s="31" t="s">
        <v>86</v>
      </c>
      <c r="M1460" s="31" t="s">
        <v>88</v>
      </c>
      <c r="N1460" s="31" t="s">
        <v>89</v>
      </c>
      <c r="O1460" s="31"/>
      <c r="P1460" s="31"/>
      <c r="Q1460" s="31"/>
      <c r="R1460" s="31"/>
      <c r="S1460" s="31"/>
      <c r="T1460" s="31" t="s">
        <v>10419</v>
      </c>
      <c r="U1460" s="31" t="s">
        <v>10420</v>
      </c>
      <c r="V1460" s="31"/>
      <c r="W1460" s="31"/>
      <c r="X1460" s="31"/>
      <c r="Y1460" s="31"/>
      <c r="Z1460" s="31"/>
    </row>
    <row r="1461" ht="22.5" customHeight="1">
      <c r="A1461" s="30" t="s">
        <v>10421</v>
      </c>
      <c r="B1461" s="31" t="s">
        <v>10422</v>
      </c>
      <c r="C1461" s="33"/>
      <c r="D1461" s="31" t="s">
        <v>10423</v>
      </c>
      <c r="E1461" s="31" t="s">
        <v>10424</v>
      </c>
      <c r="F1461" s="31"/>
      <c r="G1461" s="31" t="s">
        <v>23</v>
      </c>
      <c r="H1461" s="31" t="s">
        <v>142</v>
      </c>
      <c r="I1461" s="31" t="s">
        <v>319</v>
      </c>
      <c r="J1461" s="31" t="s">
        <v>84</v>
      </c>
      <c r="K1461" s="31" t="s">
        <v>85</v>
      </c>
      <c r="L1461" s="31" t="s">
        <v>86</v>
      </c>
      <c r="M1461" s="31" t="s">
        <v>41</v>
      </c>
      <c r="N1461" s="31" t="s">
        <v>120</v>
      </c>
      <c r="O1461" s="31"/>
      <c r="P1461" s="31"/>
      <c r="Q1461" s="31"/>
      <c r="R1461" s="31"/>
      <c r="S1461" s="31"/>
      <c r="T1461" s="31" t="s">
        <v>10425</v>
      </c>
      <c r="U1461" s="31" t="s">
        <v>10426</v>
      </c>
      <c r="V1461" s="31"/>
      <c r="W1461" s="31"/>
      <c r="X1461" s="31"/>
      <c r="Y1461" s="31"/>
      <c r="Z1461" s="31"/>
    </row>
    <row r="1462" ht="22.5" customHeight="1">
      <c r="A1462" s="30" t="s">
        <v>10427</v>
      </c>
      <c r="B1462" s="31" t="s">
        <v>10428</v>
      </c>
      <c r="C1462" s="33"/>
      <c r="D1462" s="31" t="s">
        <v>10429</v>
      </c>
      <c r="E1462" s="31" t="s">
        <v>10430</v>
      </c>
      <c r="F1462" s="31"/>
      <c r="G1462" s="31" t="s">
        <v>42</v>
      </c>
      <c r="H1462" s="31" t="s">
        <v>142</v>
      </c>
      <c r="I1462" s="31" t="s">
        <v>10431</v>
      </c>
      <c r="J1462" s="31" t="s">
        <v>84</v>
      </c>
      <c r="K1462" s="31" t="s">
        <v>85</v>
      </c>
      <c r="L1462" s="31" t="s">
        <v>280</v>
      </c>
      <c r="M1462" s="31" t="s">
        <v>88</v>
      </c>
      <c r="N1462" s="31" t="s">
        <v>89</v>
      </c>
      <c r="O1462" s="31"/>
      <c r="P1462" s="31" t="s">
        <v>1000</v>
      </c>
      <c r="Q1462" s="30" t="s">
        <v>10432</v>
      </c>
      <c r="R1462" s="31" t="s">
        <v>93</v>
      </c>
      <c r="S1462" s="31" t="s">
        <v>1947</v>
      </c>
      <c r="T1462" s="31" t="s">
        <v>10433</v>
      </c>
      <c r="U1462" s="31" t="s">
        <v>10434</v>
      </c>
      <c r="V1462" s="31" t="s">
        <v>10435</v>
      </c>
      <c r="W1462" s="31"/>
      <c r="X1462" s="31"/>
      <c r="Y1462" s="31"/>
      <c r="Z1462" s="31"/>
    </row>
    <row r="1463" ht="22.5" customHeight="1">
      <c r="A1463" s="30" t="s">
        <v>10436</v>
      </c>
      <c r="B1463" s="39" t="s">
        <v>10437</v>
      </c>
      <c r="C1463" s="33"/>
      <c r="D1463" s="31" t="s">
        <v>10438</v>
      </c>
      <c r="E1463" s="31" t="s">
        <v>10439</v>
      </c>
      <c r="F1463" s="31"/>
      <c r="G1463" s="31" t="s">
        <v>23</v>
      </c>
      <c r="H1463" s="31" t="s">
        <v>142</v>
      </c>
      <c r="I1463" s="31" t="s">
        <v>1722</v>
      </c>
      <c r="J1463" s="31" t="s">
        <v>84</v>
      </c>
      <c r="K1463" s="31" t="s">
        <v>85</v>
      </c>
      <c r="L1463" s="31" t="s">
        <v>654</v>
      </c>
      <c r="M1463" s="31" t="s">
        <v>344</v>
      </c>
      <c r="N1463" s="31" t="s">
        <v>190</v>
      </c>
      <c r="O1463" s="31"/>
      <c r="P1463" s="31"/>
      <c r="Q1463" s="31"/>
      <c r="R1463" s="31"/>
      <c r="S1463" s="31"/>
      <c r="T1463" s="31" t="s">
        <v>10440</v>
      </c>
      <c r="U1463" s="31" t="s">
        <v>10441</v>
      </c>
      <c r="V1463" s="31"/>
      <c r="W1463" s="31"/>
      <c r="X1463" s="31"/>
      <c r="Y1463" s="31"/>
      <c r="Z1463" s="31"/>
    </row>
    <row r="1464" ht="22.5" customHeight="1">
      <c r="A1464" s="30" t="s">
        <v>10442</v>
      </c>
      <c r="B1464" s="39" t="s">
        <v>10443</v>
      </c>
      <c r="C1464" s="33"/>
      <c r="D1464" s="31" t="s">
        <v>10444</v>
      </c>
      <c r="E1464" s="31" t="s">
        <v>10445</v>
      </c>
      <c r="F1464" s="31" t="s">
        <v>10446</v>
      </c>
      <c r="G1464" s="31" t="s">
        <v>23</v>
      </c>
      <c r="H1464" s="31" t="s">
        <v>142</v>
      </c>
      <c r="I1464" s="31" t="s">
        <v>119</v>
      </c>
      <c r="J1464" s="31" t="s">
        <v>84</v>
      </c>
      <c r="K1464" s="31" t="s">
        <v>85</v>
      </c>
      <c r="L1464" s="31" t="s">
        <v>86</v>
      </c>
      <c r="M1464" s="31" t="s">
        <v>108</v>
      </c>
      <c r="N1464" s="31" t="s">
        <v>101</v>
      </c>
      <c r="O1464" s="31"/>
      <c r="P1464" s="31" t="s">
        <v>3818</v>
      </c>
      <c r="Q1464" s="31"/>
      <c r="R1464" s="31" t="s">
        <v>93</v>
      </c>
      <c r="S1464" s="31" t="s">
        <v>94</v>
      </c>
      <c r="T1464" s="31" t="s">
        <v>10447</v>
      </c>
      <c r="U1464" s="31" t="s">
        <v>10441</v>
      </c>
      <c r="V1464" s="31"/>
      <c r="W1464" s="31"/>
      <c r="X1464" s="31"/>
      <c r="Y1464" s="31"/>
      <c r="Z1464" s="31"/>
    </row>
    <row r="1465" ht="22.5" customHeight="1">
      <c r="A1465" s="30" t="s">
        <v>10448</v>
      </c>
      <c r="B1465" s="31" t="s">
        <v>10449</v>
      </c>
      <c r="C1465" s="33"/>
      <c r="D1465" s="31" t="s">
        <v>10450</v>
      </c>
      <c r="E1465" s="31" t="s">
        <v>10451</v>
      </c>
      <c r="F1465" s="31" t="s">
        <v>10452</v>
      </c>
      <c r="G1465" s="31" t="s">
        <v>23</v>
      </c>
      <c r="H1465" s="31" t="s">
        <v>142</v>
      </c>
      <c r="I1465" s="31" t="s">
        <v>725</v>
      </c>
      <c r="J1465" s="31" t="s">
        <v>84</v>
      </c>
      <c r="K1465" s="31" t="s">
        <v>85</v>
      </c>
      <c r="L1465" s="31" t="s">
        <v>86</v>
      </c>
      <c r="M1465" s="31" t="s">
        <v>41</v>
      </c>
      <c r="N1465" s="31" t="s">
        <v>120</v>
      </c>
      <c r="O1465" s="31"/>
      <c r="P1465" s="31"/>
      <c r="Q1465" s="31"/>
      <c r="R1465" s="31" t="s">
        <v>93</v>
      </c>
      <c r="S1465" s="31" t="s">
        <v>94</v>
      </c>
      <c r="T1465" s="31" t="s">
        <v>10453</v>
      </c>
      <c r="U1465" s="31" t="s">
        <v>10454</v>
      </c>
      <c r="V1465" s="31"/>
      <c r="W1465" s="31"/>
      <c r="X1465" s="31"/>
      <c r="Y1465" s="31"/>
      <c r="Z1465" s="31"/>
    </row>
    <row r="1466" ht="22.5" customHeight="1">
      <c r="A1466" s="30" t="s">
        <v>10455</v>
      </c>
      <c r="B1466" s="39" t="s">
        <v>9354</v>
      </c>
      <c r="C1466" s="33"/>
      <c r="D1466" s="31" t="s">
        <v>10456</v>
      </c>
      <c r="E1466" s="31" t="s">
        <v>10457</v>
      </c>
      <c r="F1466" s="31" t="s">
        <v>10458</v>
      </c>
      <c r="G1466" s="31" t="s">
        <v>36</v>
      </c>
      <c r="H1466" s="31" t="s">
        <v>142</v>
      </c>
      <c r="I1466" s="31" t="s">
        <v>850</v>
      </c>
      <c r="J1466" s="31" t="s">
        <v>84</v>
      </c>
      <c r="K1466" s="31" t="s">
        <v>107</v>
      </c>
      <c r="L1466" s="31" t="s">
        <v>654</v>
      </c>
      <c r="M1466" s="31" t="s">
        <v>144</v>
      </c>
      <c r="N1466" s="39" t="s">
        <v>227</v>
      </c>
      <c r="O1466" s="31"/>
      <c r="P1466" s="31" t="s">
        <v>109</v>
      </c>
      <c r="Q1466" s="31"/>
      <c r="R1466" s="31" t="s">
        <v>93</v>
      </c>
      <c r="S1466" s="31" t="s">
        <v>94</v>
      </c>
      <c r="T1466" s="31" t="s">
        <v>10459</v>
      </c>
      <c r="U1466" s="31" t="s">
        <v>10460</v>
      </c>
      <c r="V1466" s="31" t="s">
        <v>10461</v>
      </c>
      <c r="W1466" s="31"/>
      <c r="X1466" s="31"/>
      <c r="Y1466" s="31"/>
      <c r="Z1466" s="31"/>
    </row>
    <row r="1467" ht="22.5" customHeight="1">
      <c r="A1467" s="30" t="s">
        <v>10462</v>
      </c>
      <c r="B1467" s="39" t="s">
        <v>10463</v>
      </c>
      <c r="C1467" s="33"/>
      <c r="D1467" s="31" t="s">
        <v>10464</v>
      </c>
      <c r="E1467" s="31" t="s">
        <v>10465</v>
      </c>
      <c r="F1467" s="31"/>
      <c r="G1467" s="31" t="s">
        <v>36</v>
      </c>
      <c r="H1467" s="31" t="s">
        <v>142</v>
      </c>
      <c r="I1467" s="31" t="s">
        <v>814</v>
      </c>
      <c r="J1467" s="31" t="s">
        <v>84</v>
      </c>
      <c r="K1467" s="31" t="s">
        <v>107</v>
      </c>
      <c r="L1467" s="31" t="s">
        <v>86</v>
      </c>
      <c r="M1467" s="31" t="s">
        <v>120</v>
      </c>
      <c r="N1467" s="31" t="s">
        <v>88</v>
      </c>
      <c r="O1467" s="31"/>
      <c r="P1467" s="31" t="s">
        <v>851</v>
      </c>
      <c r="Q1467" s="31"/>
      <c r="R1467" s="31"/>
      <c r="S1467" s="31"/>
      <c r="T1467" s="31" t="s">
        <v>10466</v>
      </c>
      <c r="U1467" s="31" t="s">
        <v>10460</v>
      </c>
      <c r="V1467" s="30" t="s">
        <v>10467</v>
      </c>
      <c r="W1467" s="31"/>
      <c r="X1467" s="31"/>
      <c r="Y1467" s="31"/>
      <c r="Z1467" s="31"/>
    </row>
    <row r="1468" ht="22.5" customHeight="1">
      <c r="A1468" s="30" t="s">
        <v>10468</v>
      </c>
      <c r="B1468" s="31" t="s">
        <v>10469</v>
      </c>
      <c r="C1468" s="33"/>
      <c r="D1468" s="31" t="s">
        <v>10470</v>
      </c>
      <c r="E1468" s="31" t="s">
        <v>10471</v>
      </c>
      <c r="F1468" s="31"/>
      <c r="G1468" s="31" t="s">
        <v>37</v>
      </c>
      <c r="H1468" s="31" t="s">
        <v>142</v>
      </c>
      <c r="I1468" s="31" t="s">
        <v>1073</v>
      </c>
      <c r="J1468" s="31" t="s">
        <v>84</v>
      </c>
      <c r="K1468" s="31" t="s">
        <v>173</v>
      </c>
      <c r="L1468" s="31" t="s">
        <v>131</v>
      </c>
      <c r="M1468" s="31" t="s">
        <v>344</v>
      </c>
      <c r="N1468" s="31" t="s">
        <v>190</v>
      </c>
      <c r="O1468" s="31"/>
      <c r="P1468" s="31"/>
      <c r="Q1468" s="30" t="s">
        <v>10472</v>
      </c>
      <c r="R1468" s="31" t="s">
        <v>93</v>
      </c>
      <c r="S1468" s="31" t="s">
        <v>689</v>
      </c>
      <c r="T1468" s="31" t="s">
        <v>10473</v>
      </c>
      <c r="U1468" s="31" t="s">
        <v>10474</v>
      </c>
      <c r="V1468" s="31" t="s">
        <v>10475</v>
      </c>
      <c r="W1468" s="31"/>
      <c r="X1468" s="31"/>
      <c r="Y1468" s="31"/>
      <c r="Z1468" s="31"/>
    </row>
    <row r="1469" ht="22.5" customHeight="1">
      <c r="A1469" s="30" t="s">
        <v>10476</v>
      </c>
      <c r="B1469" s="31" t="s">
        <v>10477</v>
      </c>
      <c r="C1469" s="33"/>
      <c r="D1469" s="31" t="s">
        <v>10478</v>
      </c>
      <c r="E1469" s="31" t="s">
        <v>10479</v>
      </c>
      <c r="F1469" s="30" t="s">
        <v>10480</v>
      </c>
      <c r="G1469" s="31" t="s">
        <v>36</v>
      </c>
      <c r="H1469" s="31" t="s">
        <v>142</v>
      </c>
      <c r="I1469" s="31" t="s">
        <v>6489</v>
      </c>
      <c r="J1469" s="31" t="s">
        <v>84</v>
      </c>
      <c r="K1469" s="31" t="s">
        <v>85</v>
      </c>
      <c r="L1469" s="31" t="s">
        <v>131</v>
      </c>
      <c r="M1469" s="31" t="s">
        <v>152</v>
      </c>
      <c r="N1469" s="31" t="s">
        <v>153</v>
      </c>
      <c r="O1469" s="31"/>
      <c r="P1469" s="31" t="s">
        <v>8182</v>
      </c>
      <c r="Q1469" s="31"/>
      <c r="R1469" s="31" t="s">
        <v>93</v>
      </c>
      <c r="S1469" s="31" t="s">
        <v>94</v>
      </c>
      <c r="T1469" s="31" t="s">
        <v>10481</v>
      </c>
      <c r="U1469" s="31" t="s">
        <v>10482</v>
      </c>
      <c r="V1469" s="31"/>
      <c r="W1469" s="31"/>
      <c r="X1469" s="31"/>
      <c r="Y1469" s="31"/>
      <c r="Z1469" s="31"/>
    </row>
    <row r="1470" ht="22.5" customHeight="1">
      <c r="A1470" s="30" t="s">
        <v>10483</v>
      </c>
      <c r="B1470" s="31" t="s">
        <v>10484</v>
      </c>
      <c r="C1470" s="33"/>
      <c r="D1470" s="31" t="s">
        <v>10485</v>
      </c>
      <c r="E1470" s="31" t="s">
        <v>10486</v>
      </c>
      <c r="F1470" s="31"/>
      <c r="G1470" s="31" t="s">
        <v>35</v>
      </c>
      <c r="H1470" s="31" t="s">
        <v>142</v>
      </c>
      <c r="I1470" s="31"/>
      <c r="J1470" s="31"/>
      <c r="K1470" s="31"/>
      <c r="L1470" s="31"/>
      <c r="M1470" s="31"/>
      <c r="N1470" s="31"/>
      <c r="O1470" s="31"/>
      <c r="P1470" s="31"/>
      <c r="Q1470" s="31"/>
      <c r="R1470" s="31"/>
      <c r="S1470" s="31"/>
      <c r="T1470" s="31" t="s">
        <v>10487</v>
      </c>
      <c r="U1470" s="31" t="s">
        <v>10488</v>
      </c>
      <c r="V1470" s="31"/>
      <c r="W1470" s="31"/>
      <c r="X1470" s="31"/>
      <c r="Y1470" s="31"/>
      <c r="Z1470" s="31"/>
    </row>
    <row r="1471" ht="22.5" customHeight="1">
      <c r="A1471" s="30" t="s">
        <v>10489</v>
      </c>
      <c r="B1471" s="31" t="s">
        <v>10490</v>
      </c>
      <c r="C1471" s="33"/>
      <c r="D1471" s="31" t="s">
        <v>10491</v>
      </c>
      <c r="E1471" s="31" t="s">
        <v>10492</v>
      </c>
      <c r="F1471" s="31" t="s">
        <v>10493</v>
      </c>
      <c r="G1471" s="31" t="s">
        <v>42</v>
      </c>
      <c r="H1471" s="31" t="s">
        <v>142</v>
      </c>
      <c r="I1471" s="31" t="s">
        <v>10431</v>
      </c>
      <c r="J1471" s="31" t="s">
        <v>377</v>
      </c>
      <c r="K1471" s="31" t="s">
        <v>85</v>
      </c>
      <c r="L1471" s="31" t="s">
        <v>226</v>
      </c>
      <c r="M1471" s="31" t="s">
        <v>108</v>
      </c>
      <c r="N1471" s="31" t="s">
        <v>101</v>
      </c>
      <c r="O1471" s="31"/>
      <c r="P1471" s="31" t="s">
        <v>320</v>
      </c>
      <c r="Q1471" s="31"/>
      <c r="R1471" s="31" t="s">
        <v>93</v>
      </c>
      <c r="S1471" s="31" t="s">
        <v>94</v>
      </c>
      <c r="T1471" s="31" t="s">
        <v>10494</v>
      </c>
      <c r="U1471" s="31" t="s">
        <v>10495</v>
      </c>
      <c r="V1471" s="30" t="s">
        <v>10496</v>
      </c>
      <c r="W1471" s="31"/>
      <c r="X1471" s="31"/>
      <c r="Y1471" s="31"/>
      <c r="Z1471" s="31"/>
    </row>
    <row r="1472" ht="22.5" customHeight="1">
      <c r="A1472" s="30" t="s">
        <v>10497</v>
      </c>
      <c r="B1472" s="31" t="s">
        <v>10498</v>
      </c>
      <c r="C1472" s="33"/>
      <c r="D1472" s="31" t="s">
        <v>10499</v>
      </c>
      <c r="E1472" s="31" t="s">
        <v>10500</v>
      </c>
      <c r="F1472" s="31" t="s">
        <v>10501</v>
      </c>
      <c r="G1472" s="31" t="s">
        <v>42</v>
      </c>
      <c r="H1472" s="31" t="s">
        <v>142</v>
      </c>
      <c r="I1472" s="31" t="s">
        <v>1663</v>
      </c>
      <c r="J1472" s="31" t="s">
        <v>84</v>
      </c>
      <c r="K1472" s="31" t="s">
        <v>85</v>
      </c>
      <c r="L1472" s="31" t="s">
        <v>280</v>
      </c>
      <c r="M1472" s="31" t="s">
        <v>155</v>
      </c>
      <c r="N1472" s="31" t="s">
        <v>52</v>
      </c>
      <c r="O1472" s="31"/>
      <c r="P1472" s="31" t="s">
        <v>436</v>
      </c>
      <c r="Q1472" s="31"/>
      <c r="R1472" s="31" t="s">
        <v>93</v>
      </c>
      <c r="S1472" s="31" t="s">
        <v>815</v>
      </c>
      <c r="T1472" s="31" t="s">
        <v>10502</v>
      </c>
      <c r="U1472" s="31" t="s">
        <v>10503</v>
      </c>
      <c r="V1472" s="31"/>
      <c r="W1472" s="31"/>
      <c r="X1472" s="31" t="s">
        <v>10504</v>
      </c>
      <c r="Y1472" s="31"/>
      <c r="Z1472" s="31"/>
    </row>
    <row r="1473" ht="22.5" customHeight="1">
      <c r="A1473" s="30" t="s">
        <v>10505</v>
      </c>
      <c r="B1473" s="31" t="s">
        <v>284</v>
      </c>
      <c r="C1473" s="33"/>
      <c r="D1473" s="31" t="s">
        <v>10506</v>
      </c>
      <c r="E1473" s="31" t="s">
        <v>10507</v>
      </c>
      <c r="F1473" s="31" t="s">
        <v>10508</v>
      </c>
      <c r="G1473" s="31" t="s">
        <v>42</v>
      </c>
      <c r="H1473" s="31" t="s">
        <v>142</v>
      </c>
      <c r="I1473" s="31" t="s">
        <v>119</v>
      </c>
      <c r="J1473" s="31" t="s">
        <v>84</v>
      </c>
      <c r="K1473" s="31" t="s">
        <v>173</v>
      </c>
      <c r="L1473" s="31" t="s">
        <v>280</v>
      </c>
      <c r="M1473" s="31" t="s">
        <v>88</v>
      </c>
      <c r="N1473" s="31" t="s">
        <v>89</v>
      </c>
      <c r="O1473" s="31" t="s">
        <v>10509</v>
      </c>
      <c r="P1473" s="31" t="s">
        <v>982</v>
      </c>
      <c r="Q1473" s="31"/>
      <c r="R1473" s="31" t="s">
        <v>93</v>
      </c>
      <c r="S1473" s="31" t="s">
        <v>10510</v>
      </c>
      <c r="T1473" s="31" t="s">
        <v>10511</v>
      </c>
      <c r="U1473" s="31" t="s">
        <v>10512</v>
      </c>
      <c r="V1473" s="30" t="s">
        <v>10513</v>
      </c>
      <c r="W1473" s="31"/>
      <c r="X1473" s="31"/>
      <c r="Y1473" s="31" t="s">
        <v>10514</v>
      </c>
      <c r="Z1473" s="31"/>
    </row>
    <row r="1474" ht="22.5" customHeight="1">
      <c r="A1474" s="30" t="s">
        <v>10515</v>
      </c>
      <c r="B1474" s="39" t="s">
        <v>10516</v>
      </c>
      <c r="C1474" s="33"/>
      <c r="D1474" s="31" t="s">
        <v>10517</v>
      </c>
      <c r="E1474" s="31" t="s">
        <v>10518</v>
      </c>
      <c r="F1474" s="31" t="s">
        <v>10519</v>
      </c>
      <c r="G1474" s="31" t="s">
        <v>29</v>
      </c>
      <c r="H1474" s="31" t="s">
        <v>142</v>
      </c>
      <c r="I1474" s="31" t="s">
        <v>319</v>
      </c>
      <c r="J1474" s="31" t="s">
        <v>84</v>
      </c>
      <c r="K1474" s="31" t="s">
        <v>85</v>
      </c>
      <c r="L1474" s="31" t="s">
        <v>131</v>
      </c>
      <c r="M1474" s="31" t="s">
        <v>41</v>
      </c>
      <c r="N1474" s="31" t="s">
        <v>120</v>
      </c>
      <c r="O1474" s="31"/>
      <c r="P1474" s="31"/>
      <c r="Q1474" s="31"/>
      <c r="R1474" s="31" t="s">
        <v>93</v>
      </c>
      <c r="S1474" s="31" t="s">
        <v>94</v>
      </c>
      <c r="T1474" s="31" t="s">
        <v>10520</v>
      </c>
      <c r="U1474" s="31" t="s">
        <v>10521</v>
      </c>
      <c r="V1474" s="31"/>
      <c r="W1474" s="31"/>
      <c r="X1474" s="31"/>
      <c r="Y1474" s="31"/>
      <c r="Z1474" s="31"/>
    </row>
    <row r="1475" ht="22.5" customHeight="1">
      <c r="A1475" s="30" t="s">
        <v>10522</v>
      </c>
      <c r="B1475" s="39" t="s">
        <v>4325</v>
      </c>
      <c r="C1475" s="32" t="s">
        <v>2</v>
      </c>
      <c r="D1475" s="31" t="s">
        <v>10523</v>
      </c>
      <c r="E1475" s="31" t="s">
        <v>10524</v>
      </c>
      <c r="F1475" s="31" t="s">
        <v>10525</v>
      </c>
      <c r="G1475" s="31" t="s">
        <v>25</v>
      </c>
      <c r="H1475" s="31" t="s">
        <v>142</v>
      </c>
      <c r="I1475" s="31" t="s">
        <v>1290</v>
      </c>
      <c r="J1475" s="31" t="s">
        <v>84</v>
      </c>
      <c r="K1475" s="31" t="s">
        <v>173</v>
      </c>
      <c r="L1475" s="31" t="s">
        <v>280</v>
      </c>
      <c r="M1475" s="31" t="s">
        <v>41</v>
      </c>
      <c r="N1475" s="31" t="s">
        <v>120</v>
      </c>
      <c r="O1475" s="31" t="s">
        <v>10526</v>
      </c>
      <c r="P1475" s="31" t="s">
        <v>281</v>
      </c>
      <c r="Q1475" s="30" t="s">
        <v>10527</v>
      </c>
      <c r="R1475" s="31" t="s">
        <v>93</v>
      </c>
      <c r="S1475" s="31" t="s">
        <v>3723</v>
      </c>
      <c r="T1475" s="31" t="s">
        <v>10528</v>
      </c>
      <c r="U1475" s="31" t="s">
        <v>10521</v>
      </c>
      <c r="V1475" s="31"/>
      <c r="W1475" s="31"/>
      <c r="X1475" s="31"/>
      <c r="Y1475" s="31"/>
      <c r="Z1475" s="31"/>
    </row>
    <row r="1476" ht="22.5" customHeight="1">
      <c r="A1476" s="30" t="s">
        <v>10529</v>
      </c>
      <c r="B1476" s="31" t="s">
        <v>10530</v>
      </c>
      <c r="C1476" s="33"/>
      <c r="D1476" s="31" t="s">
        <v>10531</v>
      </c>
      <c r="E1476" s="31" t="s">
        <v>10532</v>
      </c>
      <c r="F1476" s="31"/>
      <c r="G1476" s="31" t="s">
        <v>35</v>
      </c>
      <c r="H1476" s="31" t="s">
        <v>142</v>
      </c>
      <c r="I1476" s="31" t="s">
        <v>143</v>
      </c>
      <c r="J1476" s="31" t="s">
        <v>84</v>
      </c>
      <c r="K1476" s="31"/>
      <c r="L1476" s="31"/>
      <c r="M1476" s="31" t="s">
        <v>88</v>
      </c>
      <c r="N1476" s="31" t="s">
        <v>89</v>
      </c>
      <c r="O1476" s="31"/>
      <c r="P1476" s="31"/>
      <c r="Q1476" s="31"/>
      <c r="R1476" s="31"/>
      <c r="S1476" s="31"/>
      <c r="T1476" s="31" t="s">
        <v>10533</v>
      </c>
      <c r="U1476" s="31" t="s">
        <v>10534</v>
      </c>
      <c r="V1476" s="31"/>
      <c r="W1476" s="31"/>
      <c r="X1476" s="31"/>
      <c r="Y1476" s="31"/>
      <c r="Z1476" s="31"/>
    </row>
    <row r="1477" ht="22.5" customHeight="1">
      <c r="A1477" s="30" t="s">
        <v>10535</v>
      </c>
      <c r="B1477" s="31" t="s">
        <v>10536</v>
      </c>
      <c r="C1477" s="33"/>
      <c r="D1477" s="31" t="s">
        <v>10537</v>
      </c>
      <c r="E1477" s="31" t="s">
        <v>10538</v>
      </c>
      <c r="F1477" s="31"/>
      <c r="G1477" s="31" t="s">
        <v>23</v>
      </c>
      <c r="H1477" s="31" t="s">
        <v>142</v>
      </c>
      <c r="I1477" s="31" t="s">
        <v>291</v>
      </c>
      <c r="J1477" s="31" t="s">
        <v>84</v>
      </c>
      <c r="K1477" s="31" t="s">
        <v>85</v>
      </c>
      <c r="L1477" s="31" t="s">
        <v>226</v>
      </c>
      <c r="M1477" s="31" t="s">
        <v>185</v>
      </c>
      <c r="N1477" s="31" t="s">
        <v>41</v>
      </c>
      <c r="O1477" s="31"/>
      <c r="P1477" s="31" t="s">
        <v>186</v>
      </c>
      <c r="Q1477" s="31"/>
      <c r="R1477" s="31"/>
      <c r="S1477" s="31"/>
      <c r="T1477" s="31" t="s">
        <v>10539</v>
      </c>
      <c r="U1477" s="31" t="s">
        <v>10540</v>
      </c>
      <c r="V1477" s="30" t="s">
        <v>10541</v>
      </c>
      <c r="W1477" s="31"/>
      <c r="X1477" s="31"/>
      <c r="Y1477" s="31"/>
      <c r="Z1477" s="31"/>
    </row>
    <row r="1478" ht="22.5" customHeight="1">
      <c r="A1478" s="30" t="s">
        <v>10542</v>
      </c>
      <c r="B1478" s="31" t="s">
        <v>10543</v>
      </c>
      <c r="C1478" s="33"/>
      <c r="D1478" s="31" t="s">
        <v>10544</v>
      </c>
      <c r="E1478" s="31" t="s">
        <v>10545</v>
      </c>
      <c r="F1478" s="31"/>
      <c r="G1478" s="31" t="s">
        <v>23</v>
      </c>
      <c r="H1478" s="31" t="s">
        <v>142</v>
      </c>
      <c r="I1478" s="31" t="s">
        <v>935</v>
      </c>
      <c r="J1478" s="31" t="s">
        <v>377</v>
      </c>
      <c r="K1478" s="31" t="s">
        <v>85</v>
      </c>
      <c r="L1478" s="31" t="s">
        <v>654</v>
      </c>
      <c r="M1478" s="31" t="s">
        <v>344</v>
      </c>
      <c r="N1478" s="31" t="s">
        <v>190</v>
      </c>
      <c r="O1478" s="31"/>
      <c r="P1478" s="31"/>
      <c r="Q1478" s="31"/>
      <c r="R1478" s="31"/>
      <c r="S1478" s="31"/>
      <c r="T1478" s="31" t="s">
        <v>10546</v>
      </c>
      <c r="U1478" s="31" t="s">
        <v>10547</v>
      </c>
      <c r="V1478" s="31"/>
      <c r="W1478" s="31"/>
      <c r="X1478" s="31"/>
      <c r="Y1478" s="31"/>
      <c r="Z1478" s="31"/>
    </row>
    <row r="1479" ht="22.5" customHeight="1">
      <c r="A1479" s="30" t="s">
        <v>10548</v>
      </c>
      <c r="B1479" s="31" t="s">
        <v>10549</v>
      </c>
      <c r="C1479" s="33"/>
      <c r="D1479" s="31" t="s">
        <v>10550</v>
      </c>
      <c r="E1479" s="31" t="s">
        <v>10551</v>
      </c>
      <c r="F1479" s="31" t="s">
        <v>10552</v>
      </c>
      <c r="G1479" s="31" t="s">
        <v>38</v>
      </c>
      <c r="H1479" s="31" t="s">
        <v>142</v>
      </c>
      <c r="I1479" s="31" t="s">
        <v>319</v>
      </c>
      <c r="J1479" s="31" t="s">
        <v>84</v>
      </c>
      <c r="K1479" s="31" t="s">
        <v>85</v>
      </c>
      <c r="L1479" s="31" t="s">
        <v>280</v>
      </c>
      <c r="M1479" s="31" t="s">
        <v>108</v>
      </c>
      <c r="N1479" s="31" t="s">
        <v>101</v>
      </c>
      <c r="O1479" s="31" t="s">
        <v>10553</v>
      </c>
      <c r="P1479" s="31" t="s">
        <v>586</v>
      </c>
      <c r="Q1479" s="30" t="s">
        <v>10554</v>
      </c>
      <c r="R1479" s="31" t="s">
        <v>93</v>
      </c>
      <c r="S1479" s="31" t="s">
        <v>7105</v>
      </c>
      <c r="T1479" s="31" t="s">
        <v>10555</v>
      </c>
      <c r="U1479" s="31" t="s">
        <v>10556</v>
      </c>
      <c r="V1479" s="31"/>
      <c r="W1479" s="31"/>
      <c r="X1479" s="31"/>
      <c r="Y1479" s="31"/>
      <c r="Z1479" s="31"/>
    </row>
    <row r="1480" ht="22.5" customHeight="1">
      <c r="A1480" s="30" t="s">
        <v>10557</v>
      </c>
      <c r="B1480" s="31" t="s">
        <v>10558</v>
      </c>
      <c r="C1480" s="33"/>
      <c r="D1480" s="31" t="s">
        <v>10559</v>
      </c>
      <c r="E1480" s="31" t="s">
        <v>10560</v>
      </c>
      <c r="F1480" s="31" t="s">
        <v>10561</v>
      </c>
      <c r="G1480" s="31" t="s">
        <v>39</v>
      </c>
      <c r="H1480" s="31" t="s">
        <v>142</v>
      </c>
      <c r="I1480" s="31" t="s">
        <v>225</v>
      </c>
      <c r="J1480" s="31" t="s">
        <v>84</v>
      </c>
      <c r="K1480" s="31" t="s">
        <v>173</v>
      </c>
      <c r="L1480" s="31" t="s">
        <v>226</v>
      </c>
      <c r="M1480" s="39" t="s">
        <v>227</v>
      </c>
      <c r="N1480" s="39" t="s">
        <v>228</v>
      </c>
      <c r="O1480" s="31"/>
      <c r="P1480" s="31" t="s">
        <v>230</v>
      </c>
      <c r="Q1480" s="31"/>
      <c r="R1480" s="31"/>
      <c r="S1480" s="31"/>
      <c r="T1480" s="31" t="s">
        <v>10562</v>
      </c>
      <c r="U1480" s="31" t="s">
        <v>10563</v>
      </c>
      <c r="V1480" s="31"/>
      <c r="W1480" s="31"/>
      <c r="X1480" s="31"/>
      <c r="Y1480" s="31"/>
      <c r="Z1480" s="31"/>
    </row>
    <row r="1481" ht="22.5" customHeight="1">
      <c r="A1481" s="30" t="s">
        <v>10564</v>
      </c>
      <c r="B1481" s="31" t="s">
        <v>10565</v>
      </c>
      <c r="C1481" s="33"/>
      <c r="D1481" s="31" t="s">
        <v>10566</v>
      </c>
      <c r="E1481" s="31" t="s">
        <v>10567</v>
      </c>
      <c r="F1481" s="31"/>
      <c r="G1481" s="31" t="s">
        <v>39</v>
      </c>
      <c r="H1481" s="31" t="s">
        <v>142</v>
      </c>
      <c r="I1481" s="31" t="s">
        <v>264</v>
      </c>
      <c r="J1481" s="31" t="s">
        <v>84</v>
      </c>
      <c r="K1481" s="31"/>
      <c r="L1481" s="31"/>
      <c r="M1481" s="39" t="s">
        <v>227</v>
      </c>
      <c r="N1481" s="39" t="s">
        <v>228</v>
      </c>
      <c r="O1481" s="31"/>
      <c r="P1481" s="31"/>
      <c r="Q1481" s="31"/>
      <c r="R1481" s="31"/>
      <c r="S1481" s="31"/>
      <c r="T1481" s="31" t="s">
        <v>10568</v>
      </c>
      <c r="U1481" s="31" t="s">
        <v>10569</v>
      </c>
      <c r="V1481" s="31"/>
      <c r="W1481" s="31"/>
      <c r="X1481" s="31"/>
      <c r="Y1481" s="31"/>
      <c r="Z1481" s="31"/>
    </row>
    <row r="1482" ht="22.5" customHeight="1">
      <c r="A1482" s="30" t="s">
        <v>10570</v>
      </c>
      <c r="B1482" s="31" t="s">
        <v>9602</v>
      </c>
      <c r="C1482" s="33"/>
      <c r="D1482" s="31" t="s">
        <v>10571</v>
      </c>
      <c r="E1482" s="31" t="s">
        <v>10572</v>
      </c>
      <c r="F1482" s="31" t="s">
        <v>10573</v>
      </c>
      <c r="G1482" s="31" t="s">
        <v>25</v>
      </c>
      <c r="H1482" s="31" t="s">
        <v>142</v>
      </c>
      <c r="I1482" s="31" t="s">
        <v>1242</v>
      </c>
      <c r="J1482" s="31" t="s">
        <v>84</v>
      </c>
      <c r="K1482" s="31" t="s">
        <v>85</v>
      </c>
      <c r="L1482" s="31" t="s">
        <v>280</v>
      </c>
      <c r="M1482" s="31" t="s">
        <v>41</v>
      </c>
      <c r="N1482" s="31" t="s">
        <v>120</v>
      </c>
      <c r="O1482" s="31"/>
      <c r="P1482" s="31"/>
      <c r="Q1482" s="30" t="s">
        <v>10574</v>
      </c>
      <c r="R1482" s="31" t="s">
        <v>93</v>
      </c>
      <c r="S1482" s="31" t="s">
        <v>842</v>
      </c>
      <c r="T1482" s="31" t="s">
        <v>10575</v>
      </c>
      <c r="U1482" s="31" t="s">
        <v>10576</v>
      </c>
      <c r="V1482" s="31"/>
      <c r="W1482" s="31"/>
      <c r="X1482" s="31"/>
      <c r="Y1482" s="31"/>
      <c r="Z1482" s="31"/>
    </row>
    <row r="1483" ht="22.5" customHeight="1">
      <c r="A1483" s="30" t="s">
        <v>10577</v>
      </c>
      <c r="B1483" s="31" t="s">
        <v>3280</v>
      </c>
      <c r="C1483" s="33"/>
      <c r="D1483" s="31" t="s">
        <v>10578</v>
      </c>
      <c r="E1483" s="31" t="s">
        <v>10579</v>
      </c>
      <c r="F1483" s="31" t="s">
        <v>10580</v>
      </c>
      <c r="G1483" s="31" t="s">
        <v>38</v>
      </c>
      <c r="H1483" s="31" t="s">
        <v>142</v>
      </c>
      <c r="I1483" s="31" t="s">
        <v>850</v>
      </c>
      <c r="J1483" s="31" t="s">
        <v>84</v>
      </c>
      <c r="K1483" s="31" t="s">
        <v>85</v>
      </c>
      <c r="L1483" s="31" t="s">
        <v>86</v>
      </c>
      <c r="M1483" s="31" t="s">
        <v>88</v>
      </c>
      <c r="N1483" s="31" t="s">
        <v>89</v>
      </c>
      <c r="O1483" s="31"/>
      <c r="P1483" s="31"/>
      <c r="Q1483" s="30" t="s">
        <v>10581</v>
      </c>
      <c r="R1483" s="31" t="s">
        <v>93</v>
      </c>
      <c r="S1483" s="31" t="s">
        <v>1947</v>
      </c>
      <c r="T1483" s="31" t="s">
        <v>10582</v>
      </c>
      <c r="U1483" s="31" t="s">
        <v>10583</v>
      </c>
      <c r="V1483" s="30" t="s">
        <v>10584</v>
      </c>
      <c r="W1483" s="31"/>
      <c r="X1483" s="31"/>
      <c r="Y1483" s="31"/>
      <c r="Z1483" s="31"/>
    </row>
    <row r="1484" ht="22.5" customHeight="1">
      <c r="A1484" s="30" t="s">
        <v>10585</v>
      </c>
      <c r="B1484" s="31" t="s">
        <v>10586</v>
      </c>
      <c r="C1484" s="33"/>
      <c r="D1484" s="31" t="s">
        <v>10587</v>
      </c>
      <c r="E1484" s="31" t="s">
        <v>10588</v>
      </c>
      <c r="F1484" s="31"/>
      <c r="G1484" s="31" t="s">
        <v>38</v>
      </c>
      <c r="H1484" s="31" t="s">
        <v>142</v>
      </c>
      <c r="I1484" s="31" t="s">
        <v>814</v>
      </c>
      <c r="J1484" s="31" t="s">
        <v>84</v>
      </c>
      <c r="K1484" s="31" t="s">
        <v>107</v>
      </c>
      <c r="L1484" s="31" t="s">
        <v>654</v>
      </c>
      <c r="M1484" s="31" t="s">
        <v>88</v>
      </c>
      <c r="N1484" s="31" t="s">
        <v>89</v>
      </c>
      <c r="O1484" s="31"/>
      <c r="P1484" s="31"/>
      <c r="Q1484" s="31"/>
      <c r="R1484" s="31" t="s">
        <v>93</v>
      </c>
      <c r="S1484" s="31" t="s">
        <v>94</v>
      </c>
      <c r="T1484" s="31" t="s">
        <v>10589</v>
      </c>
      <c r="U1484" s="31" t="s">
        <v>10590</v>
      </c>
      <c r="V1484" s="30" t="s">
        <v>10591</v>
      </c>
      <c r="W1484" s="31"/>
      <c r="X1484" s="31"/>
      <c r="Y1484" s="31"/>
      <c r="Z1484" s="31"/>
    </row>
    <row r="1485" ht="22.5" customHeight="1">
      <c r="A1485" s="30" t="s">
        <v>10592</v>
      </c>
      <c r="B1485" s="31" t="s">
        <v>9627</v>
      </c>
      <c r="C1485" s="33"/>
      <c r="D1485" s="31" t="s">
        <v>10593</v>
      </c>
      <c r="E1485" s="31" t="s">
        <v>10594</v>
      </c>
      <c r="F1485" s="31" t="s">
        <v>10595</v>
      </c>
      <c r="G1485" s="31" t="s">
        <v>38</v>
      </c>
      <c r="H1485" s="31" t="s">
        <v>142</v>
      </c>
      <c r="I1485" s="31" t="s">
        <v>1722</v>
      </c>
      <c r="J1485" s="31" t="s">
        <v>84</v>
      </c>
      <c r="K1485" s="31" t="s">
        <v>107</v>
      </c>
      <c r="L1485" s="31" t="s">
        <v>86</v>
      </c>
      <c r="M1485" s="31" t="s">
        <v>88</v>
      </c>
      <c r="N1485" s="31" t="s">
        <v>89</v>
      </c>
      <c r="O1485" s="31"/>
      <c r="P1485" s="31"/>
      <c r="Q1485" s="30" t="s">
        <v>10596</v>
      </c>
      <c r="R1485" s="31" t="s">
        <v>93</v>
      </c>
      <c r="S1485" s="31" t="s">
        <v>2629</v>
      </c>
      <c r="T1485" s="31" t="s">
        <v>10597</v>
      </c>
      <c r="U1485" s="31" t="s">
        <v>10598</v>
      </c>
      <c r="V1485" s="30" t="s">
        <v>10599</v>
      </c>
      <c r="W1485" s="31"/>
      <c r="X1485" s="31"/>
      <c r="Y1485" s="31"/>
      <c r="Z1485" s="31"/>
    </row>
    <row r="1486" ht="22.5" customHeight="1">
      <c r="A1486" s="30" t="s">
        <v>10600</v>
      </c>
      <c r="B1486" s="31" t="s">
        <v>10601</v>
      </c>
      <c r="C1486" s="33"/>
      <c r="D1486" s="31" t="s">
        <v>10602</v>
      </c>
      <c r="E1486" s="31" t="s">
        <v>10603</v>
      </c>
      <c r="F1486" s="31"/>
      <c r="G1486" s="31" t="s">
        <v>39</v>
      </c>
      <c r="H1486" s="31" t="s">
        <v>142</v>
      </c>
      <c r="I1486" s="31" t="s">
        <v>1290</v>
      </c>
      <c r="J1486" s="31" t="s">
        <v>84</v>
      </c>
      <c r="K1486" s="31"/>
      <c r="L1486" s="31"/>
      <c r="M1486" s="31" t="s">
        <v>344</v>
      </c>
      <c r="N1486" s="31" t="s">
        <v>190</v>
      </c>
      <c r="O1486" s="31"/>
      <c r="P1486" s="31"/>
      <c r="Q1486" s="31"/>
      <c r="R1486" s="31"/>
      <c r="S1486" s="31"/>
      <c r="T1486" s="31" t="s">
        <v>10604</v>
      </c>
      <c r="U1486" s="31" t="s">
        <v>10605</v>
      </c>
      <c r="V1486" s="31"/>
      <c r="W1486" s="31"/>
      <c r="X1486" s="31"/>
      <c r="Y1486" s="31"/>
      <c r="Z1486" s="31"/>
    </row>
    <row r="1487" ht="22.5" customHeight="1">
      <c r="A1487" s="30" t="s">
        <v>10606</v>
      </c>
      <c r="B1487" s="31" t="s">
        <v>10607</v>
      </c>
      <c r="C1487" s="33"/>
      <c r="D1487" s="31" t="s">
        <v>10608</v>
      </c>
      <c r="E1487" s="31" t="s">
        <v>10609</v>
      </c>
      <c r="F1487" s="31"/>
      <c r="G1487" s="31" t="s">
        <v>42</v>
      </c>
      <c r="H1487" s="31" t="s">
        <v>142</v>
      </c>
      <c r="I1487" s="31" t="s">
        <v>1722</v>
      </c>
      <c r="J1487" s="31" t="s">
        <v>84</v>
      </c>
      <c r="K1487" s="31" t="s">
        <v>107</v>
      </c>
      <c r="L1487" s="31" t="s">
        <v>86</v>
      </c>
      <c r="M1487" s="31" t="s">
        <v>120</v>
      </c>
      <c r="N1487" s="31" t="s">
        <v>88</v>
      </c>
      <c r="O1487" s="31"/>
      <c r="P1487" s="31" t="s">
        <v>792</v>
      </c>
      <c r="Q1487" s="31"/>
      <c r="R1487" s="31" t="s">
        <v>93</v>
      </c>
      <c r="S1487" s="31" t="s">
        <v>94</v>
      </c>
      <c r="T1487" s="31" t="s">
        <v>10610</v>
      </c>
      <c r="U1487" s="31" t="s">
        <v>10611</v>
      </c>
      <c r="V1487" s="30" t="s">
        <v>10612</v>
      </c>
      <c r="W1487" s="31"/>
      <c r="X1487" s="31"/>
      <c r="Y1487" s="31"/>
      <c r="Z1487" s="31"/>
    </row>
    <row r="1488" ht="22.5" customHeight="1">
      <c r="A1488" s="30" t="s">
        <v>10613</v>
      </c>
      <c r="B1488" s="31" t="s">
        <v>10614</v>
      </c>
      <c r="C1488" s="33"/>
      <c r="D1488" s="31" t="s">
        <v>10615</v>
      </c>
      <c r="E1488" s="31" t="s">
        <v>10616</v>
      </c>
      <c r="F1488" s="31"/>
      <c r="G1488" s="31" t="s">
        <v>37</v>
      </c>
      <c r="H1488" s="31" t="s">
        <v>142</v>
      </c>
      <c r="I1488" s="31" t="s">
        <v>119</v>
      </c>
      <c r="J1488" s="31" t="s">
        <v>84</v>
      </c>
      <c r="K1488" s="31"/>
      <c r="L1488" s="31"/>
      <c r="M1488" s="39" t="s">
        <v>227</v>
      </c>
      <c r="N1488" s="39" t="s">
        <v>228</v>
      </c>
      <c r="O1488" s="31"/>
      <c r="P1488" s="31"/>
      <c r="Q1488" s="31"/>
      <c r="R1488" s="31"/>
      <c r="S1488" s="31"/>
      <c r="T1488" s="31" t="s">
        <v>10617</v>
      </c>
      <c r="U1488" s="31" t="s">
        <v>10618</v>
      </c>
      <c r="V1488" s="31"/>
      <c r="W1488" s="31"/>
      <c r="X1488" s="31"/>
      <c r="Y1488" s="31"/>
      <c r="Z1488" s="31"/>
    </row>
    <row r="1489" ht="22.5" customHeight="1">
      <c r="A1489" s="30" t="s">
        <v>10619</v>
      </c>
      <c r="B1489" s="31" t="s">
        <v>10620</v>
      </c>
      <c r="C1489" s="33"/>
      <c r="D1489" s="31" t="s">
        <v>10621</v>
      </c>
      <c r="E1489" s="31" t="s">
        <v>10622</v>
      </c>
      <c r="F1489" s="31" t="s">
        <v>10623</v>
      </c>
      <c r="G1489" s="31" t="s">
        <v>23</v>
      </c>
      <c r="H1489" s="31" t="s">
        <v>142</v>
      </c>
      <c r="I1489" s="31" t="s">
        <v>1073</v>
      </c>
      <c r="J1489" s="31" t="s">
        <v>84</v>
      </c>
      <c r="K1489" s="31" t="s">
        <v>173</v>
      </c>
      <c r="L1489" s="31" t="s">
        <v>280</v>
      </c>
      <c r="M1489" s="31" t="s">
        <v>344</v>
      </c>
      <c r="N1489" s="31" t="s">
        <v>190</v>
      </c>
      <c r="O1489" s="31"/>
      <c r="P1489" s="31"/>
      <c r="Q1489" s="31"/>
      <c r="R1489" s="31"/>
      <c r="S1489" s="31"/>
      <c r="T1489" s="31" t="s">
        <v>10624</v>
      </c>
      <c r="U1489" s="31" t="s">
        <v>10625</v>
      </c>
      <c r="V1489" s="31"/>
      <c r="W1489" s="31"/>
      <c r="X1489" s="31"/>
      <c r="Y1489" s="31"/>
      <c r="Z1489" s="31"/>
    </row>
    <row r="1490" ht="22.5" customHeight="1">
      <c r="A1490" s="30" t="s">
        <v>10626</v>
      </c>
      <c r="B1490" s="39" t="s">
        <v>2396</v>
      </c>
      <c r="C1490" s="33"/>
      <c r="D1490" s="31" t="s">
        <v>10627</v>
      </c>
      <c r="E1490" s="31" t="s">
        <v>10628</v>
      </c>
      <c r="F1490" s="31" t="s">
        <v>10629</v>
      </c>
      <c r="G1490" s="31" t="s">
        <v>37</v>
      </c>
      <c r="H1490" s="31" t="s">
        <v>142</v>
      </c>
      <c r="I1490" s="31" t="s">
        <v>1778</v>
      </c>
      <c r="J1490" s="31" t="s">
        <v>84</v>
      </c>
      <c r="K1490" s="31" t="s">
        <v>173</v>
      </c>
      <c r="L1490" s="31" t="s">
        <v>280</v>
      </c>
      <c r="M1490" s="31" t="s">
        <v>52</v>
      </c>
      <c r="N1490" s="31" t="s">
        <v>120</v>
      </c>
      <c r="O1490" s="31"/>
      <c r="P1490" s="31" t="s">
        <v>503</v>
      </c>
      <c r="Q1490" s="31"/>
      <c r="R1490" s="31" t="s">
        <v>93</v>
      </c>
      <c r="S1490" s="31" t="s">
        <v>3101</v>
      </c>
      <c r="T1490" s="31" t="s">
        <v>10630</v>
      </c>
      <c r="U1490" s="31" t="s">
        <v>10631</v>
      </c>
      <c r="V1490" s="31"/>
      <c r="W1490" s="31"/>
      <c r="X1490" s="31" t="s">
        <v>10632</v>
      </c>
      <c r="Y1490" s="31"/>
      <c r="Z1490" s="31"/>
    </row>
    <row r="1491" ht="22.5" customHeight="1">
      <c r="A1491" s="30" t="s">
        <v>10633</v>
      </c>
      <c r="B1491" s="39" t="s">
        <v>10634</v>
      </c>
      <c r="C1491" s="33"/>
      <c r="D1491" s="31" t="s">
        <v>10635</v>
      </c>
      <c r="E1491" s="31" t="s">
        <v>10636</v>
      </c>
      <c r="F1491" s="31"/>
      <c r="G1491" s="31" t="s">
        <v>37</v>
      </c>
      <c r="H1491" s="31" t="s">
        <v>129</v>
      </c>
      <c r="I1491" s="31" t="s">
        <v>10637</v>
      </c>
      <c r="J1491" s="31" t="s">
        <v>84</v>
      </c>
      <c r="K1491" s="31" t="s">
        <v>173</v>
      </c>
      <c r="L1491" s="31" t="s">
        <v>280</v>
      </c>
      <c r="M1491" s="31" t="s">
        <v>52</v>
      </c>
      <c r="N1491" s="31" t="s">
        <v>120</v>
      </c>
      <c r="O1491" s="31"/>
      <c r="P1491" s="31" t="s">
        <v>503</v>
      </c>
      <c r="Q1491" s="31"/>
      <c r="R1491" s="31"/>
      <c r="S1491" s="31" t="s">
        <v>133</v>
      </c>
      <c r="T1491" s="31" t="s">
        <v>10638</v>
      </c>
      <c r="U1491" s="31" t="s">
        <v>10631</v>
      </c>
      <c r="V1491" s="30" t="s">
        <v>10639</v>
      </c>
      <c r="W1491" s="31"/>
      <c r="X1491" s="31"/>
      <c r="Y1491" s="31"/>
      <c r="Z1491" s="31"/>
    </row>
    <row r="1492" ht="22.5" customHeight="1">
      <c r="A1492" s="30" t="s">
        <v>10640</v>
      </c>
      <c r="B1492" s="31" t="s">
        <v>10641</v>
      </c>
      <c r="C1492" s="33"/>
      <c r="D1492" s="31" t="s">
        <v>10642</v>
      </c>
      <c r="E1492" s="31" t="s">
        <v>10643</v>
      </c>
      <c r="F1492" s="31"/>
      <c r="G1492" s="31" t="s">
        <v>25</v>
      </c>
      <c r="H1492" s="31" t="s">
        <v>142</v>
      </c>
      <c r="I1492" s="31"/>
      <c r="J1492" s="31"/>
      <c r="K1492" s="31"/>
      <c r="L1492" s="31"/>
      <c r="M1492" s="31"/>
      <c r="N1492" s="31"/>
      <c r="O1492" s="31"/>
      <c r="P1492" s="31"/>
      <c r="Q1492" s="31"/>
      <c r="R1492" s="31"/>
      <c r="S1492" s="31"/>
      <c r="T1492" s="31" t="s">
        <v>10644</v>
      </c>
      <c r="U1492" s="31" t="s">
        <v>10645</v>
      </c>
      <c r="V1492" s="31"/>
      <c r="W1492" s="31"/>
      <c r="X1492" s="31"/>
      <c r="Y1492" s="31"/>
      <c r="Z1492" s="31"/>
    </row>
    <row r="1493" ht="22.5" customHeight="1">
      <c r="A1493" s="30" t="s">
        <v>10646</v>
      </c>
      <c r="B1493" s="31" t="s">
        <v>10647</v>
      </c>
      <c r="C1493" s="33"/>
      <c r="D1493" s="31" t="s">
        <v>10648</v>
      </c>
      <c r="E1493" s="31" t="s">
        <v>10649</v>
      </c>
      <c r="F1493" s="31"/>
      <c r="G1493" s="31" t="s">
        <v>23</v>
      </c>
      <c r="H1493" s="31" t="s">
        <v>142</v>
      </c>
      <c r="I1493" s="31" t="s">
        <v>2689</v>
      </c>
      <c r="J1493" s="31" t="s">
        <v>84</v>
      </c>
      <c r="K1493" s="31" t="s">
        <v>173</v>
      </c>
      <c r="L1493" s="31" t="s">
        <v>280</v>
      </c>
      <c r="M1493" s="31" t="s">
        <v>41</v>
      </c>
      <c r="N1493" s="31" t="s">
        <v>120</v>
      </c>
      <c r="O1493" s="31"/>
      <c r="P1493" s="31" t="s">
        <v>3389</v>
      </c>
      <c r="Q1493" s="31"/>
      <c r="R1493" s="31"/>
      <c r="S1493" s="31"/>
      <c r="T1493" s="31" t="s">
        <v>10650</v>
      </c>
      <c r="U1493" s="31" t="s">
        <v>10651</v>
      </c>
      <c r="V1493" s="30" t="s">
        <v>10652</v>
      </c>
      <c r="W1493" s="31"/>
      <c r="X1493" s="31"/>
      <c r="Y1493" s="31"/>
      <c r="Z1493" s="31"/>
    </row>
    <row r="1494" ht="22.5" customHeight="1">
      <c r="A1494" s="30" t="s">
        <v>10653</v>
      </c>
      <c r="B1494" s="31" t="s">
        <v>10654</v>
      </c>
      <c r="C1494" s="33"/>
      <c r="D1494" s="31" t="s">
        <v>10655</v>
      </c>
      <c r="E1494" s="31" t="s">
        <v>10656</v>
      </c>
      <c r="F1494" s="31"/>
      <c r="G1494" s="31" t="s">
        <v>68</v>
      </c>
      <c r="H1494" s="31" t="s">
        <v>142</v>
      </c>
      <c r="I1494" s="31" t="s">
        <v>1151</v>
      </c>
      <c r="J1494" s="31" t="s">
        <v>84</v>
      </c>
      <c r="K1494" s="31" t="s">
        <v>107</v>
      </c>
      <c r="L1494" s="31" t="s">
        <v>280</v>
      </c>
      <c r="M1494" s="31" t="s">
        <v>88</v>
      </c>
      <c r="N1494" s="31" t="s">
        <v>89</v>
      </c>
      <c r="O1494" s="31"/>
      <c r="P1494" s="31" t="s">
        <v>2884</v>
      </c>
      <c r="Q1494" s="31"/>
      <c r="R1494" s="31"/>
      <c r="S1494" s="31"/>
      <c r="T1494" s="31" t="s">
        <v>10657</v>
      </c>
      <c r="U1494" s="31" t="s">
        <v>10658</v>
      </c>
      <c r="V1494" s="30" t="s">
        <v>10659</v>
      </c>
      <c r="W1494" s="31"/>
      <c r="X1494" s="31"/>
      <c r="Y1494" s="31"/>
      <c r="Z1494" s="31"/>
    </row>
    <row r="1495" ht="22.5" customHeight="1">
      <c r="A1495" s="30" t="s">
        <v>10660</v>
      </c>
      <c r="B1495" s="31" t="s">
        <v>446</v>
      </c>
      <c r="C1495" s="32" t="s">
        <v>2</v>
      </c>
      <c r="D1495" s="31" t="s">
        <v>10661</v>
      </c>
      <c r="E1495" s="31" t="s">
        <v>10662</v>
      </c>
      <c r="F1495" s="31" t="s">
        <v>10663</v>
      </c>
      <c r="G1495" s="31" t="s">
        <v>38</v>
      </c>
      <c r="H1495" s="31" t="s">
        <v>142</v>
      </c>
      <c r="I1495" s="31" t="s">
        <v>10664</v>
      </c>
      <c r="J1495" s="31" t="s">
        <v>84</v>
      </c>
      <c r="K1495" s="31" t="s">
        <v>173</v>
      </c>
      <c r="L1495" s="31" t="s">
        <v>131</v>
      </c>
      <c r="M1495" s="31" t="s">
        <v>41</v>
      </c>
      <c r="N1495" s="31" t="s">
        <v>120</v>
      </c>
      <c r="O1495" s="31"/>
      <c r="P1495" s="31"/>
      <c r="Q1495" s="30" t="s">
        <v>10665</v>
      </c>
      <c r="R1495" s="31" t="s">
        <v>93</v>
      </c>
      <c r="S1495" s="31" t="s">
        <v>2629</v>
      </c>
      <c r="T1495" s="31" t="s">
        <v>10666</v>
      </c>
      <c r="U1495" s="31" t="s">
        <v>10667</v>
      </c>
      <c r="V1495" s="30" t="s">
        <v>10668</v>
      </c>
      <c r="W1495" s="31"/>
      <c r="X1495" s="31"/>
      <c r="Y1495" s="31"/>
      <c r="Z1495" s="31"/>
    </row>
    <row r="1496" ht="22.5" customHeight="1">
      <c r="A1496" s="30" t="s">
        <v>10669</v>
      </c>
      <c r="B1496" s="31" t="s">
        <v>10670</v>
      </c>
      <c r="C1496" s="32" t="s">
        <v>13</v>
      </c>
      <c r="D1496" s="31" t="s">
        <v>10671</v>
      </c>
      <c r="E1496" s="31" t="s">
        <v>10672</v>
      </c>
      <c r="F1496" s="31" t="s">
        <v>10673</v>
      </c>
      <c r="G1496" s="31" t="s">
        <v>29</v>
      </c>
      <c r="H1496" s="31" t="s">
        <v>142</v>
      </c>
      <c r="I1496" s="31" t="s">
        <v>10674</v>
      </c>
      <c r="J1496" s="31" t="s">
        <v>84</v>
      </c>
      <c r="K1496" s="31" t="s">
        <v>85</v>
      </c>
      <c r="L1496" s="31" t="s">
        <v>280</v>
      </c>
      <c r="M1496" s="31" t="s">
        <v>542</v>
      </c>
      <c r="N1496" s="31" t="s">
        <v>210</v>
      </c>
      <c r="O1496" s="31"/>
      <c r="P1496" s="31" t="s">
        <v>831</v>
      </c>
      <c r="Q1496" s="30" t="s">
        <v>10675</v>
      </c>
      <c r="R1496" s="31" t="s">
        <v>93</v>
      </c>
      <c r="S1496" s="31" t="s">
        <v>842</v>
      </c>
      <c r="T1496" s="31" t="s">
        <v>10676</v>
      </c>
      <c r="U1496" s="31" t="s">
        <v>10677</v>
      </c>
      <c r="V1496" s="30" t="s">
        <v>10678</v>
      </c>
      <c r="W1496" s="31"/>
      <c r="X1496" s="31"/>
      <c r="Y1496" s="31"/>
      <c r="Z1496" s="31"/>
    </row>
    <row r="1497" ht="22.5" customHeight="1">
      <c r="A1497" s="30" t="s">
        <v>10679</v>
      </c>
      <c r="B1497" s="31" t="s">
        <v>4894</v>
      </c>
      <c r="C1497" s="33"/>
      <c r="D1497" s="31" t="s">
        <v>10680</v>
      </c>
      <c r="E1497" s="31" t="s">
        <v>10681</v>
      </c>
      <c r="F1497" s="31" t="s">
        <v>10682</v>
      </c>
      <c r="G1497" s="31" t="s">
        <v>25</v>
      </c>
      <c r="H1497" s="31" t="s">
        <v>142</v>
      </c>
      <c r="I1497" s="31" t="s">
        <v>172</v>
      </c>
      <c r="J1497" s="31" t="s">
        <v>84</v>
      </c>
      <c r="K1497" s="31" t="s">
        <v>85</v>
      </c>
      <c r="L1497" s="31" t="s">
        <v>226</v>
      </c>
      <c r="M1497" s="31" t="s">
        <v>152</v>
      </c>
      <c r="N1497" s="31" t="s">
        <v>153</v>
      </c>
      <c r="O1497" s="31"/>
      <c r="P1497" s="31"/>
      <c r="Q1497" s="31"/>
      <c r="R1497" s="31" t="s">
        <v>93</v>
      </c>
      <c r="S1497" s="31" t="s">
        <v>94</v>
      </c>
      <c r="T1497" s="31" t="s">
        <v>10683</v>
      </c>
      <c r="U1497" s="31" t="s">
        <v>10684</v>
      </c>
      <c r="V1497" s="31"/>
      <c r="W1497" s="31"/>
      <c r="X1497" s="31"/>
      <c r="Y1497" s="31"/>
      <c r="Z1497" s="31"/>
    </row>
    <row r="1498" ht="22.5" customHeight="1">
      <c r="A1498" s="30" t="s">
        <v>10685</v>
      </c>
      <c r="B1498" s="31" t="s">
        <v>10686</v>
      </c>
      <c r="C1498" s="33"/>
      <c r="D1498" s="31" t="s">
        <v>10687</v>
      </c>
      <c r="E1498" s="31" t="s">
        <v>10688</v>
      </c>
      <c r="F1498" s="31" t="s">
        <v>10689</v>
      </c>
      <c r="G1498" s="31" t="s">
        <v>29</v>
      </c>
      <c r="H1498" s="31" t="s">
        <v>142</v>
      </c>
      <c r="I1498" s="31" t="s">
        <v>319</v>
      </c>
      <c r="J1498" s="31" t="s">
        <v>84</v>
      </c>
      <c r="K1498" s="31" t="s">
        <v>173</v>
      </c>
      <c r="L1498" s="31" t="s">
        <v>131</v>
      </c>
      <c r="M1498" s="31" t="s">
        <v>52</v>
      </c>
      <c r="N1498" s="31" t="s">
        <v>144</v>
      </c>
      <c r="O1498" s="31"/>
      <c r="P1498" s="31"/>
      <c r="Q1498" s="31"/>
      <c r="R1498" s="31" t="s">
        <v>93</v>
      </c>
      <c r="S1498" s="31" t="s">
        <v>94</v>
      </c>
      <c r="T1498" s="31" t="s">
        <v>10690</v>
      </c>
      <c r="U1498" s="31" t="s">
        <v>10691</v>
      </c>
      <c r="V1498" s="31"/>
      <c r="W1498" s="31"/>
      <c r="X1498" s="31"/>
      <c r="Y1498" s="31"/>
      <c r="Z1498" s="31"/>
    </row>
    <row r="1499" ht="22.5" customHeight="1">
      <c r="A1499" s="30" t="s">
        <v>10692</v>
      </c>
      <c r="B1499" s="31" t="s">
        <v>10693</v>
      </c>
      <c r="C1499" s="33"/>
      <c r="D1499" s="31" t="s">
        <v>10694</v>
      </c>
      <c r="E1499" s="31" t="s">
        <v>10695</v>
      </c>
      <c r="F1499" s="31"/>
      <c r="G1499" s="31" t="s">
        <v>464</v>
      </c>
      <c r="H1499" s="31" t="s">
        <v>142</v>
      </c>
      <c r="I1499" s="31" t="s">
        <v>245</v>
      </c>
      <c r="J1499" s="31" t="s">
        <v>84</v>
      </c>
      <c r="K1499" s="31"/>
      <c r="L1499" s="31"/>
      <c r="M1499" s="31" t="s">
        <v>41</v>
      </c>
      <c r="N1499" s="31" t="s">
        <v>120</v>
      </c>
      <c r="O1499" s="31"/>
      <c r="P1499" s="31"/>
      <c r="Q1499" s="31"/>
      <c r="R1499" s="31"/>
      <c r="S1499" s="31"/>
      <c r="T1499" s="31" t="s">
        <v>10696</v>
      </c>
      <c r="U1499" s="31" t="s">
        <v>10697</v>
      </c>
      <c r="V1499" s="31"/>
      <c r="W1499" s="31"/>
      <c r="X1499" s="31"/>
      <c r="Y1499" s="31"/>
      <c r="Z1499" s="31"/>
    </row>
    <row r="1500" ht="22.5" customHeight="1">
      <c r="A1500" s="30" t="s">
        <v>10698</v>
      </c>
      <c r="B1500" s="31" t="s">
        <v>1686</v>
      </c>
      <c r="C1500" s="33"/>
      <c r="D1500" s="31" t="s">
        <v>10699</v>
      </c>
      <c r="E1500" s="31" t="s">
        <v>10700</v>
      </c>
      <c r="F1500" s="31" t="s">
        <v>10701</v>
      </c>
      <c r="G1500" s="31" t="s">
        <v>30</v>
      </c>
      <c r="H1500" s="31" t="s">
        <v>142</v>
      </c>
      <c r="I1500" s="31" t="s">
        <v>3412</v>
      </c>
      <c r="J1500" s="31" t="s">
        <v>184</v>
      </c>
      <c r="K1500" s="31" t="s">
        <v>173</v>
      </c>
      <c r="L1500" s="31" t="s">
        <v>280</v>
      </c>
      <c r="M1500" s="31" t="s">
        <v>41</v>
      </c>
      <c r="N1500" s="31" t="s">
        <v>120</v>
      </c>
      <c r="O1500" s="31" t="s">
        <v>10702</v>
      </c>
      <c r="P1500" s="31" t="s">
        <v>503</v>
      </c>
      <c r="Q1500" s="31"/>
      <c r="R1500" s="31" t="s">
        <v>93</v>
      </c>
      <c r="S1500" s="31" t="s">
        <v>231</v>
      </c>
      <c r="T1500" s="31" t="s">
        <v>10703</v>
      </c>
      <c r="U1500" s="31" t="s">
        <v>10704</v>
      </c>
      <c r="V1500" s="30" t="s">
        <v>10705</v>
      </c>
      <c r="W1500" s="31"/>
      <c r="X1500" s="31"/>
      <c r="Y1500" s="31"/>
      <c r="Z1500" s="31"/>
    </row>
    <row r="1501" ht="22.5" customHeight="1">
      <c r="A1501" s="30" t="s">
        <v>10706</v>
      </c>
      <c r="B1501" s="31" t="s">
        <v>10707</v>
      </c>
      <c r="C1501" s="33"/>
      <c r="D1501" s="31" t="s">
        <v>10708</v>
      </c>
      <c r="E1501" s="31" t="s">
        <v>10709</v>
      </c>
      <c r="F1501" s="31"/>
      <c r="G1501" s="31" t="s">
        <v>23</v>
      </c>
      <c r="H1501" s="31" t="s">
        <v>142</v>
      </c>
      <c r="I1501" s="31"/>
      <c r="J1501" s="31"/>
      <c r="K1501" s="31"/>
      <c r="L1501" s="31"/>
      <c r="M1501" s="31"/>
      <c r="N1501" s="31"/>
      <c r="O1501" s="31"/>
      <c r="P1501" s="31"/>
      <c r="Q1501" s="31"/>
      <c r="R1501" s="31"/>
      <c r="S1501" s="31"/>
      <c r="T1501" s="31" t="s">
        <v>10710</v>
      </c>
      <c r="U1501" s="31" t="s">
        <v>10711</v>
      </c>
      <c r="V1501" s="31"/>
      <c r="W1501" s="31"/>
      <c r="X1501" s="31"/>
      <c r="Y1501" s="31"/>
      <c r="Z1501" s="31"/>
    </row>
    <row r="1502" ht="22.5" customHeight="1">
      <c r="A1502" s="30" t="s">
        <v>10712</v>
      </c>
      <c r="B1502" s="31" t="s">
        <v>10713</v>
      </c>
      <c r="C1502" s="33"/>
      <c r="D1502" s="31" t="s">
        <v>10714</v>
      </c>
      <c r="E1502" s="31" t="s">
        <v>10715</v>
      </c>
      <c r="F1502" s="31"/>
      <c r="G1502" s="31" t="s">
        <v>6377</v>
      </c>
      <c r="H1502" s="31" t="s">
        <v>142</v>
      </c>
      <c r="I1502" s="31" t="s">
        <v>444</v>
      </c>
      <c r="J1502" s="31" t="s">
        <v>84</v>
      </c>
      <c r="K1502" s="31" t="s">
        <v>107</v>
      </c>
      <c r="L1502" s="31" t="s">
        <v>280</v>
      </c>
      <c r="M1502" s="31" t="s">
        <v>576</v>
      </c>
      <c r="N1502" s="31" t="s">
        <v>602</v>
      </c>
      <c r="O1502" s="31"/>
      <c r="P1502" s="31" t="s">
        <v>492</v>
      </c>
      <c r="Q1502" s="30" t="s">
        <v>10716</v>
      </c>
      <c r="R1502" s="31" t="s">
        <v>93</v>
      </c>
      <c r="S1502" s="31" t="s">
        <v>1947</v>
      </c>
      <c r="T1502" s="31" t="s">
        <v>10717</v>
      </c>
      <c r="U1502" s="31" t="s">
        <v>10718</v>
      </c>
      <c r="V1502" s="30" t="s">
        <v>10719</v>
      </c>
      <c r="W1502" s="31"/>
      <c r="X1502" s="31"/>
      <c r="Y1502" s="31"/>
      <c r="Z1502" s="31"/>
    </row>
    <row r="1503" ht="22.5" customHeight="1">
      <c r="A1503" s="30" t="s">
        <v>10720</v>
      </c>
      <c r="B1503" s="31" t="s">
        <v>10721</v>
      </c>
      <c r="C1503" s="33"/>
      <c r="D1503" s="31" t="s">
        <v>10722</v>
      </c>
      <c r="E1503" s="31" t="s">
        <v>10723</v>
      </c>
      <c r="F1503" s="31" t="s">
        <v>10724</v>
      </c>
      <c r="G1503" s="31" t="s">
        <v>30</v>
      </c>
      <c r="H1503" s="31" t="s">
        <v>142</v>
      </c>
      <c r="I1503" s="31" t="s">
        <v>225</v>
      </c>
      <c r="J1503" s="31" t="s">
        <v>84</v>
      </c>
      <c r="K1503" s="31" t="s">
        <v>85</v>
      </c>
      <c r="L1503" s="31" t="s">
        <v>280</v>
      </c>
      <c r="M1503" s="31" t="s">
        <v>52</v>
      </c>
      <c r="N1503" s="31" t="s">
        <v>144</v>
      </c>
      <c r="O1503" s="31"/>
      <c r="P1503" s="31"/>
      <c r="Q1503" s="30" t="s">
        <v>10725</v>
      </c>
      <c r="R1503" s="31" t="s">
        <v>93</v>
      </c>
      <c r="S1503" s="31" t="s">
        <v>1947</v>
      </c>
      <c r="T1503" s="31" t="s">
        <v>10726</v>
      </c>
      <c r="U1503" s="31" t="s">
        <v>10727</v>
      </c>
      <c r="V1503" s="31"/>
      <c r="W1503" s="31"/>
      <c r="X1503" s="31"/>
      <c r="Y1503" s="31"/>
      <c r="Z1503" s="31"/>
    </row>
    <row r="1504" ht="22.5" customHeight="1">
      <c r="A1504" s="30" t="s">
        <v>10728</v>
      </c>
      <c r="B1504" s="31" t="s">
        <v>10729</v>
      </c>
      <c r="C1504" s="33"/>
      <c r="D1504" s="31" t="s">
        <v>10730</v>
      </c>
      <c r="E1504" s="31" t="s">
        <v>10731</v>
      </c>
      <c r="F1504" s="31" t="s">
        <v>10732</v>
      </c>
      <c r="G1504" s="31" t="s">
        <v>96</v>
      </c>
      <c r="H1504" s="31" t="s">
        <v>142</v>
      </c>
      <c r="I1504" s="31" t="s">
        <v>303</v>
      </c>
      <c r="J1504" s="31" t="s">
        <v>84</v>
      </c>
      <c r="K1504" s="31" t="s">
        <v>85</v>
      </c>
      <c r="L1504" s="31" t="s">
        <v>86</v>
      </c>
      <c r="M1504" s="31" t="s">
        <v>41</v>
      </c>
      <c r="N1504" s="31" t="s">
        <v>120</v>
      </c>
      <c r="O1504" s="31"/>
      <c r="P1504" s="31" t="s">
        <v>3831</v>
      </c>
      <c r="Q1504" s="31"/>
      <c r="R1504" s="31" t="s">
        <v>93</v>
      </c>
      <c r="S1504" s="31" t="s">
        <v>94</v>
      </c>
      <c r="T1504" s="31" t="s">
        <v>10733</v>
      </c>
      <c r="U1504" s="31" t="s">
        <v>10734</v>
      </c>
      <c r="V1504" s="31"/>
      <c r="W1504" s="31"/>
      <c r="X1504" s="31"/>
      <c r="Y1504" s="31"/>
      <c r="Z1504" s="31"/>
    </row>
    <row r="1505" ht="22.5" customHeight="1">
      <c r="A1505" s="30" t="s">
        <v>10735</v>
      </c>
      <c r="B1505" s="31" t="s">
        <v>10736</v>
      </c>
      <c r="C1505" s="33"/>
      <c r="D1505" s="31" t="s">
        <v>10737</v>
      </c>
      <c r="E1505" s="31" t="s">
        <v>10738</v>
      </c>
      <c r="F1505" s="31"/>
      <c r="G1505" s="31" t="s">
        <v>25</v>
      </c>
      <c r="H1505" s="31" t="s">
        <v>142</v>
      </c>
      <c r="I1505" s="31" t="s">
        <v>725</v>
      </c>
      <c r="J1505" s="31" t="s">
        <v>84</v>
      </c>
      <c r="K1505" s="31"/>
      <c r="L1505" s="31"/>
      <c r="M1505" s="31" t="s">
        <v>41</v>
      </c>
      <c r="N1505" s="31" t="s">
        <v>120</v>
      </c>
      <c r="O1505" s="31"/>
      <c r="P1505" s="31"/>
      <c r="Q1505" s="31"/>
      <c r="R1505" s="31"/>
      <c r="S1505" s="31"/>
      <c r="T1505" s="31" t="s">
        <v>10739</v>
      </c>
      <c r="U1505" s="31" t="s">
        <v>10740</v>
      </c>
      <c r="V1505" s="31"/>
      <c r="W1505" s="31"/>
      <c r="X1505" s="31"/>
      <c r="Y1505" s="31"/>
      <c r="Z1505" s="31"/>
    </row>
    <row r="1506" ht="22.5" customHeight="1">
      <c r="A1506" s="30" t="s">
        <v>10741</v>
      </c>
      <c r="B1506" s="31" t="s">
        <v>10742</v>
      </c>
      <c r="C1506" s="33"/>
      <c r="D1506" s="31" t="s">
        <v>10743</v>
      </c>
      <c r="E1506" s="31" t="s">
        <v>10744</v>
      </c>
      <c r="F1506" s="31"/>
      <c r="G1506" s="31" t="s">
        <v>42</v>
      </c>
      <c r="H1506" s="31" t="s">
        <v>142</v>
      </c>
      <c r="I1506" s="31" t="s">
        <v>119</v>
      </c>
      <c r="J1506" s="31" t="s">
        <v>84</v>
      </c>
      <c r="K1506" s="31" t="s">
        <v>107</v>
      </c>
      <c r="L1506" s="31" t="s">
        <v>654</v>
      </c>
      <c r="M1506" s="31" t="s">
        <v>120</v>
      </c>
      <c r="N1506" s="31" t="s">
        <v>88</v>
      </c>
      <c r="O1506" s="31"/>
      <c r="P1506" s="31" t="s">
        <v>1455</v>
      </c>
      <c r="Q1506" s="31"/>
      <c r="R1506" s="31" t="s">
        <v>93</v>
      </c>
      <c r="S1506" s="31" t="s">
        <v>94</v>
      </c>
      <c r="T1506" s="31" t="s">
        <v>10745</v>
      </c>
      <c r="U1506" s="31" t="s">
        <v>10746</v>
      </c>
      <c r="V1506" s="30" t="s">
        <v>10747</v>
      </c>
      <c r="W1506" s="31"/>
      <c r="X1506" s="31"/>
      <c r="Y1506" s="31"/>
      <c r="Z1506" s="31"/>
    </row>
    <row r="1507" ht="22.5" customHeight="1">
      <c r="A1507" s="30" t="s">
        <v>10748</v>
      </c>
      <c r="B1507" s="31" t="s">
        <v>10749</v>
      </c>
      <c r="C1507" s="33"/>
      <c r="D1507" s="31" t="s">
        <v>10750</v>
      </c>
      <c r="E1507" s="31" t="s">
        <v>10751</v>
      </c>
      <c r="F1507" s="31" t="s">
        <v>10752</v>
      </c>
      <c r="G1507" s="31" t="s">
        <v>38</v>
      </c>
      <c r="H1507" s="31" t="s">
        <v>142</v>
      </c>
      <c r="I1507" s="31" t="s">
        <v>1387</v>
      </c>
      <c r="J1507" s="31" t="s">
        <v>84</v>
      </c>
      <c r="K1507" s="31" t="s">
        <v>85</v>
      </c>
      <c r="L1507" s="31" t="s">
        <v>226</v>
      </c>
      <c r="M1507" s="31" t="s">
        <v>88</v>
      </c>
      <c r="N1507" s="31" t="s">
        <v>120</v>
      </c>
      <c r="O1507" s="31"/>
      <c r="P1507" s="31"/>
      <c r="Q1507" s="30" t="s">
        <v>10753</v>
      </c>
      <c r="R1507" s="31" t="s">
        <v>93</v>
      </c>
      <c r="S1507" s="31" t="s">
        <v>1947</v>
      </c>
      <c r="T1507" s="31" t="s">
        <v>10754</v>
      </c>
      <c r="U1507" s="31" t="s">
        <v>10755</v>
      </c>
      <c r="V1507" s="30" t="s">
        <v>10756</v>
      </c>
      <c r="W1507" s="31"/>
      <c r="X1507" s="31"/>
      <c r="Y1507" s="31"/>
      <c r="Z1507" s="31"/>
    </row>
    <row r="1508" ht="22.5" customHeight="1">
      <c r="A1508" s="30" t="s">
        <v>10757</v>
      </c>
      <c r="B1508" s="31" t="s">
        <v>10758</v>
      </c>
      <c r="C1508" s="33"/>
      <c r="D1508" s="31" t="s">
        <v>10759</v>
      </c>
      <c r="E1508" s="31" t="s">
        <v>10760</v>
      </c>
      <c r="F1508" s="31" t="s">
        <v>10761</v>
      </c>
      <c r="G1508" s="31" t="s">
        <v>29</v>
      </c>
      <c r="H1508" s="31" t="s">
        <v>142</v>
      </c>
      <c r="I1508" s="31" t="s">
        <v>725</v>
      </c>
      <c r="J1508" s="31" t="s">
        <v>84</v>
      </c>
      <c r="K1508" s="31" t="s">
        <v>85</v>
      </c>
      <c r="L1508" s="31" t="s">
        <v>280</v>
      </c>
      <c r="M1508" s="31" t="s">
        <v>41</v>
      </c>
      <c r="N1508" s="31" t="s">
        <v>120</v>
      </c>
      <c r="O1508" s="31"/>
      <c r="P1508" s="31" t="s">
        <v>399</v>
      </c>
      <c r="Q1508" s="31"/>
      <c r="R1508" s="31" t="s">
        <v>93</v>
      </c>
      <c r="S1508" s="31" t="s">
        <v>94</v>
      </c>
      <c r="T1508" s="31" t="s">
        <v>10762</v>
      </c>
      <c r="U1508" s="31" t="s">
        <v>10763</v>
      </c>
      <c r="V1508" s="31"/>
      <c r="W1508" s="31"/>
      <c r="X1508" s="31"/>
      <c r="Y1508" s="31"/>
      <c r="Z1508" s="31"/>
    </row>
    <row r="1509" ht="22.5" customHeight="1">
      <c r="A1509" s="30" t="s">
        <v>10764</v>
      </c>
      <c r="B1509" s="31" t="s">
        <v>10765</v>
      </c>
      <c r="C1509" s="33"/>
      <c r="D1509" s="31" t="s">
        <v>10766</v>
      </c>
      <c r="E1509" s="31" t="s">
        <v>10767</v>
      </c>
      <c r="F1509" s="31"/>
      <c r="G1509" s="31" t="s">
        <v>464</v>
      </c>
      <c r="H1509" s="31" t="s">
        <v>142</v>
      </c>
      <c r="I1509" s="31" t="s">
        <v>225</v>
      </c>
      <c r="J1509" s="31" t="s">
        <v>84</v>
      </c>
      <c r="K1509" s="31"/>
      <c r="L1509" s="31"/>
      <c r="M1509" s="31" t="s">
        <v>152</v>
      </c>
      <c r="N1509" s="31" t="s">
        <v>153</v>
      </c>
      <c r="O1509" s="31"/>
      <c r="P1509" s="31"/>
      <c r="Q1509" s="31"/>
      <c r="R1509" s="31"/>
      <c r="S1509" s="31"/>
      <c r="T1509" s="31" t="s">
        <v>10768</v>
      </c>
      <c r="U1509" s="31" t="s">
        <v>10769</v>
      </c>
      <c r="V1509" s="31"/>
      <c r="W1509" s="31"/>
      <c r="X1509" s="31"/>
      <c r="Y1509" s="31"/>
      <c r="Z1509" s="31"/>
    </row>
    <row r="1510" ht="22.5" customHeight="1">
      <c r="A1510" s="30" t="s">
        <v>10770</v>
      </c>
      <c r="B1510" s="31" t="s">
        <v>10771</v>
      </c>
      <c r="C1510" s="33"/>
      <c r="D1510" s="31" t="s">
        <v>10772</v>
      </c>
      <c r="E1510" s="31" t="s">
        <v>10773</v>
      </c>
      <c r="F1510" s="31"/>
      <c r="G1510" s="31" t="s">
        <v>42</v>
      </c>
      <c r="H1510" s="31" t="s">
        <v>142</v>
      </c>
      <c r="I1510" s="31" t="s">
        <v>877</v>
      </c>
      <c r="J1510" s="31" t="s">
        <v>84</v>
      </c>
      <c r="K1510" s="31"/>
      <c r="L1510" s="31"/>
      <c r="M1510" s="31" t="s">
        <v>344</v>
      </c>
      <c r="N1510" s="31" t="s">
        <v>190</v>
      </c>
      <c r="O1510" s="31"/>
      <c r="P1510" s="31"/>
      <c r="Q1510" s="31"/>
      <c r="R1510" s="31"/>
      <c r="S1510" s="31"/>
      <c r="T1510" s="31" t="s">
        <v>10774</v>
      </c>
      <c r="U1510" s="31" t="s">
        <v>10775</v>
      </c>
      <c r="V1510" s="31"/>
      <c r="W1510" s="31"/>
      <c r="X1510" s="31"/>
      <c r="Y1510" s="31"/>
      <c r="Z1510" s="31"/>
    </row>
    <row r="1511" ht="22.5" customHeight="1">
      <c r="A1511" s="30" t="s">
        <v>10776</v>
      </c>
      <c r="B1511" s="31" t="s">
        <v>10777</v>
      </c>
      <c r="C1511" s="33"/>
      <c r="D1511" s="31" t="s">
        <v>10778</v>
      </c>
      <c r="E1511" s="31" t="s">
        <v>10779</v>
      </c>
      <c r="F1511" s="31" t="s">
        <v>10780</v>
      </c>
      <c r="G1511" s="31" t="s">
        <v>25</v>
      </c>
      <c r="H1511" s="31" t="s">
        <v>142</v>
      </c>
      <c r="I1511" s="31" t="s">
        <v>303</v>
      </c>
      <c r="J1511" s="31" t="s">
        <v>84</v>
      </c>
      <c r="K1511" s="31" t="s">
        <v>173</v>
      </c>
      <c r="L1511" s="31" t="s">
        <v>131</v>
      </c>
      <c r="M1511" s="31" t="s">
        <v>88</v>
      </c>
      <c r="N1511" s="31" t="s">
        <v>89</v>
      </c>
      <c r="O1511" s="31"/>
      <c r="P1511" s="31"/>
      <c r="Q1511" s="31"/>
      <c r="R1511" s="31" t="s">
        <v>93</v>
      </c>
      <c r="S1511" s="31" t="s">
        <v>94</v>
      </c>
      <c r="T1511" s="31" t="s">
        <v>10781</v>
      </c>
      <c r="U1511" s="31" t="s">
        <v>10782</v>
      </c>
      <c r="V1511" s="31"/>
      <c r="W1511" s="31"/>
      <c r="X1511" s="31"/>
      <c r="Y1511" s="31"/>
      <c r="Z1511" s="31"/>
    </row>
    <row r="1512" ht="22.5" customHeight="1">
      <c r="A1512" s="30" t="s">
        <v>10783</v>
      </c>
      <c r="B1512" s="31" t="s">
        <v>9494</v>
      </c>
      <c r="C1512" s="33"/>
      <c r="D1512" s="31" t="s">
        <v>10784</v>
      </c>
      <c r="E1512" s="31" t="s">
        <v>10785</v>
      </c>
      <c r="F1512" s="31" t="s">
        <v>10786</v>
      </c>
      <c r="G1512" s="31" t="s">
        <v>25</v>
      </c>
      <c r="H1512" s="31" t="s">
        <v>142</v>
      </c>
      <c r="I1512" s="31" t="s">
        <v>814</v>
      </c>
      <c r="J1512" s="31" t="s">
        <v>84</v>
      </c>
      <c r="K1512" s="31" t="s">
        <v>173</v>
      </c>
      <c r="L1512" s="31" t="s">
        <v>131</v>
      </c>
      <c r="M1512" s="31" t="s">
        <v>185</v>
      </c>
      <c r="N1512" s="31" t="s">
        <v>41</v>
      </c>
      <c r="O1512" s="31"/>
      <c r="P1512" s="31" t="s">
        <v>10787</v>
      </c>
      <c r="Q1512" s="31"/>
      <c r="R1512" s="31" t="s">
        <v>93</v>
      </c>
      <c r="S1512" s="31" t="s">
        <v>815</v>
      </c>
      <c r="T1512" s="31" t="s">
        <v>10788</v>
      </c>
      <c r="U1512" s="31" t="s">
        <v>10789</v>
      </c>
      <c r="V1512" s="31"/>
      <c r="W1512" s="31"/>
      <c r="X1512" s="31" t="s">
        <v>10790</v>
      </c>
      <c r="Y1512" s="31"/>
      <c r="Z1512" s="31"/>
    </row>
    <row r="1513" ht="22.5" customHeight="1">
      <c r="A1513" s="30" t="s">
        <v>10791</v>
      </c>
      <c r="B1513" s="31" t="s">
        <v>10792</v>
      </c>
      <c r="C1513" s="33"/>
      <c r="D1513" s="31" t="s">
        <v>10793</v>
      </c>
      <c r="E1513" s="31" t="s">
        <v>10794</v>
      </c>
      <c r="F1513" s="31"/>
      <c r="G1513" s="31" t="s">
        <v>25</v>
      </c>
      <c r="H1513" s="31" t="s">
        <v>142</v>
      </c>
      <c r="I1513" s="31" t="s">
        <v>935</v>
      </c>
      <c r="J1513" s="31" t="s">
        <v>377</v>
      </c>
      <c r="K1513" s="31"/>
      <c r="L1513" s="31"/>
      <c r="M1513" s="31" t="s">
        <v>152</v>
      </c>
      <c r="N1513" s="31" t="s">
        <v>153</v>
      </c>
      <c r="O1513" s="31"/>
      <c r="P1513" s="31"/>
      <c r="Q1513" s="31"/>
      <c r="R1513" s="31"/>
      <c r="S1513" s="31"/>
      <c r="T1513" s="31" t="s">
        <v>10795</v>
      </c>
      <c r="U1513" s="31" t="s">
        <v>10796</v>
      </c>
      <c r="V1513" s="31"/>
      <c r="W1513" s="31"/>
      <c r="X1513" s="31"/>
      <c r="Y1513" s="31"/>
      <c r="Z1513" s="31"/>
    </row>
    <row r="1514" ht="22.5" customHeight="1">
      <c r="A1514" s="30" t="s">
        <v>10797</v>
      </c>
      <c r="B1514" s="31" t="s">
        <v>10798</v>
      </c>
      <c r="C1514" s="33"/>
      <c r="D1514" s="31" t="s">
        <v>78</v>
      </c>
      <c r="E1514" s="31" t="s">
        <v>10799</v>
      </c>
      <c r="F1514" s="31" t="s">
        <v>10800</v>
      </c>
      <c r="G1514" s="31" t="s">
        <v>10801</v>
      </c>
      <c r="H1514" s="31" t="s">
        <v>82</v>
      </c>
      <c r="I1514" s="31" t="s">
        <v>83</v>
      </c>
      <c r="J1514" s="31" t="s">
        <v>84</v>
      </c>
      <c r="K1514" s="31" t="s">
        <v>107</v>
      </c>
      <c r="L1514" s="31" t="s">
        <v>654</v>
      </c>
      <c r="M1514" s="31" t="s">
        <v>89</v>
      </c>
      <c r="N1514" s="31" t="s">
        <v>108</v>
      </c>
      <c r="O1514" s="31"/>
      <c r="P1514" s="31" t="s">
        <v>7087</v>
      </c>
      <c r="Q1514" s="31"/>
      <c r="R1514" s="31"/>
      <c r="S1514" s="31"/>
      <c r="T1514" s="31" t="s">
        <v>2234</v>
      </c>
      <c r="U1514" s="31" t="s">
        <v>10802</v>
      </c>
      <c r="V1514" s="31"/>
      <c r="W1514" s="31"/>
      <c r="X1514" s="31"/>
      <c r="Y1514" s="31"/>
      <c r="Z1514" s="31"/>
    </row>
    <row r="1515" ht="22.5" customHeight="1">
      <c r="A1515" s="30" t="s">
        <v>10803</v>
      </c>
      <c r="B1515" s="31" t="s">
        <v>10804</v>
      </c>
      <c r="C1515" s="33"/>
      <c r="D1515" s="31" t="s">
        <v>78</v>
      </c>
      <c r="E1515" s="31" t="s">
        <v>10805</v>
      </c>
      <c r="F1515" s="31" t="s">
        <v>10806</v>
      </c>
      <c r="G1515" s="31" t="s">
        <v>25</v>
      </c>
      <c r="H1515" s="31" t="s">
        <v>82</v>
      </c>
      <c r="I1515" s="31" t="s">
        <v>490</v>
      </c>
      <c r="J1515" s="31" t="s">
        <v>84</v>
      </c>
      <c r="K1515" s="31" t="s">
        <v>107</v>
      </c>
      <c r="L1515" s="31" t="s">
        <v>226</v>
      </c>
      <c r="M1515" s="31" t="s">
        <v>41</v>
      </c>
      <c r="N1515" s="31" t="s">
        <v>120</v>
      </c>
      <c r="O1515" s="31"/>
      <c r="P1515" s="31" t="s">
        <v>10807</v>
      </c>
      <c r="Q1515" s="31"/>
      <c r="R1515" s="31"/>
      <c r="S1515" s="31" t="s">
        <v>5883</v>
      </c>
      <c r="T1515" s="31" t="s">
        <v>111</v>
      </c>
      <c r="U1515" s="31" t="s">
        <v>10808</v>
      </c>
      <c r="V1515" s="31"/>
      <c r="W1515" s="31"/>
      <c r="X1515" s="31"/>
      <c r="Y1515" s="31"/>
      <c r="Z1515" s="31"/>
    </row>
    <row r="1516" ht="22.5" customHeight="1">
      <c r="A1516" s="30" t="s">
        <v>10809</v>
      </c>
      <c r="B1516" s="31" t="s">
        <v>10810</v>
      </c>
      <c r="C1516" s="33"/>
      <c r="D1516" s="31" t="s">
        <v>78</v>
      </c>
      <c r="E1516" s="31" t="s">
        <v>10811</v>
      </c>
      <c r="F1516" s="31"/>
      <c r="G1516" s="31"/>
      <c r="H1516" s="31" t="s">
        <v>82</v>
      </c>
      <c r="I1516" s="31"/>
      <c r="J1516" s="31"/>
      <c r="K1516" s="31"/>
      <c r="L1516" s="31"/>
      <c r="M1516" s="31"/>
      <c r="N1516" s="31"/>
      <c r="O1516" s="31"/>
      <c r="P1516" s="31"/>
      <c r="Q1516" s="31"/>
      <c r="R1516" s="31"/>
      <c r="S1516" s="31"/>
      <c r="T1516" s="31"/>
      <c r="U1516" s="31" t="s">
        <v>10812</v>
      </c>
      <c r="V1516" s="31"/>
      <c r="W1516" s="31"/>
      <c r="X1516" s="31"/>
      <c r="Y1516" s="31"/>
      <c r="Z1516" s="31"/>
    </row>
    <row r="1517" ht="22.5" customHeight="1">
      <c r="A1517" s="30" t="s">
        <v>10813</v>
      </c>
      <c r="B1517" s="31" t="s">
        <v>10814</v>
      </c>
      <c r="C1517" s="33"/>
      <c r="D1517" s="31" t="s">
        <v>10815</v>
      </c>
      <c r="E1517" s="31" t="s">
        <v>10816</v>
      </c>
      <c r="F1517" s="31"/>
      <c r="G1517" s="31" t="s">
        <v>23</v>
      </c>
      <c r="H1517" s="31" t="s">
        <v>142</v>
      </c>
      <c r="I1517" s="31" t="s">
        <v>1722</v>
      </c>
      <c r="J1517" s="31" t="s">
        <v>84</v>
      </c>
      <c r="K1517" s="31" t="s">
        <v>107</v>
      </c>
      <c r="L1517" s="31" t="s">
        <v>654</v>
      </c>
      <c r="M1517" s="31" t="s">
        <v>120</v>
      </c>
      <c r="N1517" s="31" t="s">
        <v>88</v>
      </c>
      <c r="O1517" s="31"/>
      <c r="P1517" s="31" t="s">
        <v>792</v>
      </c>
      <c r="Q1517" s="31"/>
      <c r="R1517" s="31" t="s">
        <v>93</v>
      </c>
      <c r="S1517" s="31" t="s">
        <v>321</v>
      </c>
      <c r="T1517" s="31" t="s">
        <v>10817</v>
      </c>
      <c r="U1517" s="31" t="s">
        <v>10818</v>
      </c>
      <c r="V1517" s="30" t="s">
        <v>10819</v>
      </c>
      <c r="W1517" s="31"/>
      <c r="X1517" s="31"/>
      <c r="Y1517" s="31"/>
      <c r="Z1517" s="31"/>
    </row>
    <row r="1518" ht="22.5" customHeight="1">
      <c r="A1518" s="30" t="s">
        <v>10820</v>
      </c>
      <c r="B1518" s="31" t="s">
        <v>10821</v>
      </c>
      <c r="C1518" s="33"/>
      <c r="D1518" s="31" t="s">
        <v>10822</v>
      </c>
      <c r="E1518" s="31" t="s">
        <v>10823</v>
      </c>
      <c r="F1518" s="31" t="s">
        <v>10824</v>
      </c>
      <c r="G1518" s="31" t="s">
        <v>23</v>
      </c>
      <c r="H1518" s="31" t="s">
        <v>142</v>
      </c>
      <c r="I1518" s="31" t="s">
        <v>3254</v>
      </c>
      <c r="J1518" s="31" t="s">
        <v>184</v>
      </c>
      <c r="K1518" s="31" t="s">
        <v>85</v>
      </c>
      <c r="L1518" s="31" t="s">
        <v>280</v>
      </c>
      <c r="M1518" s="31" t="s">
        <v>41</v>
      </c>
      <c r="N1518" s="31" t="s">
        <v>120</v>
      </c>
      <c r="O1518" s="31"/>
      <c r="P1518" s="31"/>
      <c r="Q1518" s="31"/>
      <c r="R1518" s="31"/>
      <c r="S1518" s="31"/>
      <c r="T1518" s="31" t="s">
        <v>10825</v>
      </c>
      <c r="U1518" s="31" t="s">
        <v>10826</v>
      </c>
      <c r="V1518" s="31"/>
      <c r="W1518" s="31"/>
      <c r="X1518" s="31"/>
      <c r="Y1518" s="31"/>
      <c r="Z1518" s="31"/>
    </row>
    <row r="1519" ht="22.5" customHeight="1">
      <c r="A1519" s="30" t="s">
        <v>10827</v>
      </c>
      <c r="B1519" s="39" t="s">
        <v>10828</v>
      </c>
      <c r="C1519" s="33"/>
      <c r="D1519" s="31" t="s">
        <v>10829</v>
      </c>
      <c r="E1519" s="31" t="s">
        <v>10830</v>
      </c>
      <c r="F1519" s="31"/>
      <c r="G1519" s="31" t="s">
        <v>25</v>
      </c>
      <c r="H1519" s="31" t="s">
        <v>142</v>
      </c>
      <c r="I1519" s="31"/>
      <c r="J1519" s="31"/>
      <c r="K1519" s="31"/>
      <c r="L1519" s="31"/>
      <c r="M1519" s="31"/>
      <c r="N1519" s="31"/>
      <c r="O1519" s="31"/>
      <c r="P1519" s="31"/>
      <c r="Q1519" s="31"/>
      <c r="R1519" s="31"/>
      <c r="S1519" s="31"/>
      <c r="T1519" s="31" t="s">
        <v>10831</v>
      </c>
      <c r="U1519" s="31" t="s">
        <v>10832</v>
      </c>
      <c r="V1519" s="31"/>
      <c r="W1519" s="31"/>
      <c r="X1519" s="31"/>
      <c r="Y1519" s="31"/>
      <c r="Z1519" s="31"/>
    </row>
    <row r="1520" ht="22.5" customHeight="1">
      <c r="A1520" s="30" t="s">
        <v>10833</v>
      </c>
      <c r="B1520" s="39" t="s">
        <v>10834</v>
      </c>
      <c r="C1520" s="33"/>
      <c r="D1520" s="31" t="s">
        <v>10835</v>
      </c>
      <c r="E1520" s="31" t="s">
        <v>10836</v>
      </c>
      <c r="F1520" s="31"/>
      <c r="G1520" s="31" t="s">
        <v>25</v>
      </c>
      <c r="H1520" s="31" t="s">
        <v>142</v>
      </c>
      <c r="I1520" s="31" t="s">
        <v>336</v>
      </c>
      <c r="J1520" s="31" t="s">
        <v>84</v>
      </c>
      <c r="K1520" s="31"/>
      <c r="L1520" s="31"/>
      <c r="M1520" s="31" t="s">
        <v>41</v>
      </c>
      <c r="N1520" s="31" t="s">
        <v>120</v>
      </c>
      <c r="O1520" s="31"/>
      <c r="P1520" s="31"/>
      <c r="Q1520" s="31"/>
      <c r="R1520" s="31"/>
      <c r="S1520" s="31"/>
      <c r="T1520" s="31" t="s">
        <v>10837</v>
      </c>
      <c r="U1520" s="31" t="s">
        <v>10832</v>
      </c>
      <c r="V1520" s="31"/>
      <c r="W1520" s="31"/>
      <c r="X1520" s="31"/>
      <c r="Y1520" s="31"/>
      <c r="Z1520" s="31"/>
    </row>
    <row r="1521" ht="22.5" customHeight="1">
      <c r="A1521" s="30" t="s">
        <v>10838</v>
      </c>
      <c r="B1521" s="31" t="s">
        <v>10839</v>
      </c>
      <c r="C1521" s="33"/>
      <c r="D1521" s="31" t="s">
        <v>10840</v>
      </c>
      <c r="E1521" s="31" t="s">
        <v>10841</v>
      </c>
      <c r="F1521" s="31"/>
      <c r="G1521" s="31" t="s">
        <v>23</v>
      </c>
      <c r="H1521" s="31" t="s">
        <v>142</v>
      </c>
      <c r="I1521" s="31" t="s">
        <v>119</v>
      </c>
      <c r="J1521" s="31" t="s">
        <v>84</v>
      </c>
      <c r="K1521" s="31"/>
      <c r="L1521" s="31"/>
      <c r="M1521" s="31" t="s">
        <v>88</v>
      </c>
      <c r="N1521" s="31" t="s">
        <v>89</v>
      </c>
      <c r="O1521" s="31"/>
      <c r="P1521" s="31"/>
      <c r="Q1521" s="31"/>
      <c r="R1521" s="31"/>
      <c r="S1521" s="31"/>
      <c r="T1521" s="31" t="s">
        <v>10842</v>
      </c>
      <c r="U1521" s="31" t="s">
        <v>10843</v>
      </c>
      <c r="V1521" s="31"/>
      <c r="W1521" s="31"/>
      <c r="X1521" s="31"/>
      <c r="Y1521" s="31"/>
      <c r="Z1521" s="31"/>
    </row>
    <row r="1522" ht="22.5" customHeight="1">
      <c r="A1522" s="30" t="s">
        <v>10844</v>
      </c>
      <c r="B1522" s="31" t="s">
        <v>10845</v>
      </c>
      <c r="C1522" s="33"/>
      <c r="D1522" s="31" t="s">
        <v>10846</v>
      </c>
      <c r="E1522" s="31" t="s">
        <v>10847</v>
      </c>
      <c r="F1522" s="31"/>
      <c r="G1522" s="31" t="s">
        <v>25</v>
      </c>
      <c r="H1522" s="31" t="s">
        <v>142</v>
      </c>
      <c r="I1522" s="31" t="s">
        <v>264</v>
      </c>
      <c r="J1522" s="31" t="s">
        <v>84</v>
      </c>
      <c r="K1522" s="31" t="s">
        <v>85</v>
      </c>
      <c r="L1522" s="31" t="s">
        <v>280</v>
      </c>
      <c r="M1522" s="31" t="s">
        <v>108</v>
      </c>
      <c r="N1522" s="31" t="s">
        <v>101</v>
      </c>
      <c r="O1522" s="31"/>
      <c r="P1522" s="31" t="s">
        <v>1000</v>
      </c>
      <c r="Q1522" s="31"/>
      <c r="R1522" s="31" t="s">
        <v>93</v>
      </c>
      <c r="S1522" s="31" t="s">
        <v>94</v>
      </c>
      <c r="T1522" s="31" t="s">
        <v>10848</v>
      </c>
      <c r="U1522" s="31" t="s">
        <v>10849</v>
      </c>
      <c r="V1522" s="30" t="s">
        <v>10850</v>
      </c>
      <c r="W1522" s="31"/>
      <c r="X1522" s="31"/>
      <c r="Y1522" s="31"/>
      <c r="Z1522" s="31"/>
    </row>
    <row r="1523" ht="22.5" customHeight="1">
      <c r="A1523" s="30" t="s">
        <v>10851</v>
      </c>
      <c r="B1523" s="31" t="s">
        <v>10852</v>
      </c>
      <c r="C1523" s="33"/>
      <c r="D1523" s="31" t="s">
        <v>10853</v>
      </c>
      <c r="E1523" s="31" t="s">
        <v>10854</v>
      </c>
      <c r="F1523" s="31" t="s">
        <v>10855</v>
      </c>
      <c r="G1523" s="31" t="s">
        <v>25</v>
      </c>
      <c r="H1523" s="31" t="s">
        <v>142</v>
      </c>
      <c r="I1523" s="31" t="s">
        <v>839</v>
      </c>
      <c r="J1523" s="31" t="s">
        <v>84</v>
      </c>
      <c r="K1523" s="31" t="s">
        <v>107</v>
      </c>
      <c r="L1523" s="31" t="s">
        <v>280</v>
      </c>
      <c r="M1523" s="31" t="s">
        <v>89</v>
      </c>
      <c r="N1523" s="31" t="s">
        <v>108</v>
      </c>
      <c r="O1523" s="31"/>
      <c r="P1523" s="31"/>
      <c r="Q1523" s="31"/>
      <c r="R1523" s="31" t="s">
        <v>93</v>
      </c>
      <c r="S1523" s="31" t="s">
        <v>94</v>
      </c>
      <c r="T1523" s="31" t="s">
        <v>10856</v>
      </c>
      <c r="U1523" s="31" t="s">
        <v>10857</v>
      </c>
      <c r="V1523" s="31"/>
      <c r="W1523" s="31"/>
      <c r="X1523" s="31"/>
      <c r="Y1523" s="31"/>
      <c r="Z1523" s="31"/>
    </row>
    <row r="1524" ht="22.5" customHeight="1">
      <c r="A1524" s="30" t="s">
        <v>10858</v>
      </c>
      <c r="B1524" s="31" t="s">
        <v>10859</v>
      </c>
      <c r="C1524" s="33"/>
      <c r="D1524" s="31" t="s">
        <v>10860</v>
      </c>
      <c r="E1524" s="31" t="s">
        <v>10861</v>
      </c>
      <c r="F1524" s="31"/>
      <c r="G1524" s="31" t="s">
        <v>25</v>
      </c>
      <c r="H1524" s="31" t="s">
        <v>142</v>
      </c>
      <c r="I1524" s="31" t="s">
        <v>935</v>
      </c>
      <c r="J1524" s="31" t="s">
        <v>377</v>
      </c>
      <c r="K1524" s="31" t="s">
        <v>107</v>
      </c>
      <c r="L1524" s="31" t="s">
        <v>654</v>
      </c>
      <c r="M1524" s="31" t="s">
        <v>120</v>
      </c>
      <c r="N1524" s="31" t="s">
        <v>88</v>
      </c>
      <c r="O1524" s="31"/>
      <c r="P1524" s="31" t="s">
        <v>628</v>
      </c>
      <c r="Q1524" s="31"/>
      <c r="R1524" s="31" t="s">
        <v>93</v>
      </c>
      <c r="S1524" s="31" t="s">
        <v>94</v>
      </c>
      <c r="T1524" s="31" t="s">
        <v>10862</v>
      </c>
      <c r="U1524" s="31" t="s">
        <v>10863</v>
      </c>
      <c r="V1524" s="31"/>
      <c r="W1524" s="31"/>
      <c r="X1524" s="31"/>
      <c r="Y1524" s="31"/>
      <c r="Z1524" s="31"/>
    </row>
    <row r="1525" ht="22.5" customHeight="1">
      <c r="A1525" s="30" t="s">
        <v>10864</v>
      </c>
      <c r="B1525" s="31" t="s">
        <v>10865</v>
      </c>
      <c r="C1525" s="33"/>
      <c r="D1525" s="31" t="s">
        <v>78</v>
      </c>
      <c r="E1525" s="31" t="s">
        <v>10866</v>
      </c>
      <c r="F1525" s="31" t="s">
        <v>10867</v>
      </c>
      <c r="G1525" s="31" t="s">
        <v>1581</v>
      </c>
      <c r="H1525" s="31" t="s">
        <v>82</v>
      </c>
      <c r="I1525" s="31" t="s">
        <v>83</v>
      </c>
      <c r="J1525" s="31" t="s">
        <v>84</v>
      </c>
      <c r="K1525" s="31" t="s">
        <v>107</v>
      </c>
      <c r="L1525" s="31" t="s">
        <v>654</v>
      </c>
      <c r="M1525" s="31" t="s">
        <v>120</v>
      </c>
      <c r="N1525" s="31" t="s">
        <v>108</v>
      </c>
      <c r="O1525" s="31"/>
      <c r="P1525" s="31"/>
      <c r="Q1525" s="31"/>
      <c r="R1525" s="31"/>
      <c r="S1525" s="31" t="s">
        <v>5820</v>
      </c>
      <c r="T1525" s="31"/>
      <c r="U1525" s="31" t="s">
        <v>10868</v>
      </c>
      <c r="V1525" s="31"/>
      <c r="W1525" s="31"/>
      <c r="X1525" s="31"/>
      <c r="Y1525" s="31"/>
      <c r="Z1525" s="31"/>
    </row>
    <row r="1526" ht="22.5" customHeight="1">
      <c r="A1526" s="30" t="s">
        <v>10869</v>
      </c>
      <c r="B1526" s="31" t="s">
        <v>10870</v>
      </c>
      <c r="C1526" s="33"/>
      <c r="D1526" s="31" t="s">
        <v>10871</v>
      </c>
      <c r="E1526" s="31" t="s">
        <v>10872</v>
      </c>
      <c r="F1526" s="31"/>
      <c r="G1526" s="31" t="s">
        <v>25</v>
      </c>
      <c r="H1526" s="31" t="s">
        <v>142</v>
      </c>
      <c r="I1526" s="31" t="s">
        <v>6267</v>
      </c>
      <c r="J1526" s="31" t="s">
        <v>84</v>
      </c>
      <c r="K1526" s="31" t="s">
        <v>173</v>
      </c>
      <c r="L1526" s="31"/>
      <c r="M1526" s="31" t="s">
        <v>88</v>
      </c>
      <c r="N1526" s="31" t="s">
        <v>89</v>
      </c>
      <c r="O1526" s="31"/>
      <c r="P1526" s="31"/>
      <c r="Q1526" s="31"/>
      <c r="R1526" s="31"/>
      <c r="S1526" s="31"/>
      <c r="T1526" s="31" t="s">
        <v>10873</v>
      </c>
      <c r="U1526" s="31" t="s">
        <v>10874</v>
      </c>
      <c r="V1526" s="31"/>
      <c r="W1526" s="31"/>
      <c r="X1526" s="31"/>
      <c r="Y1526" s="31"/>
      <c r="Z1526" s="31"/>
    </row>
    <row r="1527" ht="22.5" customHeight="1">
      <c r="A1527" s="30" t="s">
        <v>10875</v>
      </c>
      <c r="B1527" s="31" t="s">
        <v>10876</v>
      </c>
      <c r="C1527" s="33"/>
      <c r="D1527" s="31" t="s">
        <v>10877</v>
      </c>
      <c r="E1527" s="31" t="s">
        <v>10878</v>
      </c>
      <c r="F1527" s="30" t="s">
        <v>10879</v>
      </c>
      <c r="G1527" s="31" t="s">
        <v>29</v>
      </c>
      <c r="H1527" s="31" t="s">
        <v>142</v>
      </c>
      <c r="I1527" s="31" t="s">
        <v>319</v>
      </c>
      <c r="J1527" s="31" t="s">
        <v>84</v>
      </c>
      <c r="K1527" s="31" t="s">
        <v>107</v>
      </c>
      <c r="L1527" s="31" t="s">
        <v>86</v>
      </c>
      <c r="M1527" s="31" t="s">
        <v>41</v>
      </c>
      <c r="N1527" s="31" t="s">
        <v>120</v>
      </c>
      <c r="O1527" s="31"/>
      <c r="P1527" s="31"/>
      <c r="Q1527" s="31"/>
      <c r="R1527" s="31" t="s">
        <v>93</v>
      </c>
      <c r="S1527" s="31" t="s">
        <v>94</v>
      </c>
      <c r="T1527" s="31" t="s">
        <v>10880</v>
      </c>
      <c r="U1527" s="31" t="s">
        <v>10881</v>
      </c>
      <c r="V1527" s="31"/>
      <c r="W1527" s="31"/>
      <c r="X1527" s="31"/>
      <c r="Y1527" s="31"/>
      <c r="Z1527" s="31"/>
    </row>
    <row r="1528" ht="22.5" customHeight="1">
      <c r="A1528" s="30" t="s">
        <v>10882</v>
      </c>
      <c r="B1528" s="31" t="s">
        <v>10883</v>
      </c>
      <c r="C1528" s="33"/>
      <c r="D1528" s="31" t="s">
        <v>78</v>
      </c>
      <c r="E1528" s="31" t="s">
        <v>10884</v>
      </c>
      <c r="F1528" s="31" t="s">
        <v>10885</v>
      </c>
      <c r="G1528" s="31" t="s">
        <v>1581</v>
      </c>
      <c r="H1528" s="31" t="s">
        <v>82</v>
      </c>
      <c r="I1528" s="31" t="s">
        <v>83</v>
      </c>
      <c r="J1528" s="31" t="s">
        <v>84</v>
      </c>
      <c r="K1528" s="31" t="s">
        <v>107</v>
      </c>
      <c r="L1528" s="31" t="s">
        <v>280</v>
      </c>
      <c r="M1528" s="31" t="s">
        <v>108</v>
      </c>
      <c r="N1528" s="31" t="s">
        <v>41</v>
      </c>
      <c r="O1528" s="31"/>
      <c r="P1528" s="31"/>
      <c r="Q1528" s="31"/>
      <c r="R1528" s="31"/>
      <c r="S1528" s="31" t="s">
        <v>5820</v>
      </c>
      <c r="T1528" s="31"/>
      <c r="U1528" s="31" t="s">
        <v>10886</v>
      </c>
      <c r="V1528" s="31"/>
      <c r="W1528" s="31"/>
      <c r="X1528" s="31"/>
      <c r="Y1528" s="31"/>
      <c r="Z1528" s="31"/>
    </row>
    <row r="1529" ht="22.5" customHeight="1">
      <c r="A1529" s="30" t="s">
        <v>10887</v>
      </c>
      <c r="B1529" s="31" t="s">
        <v>10888</v>
      </c>
      <c r="C1529" s="33"/>
      <c r="D1529" s="31" t="s">
        <v>78</v>
      </c>
      <c r="E1529" s="31" t="s">
        <v>10889</v>
      </c>
      <c r="F1529" s="31" t="s">
        <v>10890</v>
      </c>
      <c r="G1529" s="31" t="s">
        <v>1581</v>
      </c>
      <c r="H1529" s="31" t="s">
        <v>82</v>
      </c>
      <c r="I1529" s="31" t="s">
        <v>83</v>
      </c>
      <c r="J1529" s="31"/>
      <c r="K1529" s="31" t="s">
        <v>107</v>
      </c>
      <c r="L1529" s="31" t="s">
        <v>280</v>
      </c>
      <c r="M1529" s="31" t="s">
        <v>120</v>
      </c>
      <c r="N1529" s="31" t="s">
        <v>108</v>
      </c>
      <c r="O1529" s="31"/>
      <c r="P1529" s="31"/>
      <c r="Q1529" s="31"/>
      <c r="R1529" s="31"/>
      <c r="S1529" s="31"/>
      <c r="T1529" s="31"/>
      <c r="U1529" s="31" t="s">
        <v>10891</v>
      </c>
      <c r="V1529" s="31"/>
      <c r="W1529" s="31" t="s">
        <v>123</v>
      </c>
      <c r="X1529" s="31"/>
      <c r="Y1529" s="31"/>
      <c r="Z1529" s="31"/>
    </row>
    <row r="1530" ht="22.5" customHeight="1">
      <c r="A1530" s="30" t="s">
        <v>10892</v>
      </c>
      <c r="B1530" s="31" t="s">
        <v>10893</v>
      </c>
      <c r="C1530" s="33"/>
      <c r="D1530" s="31" t="s">
        <v>78</v>
      </c>
      <c r="E1530" s="31" t="s">
        <v>10894</v>
      </c>
      <c r="F1530" s="31" t="s">
        <v>10895</v>
      </c>
      <c r="G1530" s="31" t="s">
        <v>30</v>
      </c>
      <c r="H1530" s="31" t="s">
        <v>82</v>
      </c>
      <c r="I1530" s="31" t="s">
        <v>5330</v>
      </c>
      <c r="J1530" s="31" t="s">
        <v>84</v>
      </c>
      <c r="K1530" s="31" t="s">
        <v>173</v>
      </c>
      <c r="L1530" s="31" t="s">
        <v>280</v>
      </c>
      <c r="M1530" s="31" t="s">
        <v>41</v>
      </c>
      <c r="N1530" s="31" t="s">
        <v>120</v>
      </c>
      <c r="O1530" s="31"/>
      <c r="P1530" s="31" t="s">
        <v>399</v>
      </c>
      <c r="Q1530" s="31"/>
      <c r="R1530" s="31"/>
      <c r="S1530" s="31" t="s">
        <v>133</v>
      </c>
      <c r="T1530" s="31" t="s">
        <v>10896</v>
      </c>
      <c r="U1530" s="31" t="s">
        <v>10897</v>
      </c>
      <c r="V1530" s="31"/>
      <c r="W1530" s="31"/>
      <c r="X1530" s="31"/>
      <c r="Y1530" s="31"/>
      <c r="Z1530" s="31"/>
    </row>
    <row r="1531" ht="22.5" customHeight="1">
      <c r="A1531" s="30" t="s">
        <v>10898</v>
      </c>
      <c r="B1531" s="31" t="s">
        <v>10899</v>
      </c>
      <c r="C1531" s="33"/>
      <c r="D1531" s="31" t="s">
        <v>78</v>
      </c>
      <c r="E1531" s="31" t="s">
        <v>10900</v>
      </c>
      <c r="F1531" s="31" t="s">
        <v>10901</v>
      </c>
      <c r="G1531" s="31" t="s">
        <v>25</v>
      </c>
      <c r="H1531" s="31" t="s">
        <v>82</v>
      </c>
      <c r="I1531" s="31" t="s">
        <v>83</v>
      </c>
      <c r="J1531" s="31" t="s">
        <v>84</v>
      </c>
      <c r="K1531" s="31" t="s">
        <v>107</v>
      </c>
      <c r="L1531" s="31" t="s">
        <v>280</v>
      </c>
      <c r="M1531" s="31" t="s">
        <v>185</v>
      </c>
      <c r="N1531" s="31" t="s">
        <v>41</v>
      </c>
      <c r="O1531" s="31"/>
      <c r="P1531" s="31" t="s">
        <v>2449</v>
      </c>
      <c r="Q1531" s="31"/>
      <c r="R1531" s="31"/>
      <c r="S1531" s="31"/>
      <c r="T1531" s="31" t="s">
        <v>10902</v>
      </c>
      <c r="U1531" s="31" t="s">
        <v>10903</v>
      </c>
      <c r="V1531" s="31"/>
      <c r="W1531" s="31"/>
      <c r="X1531" s="31"/>
      <c r="Y1531" s="31"/>
      <c r="Z1531" s="31"/>
    </row>
    <row r="1532" ht="22.5" customHeight="1">
      <c r="A1532" s="30" t="s">
        <v>10904</v>
      </c>
      <c r="B1532" s="31" t="s">
        <v>10905</v>
      </c>
      <c r="C1532" s="33"/>
      <c r="D1532" s="31" t="s">
        <v>10906</v>
      </c>
      <c r="E1532" s="31" t="s">
        <v>10907</v>
      </c>
      <c r="F1532" s="31" t="s">
        <v>10908</v>
      </c>
      <c r="G1532" s="31" t="s">
        <v>25</v>
      </c>
      <c r="H1532" s="31" t="s">
        <v>142</v>
      </c>
      <c r="I1532" s="31" t="s">
        <v>143</v>
      </c>
      <c r="J1532" s="31" t="s">
        <v>84</v>
      </c>
      <c r="K1532" s="31" t="s">
        <v>173</v>
      </c>
      <c r="L1532" s="31" t="s">
        <v>226</v>
      </c>
      <c r="M1532" s="31" t="s">
        <v>88</v>
      </c>
      <c r="N1532" s="31" t="s">
        <v>89</v>
      </c>
      <c r="O1532" s="31"/>
      <c r="P1532" s="31" t="s">
        <v>361</v>
      </c>
      <c r="Q1532" s="31"/>
      <c r="R1532" s="31"/>
      <c r="S1532" s="31"/>
      <c r="T1532" s="31" t="s">
        <v>10909</v>
      </c>
      <c r="U1532" s="31" t="s">
        <v>10910</v>
      </c>
      <c r="V1532" s="31"/>
      <c r="W1532" s="31"/>
      <c r="X1532" s="31"/>
      <c r="Y1532" s="31"/>
      <c r="Z1532" s="31"/>
    </row>
    <row r="1533" ht="22.5" customHeight="1">
      <c r="A1533" s="30" t="s">
        <v>10911</v>
      </c>
      <c r="B1533" s="31" t="s">
        <v>6614</v>
      </c>
      <c r="C1533" s="32" t="s">
        <v>13</v>
      </c>
      <c r="D1533" s="31" t="s">
        <v>10912</v>
      </c>
      <c r="E1533" s="31" t="s">
        <v>10913</v>
      </c>
      <c r="F1533" s="31" t="s">
        <v>10914</v>
      </c>
      <c r="G1533" s="31" t="s">
        <v>29</v>
      </c>
      <c r="H1533" s="31" t="s">
        <v>142</v>
      </c>
      <c r="I1533" s="31" t="s">
        <v>319</v>
      </c>
      <c r="J1533" s="31" t="s">
        <v>84</v>
      </c>
      <c r="K1533" s="31" t="s">
        <v>173</v>
      </c>
      <c r="L1533" s="31" t="s">
        <v>654</v>
      </c>
      <c r="M1533" s="31" t="s">
        <v>52</v>
      </c>
      <c r="N1533" s="31" t="s">
        <v>144</v>
      </c>
      <c r="O1533" s="31"/>
      <c r="P1533" s="31" t="s">
        <v>2549</v>
      </c>
      <c r="Q1533" s="31"/>
      <c r="R1533" s="31" t="s">
        <v>93</v>
      </c>
      <c r="S1533" s="31" t="s">
        <v>8010</v>
      </c>
      <c r="T1533" s="31" t="s">
        <v>10915</v>
      </c>
      <c r="U1533" s="31" t="s">
        <v>10916</v>
      </c>
      <c r="V1533" s="31"/>
      <c r="W1533" s="31"/>
      <c r="X1533" s="31"/>
      <c r="Y1533" s="31"/>
      <c r="Z1533" s="31" t="s">
        <v>10917</v>
      </c>
    </row>
    <row r="1534" ht="22.5" customHeight="1">
      <c r="A1534" s="30" t="s">
        <v>10918</v>
      </c>
      <c r="B1534" s="31" t="s">
        <v>481</v>
      </c>
      <c r="C1534" s="32" t="s">
        <v>1961</v>
      </c>
      <c r="D1534" s="31" t="s">
        <v>10919</v>
      </c>
      <c r="E1534" s="31" t="s">
        <v>10920</v>
      </c>
      <c r="F1534" s="31" t="s">
        <v>10921</v>
      </c>
      <c r="G1534" s="31" t="s">
        <v>35</v>
      </c>
      <c r="H1534" s="31" t="s">
        <v>142</v>
      </c>
      <c r="I1534" s="31" t="s">
        <v>245</v>
      </c>
      <c r="J1534" s="31" t="s">
        <v>84</v>
      </c>
      <c r="K1534" s="31" t="s">
        <v>173</v>
      </c>
      <c r="L1534" s="31" t="s">
        <v>280</v>
      </c>
      <c r="M1534" s="31" t="s">
        <v>88</v>
      </c>
      <c r="N1534" s="31" t="s">
        <v>89</v>
      </c>
      <c r="O1534" s="31"/>
      <c r="P1534" s="31"/>
      <c r="Q1534" s="31"/>
      <c r="R1534" s="31" t="s">
        <v>93</v>
      </c>
      <c r="S1534" s="31" t="s">
        <v>94</v>
      </c>
      <c r="T1534" s="31" t="s">
        <v>10922</v>
      </c>
      <c r="U1534" s="31" t="s">
        <v>10923</v>
      </c>
      <c r="V1534" s="31"/>
      <c r="W1534" s="31"/>
      <c r="X1534" s="31"/>
      <c r="Y1534" s="31"/>
      <c r="Z1534" s="31"/>
    </row>
    <row r="1535" ht="22.5" customHeight="1">
      <c r="A1535" s="30" t="s">
        <v>10924</v>
      </c>
      <c r="B1535" s="31" t="s">
        <v>10925</v>
      </c>
      <c r="C1535" s="33"/>
      <c r="D1535" s="31" t="s">
        <v>10926</v>
      </c>
      <c r="E1535" s="31" t="s">
        <v>10927</v>
      </c>
      <c r="F1535" s="31"/>
      <c r="G1535" s="31" t="s">
        <v>35</v>
      </c>
      <c r="H1535" s="31" t="s">
        <v>142</v>
      </c>
      <c r="I1535" s="31" t="s">
        <v>814</v>
      </c>
      <c r="J1535" s="31" t="s">
        <v>84</v>
      </c>
      <c r="K1535" s="31"/>
      <c r="L1535" s="31"/>
      <c r="M1535" s="31" t="s">
        <v>344</v>
      </c>
      <c r="N1535" s="31" t="s">
        <v>190</v>
      </c>
      <c r="O1535" s="31"/>
      <c r="P1535" s="31"/>
      <c r="Q1535" s="31"/>
      <c r="R1535" s="31"/>
      <c r="S1535" s="31"/>
      <c r="T1535" s="31" t="s">
        <v>10928</v>
      </c>
      <c r="U1535" s="31" t="s">
        <v>10929</v>
      </c>
      <c r="V1535" s="31"/>
      <c r="W1535" s="31"/>
      <c r="X1535" s="31"/>
      <c r="Y1535" s="31"/>
      <c r="Z1535" s="31"/>
    </row>
    <row r="1536" ht="22.5" customHeight="1">
      <c r="A1536" s="30" t="s">
        <v>10930</v>
      </c>
      <c r="B1536" s="31" t="s">
        <v>10931</v>
      </c>
      <c r="C1536" s="33"/>
      <c r="D1536" s="31" t="s">
        <v>10932</v>
      </c>
      <c r="E1536" s="31" t="s">
        <v>10933</v>
      </c>
      <c r="F1536" s="31" t="s">
        <v>10934</v>
      </c>
      <c r="G1536" s="31" t="s">
        <v>25</v>
      </c>
      <c r="H1536" s="31" t="s">
        <v>142</v>
      </c>
      <c r="I1536" s="31" t="s">
        <v>1722</v>
      </c>
      <c r="J1536" s="31" t="s">
        <v>84</v>
      </c>
      <c r="K1536" s="31" t="s">
        <v>85</v>
      </c>
      <c r="L1536" s="31" t="s">
        <v>280</v>
      </c>
      <c r="M1536" s="31" t="s">
        <v>41</v>
      </c>
      <c r="N1536" s="31" t="s">
        <v>120</v>
      </c>
      <c r="O1536" s="31"/>
      <c r="P1536" s="31"/>
      <c r="Q1536" s="31"/>
      <c r="R1536" s="31" t="s">
        <v>93</v>
      </c>
      <c r="S1536" s="31" t="s">
        <v>94</v>
      </c>
      <c r="T1536" s="31" t="s">
        <v>10935</v>
      </c>
      <c r="U1536" s="31" t="s">
        <v>10936</v>
      </c>
      <c r="V1536" s="31"/>
      <c r="W1536" s="31"/>
      <c r="X1536" s="31"/>
      <c r="Y1536" s="31"/>
      <c r="Z1536" s="31"/>
    </row>
    <row r="1537" ht="22.5" customHeight="1">
      <c r="A1537" s="30" t="s">
        <v>10937</v>
      </c>
      <c r="B1537" s="31" t="s">
        <v>10938</v>
      </c>
      <c r="C1537" s="33"/>
      <c r="D1537" s="31" t="s">
        <v>10939</v>
      </c>
      <c r="E1537" s="31" t="s">
        <v>10940</v>
      </c>
      <c r="F1537" s="31"/>
      <c r="G1537" s="31" t="s">
        <v>68</v>
      </c>
      <c r="H1537" s="31" t="s">
        <v>129</v>
      </c>
      <c r="I1537" s="31" t="s">
        <v>490</v>
      </c>
      <c r="J1537" s="31" t="s">
        <v>84</v>
      </c>
      <c r="K1537" s="31" t="s">
        <v>107</v>
      </c>
      <c r="L1537" s="31" t="s">
        <v>86</v>
      </c>
      <c r="M1537" s="31" t="s">
        <v>120</v>
      </c>
      <c r="N1537" s="31" t="s">
        <v>88</v>
      </c>
      <c r="O1537" s="31"/>
      <c r="P1537" s="31" t="s">
        <v>2938</v>
      </c>
      <c r="Q1537" s="31"/>
      <c r="R1537" s="31"/>
      <c r="S1537" s="31" t="s">
        <v>133</v>
      </c>
      <c r="T1537" s="31" t="s">
        <v>10941</v>
      </c>
      <c r="U1537" s="31" t="s">
        <v>10942</v>
      </c>
      <c r="V1537" s="30" t="s">
        <v>10943</v>
      </c>
      <c r="W1537" s="31"/>
      <c r="X1537" s="31"/>
      <c r="Y1537" s="31"/>
      <c r="Z1537" s="31"/>
    </row>
    <row r="1538" ht="22.5" customHeight="1">
      <c r="A1538" s="30" t="s">
        <v>10944</v>
      </c>
      <c r="B1538" s="31" t="s">
        <v>10945</v>
      </c>
      <c r="C1538" s="33"/>
      <c r="D1538" s="31" t="s">
        <v>10946</v>
      </c>
      <c r="E1538" s="31" t="s">
        <v>10947</v>
      </c>
      <c r="F1538" s="31"/>
      <c r="G1538" s="31" t="s">
        <v>25</v>
      </c>
      <c r="H1538" s="31" t="s">
        <v>129</v>
      </c>
      <c r="I1538" s="31" t="s">
        <v>490</v>
      </c>
      <c r="J1538" s="31" t="s">
        <v>84</v>
      </c>
      <c r="K1538" s="31" t="s">
        <v>173</v>
      </c>
      <c r="L1538" s="31" t="s">
        <v>280</v>
      </c>
      <c r="M1538" s="39" t="s">
        <v>228</v>
      </c>
      <c r="N1538" s="31" t="s">
        <v>185</v>
      </c>
      <c r="O1538" s="31"/>
      <c r="P1538" s="31" t="s">
        <v>675</v>
      </c>
      <c r="Q1538" s="31"/>
      <c r="R1538" s="31"/>
      <c r="S1538" s="31"/>
      <c r="T1538" s="31" t="s">
        <v>6911</v>
      </c>
      <c r="U1538" s="31" t="s">
        <v>10948</v>
      </c>
      <c r="V1538" s="30" t="s">
        <v>10949</v>
      </c>
      <c r="W1538" s="31"/>
      <c r="X1538" s="31"/>
      <c r="Y1538" s="31"/>
      <c r="Z1538" s="31"/>
    </row>
    <row r="1539" ht="22.5" customHeight="1">
      <c r="A1539" s="30" t="s">
        <v>10950</v>
      </c>
      <c r="B1539" s="31" t="s">
        <v>10951</v>
      </c>
      <c r="C1539" s="33"/>
      <c r="D1539" s="31" t="s">
        <v>10952</v>
      </c>
      <c r="E1539" s="31" t="s">
        <v>10953</v>
      </c>
      <c r="F1539" s="31"/>
      <c r="G1539" s="31" t="s">
        <v>25</v>
      </c>
      <c r="H1539" s="31" t="s">
        <v>142</v>
      </c>
      <c r="I1539" s="31" t="s">
        <v>264</v>
      </c>
      <c r="J1539" s="31" t="s">
        <v>84</v>
      </c>
      <c r="K1539" s="31" t="s">
        <v>173</v>
      </c>
      <c r="L1539" s="31" t="s">
        <v>131</v>
      </c>
      <c r="M1539" s="31" t="s">
        <v>542</v>
      </c>
      <c r="N1539" s="31" t="s">
        <v>210</v>
      </c>
      <c r="O1539" s="31"/>
      <c r="P1539" s="31"/>
      <c r="Q1539" s="31"/>
      <c r="R1539" s="31" t="s">
        <v>93</v>
      </c>
      <c r="S1539" s="31" t="s">
        <v>94</v>
      </c>
      <c r="T1539" s="31" t="s">
        <v>10954</v>
      </c>
      <c r="U1539" s="31" t="s">
        <v>10955</v>
      </c>
      <c r="V1539" s="30" t="s">
        <v>10956</v>
      </c>
      <c r="W1539" s="31"/>
      <c r="X1539" s="31"/>
      <c r="Y1539" s="31"/>
      <c r="Z1539" s="31"/>
    </row>
    <row r="1540" ht="22.5" customHeight="1">
      <c r="A1540" s="30" t="s">
        <v>10957</v>
      </c>
      <c r="B1540" s="31" t="s">
        <v>10958</v>
      </c>
      <c r="C1540" s="33"/>
      <c r="D1540" s="31" t="s">
        <v>10959</v>
      </c>
      <c r="E1540" s="31" t="s">
        <v>10960</v>
      </c>
      <c r="F1540" s="31" t="s">
        <v>10961</v>
      </c>
      <c r="G1540" s="31" t="s">
        <v>25</v>
      </c>
      <c r="H1540" s="31" t="s">
        <v>142</v>
      </c>
      <c r="I1540" s="31" t="s">
        <v>1722</v>
      </c>
      <c r="J1540" s="31" t="s">
        <v>377</v>
      </c>
      <c r="K1540" s="31" t="s">
        <v>107</v>
      </c>
      <c r="L1540" s="31" t="s">
        <v>280</v>
      </c>
      <c r="M1540" s="31" t="s">
        <v>89</v>
      </c>
      <c r="N1540" s="31" t="s">
        <v>108</v>
      </c>
      <c r="O1540" s="31" t="s">
        <v>10962</v>
      </c>
      <c r="P1540" s="31" t="s">
        <v>109</v>
      </c>
      <c r="Q1540" s="31"/>
      <c r="R1540" s="31" t="s">
        <v>93</v>
      </c>
      <c r="S1540" s="31" t="s">
        <v>231</v>
      </c>
      <c r="T1540" s="31" t="s">
        <v>10963</v>
      </c>
      <c r="U1540" s="31" t="s">
        <v>10964</v>
      </c>
      <c r="V1540" s="31"/>
      <c r="W1540" s="31"/>
      <c r="X1540" s="31"/>
      <c r="Y1540" s="31"/>
      <c r="Z1540" s="31"/>
    </row>
    <row r="1541" ht="22.5" customHeight="1">
      <c r="A1541" s="30" t="s">
        <v>10965</v>
      </c>
      <c r="B1541" s="31" t="s">
        <v>10966</v>
      </c>
      <c r="C1541" s="33"/>
      <c r="D1541" s="31" t="s">
        <v>10967</v>
      </c>
      <c r="E1541" s="31" t="s">
        <v>10968</v>
      </c>
      <c r="F1541" s="31" t="s">
        <v>10969</v>
      </c>
      <c r="G1541" s="31" t="s">
        <v>464</v>
      </c>
      <c r="H1541" s="31" t="s">
        <v>142</v>
      </c>
      <c r="I1541" s="31" t="s">
        <v>712</v>
      </c>
      <c r="J1541" s="31" t="s">
        <v>84</v>
      </c>
      <c r="K1541" s="31" t="s">
        <v>173</v>
      </c>
      <c r="L1541" s="31" t="s">
        <v>226</v>
      </c>
      <c r="M1541" s="31" t="s">
        <v>542</v>
      </c>
      <c r="N1541" s="31" t="s">
        <v>210</v>
      </c>
      <c r="O1541" s="31"/>
      <c r="P1541" s="31"/>
      <c r="Q1541" s="31"/>
      <c r="R1541" s="31" t="s">
        <v>93</v>
      </c>
      <c r="S1541" s="31" t="s">
        <v>94</v>
      </c>
      <c r="T1541" s="31" t="s">
        <v>10970</v>
      </c>
      <c r="U1541" s="31" t="s">
        <v>10971</v>
      </c>
      <c r="V1541" s="31"/>
      <c r="W1541" s="31"/>
      <c r="X1541" s="31"/>
      <c r="Y1541" s="31"/>
      <c r="Z1541" s="31"/>
    </row>
    <row r="1542" ht="22.5" customHeight="1">
      <c r="A1542" s="30" t="s">
        <v>10972</v>
      </c>
      <c r="B1542" s="31" t="s">
        <v>10973</v>
      </c>
      <c r="C1542" s="33"/>
      <c r="D1542" s="31" t="s">
        <v>10974</v>
      </c>
      <c r="E1542" s="31" t="s">
        <v>10975</v>
      </c>
      <c r="F1542" s="31"/>
      <c r="G1542" s="31" t="s">
        <v>29</v>
      </c>
      <c r="H1542" s="31" t="s">
        <v>142</v>
      </c>
      <c r="I1542" s="31" t="s">
        <v>860</v>
      </c>
      <c r="J1542" s="31" t="s">
        <v>84</v>
      </c>
      <c r="K1542" s="31" t="s">
        <v>173</v>
      </c>
      <c r="L1542" s="31" t="s">
        <v>280</v>
      </c>
      <c r="M1542" s="31" t="s">
        <v>88</v>
      </c>
      <c r="N1542" s="31" t="s">
        <v>89</v>
      </c>
      <c r="O1542" s="31"/>
      <c r="P1542" s="31" t="s">
        <v>10976</v>
      </c>
      <c r="Q1542" s="31"/>
      <c r="R1542" s="31"/>
      <c r="S1542" s="31"/>
      <c r="T1542" s="31" t="s">
        <v>10977</v>
      </c>
      <c r="U1542" s="31" t="s">
        <v>10978</v>
      </c>
      <c r="V1542" s="30" t="s">
        <v>10979</v>
      </c>
      <c r="W1542" s="31"/>
      <c r="X1542" s="31"/>
      <c r="Y1542" s="31"/>
      <c r="Z1542" s="31"/>
    </row>
    <row r="1543" ht="22.5" customHeight="1">
      <c r="A1543" s="30" t="s">
        <v>10980</v>
      </c>
      <c r="B1543" s="31" t="s">
        <v>10981</v>
      </c>
      <c r="C1543" s="33"/>
      <c r="D1543" s="31" t="s">
        <v>10982</v>
      </c>
      <c r="E1543" s="31" t="s">
        <v>10983</v>
      </c>
      <c r="F1543" s="31" t="s">
        <v>10984</v>
      </c>
      <c r="G1543" s="31" t="s">
        <v>29</v>
      </c>
      <c r="H1543" s="31" t="s">
        <v>142</v>
      </c>
      <c r="I1543" s="31" t="s">
        <v>877</v>
      </c>
      <c r="J1543" s="31" t="s">
        <v>84</v>
      </c>
      <c r="K1543" s="31" t="s">
        <v>173</v>
      </c>
      <c r="L1543" s="31" t="s">
        <v>86</v>
      </c>
      <c r="M1543" s="31" t="s">
        <v>576</v>
      </c>
      <c r="N1543" s="31" t="s">
        <v>602</v>
      </c>
      <c r="O1543" s="31"/>
      <c r="P1543" s="31" t="s">
        <v>10985</v>
      </c>
      <c r="Q1543" s="31"/>
      <c r="R1543" s="31" t="s">
        <v>93</v>
      </c>
      <c r="S1543" s="31" t="s">
        <v>94</v>
      </c>
      <c r="T1543" s="31" t="s">
        <v>10986</v>
      </c>
      <c r="U1543" s="31" t="s">
        <v>10987</v>
      </c>
      <c r="V1543" s="31"/>
      <c r="W1543" s="31"/>
      <c r="X1543" s="31"/>
      <c r="Y1543" s="31"/>
      <c r="Z1543" s="31"/>
    </row>
    <row r="1544" ht="22.5" customHeight="1">
      <c r="A1544" s="30" t="s">
        <v>10988</v>
      </c>
      <c r="B1544" s="31" t="s">
        <v>10989</v>
      </c>
      <c r="C1544" s="33"/>
      <c r="D1544" s="31" t="s">
        <v>10990</v>
      </c>
      <c r="E1544" s="31" t="s">
        <v>10991</v>
      </c>
      <c r="F1544" s="31"/>
      <c r="G1544" s="31" t="s">
        <v>29</v>
      </c>
      <c r="H1544" s="31" t="s">
        <v>142</v>
      </c>
      <c r="I1544" s="31" t="s">
        <v>291</v>
      </c>
      <c r="J1544" s="31" t="s">
        <v>84</v>
      </c>
      <c r="K1544" s="31" t="s">
        <v>173</v>
      </c>
      <c r="L1544" s="31" t="s">
        <v>226</v>
      </c>
      <c r="M1544" s="31" t="s">
        <v>52</v>
      </c>
      <c r="N1544" s="31" t="s">
        <v>144</v>
      </c>
      <c r="O1544" s="31" t="s">
        <v>10992</v>
      </c>
      <c r="P1544" s="31" t="s">
        <v>281</v>
      </c>
      <c r="Q1544" s="31"/>
      <c r="R1544" s="31" t="s">
        <v>93</v>
      </c>
      <c r="S1544" s="31" t="s">
        <v>231</v>
      </c>
      <c r="T1544" s="31" t="s">
        <v>10993</v>
      </c>
      <c r="U1544" s="31" t="s">
        <v>10994</v>
      </c>
      <c r="V1544" s="31"/>
      <c r="W1544" s="31"/>
      <c r="X1544" s="31"/>
      <c r="Y1544" s="31"/>
      <c r="Z1544" s="31"/>
    </row>
    <row r="1545" ht="22.5" customHeight="1">
      <c r="A1545" s="30" t="s">
        <v>10995</v>
      </c>
      <c r="B1545" s="31" t="s">
        <v>10996</v>
      </c>
      <c r="C1545" s="33"/>
      <c r="D1545" s="31" t="s">
        <v>10997</v>
      </c>
      <c r="E1545" s="31" t="s">
        <v>10998</v>
      </c>
      <c r="F1545" s="31" t="s">
        <v>10999</v>
      </c>
      <c r="G1545" s="31" t="s">
        <v>29</v>
      </c>
      <c r="H1545" s="31" t="s">
        <v>142</v>
      </c>
      <c r="I1545" s="31" t="s">
        <v>465</v>
      </c>
      <c r="J1545" s="31" t="s">
        <v>84</v>
      </c>
      <c r="K1545" s="31" t="s">
        <v>173</v>
      </c>
      <c r="L1545" s="31" t="s">
        <v>86</v>
      </c>
      <c r="M1545" s="31" t="s">
        <v>41</v>
      </c>
      <c r="N1545" s="31" t="s">
        <v>120</v>
      </c>
      <c r="O1545" s="31"/>
      <c r="P1545" s="31" t="s">
        <v>281</v>
      </c>
      <c r="Q1545" s="31"/>
      <c r="R1545" s="31" t="s">
        <v>93</v>
      </c>
      <c r="S1545" s="31" t="s">
        <v>94</v>
      </c>
      <c r="T1545" s="31" t="s">
        <v>11000</v>
      </c>
      <c r="U1545" s="31" t="s">
        <v>11001</v>
      </c>
      <c r="V1545" s="31"/>
      <c r="W1545" s="31"/>
      <c r="X1545" s="31"/>
      <c r="Y1545" s="31"/>
      <c r="Z1545" s="31"/>
    </row>
    <row r="1546" ht="22.5" customHeight="1">
      <c r="A1546" s="30" t="s">
        <v>11002</v>
      </c>
      <c r="B1546" s="31" t="s">
        <v>11003</v>
      </c>
      <c r="C1546" s="33"/>
      <c r="D1546" s="31" t="s">
        <v>11004</v>
      </c>
      <c r="E1546" s="31" t="s">
        <v>11005</v>
      </c>
      <c r="F1546" s="31"/>
      <c r="G1546" s="31" t="s">
        <v>29</v>
      </c>
      <c r="H1546" s="31" t="s">
        <v>142</v>
      </c>
      <c r="I1546" s="31"/>
      <c r="J1546" s="31"/>
      <c r="K1546" s="31"/>
      <c r="L1546" s="31"/>
      <c r="M1546" s="31"/>
      <c r="N1546" s="31"/>
      <c r="O1546" s="31"/>
      <c r="P1546" s="31"/>
      <c r="Q1546" s="31"/>
      <c r="R1546" s="31"/>
      <c r="S1546" s="31"/>
      <c r="T1546" s="31" t="s">
        <v>11006</v>
      </c>
      <c r="U1546" s="31" t="s">
        <v>11007</v>
      </c>
      <c r="V1546" s="31"/>
      <c r="W1546" s="31"/>
      <c r="X1546" s="31"/>
      <c r="Y1546" s="31"/>
      <c r="Z1546" s="31"/>
    </row>
    <row r="1547" ht="22.5" customHeight="1">
      <c r="A1547" s="30" t="s">
        <v>11008</v>
      </c>
      <c r="B1547" s="31" t="s">
        <v>11009</v>
      </c>
      <c r="C1547" s="33"/>
      <c r="D1547" s="31" t="s">
        <v>11010</v>
      </c>
      <c r="E1547" s="31" t="s">
        <v>11011</v>
      </c>
      <c r="F1547" s="31"/>
      <c r="G1547" s="31" t="s">
        <v>35</v>
      </c>
      <c r="H1547" s="31" t="s">
        <v>142</v>
      </c>
      <c r="I1547" s="31" t="s">
        <v>1316</v>
      </c>
      <c r="J1547" s="31" t="s">
        <v>84</v>
      </c>
      <c r="K1547" s="31" t="s">
        <v>173</v>
      </c>
      <c r="L1547" s="31"/>
      <c r="M1547" s="39" t="s">
        <v>393</v>
      </c>
      <c r="N1547" s="31" t="s">
        <v>185</v>
      </c>
      <c r="O1547" s="31"/>
      <c r="P1547" s="31"/>
      <c r="Q1547" s="31"/>
      <c r="R1547" s="31"/>
      <c r="S1547" s="31"/>
      <c r="T1547" s="31" t="s">
        <v>11012</v>
      </c>
      <c r="U1547" s="31" t="s">
        <v>11013</v>
      </c>
      <c r="V1547" s="31"/>
      <c r="W1547" s="31"/>
      <c r="X1547" s="31"/>
      <c r="Y1547" s="31"/>
      <c r="Z1547" s="31"/>
    </row>
    <row r="1548" ht="22.5" customHeight="1">
      <c r="A1548" s="30" t="s">
        <v>11014</v>
      </c>
      <c r="B1548" s="31" t="s">
        <v>11015</v>
      </c>
      <c r="C1548" s="33"/>
      <c r="D1548" s="31" t="s">
        <v>11016</v>
      </c>
      <c r="E1548" s="31" t="s">
        <v>11017</v>
      </c>
      <c r="F1548" s="31"/>
      <c r="G1548" s="31" t="s">
        <v>35</v>
      </c>
      <c r="H1548" s="31" t="s">
        <v>142</v>
      </c>
      <c r="I1548" s="31" t="s">
        <v>225</v>
      </c>
      <c r="J1548" s="31" t="s">
        <v>84</v>
      </c>
      <c r="K1548" s="31" t="s">
        <v>173</v>
      </c>
      <c r="L1548" s="31" t="s">
        <v>86</v>
      </c>
      <c r="M1548" s="31" t="s">
        <v>88</v>
      </c>
      <c r="N1548" s="31" t="s">
        <v>120</v>
      </c>
      <c r="O1548" s="31"/>
      <c r="P1548" s="31"/>
      <c r="Q1548" s="31"/>
      <c r="R1548" s="31" t="s">
        <v>93</v>
      </c>
      <c r="S1548" s="31" t="s">
        <v>94</v>
      </c>
      <c r="T1548" s="31" t="s">
        <v>11018</v>
      </c>
      <c r="U1548" s="31" t="s">
        <v>11019</v>
      </c>
      <c r="V1548" s="30" t="s">
        <v>11020</v>
      </c>
      <c r="W1548" s="31"/>
      <c r="X1548" s="31"/>
      <c r="Y1548" s="31"/>
      <c r="Z1548" s="31"/>
    </row>
    <row r="1549" ht="22.5" customHeight="1">
      <c r="A1549" s="30" t="s">
        <v>11021</v>
      </c>
      <c r="B1549" s="31" t="s">
        <v>11022</v>
      </c>
      <c r="C1549" s="33"/>
      <c r="D1549" s="31" t="s">
        <v>11023</v>
      </c>
      <c r="E1549" s="31" t="s">
        <v>11024</v>
      </c>
      <c r="F1549" s="31" t="s">
        <v>11025</v>
      </c>
      <c r="G1549" s="31" t="s">
        <v>35</v>
      </c>
      <c r="H1549" s="31" t="s">
        <v>142</v>
      </c>
      <c r="I1549" s="31" t="s">
        <v>3412</v>
      </c>
      <c r="J1549" s="31" t="s">
        <v>84</v>
      </c>
      <c r="K1549" s="31" t="s">
        <v>173</v>
      </c>
      <c r="L1549" s="31" t="s">
        <v>280</v>
      </c>
      <c r="M1549" s="31" t="s">
        <v>52</v>
      </c>
      <c r="N1549" s="31" t="s">
        <v>144</v>
      </c>
      <c r="O1549" s="31"/>
      <c r="P1549" s="31"/>
      <c r="Q1549" s="30" t="s">
        <v>11026</v>
      </c>
      <c r="R1549" s="31" t="s">
        <v>93</v>
      </c>
      <c r="S1549" s="31" t="s">
        <v>689</v>
      </c>
      <c r="T1549" s="31" t="s">
        <v>11027</v>
      </c>
      <c r="U1549" s="31" t="s">
        <v>11028</v>
      </c>
      <c r="V1549" s="31"/>
      <c r="W1549" s="31"/>
      <c r="X1549" s="31"/>
      <c r="Y1549" s="31"/>
      <c r="Z1549" s="31"/>
    </row>
    <row r="1550" ht="22.5" customHeight="1">
      <c r="A1550" s="30" t="s">
        <v>11029</v>
      </c>
      <c r="B1550" s="31" t="s">
        <v>11030</v>
      </c>
      <c r="C1550" s="33"/>
      <c r="D1550" s="31" t="s">
        <v>11031</v>
      </c>
      <c r="E1550" s="31" t="s">
        <v>11032</v>
      </c>
      <c r="F1550" s="31"/>
      <c r="G1550" s="31" t="s">
        <v>25</v>
      </c>
      <c r="H1550" s="31" t="s">
        <v>142</v>
      </c>
      <c r="I1550" s="31" t="s">
        <v>7380</v>
      </c>
      <c r="J1550" s="31" t="s">
        <v>84</v>
      </c>
      <c r="K1550" s="31" t="s">
        <v>173</v>
      </c>
      <c r="L1550" s="31"/>
      <c r="M1550" s="31" t="s">
        <v>569</v>
      </c>
      <c r="N1550" s="39" t="s">
        <v>600</v>
      </c>
      <c r="O1550" s="31"/>
      <c r="P1550" s="31"/>
      <c r="Q1550" s="31"/>
      <c r="R1550" s="31"/>
      <c r="S1550" s="31"/>
      <c r="T1550" s="31" t="s">
        <v>11033</v>
      </c>
      <c r="U1550" s="31" t="s">
        <v>11034</v>
      </c>
      <c r="V1550" s="31"/>
      <c r="W1550" s="31"/>
      <c r="X1550" s="31"/>
      <c r="Y1550" s="31"/>
      <c r="Z1550" s="31"/>
    </row>
    <row r="1551" ht="22.5" customHeight="1">
      <c r="A1551" s="30" t="s">
        <v>11035</v>
      </c>
      <c r="B1551" s="31" t="s">
        <v>11036</v>
      </c>
      <c r="C1551" s="33"/>
      <c r="D1551" s="31" t="s">
        <v>11037</v>
      </c>
      <c r="E1551" s="31" t="s">
        <v>11038</v>
      </c>
      <c r="F1551" s="31" t="s">
        <v>11039</v>
      </c>
      <c r="G1551" s="31" t="s">
        <v>25</v>
      </c>
      <c r="H1551" s="31" t="s">
        <v>142</v>
      </c>
      <c r="I1551" s="31" t="s">
        <v>271</v>
      </c>
      <c r="J1551" s="31" t="s">
        <v>84</v>
      </c>
      <c r="K1551" s="31" t="s">
        <v>173</v>
      </c>
      <c r="L1551" s="31" t="s">
        <v>226</v>
      </c>
      <c r="M1551" s="31" t="s">
        <v>576</v>
      </c>
      <c r="N1551" s="31" t="s">
        <v>602</v>
      </c>
      <c r="O1551" s="31"/>
      <c r="P1551" s="31"/>
      <c r="Q1551" s="31"/>
      <c r="R1551" s="31"/>
      <c r="S1551" s="31"/>
      <c r="T1551" s="31" t="s">
        <v>11040</v>
      </c>
      <c r="U1551" s="31" t="s">
        <v>11041</v>
      </c>
      <c r="V1551" s="31"/>
      <c r="W1551" s="31"/>
      <c r="X1551" s="31"/>
      <c r="Y1551" s="31"/>
      <c r="Z1551" s="31"/>
    </row>
    <row r="1552" ht="22.5" customHeight="1">
      <c r="A1552" s="30" t="s">
        <v>11042</v>
      </c>
      <c r="B1552" s="31" t="s">
        <v>11043</v>
      </c>
      <c r="C1552" s="33"/>
      <c r="D1552" s="31" t="s">
        <v>11044</v>
      </c>
      <c r="E1552" s="31" t="s">
        <v>11045</v>
      </c>
      <c r="F1552" s="31" t="s">
        <v>11046</v>
      </c>
      <c r="G1552" s="31" t="s">
        <v>25</v>
      </c>
      <c r="H1552" s="31" t="s">
        <v>142</v>
      </c>
      <c r="I1552" s="31" t="s">
        <v>291</v>
      </c>
      <c r="J1552" s="31" t="s">
        <v>84</v>
      </c>
      <c r="K1552" s="31" t="s">
        <v>85</v>
      </c>
      <c r="L1552" s="31" t="s">
        <v>280</v>
      </c>
      <c r="M1552" s="31" t="s">
        <v>88</v>
      </c>
      <c r="N1552" s="31" t="s">
        <v>89</v>
      </c>
      <c r="O1552" s="31"/>
      <c r="P1552" s="31" t="s">
        <v>701</v>
      </c>
      <c r="Q1552" s="31"/>
      <c r="R1552" s="31" t="s">
        <v>93</v>
      </c>
      <c r="S1552" s="31" t="s">
        <v>94</v>
      </c>
      <c r="T1552" s="31" t="s">
        <v>11047</v>
      </c>
      <c r="U1552" s="31" t="s">
        <v>11048</v>
      </c>
      <c r="V1552" s="31"/>
      <c r="W1552" s="31"/>
      <c r="X1552" s="31"/>
      <c r="Y1552" s="31"/>
      <c r="Z1552" s="31"/>
    </row>
    <row r="1553" ht="22.5" customHeight="1">
      <c r="A1553" s="30" t="s">
        <v>11049</v>
      </c>
      <c r="B1553" s="31" t="s">
        <v>11050</v>
      </c>
      <c r="C1553" s="33"/>
      <c r="D1553" s="31" t="s">
        <v>11051</v>
      </c>
      <c r="E1553" s="31" t="s">
        <v>11052</v>
      </c>
      <c r="F1553" s="31" t="s">
        <v>11053</v>
      </c>
      <c r="G1553" s="31" t="s">
        <v>38</v>
      </c>
      <c r="H1553" s="31" t="s">
        <v>142</v>
      </c>
      <c r="I1553" s="31" t="s">
        <v>11054</v>
      </c>
      <c r="J1553" s="31" t="s">
        <v>84</v>
      </c>
      <c r="K1553" s="31" t="s">
        <v>173</v>
      </c>
      <c r="L1553" s="31" t="s">
        <v>131</v>
      </c>
      <c r="M1553" s="31" t="s">
        <v>88</v>
      </c>
      <c r="N1553" s="31" t="s">
        <v>89</v>
      </c>
      <c r="O1553" s="31"/>
      <c r="P1553" s="31"/>
      <c r="Q1553" s="31"/>
      <c r="R1553" s="31" t="s">
        <v>93</v>
      </c>
      <c r="S1553" s="31" t="s">
        <v>94</v>
      </c>
      <c r="T1553" s="31" t="s">
        <v>11055</v>
      </c>
      <c r="U1553" s="31" t="s">
        <v>11056</v>
      </c>
      <c r="V1553" s="31"/>
      <c r="W1553" s="31"/>
      <c r="X1553" s="31"/>
      <c r="Y1553" s="31"/>
      <c r="Z1553" s="31"/>
    </row>
    <row r="1554" ht="22.5" customHeight="1">
      <c r="A1554" s="30" t="s">
        <v>11057</v>
      </c>
      <c r="B1554" s="31" t="s">
        <v>11058</v>
      </c>
      <c r="C1554" s="33"/>
      <c r="D1554" s="31" t="s">
        <v>11059</v>
      </c>
      <c r="E1554" s="31" t="s">
        <v>11060</v>
      </c>
      <c r="F1554" s="31"/>
      <c r="G1554" s="31" t="s">
        <v>25</v>
      </c>
      <c r="H1554" s="31" t="s">
        <v>129</v>
      </c>
      <c r="I1554" s="31" t="s">
        <v>490</v>
      </c>
      <c r="J1554" s="31" t="s">
        <v>84</v>
      </c>
      <c r="K1554" s="31" t="s">
        <v>173</v>
      </c>
      <c r="L1554" s="31" t="s">
        <v>280</v>
      </c>
      <c r="M1554" s="31" t="s">
        <v>89</v>
      </c>
      <c r="N1554" s="31" t="s">
        <v>108</v>
      </c>
      <c r="O1554" s="31"/>
      <c r="P1554" s="31" t="s">
        <v>109</v>
      </c>
      <c r="Q1554" s="31"/>
      <c r="R1554" s="31"/>
      <c r="S1554" s="31"/>
      <c r="T1554" s="31" t="s">
        <v>11061</v>
      </c>
      <c r="U1554" s="31" t="s">
        <v>11062</v>
      </c>
      <c r="V1554" s="30" t="s">
        <v>11063</v>
      </c>
      <c r="W1554" s="31"/>
      <c r="X1554" s="31"/>
      <c r="Y1554" s="31"/>
      <c r="Z1554" s="31"/>
    </row>
    <row r="1555" ht="22.5" customHeight="1">
      <c r="A1555" s="30" t="s">
        <v>11064</v>
      </c>
      <c r="B1555" s="31" t="s">
        <v>11065</v>
      </c>
      <c r="C1555" s="33"/>
      <c r="D1555" s="31" t="s">
        <v>11066</v>
      </c>
      <c r="E1555" s="31" t="s">
        <v>11067</v>
      </c>
      <c r="F1555" s="31"/>
      <c r="G1555" s="31" t="s">
        <v>25</v>
      </c>
      <c r="H1555" s="31" t="s">
        <v>129</v>
      </c>
      <c r="I1555" s="31" t="s">
        <v>490</v>
      </c>
      <c r="J1555" s="31" t="s">
        <v>84</v>
      </c>
      <c r="K1555" s="31" t="s">
        <v>173</v>
      </c>
      <c r="L1555" s="31" t="s">
        <v>280</v>
      </c>
      <c r="M1555" s="31" t="s">
        <v>101</v>
      </c>
      <c r="N1555" s="31" t="s">
        <v>155</v>
      </c>
      <c r="O1555" s="31"/>
      <c r="P1555" s="31" t="s">
        <v>9096</v>
      </c>
      <c r="Q1555" s="31"/>
      <c r="R1555" s="31"/>
      <c r="S1555" s="31"/>
      <c r="T1555" s="31" t="s">
        <v>11068</v>
      </c>
      <c r="U1555" s="31" t="s">
        <v>11069</v>
      </c>
      <c r="V1555" s="30" t="s">
        <v>11070</v>
      </c>
      <c r="W1555" s="31"/>
      <c r="X1555" s="31"/>
      <c r="Y1555" s="31"/>
      <c r="Z1555" s="31"/>
    </row>
    <row r="1556" ht="22.5" customHeight="1">
      <c r="A1556" s="30" t="s">
        <v>11071</v>
      </c>
      <c r="B1556" s="31" t="s">
        <v>11072</v>
      </c>
      <c r="C1556" s="33"/>
      <c r="D1556" s="31" t="s">
        <v>11073</v>
      </c>
      <c r="E1556" s="31" t="s">
        <v>11074</v>
      </c>
      <c r="F1556" s="31"/>
      <c r="G1556" s="31" t="s">
        <v>25</v>
      </c>
      <c r="H1556" s="31" t="s">
        <v>129</v>
      </c>
      <c r="I1556" s="31" t="s">
        <v>4418</v>
      </c>
      <c r="J1556" s="31" t="s">
        <v>84</v>
      </c>
      <c r="K1556" s="31" t="s">
        <v>85</v>
      </c>
      <c r="L1556" s="31" t="s">
        <v>86</v>
      </c>
      <c r="M1556" s="31" t="s">
        <v>108</v>
      </c>
      <c r="N1556" s="31" t="s">
        <v>101</v>
      </c>
      <c r="O1556" s="31"/>
      <c r="P1556" s="31" t="s">
        <v>3013</v>
      </c>
      <c r="Q1556" s="31"/>
      <c r="R1556" s="31"/>
      <c r="S1556" s="31" t="s">
        <v>133</v>
      </c>
      <c r="T1556" s="31" t="s">
        <v>11075</v>
      </c>
      <c r="U1556" s="31" t="s">
        <v>11076</v>
      </c>
      <c r="V1556" s="30" t="s">
        <v>11077</v>
      </c>
      <c r="W1556" s="31"/>
      <c r="X1556" s="31"/>
      <c r="Y1556" s="31"/>
      <c r="Z1556" s="31"/>
    </row>
    <row r="1557" ht="22.5" customHeight="1">
      <c r="A1557" s="30" t="s">
        <v>11078</v>
      </c>
      <c r="B1557" s="31" t="s">
        <v>4080</v>
      </c>
      <c r="C1557" s="32" t="s">
        <v>4</v>
      </c>
      <c r="D1557" s="31" t="s">
        <v>11079</v>
      </c>
      <c r="E1557" s="31" t="s">
        <v>11080</v>
      </c>
      <c r="F1557" s="31" t="s">
        <v>11081</v>
      </c>
      <c r="G1557" s="31" t="s">
        <v>23</v>
      </c>
      <c r="H1557" s="31" t="s">
        <v>142</v>
      </c>
      <c r="I1557" s="31" t="s">
        <v>4021</v>
      </c>
      <c r="J1557" s="31" t="s">
        <v>84</v>
      </c>
      <c r="K1557" s="31" t="s">
        <v>173</v>
      </c>
      <c r="L1557" s="31" t="s">
        <v>131</v>
      </c>
      <c r="M1557" s="31" t="s">
        <v>88</v>
      </c>
      <c r="N1557" s="31" t="s">
        <v>89</v>
      </c>
      <c r="O1557" s="31"/>
      <c r="P1557" s="31"/>
      <c r="Q1557" s="31"/>
      <c r="R1557" s="31" t="s">
        <v>93</v>
      </c>
      <c r="S1557" s="31" t="s">
        <v>94</v>
      </c>
      <c r="T1557" s="31" t="s">
        <v>11082</v>
      </c>
      <c r="U1557" s="31" t="s">
        <v>11083</v>
      </c>
      <c r="V1557" s="31"/>
      <c r="W1557" s="31"/>
      <c r="X1557" s="31"/>
      <c r="Y1557" s="31"/>
      <c r="Z1557" s="31"/>
    </row>
    <row r="1558" ht="22.5" customHeight="1">
      <c r="A1558" s="30" t="s">
        <v>11084</v>
      </c>
      <c r="B1558" s="31" t="s">
        <v>11085</v>
      </c>
      <c r="C1558" s="33"/>
      <c r="D1558" s="31" t="s">
        <v>11086</v>
      </c>
      <c r="E1558" s="31" t="s">
        <v>11087</v>
      </c>
      <c r="F1558" s="31" t="s">
        <v>11088</v>
      </c>
      <c r="G1558" s="31" t="s">
        <v>38</v>
      </c>
      <c r="H1558" s="31" t="s">
        <v>142</v>
      </c>
      <c r="I1558" s="31" t="s">
        <v>444</v>
      </c>
      <c r="J1558" s="31" t="s">
        <v>84</v>
      </c>
      <c r="K1558" s="31" t="s">
        <v>85</v>
      </c>
      <c r="L1558" s="31" t="s">
        <v>280</v>
      </c>
      <c r="M1558" s="31" t="s">
        <v>152</v>
      </c>
      <c r="N1558" s="31" t="s">
        <v>153</v>
      </c>
      <c r="O1558" s="31"/>
      <c r="P1558" s="31"/>
      <c r="Q1558" s="31"/>
      <c r="R1558" s="31" t="s">
        <v>93</v>
      </c>
      <c r="S1558" s="31" t="s">
        <v>94</v>
      </c>
      <c r="T1558" s="31" t="s">
        <v>11089</v>
      </c>
      <c r="U1558" s="31" t="s">
        <v>11090</v>
      </c>
      <c r="V1558" s="31"/>
      <c r="W1558" s="31"/>
      <c r="X1558" s="31"/>
      <c r="Y1558" s="31"/>
      <c r="Z1558" s="31"/>
    </row>
    <row r="1559" ht="22.5" customHeight="1">
      <c r="A1559" s="30" t="s">
        <v>11091</v>
      </c>
      <c r="B1559" s="31" t="s">
        <v>11092</v>
      </c>
      <c r="C1559" s="33"/>
      <c r="D1559" s="31" t="s">
        <v>11093</v>
      </c>
      <c r="E1559" s="31" t="s">
        <v>11094</v>
      </c>
      <c r="F1559" s="31" t="s">
        <v>11095</v>
      </c>
      <c r="G1559" s="31" t="s">
        <v>36</v>
      </c>
      <c r="H1559" s="31" t="s">
        <v>142</v>
      </c>
      <c r="I1559" s="31" t="s">
        <v>271</v>
      </c>
      <c r="J1559" s="31" t="s">
        <v>377</v>
      </c>
      <c r="K1559" s="31" t="s">
        <v>173</v>
      </c>
      <c r="L1559" s="31" t="s">
        <v>226</v>
      </c>
      <c r="M1559" s="31" t="s">
        <v>41</v>
      </c>
      <c r="N1559" s="31" t="s">
        <v>120</v>
      </c>
      <c r="O1559" s="31"/>
      <c r="P1559" s="31" t="s">
        <v>10150</v>
      </c>
      <c r="Q1559" s="31"/>
      <c r="R1559" s="31" t="s">
        <v>93</v>
      </c>
      <c r="S1559" s="31" t="s">
        <v>94</v>
      </c>
      <c r="T1559" s="31" t="s">
        <v>11096</v>
      </c>
      <c r="U1559" s="31" t="s">
        <v>11097</v>
      </c>
      <c r="V1559" s="31" t="s">
        <v>11098</v>
      </c>
      <c r="W1559" s="31"/>
      <c r="X1559" s="31"/>
      <c r="Y1559" s="31"/>
      <c r="Z1559" s="31"/>
    </row>
    <row r="1560" ht="22.5" customHeight="1">
      <c r="A1560" s="30" t="s">
        <v>11099</v>
      </c>
      <c r="B1560" s="31" t="s">
        <v>11100</v>
      </c>
      <c r="C1560" s="33"/>
      <c r="D1560" s="31" t="s">
        <v>11101</v>
      </c>
      <c r="E1560" s="31" t="s">
        <v>11102</v>
      </c>
      <c r="F1560" s="31"/>
      <c r="G1560" s="31" t="s">
        <v>35</v>
      </c>
      <c r="H1560" s="31" t="s">
        <v>142</v>
      </c>
      <c r="I1560" s="31" t="s">
        <v>1358</v>
      </c>
      <c r="J1560" s="31" t="s">
        <v>84</v>
      </c>
      <c r="K1560" s="31"/>
      <c r="L1560" s="31"/>
      <c r="M1560" s="31" t="s">
        <v>52</v>
      </c>
      <c r="N1560" s="31" t="s">
        <v>144</v>
      </c>
      <c r="O1560" s="31"/>
      <c r="P1560" s="31"/>
      <c r="Q1560" s="31"/>
      <c r="R1560" s="31"/>
      <c r="S1560" s="31"/>
      <c r="T1560" s="31" t="s">
        <v>11103</v>
      </c>
      <c r="U1560" s="31" t="s">
        <v>11104</v>
      </c>
      <c r="V1560" s="31"/>
      <c r="W1560" s="31"/>
      <c r="X1560" s="31"/>
      <c r="Y1560" s="31"/>
      <c r="Z1560" s="31"/>
    </row>
    <row r="1561" ht="22.5" customHeight="1">
      <c r="A1561" s="30" t="s">
        <v>11105</v>
      </c>
      <c r="B1561" s="31" t="s">
        <v>11106</v>
      </c>
      <c r="C1561" s="33"/>
      <c r="D1561" s="31" t="s">
        <v>11107</v>
      </c>
      <c r="E1561" s="31" t="s">
        <v>11108</v>
      </c>
      <c r="F1561" s="31"/>
      <c r="G1561" s="31" t="s">
        <v>35</v>
      </c>
      <c r="H1561" s="31" t="s">
        <v>142</v>
      </c>
      <c r="I1561" s="31" t="s">
        <v>271</v>
      </c>
      <c r="J1561" s="31" t="s">
        <v>84</v>
      </c>
      <c r="K1561" s="31"/>
      <c r="L1561" s="31"/>
      <c r="M1561" s="31" t="s">
        <v>41</v>
      </c>
      <c r="N1561" s="31" t="s">
        <v>120</v>
      </c>
      <c r="O1561" s="31"/>
      <c r="P1561" s="31"/>
      <c r="Q1561" s="31"/>
      <c r="R1561" s="31"/>
      <c r="S1561" s="31"/>
      <c r="T1561" s="31" t="s">
        <v>11109</v>
      </c>
      <c r="U1561" s="31" t="s">
        <v>11110</v>
      </c>
      <c r="V1561" s="31"/>
      <c r="W1561" s="31"/>
      <c r="X1561" s="31"/>
      <c r="Y1561" s="31"/>
      <c r="Z1561" s="31"/>
    </row>
    <row r="1562" ht="22.5" customHeight="1">
      <c r="A1562" s="30" t="s">
        <v>11111</v>
      </c>
      <c r="B1562" s="31" t="s">
        <v>367</v>
      </c>
      <c r="C1562" s="33"/>
      <c r="D1562" s="31" t="s">
        <v>11112</v>
      </c>
      <c r="E1562" s="31" t="s">
        <v>11113</v>
      </c>
      <c r="F1562" s="31" t="s">
        <v>11114</v>
      </c>
      <c r="G1562" s="31" t="s">
        <v>25</v>
      </c>
      <c r="H1562" s="31" t="s">
        <v>142</v>
      </c>
      <c r="I1562" s="31" t="s">
        <v>686</v>
      </c>
      <c r="J1562" s="31" t="s">
        <v>84</v>
      </c>
      <c r="K1562" s="31" t="s">
        <v>85</v>
      </c>
      <c r="L1562" s="31" t="s">
        <v>280</v>
      </c>
      <c r="M1562" s="31" t="s">
        <v>41</v>
      </c>
      <c r="N1562" s="31" t="s">
        <v>120</v>
      </c>
      <c r="O1562" s="31"/>
      <c r="P1562" s="31" t="s">
        <v>399</v>
      </c>
      <c r="Q1562" s="30" t="s">
        <v>11115</v>
      </c>
      <c r="R1562" s="31" t="s">
        <v>93</v>
      </c>
      <c r="S1562" s="31" t="s">
        <v>11116</v>
      </c>
      <c r="T1562" s="31" t="s">
        <v>11117</v>
      </c>
      <c r="U1562" s="31" t="s">
        <v>11118</v>
      </c>
      <c r="V1562" s="31"/>
      <c r="W1562" s="31"/>
      <c r="X1562" s="31"/>
      <c r="Y1562" s="31"/>
      <c r="Z1562" s="31"/>
    </row>
    <row r="1563" ht="22.5" customHeight="1">
      <c r="A1563" s="30" t="s">
        <v>11119</v>
      </c>
      <c r="B1563" s="31" t="s">
        <v>4438</v>
      </c>
      <c r="C1563" s="33"/>
      <c r="D1563" s="31" t="s">
        <v>11120</v>
      </c>
      <c r="E1563" s="31" t="s">
        <v>11121</v>
      </c>
      <c r="F1563" s="31"/>
      <c r="G1563" s="31" t="s">
        <v>36</v>
      </c>
      <c r="H1563" s="31" t="s">
        <v>142</v>
      </c>
      <c r="I1563" s="31" t="s">
        <v>351</v>
      </c>
      <c r="J1563" s="31" t="s">
        <v>84</v>
      </c>
      <c r="K1563" s="31" t="s">
        <v>173</v>
      </c>
      <c r="L1563" s="31" t="s">
        <v>86</v>
      </c>
      <c r="M1563" s="31" t="s">
        <v>101</v>
      </c>
      <c r="N1563" s="31" t="s">
        <v>155</v>
      </c>
      <c r="O1563" s="31" t="s">
        <v>11122</v>
      </c>
      <c r="P1563" s="31" t="s">
        <v>5139</v>
      </c>
      <c r="Q1563" s="31"/>
      <c r="R1563" s="31" t="s">
        <v>93</v>
      </c>
      <c r="S1563" s="31" t="s">
        <v>231</v>
      </c>
      <c r="T1563" s="31" t="s">
        <v>11123</v>
      </c>
      <c r="U1563" s="31" t="s">
        <v>11124</v>
      </c>
      <c r="V1563" s="30" t="s">
        <v>11125</v>
      </c>
      <c r="W1563" s="31"/>
      <c r="X1563" s="31"/>
      <c r="Y1563" s="31"/>
      <c r="Z1563" s="31"/>
    </row>
    <row r="1564" ht="22.5" customHeight="1">
      <c r="A1564" s="30" t="s">
        <v>11126</v>
      </c>
      <c r="B1564" s="31" t="s">
        <v>859</v>
      </c>
      <c r="C1564" s="33"/>
      <c r="D1564" s="31" t="s">
        <v>11127</v>
      </c>
      <c r="E1564" s="31" t="s">
        <v>11128</v>
      </c>
      <c r="F1564" s="31" t="s">
        <v>11129</v>
      </c>
      <c r="G1564" s="31" t="s">
        <v>25</v>
      </c>
      <c r="H1564" s="31" t="s">
        <v>142</v>
      </c>
      <c r="I1564" s="31" t="s">
        <v>11130</v>
      </c>
      <c r="J1564" s="31" t="s">
        <v>84</v>
      </c>
      <c r="K1564" s="31" t="s">
        <v>173</v>
      </c>
      <c r="L1564" s="31" t="s">
        <v>280</v>
      </c>
      <c r="M1564" s="31" t="s">
        <v>185</v>
      </c>
      <c r="N1564" s="31" t="s">
        <v>41</v>
      </c>
      <c r="O1564" s="31"/>
      <c r="P1564" s="31"/>
      <c r="Q1564" s="30" t="s">
        <v>11131</v>
      </c>
      <c r="R1564" s="31" t="s">
        <v>93</v>
      </c>
      <c r="S1564" s="31" t="s">
        <v>689</v>
      </c>
      <c r="T1564" s="31" t="s">
        <v>11132</v>
      </c>
      <c r="U1564" s="31" t="s">
        <v>11133</v>
      </c>
      <c r="V1564" s="31"/>
      <c r="W1564" s="31" t="s">
        <v>11134</v>
      </c>
      <c r="X1564" s="31"/>
      <c r="Y1564" s="31"/>
      <c r="Z1564" s="31"/>
    </row>
    <row r="1565" ht="22.5" customHeight="1">
      <c r="A1565" s="30" t="s">
        <v>11135</v>
      </c>
      <c r="B1565" s="31" t="s">
        <v>11136</v>
      </c>
      <c r="C1565" s="33"/>
      <c r="D1565" s="31" t="s">
        <v>11137</v>
      </c>
      <c r="E1565" s="31" t="s">
        <v>11138</v>
      </c>
      <c r="F1565" s="31"/>
      <c r="G1565" s="31" t="s">
        <v>38</v>
      </c>
      <c r="H1565" s="31" t="s">
        <v>142</v>
      </c>
      <c r="I1565" s="31" t="s">
        <v>264</v>
      </c>
      <c r="J1565" s="31" t="s">
        <v>377</v>
      </c>
      <c r="K1565" s="31" t="s">
        <v>107</v>
      </c>
      <c r="L1565" s="31" t="s">
        <v>86</v>
      </c>
      <c r="M1565" s="31" t="s">
        <v>89</v>
      </c>
      <c r="N1565" s="31" t="s">
        <v>108</v>
      </c>
      <c r="O1565" s="31"/>
      <c r="P1565" s="31" t="s">
        <v>1723</v>
      </c>
      <c r="Q1565" s="31"/>
      <c r="R1565" s="31"/>
      <c r="S1565" s="31"/>
      <c r="T1565" s="31" t="s">
        <v>11139</v>
      </c>
      <c r="U1565" s="31" t="s">
        <v>11140</v>
      </c>
      <c r="V1565" s="30" t="s">
        <v>11141</v>
      </c>
      <c r="W1565" s="31"/>
      <c r="X1565" s="31"/>
      <c r="Y1565" s="31"/>
      <c r="Z1565" s="31"/>
    </row>
    <row r="1566" ht="22.5" customHeight="1">
      <c r="A1566" s="30" t="s">
        <v>11142</v>
      </c>
      <c r="B1566" s="31" t="s">
        <v>11143</v>
      </c>
      <c r="C1566" s="33"/>
      <c r="D1566" s="31" t="s">
        <v>11144</v>
      </c>
      <c r="E1566" s="31" t="s">
        <v>11145</v>
      </c>
      <c r="F1566" s="31" t="s">
        <v>11146</v>
      </c>
      <c r="G1566" s="31" t="s">
        <v>25</v>
      </c>
      <c r="H1566" s="31" t="s">
        <v>142</v>
      </c>
      <c r="I1566" s="31" t="s">
        <v>839</v>
      </c>
      <c r="J1566" s="31" t="s">
        <v>84</v>
      </c>
      <c r="K1566" s="31" t="s">
        <v>173</v>
      </c>
      <c r="L1566" s="31" t="s">
        <v>131</v>
      </c>
      <c r="M1566" s="31" t="s">
        <v>88</v>
      </c>
      <c r="N1566" s="31" t="s">
        <v>89</v>
      </c>
      <c r="O1566" s="31" t="s">
        <v>11147</v>
      </c>
      <c r="P1566" s="31" t="s">
        <v>91</v>
      </c>
      <c r="Q1566" s="31"/>
      <c r="R1566" s="31" t="s">
        <v>93</v>
      </c>
      <c r="S1566" s="31" t="s">
        <v>231</v>
      </c>
      <c r="T1566" s="31" t="s">
        <v>11148</v>
      </c>
      <c r="U1566" s="31" t="s">
        <v>11149</v>
      </c>
      <c r="V1566" s="31"/>
      <c r="W1566" s="31"/>
      <c r="X1566" s="31"/>
      <c r="Y1566" s="31"/>
      <c r="Z1566" s="31"/>
    </row>
    <row r="1567" ht="22.5" customHeight="1">
      <c r="A1567" s="30" t="s">
        <v>11150</v>
      </c>
      <c r="B1567" s="31" t="s">
        <v>11151</v>
      </c>
      <c r="C1567" s="33"/>
      <c r="D1567" s="31" t="s">
        <v>11152</v>
      </c>
      <c r="E1567" s="31" t="s">
        <v>11153</v>
      </c>
      <c r="F1567" s="31"/>
      <c r="G1567" s="31" t="s">
        <v>38</v>
      </c>
      <c r="H1567" s="31" t="s">
        <v>142</v>
      </c>
      <c r="I1567" s="31" t="s">
        <v>1316</v>
      </c>
      <c r="J1567" s="31" t="s">
        <v>84</v>
      </c>
      <c r="K1567" s="31" t="s">
        <v>85</v>
      </c>
      <c r="L1567" s="31" t="s">
        <v>280</v>
      </c>
      <c r="M1567" s="31" t="s">
        <v>41</v>
      </c>
      <c r="N1567" s="31" t="s">
        <v>120</v>
      </c>
      <c r="O1567" s="31"/>
      <c r="P1567" s="31"/>
      <c r="Q1567" s="31"/>
      <c r="R1567" s="31"/>
      <c r="S1567" s="31"/>
      <c r="T1567" s="31" t="s">
        <v>11154</v>
      </c>
      <c r="U1567" s="31" t="s">
        <v>11155</v>
      </c>
      <c r="V1567" s="31"/>
      <c r="W1567" s="31"/>
      <c r="X1567" s="31"/>
      <c r="Y1567" s="31"/>
      <c r="Z1567" s="31"/>
    </row>
    <row r="1568" ht="22.5" customHeight="1">
      <c r="A1568" s="30" t="s">
        <v>11156</v>
      </c>
      <c r="B1568" s="31" t="s">
        <v>11157</v>
      </c>
      <c r="C1568" s="33"/>
      <c r="D1568" s="31" t="s">
        <v>11158</v>
      </c>
      <c r="E1568" s="31" t="s">
        <v>11159</v>
      </c>
      <c r="F1568" s="31"/>
      <c r="G1568" s="31" t="s">
        <v>25</v>
      </c>
      <c r="H1568" s="31" t="s">
        <v>142</v>
      </c>
      <c r="I1568" s="31" t="s">
        <v>925</v>
      </c>
      <c r="J1568" s="31" t="s">
        <v>84</v>
      </c>
      <c r="K1568" s="31" t="s">
        <v>173</v>
      </c>
      <c r="L1568" s="31" t="s">
        <v>226</v>
      </c>
      <c r="M1568" s="31" t="s">
        <v>52</v>
      </c>
      <c r="N1568" s="31" t="s">
        <v>144</v>
      </c>
      <c r="O1568" s="31"/>
      <c r="P1568" s="31"/>
      <c r="Q1568" s="31"/>
      <c r="R1568" s="31"/>
      <c r="S1568" s="31"/>
      <c r="T1568" s="31" t="s">
        <v>11160</v>
      </c>
      <c r="U1568" s="31" t="s">
        <v>11161</v>
      </c>
      <c r="V1568" s="31"/>
      <c r="W1568" s="31"/>
      <c r="X1568" s="31"/>
      <c r="Y1568" s="31"/>
      <c r="Z1568" s="31"/>
    </row>
    <row r="1569" ht="22.5" customHeight="1">
      <c r="A1569" s="30" t="s">
        <v>11162</v>
      </c>
      <c r="B1569" s="31" t="s">
        <v>7993</v>
      </c>
      <c r="C1569" s="33"/>
      <c r="D1569" s="31" t="s">
        <v>11163</v>
      </c>
      <c r="E1569" s="31" t="s">
        <v>11164</v>
      </c>
      <c r="F1569" s="31" t="s">
        <v>11165</v>
      </c>
      <c r="G1569" s="31" t="s">
        <v>25</v>
      </c>
      <c r="H1569" s="31" t="s">
        <v>142</v>
      </c>
      <c r="I1569" s="31" t="s">
        <v>935</v>
      </c>
      <c r="J1569" s="31" t="s">
        <v>84</v>
      </c>
      <c r="K1569" s="31" t="s">
        <v>85</v>
      </c>
      <c r="L1569" s="31" t="s">
        <v>131</v>
      </c>
      <c r="M1569" s="31" t="s">
        <v>152</v>
      </c>
      <c r="N1569" s="31" t="s">
        <v>153</v>
      </c>
      <c r="O1569" s="31"/>
      <c r="P1569" s="31"/>
      <c r="Q1569" s="31"/>
      <c r="R1569" s="31" t="s">
        <v>93</v>
      </c>
      <c r="S1569" s="31" t="s">
        <v>94</v>
      </c>
      <c r="T1569" s="31" t="s">
        <v>11166</v>
      </c>
      <c r="U1569" s="31" t="s">
        <v>11167</v>
      </c>
      <c r="V1569" s="31"/>
      <c r="W1569" s="31"/>
      <c r="X1569" s="31"/>
      <c r="Y1569" s="31"/>
      <c r="Z1569" s="31"/>
    </row>
    <row r="1570" ht="22.5" customHeight="1">
      <c r="A1570" s="30" t="s">
        <v>11168</v>
      </c>
      <c r="B1570" s="31" t="s">
        <v>11169</v>
      </c>
      <c r="C1570" s="33"/>
      <c r="D1570" s="31" t="s">
        <v>11170</v>
      </c>
      <c r="E1570" s="31" t="s">
        <v>11171</v>
      </c>
      <c r="F1570" s="31"/>
      <c r="G1570" s="31" t="s">
        <v>25</v>
      </c>
      <c r="H1570" s="31" t="s">
        <v>129</v>
      </c>
      <c r="I1570" s="31" t="s">
        <v>83</v>
      </c>
      <c r="J1570" s="31" t="s">
        <v>84</v>
      </c>
      <c r="K1570" s="31" t="s">
        <v>85</v>
      </c>
      <c r="L1570" s="31" t="s">
        <v>86</v>
      </c>
      <c r="M1570" s="31" t="s">
        <v>108</v>
      </c>
      <c r="N1570" s="31" t="s">
        <v>101</v>
      </c>
      <c r="O1570" s="31"/>
      <c r="P1570" s="31" t="s">
        <v>320</v>
      </c>
      <c r="Q1570" s="31"/>
      <c r="R1570" s="31"/>
      <c r="S1570" s="31"/>
      <c r="T1570" s="31"/>
      <c r="U1570" s="31" t="s">
        <v>11172</v>
      </c>
      <c r="V1570" s="30" t="s">
        <v>11173</v>
      </c>
      <c r="W1570" s="31"/>
      <c r="X1570" s="31"/>
      <c r="Y1570" s="31"/>
      <c r="Z1570" s="31"/>
    </row>
    <row r="1571" ht="22.5" customHeight="1">
      <c r="A1571" s="30" t="s">
        <v>11174</v>
      </c>
      <c r="B1571" s="31" t="s">
        <v>11175</v>
      </c>
      <c r="C1571" s="33"/>
      <c r="D1571" s="31" t="s">
        <v>11176</v>
      </c>
      <c r="E1571" s="31" t="s">
        <v>11177</v>
      </c>
      <c r="F1571" s="31"/>
      <c r="G1571" s="31" t="s">
        <v>25</v>
      </c>
      <c r="H1571" s="31" t="s">
        <v>129</v>
      </c>
      <c r="I1571" s="31" t="s">
        <v>83</v>
      </c>
      <c r="J1571" s="31" t="s">
        <v>84</v>
      </c>
      <c r="K1571" s="31" t="s">
        <v>85</v>
      </c>
      <c r="L1571" s="31" t="s">
        <v>86</v>
      </c>
      <c r="M1571" s="31" t="s">
        <v>88</v>
      </c>
      <c r="N1571" s="31" t="s">
        <v>89</v>
      </c>
      <c r="O1571" s="31"/>
      <c r="P1571" s="31" t="s">
        <v>91</v>
      </c>
      <c r="Q1571" s="31"/>
      <c r="R1571" s="31"/>
      <c r="S1571" s="31"/>
      <c r="T1571" s="31" t="s">
        <v>11178</v>
      </c>
      <c r="U1571" s="31" t="s">
        <v>11179</v>
      </c>
      <c r="V1571" s="30" t="s">
        <v>11180</v>
      </c>
      <c r="W1571" s="31"/>
      <c r="X1571" s="31"/>
      <c r="Y1571" s="31"/>
      <c r="Z1571" s="31"/>
    </row>
    <row r="1572" ht="22.5" customHeight="1">
      <c r="A1572" s="30" t="s">
        <v>11181</v>
      </c>
      <c r="B1572" s="31" t="s">
        <v>11182</v>
      </c>
      <c r="C1572" s="33"/>
      <c r="D1572" s="31" t="s">
        <v>11183</v>
      </c>
      <c r="E1572" s="31" t="s">
        <v>11184</v>
      </c>
      <c r="F1572" s="31"/>
      <c r="G1572" s="31" t="s">
        <v>25</v>
      </c>
      <c r="H1572" s="31" t="s">
        <v>129</v>
      </c>
      <c r="I1572" s="31" t="s">
        <v>83</v>
      </c>
      <c r="J1572" s="31" t="s">
        <v>84</v>
      </c>
      <c r="K1572" s="31" t="s">
        <v>85</v>
      </c>
      <c r="L1572" s="31" t="s">
        <v>226</v>
      </c>
      <c r="M1572" s="31" t="s">
        <v>155</v>
      </c>
      <c r="N1572" s="31" t="s">
        <v>52</v>
      </c>
      <c r="O1572" s="31"/>
      <c r="P1572" s="31" t="s">
        <v>792</v>
      </c>
      <c r="Q1572" s="31"/>
      <c r="R1572" s="31"/>
      <c r="S1572" s="31" t="s">
        <v>133</v>
      </c>
      <c r="T1572" s="31" t="s">
        <v>666</v>
      </c>
      <c r="U1572" s="31" t="s">
        <v>11185</v>
      </c>
      <c r="V1572" s="30" t="s">
        <v>11186</v>
      </c>
      <c r="W1572" s="31"/>
      <c r="X1572" s="31"/>
      <c r="Y1572" s="31"/>
      <c r="Z1572" s="31"/>
    </row>
    <row r="1573" ht="22.5" customHeight="1">
      <c r="A1573" s="30" t="s">
        <v>11187</v>
      </c>
      <c r="B1573" s="31" t="s">
        <v>11188</v>
      </c>
      <c r="C1573" s="33"/>
      <c r="D1573" s="31" t="s">
        <v>11189</v>
      </c>
      <c r="E1573" s="31" t="s">
        <v>11190</v>
      </c>
      <c r="F1573" s="31"/>
      <c r="G1573" s="31" t="s">
        <v>25</v>
      </c>
      <c r="H1573" s="31" t="s">
        <v>129</v>
      </c>
      <c r="I1573" s="31" t="s">
        <v>11191</v>
      </c>
      <c r="J1573" s="31" t="s">
        <v>84</v>
      </c>
      <c r="K1573" s="31" t="s">
        <v>107</v>
      </c>
      <c r="L1573" s="31" t="s">
        <v>226</v>
      </c>
      <c r="M1573" s="31" t="s">
        <v>108</v>
      </c>
      <c r="N1573" s="31" t="s">
        <v>101</v>
      </c>
      <c r="O1573" s="31"/>
      <c r="P1573" s="31" t="s">
        <v>320</v>
      </c>
      <c r="Q1573" s="31"/>
      <c r="R1573" s="31"/>
      <c r="S1573" s="31"/>
      <c r="T1573" s="31" t="s">
        <v>1432</v>
      </c>
      <c r="U1573" s="31" t="s">
        <v>11192</v>
      </c>
      <c r="V1573" s="30" t="s">
        <v>11193</v>
      </c>
      <c r="W1573" s="31"/>
      <c r="X1573" s="31"/>
      <c r="Y1573" s="31"/>
      <c r="Z1573" s="31"/>
    </row>
    <row r="1574" ht="22.5" customHeight="1">
      <c r="A1574" s="30" t="s">
        <v>11194</v>
      </c>
      <c r="B1574" s="31" t="s">
        <v>11195</v>
      </c>
      <c r="C1574" s="33"/>
      <c r="D1574" s="31" t="s">
        <v>11196</v>
      </c>
      <c r="E1574" s="31" t="s">
        <v>11197</v>
      </c>
      <c r="F1574" s="31"/>
      <c r="G1574" s="31" t="s">
        <v>23</v>
      </c>
      <c r="H1574" s="31" t="s">
        <v>129</v>
      </c>
      <c r="I1574" s="31" t="s">
        <v>607</v>
      </c>
      <c r="J1574" s="31" t="s">
        <v>84</v>
      </c>
      <c r="K1574" s="31" t="s">
        <v>107</v>
      </c>
      <c r="L1574" s="31" t="s">
        <v>86</v>
      </c>
      <c r="M1574" s="31" t="s">
        <v>120</v>
      </c>
      <c r="N1574" s="31" t="s">
        <v>88</v>
      </c>
      <c r="O1574" s="31"/>
      <c r="P1574" s="31" t="s">
        <v>11198</v>
      </c>
      <c r="Q1574" s="31"/>
      <c r="R1574" s="31"/>
      <c r="S1574" s="31" t="s">
        <v>133</v>
      </c>
      <c r="T1574" s="31" t="s">
        <v>11199</v>
      </c>
      <c r="U1574" s="31" t="s">
        <v>11200</v>
      </c>
      <c r="V1574" s="30" t="s">
        <v>11201</v>
      </c>
      <c r="W1574" s="31"/>
      <c r="X1574" s="31"/>
      <c r="Y1574" s="31"/>
      <c r="Z1574" s="31"/>
    </row>
    <row r="1575" ht="22.5" customHeight="1">
      <c r="A1575" s="30" t="s">
        <v>11202</v>
      </c>
      <c r="B1575" s="31" t="s">
        <v>11203</v>
      </c>
      <c r="C1575" s="33"/>
      <c r="D1575" s="31" t="s">
        <v>11204</v>
      </c>
      <c r="E1575" s="31" t="s">
        <v>11205</v>
      </c>
      <c r="F1575" s="31"/>
      <c r="G1575" s="31" t="s">
        <v>25</v>
      </c>
      <c r="H1575" s="31" t="s">
        <v>129</v>
      </c>
      <c r="I1575" s="31" t="s">
        <v>83</v>
      </c>
      <c r="J1575" s="31" t="s">
        <v>84</v>
      </c>
      <c r="K1575" s="31" t="s">
        <v>107</v>
      </c>
      <c r="L1575" s="31" t="s">
        <v>280</v>
      </c>
      <c r="M1575" s="31" t="s">
        <v>120</v>
      </c>
      <c r="N1575" s="31" t="s">
        <v>88</v>
      </c>
      <c r="O1575" s="31"/>
      <c r="P1575" s="31" t="s">
        <v>628</v>
      </c>
      <c r="Q1575" s="31"/>
      <c r="R1575" s="31"/>
      <c r="S1575" s="31"/>
      <c r="T1575" s="31" t="s">
        <v>11206</v>
      </c>
      <c r="U1575" s="31" t="s">
        <v>11207</v>
      </c>
      <c r="V1575" s="30" t="s">
        <v>11208</v>
      </c>
      <c r="W1575" s="31"/>
      <c r="X1575" s="31"/>
      <c r="Y1575" s="31"/>
      <c r="Z1575" s="31"/>
    </row>
    <row r="1576" ht="22.5" customHeight="1">
      <c r="A1576" s="30" t="s">
        <v>11209</v>
      </c>
      <c r="B1576" s="31" t="s">
        <v>11210</v>
      </c>
      <c r="C1576" s="33"/>
      <c r="D1576" s="31" t="s">
        <v>11211</v>
      </c>
      <c r="E1576" s="31" t="s">
        <v>11212</v>
      </c>
      <c r="F1576" s="31"/>
      <c r="G1576" s="31" t="s">
        <v>92</v>
      </c>
      <c r="H1576" s="31" t="s">
        <v>129</v>
      </c>
      <c r="I1576" s="31" t="s">
        <v>83</v>
      </c>
      <c r="J1576" s="31" t="s">
        <v>84</v>
      </c>
      <c r="K1576" s="31" t="s">
        <v>85</v>
      </c>
      <c r="L1576" s="31" t="s">
        <v>226</v>
      </c>
      <c r="M1576" s="31" t="s">
        <v>108</v>
      </c>
      <c r="N1576" s="31" t="s">
        <v>101</v>
      </c>
      <c r="O1576" s="31"/>
      <c r="P1576" s="31" t="s">
        <v>320</v>
      </c>
      <c r="Q1576" s="31"/>
      <c r="R1576" s="31"/>
      <c r="S1576" s="31" t="s">
        <v>133</v>
      </c>
      <c r="T1576" s="31" t="s">
        <v>11213</v>
      </c>
      <c r="U1576" s="31" t="s">
        <v>11214</v>
      </c>
      <c r="V1576" s="30" t="s">
        <v>11215</v>
      </c>
      <c r="W1576" s="31"/>
      <c r="X1576" s="31"/>
      <c r="Y1576" s="31"/>
      <c r="Z1576" s="31"/>
    </row>
    <row r="1577" ht="22.5" customHeight="1">
      <c r="A1577" s="30" t="s">
        <v>11216</v>
      </c>
      <c r="B1577" s="31" t="s">
        <v>11217</v>
      </c>
      <c r="C1577" s="33"/>
      <c r="D1577" s="31" t="s">
        <v>11218</v>
      </c>
      <c r="E1577" s="31" t="s">
        <v>11219</v>
      </c>
      <c r="F1577" s="31"/>
      <c r="G1577" s="31" t="s">
        <v>25</v>
      </c>
      <c r="H1577" s="31" t="s">
        <v>129</v>
      </c>
      <c r="I1577" s="31" t="s">
        <v>83</v>
      </c>
      <c r="J1577" s="31" t="s">
        <v>84</v>
      </c>
      <c r="K1577" s="31" t="s">
        <v>107</v>
      </c>
      <c r="L1577" s="31" t="s">
        <v>86</v>
      </c>
      <c r="M1577" s="31" t="s">
        <v>185</v>
      </c>
      <c r="N1577" s="31" t="s">
        <v>41</v>
      </c>
      <c r="O1577" s="31"/>
      <c r="P1577" s="31" t="s">
        <v>436</v>
      </c>
      <c r="Q1577" s="31"/>
      <c r="R1577" s="31"/>
      <c r="S1577" s="31" t="s">
        <v>133</v>
      </c>
      <c r="T1577" s="31"/>
      <c r="U1577" s="31" t="s">
        <v>11220</v>
      </c>
      <c r="V1577" s="30" t="s">
        <v>11221</v>
      </c>
      <c r="W1577" s="31"/>
      <c r="X1577" s="31"/>
      <c r="Y1577" s="31"/>
      <c r="Z1577" s="31"/>
    </row>
    <row r="1578" ht="22.5" customHeight="1">
      <c r="A1578" s="30" t="s">
        <v>11222</v>
      </c>
      <c r="B1578" s="31" t="s">
        <v>11223</v>
      </c>
      <c r="C1578" s="33"/>
      <c r="D1578" s="31" t="s">
        <v>11224</v>
      </c>
      <c r="E1578" s="31" t="s">
        <v>11225</v>
      </c>
      <c r="F1578" s="31"/>
      <c r="G1578" s="31" t="s">
        <v>25</v>
      </c>
      <c r="H1578" s="31" t="s">
        <v>129</v>
      </c>
      <c r="I1578" s="31" t="s">
        <v>490</v>
      </c>
      <c r="J1578" s="31" t="s">
        <v>84</v>
      </c>
      <c r="K1578" s="31" t="s">
        <v>85</v>
      </c>
      <c r="L1578" s="31" t="s">
        <v>86</v>
      </c>
      <c r="M1578" s="31" t="s">
        <v>52</v>
      </c>
      <c r="N1578" s="31" t="s">
        <v>120</v>
      </c>
      <c r="O1578" s="31"/>
      <c r="P1578" s="31" t="s">
        <v>1208</v>
      </c>
      <c r="Q1578" s="31"/>
      <c r="R1578" s="31"/>
      <c r="S1578" s="31"/>
      <c r="T1578" s="31" t="s">
        <v>134</v>
      </c>
      <c r="U1578" s="31" t="s">
        <v>11226</v>
      </c>
      <c r="V1578" s="30" t="s">
        <v>11227</v>
      </c>
      <c r="W1578" s="31"/>
      <c r="X1578" s="31"/>
      <c r="Y1578" s="31"/>
      <c r="Z1578" s="31"/>
    </row>
    <row r="1579" ht="22.5" customHeight="1">
      <c r="A1579" s="30" t="s">
        <v>11228</v>
      </c>
      <c r="B1579" s="31" t="s">
        <v>11229</v>
      </c>
      <c r="C1579" s="33"/>
      <c r="D1579" s="31" t="s">
        <v>11230</v>
      </c>
      <c r="E1579" s="31" t="s">
        <v>11231</v>
      </c>
      <c r="F1579" s="31"/>
      <c r="G1579" s="31" t="s">
        <v>29</v>
      </c>
      <c r="H1579" s="31" t="s">
        <v>142</v>
      </c>
      <c r="I1579" s="31" t="s">
        <v>291</v>
      </c>
      <c r="J1579" s="31" t="s">
        <v>84</v>
      </c>
      <c r="K1579" s="31"/>
      <c r="L1579" s="31"/>
      <c r="M1579" s="31" t="s">
        <v>41</v>
      </c>
      <c r="N1579" s="31" t="s">
        <v>120</v>
      </c>
      <c r="O1579" s="31"/>
      <c r="P1579" s="31"/>
      <c r="Q1579" s="31"/>
      <c r="R1579" s="31"/>
      <c r="S1579" s="31"/>
      <c r="T1579" s="31" t="s">
        <v>11232</v>
      </c>
      <c r="U1579" s="31" t="s">
        <v>11233</v>
      </c>
      <c r="V1579" s="31"/>
      <c r="W1579" s="31"/>
      <c r="X1579" s="31"/>
      <c r="Y1579" s="31"/>
      <c r="Z1579" s="31"/>
    </row>
    <row r="1580" ht="22.5" customHeight="1">
      <c r="A1580" s="30" t="s">
        <v>11234</v>
      </c>
      <c r="B1580" s="31" t="s">
        <v>11235</v>
      </c>
      <c r="C1580" s="33"/>
      <c r="D1580" s="31" t="s">
        <v>78</v>
      </c>
      <c r="E1580" s="31" t="s">
        <v>11236</v>
      </c>
      <c r="F1580" s="31" t="s">
        <v>11237</v>
      </c>
      <c r="G1580" s="31" t="s">
        <v>1581</v>
      </c>
      <c r="H1580" s="31" t="s">
        <v>4670</v>
      </c>
      <c r="I1580" s="31" t="s">
        <v>83</v>
      </c>
      <c r="J1580" s="31" t="s">
        <v>84</v>
      </c>
      <c r="K1580" s="31" t="s">
        <v>85</v>
      </c>
      <c r="L1580" s="31" t="s">
        <v>280</v>
      </c>
      <c r="M1580" s="31" t="s">
        <v>185</v>
      </c>
      <c r="N1580" s="31" t="s">
        <v>41</v>
      </c>
      <c r="O1580" s="31"/>
      <c r="P1580" s="31" t="s">
        <v>1099</v>
      </c>
      <c r="Q1580" s="31"/>
      <c r="R1580" s="31"/>
      <c r="S1580" s="31" t="s">
        <v>4937</v>
      </c>
      <c r="T1580" s="31"/>
      <c r="U1580" s="31" t="s">
        <v>11238</v>
      </c>
      <c r="V1580" s="31"/>
      <c r="W1580" s="31"/>
      <c r="X1580" s="31"/>
      <c r="Y1580" s="31"/>
      <c r="Z1580" s="31"/>
    </row>
    <row r="1581" ht="22.5" customHeight="1">
      <c r="A1581" s="30" t="s">
        <v>11239</v>
      </c>
      <c r="B1581" s="31" t="s">
        <v>11240</v>
      </c>
      <c r="C1581" s="33"/>
      <c r="D1581" s="31" t="s">
        <v>11241</v>
      </c>
      <c r="E1581" s="31" t="s">
        <v>11242</v>
      </c>
      <c r="F1581" s="31"/>
      <c r="G1581" s="31" t="s">
        <v>30</v>
      </c>
      <c r="H1581" s="31" t="s">
        <v>129</v>
      </c>
      <c r="I1581" s="31" t="s">
        <v>83</v>
      </c>
      <c r="J1581" s="31" t="s">
        <v>84</v>
      </c>
      <c r="K1581" s="31" t="s">
        <v>107</v>
      </c>
      <c r="L1581" s="31" t="s">
        <v>654</v>
      </c>
      <c r="M1581" s="31" t="s">
        <v>120</v>
      </c>
      <c r="N1581" s="31" t="s">
        <v>88</v>
      </c>
      <c r="O1581" s="31"/>
      <c r="P1581" s="31" t="s">
        <v>792</v>
      </c>
      <c r="Q1581" s="31"/>
      <c r="R1581" s="31"/>
      <c r="S1581" s="31" t="s">
        <v>133</v>
      </c>
      <c r="T1581" s="31" t="s">
        <v>11243</v>
      </c>
      <c r="U1581" s="31" t="s">
        <v>11244</v>
      </c>
      <c r="V1581" s="30" t="s">
        <v>11245</v>
      </c>
      <c r="W1581" s="31"/>
      <c r="X1581" s="31"/>
      <c r="Y1581" s="31"/>
      <c r="Z1581" s="31"/>
    </row>
    <row r="1582" ht="22.5" customHeight="1">
      <c r="A1582" s="30" t="s">
        <v>11246</v>
      </c>
      <c r="B1582" s="31" t="s">
        <v>11247</v>
      </c>
      <c r="C1582" s="33"/>
      <c r="D1582" s="31" t="s">
        <v>11248</v>
      </c>
      <c r="E1582" s="31" t="s">
        <v>11249</v>
      </c>
      <c r="F1582" s="31"/>
      <c r="G1582" s="31" t="s">
        <v>25</v>
      </c>
      <c r="H1582" s="31" t="s">
        <v>129</v>
      </c>
      <c r="I1582" s="31" t="s">
        <v>83</v>
      </c>
      <c r="J1582" s="31" t="s">
        <v>84</v>
      </c>
      <c r="K1582" s="31" t="s">
        <v>107</v>
      </c>
      <c r="L1582" s="31" t="s">
        <v>280</v>
      </c>
      <c r="M1582" s="31" t="s">
        <v>89</v>
      </c>
      <c r="N1582" s="31" t="s">
        <v>108</v>
      </c>
      <c r="O1582" s="31"/>
      <c r="P1582" s="31" t="s">
        <v>1723</v>
      </c>
      <c r="Q1582" s="31"/>
      <c r="R1582" s="31"/>
      <c r="S1582" s="31"/>
      <c r="T1582" s="31" t="s">
        <v>1432</v>
      </c>
      <c r="U1582" s="31" t="s">
        <v>11250</v>
      </c>
      <c r="V1582" s="30" t="s">
        <v>11251</v>
      </c>
      <c r="W1582" s="31"/>
      <c r="X1582" s="31"/>
      <c r="Y1582" s="31"/>
      <c r="Z1582" s="31"/>
    </row>
    <row r="1583" ht="22.5" customHeight="1">
      <c r="A1583" s="30" t="s">
        <v>11252</v>
      </c>
      <c r="B1583" s="31" t="s">
        <v>11253</v>
      </c>
      <c r="C1583" s="33"/>
      <c r="D1583" s="31" t="s">
        <v>11254</v>
      </c>
      <c r="E1583" s="31" t="s">
        <v>11255</v>
      </c>
      <c r="F1583" s="31" t="s">
        <v>11256</v>
      </c>
      <c r="G1583" s="31" t="s">
        <v>4280</v>
      </c>
      <c r="H1583" s="31" t="s">
        <v>406</v>
      </c>
      <c r="I1583" s="31" t="s">
        <v>3052</v>
      </c>
      <c r="J1583" s="31" t="s">
        <v>84</v>
      </c>
      <c r="K1583" s="31" t="s">
        <v>85</v>
      </c>
      <c r="L1583" s="31" t="s">
        <v>654</v>
      </c>
      <c r="M1583" s="39" t="s">
        <v>393</v>
      </c>
      <c r="N1583" s="31" t="s">
        <v>542</v>
      </c>
      <c r="O1583" s="31"/>
      <c r="P1583" s="31"/>
      <c r="Q1583" s="31"/>
      <c r="R1583" s="31" t="s">
        <v>93</v>
      </c>
      <c r="S1583" s="31" t="s">
        <v>94</v>
      </c>
      <c r="T1583" s="31" t="s">
        <v>11257</v>
      </c>
      <c r="U1583" s="31" t="s">
        <v>11258</v>
      </c>
      <c r="V1583" s="31"/>
      <c r="W1583" s="31"/>
      <c r="X1583" s="31"/>
      <c r="Y1583" s="31"/>
      <c r="Z1583" s="31"/>
    </row>
    <row r="1584" ht="22.5" customHeight="1">
      <c r="A1584" s="30" t="s">
        <v>11259</v>
      </c>
      <c r="B1584" s="31" t="s">
        <v>11260</v>
      </c>
      <c r="C1584" s="33"/>
      <c r="D1584" s="31" t="s">
        <v>11261</v>
      </c>
      <c r="E1584" s="31" t="s">
        <v>11262</v>
      </c>
      <c r="F1584" s="31" t="s">
        <v>11263</v>
      </c>
      <c r="G1584" s="31" t="s">
        <v>4280</v>
      </c>
      <c r="H1584" s="31" t="s">
        <v>406</v>
      </c>
      <c r="I1584" s="31" t="s">
        <v>1592</v>
      </c>
      <c r="J1584" s="31" t="s">
        <v>84</v>
      </c>
      <c r="K1584" s="31" t="s">
        <v>85</v>
      </c>
      <c r="L1584" s="31" t="s">
        <v>654</v>
      </c>
      <c r="M1584" s="31" t="s">
        <v>41</v>
      </c>
      <c r="N1584" s="31" t="s">
        <v>120</v>
      </c>
      <c r="O1584" s="31" t="s">
        <v>11264</v>
      </c>
      <c r="P1584" s="31" t="s">
        <v>3389</v>
      </c>
      <c r="Q1584" s="31"/>
      <c r="R1584" s="31" t="s">
        <v>93</v>
      </c>
      <c r="S1584" s="31" t="s">
        <v>231</v>
      </c>
      <c r="T1584" s="31" t="s">
        <v>11265</v>
      </c>
      <c r="U1584" s="31" t="s">
        <v>11266</v>
      </c>
      <c r="V1584" s="30" t="s">
        <v>11267</v>
      </c>
      <c r="W1584" s="31"/>
      <c r="X1584" s="31"/>
      <c r="Y1584" s="31"/>
      <c r="Z1584" s="31"/>
    </row>
    <row r="1585" ht="22.5" customHeight="1">
      <c r="A1585" s="30" t="s">
        <v>11268</v>
      </c>
      <c r="B1585" s="31" t="s">
        <v>11269</v>
      </c>
      <c r="C1585" s="33"/>
      <c r="D1585" s="31" t="s">
        <v>11270</v>
      </c>
      <c r="E1585" s="31" t="s">
        <v>11271</v>
      </c>
      <c r="F1585" s="31" t="s">
        <v>11272</v>
      </c>
      <c r="G1585" s="31" t="s">
        <v>4280</v>
      </c>
      <c r="H1585" s="31" t="s">
        <v>406</v>
      </c>
      <c r="I1585" s="31" t="s">
        <v>712</v>
      </c>
      <c r="J1585" s="31" t="s">
        <v>377</v>
      </c>
      <c r="K1585" s="31" t="s">
        <v>85</v>
      </c>
      <c r="L1585" s="31" t="s">
        <v>131</v>
      </c>
      <c r="M1585" s="31" t="s">
        <v>88</v>
      </c>
      <c r="N1585" s="31" t="s">
        <v>89</v>
      </c>
      <c r="O1585" s="31" t="s">
        <v>6151</v>
      </c>
      <c r="P1585" s="31" t="s">
        <v>982</v>
      </c>
      <c r="Q1585" s="31"/>
      <c r="R1585" s="31"/>
      <c r="S1585" s="31" t="s">
        <v>1793</v>
      </c>
      <c r="T1585" s="31" t="s">
        <v>11273</v>
      </c>
      <c r="U1585" s="31" t="s">
        <v>11274</v>
      </c>
      <c r="V1585" s="31"/>
      <c r="W1585" s="31" t="s">
        <v>11275</v>
      </c>
      <c r="X1585" s="31"/>
      <c r="Y1585" s="31"/>
      <c r="Z1585" s="31"/>
    </row>
    <row r="1586" ht="22.5" customHeight="1">
      <c r="A1586" s="30" t="s">
        <v>11276</v>
      </c>
      <c r="B1586" s="31" t="s">
        <v>532</v>
      </c>
      <c r="C1586" s="32" t="s">
        <v>0</v>
      </c>
      <c r="D1586" s="31" t="s">
        <v>11277</v>
      </c>
      <c r="E1586" s="31" t="s">
        <v>11278</v>
      </c>
      <c r="F1586" s="31"/>
      <c r="G1586" s="31" t="s">
        <v>23</v>
      </c>
      <c r="H1586" s="31" t="s">
        <v>142</v>
      </c>
      <c r="I1586" s="31" t="s">
        <v>271</v>
      </c>
      <c r="J1586" s="31" t="s">
        <v>84</v>
      </c>
      <c r="K1586" s="31" t="s">
        <v>173</v>
      </c>
      <c r="L1586" s="31" t="s">
        <v>131</v>
      </c>
      <c r="M1586" s="31" t="s">
        <v>155</v>
      </c>
      <c r="N1586" s="31" t="s">
        <v>52</v>
      </c>
      <c r="O1586" s="31"/>
      <c r="P1586" s="31" t="s">
        <v>2666</v>
      </c>
      <c r="Q1586" s="31"/>
      <c r="R1586" s="31" t="s">
        <v>93</v>
      </c>
      <c r="S1586" s="31" t="s">
        <v>94</v>
      </c>
      <c r="T1586" s="31" t="s">
        <v>11279</v>
      </c>
      <c r="U1586" s="31" t="s">
        <v>11280</v>
      </c>
      <c r="V1586" s="31" t="s">
        <v>11281</v>
      </c>
      <c r="W1586" s="31"/>
      <c r="X1586" s="31"/>
      <c r="Y1586" s="31"/>
      <c r="Z1586" s="31"/>
    </row>
    <row r="1587" ht="22.5" customHeight="1">
      <c r="A1587" s="30" t="s">
        <v>11282</v>
      </c>
      <c r="B1587" s="31" t="s">
        <v>11283</v>
      </c>
      <c r="C1587" s="33"/>
      <c r="D1587" s="31" t="s">
        <v>11284</v>
      </c>
      <c r="E1587" s="31" t="s">
        <v>11285</v>
      </c>
      <c r="F1587" s="31" t="s">
        <v>11286</v>
      </c>
      <c r="G1587" s="31" t="s">
        <v>23</v>
      </c>
      <c r="H1587" s="31" t="s">
        <v>142</v>
      </c>
      <c r="I1587" s="31" t="s">
        <v>183</v>
      </c>
      <c r="J1587" s="31" t="s">
        <v>377</v>
      </c>
      <c r="K1587" s="31" t="s">
        <v>107</v>
      </c>
      <c r="L1587" s="31" t="s">
        <v>280</v>
      </c>
      <c r="M1587" s="31" t="s">
        <v>185</v>
      </c>
      <c r="N1587" s="31" t="s">
        <v>41</v>
      </c>
      <c r="O1587" s="31"/>
      <c r="P1587" s="31" t="s">
        <v>3013</v>
      </c>
      <c r="Q1587" s="31"/>
      <c r="R1587" s="31" t="s">
        <v>93</v>
      </c>
      <c r="S1587" s="31" t="s">
        <v>2222</v>
      </c>
      <c r="T1587" s="31" t="s">
        <v>11287</v>
      </c>
      <c r="U1587" s="31" t="s">
        <v>11288</v>
      </c>
      <c r="V1587" s="30" t="s">
        <v>11289</v>
      </c>
      <c r="W1587" s="31"/>
      <c r="X1587" s="31"/>
      <c r="Y1587" s="31"/>
      <c r="Z1587" s="31"/>
    </row>
    <row r="1588" ht="22.5" customHeight="1">
      <c r="A1588" s="30" t="s">
        <v>11290</v>
      </c>
      <c r="B1588" s="31" t="s">
        <v>11291</v>
      </c>
      <c r="C1588" s="33"/>
      <c r="D1588" s="31" t="s">
        <v>11292</v>
      </c>
      <c r="E1588" s="31" t="s">
        <v>11293</v>
      </c>
      <c r="F1588" s="31"/>
      <c r="G1588" s="31" t="s">
        <v>30</v>
      </c>
      <c r="H1588" s="31" t="s">
        <v>142</v>
      </c>
      <c r="I1588" s="31" t="s">
        <v>143</v>
      </c>
      <c r="J1588" s="31" t="s">
        <v>84</v>
      </c>
      <c r="K1588" s="31"/>
      <c r="L1588" s="31"/>
      <c r="M1588" s="31" t="s">
        <v>108</v>
      </c>
      <c r="N1588" s="31" t="s">
        <v>101</v>
      </c>
      <c r="O1588" s="31"/>
      <c r="P1588" s="31"/>
      <c r="Q1588" s="31"/>
      <c r="R1588" s="31"/>
      <c r="S1588" s="31"/>
      <c r="T1588" s="31" t="s">
        <v>11294</v>
      </c>
      <c r="U1588" s="31" t="s">
        <v>11295</v>
      </c>
      <c r="V1588" s="31"/>
      <c r="W1588" s="31"/>
      <c r="X1588" s="31"/>
      <c r="Y1588" s="31"/>
      <c r="Z1588" s="31"/>
    </row>
    <row r="1589" ht="22.5" customHeight="1">
      <c r="A1589" s="30" t="s">
        <v>11296</v>
      </c>
      <c r="B1589" s="31" t="s">
        <v>11297</v>
      </c>
      <c r="C1589" s="33"/>
      <c r="D1589" s="31" t="s">
        <v>11298</v>
      </c>
      <c r="E1589" s="31" t="s">
        <v>11299</v>
      </c>
      <c r="F1589" s="31"/>
      <c r="G1589" s="31" t="s">
        <v>4280</v>
      </c>
      <c r="H1589" s="31" t="s">
        <v>142</v>
      </c>
      <c r="I1589" s="31" t="s">
        <v>5812</v>
      </c>
      <c r="J1589" s="31" t="s">
        <v>84</v>
      </c>
      <c r="K1589" s="31" t="s">
        <v>173</v>
      </c>
      <c r="L1589" s="31" t="s">
        <v>86</v>
      </c>
      <c r="M1589" s="31" t="s">
        <v>101</v>
      </c>
      <c r="N1589" s="31" t="s">
        <v>155</v>
      </c>
      <c r="O1589" s="31"/>
      <c r="P1589" s="31"/>
      <c r="Q1589" s="31"/>
      <c r="R1589" s="31" t="s">
        <v>93</v>
      </c>
      <c r="S1589" s="31" t="s">
        <v>94</v>
      </c>
      <c r="T1589" s="31" t="s">
        <v>11300</v>
      </c>
      <c r="U1589" s="31" t="s">
        <v>11301</v>
      </c>
      <c r="V1589" s="30" t="s">
        <v>11302</v>
      </c>
      <c r="W1589" s="31"/>
      <c r="X1589" s="31"/>
      <c r="Y1589" s="31"/>
      <c r="Z1589" s="31"/>
    </row>
    <row r="1590" ht="22.5" customHeight="1">
      <c r="A1590" s="30" t="s">
        <v>11303</v>
      </c>
      <c r="B1590" s="31" t="s">
        <v>11304</v>
      </c>
      <c r="C1590" s="33"/>
      <c r="D1590" s="31" t="s">
        <v>11305</v>
      </c>
      <c r="E1590" s="31" t="s">
        <v>11306</v>
      </c>
      <c r="F1590" s="31"/>
      <c r="G1590" s="31" t="s">
        <v>38</v>
      </c>
      <c r="H1590" s="31" t="s">
        <v>142</v>
      </c>
      <c r="I1590" s="31" t="s">
        <v>11307</v>
      </c>
      <c r="J1590" s="31" t="s">
        <v>84</v>
      </c>
      <c r="K1590" s="31" t="s">
        <v>173</v>
      </c>
      <c r="L1590" s="31"/>
      <c r="M1590" s="31" t="s">
        <v>576</v>
      </c>
      <c r="N1590" s="31" t="s">
        <v>602</v>
      </c>
      <c r="O1590" s="31"/>
      <c r="P1590" s="31"/>
      <c r="Q1590" s="31"/>
      <c r="R1590" s="31"/>
      <c r="S1590" s="31"/>
      <c r="T1590" s="31" t="s">
        <v>11308</v>
      </c>
      <c r="U1590" s="31" t="s">
        <v>11309</v>
      </c>
      <c r="V1590" s="31"/>
      <c r="W1590" s="31"/>
      <c r="X1590" s="31"/>
      <c r="Y1590" s="31"/>
      <c r="Z1590" s="31"/>
    </row>
    <row r="1591" ht="22.5" customHeight="1">
      <c r="A1591" s="30" t="s">
        <v>11310</v>
      </c>
      <c r="B1591" s="31" t="s">
        <v>11311</v>
      </c>
      <c r="C1591" s="33"/>
      <c r="D1591" s="31" t="s">
        <v>11312</v>
      </c>
      <c r="E1591" s="31" t="s">
        <v>11313</v>
      </c>
      <c r="F1591" s="31"/>
      <c r="G1591" s="31" t="s">
        <v>37</v>
      </c>
      <c r="H1591" s="31" t="s">
        <v>142</v>
      </c>
      <c r="I1591" s="31" t="s">
        <v>814</v>
      </c>
      <c r="J1591" s="31" t="s">
        <v>84</v>
      </c>
      <c r="K1591" s="31" t="s">
        <v>107</v>
      </c>
      <c r="L1591" s="31" t="s">
        <v>280</v>
      </c>
      <c r="M1591" s="31" t="s">
        <v>41</v>
      </c>
      <c r="N1591" s="31" t="s">
        <v>120</v>
      </c>
      <c r="O1591" s="31"/>
      <c r="P1591" s="31" t="s">
        <v>1208</v>
      </c>
      <c r="Q1591" s="31"/>
      <c r="R1591" s="31" t="s">
        <v>93</v>
      </c>
      <c r="S1591" s="31" t="s">
        <v>94</v>
      </c>
      <c r="T1591" s="31" t="s">
        <v>11314</v>
      </c>
      <c r="U1591" s="31" t="s">
        <v>11315</v>
      </c>
      <c r="V1591" s="30" t="s">
        <v>11316</v>
      </c>
      <c r="W1591" s="31"/>
      <c r="X1591" s="31"/>
      <c r="Y1591" s="31"/>
      <c r="Z1591" s="31"/>
    </row>
    <row r="1592" ht="22.5" customHeight="1">
      <c r="A1592" s="30" t="s">
        <v>11317</v>
      </c>
      <c r="B1592" s="31" t="s">
        <v>11318</v>
      </c>
      <c r="C1592" s="33"/>
      <c r="D1592" s="31" t="s">
        <v>11319</v>
      </c>
      <c r="E1592" s="31" t="s">
        <v>11320</v>
      </c>
      <c r="F1592" s="31" t="s">
        <v>11321</v>
      </c>
      <c r="G1592" s="31" t="s">
        <v>23</v>
      </c>
      <c r="H1592" s="31" t="s">
        <v>142</v>
      </c>
      <c r="I1592" s="31" t="s">
        <v>877</v>
      </c>
      <c r="J1592" s="31" t="s">
        <v>84</v>
      </c>
      <c r="K1592" s="31" t="s">
        <v>173</v>
      </c>
      <c r="L1592" s="31" t="s">
        <v>280</v>
      </c>
      <c r="M1592" s="31" t="s">
        <v>41</v>
      </c>
      <c r="N1592" s="31" t="s">
        <v>120</v>
      </c>
      <c r="O1592" s="31"/>
      <c r="P1592" s="31" t="s">
        <v>503</v>
      </c>
      <c r="Q1592" s="31"/>
      <c r="R1592" s="31" t="s">
        <v>93</v>
      </c>
      <c r="S1592" s="31" t="s">
        <v>94</v>
      </c>
      <c r="T1592" s="31" t="s">
        <v>11322</v>
      </c>
      <c r="U1592" s="31" t="s">
        <v>11323</v>
      </c>
      <c r="V1592" s="31"/>
      <c r="W1592" s="31"/>
      <c r="X1592" s="31"/>
      <c r="Y1592" s="31"/>
      <c r="Z1592" s="31"/>
    </row>
    <row r="1593" ht="22.5" customHeight="1">
      <c r="A1593" s="30" t="s">
        <v>11324</v>
      </c>
      <c r="B1593" s="31" t="s">
        <v>11325</v>
      </c>
      <c r="C1593" s="33"/>
      <c r="D1593" s="31" t="s">
        <v>11326</v>
      </c>
      <c r="E1593" s="31" t="s">
        <v>11327</v>
      </c>
      <c r="F1593" s="31"/>
      <c r="G1593" s="31" t="s">
        <v>25</v>
      </c>
      <c r="H1593" s="31" t="s">
        <v>142</v>
      </c>
      <c r="I1593" s="31" t="s">
        <v>4402</v>
      </c>
      <c r="J1593" s="31" t="s">
        <v>84</v>
      </c>
      <c r="K1593" s="31" t="s">
        <v>173</v>
      </c>
      <c r="L1593" s="31"/>
      <c r="M1593" s="31" t="s">
        <v>41</v>
      </c>
      <c r="N1593" s="31" t="s">
        <v>120</v>
      </c>
      <c r="O1593" s="31"/>
      <c r="P1593" s="31"/>
      <c r="Q1593" s="31"/>
      <c r="R1593" s="31"/>
      <c r="S1593" s="31"/>
      <c r="T1593" s="31" t="s">
        <v>11328</v>
      </c>
      <c r="U1593" s="31" t="s">
        <v>11329</v>
      </c>
      <c r="V1593" s="31"/>
      <c r="W1593" s="31"/>
      <c r="X1593" s="31"/>
      <c r="Y1593" s="31"/>
      <c r="Z1593" s="31"/>
    </row>
    <row r="1594" ht="22.5" customHeight="1">
      <c r="A1594" s="30" t="s">
        <v>11330</v>
      </c>
      <c r="B1594" s="31" t="s">
        <v>11331</v>
      </c>
      <c r="C1594" s="33"/>
      <c r="D1594" s="31" t="s">
        <v>11332</v>
      </c>
      <c r="E1594" s="31" t="s">
        <v>11333</v>
      </c>
      <c r="F1594" s="31" t="s">
        <v>11334</v>
      </c>
      <c r="G1594" s="31" t="s">
        <v>38</v>
      </c>
      <c r="H1594" s="31" t="s">
        <v>142</v>
      </c>
      <c r="I1594" s="31" t="s">
        <v>8739</v>
      </c>
      <c r="J1594" s="31" t="s">
        <v>84</v>
      </c>
      <c r="K1594" s="31" t="s">
        <v>173</v>
      </c>
      <c r="L1594" s="31" t="s">
        <v>131</v>
      </c>
      <c r="M1594" s="31" t="s">
        <v>185</v>
      </c>
      <c r="N1594" s="31" t="s">
        <v>41</v>
      </c>
      <c r="O1594" s="31"/>
      <c r="P1594" s="31" t="s">
        <v>320</v>
      </c>
      <c r="Q1594" s="31"/>
      <c r="R1594" s="31" t="s">
        <v>93</v>
      </c>
      <c r="S1594" s="31" t="s">
        <v>94</v>
      </c>
      <c r="T1594" s="31" t="s">
        <v>11335</v>
      </c>
      <c r="U1594" s="31" t="s">
        <v>11336</v>
      </c>
      <c r="V1594" s="31"/>
      <c r="W1594" s="31"/>
      <c r="X1594" s="31"/>
      <c r="Y1594" s="31"/>
      <c r="Z1594" s="31"/>
    </row>
    <row r="1595" ht="22.5" customHeight="1">
      <c r="A1595" s="30" t="s">
        <v>11337</v>
      </c>
      <c r="B1595" s="31" t="s">
        <v>11338</v>
      </c>
      <c r="C1595" s="33"/>
      <c r="D1595" s="31" t="s">
        <v>11339</v>
      </c>
      <c r="E1595" s="31" t="s">
        <v>11340</v>
      </c>
      <c r="F1595" s="30" t="s">
        <v>11341</v>
      </c>
      <c r="G1595" s="31" t="s">
        <v>35</v>
      </c>
      <c r="H1595" s="31" t="s">
        <v>142</v>
      </c>
      <c r="I1595" s="31" t="s">
        <v>765</v>
      </c>
      <c r="J1595" s="31" t="s">
        <v>84</v>
      </c>
      <c r="K1595" s="31" t="s">
        <v>85</v>
      </c>
      <c r="L1595" s="31" t="s">
        <v>86</v>
      </c>
      <c r="M1595" s="31" t="s">
        <v>52</v>
      </c>
      <c r="N1595" s="31" t="s">
        <v>144</v>
      </c>
      <c r="O1595" s="31"/>
      <c r="P1595" s="31"/>
      <c r="Q1595" s="31"/>
      <c r="R1595" s="31" t="s">
        <v>93</v>
      </c>
      <c r="S1595" s="31" t="s">
        <v>94</v>
      </c>
      <c r="T1595" s="31" t="s">
        <v>11342</v>
      </c>
      <c r="U1595" s="31" t="s">
        <v>11343</v>
      </c>
      <c r="V1595" s="31"/>
      <c r="W1595" s="31"/>
      <c r="X1595" s="31"/>
      <c r="Y1595" s="31"/>
      <c r="Z1595" s="31"/>
    </row>
    <row r="1596" ht="22.5" customHeight="1">
      <c r="A1596" s="30" t="s">
        <v>11344</v>
      </c>
      <c r="B1596" s="31" t="s">
        <v>11345</v>
      </c>
      <c r="C1596" s="33"/>
      <c r="D1596" s="31" t="s">
        <v>11346</v>
      </c>
      <c r="E1596" s="31" t="s">
        <v>11347</v>
      </c>
      <c r="F1596" s="31"/>
      <c r="G1596" s="31" t="s">
        <v>25</v>
      </c>
      <c r="H1596" s="31" t="s">
        <v>142</v>
      </c>
      <c r="I1596" s="31" t="s">
        <v>4402</v>
      </c>
      <c r="J1596" s="31" t="s">
        <v>84</v>
      </c>
      <c r="K1596" s="31"/>
      <c r="L1596" s="31"/>
      <c r="M1596" s="31" t="s">
        <v>88</v>
      </c>
      <c r="N1596" s="31" t="s">
        <v>89</v>
      </c>
      <c r="O1596" s="31"/>
      <c r="P1596" s="31"/>
      <c r="Q1596" s="31"/>
      <c r="R1596" s="31"/>
      <c r="S1596" s="31"/>
      <c r="T1596" s="31" t="s">
        <v>11348</v>
      </c>
      <c r="U1596" s="31" t="s">
        <v>11349</v>
      </c>
      <c r="V1596" s="31"/>
      <c r="W1596" s="31"/>
      <c r="X1596" s="31"/>
      <c r="Y1596" s="31"/>
      <c r="Z1596" s="31"/>
    </row>
    <row r="1597" ht="22.5" customHeight="1">
      <c r="A1597" s="30" t="s">
        <v>11350</v>
      </c>
      <c r="B1597" s="31" t="s">
        <v>11351</v>
      </c>
      <c r="C1597" s="33"/>
      <c r="D1597" s="31" t="s">
        <v>11352</v>
      </c>
      <c r="E1597" s="31" t="s">
        <v>11353</v>
      </c>
      <c r="F1597" s="31" t="s">
        <v>11354</v>
      </c>
      <c r="G1597" s="31" t="s">
        <v>23</v>
      </c>
      <c r="H1597" s="31" t="s">
        <v>142</v>
      </c>
      <c r="I1597" s="31" t="s">
        <v>11355</v>
      </c>
      <c r="J1597" s="31" t="s">
        <v>84</v>
      </c>
      <c r="K1597" s="31" t="s">
        <v>173</v>
      </c>
      <c r="L1597" s="31" t="s">
        <v>226</v>
      </c>
      <c r="M1597" s="31" t="s">
        <v>569</v>
      </c>
      <c r="N1597" s="39" t="s">
        <v>600</v>
      </c>
      <c r="O1597" s="31"/>
      <c r="P1597" s="31" t="s">
        <v>3818</v>
      </c>
      <c r="Q1597" s="31"/>
      <c r="R1597" s="31" t="s">
        <v>93</v>
      </c>
      <c r="S1597" s="31" t="s">
        <v>94</v>
      </c>
      <c r="T1597" s="31" t="s">
        <v>11356</v>
      </c>
      <c r="U1597" s="31" t="s">
        <v>11357</v>
      </c>
      <c r="V1597" s="31"/>
      <c r="W1597" s="31"/>
      <c r="X1597" s="31"/>
      <c r="Y1597" s="31"/>
      <c r="Z1597" s="31"/>
    </row>
    <row r="1598" ht="22.5" customHeight="1">
      <c r="A1598" s="30" t="s">
        <v>11358</v>
      </c>
      <c r="B1598" s="31" t="s">
        <v>11359</v>
      </c>
      <c r="C1598" s="33"/>
      <c r="D1598" s="31" t="s">
        <v>11360</v>
      </c>
      <c r="E1598" s="31" t="s">
        <v>11361</v>
      </c>
      <c r="F1598" s="31"/>
      <c r="G1598" s="31" t="s">
        <v>23</v>
      </c>
      <c r="H1598" s="31" t="s">
        <v>142</v>
      </c>
      <c r="I1598" s="31" t="s">
        <v>860</v>
      </c>
      <c r="J1598" s="31" t="s">
        <v>84</v>
      </c>
      <c r="K1598" s="31"/>
      <c r="L1598" s="31"/>
      <c r="M1598" s="31" t="s">
        <v>52</v>
      </c>
      <c r="N1598" s="31" t="s">
        <v>144</v>
      </c>
      <c r="O1598" s="31"/>
      <c r="P1598" s="31"/>
      <c r="Q1598" s="31"/>
      <c r="R1598" s="31"/>
      <c r="S1598" s="31"/>
      <c r="T1598" s="31" t="s">
        <v>11362</v>
      </c>
      <c r="U1598" s="31" t="s">
        <v>11363</v>
      </c>
      <c r="V1598" s="31"/>
      <c r="W1598" s="31"/>
      <c r="X1598" s="31"/>
      <c r="Y1598" s="31"/>
      <c r="Z1598" s="31"/>
    </row>
    <row r="1599" ht="22.5" customHeight="1">
      <c r="A1599" s="30" t="s">
        <v>11364</v>
      </c>
      <c r="B1599" s="31" t="s">
        <v>11365</v>
      </c>
      <c r="C1599" s="33"/>
      <c r="D1599" s="31" t="s">
        <v>11366</v>
      </c>
      <c r="E1599" s="31" t="s">
        <v>11367</v>
      </c>
      <c r="F1599" s="31" t="s">
        <v>11368</v>
      </c>
      <c r="G1599" s="31" t="s">
        <v>68</v>
      </c>
      <c r="H1599" s="31" t="s">
        <v>142</v>
      </c>
      <c r="I1599" s="31" t="s">
        <v>264</v>
      </c>
      <c r="J1599" s="31" t="s">
        <v>84</v>
      </c>
      <c r="K1599" s="31" t="s">
        <v>85</v>
      </c>
      <c r="L1599" s="31" t="s">
        <v>280</v>
      </c>
      <c r="M1599" s="31" t="s">
        <v>88</v>
      </c>
      <c r="N1599" s="31" t="s">
        <v>89</v>
      </c>
      <c r="O1599" s="31"/>
      <c r="P1599" s="31" t="s">
        <v>230</v>
      </c>
      <c r="Q1599" s="31"/>
      <c r="R1599" s="31" t="s">
        <v>93</v>
      </c>
      <c r="S1599" s="31" t="s">
        <v>94</v>
      </c>
      <c r="T1599" s="31" t="s">
        <v>11369</v>
      </c>
      <c r="U1599" s="31" t="s">
        <v>11370</v>
      </c>
      <c r="V1599" s="31"/>
      <c r="W1599" s="31"/>
      <c r="X1599" s="31"/>
      <c r="Y1599" s="31"/>
      <c r="Z1599" s="31"/>
    </row>
    <row r="1600" ht="22.5" customHeight="1">
      <c r="A1600" s="30" t="s">
        <v>11371</v>
      </c>
      <c r="B1600" s="31" t="s">
        <v>11372</v>
      </c>
      <c r="C1600" s="33"/>
      <c r="D1600" s="31" t="s">
        <v>11373</v>
      </c>
      <c r="E1600" s="31" t="s">
        <v>11374</v>
      </c>
      <c r="F1600" s="31" t="s">
        <v>11375</v>
      </c>
      <c r="G1600" s="31" t="s">
        <v>38</v>
      </c>
      <c r="H1600" s="31" t="s">
        <v>142</v>
      </c>
      <c r="I1600" s="31" t="s">
        <v>119</v>
      </c>
      <c r="J1600" s="31" t="s">
        <v>84</v>
      </c>
      <c r="K1600" s="31" t="s">
        <v>107</v>
      </c>
      <c r="L1600" s="31" t="s">
        <v>86</v>
      </c>
      <c r="M1600" s="31" t="s">
        <v>108</v>
      </c>
      <c r="N1600" s="31" t="s">
        <v>101</v>
      </c>
      <c r="O1600" s="31"/>
      <c r="P1600" s="31"/>
      <c r="Q1600" s="31"/>
      <c r="R1600" s="31" t="s">
        <v>93</v>
      </c>
      <c r="S1600" s="31" t="s">
        <v>94</v>
      </c>
      <c r="T1600" s="31" t="s">
        <v>11376</v>
      </c>
      <c r="U1600" s="31" t="s">
        <v>11377</v>
      </c>
      <c r="V1600" s="31"/>
      <c r="W1600" s="31"/>
      <c r="X1600" s="31"/>
      <c r="Y1600" s="31"/>
      <c r="Z1600" s="31"/>
    </row>
    <row r="1601" ht="22.5" customHeight="1">
      <c r="A1601" s="30" t="s">
        <v>11378</v>
      </c>
      <c r="B1601" s="31" t="s">
        <v>3713</v>
      </c>
      <c r="C1601" s="33"/>
      <c r="D1601" s="31" t="s">
        <v>11379</v>
      </c>
      <c r="E1601" s="31" t="s">
        <v>11380</v>
      </c>
      <c r="F1601" s="31"/>
      <c r="G1601" s="31" t="s">
        <v>29</v>
      </c>
      <c r="H1601" s="31" t="s">
        <v>142</v>
      </c>
      <c r="I1601" s="31" t="s">
        <v>1242</v>
      </c>
      <c r="J1601" s="31" t="s">
        <v>84</v>
      </c>
      <c r="K1601" s="31"/>
      <c r="L1601" s="31"/>
      <c r="M1601" s="31" t="s">
        <v>41</v>
      </c>
      <c r="N1601" s="31" t="s">
        <v>120</v>
      </c>
      <c r="O1601" s="31"/>
      <c r="P1601" s="31"/>
      <c r="Q1601" s="31"/>
      <c r="R1601" s="31"/>
      <c r="S1601" s="31"/>
      <c r="T1601" s="31" t="s">
        <v>11381</v>
      </c>
      <c r="U1601" s="31" t="s">
        <v>11382</v>
      </c>
      <c r="V1601" s="31"/>
      <c r="W1601" s="31"/>
      <c r="X1601" s="31"/>
      <c r="Y1601" s="31"/>
      <c r="Z1601" s="31"/>
    </row>
    <row r="1602" ht="22.5" customHeight="1">
      <c r="A1602" s="30" t="s">
        <v>11383</v>
      </c>
      <c r="B1602" s="31" t="s">
        <v>9549</v>
      </c>
      <c r="C1602" s="33"/>
      <c r="D1602" s="31" t="s">
        <v>11384</v>
      </c>
      <c r="E1602" s="31" t="s">
        <v>11385</v>
      </c>
      <c r="F1602" s="31" t="s">
        <v>11386</v>
      </c>
      <c r="G1602" s="31" t="s">
        <v>38</v>
      </c>
      <c r="H1602" s="31" t="s">
        <v>142</v>
      </c>
      <c r="I1602" s="31" t="s">
        <v>119</v>
      </c>
      <c r="J1602" s="31" t="s">
        <v>84</v>
      </c>
      <c r="K1602" s="31" t="s">
        <v>173</v>
      </c>
      <c r="L1602" s="31" t="s">
        <v>131</v>
      </c>
      <c r="M1602" s="31" t="s">
        <v>542</v>
      </c>
      <c r="N1602" s="31" t="s">
        <v>210</v>
      </c>
      <c r="O1602" s="31"/>
      <c r="P1602" s="31" t="s">
        <v>281</v>
      </c>
      <c r="Q1602" s="31"/>
      <c r="R1602" s="31" t="s">
        <v>93</v>
      </c>
      <c r="S1602" s="31" t="s">
        <v>94</v>
      </c>
      <c r="T1602" s="31" t="s">
        <v>11387</v>
      </c>
      <c r="U1602" s="31" t="s">
        <v>11388</v>
      </c>
      <c r="V1602" s="31"/>
      <c r="W1602" s="31"/>
      <c r="X1602" s="31"/>
      <c r="Y1602" s="31"/>
      <c r="Z1602" s="31"/>
    </row>
    <row r="1603" ht="22.5" customHeight="1">
      <c r="A1603" s="30" t="s">
        <v>11389</v>
      </c>
      <c r="B1603" s="31" t="s">
        <v>11390</v>
      </c>
      <c r="C1603" s="33"/>
      <c r="D1603" s="31" t="s">
        <v>11391</v>
      </c>
      <c r="E1603" s="31" t="s">
        <v>11392</v>
      </c>
      <c r="F1603" s="31"/>
      <c r="G1603" s="31" t="s">
        <v>38</v>
      </c>
      <c r="H1603" s="31" t="s">
        <v>142</v>
      </c>
      <c r="I1603" s="31" t="s">
        <v>712</v>
      </c>
      <c r="J1603" s="31" t="s">
        <v>84</v>
      </c>
      <c r="K1603" s="31"/>
      <c r="L1603" s="31"/>
      <c r="M1603" s="31" t="s">
        <v>152</v>
      </c>
      <c r="N1603" s="31" t="s">
        <v>153</v>
      </c>
      <c r="O1603" s="31"/>
      <c r="P1603" s="31"/>
      <c r="Q1603" s="31"/>
      <c r="R1603" s="31"/>
      <c r="S1603" s="31"/>
      <c r="T1603" s="31" t="s">
        <v>11393</v>
      </c>
      <c r="U1603" s="31" t="s">
        <v>11394</v>
      </c>
      <c r="V1603" s="31"/>
      <c r="W1603" s="31"/>
      <c r="X1603" s="31"/>
      <c r="Y1603" s="31"/>
      <c r="Z1603" s="31"/>
    </row>
    <row r="1604" ht="22.5" customHeight="1">
      <c r="A1604" s="30" t="s">
        <v>11395</v>
      </c>
      <c r="B1604" s="31" t="s">
        <v>11396</v>
      </c>
      <c r="C1604" s="33"/>
      <c r="D1604" s="31" t="s">
        <v>11397</v>
      </c>
      <c r="E1604" s="31" t="s">
        <v>11398</v>
      </c>
      <c r="F1604" s="31"/>
      <c r="G1604" s="31" t="s">
        <v>35</v>
      </c>
      <c r="H1604" s="31" t="s">
        <v>142</v>
      </c>
      <c r="I1604" s="31" t="s">
        <v>264</v>
      </c>
      <c r="J1604" s="31" t="s">
        <v>84</v>
      </c>
      <c r="K1604" s="31" t="s">
        <v>173</v>
      </c>
      <c r="L1604" s="31" t="s">
        <v>226</v>
      </c>
      <c r="M1604" s="31" t="s">
        <v>41</v>
      </c>
      <c r="N1604" s="31" t="s">
        <v>120</v>
      </c>
      <c r="O1604" s="31"/>
      <c r="P1604" s="31" t="s">
        <v>5175</v>
      </c>
      <c r="Q1604" s="31"/>
      <c r="R1604" s="31" t="s">
        <v>93</v>
      </c>
      <c r="S1604" s="31" t="s">
        <v>815</v>
      </c>
      <c r="T1604" s="31" t="s">
        <v>11399</v>
      </c>
      <c r="U1604" s="31" t="s">
        <v>11400</v>
      </c>
      <c r="V1604" s="30" t="s">
        <v>11401</v>
      </c>
      <c r="W1604" s="31"/>
      <c r="X1604" s="31" t="s">
        <v>2670</v>
      </c>
      <c r="Y1604" s="31"/>
      <c r="Z1604" s="31"/>
    </row>
    <row r="1605" ht="22.5" customHeight="1">
      <c r="A1605" s="30" t="s">
        <v>11402</v>
      </c>
      <c r="B1605" s="31" t="s">
        <v>11403</v>
      </c>
      <c r="C1605" s="33"/>
      <c r="D1605" s="31" t="s">
        <v>11404</v>
      </c>
      <c r="E1605" s="31" t="s">
        <v>11405</v>
      </c>
      <c r="F1605" s="30" t="s">
        <v>11406</v>
      </c>
      <c r="G1605" s="31" t="s">
        <v>36</v>
      </c>
      <c r="H1605" s="31" t="s">
        <v>142</v>
      </c>
      <c r="I1605" s="31" t="s">
        <v>686</v>
      </c>
      <c r="J1605" s="31" t="s">
        <v>84</v>
      </c>
      <c r="K1605" s="31" t="s">
        <v>173</v>
      </c>
      <c r="L1605" s="31" t="s">
        <v>86</v>
      </c>
      <c r="M1605" s="31" t="s">
        <v>108</v>
      </c>
      <c r="N1605" s="31" t="s">
        <v>101</v>
      </c>
      <c r="O1605" s="31"/>
      <c r="P1605" s="31" t="s">
        <v>320</v>
      </c>
      <c r="Q1605" s="31"/>
      <c r="R1605" s="31" t="s">
        <v>93</v>
      </c>
      <c r="S1605" s="31" t="s">
        <v>94</v>
      </c>
      <c r="T1605" s="31" t="s">
        <v>11407</v>
      </c>
      <c r="U1605" s="31" t="s">
        <v>11408</v>
      </c>
      <c r="V1605" s="31"/>
      <c r="W1605" s="31"/>
      <c r="X1605" s="31"/>
      <c r="Y1605" s="31"/>
      <c r="Z1605" s="31"/>
    </row>
    <row r="1606" ht="22.5" customHeight="1">
      <c r="A1606" s="30" t="s">
        <v>11409</v>
      </c>
      <c r="B1606" s="31" t="s">
        <v>11410</v>
      </c>
      <c r="C1606" s="33"/>
      <c r="D1606" s="31" t="s">
        <v>11411</v>
      </c>
      <c r="E1606" s="31" t="s">
        <v>11412</v>
      </c>
      <c r="F1606" s="31"/>
      <c r="G1606" s="31" t="s">
        <v>23</v>
      </c>
      <c r="H1606" s="31" t="s">
        <v>1033</v>
      </c>
      <c r="I1606" s="31"/>
      <c r="J1606" s="31"/>
      <c r="K1606" s="31"/>
      <c r="L1606" s="31"/>
      <c r="M1606" s="31"/>
      <c r="N1606" s="31"/>
      <c r="O1606" s="31"/>
      <c r="P1606" s="31"/>
      <c r="Q1606" s="31"/>
      <c r="R1606" s="31"/>
      <c r="S1606" s="31"/>
      <c r="T1606" s="31" t="s">
        <v>11413</v>
      </c>
      <c r="U1606" s="31" t="s">
        <v>11414</v>
      </c>
      <c r="V1606" s="31"/>
      <c r="W1606" s="31"/>
      <c r="X1606" s="31"/>
      <c r="Y1606" s="31"/>
      <c r="Z1606" s="31"/>
    </row>
    <row r="1607" ht="22.5" customHeight="1">
      <c r="A1607" s="30" t="s">
        <v>11415</v>
      </c>
      <c r="B1607" s="31" t="s">
        <v>11416</v>
      </c>
      <c r="C1607" s="33"/>
      <c r="D1607" s="31" t="s">
        <v>11417</v>
      </c>
      <c r="E1607" s="31" t="s">
        <v>11418</v>
      </c>
      <c r="F1607" s="31" t="s">
        <v>11419</v>
      </c>
      <c r="G1607" s="31" t="s">
        <v>36</v>
      </c>
      <c r="H1607" s="31" t="s">
        <v>142</v>
      </c>
      <c r="I1607" s="31" t="s">
        <v>1073</v>
      </c>
      <c r="J1607" s="31" t="s">
        <v>84</v>
      </c>
      <c r="K1607" s="31" t="s">
        <v>173</v>
      </c>
      <c r="L1607" s="31" t="s">
        <v>226</v>
      </c>
      <c r="M1607" s="31" t="s">
        <v>576</v>
      </c>
      <c r="N1607" s="31" t="s">
        <v>602</v>
      </c>
      <c r="O1607" s="31"/>
      <c r="P1607" s="31" t="s">
        <v>586</v>
      </c>
      <c r="Q1607" s="31"/>
      <c r="R1607" s="31" t="s">
        <v>93</v>
      </c>
      <c r="S1607" s="31" t="s">
        <v>94</v>
      </c>
      <c r="T1607" s="31" t="s">
        <v>11420</v>
      </c>
      <c r="U1607" s="31" t="s">
        <v>11421</v>
      </c>
      <c r="V1607" s="31"/>
      <c r="W1607" s="31"/>
      <c r="X1607" s="31"/>
      <c r="Y1607" s="31"/>
      <c r="Z1607" s="31"/>
    </row>
    <row r="1608" ht="22.5" customHeight="1">
      <c r="A1608" s="30" t="s">
        <v>11422</v>
      </c>
      <c r="B1608" s="31" t="s">
        <v>11423</v>
      </c>
      <c r="C1608" s="33"/>
      <c r="D1608" s="31" t="s">
        <v>11424</v>
      </c>
      <c r="E1608" s="31" t="s">
        <v>11425</v>
      </c>
      <c r="F1608" s="31" t="s">
        <v>11426</v>
      </c>
      <c r="G1608" s="31" t="s">
        <v>4280</v>
      </c>
      <c r="H1608" s="31" t="s">
        <v>142</v>
      </c>
      <c r="I1608" s="31" t="s">
        <v>4402</v>
      </c>
      <c r="J1608" s="31" t="s">
        <v>84</v>
      </c>
      <c r="K1608" s="31" t="s">
        <v>173</v>
      </c>
      <c r="L1608" s="31" t="s">
        <v>226</v>
      </c>
      <c r="M1608" s="31" t="s">
        <v>52</v>
      </c>
      <c r="N1608" s="31" t="s">
        <v>144</v>
      </c>
      <c r="O1608" s="31"/>
      <c r="P1608" s="31"/>
      <c r="Q1608" s="31"/>
      <c r="R1608" s="31" t="s">
        <v>93</v>
      </c>
      <c r="S1608" s="31" t="s">
        <v>94</v>
      </c>
      <c r="T1608" s="31" t="s">
        <v>11427</v>
      </c>
      <c r="U1608" s="31" t="s">
        <v>11428</v>
      </c>
      <c r="V1608" s="31"/>
      <c r="W1608" s="31"/>
      <c r="X1608" s="31"/>
      <c r="Y1608" s="31"/>
      <c r="Z1608" s="31"/>
    </row>
    <row r="1609" ht="22.5" customHeight="1">
      <c r="A1609" s="30" t="s">
        <v>11429</v>
      </c>
      <c r="B1609" s="31" t="s">
        <v>11430</v>
      </c>
      <c r="C1609" s="33"/>
      <c r="D1609" s="31" t="s">
        <v>11431</v>
      </c>
      <c r="E1609" s="31" t="s">
        <v>11432</v>
      </c>
      <c r="F1609" s="31" t="s">
        <v>11433</v>
      </c>
      <c r="G1609" s="31" t="s">
        <v>25</v>
      </c>
      <c r="H1609" s="31" t="s">
        <v>142</v>
      </c>
      <c r="I1609" s="31" t="s">
        <v>11434</v>
      </c>
      <c r="J1609" s="31" t="s">
        <v>84</v>
      </c>
      <c r="K1609" s="31" t="s">
        <v>173</v>
      </c>
      <c r="L1609" s="31" t="s">
        <v>280</v>
      </c>
      <c r="M1609" s="31" t="s">
        <v>41</v>
      </c>
      <c r="N1609" s="31" t="s">
        <v>120</v>
      </c>
      <c r="O1609" s="31"/>
      <c r="P1609" s="31" t="s">
        <v>2549</v>
      </c>
      <c r="Q1609" s="31"/>
      <c r="R1609" s="31"/>
      <c r="S1609" s="31"/>
      <c r="T1609" s="31" t="s">
        <v>11435</v>
      </c>
      <c r="U1609" s="31" t="s">
        <v>11436</v>
      </c>
      <c r="V1609" s="31"/>
      <c r="W1609" s="31"/>
      <c r="X1609" s="31"/>
      <c r="Y1609" s="31"/>
      <c r="Z1609" s="31"/>
    </row>
    <row r="1610" ht="22.5" customHeight="1">
      <c r="A1610" s="30" t="s">
        <v>11437</v>
      </c>
      <c r="B1610" s="31" t="s">
        <v>11438</v>
      </c>
      <c r="C1610" s="33"/>
      <c r="D1610" s="31" t="s">
        <v>11439</v>
      </c>
      <c r="E1610" s="31" t="s">
        <v>11440</v>
      </c>
      <c r="F1610" s="31" t="s">
        <v>11441</v>
      </c>
      <c r="G1610" s="31" t="s">
        <v>35</v>
      </c>
      <c r="H1610" s="31" t="s">
        <v>142</v>
      </c>
      <c r="I1610" s="31" t="s">
        <v>11442</v>
      </c>
      <c r="J1610" s="31" t="s">
        <v>84</v>
      </c>
      <c r="K1610" s="31" t="s">
        <v>173</v>
      </c>
      <c r="L1610" s="31" t="s">
        <v>280</v>
      </c>
      <c r="M1610" s="31" t="s">
        <v>88</v>
      </c>
      <c r="N1610" s="31" t="s">
        <v>89</v>
      </c>
      <c r="O1610" s="31"/>
      <c r="P1610" s="31"/>
      <c r="Q1610" s="31"/>
      <c r="R1610" s="31" t="s">
        <v>93</v>
      </c>
      <c r="S1610" s="31" t="s">
        <v>94</v>
      </c>
      <c r="T1610" s="31" t="s">
        <v>11443</v>
      </c>
      <c r="U1610" s="31" t="s">
        <v>11444</v>
      </c>
      <c r="V1610" s="31"/>
      <c r="W1610" s="31"/>
      <c r="X1610" s="31"/>
      <c r="Y1610" s="31"/>
      <c r="Z1610" s="31"/>
    </row>
    <row r="1611" ht="22.5" customHeight="1">
      <c r="A1611" s="30" t="s">
        <v>11445</v>
      </c>
      <c r="B1611" s="31" t="s">
        <v>11446</v>
      </c>
      <c r="C1611" s="33"/>
      <c r="D1611" s="31" t="s">
        <v>11447</v>
      </c>
      <c r="E1611" s="31" t="s">
        <v>11448</v>
      </c>
      <c r="F1611" s="31" t="s">
        <v>11449</v>
      </c>
      <c r="G1611" s="31" t="s">
        <v>11450</v>
      </c>
      <c r="H1611" s="31" t="s">
        <v>142</v>
      </c>
      <c r="I1611" s="31" t="s">
        <v>925</v>
      </c>
      <c r="J1611" s="31" t="s">
        <v>84</v>
      </c>
      <c r="K1611" s="31" t="s">
        <v>107</v>
      </c>
      <c r="L1611" s="31" t="s">
        <v>280</v>
      </c>
      <c r="M1611" s="31" t="s">
        <v>344</v>
      </c>
      <c r="N1611" s="31" t="s">
        <v>190</v>
      </c>
      <c r="O1611" s="31" t="s">
        <v>11451</v>
      </c>
      <c r="P1611" s="31" t="s">
        <v>320</v>
      </c>
      <c r="Q1611" s="30" t="s">
        <v>11452</v>
      </c>
      <c r="R1611" s="31" t="s">
        <v>93</v>
      </c>
      <c r="S1611" s="31" t="s">
        <v>863</v>
      </c>
      <c r="T1611" s="31" t="s">
        <v>11453</v>
      </c>
      <c r="U1611" s="31" t="s">
        <v>11454</v>
      </c>
      <c r="V1611" s="31"/>
      <c r="W1611" s="31"/>
      <c r="X1611" s="31"/>
      <c r="Y1611" s="31"/>
      <c r="Z1611" s="31"/>
    </row>
    <row r="1612" ht="22.5" customHeight="1">
      <c r="A1612" s="30" t="s">
        <v>11455</v>
      </c>
      <c r="B1612" s="31" t="s">
        <v>11456</v>
      </c>
      <c r="C1612" s="33"/>
      <c r="D1612" s="31" t="s">
        <v>11457</v>
      </c>
      <c r="E1612" s="31" t="s">
        <v>11458</v>
      </c>
      <c r="F1612" s="31"/>
      <c r="G1612" s="31" t="s">
        <v>37</v>
      </c>
      <c r="H1612" s="31" t="s">
        <v>142</v>
      </c>
      <c r="I1612" s="31" t="s">
        <v>686</v>
      </c>
      <c r="J1612" s="31" t="s">
        <v>84</v>
      </c>
      <c r="K1612" s="31"/>
      <c r="L1612" s="31"/>
      <c r="M1612" s="31" t="s">
        <v>41</v>
      </c>
      <c r="N1612" s="31" t="s">
        <v>120</v>
      </c>
      <c r="O1612" s="31"/>
      <c r="P1612" s="31"/>
      <c r="Q1612" s="31"/>
      <c r="R1612" s="31"/>
      <c r="S1612" s="31"/>
      <c r="T1612" s="31" t="s">
        <v>11459</v>
      </c>
      <c r="U1612" s="31" t="s">
        <v>11460</v>
      </c>
      <c r="V1612" s="31"/>
      <c r="W1612" s="31"/>
      <c r="X1612" s="31"/>
      <c r="Y1612" s="31"/>
      <c r="Z1612" s="31"/>
    </row>
    <row r="1613" ht="22.5" customHeight="1">
      <c r="A1613" s="30" t="s">
        <v>11461</v>
      </c>
      <c r="B1613" s="31" t="s">
        <v>11462</v>
      </c>
      <c r="C1613" s="33"/>
      <c r="D1613" s="31" t="s">
        <v>11463</v>
      </c>
      <c r="E1613" s="31" t="s">
        <v>11464</v>
      </c>
      <c r="F1613" s="31" t="s">
        <v>11465</v>
      </c>
      <c r="G1613" s="31" t="s">
        <v>25</v>
      </c>
      <c r="H1613" s="31" t="s">
        <v>142</v>
      </c>
      <c r="I1613" s="31" t="s">
        <v>225</v>
      </c>
      <c r="J1613" s="31" t="s">
        <v>84</v>
      </c>
      <c r="K1613" s="31" t="s">
        <v>173</v>
      </c>
      <c r="L1613" s="31" t="s">
        <v>226</v>
      </c>
      <c r="M1613" s="31" t="s">
        <v>52</v>
      </c>
      <c r="N1613" s="31" t="s">
        <v>144</v>
      </c>
      <c r="O1613" s="31"/>
      <c r="P1613" s="31"/>
      <c r="Q1613" s="30" t="s">
        <v>11466</v>
      </c>
      <c r="R1613" s="31" t="s">
        <v>93</v>
      </c>
      <c r="S1613" s="31" t="s">
        <v>689</v>
      </c>
      <c r="T1613" s="31" t="s">
        <v>11467</v>
      </c>
      <c r="U1613" s="31" t="s">
        <v>11468</v>
      </c>
      <c r="V1613" s="31"/>
      <c r="W1613" s="31" t="s">
        <v>11469</v>
      </c>
      <c r="X1613" s="31"/>
      <c r="Y1613" s="31"/>
      <c r="Z1613" s="31"/>
    </row>
    <row r="1614" ht="22.5" customHeight="1">
      <c r="A1614" s="30" t="s">
        <v>11470</v>
      </c>
      <c r="B1614" s="31" t="s">
        <v>11471</v>
      </c>
      <c r="C1614" s="33"/>
      <c r="D1614" s="31" t="s">
        <v>11472</v>
      </c>
      <c r="E1614" s="31" t="s">
        <v>11473</v>
      </c>
      <c r="F1614" s="31"/>
      <c r="G1614" s="31" t="s">
        <v>29</v>
      </c>
      <c r="H1614" s="31" t="s">
        <v>142</v>
      </c>
      <c r="I1614" s="31" t="s">
        <v>119</v>
      </c>
      <c r="J1614" s="31" t="s">
        <v>84</v>
      </c>
      <c r="K1614" s="31"/>
      <c r="L1614" s="31"/>
      <c r="M1614" s="39" t="s">
        <v>227</v>
      </c>
      <c r="N1614" s="39" t="s">
        <v>228</v>
      </c>
      <c r="O1614" s="31"/>
      <c r="P1614" s="31"/>
      <c r="Q1614" s="31"/>
      <c r="R1614" s="31"/>
      <c r="S1614" s="31"/>
      <c r="T1614" s="31" t="s">
        <v>11474</v>
      </c>
      <c r="U1614" s="31" t="s">
        <v>11475</v>
      </c>
      <c r="V1614" s="31"/>
      <c r="W1614" s="31"/>
      <c r="X1614" s="31"/>
      <c r="Y1614" s="31"/>
      <c r="Z1614" s="31"/>
    </row>
    <row r="1615" ht="22.5" customHeight="1">
      <c r="A1615" s="30" t="s">
        <v>11476</v>
      </c>
      <c r="B1615" s="31" t="s">
        <v>11477</v>
      </c>
      <c r="C1615" s="33"/>
      <c r="D1615" s="31" t="s">
        <v>11478</v>
      </c>
      <c r="E1615" s="31" t="s">
        <v>11479</v>
      </c>
      <c r="F1615" s="31" t="s">
        <v>11480</v>
      </c>
      <c r="G1615" s="31" t="s">
        <v>36</v>
      </c>
      <c r="H1615" s="31" t="s">
        <v>142</v>
      </c>
      <c r="I1615" s="31" t="s">
        <v>11307</v>
      </c>
      <c r="J1615" s="31" t="s">
        <v>84</v>
      </c>
      <c r="K1615" s="31" t="s">
        <v>85</v>
      </c>
      <c r="L1615" s="31" t="s">
        <v>226</v>
      </c>
      <c r="M1615" s="31" t="s">
        <v>602</v>
      </c>
      <c r="N1615" s="31" t="s">
        <v>502</v>
      </c>
      <c r="O1615" s="31"/>
      <c r="P1615" s="31" t="s">
        <v>492</v>
      </c>
      <c r="Q1615" s="31"/>
      <c r="R1615" s="31" t="s">
        <v>93</v>
      </c>
      <c r="S1615" s="31" t="s">
        <v>94</v>
      </c>
      <c r="T1615" s="31" t="s">
        <v>11481</v>
      </c>
      <c r="U1615" s="31" t="s">
        <v>11482</v>
      </c>
      <c r="V1615" s="31"/>
      <c r="W1615" s="31"/>
      <c r="X1615" s="31"/>
      <c r="Y1615" s="31"/>
      <c r="Z1615" s="31"/>
    </row>
    <row r="1616" ht="22.5" customHeight="1">
      <c r="A1616" s="30" t="s">
        <v>11483</v>
      </c>
      <c r="B1616" s="31" t="s">
        <v>9270</v>
      </c>
      <c r="C1616" s="33"/>
      <c r="D1616" s="31" t="s">
        <v>11484</v>
      </c>
      <c r="E1616" s="31" t="s">
        <v>11485</v>
      </c>
      <c r="F1616" s="31" t="s">
        <v>11486</v>
      </c>
      <c r="G1616" s="31" t="s">
        <v>36</v>
      </c>
      <c r="H1616" s="31" t="s">
        <v>142</v>
      </c>
      <c r="I1616" s="31" t="s">
        <v>143</v>
      </c>
      <c r="J1616" s="31" t="s">
        <v>84</v>
      </c>
      <c r="K1616" s="31" t="s">
        <v>173</v>
      </c>
      <c r="L1616" s="31" t="s">
        <v>131</v>
      </c>
      <c r="M1616" s="31" t="s">
        <v>101</v>
      </c>
      <c r="N1616" s="31" t="s">
        <v>155</v>
      </c>
      <c r="O1616" s="31"/>
      <c r="P1616" s="31" t="s">
        <v>714</v>
      </c>
      <c r="Q1616" s="31"/>
      <c r="R1616" s="31" t="s">
        <v>93</v>
      </c>
      <c r="S1616" s="31" t="s">
        <v>94</v>
      </c>
      <c r="T1616" s="31" t="s">
        <v>11487</v>
      </c>
      <c r="U1616" s="31" t="s">
        <v>11488</v>
      </c>
      <c r="V1616" s="31"/>
      <c r="W1616" s="31"/>
      <c r="X1616" s="31"/>
      <c r="Y1616" s="31"/>
      <c r="Z1616" s="31"/>
    </row>
    <row r="1617" ht="22.5" customHeight="1">
      <c r="A1617" s="30" t="s">
        <v>11489</v>
      </c>
      <c r="B1617" s="31" t="s">
        <v>11490</v>
      </c>
      <c r="C1617" s="33"/>
      <c r="D1617" s="31" t="s">
        <v>11491</v>
      </c>
      <c r="E1617" s="31" t="s">
        <v>11492</v>
      </c>
      <c r="F1617" s="31"/>
      <c r="G1617" s="31" t="s">
        <v>23</v>
      </c>
      <c r="H1617" s="31" t="s">
        <v>129</v>
      </c>
      <c r="I1617" s="31" t="s">
        <v>1870</v>
      </c>
      <c r="J1617" s="31" t="s">
        <v>84</v>
      </c>
      <c r="K1617" s="31" t="s">
        <v>85</v>
      </c>
      <c r="L1617" s="31" t="s">
        <v>280</v>
      </c>
      <c r="M1617" s="31" t="s">
        <v>602</v>
      </c>
      <c r="N1617" s="31" t="s">
        <v>502</v>
      </c>
      <c r="O1617" s="31"/>
      <c r="P1617" s="31" t="s">
        <v>2029</v>
      </c>
      <c r="Q1617" s="31"/>
      <c r="R1617" s="31"/>
      <c r="S1617" s="31" t="s">
        <v>133</v>
      </c>
      <c r="T1617" s="31" t="s">
        <v>11493</v>
      </c>
      <c r="U1617" s="31" t="s">
        <v>11494</v>
      </c>
      <c r="V1617" s="30" t="s">
        <v>11495</v>
      </c>
      <c r="W1617" s="31"/>
      <c r="X1617" s="31"/>
      <c r="Y1617" s="31"/>
      <c r="Z1617" s="31"/>
    </row>
    <row r="1618" ht="22.5" customHeight="1">
      <c r="A1618" s="30" t="s">
        <v>11496</v>
      </c>
      <c r="B1618" s="31" t="s">
        <v>11497</v>
      </c>
      <c r="C1618" s="33"/>
      <c r="D1618" s="31" t="s">
        <v>78</v>
      </c>
      <c r="E1618" s="31" t="s">
        <v>11498</v>
      </c>
      <c r="F1618" s="31"/>
      <c r="G1618" s="31"/>
      <c r="H1618" s="31" t="s">
        <v>129</v>
      </c>
      <c r="I1618" s="31"/>
      <c r="J1618" s="31"/>
      <c r="K1618" s="31"/>
      <c r="L1618" s="31"/>
      <c r="M1618" s="31"/>
      <c r="N1618" s="31"/>
      <c r="O1618" s="31"/>
      <c r="P1618" s="31"/>
      <c r="Q1618" s="31"/>
      <c r="R1618" s="31"/>
      <c r="S1618" s="31"/>
      <c r="T1618" s="31"/>
      <c r="U1618" s="31" t="s">
        <v>11499</v>
      </c>
      <c r="V1618" s="31"/>
      <c r="W1618" s="31"/>
      <c r="X1618" s="31"/>
      <c r="Y1618" s="31"/>
      <c r="Z1618" s="31"/>
    </row>
    <row r="1619" ht="22.5" customHeight="1">
      <c r="A1619" s="30" t="s">
        <v>11500</v>
      </c>
      <c r="B1619" s="31" t="s">
        <v>8467</v>
      </c>
      <c r="C1619" s="32" t="s">
        <v>2</v>
      </c>
      <c r="D1619" s="31" t="s">
        <v>11501</v>
      </c>
      <c r="E1619" s="31" t="s">
        <v>11502</v>
      </c>
      <c r="F1619" s="31" t="s">
        <v>11503</v>
      </c>
      <c r="G1619" s="31" t="s">
        <v>38</v>
      </c>
      <c r="H1619" s="31" t="s">
        <v>142</v>
      </c>
      <c r="I1619" s="31" t="s">
        <v>2210</v>
      </c>
      <c r="J1619" s="31" t="s">
        <v>84</v>
      </c>
      <c r="K1619" s="31" t="s">
        <v>173</v>
      </c>
      <c r="L1619" s="31" t="s">
        <v>131</v>
      </c>
      <c r="M1619" s="31" t="s">
        <v>88</v>
      </c>
      <c r="N1619" s="31" t="s">
        <v>89</v>
      </c>
      <c r="O1619" s="31" t="s">
        <v>11504</v>
      </c>
      <c r="P1619" s="31" t="s">
        <v>399</v>
      </c>
      <c r="Q1619" s="30" t="s">
        <v>11505</v>
      </c>
      <c r="R1619" s="31" t="s">
        <v>93</v>
      </c>
      <c r="S1619" s="31" t="s">
        <v>863</v>
      </c>
      <c r="T1619" s="31" t="s">
        <v>11506</v>
      </c>
      <c r="U1619" s="31" t="s">
        <v>11507</v>
      </c>
      <c r="V1619" s="31"/>
      <c r="W1619" s="31"/>
      <c r="X1619" s="31"/>
      <c r="Y1619" s="31"/>
      <c r="Z1619" s="31"/>
    </row>
    <row r="1620" ht="22.5" customHeight="1">
      <c r="A1620" s="30" t="s">
        <v>11508</v>
      </c>
      <c r="B1620" s="31" t="s">
        <v>11509</v>
      </c>
      <c r="C1620" s="33"/>
      <c r="D1620" s="31" t="s">
        <v>11510</v>
      </c>
      <c r="E1620" s="31" t="s">
        <v>11511</v>
      </c>
      <c r="F1620" s="31"/>
      <c r="G1620" s="31" t="s">
        <v>38</v>
      </c>
      <c r="H1620" s="31" t="s">
        <v>142</v>
      </c>
      <c r="I1620" s="31" t="s">
        <v>1722</v>
      </c>
      <c r="J1620" s="31" t="s">
        <v>377</v>
      </c>
      <c r="K1620" s="31"/>
      <c r="L1620" s="31"/>
      <c r="M1620" s="31" t="s">
        <v>344</v>
      </c>
      <c r="N1620" s="31" t="s">
        <v>190</v>
      </c>
      <c r="O1620" s="31"/>
      <c r="P1620" s="31"/>
      <c r="Q1620" s="31"/>
      <c r="R1620" s="31"/>
      <c r="S1620" s="31"/>
      <c r="T1620" s="31" t="s">
        <v>11512</v>
      </c>
      <c r="U1620" s="31" t="s">
        <v>11513</v>
      </c>
      <c r="V1620" s="31"/>
      <c r="W1620" s="31"/>
      <c r="X1620" s="31"/>
      <c r="Y1620" s="31"/>
      <c r="Z1620" s="31"/>
    </row>
    <row r="1621" ht="22.5" customHeight="1">
      <c r="A1621" s="30" t="s">
        <v>11514</v>
      </c>
      <c r="B1621" s="31" t="s">
        <v>11515</v>
      </c>
      <c r="C1621" s="33"/>
      <c r="D1621" s="31" t="s">
        <v>11516</v>
      </c>
      <c r="E1621" s="31" t="s">
        <v>11517</v>
      </c>
      <c r="F1621" s="31"/>
      <c r="G1621" s="31" t="s">
        <v>38</v>
      </c>
      <c r="H1621" s="31" t="s">
        <v>142</v>
      </c>
      <c r="I1621" s="31" t="s">
        <v>4402</v>
      </c>
      <c r="J1621" s="31" t="s">
        <v>84</v>
      </c>
      <c r="K1621" s="31"/>
      <c r="L1621" s="31"/>
      <c r="M1621" s="31" t="s">
        <v>41</v>
      </c>
      <c r="N1621" s="31" t="s">
        <v>120</v>
      </c>
      <c r="O1621" s="31"/>
      <c r="P1621" s="31"/>
      <c r="Q1621" s="31"/>
      <c r="R1621" s="31"/>
      <c r="S1621" s="31"/>
      <c r="T1621" s="31" t="s">
        <v>11518</v>
      </c>
      <c r="U1621" s="31" t="s">
        <v>11519</v>
      </c>
      <c r="V1621" s="31"/>
      <c r="W1621" s="31"/>
      <c r="X1621" s="31"/>
      <c r="Y1621" s="31"/>
      <c r="Z1621" s="31"/>
    </row>
    <row r="1622" ht="22.5" customHeight="1">
      <c r="A1622" s="30" t="s">
        <v>11520</v>
      </c>
      <c r="B1622" s="31" t="s">
        <v>11521</v>
      </c>
      <c r="C1622" s="33"/>
      <c r="D1622" s="31" t="s">
        <v>11522</v>
      </c>
      <c r="E1622" s="31" t="s">
        <v>11523</v>
      </c>
      <c r="F1622" s="31" t="s">
        <v>11524</v>
      </c>
      <c r="G1622" s="31" t="s">
        <v>38</v>
      </c>
      <c r="H1622" s="31" t="s">
        <v>142</v>
      </c>
      <c r="I1622" s="31" t="s">
        <v>465</v>
      </c>
      <c r="J1622" s="31" t="s">
        <v>84</v>
      </c>
      <c r="K1622" s="31" t="s">
        <v>173</v>
      </c>
      <c r="L1622" s="31" t="s">
        <v>280</v>
      </c>
      <c r="M1622" s="39" t="s">
        <v>227</v>
      </c>
      <c r="N1622" s="39" t="s">
        <v>228</v>
      </c>
      <c r="O1622" s="31"/>
      <c r="P1622" s="31" t="s">
        <v>320</v>
      </c>
      <c r="Q1622" s="31"/>
      <c r="R1622" s="31" t="s">
        <v>93</v>
      </c>
      <c r="S1622" s="31" t="s">
        <v>94</v>
      </c>
      <c r="T1622" s="31" t="s">
        <v>11525</v>
      </c>
      <c r="U1622" s="31" t="s">
        <v>11526</v>
      </c>
      <c r="V1622" s="31"/>
      <c r="W1622" s="31"/>
      <c r="X1622" s="31"/>
      <c r="Y1622" s="31"/>
      <c r="Z1622" s="31"/>
    </row>
    <row r="1623" ht="22.5" customHeight="1">
      <c r="A1623" s="30" t="s">
        <v>11527</v>
      </c>
      <c r="B1623" s="31" t="s">
        <v>11528</v>
      </c>
      <c r="C1623" s="33"/>
      <c r="D1623" s="31" t="s">
        <v>11529</v>
      </c>
      <c r="E1623" s="31" t="s">
        <v>11530</v>
      </c>
      <c r="F1623" s="31" t="s">
        <v>11531</v>
      </c>
      <c r="G1623" s="31" t="s">
        <v>23</v>
      </c>
      <c r="H1623" s="31" t="s">
        <v>142</v>
      </c>
      <c r="I1623" s="31" t="s">
        <v>860</v>
      </c>
      <c r="J1623" s="31" t="s">
        <v>84</v>
      </c>
      <c r="K1623" s="31" t="s">
        <v>107</v>
      </c>
      <c r="L1623" s="31" t="s">
        <v>86</v>
      </c>
      <c r="M1623" s="31" t="s">
        <v>120</v>
      </c>
      <c r="N1623" s="31" t="s">
        <v>88</v>
      </c>
      <c r="O1623" s="31"/>
      <c r="P1623" s="31"/>
      <c r="Q1623" s="31"/>
      <c r="R1623" s="31" t="s">
        <v>93</v>
      </c>
      <c r="S1623" s="31" t="s">
        <v>94</v>
      </c>
      <c r="T1623" s="31" t="s">
        <v>11532</v>
      </c>
      <c r="U1623" s="31" t="s">
        <v>11533</v>
      </c>
      <c r="V1623" s="31"/>
      <c r="W1623" s="31"/>
      <c r="X1623" s="31"/>
      <c r="Y1623" s="31"/>
      <c r="Z1623" s="31"/>
    </row>
    <row r="1624" ht="22.5" customHeight="1">
      <c r="A1624" s="30" t="s">
        <v>11534</v>
      </c>
      <c r="B1624" s="31" t="s">
        <v>8830</v>
      </c>
      <c r="C1624" s="32" t="s">
        <v>1</v>
      </c>
      <c r="D1624" s="31" t="s">
        <v>11535</v>
      </c>
      <c r="E1624" s="31" t="s">
        <v>11536</v>
      </c>
      <c r="F1624" s="31" t="s">
        <v>11537</v>
      </c>
      <c r="G1624" s="31" t="s">
        <v>23</v>
      </c>
      <c r="H1624" s="31" t="s">
        <v>142</v>
      </c>
      <c r="I1624" s="31" t="s">
        <v>935</v>
      </c>
      <c r="J1624" s="31" t="s">
        <v>84</v>
      </c>
      <c r="K1624" s="31" t="s">
        <v>85</v>
      </c>
      <c r="L1624" s="31" t="s">
        <v>226</v>
      </c>
      <c r="M1624" s="31" t="s">
        <v>120</v>
      </c>
      <c r="N1624" s="31" t="s">
        <v>88</v>
      </c>
      <c r="O1624" s="31"/>
      <c r="P1624" s="31" t="s">
        <v>109</v>
      </c>
      <c r="Q1624" s="31"/>
      <c r="R1624" s="31" t="s">
        <v>93</v>
      </c>
      <c r="S1624" s="31" t="s">
        <v>94</v>
      </c>
      <c r="T1624" s="31" t="s">
        <v>11538</v>
      </c>
      <c r="U1624" s="31" t="s">
        <v>11539</v>
      </c>
      <c r="V1624" s="31"/>
      <c r="W1624" s="31"/>
      <c r="X1624" s="31"/>
      <c r="Y1624" s="31"/>
      <c r="Z1624" s="31"/>
    </row>
    <row r="1625" ht="22.5" customHeight="1">
      <c r="A1625" s="30" t="s">
        <v>11540</v>
      </c>
      <c r="B1625" s="31" t="s">
        <v>11541</v>
      </c>
      <c r="C1625" s="33"/>
      <c r="D1625" s="31" t="s">
        <v>11542</v>
      </c>
      <c r="E1625" s="31" t="s">
        <v>11543</v>
      </c>
      <c r="F1625" s="31"/>
      <c r="G1625" s="31" t="s">
        <v>23</v>
      </c>
      <c r="H1625" s="31" t="s">
        <v>142</v>
      </c>
      <c r="I1625" s="31" t="s">
        <v>303</v>
      </c>
      <c r="J1625" s="31" t="s">
        <v>377</v>
      </c>
      <c r="K1625" s="31"/>
      <c r="L1625" s="31"/>
      <c r="M1625" s="31" t="s">
        <v>41</v>
      </c>
      <c r="N1625" s="31" t="s">
        <v>120</v>
      </c>
      <c r="O1625" s="31"/>
      <c r="P1625" s="31"/>
      <c r="Q1625" s="31"/>
      <c r="R1625" s="31"/>
      <c r="S1625" s="31"/>
      <c r="T1625" s="31" t="s">
        <v>11544</v>
      </c>
      <c r="U1625" s="31" t="s">
        <v>11545</v>
      </c>
      <c r="V1625" s="31"/>
      <c r="W1625" s="31"/>
      <c r="X1625" s="31"/>
      <c r="Y1625" s="31"/>
      <c r="Z1625" s="31"/>
    </row>
    <row r="1626" ht="22.5" customHeight="1">
      <c r="A1626" s="30" t="s">
        <v>11546</v>
      </c>
      <c r="B1626" s="31" t="s">
        <v>11547</v>
      </c>
      <c r="C1626" s="33"/>
      <c r="D1626" s="31" t="s">
        <v>11548</v>
      </c>
      <c r="E1626" s="31" t="s">
        <v>11549</v>
      </c>
      <c r="F1626" s="31"/>
      <c r="G1626" s="31" t="s">
        <v>23</v>
      </c>
      <c r="H1626" s="31" t="s">
        <v>142</v>
      </c>
      <c r="I1626" s="31" t="s">
        <v>119</v>
      </c>
      <c r="J1626" s="31" t="s">
        <v>184</v>
      </c>
      <c r="K1626" s="31"/>
      <c r="L1626" s="31"/>
      <c r="M1626" s="31" t="s">
        <v>41</v>
      </c>
      <c r="N1626" s="31" t="s">
        <v>120</v>
      </c>
      <c r="O1626" s="31"/>
      <c r="P1626" s="31"/>
      <c r="Q1626" s="31"/>
      <c r="R1626" s="31"/>
      <c r="S1626" s="31"/>
      <c r="T1626" s="31" t="s">
        <v>11550</v>
      </c>
      <c r="U1626" s="31" t="s">
        <v>11551</v>
      </c>
      <c r="V1626" s="31"/>
      <c r="W1626" s="31"/>
      <c r="X1626" s="31"/>
      <c r="Y1626" s="31"/>
      <c r="Z1626" s="31"/>
    </row>
    <row r="1627" ht="22.5" customHeight="1">
      <c r="A1627" s="30" t="s">
        <v>11552</v>
      </c>
      <c r="B1627" s="31" t="s">
        <v>11553</v>
      </c>
      <c r="C1627" s="33"/>
      <c r="D1627" s="31" t="s">
        <v>11554</v>
      </c>
      <c r="E1627" s="31" t="s">
        <v>11555</v>
      </c>
      <c r="F1627" s="31"/>
      <c r="G1627" s="31" t="s">
        <v>23</v>
      </c>
      <c r="H1627" s="31" t="s">
        <v>142</v>
      </c>
      <c r="I1627" s="31" t="s">
        <v>143</v>
      </c>
      <c r="J1627" s="31" t="s">
        <v>84</v>
      </c>
      <c r="K1627" s="31" t="s">
        <v>85</v>
      </c>
      <c r="L1627" s="31" t="s">
        <v>280</v>
      </c>
      <c r="M1627" s="31" t="s">
        <v>542</v>
      </c>
      <c r="N1627" s="31" t="s">
        <v>41</v>
      </c>
      <c r="O1627" s="31"/>
      <c r="P1627" s="31"/>
      <c r="Q1627" s="31"/>
      <c r="R1627" s="31"/>
      <c r="S1627" s="31"/>
      <c r="T1627" s="31" t="s">
        <v>11556</v>
      </c>
      <c r="U1627" s="31" t="s">
        <v>11557</v>
      </c>
      <c r="V1627" s="31"/>
      <c r="W1627" s="31"/>
      <c r="X1627" s="31"/>
      <c r="Y1627" s="31"/>
      <c r="Z1627" s="31"/>
    </row>
    <row r="1628" ht="22.5" customHeight="1">
      <c r="A1628" s="30" t="s">
        <v>11558</v>
      </c>
      <c r="B1628" s="31" t="s">
        <v>11559</v>
      </c>
      <c r="C1628" s="33"/>
      <c r="D1628" s="31" t="s">
        <v>11560</v>
      </c>
      <c r="E1628" s="31" t="s">
        <v>11561</v>
      </c>
      <c r="F1628" s="31"/>
      <c r="G1628" s="31" t="s">
        <v>25</v>
      </c>
      <c r="H1628" s="31" t="s">
        <v>129</v>
      </c>
      <c r="I1628" s="31" t="s">
        <v>8361</v>
      </c>
      <c r="J1628" s="31" t="s">
        <v>84</v>
      </c>
      <c r="K1628" s="31" t="s">
        <v>85</v>
      </c>
      <c r="L1628" s="31" t="s">
        <v>131</v>
      </c>
      <c r="M1628" s="31" t="s">
        <v>108</v>
      </c>
      <c r="N1628" s="31" t="s">
        <v>101</v>
      </c>
      <c r="O1628" s="31"/>
      <c r="P1628" s="31" t="s">
        <v>320</v>
      </c>
      <c r="Q1628" s="31"/>
      <c r="R1628" s="31"/>
      <c r="S1628" s="31" t="s">
        <v>133</v>
      </c>
      <c r="T1628" s="31" t="s">
        <v>1432</v>
      </c>
      <c r="U1628" s="31" t="s">
        <v>11562</v>
      </c>
      <c r="V1628" s="30" t="s">
        <v>11563</v>
      </c>
      <c r="W1628" s="31"/>
      <c r="X1628" s="31"/>
      <c r="Y1628" s="31"/>
      <c r="Z1628" s="31"/>
    </row>
    <row r="1629" ht="22.5" customHeight="1">
      <c r="A1629" s="30" t="s">
        <v>11564</v>
      </c>
      <c r="B1629" s="31" t="s">
        <v>11565</v>
      </c>
      <c r="C1629" s="33"/>
      <c r="D1629" s="31" t="s">
        <v>11566</v>
      </c>
      <c r="E1629" s="31" t="s">
        <v>11567</v>
      </c>
      <c r="F1629" s="31"/>
      <c r="G1629" s="31" t="s">
        <v>25</v>
      </c>
      <c r="H1629" s="31" t="s">
        <v>129</v>
      </c>
      <c r="I1629" s="31" t="s">
        <v>6831</v>
      </c>
      <c r="J1629" s="31" t="s">
        <v>84</v>
      </c>
      <c r="K1629" s="31" t="s">
        <v>107</v>
      </c>
      <c r="L1629" s="31" t="s">
        <v>86</v>
      </c>
      <c r="M1629" s="31" t="s">
        <v>108</v>
      </c>
      <c r="N1629" s="31" t="s">
        <v>101</v>
      </c>
      <c r="O1629" s="31"/>
      <c r="P1629" s="31" t="s">
        <v>586</v>
      </c>
      <c r="Q1629" s="31"/>
      <c r="R1629" s="31"/>
      <c r="S1629" s="31" t="s">
        <v>133</v>
      </c>
      <c r="T1629" s="31" t="s">
        <v>1904</v>
      </c>
      <c r="U1629" s="31" t="s">
        <v>11569</v>
      </c>
      <c r="V1629" s="30" t="s">
        <v>11570</v>
      </c>
      <c r="W1629" s="31"/>
      <c r="X1629" s="31"/>
      <c r="Y1629" s="31"/>
      <c r="Z1629" s="31"/>
    </row>
    <row r="1630" ht="22.5" customHeight="1">
      <c r="A1630" s="30" t="s">
        <v>11571</v>
      </c>
      <c r="B1630" s="31" t="s">
        <v>11572</v>
      </c>
      <c r="C1630" s="33"/>
      <c r="D1630" s="31" t="s">
        <v>11573</v>
      </c>
      <c r="E1630" s="31" t="s">
        <v>11574</v>
      </c>
      <c r="F1630" s="31"/>
      <c r="G1630" s="31" t="s">
        <v>30</v>
      </c>
      <c r="H1630" s="31" t="s">
        <v>129</v>
      </c>
      <c r="I1630" s="31" t="s">
        <v>490</v>
      </c>
      <c r="J1630" s="31" t="s">
        <v>84</v>
      </c>
      <c r="K1630" s="31" t="s">
        <v>85</v>
      </c>
      <c r="L1630" s="31" t="s">
        <v>280</v>
      </c>
      <c r="M1630" s="31" t="s">
        <v>89</v>
      </c>
      <c r="N1630" s="31" t="s">
        <v>108</v>
      </c>
      <c r="O1630" s="31"/>
      <c r="P1630" s="31" t="s">
        <v>132</v>
      </c>
      <c r="Q1630" s="31"/>
      <c r="R1630" s="31"/>
      <c r="S1630" s="31"/>
      <c r="T1630" s="31" t="s">
        <v>11575</v>
      </c>
      <c r="U1630" s="31" t="s">
        <v>11576</v>
      </c>
      <c r="V1630" s="30" t="s">
        <v>11577</v>
      </c>
      <c r="W1630" s="31"/>
      <c r="X1630" s="31"/>
      <c r="Y1630" s="31"/>
      <c r="Z1630" s="31"/>
    </row>
    <row r="1631" ht="22.5" customHeight="1">
      <c r="A1631" s="30" t="s">
        <v>11578</v>
      </c>
      <c r="B1631" s="31" t="s">
        <v>11579</v>
      </c>
      <c r="C1631" s="33"/>
      <c r="D1631" s="31" t="s">
        <v>78</v>
      </c>
      <c r="E1631" s="31" t="s">
        <v>11580</v>
      </c>
      <c r="F1631" s="31" t="s">
        <v>11581</v>
      </c>
      <c r="G1631" s="31" t="s">
        <v>25</v>
      </c>
      <c r="H1631" s="31" t="s">
        <v>82</v>
      </c>
      <c r="I1631" s="31" t="s">
        <v>490</v>
      </c>
      <c r="J1631" s="31" t="s">
        <v>84</v>
      </c>
      <c r="K1631" s="31" t="s">
        <v>85</v>
      </c>
      <c r="L1631" s="31" t="s">
        <v>280</v>
      </c>
      <c r="M1631" s="31" t="s">
        <v>185</v>
      </c>
      <c r="N1631" s="31" t="s">
        <v>88</v>
      </c>
      <c r="O1631" s="31"/>
      <c r="P1631" s="31"/>
      <c r="Q1631" s="31"/>
      <c r="R1631" s="31"/>
      <c r="S1631" s="31"/>
      <c r="T1631" s="31" t="s">
        <v>3340</v>
      </c>
      <c r="U1631" s="31" t="s">
        <v>11582</v>
      </c>
      <c r="V1631" s="31"/>
      <c r="W1631" s="31"/>
      <c r="X1631" s="31"/>
      <c r="Y1631" s="31"/>
      <c r="Z1631" s="31"/>
    </row>
    <row r="1632" ht="22.5" customHeight="1">
      <c r="A1632" s="30" t="s">
        <v>11583</v>
      </c>
      <c r="B1632" s="31" t="s">
        <v>11584</v>
      </c>
      <c r="C1632" s="33"/>
      <c r="D1632" s="31" t="s">
        <v>11585</v>
      </c>
      <c r="E1632" s="31" t="s">
        <v>11586</v>
      </c>
      <c r="F1632" s="31"/>
      <c r="G1632" s="31" t="s">
        <v>38</v>
      </c>
      <c r="H1632" s="31" t="s">
        <v>142</v>
      </c>
      <c r="I1632" s="31" t="s">
        <v>1073</v>
      </c>
      <c r="J1632" s="31" t="s">
        <v>84</v>
      </c>
      <c r="K1632" s="31"/>
      <c r="L1632" s="31"/>
      <c r="M1632" s="31" t="s">
        <v>542</v>
      </c>
      <c r="N1632" s="31" t="s">
        <v>210</v>
      </c>
      <c r="O1632" s="31"/>
      <c r="P1632" s="31"/>
      <c r="Q1632" s="31"/>
      <c r="R1632" s="31"/>
      <c r="S1632" s="31"/>
      <c r="T1632" s="31" t="s">
        <v>11587</v>
      </c>
      <c r="U1632" s="31" t="s">
        <v>11588</v>
      </c>
      <c r="V1632" s="31"/>
      <c r="W1632" s="31"/>
      <c r="X1632" s="31"/>
      <c r="Y1632" s="31"/>
      <c r="Z1632" s="31"/>
    </row>
    <row r="1633" ht="22.5" customHeight="1">
      <c r="A1633" s="30" t="s">
        <v>11589</v>
      </c>
      <c r="B1633" s="39" t="s">
        <v>11590</v>
      </c>
      <c r="C1633" s="33"/>
      <c r="D1633" s="31" t="s">
        <v>11591</v>
      </c>
      <c r="E1633" s="31" t="s">
        <v>11592</v>
      </c>
      <c r="F1633" s="31" t="s">
        <v>11593</v>
      </c>
      <c r="G1633" s="31" t="s">
        <v>38</v>
      </c>
      <c r="H1633" s="31" t="s">
        <v>142</v>
      </c>
      <c r="I1633" s="31" t="s">
        <v>3285</v>
      </c>
      <c r="J1633" s="31" t="s">
        <v>84</v>
      </c>
      <c r="K1633" s="31" t="s">
        <v>85</v>
      </c>
      <c r="L1633" s="31" t="s">
        <v>86</v>
      </c>
      <c r="M1633" s="31" t="s">
        <v>41</v>
      </c>
      <c r="N1633" s="31" t="s">
        <v>120</v>
      </c>
      <c r="O1633" s="31"/>
      <c r="P1633" s="31" t="s">
        <v>1244</v>
      </c>
      <c r="Q1633" s="31"/>
      <c r="R1633" s="31"/>
      <c r="S1633" s="31"/>
      <c r="T1633" s="31" t="s">
        <v>11594</v>
      </c>
      <c r="U1633" s="31" t="s">
        <v>11595</v>
      </c>
      <c r="V1633" s="31"/>
      <c r="W1633" s="31"/>
      <c r="X1633" s="31"/>
      <c r="Y1633" s="31"/>
      <c r="Z1633" s="31"/>
    </row>
    <row r="1634" ht="22.5" customHeight="1">
      <c r="A1634" s="30" t="s">
        <v>11596</v>
      </c>
      <c r="B1634" s="39" t="s">
        <v>11597</v>
      </c>
      <c r="C1634" s="33"/>
      <c r="D1634" s="31" t="s">
        <v>11598</v>
      </c>
      <c r="E1634" s="31" t="s">
        <v>11599</v>
      </c>
      <c r="F1634" s="31"/>
      <c r="G1634" s="31" t="s">
        <v>38</v>
      </c>
      <c r="H1634" s="31" t="s">
        <v>142</v>
      </c>
      <c r="I1634" s="31" t="s">
        <v>2737</v>
      </c>
      <c r="J1634" s="31" t="s">
        <v>84</v>
      </c>
      <c r="K1634" s="31"/>
      <c r="L1634" s="31"/>
      <c r="M1634" s="31" t="s">
        <v>41</v>
      </c>
      <c r="N1634" s="31" t="s">
        <v>120</v>
      </c>
      <c r="O1634" s="31"/>
      <c r="P1634" s="31"/>
      <c r="Q1634" s="31"/>
      <c r="R1634" s="31"/>
      <c r="S1634" s="31"/>
      <c r="T1634" s="31" t="s">
        <v>11600</v>
      </c>
      <c r="U1634" s="31" t="s">
        <v>11595</v>
      </c>
      <c r="V1634" s="31"/>
      <c r="W1634" s="31"/>
      <c r="X1634" s="31"/>
      <c r="Y1634" s="31"/>
      <c r="Z1634" s="31"/>
    </row>
    <row r="1635" ht="22.5" customHeight="1">
      <c r="A1635" s="30" t="s">
        <v>11601</v>
      </c>
      <c r="B1635" s="31" t="s">
        <v>11602</v>
      </c>
      <c r="C1635" s="33"/>
      <c r="D1635" s="31" t="s">
        <v>11603</v>
      </c>
      <c r="E1635" s="31" t="s">
        <v>11604</v>
      </c>
      <c r="F1635" s="31"/>
      <c r="G1635" s="31" t="s">
        <v>11605</v>
      </c>
      <c r="H1635" s="31" t="s">
        <v>142</v>
      </c>
      <c r="I1635" s="31" t="s">
        <v>686</v>
      </c>
      <c r="J1635" s="31" t="s">
        <v>84</v>
      </c>
      <c r="K1635" s="31" t="s">
        <v>85</v>
      </c>
      <c r="L1635" s="31" t="s">
        <v>280</v>
      </c>
      <c r="M1635" s="31" t="s">
        <v>52</v>
      </c>
      <c r="N1635" s="31" t="s">
        <v>144</v>
      </c>
      <c r="O1635" s="31"/>
      <c r="P1635" s="31" t="s">
        <v>503</v>
      </c>
      <c r="Q1635" s="30" t="s">
        <v>11606</v>
      </c>
      <c r="R1635" s="31" t="s">
        <v>93</v>
      </c>
      <c r="S1635" s="31" t="s">
        <v>1947</v>
      </c>
      <c r="T1635" s="31" t="s">
        <v>11607</v>
      </c>
      <c r="U1635" s="31" t="s">
        <v>11608</v>
      </c>
      <c r="V1635" s="30" t="s">
        <v>11609</v>
      </c>
      <c r="W1635" s="31"/>
      <c r="X1635" s="31"/>
      <c r="Y1635" s="31"/>
      <c r="Z1635" s="31"/>
    </row>
    <row r="1636" ht="22.5" customHeight="1">
      <c r="A1636" s="30" t="s">
        <v>11610</v>
      </c>
      <c r="B1636" s="31" t="s">
        <v>11611</v>
      </c>
      <c r="C1636" s="33"/>
      <c r="D1636" s="31" t="s">
        <v>78</v>
      </c>
      <c r="E1636" s="31" t="s">
        <v>11612</v>
      </c>
      <c r="F1636" s="31"/>
      <c r="G1636" s="31"/>
      <c r="H1636" s="31" t="s">
        <v>82</v>
      </c>
      <c r="I1636" s="31"/>
      <c r="J1636" s="31"/>
      <c r="K1636" s="31"/>
      <c r="L1636" s="31"/>
      <c r="M1636" s="31"/>
      <c r="N1636" s="31"/>
      <c r="O1636" s="31"/>
      <c r="P1636" s="31"/>
      <c r="Q1636" s="31"/>
      <c r="R1636" s="31"/>
      <c r="S1636" s="31"/>
      <c r="T1636" s="31"/>
      <c r="U1636" s="31" t="s">
        <v>11613</v>
      </c>
      <c r="V1636" s="31"/>
      <c r="W1636" s="31"/>
      <c r="X1636" s="31"/>
      <c r="Y1636" s="31"/>
      <c r="Z1636" s="31"/>
    </row>
    <row r="1637" ht="22.5" customHeight="1">
      <c r="A1637" s="30" t="s">
        <v>11614</v>
      </c>
      <c r="B1637" s="31" t="s">
        <v>11615</v>
      </c>
      <c r="C1637" s="33"/>
      <c r="D1637" s="31" t="s">
        <v>11616</v>
      </c>
      <c r="E1637" s="31" t="s">
        <v>11617</v>
      </c>
      <c r="F1637" s="31" t="s">
        <v>11618</v>
      </c>
      <c r="G1637" s="31" t="s">
        <v>68</v>
      </c>
      <c r="H1637" s="31" t="s">
        <v>142</v>
      </c>
      <c r="I1637" s="31" t="s">
        <v>4742</v>
      </c>
      <c r="J1637" s="31" t="s">
        <v>84</v>
      </c>
      <c r="K1637" s="31" t="s">
        <v>173</v>
      </c>
      <c r="L1637" s="31" t="s">
        <v>226</v>
      </c>
      <c r="M1637" s="31" t="s">
        <v>88</v>
      </c>
      <c r="N1637" s="31" t="s">
        <v>120</v>
      </c>
      <c r="O1637" s="31"/>
      <c r="P1637" s="31"/>
      <c r="Q1637" s="31"/>
      <c r="R1637" s="31" t="s">
        <v>93</v>
      </c>
      <c r="S1637" s="31" t="s">
        <v>94</v>
      </c>
      <c r="T1637" s="31" t="s">
        <v>11619</v>
      </c>
      <c r="U1637" s="31" t="s">
        <v>11620</v>
      </c>
      <c r="V1637" s="31"/>
      <c r="W1637" s="31"/>
      <c r="X1637" s="31"/>
      <c r="Y1637" s="31"/>
      <c r="Z1637" s="31"/>
    </row>
    <row r="1638" ht="22.5" customHeight="1">
      <c r="A1638" s="30" t="s">
        <v>11621</v>
      </c>
      <c r="B1638" s="31" t="s">
        <v>11622</v>
      </c>
      <c r="C1638" s="33"/>
      <c r="D1638" s="31" t="s">
        <v>11623</v>
      </c>
      <c r="E1638" s="31" t="s">
        <v>11624</v>
      </c>
      <c r="F1638" s="31"/>
      <c r="G1638" s="31" t="s">
        <v>68</v>
      </c>
      <c r="H1638" s="31" t="s">
        <v>142</v>
      </c>
      <c r="I1638" s="31"/>
      <c r="J1638" s="31"/>
      <c r="K1638" s="31"/>
      <c r="L1638" s="31"/>
      <c r="M1638" s="31"/>
      <c r="N1638" s="31"/>
      <c r="O1638" s="31"/>
      <c r="P1638" s="31"/>
      <c r="Q1638" s="31"/>
      <c r="R1638" s="31"/>
      <c r="S1638" s="31"/>
      <c r="T1638" s="31" t="s">
        <v>11625</v>
      </c>
      <c r="U1638" s="31" t="s">
        <v>11626</v>
      </c>
      <c r="V1638" s="31"/>
      <c r="W1638" s="31"/>
      <c r="X1638" s="31"/>
      <c r="Y1638" s="31"/>
      <c r="Z1638" s="31"/>
    </row>
    <row r="1639" ht="22.5" customHeight="1">
      <c r="A1639" s="30" t="s">
        <v>11627</v>
      </c>
      <c r="B1639" s="31" t="s">
        <v>11628</v>
      </c>
      <c r="C1639" s="33"/>
      <c r="D1639" s="31" t="s">
        <v>11629</v>
      </c>
      <c r="E1639" s="31" t="s">
        <v>11630</v>
      </c>
      <c r="F1639" s="31"/>
      <c r="G1639" s="31" t="s">
        <v>25</v>
      </c>
      <c r="H1639" s="31" t="s">
        <v>129</v>
      </c>
      <c r="I1639" s="31" t="s">
        <v>4889</v>
      </c>
      <c r="J1639" s="31" t="s">
        <v>377</v>
      </c>
      <c r="K1639" s="31" t="s">
        <v>107</v>
      </c>
      <c r="L1639" s="31" t="s">
        <v>86</v>
      </c>
      <c r="M1639" s="31" t="s">
        <v>185</v>
      </c>
      <c r="N1639" s="31" t="s">
        <v>41</v>
      </c>
      <c r="O1639" s="31"/>
      <c r="P1639" s="31" t="s">
        <v>436</v>
      </c>
      <c r="Q1639" s="31"/>
      <c r="R1639" s="31"/>
      <c r="S1639" s="31" t="s">
        <v>133</v>
      </c>
      <c r="T1639" s="31" t="s">
        <v>2234</v>
      </c>
      <c r="U1639" s="31" t="s">
        <v>11631</v>
      </c>
      <c r="V1639" s="30" t="s">
        <v>11632</v>
      </c>
      <c r="W1639" s="31"/>
      <c r="X1639" s="31"/>
      <c r="Y1639" s="31"/>
      <c r="Z1639" s="31"/>
    </row>
    <row r="1640" ht="22.5" customHeight="1">
      <c r="A1640" s="30" t="s">
        <v>11633</v>
      </c>
      <c r="B1640" s="31" t="s">
        <v>11634</v>
      </c>
      <c r="C1640" s="33"/>
      <c r="D1640" s="31" t="s">
        <v>11635</v>
      </c>
      <c r="E1640" s="31" t="s">
        <v>11636</v>
      </c>
      <c r="F1640" s="31"/>
      <c r="G1640" s="31" t="s">
        <v>25</v>
      </c>
      <c r="H1640" s="31" t="s">
        <v>129</v>
      </c>
      <c r="I1640" s="31" t="s">
        <v>83</v>
      </c>
      <c r="J1640" s="31" t="s">
        <v>84</v>
      </c>
      <c r="K1640" s="31" t="s">
        <v>107</v>
      </c>
      <c r="L1640" s="31" t="s">
        <v>654</v>
      </c>
      <c r="M1640" s="31" t="s">
        <v>89</v>
      </c>
      <c r="N1640" s="31" t="s">
        <v>108</v>
      </c>
      <c r="O1640" s="31"/>
      <c r="P1640" s="31" t="s">
        <v>1723</v>
      </c>
      <c r="Q1640" s="31"/>
      <c r="R1640" s="31"/>
      <c r="S1640" s="31" t="s">
        <v>133</v>
      </c>
      <c r="T1640" s="31"/>
      <c r="U1640" s="31" t="s">
        <v>11637</v>
      </c>
      <c r="V1640" s="30" t="s">
        <v>11638</v>
      </c>
      <c r="W1640" s="31"/>
      <c r="X1640" s="31"/>
      <c r="Y1640" s="31"/>
      <c r="Z1640" s="31"/>
    </row>
    <row r="1641" ht="22.5" customHeight="1">
      <c r="A1641" s="30" t="s">
        <v>11639</v>
      </c>
      <c r="B1641" s="31" t="s">
        <v>11640</v>
      </c>
      <c r="C1641" s="33"/>
      <c r="D1641" s="31" t="s">
        <v>11641</v>
      </c>
      <c r="E1641" s="31" t="s">
        <v>11642</v>
      </c>
      <c r="F1641" s="31"/>
      <c r="G1641" s="31" t="s">
        <v>25</v>
      </c>
      <c r="H1641" s="31" t="s">
        <v>129</v>
      </c>
      <c r="I1641" s="31" t="s">
        <v>585</v>
      </c>
      <c r="J1641" s="31" t="s">
        <v>84</v>
      </c>
      <c r="K1641" s="31" t="s">
        <v>107</v>
      </c>
      <c r="L1641" s="31" t="s">
        <v>654</v>
      </c>
      <c r="M1641" s="31" t="s">
        <v>502</v>
      </c>
      <c r="N1641" s="31" t="s">
        <v>344</v>
      </c>
      <c r="O1641" s="31"/>
      <c r="P1641" s="31"/>
      <c r="Q1641" s="31"/>
      <c r="R1641" s="31"/>
      <c r="S1641" s="31" t="s">
        <v>133</v>
      </c>
      <c r="T1641" s="31"/>
      <c r="U1641" s="31" t="s">
        <v>11643</v>
      </c>
      <c r="V1641" s="30" t="s">
        <v>11644</v>
      </c>
      <c r="W1641" s="31"/>
      <c r="X1641" s="31"/>
      <c r="Y1641" s="31"/>
      <c r="Z1641" s="31"/>
    </row>
    <row r="1642" ht="22.5" customHeight="1">
      <c r="A1642" s="30" t="s">
        <v>11645</v>
      </c>
      <c r="B1642" s="31" t="s">
        <v>11646</v>
      </c>
      <c r="C1642" s="33"/>
      <c r="D1642" s="31" t="s">
        <v>11647</v>
      </c>
      <c r="E1642" s="31" t="s">
        <v>11648</v>
      </c>
      <c r="F1642" s="31"/>
      <c r="G1642" s="31" t="s">
        <v>36</v>
      </c>
      <c r="H1642" s="31" t="s">
        <v>129</v>
      </c>
      <c r="I1642" s="31" t="s">
        <v>83</v>
      </c>
      <c r="J1642" s="31" t="s">
        <v>84</v>
      </c>
      <c r="K1642" s="31" t="s">
        <v>107</v>
      </c>
      <c r="L1642" s="31" t="s">
        <v>654</v>
      </c>
      <c r="M1642" s="31" t="s">
        <v>185</v>
      </c>
      <c r="N1642" s="31" t="s">
        <v>41</v>
      </c>
      <c r="O1642" s="31"/>
      <c r="P1642" s="31" t="s">
        <v>2096</v>
      </c>
      <c r="Q1642" s="31"/>
      <c r="R1642" s="31"/>
      <c r="S1642" s="31"/>
      <c r="T1642" s="31" t="s">
        <v>11649</v>
      </c>
      <c r="U1642" s="31" t="s">
        <v>11650</v>
      </c>
      <c r="V1642" s="30" t="s">
        <v>11651</v>
      </c>
      <c r="W1642" s="31"/>
      <c r="X1642" s="31"/>
      <c r="Y1642" s="31"/>
      <c r="Z1642" s="31"/>
    </row>
    <row r="1643" ht="22.5" customHeight="1">
      <c r="A1643" s="30" t="s">
        <v>11652</v>
      </c>
      <c r="B1643" s="31" t="s">
        <v>11653</v>
      </c>
      <c r="C1643" s="33"/>
      <c r="D1643" s="31" t="s">
        <v>11654</v>
      </c>
      <c r="E1643" s="31" t="s">
        <v>11655</v>
      </c>
      <c r="F1643" s="31"/>
      <c r="G1643" s="31" t="s">
        <v>25</v>
      </c>
      <c r="H1643" s="31" t="s">
        <v>129</v>
      </c>
      <c r="I1643" s="31" t="s">
        <v>1098</v>
      </c>
      <c r="J1643" s="31" t="s">
        <v>84</v>
      </c>
      <c r="K1643" s="31" t="s">
        <v>85</v>
      </c>
      <c r="L1643" s="31" t="s">
        <v>226</v>
      </c>
      <c r="M1643" s="31" t="s">
        <v>185</v>
      </c>
      <c r="N1643" s="31" t="s">
        <v>41</v>
      </c>
      <c r="O1643" s="31"/>
      <c r="P1643" s="31" t="s">
        <v>436</v>
      </c>
      <c r="Q1643" s="31"/>
      <c r="R1643" s="31"/>
      <c r="S1643" s="31"/>
      <c r="T1643" s="31" t="s">
        <v>134</v>
      </c>
      <c r="U1643" s="31" t="s">
        <v>11656</v>
      </c>
      <c r="V1643" s="30" t="s">
        <v>11657</v>
      </c>
      <c r="W1643" s="31"/>
      <c r="X1643" s="31"/>
      <c r="Y1643" s="31"/>
      <c r="Z1643" s="31"/>
    </row>
    <row r="1644" ht="22.5" customHeight="1">
      <c r="A1644" s="30" t="s">
        <v>11658</v>
      </c>
      <c r="B1644" s="31" t="s">
        <v>11659</v>
      </c>
      <c r="C1644" s="33"/>
      <c r="D1644" s="31" t="s">
        <v>78</v>
      </c>
      <c r="E1644" s="31" t="s">
        <v>11660</v>
      </c>
      <c r="F1644" s="31"/>
      <c r="G1644" s="31"/>
      <c r="H1644" s="31" t="s">
        <v>129</v>
      </c>
      <c r="I1644" s="31"/>
      <c r="J1644" s="31"/>
      <c r="K1644" s="31"/>
      <c r="L1644" s="31"/>
      <c r="M1644" s="31"/>
      <c r="N1644" s="31"/>
      <c r="O1644" s="31"/>
      <c r="P1644" s="31"/>
      <c r="Q1644" s="31"/>
      <c r="R1644" s="31"/>
      <c r="S1644" s="31" t="s">
        <v>133</v>
      </c>
      <c r="T1644" s="31"/>
      <c r="U1644" s="31" t="s">
        <v>11661</v>
      </c>
      <c r="V1644" s="31"/>
      <c r="W1644" s="31"/>
      <c r="X1644" s="31"/>
      <c r="Y1644" s="31"/>
      <c r="Z1644" s="31"/>
    </row>
    <row r="1645" ht="22.5" customHeight="1">
      <c r="A1645" s="30" t="s">
        <v>11662</v>
      </c>
      <c r="B1645" s="31" t="s">
        <v>11663</v>
      </c>
      <c r="C1645" s="33"/>
      <c r="D1645" s="31" t="s">
        <v>11664</v>
      </c>
      <c r="E1645" s="31" t="s">
        <v>11665</v>
      </c>
      <c r="F1645" s="31"/>
      <c r="G1645" s="31" t="s">
        <v>25</v>
      </c>
      <c r="H1645" s="31" t="s">
        <v>129</v>
      </c>
      <c r="I1645" s="31" t="s">
        <v>83</v>
      </c>
      <c r="J1645" s="31" t="s">
        <v>84</v>
      </c>
      <c r="K1645" s="31" t="s">
        <v>85</v>
      </c>
      <c r="L1645" s="31" t="s">
        <v>226</v>
      </c>
      <c r="M1645" s="31" t="s">
        <v>108</v>
      </c>
      <c r="N1645" s="31" t="s">
        <v>101</v>
      </c>
      <c r="O1645" s="31"/>
      <c r="P1645" s="31" t="s">
        <v>1000</v>
      </c>
      <c r="Q1645" s="31"/>
      <c r="R1645" s="31"/>
      <c r="S1645" s="31"/>
      <c r="T1645" s="31" t="s">
        <v>6911</v>
      </c>
      <c r="U1645" s="31" t="s">
        <v>11666</v>
      </c>
      <c r="V1645" s="30" t="s">
        <v>11667</v>
      </c>
      <c r="W1645" s="31"/>
      <c r="X1645" s="31"/>
      <c r="Y1645" s="31"/>
      <c r="Z1645" s="31"/>
    </row>
    <row r="1646" ht="22.5" customHeight="1">
      <c r="A1646" s="30" t="s">
        <v>11668</v>
      </c>
      <c r="B1646" s="31" t="s">
        <v>1537</v>
      </c>
      <c r="C1646" s="33"/>
      <c r="D1646" s="31" t="s">
        <v>11669</v>
      </c>
      <c r="E1646" s="31" t="s">
        <v>11670</v>
      </c>
      <c r="F1646" s="31" t="s">
        <v>11671</v>
      </c>
      <c r="G1646" s="31" t="s">
        <v>25</v>
      </c>
      <c r="H1646" s="31" t="s">
        <v>142</v>
      </c>
      <c r="I1646" s="31" t="s">
        <v>225</v>
      </c>
      <c r="J1646" s="31" t="s">
        <v>84</v>
      </c>
      <c r="K1646" s="31" t="s">
        <v>173</v>
      </c>
      <c r="L1646" s="31" t="s">
        <v>226</v>
      </c>
      <c r="M1646" s="31" t="s">
        <v>88</v>
      </c>
      <c r="N1646" s="31" t="s">
        <v>89</v>
      </c>
      <c r="O1646" s="31"/>
      <c r="P1646" s="31" t="s">
        <v>304</v>
      </c>
      <c r="Q1646" s="30" t="s">
        <v>11672</v>
      </c>
      <c r="R1646" s="31" t="s">
        <v>93</v>
      </c>
      <c r="S1646" s="31" t="s">
        <v>1002</v>
      </c>
      <c r="T1646" s="31" t="s">
        <v>11673</v>
      </c>
      <c r="U1646" s="31" t="s">
        <v>11674</v>
      </c>
      <c r="V1646" s="31"/>
      <c r="W1646" s="31"/>
      <c r="X1646" s="31"/>
      <c r="Y1646" s="31"/>
      <c r="Z1646" s="31" t="s">
        <v>11675</v>
      </c>
    </row>
    <row r="1647" ht="22.5" customHeight="1">
      <c r="A1647" s="30" t="s">
        <v>11676</v>
      </c>
      <c r="B1647" s="39" t="s">
        <v>2750</v>
      </c>
      <c r="C1647" s="32" t="s">
        <v>11677</v>
      </c>
      <c r="D1647" s="31" t="s">
        <v>11678</v>
      </c>
      <c r="E1647" s="31" t="s">
        <v>11679</v>
      </c>
      <c r="F1647" s="31" t="s">
        <v>11680</v>
      </c>
      <c r="G1647" s="31" t="s">
        <v>23</v>
      </c>
      <c r="H1647" s="31" t="s">
        <v>142</v>
      </c>
      <c r="I1647" s="31" t="s">
        <v>712</v>
      </c>
      <c r="J1647" s="31" t="s">
        <v>377</v>
      </c>
      <c r="K1647" s="31" t="s">
        <v>173</v>
      </c>
      <c r="L1647" s="31" t="s">
        <v>280</v>
      </c>
      <c r="M1647" s="31" t="s">
        <v>88</v>
      </c>
      <c r="N1647" s="31" t="s">
        <v>89</v>
      </c>
      <c r="O1647" s="31"/>
      <c r="P1647" s="31"/>
      <c r="Q1647" s="31"/>
      <c r="R1647" s="31" t="s">
        <v>93</v>
      </c>
      <c r="S1647" s="31" t="s">
        <v>94</v>
      </c>
      <c r="T1647" s="31" t="s">
        <v>11681</v>
      </c>
      <c r="U1647" s="31" t="s">
        <v>11682</v>
      </c>
      <c r="V1647" s="31"/>
      <c r="W1647" s="31"/>
      <c r="X1647" s="31"/>
      <c r="Y1647" s="31"/>
      <c r="Z1647" s="31"/>
    </row>
    <row r="1648" ht="22.5" customHeight="1">
      <c r="A1648" s="30" t="s">
        <v>11683</v>
      </c>
      <c r="B1648" s="39" t="s">
        <v>11684</v>
      </c>
      <c r="C1648" s="33"/>
      <c r="D1648" s="31" t="s">
        <v>11685</v>
      </c>
      <c r="E1648" s="31" t="s">
        <v>11686</v>
      </c>
      <c r="F1648" s="31"/>
      <c r="G1648" s="31" t="s">
        <v>23</v>
      </c>
      <c r="H1648" s="31" t="s">
        <v>142</v>
      </c>
      <c r="I1648" s="31" t="s">
        <v>11687</v>
      </c>
      <c r="J1648" s="31" t="s">
        <v>377</v>
      </c>
      <c r="K1648" s="31" t="s">
        <v>85</v>
      </c>
      <c r="L1648" s="31" t="s">
        <v>226</v>
      </c>
      <c r="M1648" s="31" t="s">
        <v>108</v>
      </c>
      <c r="N1648" s="31" t="s">
        <v>101</v>
      </c>
      <c r="O1648" s="31"/>
      <c r="P1648" s="31"/>
      <c r="Q1648" s="31"/>
      <c r="R1648" s="31"/>
      <c r="S1648" s="31"/>
      <c r="T1648" s="31" t="s">
        <v>11688</v>
      </c>
      <c r="U1648" s="31" t="s">
        <v>11682</v>
      </c>
      <c r="V1648" s="31"/>
      <c r="W1648" s="31"/>
      <c r="X1648" s="31"/>
      <c r="Y1648" s="31"/>
      <c r="Z1648" s="31"/>
    </row>
    <row r="1649" ht="22.5" customHeight="1">
      <c r="A1649" s="30" t="s">
        <v>11689</v>
      </c>
      <c r="B1649" s="31" t="s">
        <v>11690</v>
      </c>
      <c r="C1649" s="33"/>
      <c r="D1649" s="31" t="s">
        <v>11691</v>
      </c>
      <c r="E1649" s="31" t="s">
        <v>11692</v>
      </c>
      <c r="F1649" s="31"/>
      <c r="G1649" s="31" t="s">
        <v>23</v>
      </c>
      <c r="H1649" s="31" t="s">
        <v>142</v>
      </c>
      <c r="I1649" s="31" t="s">
        <v>225</v>
      </c>
      <c r="J1649" s="31" t="s">
        <v>84</v>
      </c>
      <c r="K1649" s="31"/>
      <c r="L1649" s="31"/>
      <c r="M1649" s="31" t="s">
        <v>52</v>
      </c>
      <c r="N1649" s="31" t="s">
        <v>144</v>
      </c>
      <c r="O1649" s="31"/>
      <c r="P1649" s="31"/>
      <c r="Q1649" s="31"/>
      <c r="R1649" s="31"/>
      <c r="S1649" s="31"/>
      <c r="T1649" s="31" t="s">
        <v>11693</v>
      </c>
      <c r="U1649" s="31" t="s">
        <v>11694</v>
      </c>
      <c r="V1649" s="31"/>
      <c r="W1649" s="31"/>
      <c r="X1649" s="31"/>
      <c r="Y1649" s="31"/>
      <c r="Z1649" s="31"/>
    </row>
    <row r="1650" ht="22.5" customHeight="1">
      <c r="A1650" s="30" t="s">
        <v>11695</v>
      </c>
      <c r="B1650" s="31" t="s">
        <v>11696</v>
      </c>
      <c r="C1650" s="33"/>
      <c r="D1650" s="31" t="s">
        <v>11697</v>
      </c>
      <c r="E1650" s="31" t="s">
        <v>11698</v>
      </c>
      <c r="F1650" s="31" t="s">
        <v>11699</v>
      </c>
      <c r="G1650" s="31" t="s">
        <v>23</v>
      </c>
      <c r="H1650" s="31" t="s">
        <v>142</v>
      </c>
      <c r="I1650" s="31" t="s">
        <v>264</v>
      </c>
      <c r="J1650" s="31" t="s">
        <v>84</v>
      </c>
      <c r="K1650" s="31" t="s">
        <v>85</v>
      </c>
      <c r="L1650" s="31" t="s">
        <v>86</v>
      </c>
      <c r="M1650" s="31" t="s">
        <v>185</v>
      </c>
      <c r="N1650" s="31" t="s">
        <v>41</v>
      </c>
      <c r="O1650" s="31" t="s">
        <v>11700</v>
      </c>
      <c r="P1650" s="31"/>
      <c r="Q1650" s="31"/>
      <c r="R1650" s="31" t="s">
        <v>93</v>
      </c>
      <c r="S1650" s="31" t="s">
        <v>231</v>
      </c>
      <c r="T1650" s="31" t="s">
        <v>11701</v>
      </c>
      <c r="U1650" s="31" t="s">
        <v>11702</v>
      </c>
      <c r="V1650" s="31"/>
      <c r="W1650" s="31"/>
      <c r="X1650" s="31"/>
      <c r="Y1650" s="31"/>
      <c r="Z1650" s="31"/>
    </row>
    <row r="1651" ht="22.5" customHeight="1">
      <c r="A1651" s="30" t="s">
        <v>11703</v>
      </c>
      <c r="B1651" s="31" t="s">
        <v>11704</v>
      </c>
      <c r="C1651" s="33"/>
      <c r="D1651" s="31" t="s">
        <v>11705</v>
      </c>
      <c r="E1651" s="31" t="s">
        <v>11706</v>
      </c>
      <c r="F1651" s="31"/>
      <c r="G1651" s="31" t="s">
        <v>23</v>
      </c>
      <c r="H1651" s="31" t="s">
        <v>142</v>
      </c>
      <c r="I1651" s="31" t="s">
        <v>1682</v>
      </c>
      <c r="J1651" s="31" t="s">
        <v>377</v>
      </c>
      <c r="K1651" s="31"/>
      <c r="L1651" s="31"/>
      <c r="M1651" s="31" t="s">
        <v>185</v>
      </c>
      <c r="N1651" s="31" t="s">
        <v>41</v>
      </c>
      <c r="O1651" s="31"/>
      <c r="P1651" s="31"/>
      <c r="Q1651" s="31"/>
      <c r="R1651" s="31"/>
      <c r="S1651" s="31"/>
      <c r="T1651" s="31" t="s">
        <v>11707</v>
      </c>
      <c r="U1651" s="31" t="s">
        <v>11708</v>
      </c>
      <c r="V1651" s="31"/>
      <c r="W1651" s="31"/>
      <c r="X1651" s="31"/>
      <c r="Y1651" s="31"/>
      <c r="Z1651" s="31"/>
    </row>
    <row r="1652" ht="22.5" customHeight="1">
      <c r="A1652" s="30" t="s">
        <v>11709</v>
      </c>
      <c r="B1652" s="31" t="s">
        <v>11710</v>
      </c>
      <c r="C1652" s="33"/>
      <c r="D1652" s="31" t="s">
        <v>78</v>
      </c>
      <c r="E1652" s="31" t="s">
        <v>11711</v>
      </c>
      <c r="F1652" s="31"/>
      <c r="G1652" s="31" t="s">
        <v>23</v>
      </c>
      <c r="H1652" s="31" t="s">
        <v>82</v>
      </c>
      <c r="I1652" s="31" t="s">
        <v>83</v>
      </c>
      <c r="J1652" s="31" t="s">
        <v>84</v>
      </c>
      <c r="K1652" s="31" t="s">
        <v>107</v>
      </c>
      <c r="L1652" s="31" t="s">
        <v>280</v>
      </c>
      <c r="M1652" s="31" t="s">
        <v>120</v>
      </c>
      <c r="N1652" s="31" t="s">
        <v>88</v>
      </c>
      <c r="O1652" s="31"/>
      <c r="P1652" s="31"/>
      <c r="Q1652" s="31"/>
      <c r="R1652" s="31"/>
      <c r="S1652" s="31"/>
      <c r="T1652" s="31"/>
      <c r="U1652" s="31" t="s">
        <v>11712</v>
      </c>
      <c r="V1652" s="31"/>
      <c r="W1652" s="31"/>
      <c r="X1652" s="31"/>
      <c r="Y1652" s="31"/>
      <c r="Z1652" s="31"/>
    </row>
    <row r="1653" ht="22.5" customHeight="1">
      <c r="A1653" s="30" t="s">
        <v>11713</v>
      </c>
      <c r="B1653" s="31" t="s">
        <v>11714</v>
      </c>
      <c r="C1653" s="33"/>
      <c r="D1653" s="31" t="s">
        <v>11715</v>
      </c>
      <c r="E1653" s="31" t="s">
        <v>11716</v>
      </c>
      <c r="F1653" s="31"/>
      <c r="G1653" s="31" t="s">
        <v>23</v>
      </c>
      <c r="H1653" s="31" t="s">
        <v>142</v>
      </c>
      <c r="I1653" s="31" t="s">
        <v>1699</v>
      </c>
      <c r="J1653" s="31" t="s">
        <v>84</v>
      </c>
      <c r="K1653" s="31"/>
      <c r="L1653" s="31"/>
      <c r="M1653" s="31" t="s">
        <v>88</v>
      </c>
      <c r="N1653" s="31" t="s">
        <v>89</v>
      </c>
      <c r="O1653" s="31"/>
      <c r="P1653" s="31"/>
      <c r="Q1653" s="31"/>
      <c r="R1653" s="31"/>
      <c r="S1653" s="31"/>
      <c r="T1653" s="31" t="s">
        <v>11717</v>
      </c>
      <c r="U1653" s="31" t="s">
        <v>11718</v>
      </c>
      <c r="V1653" s="31"/>
      <c r="W1653" s="31"/>
      <c r="X1653" s="31"/>
      <c r="Y1653" s="31"/>
      <c r="Z1653" s="31"/>
    </row>
    <row r="1654" ht="22.5" customHeight="1">
      <c r="A1654" s="30" t="s">
        <v>11719</v>
      </c>
      <c r="B1654" s="39" t="s">
        <v>11720</v>
      </c>
      <c r="C1654" s="33"/>
      <c r="D1654" s="31" t="s">
        <v>11721</v>
      </c>
      <c r="E1654" s="31" t="s">
        <v>11722</v>
      </c>
      <c r="F1654" s="31"/>
      <c r="G1654" s="31" t="s">
        <v>23</v>
      </c>
      <c r="H1654" s="31" t="s">
        <v>142</v>
      </c>
      <c r="I1654" s="31" t="s">
        <v>1290</v>
      </c>
      <c r="J1654" s="31" t="s">
        <v>84</v>
      </c>
      <c r="K1654" s="31"/>
      <c r="L1654" s="31"/>
      <c r="M1654" s="31" t="s">
        <v>41</v>
      </c>
      <c r="N1654" s="31" t="s">
        <v>120</v>
      </c>
      <c r="O1654" s="31"/>
      <c r="P1654" s="31"/>
      <c r="Q1654" s="31"/>
      <c r="R1654" s="31"/>
      <c r="S1654" s="31"/>
      <c r="T1654" s="31" t="s">
        <v>11723</v>
      </c>
      <c r="U1654" s="31" t="s">
        <v>11724</v>
      </c>
      <c r="V1654" s="31"/>
      <c r="W1654" s="31"/>
      <c r="X1654" s="31"/>
      <c r="Y1654" s="31"/>
      <c r="Z1654" s="31"/>
    </row>
    <row r="1655" ht="22.5" customHeight="1">
      <c r="A1655" s="30" t="s">
        <v>11725</v>
      </c>
      <c r="B1655" s="39" t="s">
        <v>6975</v>
      </c>
      <c r="C1655" s="33"/>
      <c r="D1655" s="31" t="s">
        <v>11726</v>
      </c>
      <c r="E1655" s="31" t="s">
        <v>11727</v>
      </c>
      <c r="F1655" s="31" t="s">
        <v>11728</v>
      </c>
      <c r="G1655" s="31" t="s">
        <v>23</v>
      </c>
      <c r="H1655" s="31" t="s">
        <v>142</v>
      </c>
      <c r="I1655" s="31" t="s">
        <v>1034</v>
      </c>
      <c r="J1655" s="31" t="s">
        <v>84</v>
      </c>
      <c r="K1655" s="31" t="s">
        <v>173</v>
      </c>
      <c r="L1655" s="31" t="s">
        <v>131</v>
      </c>
      <c r="M1655" s="31" t="s">
        <v>41</v>
      </c>
      <c r="N1655" s="31" t="s">
        <v>120</v>
      </c>
      <c r="O1655" s="31"/>
      <c r="P1655" s="31"/>
      <c r="Q1655" s="31"/>
      <c r="R1655" s="31" t="s">
        <v>93</v>
      </c>
      <c r="S1655" s="31" t="s">
        <v>94</v>
      </c>
      <c r="T1655" s="31" t="s">
        <v>11729</v>
      </c>
      <c r="U1655" s="31" t="s">
        <v>11724</v>
      </c>
      <c r="V1655" s="31"/>
      <c r="W1655" s="31"/>
      <c r="X1655" s="31"/>
      <c r="Y1655" s="31"/>
      <c r="Z1655" s="31"/>
    </row>
    <row r="1656" ht="22.5" customHeight="1">
      <c r="A1656" s="30" t="s">
        <v>11730</v>
      </c>
      <c r="B1656" s="31" t="s">
        <v>11731</v>
      </c>
      <c r="C1656" s="33"/>
      <c r="D1656" s="31" t="s">
        <v>11732</v>
      </c>
      <c r="E1656" s="31" t="s">
        <v>11733</v>
      </c>
      <c r="F1656" s="31"/>
      <c r="G1656" s="31" t="s">
        <v>23</v>
      </c>
      <c r="H1656" s="31" t="s">
        <v>142</v>
      </c>
      <c r="I1656" s="31" t="s">
        <v>319</v>
      </c>
      <c r="J1656" s="31" t="s">
        <v>377</v>
      </c>
      <c r="K1656" s="31" t="s">
        <v>85</v>
      </c>
      <c r="L1656" s="31" t="s">
        <v>86</v>
      </c>
      <c r="M1656" s="31" t="s">
        <v>41</v>
      </c>
      <c r="N1656" s="31" t="s">
        <v>120</v>
      </c>
      <c r="O1656" s="31"/>
      <c r="P1656" s="31"/>
      <c r="Q1656" s="31"/>
      <c r="R1656" s="31"/>
      <c r="S1656" s="31"/>
      <c r="T1656" s="31" t="s">
        <v>11734</v>
      </c>
      <c r="U1656" s="31" t="s">
        <v>11735</v>
      </c>
      <c r="V1656" s="31"/>
      <c r="W1656" s="31"/>
      <c r="X1656" s="31"/>
      <c r="Y1656" s="31"/>
      <c r="Z1656" s="31"/>
    </row>
    <row r="1657" ht="22.5" customHeight="1">
      <c r="A1657" s="30" t="s">
        <v>11736</v>
      </c>
      <c r="B1657" s="31" t="s">
        <v>11737</v>
      </c>
      <c r="C1657" s="33"/>
      <c r="D1657" s="31" t="s">
        <v>11738</v>
      </c>
      <c r="E1657" s="31" t="s">
        <v>11739</v>
      </c>
      <c r="F1657" s="31"/>
      <c r="G1657" s="31" t="s">
        <v>23</v>
      </c>
      <c r="H1657" s="31" t="s">
        <v>142</v>
      </c>
      <c r="I1657" s="31" t="s">
        <v>750</v>
      </c>
      <c r="J1657" s="31" t="s">
        <v>84</v>
      </c>
      <c r="K1657" s="31"/>
      <c r="L1657" s="31"/>
      <c r="M1657" s="31" t="s">
        <v>542</v>
      </c>
      <c r="N1657" s="31" t="s">
        <v>210</v>
      </c>
      <c r="O1657" s="31"/>
      <c r="P1657" s="31"/>
      <c r="Q1657" s="31"/>
      <c r="R1657" s="31"/>
      <c r="S1657" s="31"/>
      <c r="T1657" s="31" t="s">
        <v>11740</v>
      </c>
      <c r="U1657" s="31" t="s">
        <v>11741</v>
      </c>
      <c r="V1657" s="31"/>
      <c r="W1657" s="31"/>
      <c r="X1657" s="31"/>
      <c r="Y1657" s="31"/>
      <c r="Z1657" s="31"/>
    </row>
    <row r="1658" ht="22.5" customHeight="1">
      <c r="A1658" s="30" t="s">
        <v>11742</v>
      </c>
      <c r="B1658" s="31" t="s">
        <v>5054</v>
      </c>
      <c r="C1658" s="33"/>
      <c r="D1658" s="31" t="s">
        <v>11743</v>
      </c>
      <c r="E1658" s="31" t="s">
        <v>11744</v>
      </c>
      <c r="F1658" s="31" t="s">
        <v>11745</v>
      </c>
      <c r="G1658" s="31" t="s">
        <v>23</v>
      </c>
      <c r="H1658" s="31" t="s">
        <v>142</v>
      </c>
      <c r="I1658" s="31" t="s">
        <v>814</v>
      </c>
      <c r="J1658" s="31" t="s">
        <v>84</v>
      </c>
      <c r="K1658" s="31" t="s">
        <v>85</v>
      </c>
      <c r="L1658" s="31" t="s">
        <v>86</v>
      </c>
      <c r="M1658" s="31" t="s">
        <v>155</v>
      </c>
      <c r="N1658" s="31" t="s">
        <v>52</v>
      </c>
      <c r="O1658" s="31"/>
      <c r="P1658" s="31" t="s">
        <v>436</v>
      </c>
      <c r="Q1658" s="31"/>
      <c r="R1658" s="31" t="s">
        <v>93</v>
      </c>
      <c r="S1658" s="31" t="s">
        <v>94</v>
      </c>
      <c r="T1658" s="31" t="s">
        <v>11746</v>
      </c>
      <c r="U1658" s="31" t="s">
        <v>11747</v>
      </c>
      <c r="V1658" s="31"/>
      <c r="W1658" s="31"/>
      <c r="X1658" s="31"/>
      <c r="Y1658" s="31"/>
      <c r="Z1658" s="31"/>
    </row>
    <row r="1659" ht="22.5" customHeight="1">
      <c r="A1659" s="30" t="s">
        <v>11748</v>
      </c>
      <c r="B1659" s="31" t="s">
        <v>3654</v>
      </c>
      <c r="C1659" s="33"/>
      <c r="D1659" s="31" t="s">
        <v>11749</v>
      </c>
      <c r="E1659" s="31" t="s">
        <v>11750</v>
      </c>
      <c r="F1659" s="31" t="s">
        <v>11751</v>
      </c>
      <c r="G1659" s="31" t="s">
        <v>23</v>
      </c>
      <c r="H1659" s="31" t="s">
        <v>142</v>
      </c>
      <c r="I1659" s="31" t="s">
        <v>264</v>
      </c>
      <c r="J1659" s="31" t="s">
        <v>84</v>
      </c>
      <c r="K1659" s="31" t="s">
        <v>173</v>
      </c>
      <c r="L1659" s="31" t="s">
        <v>226</v>
      </c>
      <c r="M1659" s="31" t="s">
        <v>108</v>
      </c>
      <c r="N1659" s="31" t="s">
        <v>101</v>
      </c>
      <c r="O1659" s="31"/>
      <c r="P1659" s="31" t="s">
        <v>586</v>
      </c>
      <c r="Q1659" s="31"/>
      <c r="R1659" s="31" t="s">
        <v>93</v>
      </c>
      <c r="S1659" s="31" t="s">
        <v>94</v>
      </c>
      <c r="T1659" s="31" t="s">
        <v>11752</v>
      </c>
      <c r="U1659" s="31" t="s">
        <v>11753</v>
      </c>
      <c r="V1659" s="31"/>
      <c r="W1659" s="31"/>
      <c r="X1659" s="31"/>
      <c r="Y1659" s="31"/>
      <c r="Z1659" s="31"/>
    </row>
    <row r="1660" ht="22.5" customHeight="1">
      <c r="A1660" s="30" t="s">
        <v>11754</v>
      </c>
      <c r="B1660" s="31" t="s">
        <v>11755</v>
      </c>
      <c r="C1660" s="33"/>
      <c r="D1660" s="31" t="s">
        <v>11756</v>
      </c>
      <c r="E1660" s="31" t="s">
        <v>11757</v>
      </c>
      <c r="F1660" s="31"/>
      <c r="G1660" s="31" t="s">
        <v>23</v>
      </c>
      <c r="H1660" s="31" t="s">
        <v>142</v>
      </c>
      <c r="I1660" s="31" t="s">
        <v>750</v>
      </c>
      <c r="J1660" s="31" t="s">
        <v>84</v>
      </c>
      <c r="K1660" s="31"/>
      <c r="L1660" s="31"/>
      <c r="M1660" s="31" t="s">
        <v>89</v>
      </c>
      <c r="N1660" s="31" t="s">
        <v>185</v>
      </c>
      <c r="O1660" s="31"/>
      <c r="P1660" s="31"/>
      <c r="Q1660" s="31"/>
      <c r="R1660" s="31"/>
      <c r="S1660" s="31"/>
      <c r="T1660" s="31" t="s">
        <v>11758</v>
      </c>
      <c r="U1660" s="31" t="s">
        <v>11759</v>
      </c>
      <c r="V1660" s="31"/>
      <c r="W1660" s="31"/>
      <c r="X1660" s="31"/>
      <c r="Y1660" s="31"/>
      <c r="Z1660" s="31"/>
    </row>
    <row r="1661" ht="22.5" customHeight="1">
      <c r="A1661" s="30" t="s">
        <v>11760</v>
      </c>
      <c r="B1661" s="31" t="s">
        <v>11761</v>
      </c>
      <c r="C1661" s="33"/>
      <c r="D1661" s="31" t="s">
        <v>11762</v>
      </c>
      <c r="E1661" s="31" t="s">
        <v>11763</v>
      </c>
      <c r="F1661" s="31"/>
      <c r="G1661" s="31" t="s">
        <v>23</v>
      </c>
      <c r="H1661" s="31" t="s">
        <v>129</v>
      </c>
      <c r="I1661" s="31" t="s">
        <v>83</v>
      </c>
      <c r="J1661" s="31" t="s">
        <v>377</v>
      </c>
      <c r="K1661" s="31" t="s">
        <v>85</v>
      </c>
      <c r="L1661" s="31" t="s">
        <v>131</v>
      </c>
      <c r="M1661" s="31" t="s">
        <v>144</v>
      </c>
      <c r="N1661" s="39" t="s">
        <v>227</v>
      </c>
      <c r="O1661" s="31"/>
      <c r="P1661" s="31" t="s">
        <v>109</v>
      </c>
      <c r="Q1661" s="31"/>
      <c r="R1661" s="31"/>
      <c r="S1661" s="31"/>
      <c r="T1661" s="31" t="s">
        <v>11764</v>
      </c>
      <c r="U1661" s="31" t="s">
        <v>11765</v>
      </c>
      <c r="V1661" s="30" t="s">
        <v>11766</v>
      </c>
      <c r="W1661" s="31"/>
      <c r="X1661" s="31"/>
      <c r="Y1661" s="31"/>
      <c r="Z1661" s="31"/>
    </row>
    <row r="1662" ht="22.5" customHeight="1">
      <c r="A1662" s="30" t="s">
        <v>11767</v>
      </c>
      <c r="B1662" s="31" t="s">
        <v>11768</v>
      </c>
      <c r="C1662" s="33"/>
      <c r="D1662" s="31" t="s">
        <v>11769</v>
      </c>
      <c r="E1662" s="31" t="s">
        <v>11770</v>
      </c>
      <c r="F1662" s="31"/>
      <c r="G1662" s="31" t="s">
        <v>23</v>
      </c>
      <c r="H1662" s="31" t="s">
        <v>142</v>
      </c>
      <c r="I1662" s="31" t="s">
        <v>1290</v>
      </c>
      <c r="J1662" s="31" t="s">
        <v>84</v>
      </c>
      <c r="K1662" s="31" t="s">
        <v>85</v>
      </c>
      <c r="L1662" s="31" t="s">
        <v>654</v>
      </c>
      <c r="M1662" s="31" t="s">
        <v>88</v>
      </c>
      <c r="N1662" s="31" t="s">
        <v>89</v>
      </c>
      <c r="O1662" s="31"/>
      <c r="P1662" s="31"/>
      <c r="Q1662" s="31"/>
      <c r="R1662" s="31"/>
      <c r="S1662" s="31"/>
      <c r="T1662" s="31" t="s">
        <v>11771</v>
      </c>
      <c r="U1662" s="31" t="s">
        <v>11772</v>
      </c>
      <c r="V1662" s="31"/>
      <c r="W1662" s="31"/>
      <c r="X1662" s="31"/>
      <c r="Y1662" s="31"/>
      <c r="Z1662" s="31"/>
    </row>
    <row r="1663" ht="22.5" customHeight="1">
      <c r="A1663" s="30" t="s">
        <v>11773</v>
      </c>
      <c r="B1663" s="31" t="s">
        <v>11774</v>
      </c>
      <c r="C1663" s="33"/>
      <c r="D1663" s="31" t="s">
        <v>11775</v>
      </c>
      <c r="E1663" s="31" t="s">
        <v>11776</v>
      </c>
      <c r="F1663" s="31"/>
      <c r="G1663" s="31" t="s">
        <v>23</v>
      </c>
      <c r="H1663" s="31" t="s">
        <v>142</v>
      </c>
      <c r="I1663" s="31" t="s">
        <v>4087</v>
      </c>
      <c r="J1663" s="31" t="s">
        <v>84</v>
      </c>
      <c r="K1663" s="31"/>
      <c r="L1663" s="31"/>
      <c r="M1663" s="31" t="s">
        <v>41</v>
      </c>
      <c r="N1663" s="31" t="s">
        <v>120</v>
      </c>
      <c r="O1663" s="31"/>
      <c r="P1663" s="31"/>
      <c r="Q1663" s="31"/>
      <c r="R1663" s="31"/>
      <c r="S1663" s="31"/>
      <c r="T1663" s="31" t="s">
        <v>11777</v>
      </c>
      <c r="U1663" s="31" t="s">
        <v>11778</v>
      </c>
      <c r="V1663" s="31"/>
      <c r="W1663" s="31"/>
      <c r="X1663" s="31"/>
      <c r="Y1663" s="31"/>
      <c r="Z1663" s="31"/>
    </row>
    <row r="1664" ht="22.5" customHeight="1">
      <c r="A1664" s="30" t="s">
        <v>11779</v>
      </c>
      <c r="B1664" s="31" t="s">
        <v>11780</v>
      </c>
      <c r="C1664" s="33"/>
      <c r="D1664" s="31" t="s">
        <v>11781</v>
      </c>
      <c r="E1664" s="31" t="s">
        <v>11782</v>
      </c>
      <c r="F1664" s="31" t="s">
        <v>11783</v>
      </c>
      <c r="G1664" s="31" t="s">
        <v>23</v>
      </c>
      <c r="H1664" s="31" t="s">
        <v>142</v>
      </c>
      <c r="I1664" s="31" t="s">
        <v>264</v>
      </c>
      <c r="J1664" s="31" t="s">
        <v>84</v>
      </c>
      <c r="K1664" s="31" t="s">
        <v>107</v>
      </c>
      <c r="L1664" s="31" t="s">
        <v>280</v>
      </c>
      <c r="M1664" s="31" t="s">
        <v>185</v>
      </c>
      <c r="N1664" s="31" t="s">
        <v>41</v>
      </c>
      <c r="O1664" s="31"/>
      <c r="P1664" s="31" t="s">
        <v>7419</v>
      </c>
      <c r="Q1664" s="31"/>
      <c r="R1664" s="31" t="s">
        <v>93</v>
      </c>
      <c r="S1664" s="31" t="s">
        <v>94</v>
      </c>
      <c r="T1664" s="31" t="s">
        <v>11784</v>
      </c>
      <c r="U1664" s="31" t="s">
        <v>11785</v>
      </c>
      <c r="V1664" s="30" t="s">
        <v>11786</v>
      </c>
      <c r="W1664" s="31"/>
      <c r="X1664" s="31"/>
      <c r="Y1664" s="31"/>
      <c r="Z1664" s="31"/>
    </row>
    <row r="1665" ht="22.5" customHeight="1">
      <c r="A1665" s="30" t="s">
        <v>11787</v>
      </c>
      <c r="B1665" s="31" t="s">
        <v>1971</v>
      </c>
      <c r="C1665" s="33"/>
      <c r="D1665" s="31" t="s">
        <v>11788</v>
      </c>
      <c r="E1665" s="31" t="s">
        <v>11789</v>
      </c>
      <c r="F1665" s="31" t="s">
        <v>11790</v>
      </c>
      <c r="G1665" s="31" t="s">
        <v>23</v>
      </c>
      <c r="H1665" s="31" t="s">
        <v>142</v>
      </c>
      <c r="I1665" s="31" t="s">
        <v>225</v>
      </c>
      <c r="J1665" s="31" t="s">
        <v>377</v>
      </c>
      <c r="K1665" s="31" t="s">
        <v>85</v>
      </c>
      <c r="L1665" s="31" t="s">
        <v>86</v>
      </c>
      <c r="M1665" s="31" t="s">
        <v>89</v>
      </c>
      <c r="N1665" s="31" t="s">
        <v>108</v>
      </c>
      <c r="O1665" s="31"/>
      <c r="P1665" s="31" t="s">
        <v>1723</v>
      </c>
      <c r="Q1665" s="31"/>
      <c r="R1665" s="31" t="s">
        <v>93</v>
      </c>
      <c r="S1665" s="31" t="s">
        <v>94</v>
      </c>
      <c r="T1665" s="31" t="s">
        <v>11791</v>
      </c>
      <c r="U1665" s="31" t="s">
        <v>11792</v>
      </c>
      <c r="V1665" s="31"/>
      <c r="W1665" s="31"/>
      <c r="X1665" s="31"/>
      <c r="Y1665" s="31"/>
      <c r="Z1665" s="31"/>
    </row>
    <row r="1666" ht="22.5" customHeight="1">
      <c r="A1666" s="30" t="s">
        <v>11793</v>
      </c>
      <c r="B1666" s="31" t="s">
        <v>11794</v>
      </c>
      <c r="C1666" s="33"/>
      <c r="D1666" s="31" t="s">
        <v>11795</v>
      </c>
      <c r="E1666" s="31" t="s">
        <v>11796</v>
      </c>
      <c r="F1666" s="31"/>
      <c r="G1666" s="31" t="s">
        <v>23</v>
      </c>
      <c r="H1666" s="31" t="s">
        <v>142</v>
      </c>
      <c r="I1666" s="31" t="s">
        <v>6410</v>
      </c>
      <c r="J1666" s="31" t="s">
        <v>84</v>
      </c>
      <c r="K1666" s="31"/>
      <c r="L1666" s="31"/>
      <c r="M1666" s="31" t="s">
        <v>88</v>
      </c>
      <c r="N1666" s="31" t="s">
        <v>89</v>
      </c>
      <c r="O1666" s="31"/>
      <c r="P1666" s="31"/>
      <c r="Q1666" s="31"/>
      <c r="R1666" s="31"/>
      <c r="S1666" s="31"/>
      <c r="T1666" s="31" t="s">
        <v>11797</v>
      </c>
      <c r="U1666" s="31" t="s">
        <v>11798</v>
      </c>
      <c r="V1666" s="31"/>
      <c r="W1666" s="31"/>
      <c r="X1666" s="31"/>
      <c r="Y1666" s="31"/>
      <c r="Z1666" s="31"/>
    </row>
    <row r="1667" ht="22.5" customHeight="1">
      <c r="A1667" s="30" t="s">
        <v>11799</v>
      </c>
      <c r="B1667" s="31" t="s">
        <v>4260</v>
      </c>
      <c r="C1667" s="33"/>
      <c r="D1667" s="31" t="s">
        <v>11800</v>
      </c>
      <c r="E1667" s="31" t="s">
        <v>11801</v>
      </c>
      <c r="F1667" s="31"/>
      <c r="G1667" s="31" t="s">
        <v>23</v>
      </c>
      <c r="H1667" s="31" t="s">
        <v>142</v>
      </c>
      <c r="I1667" s="31" t="s">
        <v>750</v>
      </c>
      <c r="J1667" s="31" t="s">
        <v>377</v>
      </c>
      <c r="K1667" s="31" t="s">
        <v>107</v>
      </c>
      <c r="L1667" s="31" t="s">
        <v>86</v>
      </c>
      <c r="M1667" s="31" t="s">
        <v>120</v>
      </c>
      <c r="N1667" s="31" t="s">
        <v>88</v>
      </c>
      <c r="O1667" s="31" t="s">
        <v>11802</v>
      </c>
      <c r="P1667" s="31"/>
      <c r="Q1667" s="30" t="s">
        <v>11803</v>
      </c>
      <c r="R1667" s="31" t="s">
        <v>93</v>
      </c>
      <c r="S1667" s="31" t="s">
        <v>4554</v>
      </c>
      <c r="T1667" s="31" t="s">
        <v>11804</v>
      </c>
      <c r="U1667" s="31" t="s">
        <v>11805</v>
      </c>
      <c r="V1667" s="30" t="s">
        <v>11806</v>
      </c>
      <c r="W1667" s="31"/>
      <c r="X1667" s="31"/>
      <c r="Y1667" s="31"/>
      <c r="Z1667" s="31"/>
    </row>
    <row r="1668" ht="22.5" customHeight="1">
      <c r="A1668" s="30" t="s">
        <v>11807</v>
      </c>
      <c r="B1668" s="31" t="s">
        <v>11808</v>
      </c>
      <c r="C1668" s="33"/>
      <c r="D1668" s="31" t="s">
        <v>11809</v>
      </c>
      <c r="E1668" s="31" t="s">
        <v>11810</v>
      </c>
      <c r="F1668" s="31"/>
      <c r="G1668" s="31" t="s">
        <v>23</v>
      </c>
      <c r="H1668" s="31" t="s">
        <v>142</v>
      </c>
      <c r="I1668" s="31"/>
      <c r="J1668" s="31"/>
      <c r="K1668" s="31"/>
      <c r="L1668" s="31"/>
      <c r="M1668" s="31"/>
      <c r="N1668" s="31"/>
      <c r="O1668" s="31"/>
      <c r="P1668" s="31"/>
      <c r="Q1668" s="31"/>
      <c r="R1668" s="31"/>
      <c r="S1668" s="31"/>
      <c r="T1668" s="31" t="s">
        <v>11811</v>
      </c>
      <c r="U1668" s="31" t="s">
        <v>11812</v>
      </c>
      <c r="V1668" s="31"/>
      <c r="W1668" s="31"/>
      <c r="X1668" s="31"/>
      <c r="Y1668" s="31"/>
      <c r="Z1668" s="31"/>
    </row>
    <row r="1669" ht="22.5" customHeight="1">
      <c r="A1669" s="30" t="s">
        <v>11813</v>
      </c>
      <c r="B1669" s="31" t="s">
        <v>11814</v>
      </c>
      <c r="C1669" s="33"/>
      <c r="D1669" s="31" t="s">
        <v>11815</v>
      </c>
      <c r="E1669" s="31" t="s">
        <v>11816</v>
      </c>
      <c r="F1669" s="31"/>
      <c r="G1669" s="31" t="s">
        <v>23</v>
      </c>
      <c r="H1669" s="31" t="s">
        <v>142</v>
      </c>
      <c r="I1669" s="31"/>
      <c r="J1669" s="31" t="s">
        <v>84</v>
      </c>
      <c r="K1669" s="31" t="s">
        <v>85</v>
      </c>
      <c r="L1669" s="31" t="s">
        <v>86</v>
      </c>
      <c r="M1669" s="31"/>
      <c r="N1669" s="31" t="s">
        <v>120</v>
      </c>
      <c r="O1669" s="31"/>
      <c r="P1669" s="31"/>
      <c r="Q1669" s="31"/>
      <c r="R1669" s="31"/>
      <c r="S1669" s="31"/>
      <c r="T1669" s="31" t="s">
        <v>11817</v>
      </c>
      <c r="U1669" s="31" t="s">
        <v>11818</v>
      </c>
      <c r="V1669" s="31"/>
      <c r="W1669" s="31"/>
      <c r="X1669" s="31"/>
      <c r="Y1669" s="31"/>
      <c r="Z1669" s="31"/>
    </row>
    <row r="1670" ht="22.5" customHeight="1">
      <c r="A1670" s="30" t="s">
        <v>11819</v>
      </c>
      <c r="B1670" s="31" t="s">
        <v>8799</v>
      </c>
      <c r="C1670" s="33"/>
      <c r="D1670" s="31" t="s">
        <v>11820</v>
      </c>
      <c r="E1670" s="31" t="s">
        <v>11821</v>
      </c>
      <c r="F1670" s="31" t="s">
        <v>11822</v>
      </c>
      <c r="G1670" s="31" t="s">
        <v>23</v>
      </c>
      <c r="H1670" s="31" t="s">
        <v>142</v>
      </c>
      <c r="I1670" s="31" t="s">
        <v>225</v>
      </c>
      <c r="J1670" s="31" t="s">
        <v>84</v>
      </c>
      <c r="K1670" s="31" t="s">
        <v>85</v>
      </c>
      <c r="L1670" s="31" t="s">
        <v>226</v>
      </c>
      <c r="M1670" s="31" t="s">
        <v>52</v>
      </c>
      <c r="N1670" s="31" t="s">
        <v>144</v>
      </c>
      <c r="O1670" s="31"/>
      <c r="P1670" s="31" t="s">
        <v>304</v>
      </c>
      <c r="Q1670" s="31"/>
      <c r="R1670" s="31" t="s">
        <v>93</v>
      </c>
      <c r="S1670" s="31" t="s">
        <v>188</v>
      </c>
      <c r="T1670" s="31" t="s">
        <v>11823</v>
      </c>
      <c r="U1670" s="31" t="s">
        <v>11824</v>
      </c>
      <c r="V1670" s="31" t="s">
        <v>11825</v>
      </c>
      <c r="W1670" s="31"/>
      <c r="X1670" s="31"/>
      <c r="Y1670" s="31"/>
      <c r="Z1670" s="31" t="s">
        <v>11826</v>
      </c>
    </row>
    <row r="1671" ht="22.5" customHeight="1">
      <c r="A1671" s="30" t="s">
        <v>11827</v>
      </c>
      <c r="B1671" s="31" t="s">
        <v>11828</v>
      </c>
      <c r="C1671" s="33"/>
      <c r="D1671" s="31" t="s">
        <v>11829</v>
      </c>
      <c r="E1671" s="31" t="s">
        <v>11830</v>
      </c>
      <c r="F1671" s="31" t="s">
        <v>11831</v>
      </c>
      <c r="G1671" s="31" t="s">
        <v>23</v>
      </c>
      <c r="H1671" s="31" t="s">
        <v>142</v>
      </c>
      <c r="I1671" s="31" t="s">
        <v>8922</v>
      </c>
      <c r="J1671" s="31" t="s">
        <v>84</v>
      </c>
      <c r="K1671" s="31" t="s">
        <v>173</v>
      </c>
      <c r="L1671" s="31" t="s">
        <v>226</v>
      </c>
      <c r="M1671" s="31" t="s">
        <v>88</v>
      </c>
      <c r="N1671" s="31" t="s">
        <v>89</v>
      </c>
      <c r="O1671" s="31"/>
      <c r="P1671" s="31"/>
      <c r="Q1671" s="31"/>
      <c r="R1671" s="31" t="s">
        <v>93</v>
      </c>
      <c r="S1671" s="31" t="s">
        <v>94</v>
      </c>
      <c r="T1671" s="31" t="s">
        <v>11832</v>
      </c>
      <c r="U1671" s="31" t="s">
        <v>11833</v>
      </c>
      <c r="V1671" s="31"/>
      <c r="W1671" s="31"/>
      <c r="X1671" s="31"/>
      <c r="Y1671" s="31"/>
      <c r="Z1671" s="31"/>
    </row>
    <row r="1672" ht="22.5" customHeight="1">
      <c r="A1672" s="30" t="s">
        <v>11834</v>
      </c>
      <c r="B1672" s="31" t="s">
        <v>8655</v>
      </c>
      <c r="C1672" s="33"/>
      <c r="D1672" s="31" t="s">
        <v>11835</v>
      </c>
      <c r="E1672" s="31" t="s">
        <v>11836</v>
      </c>
      <c r="F1672" s="31" t="s">
        <v>11837</v>
      </c>
      <c r="G1672" s="31" t="s">
        <v>23</v>
      </c>
      <c r="H1672" s="31" t="s">
        <v>142</v>
      </c>
      <c r="I1672" s="31" t="s">
        <v>2296</v>
      </c>
      <c r="J1672" s="31" t="s">
        <v>84</v>
      </c>
      <c r="K1672" s="31" t="s">
        <v>173</v>
      </c>
      <c r="L1672" s="31" t="s">
        <v>280</v>
      </c>
      <c r="M1672" s="31" t="s">
        <v>52</v>
      </c>
      <c r="N1672" s="31" t="s">
        <v>144</v>
      </c>
      <c r="O1672" s="31" t="s">
        <v>11838</v>
      </c>
      <c r="P1672" s="31"/>
      <c r="Q1672" s="31"/>
      <c r="R1672" s="31" t="s">
        <v>93</v>
      </c>
      <c r="S1672" s="31" t="s">
        <v>231</v>
      </c>
      <c r="T1672" s="31" t="s">
        <v>11839</v>
      </c>
      <c r="U1672" s="31" t="s">
        <v>11840</v>
      </c>
      <c r="V1672" s="31"/>
      <c r="W1672" s="31"/>
      <c r="X1672" s="31"/>
      <c r="Y1672" s="31"/>
      <c r="Z1672" s="31"/>
    </row>
    <row r="1673" ht="22.5" customHeight="1">
      <c r="A1673" s="30" t="s">
        <v>11841</v>
      </c>
      <c r="B1673" s="31" t="s">
        <v>11842</v>
      </c>
      <c r="C1673" s="33"/>
      <c r="D1673" s="31" t="s">
        <v>11843</v>
      </c>
      <c r="E1673" s="31" t="s">
        <v>11844</v>
      </c>
      <c r="F1673" s="31" t="s">
        <v>11845</v>
      </c>
      <c r="G1673" s="31" t="s">
        <v>23</v>
      </c>
      <c r="H1673" s="31" t="s">
        <v>142</v>
      </c>
      <c r="I1673" s="31" t="s">
        <v>319</v>
      </c>
      <c r="J1673" s="31" t="s">
        <v>84</v>
      </c>
      <c r="K1673" s="31" t="s">
        <v>85</v>
      </c>
      <c r="L1673" s="31" t="s">
        <v>654</v>
      </c>
      <c r="M1673" s="31" t="s">
        <v>41</v>
      </c>
      <c r="N1673" s="31" t="s">
        <v>120</v>
      </c>
      <c r="O1673" s="31"/>
      <c r="P1673" s="31" t="s">
        <v>5306</v>
      </c>
      <c r="Q1673" s="31"/>
      <c r="R1673" s="31" t="s">
        <v>93</v>
      </c>
      <c r="S1673" s="31" t="s">
        <v>94</v>
      </c>
      <c r="T1673" s="31" t="s">
        <v>11846</v>
      </c>
      <c r="U1673" s="31" t="s">
        <v>11847</v>
      </c>
      <c r="V1673" s="31"/>
      <c r="W1673" s="31"/>
      <c r="X1673" s="31"/>
      <c r="Y1673" s="31"/>
      <c r="Z1673" s="31"/>
    </row>
    <row r="1674" ht="22.5" customHeight="1">
      <c r="A1674" s="30" t="s">
        <v>11848</v>
      </c>
      <c r="B1674" s="39" t="s">
        <v>11849</v>
      </c>
      <c r="C1674" s="33"/>
      <c r="D1674" s="31" t="s">
        <v>11850</v>
      </c>
      <c r="E1674" s="31" t="s">
        <v>11851</v>
      </c>
      <c r="F1674" s="31"/>
      <c r="G1674" s="31" t="s">
        <v>23</v>
      </c>
      <c r="H1674" s="31" t="s">
        <v>142</v>
      </c>
      <c r="I1674" s="31" t="s">
        <v>935</v>
      </c>
      <c r="J1674" s="31" t="s">
        <v>84</v>
      </c>
      <c r="K1674" s="31"/>
      <c r="L1674" s="31"/>
      <c r="M1674" s="31" t="s">
        <v>542</v>
      </c>
      <c r="N1674" s="31" t="s">
        <v>210</v>
      </c>
      <c r="O1674" s="31"/>
      <c r="P1674" s="31"/>
      <c r="Q1674" s="31"/>
      <c r="R1674" s="31"/>
      <c r="S1674" s="31"/>
      <c r="T1674" s="31" t="s">
        <v>11852</v>
      </c>
      <c r="U1674" s="31" t="s">
        <v>11853</v>
      </c>
      <c r="V1674" s="31"/>
      <c r="W1674" s="31"/>
      <c r="X1674" s="31"/>
      <c r="Y1674" s="31"/>
      <c r="Z1674" s="31"/>
    </row>
    <row r="1675" ht="22.5" customHeight="1">
      <c r="A1675" s="30" t="s">
        <v>11854</v>
      </c>
      <c r="B1675" s="39" t="s">
        <v>11855</v>
      </c>
      <c r="C1675" s="33"/>
      <c r="D1675" s="31" t="s">
        <v>11856</v>
      </c>
      <c r="E1675" s="31" t="s">
        <v>11857</v>
      </c>
      <c r="F1675" s="31"/>
      <c r="G1675" s="31" t="s">
        <v>23</v>
      </c>
      <c r="H1675" s="31" t="s">
        <v>142</v>
      </c>
      <c r="I1675" s="31" t="s">
        <v>1722</v>
      </c>
      <c r="J1675" s="31" t="s">
        <v>84</v>
      </c>
      <c r="K1675" s="31"/>
      <c r="L1675" s="31"/>
      <c r="M1675" s="31" t="s">
        <v>88</v>
      </c>
      <c r="N1675" s="31" t="s">
        <v>89</v>
      </c>
      <c r="O1675" s="31"/>
      <c r="P1675" s="31"/>
      <c r="Q1675" s="31"/>
      <c r="R1675" s="31"/>
      <c r="S1675" s="31"/>
      <c r="T1675" s="31" t="s">
        <v>11858</v>
      </c>
      <c r="U1675" s="31" t="s">
        <v>11853</v>
      </c>
      <c r="V1675" s="31"/>
      <c r="W1675" s="31"/>
      <c r="X1675" s="31"/>
      <c r="Y1675" s="31"/>
      <c r="Z1675" s="31"/>
    </row>
    <row r="1676" ht="22.5" customHeight="1">
      <c r="A1676" s="30" t="s">
        <v>11859</v>
      </c>
      <c r="B1676" s="31" t="s">
        <v>11860</v>
      </c>
      <c r="C1676" s="33"/>
      <c r="D1676" s="31" t="s">
        <v>11861</v>
      </c>
      <c r="E1676" s="31" t="s">
        <v>11862</v>
      </c>
      <c r="F1676" s="31"/>
      <c r="G1676" s="31" t="s">
        <v>23</v>
      </c>
      <c r="H1676" s="31" t="s">
        <v>142</v>
      </c>
      <c r="I1676" s="31" t="s">
        <v>5662</v>
      </c>
      <c r="J1676" s="31" t="s">
        <v>84</v>
      </c>
      <c r="K1676" s="31" t="s">
        <v>173</v>
      </c>
      <c r="L1676" s="31" t="s">
        <v>280</v>
      </c>
      <c r="M1676" s="31" t="s">
        <v>88</v>
      </c>
      <c r="N1676" s="31" t="s">
        <v>89</v>
      </c>
      <c r="O1676" s="31"/>
      <c r="P1676" s="31" t="s">
        <v>1208</v>
      </c>
      <c r="Q1676" s="31"/>
      <c r="R1676" s="31" t="s">
        <v>93</v>
      </c>
      <c r="S1676" s="31" t="s">
        <v>94</v>
      </c>
      <c r="T1676" s="31" t="s">
        <v>11863</v>
      </c>
      <c r="U1676" s="31" t="s">
        <v>11864</v>
      </c>
      <c r="V1676" s="31" t="s">
        <v>11865</v>
      </c>
      <c r="W1676" s="31"/>
      <c r="X1676" s="31"/>
      <c r="Y1676" s="31"/>
      <c r="Z1676" s="31"/>
    </row>
    <row r="1677" ht="22.5" customHeight="1">
      <c r="A1677" s="30" t="s">
        <v>11866</v>
      </c>
      <c r="B1677" s="31" t="s">
        <v>11867</v>
      </c>
      <c r="C1677" s="33"/>
      <c r="D1677" s="31" t="s">
        <v>11868</v>
      </c>
      <c r="E1677" s="31" t="s">
        <v>11869</v>
      </c>
      <c r="F1677" s="30" t="s">
        <v>11870</v>
      </c>
      <c r="G1677" s="31" t="s">
        <v>23</v>
      </c>
      <c r="H1677" s="31" t="s">
        <v>142</v>
      </c>
      <c r="I1677" s="31" t="s">
        <v>1699</v>
      </c>
      <c r="J1677" s="31" t="s">
        <v>84</v>
      </c>
      <c r="K1677" s="31" t="s">
        <v>173</v>
      </c>
      <c r="L1677" s="31" t="s">
        <v>280</v>
      </c>
      <c r="M1677" s="31" t="s">
        <v>41</v>
      </c>
      <c r="N1677" s="31" t="s">
        <v>120</v>
      </c>
      <c r="O1677" s="31"/>
      <c r="P1677" s="31" t="s">
        <v>1244</v>
      </c>
      <c r="Q1677" s="30" t="s">
        <v>11871</v>
      </c>
      <c r="R1677" s="31" t="s">
        <v>93</v>
      </c>
      <c r="S1677" s="31" t="s">
        <v>689</v>
      </c>
      <c r="T1677" s="31" t="s">
        <v>11872</v>
      </c>
      <c r="U1677" s="31" t="s">
        <v>11873</v>
      </c>
      <c r="V1677" s="31"/>
      <c r="W1677" s="31"/>
      <c r="X1677" s="31"/>
      <c r="Y1677" s="31"/>
      <c r="Z1677" s="31"/>
    </row>
    <row r="1678" ht="22.5" customHeight="1">
      <c r="A1678" s="30" t="s">
        <v>11874</v>
      </c>
      <c r="B1678" s="31" t="s">
        <v>352</v>
      </c>
      <c r="C1678" s="33"/>
      <c r="D1678" s="31" t="s">
        <v>11875</v>
      </c>
      <c r="E1678" s="31" t="s">
        <v>11876</v>
      </c>
      <c r="F1678" s="31" t="s">
        <v>11877</v>
      </c>
      <c r="G1678" s="31" t="s">
        <v>23</v>
      </c>
      <c r="H1678" s="31" t="s">
        <v>142</v>
      </c>
      <c r="I1678" s="31" t="s">
        <v>1699</v>
      </c>
      <c r="J1678" s="31" t="s">
        <v>84</v>
      </c>
      <c r="K1678" s="31" t="s">
        <v>85</v>
      </c>
      <c r="L1678" s="31" t="s">
        <v>86</v>
      </c>
      <c r="M1678" s="31" t="s">
        <v>41</v>
      </c>
      <c r="N1678" s="31" t="s">
        <v>120</v>
      </c>
      <c r="O1678" s="31"/>
      <c r="P1678" s="31"/>
      <c r="Q1678" s="31"/>
      <c r="R1678" s="31" t="s">
        <v>93</v>
      </c>
      <c r="S1678" s="31" t="s">
        <v>94</v>
      </c>
      <c r="T1678" s="31" t="s">
        <v>11878</v>
      </c>
      <c r="U1678" s="31" t="s">
        <v>11879</v>
      </c>
      <c r="V1678" s="31"/>
      <c r="W1678" s="31"/>
      <c r="X1678" s="31"/>
      <c r="Y1678" s="31"/>
      <c r="Z1678" s="31"/>
    </row>
    <row r="1679" ht="22.5" customHeight="1">
      <c r="A1679" s="30" t="s">
        <v>11880</v>
      </c>
      <c r="B1679" s="31" t="s">
        <v>11881</v>
      </c>
      <c r="C1679" s="33"/>
      <c r="D1679" s="31" t="s">
        <v>11882</v>
      </c>
      <c r="E1679" s="31" t="s">
        <v>11883</v>
      </c>
      <c r="F1679" s="31" t="s">
        <v>11884</v>
      </c>
      <c r="G1679" s="31" t="s">
        <v>23</v>
      </c>
      <c r="H1679" s="31" t="s">
        <v>142</v>
      </c>
      <c r="I1679" s="31" t="s">
        <v>1073</v>
      </c>
      <c r="J1679" s="31" t="s">
        <v>84</v>
      </c>
      <c r="K1679" s="31" t="s">
        <v>85</v>
      </c>
      <c r="L1679" s="31" t="s">
        <v>280</v>
      </c>
      <c r="M1679" s="31" t="s">
        <v>152</v>
      </c>
      <c r="N1679" s="31" t="s">
        <v>153</v>
      </c>
      <c r="O1679" s="31"/>
      <c r="P1679" s="31" t="s">
        <v>926</v>
      </c>
      <c r="Q1679" s="30" t="s">
        <v>11885</v>
      </c>
      <c r="R1679" s="31" t="s">
        <v>93</v>
      </c>
      <c r="S1679" s="31" t="s">
        <v>842</v>
      </c>
      <c r="T1679" s="31" t="s">
        <v>11886</v>
      </c>
      <c r="U1679" s="31" t="s">
        <v>11887</v>
      </c>
      <c r="V1679" s="30" t="s">
        <v>11888</v>
      </c>
      <c r="W1679" s="31"/>
      <c r="X1679" s="31"/>
      <c r="Y1679" s="31"/>
      <c r="Z1679" s="31"/>
    </row>
    <row r="1680" ht="22.5" customHeight="1">
      <c r="A1680" s="30" t="s">
        <v>11889</v>
      </c>
      <c r="B1680" s="31" t="s">
        <v>11890</v>
      </c>
      <c r="C1680" s="33"/>
      <c r="D1680" s="31" t="s">
        <v>11891</v>
      </c>
      <c r="E1680" s="31" t="s">
        <v>11892</v>
      </c>
      <c r="F1680" s="31" t="s">
        <v>11893</v>
      </c>
      <c r="G1680" s="31" t="s">
        <v>23</v>
      </c>
      <c r="H1680" s="31" t="s">
        <v>142</v>
      </c>
      <c r="I1680" s="31" t="s">
        <v>860</v>
      </c>
      <c r="J1680" s="31" t="s">
        <v>84</v>
      </c>
      <c r="K1680" s="31" t="s">
        <v>173</v>
      </c>
      <c r="L1680" s="31" t="s">
        <v>280</v>
      </c>
      <c r="M1680" s="31" t="s">
        <v>52</v>
      </c>
      <c r="N1680" s="31" t="s">
        <v>144</v>
      </c>
      <c r="O1680" s="31"/>
      <c r="P1680" s="31" t="s">
        <v>445</v>
      </c>
      <c r="Q1680" s="31"/>
      <c r="R1680" s="31" t="s">
        <v>93</v>
      </c>
      <c r="S1680" s="31" t="s">
        <v>94</v>
      </c>
      <c r="T1680" s="31" t="s">
        <v>11894</v>
      </c>
      <c r="U1680" s="31" t="s">
        <v>11895</v>
      </c>
      <c r="V1680" s="30" t="s">
        <v>11896</v>
      </c>
      <c r="W1680" s="31"/>
      <c r="X1680" s="31"/>
      <c r="Y1680" s="31"/>
      <c r="Z1680" s="31"/>
    </row>
    <row r="1681" ht="22.5" customHeight="1">
      <c r="A1681" s="30" t="s">
        <v>11897</v>
      </c>
      <c r="B1681" s="31" t="s">
        <v>11898</v>
      </c>
      <c r="C1681" s="33"/>
      <c r="D1681" s="31" t="s">
        <v>78</v>
      </c>
      <c r="E1681" s="31" t="s">
        <v>11899</v>
      </c>
      <c r="F1681" s="31" t="s">
        <v>11900</v>
      </c>
      <c r="G1681" s="31" t="s">
        <v>68</v>
      </c>
      <c r="H1681" s="31" t="s">
        <v>82</v>
      </c>
      <c r="I1681" s="31" t="s">
        <v>490</v>
      </c>
      <c r="J1681" s="31"/>
      <c r="K1681" s="31" t="s">
        <v>85</v>
      </c>
      <c r="L1681" s="31" t="s">
        <v>131</v>
      </c>
      <c r="M1681" s="31" t="s">
        <v>120</v>
      </c>
      <c r="N1681" s="31" t="s">
        <v>88</v>
      </c>
      <c r="O1681" s="31"/>
      <c r="P1681" s="31" t="s">
        <v>109</v>
      </c>
      <c r="Q1681" s="31"/>
      <c r="R1681" s="31"/>
      <c r="S1681" s="31" t="s">
        <v>4055</v>
      </c>
      <c r="T1681" s="31" t="s">
        <v>11901</v>
      </c>
      <c r="U1681" s="31" t="s">
        <v>11902</v>
      </c>
      <c r="V1681" s="31"/>
      <c r="W1681" s="31"/>
      <c r="X1681" s="31"/>
      <c r="Y1681" s="31"/>
      <c r="Z1681" s="31"/>
    </row>
    <row r="1682" ht="22.5" customHeight="1">
      <c r="A1682" s="30" t="s">
        <v>11903</v>
      </c>
      <c r="B1682" s="31" t="s">
        <v>11904</v>
      </c>
      <c r="C1682" s="33"/>
      <c r="D1682" s="31" t="s">
        <v>78</v>
      </c>
      <c r="E1682" s="31" t="s">
        <v>11905</v>
      </c>
      <c r="F1682" s="31" t="s">
        <v>11906</v>
      </c>
      <c r="G1682" s="31" t="s">
        <v>23</v>
      </c>
      <c r="H1682" s="31" t="s">
        <v>82</v>
      </c>
      <c r="I1682" s="31" t="s">
        <v>83</v>
      </c>
      <c r="J1682" s="31" t="s">
        <v>377</v>
      </c>
      <c r="K1682" s="31" t="s">
        <v>85</v>
      </c>
      <c r="L1682" s="31" t="s">
        <v>131</v>
      </c>
      <c r="M1682" s="31" t="s">
        <v>120</v>
      </c>
      <c r="N1682" s="31" t="s">
        <v>88</v>
      </c>
      <c r="O1682" s="31"/>
      <c r="P1682" s="31" t="s">
        <v>109</v>
      </c>
      <c r="Q1682" s="31"/>
      <c r="R1682" s="31"/>
      <c r="S1682" s="31"/>
      <c r="T1682" s="31" t="s">
        <v>7206</v>
      </c>
      <c r="U1682" s="31" t="s">
        <v>11907</v>
      </c>
      <c r="V1682" s="31"/>
      <c r="W1682" s="31"/>
      <c r="X1682" s="31"/>
      <c r="Y1682" s="31"/>
      <c r="Z1682" s="31"/>
    </row>
    <row r="1683" ht="22.5" customHeight="1">
      <c r="A1683" s="30" t="s">
        <v>11908</v>
      </c>
      <c r="B1683" s="31" t="s">
        <v>11909</v>
      </c>
      <c r="C1683" s="33"/>
      <c r="D1683" s="31" t="s">
        <v>78</v>
      </c>
      <c r="E1683" s="31" t="s">
        <v>11910</v>
      </c>
      <c r="F1683" s="31" t="s">
        <v>11911</v>
      </c>
      <c r="G1683" s="31" t="s">
        <v>23</v>
      </c>
      <c r="H1683" s="31" t="s">
        <v>82</v>
      </c>
      <c r="I1683" s="31" t="s">
        <v>490</v>
      </c>
      <c r="J1683" s="31" t="s">
        <v>84</v>
      </c>
      <c r="K1683" s="31" t="s">
        <v>173</v>
      </c>
      <c r="L1683" s="31" t="s">
        <v>226</v>
      </c>
      <c r="M1683" s="31" t="s">
        <v>41</v>
      </c>
      <c r="N1683" s="31" t="s">
        <v>89</v>
      </c>
      <c r="O1683" s="31"/>
      <c r="P1683" s="31"/>
      <c r="Q1683" s="31"/>
      <c r="R1683" s="31"/>
      <c r="S1683" s="31" t="s">
        <v>5942</v>
      </c>
      <c r="T1683" s="31" t="s">
        <v>11764</v>
      </c>
      <c r="U1683" s="31" t="s">
        <v>11912</v>
      </c>
      <c r="V1683" s="31"/>
      <c r="W1683" s="31"/>
      <c r="X1683" s="31"/>
      <c r="Y1683" s="31"/>
      <c r="Z1683" s="31"/>
    </row>
    <row r="1684" ht="22.5" customHeight="1">
      <c r="A1684" s="30" t="s">
        <v>11913</v>
      </c>
      <c r="B1684" s="39" t="s">
        <v>11914</v>
      </c>
      <c r="C1684" s="33"/>
      <c r="D1684" s="31" t="s">
        <v>11915</v>
      </c>
      <c r="E1684" s="31" t="s">
        <v>11916</v>
      </c>
      <c r="F1684" s="31" t="s">
        <v>11917</v>
      </c>
      <c r="G1684" s="31" t="s">
        <v>39</v>
      </c>
      <c r="H1684" s="31" t="s">
        <v>142</v>
      </c>
      <c r="I1684" s="31" t="s">
        <v>119</v>
      </c>
      <c r="J1684" s="31" t="s">
        <v>84</v>
      </c>
      <c r="K1684" s="31" t="s">
        <v>85</v>
      </c>
      <c r="L1684" s="31" t="s">
        <v>86</v>
      </c>
      <c r="M1684" s="31" t="s">
        <v>88</v>
      </c>
      <c r="N1684" s="31" t="s">
        <v>89</v>
      </c>
      <c r="O1684" s="31"/>
      <c r="P1684" s="31"/>
      <c r="Q1684" s="31"/>
      <c r="R1684" s="31" t="s">
        <v>93</v>
      </c>
      <c r="S1684" s="31" t="s">
        <v>94</v>
      </c>
      <c r="T1684" s="31" t="s">
        <v>11918</v>
      </c>
      <c r="U1684" s="31" t="s">
        <v>11919</v>
      </c>
      <c r="V1684" s="31"/>
      <c r="W1684" s="31"/>
      <c r="X1684" s="31"/>
      <c r="Y1684" s="31"/>
      <c r="Z1684" s="31"/>
    </row>
    <row r="1685" ht="22.5" customHeight="1">
      <c r="A1685" s="30" t="s">
        <v>11920</v>
      </c>
      <c r="B1685" s="39" t="s">
        <v>11921</v>
      </c>
      <c r="C1685" s="33"/>
      <c r="D1685" s="31" t="s">
        <v>11922</v>
      </c>
      <c r="E1685" s="31" t="s">
        <v>11923</v>
      </c>
      <c r="F1685" s="31"/>
      <c r="G1685" s="31" t="s">
        <v>39</v>
      </c>
      <c r="H1685" s="31" t="s">
        <v>142</v>
      </c>
      <c r="I1685" s="31" t="s">
        <v>245</v>
      </c>
      <c r="J1685" s="31" t="s">
        <v>84</v>
      </c>
      <c r="K1685" s="31"/>
      <c r="L1685" s="31"/>
      <c r="M1685" s="31" t="s">
        <v>88</v>
      </c>
      <c r="N1685" s="31" t="s">
        <v>89</v>
      </c>
      <c r="O1685" s="31"/>
      <c r="P1685" s="31"/>
      <c r="Q1685" s="31"/>
      <c r="R1685" s="31"/>
      <c r="S1685" s="31"/>
      <c r="T1685" s="31" t="s">
        <v>11924</v>
      </c>
      <c r="U1685" s="31" t="s">
        <v>11919</v>
      </c>
      <c r="V1685" s="31"/>
      <c r="W1685" s="31"/>
      <c r="X1685" s="31"/>
      <c r="Y1685" s="31"/>
      <c r="Z1685" s="31"/>
    </row>
    <row r="1686" ht="22.5" customHeight="1">
      <c r="A1686" s="30" t="s">
        <v>11925</v>
      </c>
      <c r="B1686" s="31" t="s">
        <v>11926</v>
      </c>
      <c r="C1686" s="33"/>
      <c r="D1686" s="31" t="s">
        <v>11927</v>
      </c>
      <c r="E1686" s="31" t="s">
        <v>11928</v>
      </c>
      <c r="F1686" s="31" t="s">
        <v>11929</v>
      </c>
      <c r="G1686" s="31" t="s">
        <v>23</v>
      </c>
      <c r="H1686" s="31" t="s">
        <v>142</v>
      </c>
      <c r="I1686" s="31" t="s">
        <v>225</v>
      </c>
      <c r="J1686" s="31" t="s">
        <v>84</v>
      </c>
      <c r="K1686" s="31" t="s">
        <v>107</v>
      </c>
      <c r="L1686" s="31" t="s">
        <v>280</v>
      </c>
      <c r="M1686" s="31" t="s">
        <v>120</v>
      </c>
      <c r="N1686" s="31" t="s">
        <v>88</v>
      </c>
      <c r="O1686" s="31"/>
      <c r="P1686" s="31" t="s">
        <v>792</v>
      </c>
      <c r="Q1686" s="31"/>
      <c r="R1686" s="31" t="s">
        <v>93</v>
      </c>
      <c r="S1686" s="31" t="s">
        <v>94</v>
      </c>
      <c r="T1686" s="31" t="s">
        <v>11930</v>
      </c>
      <c r="U1686" s="31" t="s">
        <v>11931</v>
      </c>
      <c r="V1686" s="30" t="s">
        <v>11932</v>
      </c>
      <c r="W1686" s="31"/>
      <c r="X1686" s="31"/>
      <c r="Y1686" s="31"/>
      <c r="Z1686" s="31"/>
    </row>
    <row r="1687" ht="22.5" customHeight="1">
      <c r="A1687" s="30" t="s">
        <v>11933</v>
      </c>
      <c r="B1687" s="31" t="s">
        <v>11934</v>
      </c>
      <c r="C1687" s="33"/>
      <c r="D1687" s="31" t="s">
        <v>11935</v>
      </c>
      <c r="E1687" s="31" t="s">
        <v>11936</v>
      </c>
      <c r="F1687" s="31"/>
      <c r="G1687" s="31" t="s">
        <v>25</v>
      </c>
      <c r="H1687" s="31" t="s">
        <v>142</v>
      </c>
      <c r="I1687" s="31" t="s">
        <v>264</v>
      </c>
      <c r="J1687" s="31" t="s">
        <v>84</v>
      </c>
      <c r="K1687" s="31"/>
      <c r="L1687" s="31"/>
      <c r="M1687" s="31" t="s">
        <v>542</v>
      </c>
      <c r="N1687" s="31" t="s">
        <v>210</v>
      </c>
      <c r="O1687" s="31"/>
      <c r="P1687" s="31"/>
      <c r="Q1687" s="31"/>
      <c r="R1687" s="31"/>
      <c r="S1687" s="31"/>
      <c r="T1687" s="31" t="s">
        <v>11937</v>
      </c>
      <c r="U1687" s="31" t="s">
        <v>11938</v>
      </c>
      <c r="V1687" s="31"/>
      <c r="W1687" s="31"/>
      <c r="X1687" s="31"/>
      <c r="Y1687" s="31"/>
      <c r="Z1687" s="31"/>
    </row>
    <row r="1688" ht="22.5" customHeight="1">
      <c r="A1688" s="30" t="s">
        <v>11939</v>
      </c>
      <c r="B1688" s="31" t="s">
        <v>11940</v>
      </c>
      <c r="C1688" s="33"/>
      <c r="D1688" s="31" t="s">
        <v>11941</v>
      </c>
      <c r="E1688" s="31" t="s">
        <v>11942</v>
      </c>
      <c r="F1688" s="31" t="s">
        <v>11943</v>
      </c>
      <c r="G1688" s="31" t="s">
        <v>25</v>
      </c>
      <c r="H1688" s="31" t="s">
        <v>142</v>
      </c>
      <c r="I1688" s="31" t="s">
        <v>1290</v>
      </c>
      <c r="J1688" s="31" t="s">
        <v>84</v>
      </c>
      <c r="K1688" s="31" t="s">
        <v>85</v>
      </c>
      <c r="L1688" s="31" t="s">
        <v>280</v>
      </c>
      <c r="M1688" s="31" t="s">
        <v>542</v>
      </c>
      <c r="N1688" s="31" t="s">
        <v>210</v>
      </c>
      <c r="O1688" s="31"/>
      <c r="P1688" s="31"/>
      <c r="Q1688" s="31"/>
      <c r="R1688" s="31"/>
      <c r="S1688" s="31"/>
      <c r="T1688" s="31" t="s">
        <v>11944</v>
      </c>
      <c r="U1688" s="31" t="s">
        <v>11945</v>
      </c>
      <c r="V1688" s="31"/>
      <c r="W1688" s="31"/>
      <c r="X1688" s="31"/>
      <c r="Y1688" s="31"/>
      <c r="Z1688" s="31"/>
    </row>
    <row r="1689" ht="22.5" customHeight="1">
      <c r="A1689" s="30" t="s">
        <v>11946</v>
      </c>
      <c r="B1689" s="31" t="s">
        <v>11947</v>
      </c>
      <c r="C1689" s="33"/>
      <c r="D1689" s="31" t="s">
        <v>11948</v>
      </c>
      <c r="E1689" s="31" t="s">
        <v>11949</v>
      </c>
      <c r="F1689" s="31" t="s">
        <v>11950</v>
      </c>
      <c r="G1689" s="31" t="s">
        <v>36</v>
      </c>
      <c r="H1689" s="31" t="s">
        <v>142</v>
      </c>
      <c r="I1689" s="31" t="s">
        <v>7112</v>
      </c>
      <c r="J1689" s="31" t="s">
        <v>84</v>
      </c>
      <c r="K1689" s="31" t="s">
        <v>85</v>
      </c>
      <c r="L1689" s="31" t="s">
        <v>86</v>
      </c>
      <c r="M1689" s="31" t="s">
        <v>185</v>
      </c>
      <c r="N1689" s="31" t="s">
        <v>41</v>
      </c>
      <c r="O1689" s="31"/>
      <c r="P1689" s="31" t="s">
        <v>586</v>
      </c>
      <c r="Q1689" s="31"/>
      <c r="R1689" s="31" t="s">
        <v>93</v>
      </c>
      <c r="S1689" s="31" t="s">
        <v>6312</v>
      </c>
      <c r="T1689" s="31" t="s">
        <v>11951</v>
      </c>
      <c r="U1689" s="31" t="s">
        <v>11952</v>
      </c>
      <c r="V1689" s="31" t="s">
        <v>11953</v>
      </c>
      <c r="W1689" s="31"/>
      <c r="X1689" s="31"/>
      <c r="Y1689" s="31" t="s">
        <v>11954</v>
      </c>
      <c r="Z1689" s="31"/>
    </row>
    <row r="1690" ht="22.5" customHeight="1">
      <c r="A1690" s="30" t="s">
        <v>11955</v>
      </c>
      <c r="B1690" s="31" t="s">
        <v>11956</v>
      </c>
      <c r="C1690" s="33"/>
      <c r="D1690" s="31" t="s">
        <v>78</v>
      </c>
      <c r="E1690" s="31" t="s">
        <v>11957</v>
      </c>
      <c r="F1690" s="31"/>
      <c r="G1690" s="31" t="s">
        <v>25</v>
      </c>
      <c r="H1690" s="31" t="s">
        <v>82</v>
      </c>
      <c r="I1690" s="31" t="s">
        <v>83</v>
      </c>
      <c r="J1690" s="31" t="s">
        <v>84</v>
      </c>
      <c r="K1690" s="31" t="s">
        <v>107</v>
      </c>
      <c r="L1690" s="31" t="s">
        <v>280</v>
      </c>
      <c r="M1690" s="31" t="s">
        <v>89</v>
      </c>
      <c r="N1690" s="31" t="s">
        <v>88</v>
      </c>
      <c r="O1690" s="31"/>
      <c r="P1690" s="31"/>
      <c r="Q1690" s="31"/>
      <c r="R1690" s="31"/>
      <c r="S1690" s="31"/>
      <c r="T1690" s="31"/>
      <c r="U1690" s="31" t="s">
        <v>11958</v>
      </c>
      <c r="V1690" s="30" t="s">
        <v>11959</v>
      </c>
      <c r="W1690" s="31"/>
      <c r="X1690" s="31"/>
      <c r="Y1690" s="31"/>
      <c r="Z1690" s="31"/>
    </row>
    <row r="1691" ht="22.5" customHeight="1">
      <c r="A1691" s="30" t="s">
        <v>11960</v>
      </c>
      <c r="B1691" s="31" t="s">
        <v>11961</v>
      </c>
      <c r="C1691" s="33"/>
      <c r="D1691" s="31" t="s">
        <v>11962</v>
      </c>
      <c r="E1691" s="31" t="s">
        <v>11963</v>
      </c>
      <c r="F1691" s="31" t="s">
        <v>11964</v>
      </c>
      <c r="G1691" s="31" t="s">
        <v>23</v>
      </c>
      <c r="H1691" s="31" t="s">
        <v>406</v>
      </c>
      <c r="I1691" s="31" t="s">
        <v>750</v>
      </c>
      <c r="J1691" s="31" t="s">
        <v>84</v>
      </c>
      <c r="K1691" s="31" t="s">
        <v>173</v>
      </c>
      <c r="L1691" s="31" t="s">
        <v>280</v>
      </c>
      <c r="M1691" s="31" t="s">
        <v>89</v>
      </c>
      <c r="N1691" s="31" t="s">
        <v>108</v>
      </c>
      <c r="O1691" s="31"/>
      <c r="P1691" s="31"/>
      <c r="Q1691" s="31"/>
      <c r="R1691" s="31" t="s">
        <v>93</v>
      </c>
      <c r="S1691" s="31" t="s">
        <v>94</v>
      </c>
      <c r="T1691" s="31" t="s">
        <v>11965</v>
      </c>
      <c r="U1691" s="31" t="s">
        <v>11966</v>
      </c>
      <c r="V1691" s="31"/>
      <c r="W1691" s="31"/>
      <c r="X1691" s="31"/>
      <c r="Y1691" s="31"/>
      <c r="Z1691" s="31"/>
    </row>
    <row r="1692" ht="22.5" customHeight="1">
      <c r="A1692" s="30" t="s">
        <v>11967</v>
      </c>
      <c r="B1692" s="31" t="s">
        <v>11968</v>
      </c>
      <c r="C1692" s="33"/>
      <c r="D1692" s="31" t="s">
        <v>11969</v>
      </c>
      <c r="E1692" s="31" t="s">
        <v>11970</v>
      </c>
      <c r="F1692" s="31"/>
      <c r="G1692" s="31" t="s">
        <v>25</v>
      </c>
      <c r="H1692" s="31" t="s">
        <v>142</v>
      </c>
      <c r="I1692" s="31"/>
      <c r="J1692" s="31"/>
      <c r="K1692" s="31"/>
      <c r="L1692" s="31"/>
      <c r="M1692" s="31"/>
      <c r="N1692" s="31"/>
      <c r="O1692" s="31"/>
      <c r="P1692" s="31"/>
      <c r="Q1692" s="31"/>
      <c r="R1692" s="31"/>
      <c r="S1692" s="31"/>
      <c r="T1692" s="31" t="s">
        <v>11971</v>
      </c>
      <c r="U1692" s="31" t="s">
        <v>11972</v>
      </c>
      <c r="V1692" s="31"/>
      <c r="W1692" s="31"/>
      <c r="X1692" s="31"/>
      <c r="Y1692" s="31"/>
      <c r="Z1692" s="31"/>
    </row>
    <row r="1693" ht="22.5" customHeight="1">
      <c r="A1693" s="30" t="s">
        <v>11973</v>
      </c>
      <c r="B1693" s="31" t="s">
        <v>11974</v>
      </c>
      <c r="C1693" s="33"/>
      <c r="D1693" s="31" t="s">
        <v>11975</v>
      </c>
      <c r="E1693" s="31" t="s">
        <v>11976</v>
      </c>
      <c r="F1693" s="31"/>
      <c r="G1693" s="31" t="s">
        <v>790</v>
      </c>
      <c r="H1693" s="31" t="s">
        <v>1879</v>
      </c>
      <c r="I1693" s="31" t="s">
        <v>490</v>
      </c>
      <c r="J1693" s="31" t="s">
        <v>84</v>
      </c>
      <c r="K1693" s="31" t="s">
        <v>107</v>
      </c>
      <c r="L1693" s="31" t="s">
        <v>86</v>
      </c>
      <c r="M1693" s="31" t="s">
        <v>89</v>
      </c>
      <c r="N1693" s="31" t="s">
        <v>108</v>
      </c>
      <c r="O1693" s="31"/>
      <c r="P1693" s="31"/>
      <c r="Q1693" s="31"/>
      <c r="R1693" s="31" t="s">
        <v>93</v>
      </c>
      <c r="S1693" s="31" t="s">
        <v>94</v>
      </c>
      <c r="T1693" s="31"/>
      <c r="U1693" s="31" t="s">
        <v>11977</v>
      </c>
      <c r="V1693" s="31"/>
      <c r="W1693" s="31"/>
      <c r="X1693" s="31"/>
      <c r="Y1693" s="31"/>
      <c r="Z1693" s="31"/>
    </row>
    <row r="1694" ht="22.5" customHeight="1">
      <c r="A1694" s="30" t="s">
        <v>11978</v>
      </c>
      <c r="B1694" s="31" t="s">
        <v>11979</v>
      </c>
      <c r="C1694" s="33"/>
      <c r="D1694" s="31" t="s">
        <v>11980</v>
      </c>
      <c r="E1694" s="31" t="s">
        <v>11981</v>
      </c>
      <c r="F1694" s="31" t="s">
        <v>11982</v>
      </c>
      <c r="G1694" s="31" t="s">
        <v>25</v>
      </c>
      <c r="H1694" s="31" t="s">
        <v>142</v>
      </c>
      <c r="I1694" s="31" t="s">
        <v>1722</v>
      </c>
      <c r="J1694" s="31" t="s">
        <v>84</v>
      </c>
      <c r="K1694" s="31" t="s">
        <v>85</v>
      </c>
      <c r="L1694" s="31" t="s">
        <v>280</v>
      </c>
      <c r="M1694" s="31" t="s">
        <v>88</v>
      </c>
      <c r="N1694" s="31" t="s">
        <v>89</v>
      </c>
      <c r="O1694" s="31"/>
      <c r="P1694" s="31"/>
      <c r="Q1694" s="31"/>
      <c r="R1694" s="31"/>
      <c r="S1694" s="31"/>
      <c r="T1694" s="31" t="s">
        <v>11983</v>
      </c>
      <c r="U1694" s="31" t="s">
        <v>11984</v>
      </c>
      <c r="V1694" s="31"/>
      <c r="W1694" s="31"/>
      <c r="X1694" s="31"/>
      <c r="Y1694" s="31"/>
      <c r="Z1694" s="31"/>
    </row>
    <row r="1695" ht="22.5" customHeight="1">
      <c r="A1695" s="30" t="s">
        <v>11985</v>
      </c>
      <c r="B1695" s="31" t="s">
        <v>11986</v>
      </c>
      <c r="C1695" s="33"/>
      <c r="D1695" s="31" t="s">
        <v>11987</v>
      </c>
      <c r="E1695" s="31" t="s">
        <v>11988</v>
      </c>
      <c r="F1695" s="31"/>
      <c r="G1695" s="31" t="s">
        <v>36</v>
      </c>
      <c r="H1695" s="31" t="s">
        <v>142</v>
      </c>
      <c r="I1695" s="31" t="s">
        <v>1722</v>
      </c>
      <c r="J1695" s="31" t="s">
        <v>84</v>
      </c>
      <c r="K1695" s="31"/>
      <c r="L1695" s="31"/>
      <c r="M1695" s="31" t="s">
        <v>576</v>
      </c>
      <c r="N1695" s="31" t="s">
        <v>602</v>
      </c>
      <c r="O1695" s="31"/>
      <c r="P1695" s="31"/>
      <c r="Q1695" s="31"/>
      <c r="R1695" s="31"/>
      <c r="S1695" s="31"/>
      <c r="T1695" s="31" t="s">
        <v>11989</v>
      </c>
      <c r="U1695" s="31" t="s">
        <v>11990</v>
      </c>
      <c r="V1695" s="31"/>
      <c r="W1695" s="31"/>
      <c r="X1695" s="31"/>
      <c r="Y1695" s="31"/>
      <c r="Z1695" s="31"/>
    </row>
    <row r="1696" ht="22.5" customHeight="1">
      <c r="A1696" s="30" t="s">
        <v>11991</v>
      </c>
      <c r="B1696" s="31" t="s">
        <v>1091</v>
      </c>
      <c r="C1696" s="33"/>
      <c r="D1696" s="31" t="s">
        <v>11992</v>
      </c>
      <c r="E1696" s="31" t="s">
        <v>11993</v>
      </c>
      <c r="F1696" s="31" t="s">
        <v>11994</v>
      </c>
      <c r="G1696" s="31" t="s">
        <v>30</v>
      </c>
      <c r="H1696" s="31" t="s">
        <v>142</v>
      </c>
      <c r="I1696" s="31" t="s">
        <v>271</v>
      </c>
      <c r="J1696" s="31" t="s">
        <v>84</v>
      </c>
      <c r="K1696" s="31" t="s">
        <v>173</v>
      </c>
      <c r="L1696" s="31" t="s">
        <v>226</v>
      </c>
      <c r="M1696" s="31" t="s">
        <v>120</v>
      </c>
      <c r="N1696" s="31" t="s">
        <v>88</v>
      </c>
      <c r="O1696" s="31" t="s">
        <v>11995</v>
      </c>
      <c r="P1696" s="31"/>
      <c r="Q1696" s="30" t="s">
        <v>11996</v>
      </c>
      <c r="R1696" s="31" t="s">
        <v>93</v>
      </c>
      <c r="S1696" s="31" t="s">
        <v>11997</v>
      </c>
      <c r="T1696" s="31" t="s">
        <v>11998</v>
      </c>
      <c r="U1696" s="31" t="s">
        <v>11999</v>
      </c>
      <c r="V1696" s="31" t="s">
        <v>12000</v>
      </c>
      <c r="W1696" s="31"/>
      <c r="X1696" s="31"/>
      <c r="Y1696" s="31"/>
      <c r="Z1696" s="31"/>
    </row>
    <row r="1697" ht="22.5" customHeight="1">
      <c r="A1697" s="30" t="s">
        <v>12001</v>
      </c>
      <c r="B1697" s="31" t="s">
        <v>5032</v>
      </c>
      <c r="C1697" s="33"/>
      <c r="D1697" s="31" t="s">
        <v>12002</v>
      </c>
      <c r="E1697" s="31" t="s">
        <v>12003</v>
      </c>
      <c r="F1697" s="31" t="s">
        <v>12004</v>
      </c>
      <c r="G1697" s="31" t="s">
        <v>30</v>
      </c>
      <c r="H1697" s="31" t="s">
        <v>142</v>
      </c>
      <c r="I1697" s="31" t="s">
        <v>12005</v>
      </c>
      <c r="J1697" s="31" t="s">
        <v>84</v>
      </c>
      <c r="K1697" s="31" t="s">
        <v>85</v>
      </c>
      <c r="L1697" s="31" t="s">
        <v>226</v>
      </c>
      <c r="M1697" s="31" t="s">
        <v>88</v>
      </c>
      <c r="N1697" s="31" t="s">
        <v>89</v>
      </c>
      <c r="O1697" s="31" t="s">
        <v>12006</v>
      </c>
      <c r="P1697" s="31" t="s">
        <v>701</v>
      </c>
      <c r="Q1697" s="30" t="s">
        <v>12007</v>
      </c>
      <c r="R1697" s="31" t="s">
        <v>93</v>
      </c>
      <c r="S1697" s="31" t="s">
        <v>863</v>
      </c>
      <c r="T1697" s="31" t="s">
        <v>12008</v>
      </c>
      <c r="U1697" s="31" t="s">
        <v>12009</v>
      </c>
      <c r="V1697" s="31"/>
      <c r="W1697" s="31"/>
      <c r="X1697" s="31"/>
      <c r="Y1697" s="31"/>
      <c r="Z1697" s="31"/>
    </row>
    <row r="1698" ht="22.5" customHeight="1">
      <c r="A1698" s="30" t="s">
        <v>12010</v>
      </c>
      <c r="B1698" s="31" t="s">
        <v>897</v>
      </c>
      <c r="C1698" s="32"/>
      <c r="D1698" s="31" t="s">
        <v>12011</v>
      </c>
      <c r="E1698" s="31" t="s">
        <v>12012</v>
      </c>
      <c r="F1698" s="31" t="s">
        <v>12013</v>
      </c>
      <c r="G1698" s="31" t="s">
        <v>30</v>
      </c>
      <c r="H1698" s="31" t="s">
        <v>142</v>
      </c>
      <c r="I1698" s="31" t="s">
        <v>264</v>
      </c>
      <c r="J1698" s="31" t="s">
        <v>84</v>
      </c>
      <c r="K1698" s="31" t="s">
        <v>107</v>
      </c>
      <c r="L1698" s="31" t="s">
        <v>86</v>
      </c>
      <c r="M1698" s="31" t="s">
        <v>185</v>
      </c>
      <c r="N1698" s="31" t="s">
        <v>41</v>
      </c>
      <c r="O1698" s="31"/>
      <c r="P1698" s="31" t="s">
        <v>1518</v>
      </c>
      <c r="Q1698" s="31"/>
      <c r="R1698" s="31" t="s">
        <v>93</v>
      </c>
      <c r="S1698" s="31" t="s">
        <v>94</v>
      </c>
      <c r="T1698" s="31" t="s">
        <v>12014</v>
      </c>
      <c r="U1698" s="31" t="s">
        <v>12015</v>
      </c>
      <c r="V1698" s="30" t="s">
        <v>12016</v>
      </c>
      <c r="W1698" s="31"/>
      <c r="X1698" s="31"/>
      <c r="Y1698" s="31"/>
      <c r="Z1698" s="31"/>
    </row>
    <row r="1699" ht="22.5" customHeight="1">
      <c r="A1699" s="30" t="s">
        <v>12017</v>
      </c>
      <c r="B1699" s="31" t="s">
        <v>1436</v>
      </c>
      <c r="C1699" s="32" t="s">
        <v>1</v>
      </c>
      <c r="D1699" s="31" t="s">
        <v>12018</v>
      </c>
      <c r="E1699" s="31" t="s">
        <v>12019</v>
      </c>
      <c r="F1699" s="31"/>
      <c r="G1699" s="31" t="s">
        <v>30</v>
      </c>
      <c r="H1699" s="31" t="s">
        <v>142</v>
      </c>
      <c r="I1699" s="31" t="s">
        <v>2737</v>
      </c>
      <c r="J1699" s="31" t="s">
        <v>84</v>
      </c>
      <c r="K1699" s="31" t="s">
        <v>85</v>
      </c>
      <c r="L1699" s="31" t="s">
        <v>280</v>
      </c>
      <c r="M1699" s="31" t="s">
        <v>88</v>
      </c>
      <c r="N1699" s="31" t="s">
        <v>89</v>
      </c>
      <c r="O1699" s="31"/>
      <c r="P1699" s="31"/>
      <c r="Q1699" s="30" t="s">
        <v>12020</v>
      </c>
      <c r="R1699" s="31" t="s">
        <v>93</v>
      </c>
      <c r="S1699" s="31" t="s">
        <v>1947</v>
      </c>
      <c r="T1699" s="31" t="s">
        <v>12021</v>
      </c>
      <c r="U1699" s="31" t="s">
        <v>12022</v>
      </c>
      <c r="V1699" s="30" t="s">
        <v>12023</v>
      </c>
      <c r="W1699" s="31"/>
      <c r="X1699" s="31"/>
      <c r="Y1699" s="31"/>
      <c r="Z1699" s="31"/>
    </row>
    <row r="1700" ht="22.5" customHeight="1">
      <c r="A1700" s="30" t="s">
        <v>12024</v>
      </c>
      <c r="B1700" s="31" t="s">
        <v>2771</v>
      </c>
      <c r="C1700" s="33"/>
      <c r="D1700" s="31" t="s">
        <v>12025</v>
      </c>
      <c r="E1700" s="31" t="s">
        <v>12026</v>
      </c>
      <c r="F1700" s="31" t="s">
        <v>12027</v>
      </c>
      <c r="G1700" s="31" t="s">
        <v>30</v>
      </c>
      <c r="H1700" s="31" t="s">
        <v>142</v>
      </c>
      <c r="I1700" s="31" t="s">
        <v>291</v>
      </c>
      <c r="J1700" s="31" t="s">
        <v>84</v>
      </c>
      <c r="K1700" s="31" t="s">
        <v>173</v>
      </c>
      <c r="L1700" s="31" t="s">
        <v>226</v>
      </c>
      <c r="M1700" s="31" t="s">
        <v>41</v>
      </c>
      <c r="N1700" s="31" t="s">
        <v>120</v>
      </c>
      <c r="O1700" s="31" t="s">
        <v>12028</v>
      </c>
      <c r="P1700" s="31" t="s">
        <v>2029</v>
      </c>
      <c r="Q1700" s="31"/>
      <c r="R1700" s="31" t="s">
        <v>93</v>
      </c>
      <c r="S1700" s="31" t="s">
        <v>231</v>
      </c>
      <c r="T1700" s="31" t="s">
        <v>12029</v>
      </c>
      <c r="U1700" s="31" t="s">
        <v>12030</v>
      </c>
      <c r="V1700" s="30" t="s">
        <v>12031</v>
      </c>
      <c r="W1700" s="31"/>
      <c r="X1700" s="31"/>
      <c r="Y1700" s="31"/>
      <c r="Z1700" s="31"/>
    </row>
    <row r="1701" ht="22.5" customHeight="1">
      <c r="A1701" s="30" t="s">
        <v>12032</v>
      </c>
      <c r="B1701" s="31" t="s">
        <v>298</v>
      </c>
      <c r="C1701" s="33"/>
      <c r="D1701" s="31" t="s">
        <v>12033</v>
      </c>
      <c r="E1701" s="31" t="s">
        <v>12034</v>
      </c>
      <c r="F1701" s="31" t="s">
        <v>12035</v>
      </c>
      <c r="G1701" s="31" t="s">
        <v>30</v>
      </c>
      <c r="H1701" s="31" t="s">
        <v>142</v>
      </c>
      <c r="I1701" s="31" t="s">
        <v>245</v>
      </c>
      <c r="J1701" s="31" t="s">
        <v>84</v>
      </c>
      <c r="K1701" s="31" t="s">
        <v>173</v>
      </c>
      <c r="L1701" s="31" t="s">
        <v>280</v>
      </c>
      <c r="M1701" s="39" t="s">
        <v>227</v>
      </c>
      <c r="N1701" s="39" t="s">
        <v>228</v>
      </c>
      <c r="O1701" s="31"/>
      <c r="P1701" s="31" t="s">
        <v>91</v>
      </c>
      <c r="Q1701" s="31"/>
      <c r="R1701" s="31" t="s">
        <v>93</v>
      </c>
      <c r="S1701" s="31" t="s">
        <v>94</v>
      </c>
      <c r="T1701" s="31" t="s">
        <v>12036</v>
      </c>
      <c r="U1701" s="31" t="s">
        <v>12037</v>
      </c>
      <c r="V1701" s="30" t="s">
        <v>12038</v>
      </c>
      <c r="W1701" s="31"/>
      <c r="X1701" s="31"/>
      <c r="Y1701" s="31"/>
      <c r="Z1701" s="31"/>
    </row>
    <row r="1702" ht="22.5" customHeight="1">
      <c r="A1702" s="30" t="s">
        <v>12039</v>
      </c>
      <c r="B1702" s="31" t="s">
        <v>12040</v>
      </c>
      <c r="C1702" s="33"/>
      <c r="D1702" s="31" t="s">
        <v>12041</v>
      </c>
      <c r="E1702" s="31" t="s">
        <v>12042</v>
      </c>
      <c r="F1702" s="31"/>
      <c r="G1702" s="31" t="s">
        <v>30</v>
      </c>
      <c r="H1702" s="31" t="s">
        <v>142</v>
      </c>
      <c r="I1702" s="31"/>
      <c r="J1702" s="31"/>
      <c r="K1702" s="31"/>
      <c r="L1702" s="31"/>
      <c r="M1702" s="31"/>
      <c r="N1702" s="31"/>
      <c r="O1702" s="31"/>
      <c r="P1702" s="31"/>
      <c r="Q1702" s="31"/>
      <c r="R1702" s="31"/>
      <c r="S1702" s="31"/>
      <c r="T1702" s="31" t="s">
        <v>12043</v>
      </c>
      <c r="U1702" s="31" t="s">
        <v>12044</v>
      </c>
      <c r="V1702" s="31"/>
      <c r="W1702" s="31"/>
      <c r="X1702" s="31"/>
      <c r="Y1702" s="31"/>
      <c r="Z1702" s="31"/>
    </row>
    <row r="1703" ht="22.5" customHeight="1">
      <c r="A1703" s="30" t="s">
        <v>12045</v>
      </c>
      <c r="B1703" s="31" t="s">
        <v>12046</v>
      </c>
      <c r="C1703" s="33"/>
      <c r="D1703" s="31" t="s">
        <v>12047</v>
      </c>
      <c r="E1703" s="31" t="s">
        <v>12048</v>
      </c>
      <c r="F1703" s="31"/>
      <c r="G1703" s="31" t="s">
        <v>30</v>
      </c>
      <c r="H1703" s="31" t="s">
        <v>142</v>
      </c>
      <c r="I1703" s="31"/>
      <c r="J1703" s="31"/>
      <c r="K1703" s="31"/>
      <c r="L1703" s="31"/>
      <c r="M1703" s="31"/>
      <c r="N1703" s="31"/>
      <c r="O1703" s="31"/>
      <c r="P1703" s="31"/>
      <c r="Q1703" s="31"/>
      <c r="R1703" s="31"/>
      <c r="S1703" s="31"/>
      <c r="T1703" s="31" t="s">
        <v>12049</v>
      </c>
      <c r="U1703" s="31" t="s">
        <v>12050</v>
      </c>
      <c r="V1703" s="31"/>
      <c r="W1703" s="31"/>
      <c r="X1703" s="31"/>
      <c r="Y1703" s="31"/>
      <c r="Z1703" s="31"/>
    </row>
    <row r="1704" ht="22.5" customHeight="1">
      <c r="A1704" s="30" t="s">
        <v>12051</v>
      </c>
      <c r="B1704" s="31" t="s">
        <v>12052</v>
      </c>
      <c r="C1704" s="33"/>
      <c r="D1704" s="31" t="s">
        <v>78</v>
      </c>
      <c r="E1704" s="31" t="s">
        <v>12053</v>
      </c>
      <c r="F1704" s="31" t="s">
        <v>12054</v>
      </c>
      <c r="G1704" s="31"/>
      <c r="H1704" s="31"/>
      <c r="I1704" s="31"/>
      <c r="J1704" s="31"/>
      <c r="K1704" s="31"/>
      <c r="L1704" s="31"/>
      <c r="M1704" s="31"/>
      <c r="N1704" s="31"/>
      <c r="O1704" s="31"/>
      <c r="P1704" s="31"/>
      <c r="Q1704" s="31"/>
      <c r="R1704" s="31"/>
      <c r="S1704" s="31" t="s">
        <v>3364</v>
      </c>
      <c r="T1704" s="31"/>
      <c r="U1704" s="31" t="s">
        <v>12055</v>
      </c>
      <c r="V1704" s="31"/>
      <c r="W1704" s="31"/>
      <c r="X1704" s="31"/>
      <c r="Y1704" s="31"/>
      <c r="Z1704" s="31"/>
    </row>
    <row r="1705" ht="22.5" customHeight="1">
      <c r="A1705" s="30" t="s">
        <v>12056</v>
      </c>
      <c r="B1705" s="31" t="s">
        <v>12057</v>
      </c>
      <c r="C1705" s="33"/>
      <c r="D1705" s="31" t="s">
        <v>12058</v>
      </c>
      <c r="E1705" s="31" t="s">
        <v>12059</v>
      </c>
      <c r="F1705" s="31"/>
      <c r="G1705" s="31" t="s">
        <v>30</v>
      </c>
      <c r="H1705" s="31" t="s">
        <v>142</v>
      </c>
      <c r="I1705" s="31" t="s">
        <v>12060</v>
      </c>
      <c r="J1705" s="31" t="s">
        <v>84</v>
      </c>
      <c r="K1705" s="31"/>
      <c r="L1705" s="31"/>
      <c r="M1705" s="31" t="s">
        <v>41</v>
      </c>
      <c r="N1705" s="31" t="s">
        <v>120</v>
      </c>
      <c r="O1705" s="31"/>
      <c r="P1705" s="31"/>
      <c r="Q1705" s="31"/>
      <c r="R1705" s="31"/>
      <c r="S1705" s="31"/>
      <c r="T1705" s="31" t="s">
        <v>12061</v>
      </c>
      <c r="U1705" s="31" t="s">
        <v>12062</v>
      </c>
      <c r="V1705" s="31"/>
      <c r="W1705" s="31"/>
      <c r="X1705" s="31"/>
      <c r="Y1705" s="31"/>
      <c r="Z1705" s="31"/>
    </row>
    <row r="1706" ht="22.5" customHeight="1">
      <c r="A1706" s="30" t="s">
        <v>12063</v>
      </c>
      <c r="B1706" s="31" t="s">
        <v>12064</v>
      </c>
      <c r="C1706" s="33"/>
      <c r="D1706" s="31" t="s">
        <v>78</v>
      </c>
      <c r="E1706" s="31" t="s">
        <v>12065</v>
      </c>
      <c r="F1706" s="31" t="s">
        <v>12066</v>
      </c>
      <c r="G1706" s="31" t="s">
        <v>25</v>
      </c>
      <c r="H1706" s="31" t="s">
        <v>82</v>
      </c>
      <c r="I1706" s="31" t="s">
        <v>83</v>
      </c>
      <c r="J1706" s="31" t="s">
        <v>84</v>
      </c>
      <c r="K1706" s="31" t="s">
        <v>107</v>
      </c>
      <c r="L1706" s="31" t="s">
        <v>131</v>
      </c>
      <c r="M1706" s="31" t="s">
        <v>185</v>
      </c>
      <c r="N1706" s="31" t="s">
        <v>41</v>
      </c>
      <c r="O1706" s="31"/>
      <c r="P1706" s="31"/>
      <c r="Q1706" s="31"/>
      <c r="R1706" s="31"/>
      <c r="S1706" s="31"/>
      <c r="T1706" s="31" t="s">
        <v>12067</v>
      </c>
      <c r="U1706" s="31" t="s">
        <v>12068</v>
      </c>
      <c r="V1706" s="31"/>
      <c r="W1706" s="31"/>
      <c r="X1706" s="31"/>
      <c r="Y1706" s="31"/>
      <c r="Z1706" s="31"/>
    </row>
    <row r="1707" ht="22.5" customHeight="1">
      <c r="A1707" s="30" t="s">
        <v>12069</v>
      </c>
      <c r="B1707" s="31" t="s">
        <v>12070</v>
      </c>
      <c r="C1707" s="33"/>
      <c r="D1707" s="31" t="s">
        <v>78</v>
      </c>
      <c r="E1707" s="31" t="s">
        <v>12071</v>
      </c>
      <c r="F1707" s="31" t="s">
        <v>12072</v>
      </c>
      <c r="G1707" s="31" t="s">
        <v>25</v>
      </c>
      <c r="H1707" s="31" t="s">
        <v>82</v>
      </c>
      <c r="I1707" s="31" t="s">
        <v>83</v>
      </c>
      <c r="J1707" s="31" t="s">
        <v>84</v>
      </c>
      <c r="K1707" s="31" t="s">
        <v>107</v>
      </c>
      <c r="L1707" s="31" t="s">
        <v>226</v>
      </c>
      <c r="M1707" s="31" t="s">
        <v>120</v>
      </c>
      <c r="N1707" s="31" t="s">
        <v>88</v>
      </c>
      <c r="O1707" s="31"/>
      <c r="P1707" s="31"/>
      <c r="Q1707" s="31"/>
      <c r="R1707" s="31"/>
      <c r="S1707" s="31"/>
      <c r="T1707" s="31" t="s">
        <v>12073</v>
      </c>
      <c r="U1707" s="31" t="s">
        <v>12074</v>
      </c>
      <c r="V1707" s="31"/>
      <c r="W1707" s="31"/>
      <c r="X1707" s="31"/>
      <c r="Y1707" s="31"/>
      <c r="Z1707" s="31"/>
    </row>
    <row r="1708" ht="22.5" customHeight="1">
      <c r="A1708" s="30" t="s">
        <v>12075</v>
      </c>
      <c r="B1708" s="31" t="s">
        <v>12076</v>
      </c>
      <c r="C1708" s="33"/>
      <c r="D1708" s="31" t="s">
        <v>12077</v>
      </c>
      <c r="E1708" s="31" t="s">
        <v>12078</v>
      </c>
      <c r="F1708" s="31"/>
      <c r="G1708" s="31" t="s">
        <v>3223</v>
      </c>
      <c r="H1708" s="31" t="s">
        <v>142</v>
      </c>
      <c r="I1708" s="31"/>
      <c r="J1708" s="31"/>
      <c r="K1708" s="31"/>
      <c r="L1708" s="31"/>
      <c r="M1708" s="31"/>
      <c r="N1708" s="31"/>
      <c r="O1708" s="31"/>
      <c r="P1708" s="31"/>
      <c r="Q1708" s="31"/>
      <c r="R1708" s="31"/>
      <c r="S1708" s="31"/>
      <c r="T1708" s="31" t="s">
        <v>12079</v>
      </c>
      <c r="U1708" s="31" t="s">
        <v>12080</v>
      </c>
      <c r="V1708" s="31"/>
      <c r="W1708" s="31"/>
      <c r="X1708" s="31"/>
      <c r="Y1708" s="31"/>
      <c r="Z1708" s="31"/>
    </row>
    <row r="1709" ht="22.5" customHeight="1">
      <c r="A1709" s="30" t="s">
        <v>12081</v>
      </c>
      <c r="B1709" s="31" t="s">
        <v>12082</v>
      </c>
      <c r="C1709" s="33"/>
      <c r="D1709" s="31" t="s">
        <v>78</v>
      </c>
      <c r="E1709" s="31" t="s">
        <v>12083</v>
      </c>
      <c r="F1709" s="31" t="s">
        <v>12084</v>
      </c>
      <c r="G1709" s="31" t="s">
        <v>25</v>
      </c>
      <c r="H1709" s="31" t="s">
        <v>82</v>
      </c>
      <c r="I1709" s="31" t="s">
        <v>83</v>
      </c>
      <c r="J1709" s="31" t="s">
        <v>84</v>
      </c>
      <c r="K1709" s="31" t="s">
        <v>85</v>
      </c>
      <c r="L1709" s="31" t="s">
        <v>86</v>
      </c>
      <c r="M1709" s="31" t="s">
        <v>41</v>
      </c>
      <c r="N1709" s="31" t="s">
        <v>120</v>
      </c>
      <c r="O1709" s="31"/>
      <c r="P1709" s="31" t="s">
        <v>304</v>
      </c>
      <c r="Q1709" s="31"/>
      <c r="R1709" s="31"/>
      <c r="S1709" s="31" t="s">
        <v>493</v>
      </c>
      <c r="T1709" s="31"/>
      <c r="U1709" s="31" t="s">
        <v>12085</v>
      </c>
      <c r="V1709" s="31"/>
      <c r="W1709" s="31"/>
      <c r="X1709" s="31"/>
      <c r="Y1709" s="31"/>
      <c r="Z1709" s="31"/>
    </row>
    <row r="1710" ht="22.5" customHeight="1">
      <c r="A1710" s="30" t="s">
        <v>12086</v>
      </c>
      <c r="B1710" s="31" t="s">
        <v>12087</v>
      </c>
      <c r="C1710" s="33"/>
      <c r="D1710" s="31" t="s">
        <v>78</v>
      </c>
      <c r="E1710" s="31" t="s">
        <v>12088</v>
      </c>
      <c r="F1710" s="31" t="s">
        <v>12089</v>
      </c>
      <c r="G1710" s="31" t="s">
        <v>25</v>
      </c>
      <c r="H1710" s="31" t="s">
        <v>82</v>
      </c>
      <c r="I1710" s="31" t="s">
        <v>490</v>
      </c>
      <c r="J1710" s="31" t="s">
        <v>84</v>
      </c>
      <c r="K1710" s="31" t="s">
        <v>107</v>
      </c>
      <c r="L1710" s="31" t="s">
        <v>86</v>
      </c>
      <c r="M1710" s="31" t="s">
        <v>185</v>
      </c>
      <c r="N1710" s="31" t="s">
        <v>41</v>
      </c>
      <c r="O1710" s="31"/>
      <c r="P1710" s="31" t="s">
        <v>3691</v>
      </c>
      <c r="Q1710" s="31"/>
      <c r="R1710" s="31"/>
      <c r="S1710" s="31" t="s">
        <v>4055</v>
      </c>
      <c r="T1710" s="31"/>
      <c r="U1710" s="31" t="s">
        <v>12090</v>
      </c>
      <c r="V1710" s="31"/>
      <c r="W1710" s="31"/>
      <c r="X1710" s="31"/>
      <c r="Y1710" s="31"/>
      <c r="Z1710" s="31"/>
    </row>
    <row r="1711" ht="22.5" customHeight="1">
      <c r="A1711" s="30" t="s">
        <v>12091</v>
      </c>
      <c r="B1711" s="31" t="s">
        <v>12092</v>
      </c>
      <c r="C1711" s="33"/>
      <c r="D1711" s="31" t="s">
        <v>78</v>
      </c>
      <c r="E1711" s="31" t="s">
        <v>12093</v>
      </c>
      <c r="F1711" s="31" t="s">
        <v>12094</v>
      </c>
      <c r="G1711" s="31"/>
      <c r="H1711" s="31" t="s">
        <v>82</v>
      </c>
      <c r="I1711" s="31"/>
      <c r="J1711" s="31"/>
      <c r="K1711" s="31"/>
      <c r="L1711" s="31"/>
      <c r="M1711" s="31"/>
      <c r="N1711" s="31"/>
      <c r="O1711" s="31"/>
      <c r="P1711" s="31"/>
      <c r="Q1711" s="31"/>
      <c r="R1711" s="31"/>
      <c r="S1711" s="31"/>
      <c r="T1711" s="31"/>
      <c r="U1711" s="31" t="s">
        <v>12095</v>
      </c>
      <c r="V1711" s="31"/>
      <c r="W1711" s="31"/>
      <c r="X1711" s="31"/>
      <c r="Y1711" s="31"/>
      <c r="Z1711" s="31"/>
    </row>
    <row r="1712" ht="22.5" customHeight="1">
      <c r="A1712" s="30" t="s">
        <v>12096</v>
      </c>
      <c r="B1712" s="31" t="s">
        <v>12097</v>
      </c>
      <c r="C1712" s="33"/>
      <c r="D1712" s="31" t="s">
        <v>78</v>
      </c>
      <c r="E1712" s="31" t="s">
        <v>12098</v>
      </c>
      <c r="F1712" s="31"/>
      <c r="G1712" s="31"/>
      <c r="H1712" s="31" t="s">
        <v>82</v>
      </c>
      <c r="I1712" s="31"/>
      <c r="J1712" s="31"/>
      <c r="K1712" s="31"/>
      <c r="L1712" s="31"/>
      <c r="M1712" s="31"/>
      <c r="N1712" s="31"/>
      <c r="O1712" s="31"/>
      <c r="P1712" s="31"/>
      <c r="Q1712" s="31"/>
      <c r="R1712" s="31"/>
      <c r="S1712" s="31"/>
      <c r="T1712" s="31"/>
      <c r="U1712" s="31" t="s">
        <v>12099</v>
      </c>
      <c r="V1712" s="31"/>
      <c r="W1712" s="31"/>
      <c r="X1712" s="31"/>
      <c r="Y1712" s="31"/>
      <c r="Z1712" s="31"/>
    </row>
    <row r="1713" ht="22.5" customHeight="1">
      <c r="A1713" s="30" t="s">
        <v>12100</v>
      </c>
      <c r="B1713" s="31" t="s">
        <v>12101</v>
      </c>
      <c r="C1713" s="33"/>
      <c r="D1713" s="31" t="s">
        <v>78</v>
      </c>
      <c r="E1713" s="31" t="s">
        <v>12102</v>
      </c>
      <c r="F1713" s="31" t="s">
        <v>12103</v>
      </c>
      <c r="G1713" s="31" t="s">
        <v>25</v>
      </c>
      <c r="H1713" s="31" t="s">
        <v>82</v>
      </c>
      <c r="I1713" s="31" t="s">
        <v>83</v>
      </c>
      <c r="J1713" s="31" t="s">
        <v>84</v>
      </c>
      <c r="K1713" s="31" t="s">
        <v>85</v>
      </c>
      <c r="L1713" s="31" t="s">
        <v>86</v>
      </c>
      <c r="M1713" s="31" t="s">
        <v>120</v>
      </c>
      <c r="N1713" s="31" t="s">
        <v>88</v>
      </c>
      <c r="O1713" s="31"/>
      <c r="P1713" s="31" t="s">
        <v>109</v>
      </c>
      <c r="Q1713" s="31"/>
      <c r="R1713" s="31"/>
      <c r="S1713" s="31" t="s">
        <v>2270</v>
      </c>
      <c r="T1713" s="31"/>
      <c r="U1713" s="31" t="s">
        <v>12104</v>
      </c>
      <c r="V1713" s="31"/>
      <c r="W1713" s="31"/>
      <c r="X1713" s="31"/>
      <c r="Y1713" s="31"/>
      <c r="Z1713" s="31"/>
    </row>
    <row r="1714" ht="22.5" customHeight="1">
      <c r="A1714" s="30" t="s">
        <v>12105</v>
      </c>
      <c r="B1714" s="31" t="s">
        <v>12106</v>
      </c>
      <c r="C1714" s="33"/>
      <c r="D1714" s="31" t="s">
        <v>78</v>
      </c>
      <c r="E1714" s="31" t="s">
        <v>12107</v>
      </c>
      <c r="F1714" s="31"/>
      <c r="G1714" s="31"/>
      <c r="H1714" s="31" t="s">
        <v>82</v>
      </c>
      <c r="I1714" s="31"/>
      <c r="J1714" s="31"/>
      <c r="K1714" s="31"/>
      <c r="L1714" s="31"/>
      <c r="M1714" s="31"/>
      <c r="N1714" s="31"/>
      <c r="O1714" s="31"/>
      <c r="P1714" s="31"/>
      <c r="Q1714" s="31"/>
      <c r="R1714" s="31"/>
      <c r="S1714" s="31"/>
      <c r="T1714" s="31"/>
      <c r="U1714" s="31" t="s">
        <v>12108</v>
      </c>
      <c r="V1714" s="31"/>
      <c r="W1714" s="31"/>
      <c r="X1714" s="31"/>
      <c r="Y1714" s="31"/>
      <c r="Z1714" s="31"/>
    </row>
    <row r="1715" ht="22.5" customHeight="1">
      <c r="A1715" s="30" t="s">
        <v>12109</v>
      </c>
      <c r="B1715" s="31" t="s">
        <v>12110</v>
      </c>
      <c r="C1715" s="33"/>
      <c r="D1715" s="31" t="s">
        <v>78</v>
      </c>
      <c r="E1715" s="31" t="s">
        <v>12111</v>
      </c>
      <c r="F1715" s="31"/>
      <c r="G1715" s="31" t="s">
        <v>25</v>
      </c>
      <c r="H1715" s="31" t="s">
        <v>82</v>
      </c>
      <c r="I1715" s="31" t="s">
        <v>490</v>
      </c>
      <c r="J1715" s="31" t="s">
        <v>84</v>
      </c>
      <c r="K1715" s="31" t="s">
        <v>85</v>
      </c>
      <c r="L1715" s="31" t="s">
        <v>131</v>
      </c>
      <c r="M1715" s="31" t="s">
        <v>108</v>
      </c>
      <c r="N1715" s="31" t="s">
        <v>108</v>
      </c>
      <c r="O1715" s="31"/>
      <c r="P1715" s="31"/>
      <c r="Q1715" s="31"/>
      <c r="R1715" s="31"/>
      <c r="S1715" s="31"/>
      <c r="T1715" s="31"/>
      <c r="U1715" s="31" t="s">
        <v>12112</v>
      </c>
      <c r="V1715" s="31"/>
      <c r="W1715" s="31" t="s">
        <v>5772</v>
      </c>
      <c r="X1715" s="31"/>
      <c r="Y1715" s="31"/>
      <c r="Z1715" s="31"/>
    </row>
    <row r="1716" ht="22.5" customHeight="1">
      <c r="A1716" s="30" t="s">
        <v>12113</v>
      </c>
      <c r="B1716" s="31" t="s">
        <v>12114</v>
      </c>
      <c r="C1716" s="33"/>
      <c r="D1716" s="31" t="s">
        <v>78</v>
      </c>
      <c r="E1716" s="31" t="s">
        <v>12115</v>
      </c>
      <c r="F1716" s="31" t="s">
        <v>12116</v>
      </c>
      <c r="G1716" s="31" t="s">
        <v>1054</v>
      </c>
      <c r="H1716" s="31" t="s">
        <v>82</v>
      </c>
      <c r="I1716" s="31" t="s">
        <v>83</v>
      </c>
      <c r="J1716" s="31"/>
      <c r="K1716" s="31" t="s">
        <v>173</v>
      </c>
      <c r="L1716" s="31" t="s">
        <v>226</v>
      </c>
      <c r="M1716" s="31" t="s">
        <v>41</v>
      </c>
      <c r="N1716" s="31" t="s">
        <v>120</v>
      </c>
      <c r="O1716" s="31"/>
      <c r="P1716" s="31"/>
      <c r="Q1716" s="31"/>
      <c r="R1716" s="31"/>
      <c r="S1716" s="31"/>
      <c r="T1716" s="31"/>
      <c r="U1716" s="31" t="s">
        <v>12117</v>
      </c>
      <c r="V1716" s="31"/>
      <c r="W1716" s="31" t="s">
        <v>123</v>
      </c>
      <c r="X1716" s="31"/>
      <c r="Y1716" s="31"/>
      <c r="Z1716" s="31"/>
    </row>
    <row r="1717" ht="22.5" customHeight="1">
      <c r="A1717" s="30" t="s">
        <v>12118</v>
      </c>
      <c r="B1717" s="31" t="s">
        <v>12119</v>
      </c>
      <c r="C1717" s="33"/>
      <c r="D1717" s="31" t="s">
        <v>78</v>
      </c>
      <c r="E1717" s="31" t="s">
        <v>12120</v>
      </c>
      <c r="F1717" s="31" t="s">
        <v>12121</v>
      </c>
      <c r="G1717" s="31"/>
      <c r="H1717" s="31"/>
      <c r="I1717" s="31"/>
      <c r="J1717" s="31"/>
      <c r="K1717" s="31"/>
      <c r="L1717" s="31"/>
      <c r="M1717" s="31"/>
      <c r="N1717" s="31"/>
      <c r="O1717" s="31"/>
      <c r="P1717" s="31"/>
      <c r="Q1717" s="31"/>
      <c r="R1717" s="31"/>
      <c r="S1717" s="31" t="s">
        <v>3364</v>
      </c>
      <c r="T1717" s="31"/>
      <c r="U1717" s="31" t="s">
        <v>12122</v>
      </c>
      <c r="V1717" s="31"/>
      <c r="W1717" s="31"/>
      <c r="X1717" s="31"/>
      <c r="Y1717" s="31"/>
      <c r="Z1717" s="31"/>
    </row>
    <row r="1718" ht="22.5" customHeight="1">
      <c r="A1718" s="30" t="s">
        <v>12123</v>
      </c>
      <c r="B1718" s="31" t="s">
        <v>12124</v>
      </c>
      <c r="C1718" s="33"/>
      <c r="D1718" s="31" t="s">
        <v>78</v>
      </c>
      <c r="E1718" s="31" t="s">
        <v>12125</v>
      </c>
      <c r="F1718" s="31" t="s">
        <v>12126</v>
      </c>
      <c r="G1718" s="31" t="s">
        <v>25</v>
      </c>
      <c r="H1718" s="31" t="s">
        <v>82</v>
      </c>
      <c r="I1718" s="31" t="s">
        <v>83</v>
      </c>
      <c r="J1718" s="31" t="s">
        <v>84</v>
      </c>
      <c r="K1718" s="31" t="s">
        <v>85</v>
      </c>
      <c r="L1718" s="31" t="s">
        <v>86</v>
      </c>
      <c r="M1718" s="31" t="s">
        <v>185</v>
      </c>
      <c r="N1718" s="31" t="s">
        <v>41</v>
      </c>
      <c r="O1718" s="31"/>
      <c r="P1718" s="31" t="s">
        <v>1723</v>
      </c>
      <c r="Q1718" s="31"/>
      <c r="R1718" s="31"/>
      <c r="S1718" s="31"/>
      <c r="T1718" s="31"/>
      <c r="U1718" s="31" t="s">
        <v>12127</v>
      </c>
      <c r="V1718" s="31"/>
      <c r="W1718" s="31"/>
      <c r="X1718" s="31"/>
      <c r="Y1718" s="31"/>
      <c r="Z1718" s="31"/>
    </row>
    <row r="1719" ht="22.5" customHeight="1">
      <c r="A1719" s="30" t="s">
        <v>12128</v>
      </c>
      <c r="B1719" s="31" t="s">
        <v>12129</v>
      </c>
      <c r="C1719" s="33"/>
      <c r="D1719" s="31" t="s">
        <v>78</v>
      </c>
      <c r="E1719" s="31" t="s">
        <v>12130</v>
      </c>
      <c r="F1719" s="31" t="s">
        <v>12131</v>
      </c>
      <c r="G1719" s="31" t="s">
        <v>25</v>
      </c>
      <c r="H1719" s="31" t="s">
        <v>82</v>
      </c>
      <c r="I1719" s="31" t="s">
        <v>83</v>
      </c>
      <c r="J1719" s="31" t="s">
        <v>84</v>
      </c>
      <c r="K1719" s="31" t="s">
        <v>85</v>
      </c>
      <c r="L1719" s="31" t="s">
        <v>280</v>
      </c>
      <c r="M1719" s="31" t="s">
        <v>108</v>
      </c>
      <c r="N1719" s="31" t="s">
        <v>101</v>
      </c>
      <c r="O1719" s="31"/>
      <c r="P1719" s="31" t="s">
        <v>492</v>
      </c>
      <c r="Q1719" s="31"/>
      <c r="R1719" s="31"/>
      <c r="S1719" s="31"/>
      <c r="T1719" s="31"/>
      <c r="U1719" s="31" t="s">
        <v>12132</v>
      </c>
      <c r="V1719" s="31"/>
      <c r="W1719" s="31"/>
      <c r="X1719" s="31"/>
      <c r="Y1719" s="31"/>
      <c r="Z1719" s="31"/>
    </row>
    <row r="1720" ht="22.5" customHeight="1">
      <c r="A1720" s="30" t="s">
        <v>12133</v>
      </c>
      <c r="B1720" s="31" t="s">
        <v>12134</v>
      </c>
      <c r="C1720" s="33"/>
      <c r="D1720" s="31" t="s">
        <v>78</v>
      </c>
      <c r="E1720" s="31" t="s">
        <v>12135</v>
      </c>
      <c r="F1720" s="31" t="s">
        <v>12136</v>
      </c>
      <c r="G1720" s="31" t="s">
        <v>25</v>
      </c>
      <c r="H1720" s="31" t="s">
        <v>82</v>
      </c>
      <c r="I1720" s="31" t="s">
        <v>585</v>
      </c>
      <c r="J1720" s="31" t="s">
        <v>84</v>
      </c>
      <c r="K1720" s="31" t="s">
        <v>173</v>
      </c>
      <c r="L1720" s="31" t="s">
        <v>280</v>
      </c>
      <c r="M1720" s="39" t="s">
        <v>227</v>
      </c>
      <c r="N1720" s="39" t="s">
        <v>228</v>
      </c>
      <c r="O1720" s="31"/>
      <c r="P1720" s="31" t="s">
        <v>701</v>
      </c>
      <c r="Q1720" s="31"/>
      <c r="R1720" s="31"/>
      <c r="S1720" s="31" t="s">
        <v>133</v>
      </c>
      <c r="T1720" s="31" t="s">
        <v>666</v>
      </c>
      <c r="U1720" s="31" t="s">
        <v>12137</v>
      </c>
      <c r="V1720" s="31"/>
      <c r="W1720" s="31"/>
      <c r="X1720" s="31"/>
      <c r="Y1720" s="31"/>
      <c r="Z1720" s="31"/>
    </row>
    <row r="1721" ht="22.5" customHeight="1">
      <c r="A1721" s="30" t="s">
        <v>12138</v>
      </c>
      <c r="B1721" s="31" t="s">
        <v>12139</v>
      </c>
      <c r="C1721" s="33"/>
      <c r="D1721" s="31" t="s">
        <v>78</v>
      </c>
      <c r="E1721" s="31" t="s">
        <v>12140</v>
      </c>
      <c r="F1721" s="31"/>
      <c r="G1721" s="31" t="s">
        <v>25</v>
      </c>
      <c r="H1721" s="31" t="s">
        <v>82</v>
      </c>
      <c r="I1721" s="31" t="s">
        <v>83</v>
      </c>
      <c r="J1721" s="31" t="s">
        <v>84</v>
      </c>
      <c r="K1721" s="31" t="s">
        <v>107</v>
      </c>
      <c r="L1721" s="31" t="s">
        <v>131</v>
      </c>
      <c r="M1721" s="31" t="s">
        <v>185</v>
      </c>
      <c r="N1721" s="31" t="s">
        <v>41</v>
      </c>
      <c r="O1721" s="31"/>
      <c r="P1721" s="31"/>
      <c r="Q1721" s="31"/>
      <c r="R1721" s="31"/>
      <c r="S1721" s="31"/>
      <c r="T1721" s="31" t="s">
        <v>666</v>
      </c>
      <c r="U1721" s="31" t="s">
        <v>12141</v>
      </c>
      <c r="V1721" s="30" t="s">
        <v>12142</v>
      </c>
      <c r="W1721" s="31"/>
      <c r="X1721" s="31"/>
      <c r="Y1721" s="31"/>
      <c r="Z1721" s="31"/>
    </row>
    <row r="1722" ht="22.5" customHeight="1">
      <c r="A1722" s="30" t="s">
        <v>12143</v>
      </c>
      <c r="B1722" s="31" t="s">
        <v>12144</v>
      </c>
      <c r="C1722" s="33"/>
      <c r="D1722" s="31" t="s">
        <v>78</v>
      </c>
      <c r="E1722" s="31" t="s">
        <v>12145</v>
      </c>
      <c r="F1722" s="31" t="s">
        <v>12146</v>
      </c>
      <c r="G1722" s="31" t="s">
        <v>25</v>
      </c>
      <c r="H1722" s="31" t="s">
        <v>82</v>
      </c>
      <c r="I1722" s="31" t="s">
        <v>83</v>
      </c>
      <c r="J1722" s="31"/>
      <c r="K1722" s="31" t="s">
        <v>107</v>
      </c>
      <c r="L1722" s="31" t="s">
        <v>226</v>
      </c>
      <c r="M1722" s="31" t="s">
        <v>41</v>
      </c>
      <c r="N1722" s="31" t="s">
        <v>41</v>
      </c>
      <c r="O1722" s="31"/>
      <c r="P1722" s="31" t="s">
        <v>109</v>
      </c>
      <c r="Q1722" s="31"/>
      <c r="R1722" s="31"/>
      <c r="S1722" s="31"/>
      <c r="T1722" s="31" t="s">
        <v>666</v>
      </c>
      <c r="U1722" s="31" t="s">
        <v>12147</v>
      </c>
      <c r="V1722" s="31"/>
      <c r="W1722" s="31" t="s">
        <v>123</v>
      </c>
      <c r="X1722" s="31"/>
      <c r="Y1722" s="31"/>
      <c r="Z1722" s="31"/>
    </row>
    <row r="1723" ht="22.5" customHeight="1">
      <c r="A1723" s="30" t="s">
        <v>12148</v>
      </c>
      <c r="B1723" s="31" t="s">
        <v>12149</v>
      </c>
      <c r="C1723" s="33"/>
      <c r="D1723" s="31" t="s">
        <v>78</v>
      </c>
      <c r="E1723" s="31" t="s">
        <v>12150</v>
      </c>
      <c r="F1723" s="31" t="s">
        <v>12151</v>
      </c>
      <c r="G1723" s="31" t="s">
        <v>25</v>
      </c>
      <c r="H1723" s="31" t="s">
        <v>82</v>
      </c>
      <c r="I1723" s="31" t="s">
        <v>83</v>
      </c>
      <c r="J1723" s="31" t="s">
        <v>84</v>
      </c>
      <c r="K1723" s="31" t="s">
        <v>107</v>
      </c>
      <c r="L1723" s="31" t="s">
        <v>86</v>
      </c>
      <c r="M1723" s="31" t="s">
        <v>108</v>
      </c>
      <c r="N1723" s="31" t="s">
        <v>101</v>
      </c>
      <c r="O1723" s="31"/>
      <c r="P1723" s="31" t="s">
        <v>436</v>
      </c>
      <c r="Q1723" s="31"/>
      <c r="R1723" s="31"/>
      <c r="S1723" s="31" t="s">
        <v>133</v>
      </c>
      <c r="T1723" s="31"/>
      <c r="U1723" s="31" t="s">
        <v>12152</v>
      </c>
      <c r="V1723" s="30" t="s">
        <v>11221</v>
      </c>
      <c r="W1723" s="31"/>
      <c r="X1723" s="31"/>
      <c r="Y1723" s="31"/>
      <c r="Z1723" s="31"/>
    </row>
    <row r="1724" ht="22.5" customHeight="1">
      <c r="A1724" s="30" t="s">
        <v>12153</v>
      </c>
      <c r="B1724" s="31" t="s">
        <v>12154</v>
      </c>
      <c r="C1724" s="33"/>
      <c r="D1724" s="31" t="s">
        <v>12155</v>
      </c>
      <c r="E1724" s="31" t="s">
        <v>12156</v>
      </c>
      <c r="F1724" s="31" t="s">
        <v>12157</v>
      </c>
      <c r="G1724" s="31" t="s">
        <v>29</v>
      </c>
      <c r="H1724" s="31" t="s">
        <v>142</v>
      </c>
      <c r="I1724" s="31" t="s">
        <v>1034</v>
      </c>
      <c r="J1724" s="31" t="s">
        <v>84</v>
      </c>
      <c r="K1724" s="31" t="s">
        <v>85</v>
      </c>
      <c r="L1724" s="31" t="s">
        <v>280</v>
      </c>
      <c r="M1724" s="31" t="s">
        <v>185</v>
      </c>
      <c r="N1724" s="31" t="s">
        <v>41</v>
      </c>
      <c r="O1724" s="31"/>
      <c r="P1724" s="31" t="s">
        <v>586</v>
      </c>
      <c r="Q1724" s="31"/>
      <c r="R1724" s="31"/>
      <c r="S1724" s="31" t="s">
        <v>514</v>
      </c>
      <c r="T1724" s="31"/>
      <c r="U1724" s="31" t="s">
        <v>12158</v>
      </c>
      <c r="V1724" s="30" t="s">
        <v>12159</v>
      </c>
      <c r="W1724" s="31"/>
      <c r="X1724" s="31"/>
      <c r="Y1724" s="31"/>
      <c r="Z1724" s="31"/>
    </row>
    <row r="1725" ht="22.5" customHeight="1">
      <c r="A1725" s="30" t="s">
        <v>12160</v>
      </c>
      <c r="B1725" s="31" t="s">
        <v>12161</v>
      </c>
      <c r="C1725" s="33"/>
      <c r="D1725" s="31" t="s">
        <v>12162</v>
      </c>
      <c r="E1725" s="31" t="s">
        <v>12163</v>
      </c>
      <c r="F1725" s="31" t="s">
        <v>12164</v>
      </c>
      <c r="G1725" s="31" t="s">
        <v>29</v>
      </c>
      <c r="H1725" s="31" t="s">
        <v>142</v>
      </c>
      <c r="I1725" s="31" t="s">
        <v>860</v>
      </c>
      <c r="J1725" s="31" t="s">
        <v>84</v>
      </c>
      <c r="K1725" s="31" t="s">
        <v>107</v>
      </c>
      <c r="L1725" s="31" t="s">
        <v>280</v>
      </c>
      <c r="M1725" s="31" t="s">
        <v>89</v>
      </c>
      <c r="N1725" s="31" t="s">
        <v>108</v>
      </c>
      <c r="O1725" s="31"/>
      <c r="P1725" s="31" t="s">
        <v>12165</v>
      </c>
      <c r="Q1725" s="30" t="s">
        <v>12166</v>
      </c>
      <c r="R1725" s="31" t="s">
        <v>93</v>
      </c>
      <c r="S1725" s="31" t="s">
        <v>12167</v>
      </c>
      <c r="T1725" s="31" t="s">
        <v>12168</v>
      </c>
      <c r="U1725" s="31" t="s">
        <v>12169</v>
      </c>
      <c r="V1725" s="31" t="s">
        <v>12170</v>
      </c>
      <c r="W1725" s="31"/>
      <c r="X1725" s="31"/>
      <c r="Y1725" s="31"/>
      <c r="Z1725" s="31" t="s">
        <v>12171</v>
      </c>
    </row>
    <row r="1726" ht="22.5" customHeight="1">
      <c r="A1726" s="30" t="s">
        <v>12172</v>
      </c>
      <c r="B1726" s="31" t="s">
        <v>12173</v>
      </c>
      <c r="C1726" s="33"/>
      <c r="D1726" s="31" t="s">
        <v>12174</v>
      </c>
      <c r="E1726" s="31" t="s">
        <v>12175</v>
      </c>
      <c r="F1726" s="31"/>
      <c r="G1726" s="31" t="s">
        <v>29</v>
      </c>
      <c r="H1726" s="31" t="s">
        <v>142</v>
      </c>
      <c r="I1726" s="31"/>
      <c r="J1726" s="31"/>
      <c r="K1726" s="31"/>
      <c r="L1726" s="31"/>
      <c r="M1726" s="31"/>
      <c r="N1726" s="31"/>
      <c r="O1726" s="31"/>
      <c r="P1726" s="31"/>
      <c r="Q1726" s="31"/>
      <c r="R1726" s="31"/>
      <c r="S1726" s="31"/>
      <c r="T1726" s="31" t="s">
        <v>12176</v>
      </c>
      <c r="U1726" s="31" t="s">
        <v>12177</v>
      </c>
      <c r="V1726" s="31"/>
      <c r="W1726" s="31"/>
      <c r="X1726" s="31"/>
      <c r="Y1726" s="31"/>
      <c r="Z1726" s="31"/>
    </row>
    <row r="1727" ht="22.5" customHeight="1">
      <c r="A1727" s="30" t="s">
        <v>12178</v>
      </c>
      <c r="B1727" s="31" t="s">
        <v>12179</v>
      </c>
      <c r="C1727" s="33"/>
      <c r="D1727" s="31" t="s">
        <v>78</v>
      </c>
      <c r="E1727" s="31" t="s">
        <v>12180</v>
      </c>
      <c r="F1727" s="31" t="s">
        <v>12181</v>
      </c>
      <c r="G1727" s="31" t="s">
        <v>25</v>
      </c>
      <c r="H1727" s="31" t="s">
        <v>82</v>
      </c>
      <c r="I1727" s="31" t="s">
        <v>490</v>
      </c>
      <c r="J1727" s="31" t="s">
        <v>84</v>
      </c>
      <c r="K1727" s="31" t="s">
        <v>107</v>
      </c>
      <c r="L1727" s="31" t="s">
        <v>86</v>
      </c>
      <c r="M1727" s="31" t="s">
        <v>108</v>
      </c>
      <c r="N1727" s="31" t="s">
        <v>101</v>
      </c>
      <c r="O1727" s="31"/>
      <c r="P1727" s="31"/>
      <c r="Q1727" s="31"/>
      <c r="R1727" s="31"/>
      <c r="S1727" s="31" t="s">
        <v>5942</v>
      </c>
      <c r="T1727" s="31"/>
      <c r="U1727" s="31" t="s">
        <v>12182</v>
      </c>
      <c r="V1727" s="31"/>
      <c r="W1727" s="31"/>
      <c r="X1727" s="31"/>
      <c r="Y1727" s="31"/>
      <c r="Z1727" s="31"/>
    </row>
    <row r="1728" ht="22.5" customHeight="1">
      <c r="A1728" s="30" t="s">
        <v>12183</v>
      </c>
      <c r="B1728" s="31" t="s">
        <v>12184</v>
      </c>
      <c r="C1728" s="33"/>
      <c r="D1728" s="31" t="s">
        <v>78</v>
      </c>
      <c r="E1728" s="31" t="s">
        <v>12185</v>
      </c>
      <c r="F1728" s="31"/>
      <c r="G1728" s="31" t="s">
        <v>25</v>
      </c>
      <c r="H1728" s="31" t="s">
        <v>82</v>
      </c>
      <c r="I1728" s="31"/>
      <c r="J1728" s="31"/>
      <c r="K1728" s="31"/>
      <c r="L1728" s="31"/>
      <c r="M1728" s="31"/>
      <c r="N1728" s="31"/>
      <c r="O1728" s="31"/>
      <c r="P1728" s="31"/>
      <c r="Q1728" s="31"/>
      <c r="R1728" s="31"/>
      <c r="S1728" s="31"/>
      <c r="T1728" s="31"/>
      <c r="U1728" s="31" t="s">
        <v>12186</v>
      </c>
      <c r="V1728" s="31"/>
      <c r="W1728" s="31"/>
      <c r="X1728" s="31"/>
      <c r="Y1728" s="31"/>
      <c r="Z1728" s="31"/>
    </row>
    <row r="1729" ht="22.5" customHeight="1">
      <c r="A1729" s="30" t="s">
        <v>12187</v>
      </c>
      <c r="B1729" s="31" t="s">
        <v>12188</v>
      </c>
      <c r="C1729" s="33"/>
      <c r="D1729" s="31" t="s">
        <v>78</v>
      </c>
      <c r="E1729" s="31" t="s">
        <v>12189</v>
      </c>
      <c r="F1729" s="31" t="s">
        <v>12190</v>
      </c>
      <c r="G1729" s="31" t="s">
        <v>25</v>
      </c>
      <c r="H1729" s="31" t="s">
        <v>82</v>
      </c>
      <c r="I1729" s="31" t="s">
        <v>11191</v>
      </c>
      <c r="J1729" s="31" t="s">
        <v>84</v>
      </c>
      <c r="K1729" s="31" t="s">
        <v>107</v>
      </c>
      <c r="L1729" s="31" t="s">
        <v>280</v>
      </c>
      <c r="M1729" s="31" t="s">
        <v>108</v>
      </c>
      <c r="N1729" s="31" t="s">
        <v>41</v>
      </c>
      <c r="O1729" s="31"/>
      <c r="P1729" s="31"/>
      <c r="Q1729" s="31"/>
      <c r="R1729" s="31"/>
      <c r="S1729" s="31"/>
      <c r="T1729" s="31"/>
      <c r="U1729" s="31" t="s">
        <v>12191</v>
      </c>
      <c r="V1729" s="31"/>
      <c r="W1729" s="31"/>
      <c r="X1729" s="31"/>
      <c r="Y1729" s="31"/>
      <c r="Z1729" s="31"/>
    </row>
    <row r="1730" ht="22.5" customHeight="1">
      <c r="A1730" s="30" t="s">
        <v>12192</v>
      </c>
      <c r="B1730" s="31" t="s">
        <v>12193</v>
      </c>
      <c r="C1730" s="33"/>
      <c r="D1730" s="31" t="s">
        <v>78</v>
      </c>
      <c r="E1730" s="31" t="s">
        <v>12194</v>
      </c>
      <c r="F1730" s="31"/>
      <c r="G1730" s="31"/>
      <c r="H1730" s="31" t="s">
        <v>82</v>
      </c>
      <c r="I1730" s="31"/>
      <c r="J1730" s="31"/>
      <c r="K1730" s="31"/>
      <c r="L1730" s="31"/>
      <c r="M1730" s="31"/>
      <c r="N1730" s="31"/>
      <c r="O1730" s="31"/>
      <c r="P1730" s="31"/>
      <c r="Q1730" s="31"/>
      <c r="R1730" s="31"/>
      <c r="S1730" s="31"/>
      <c r="T1730" s="31"/>
      <c r="U1730" s="31" t="s">
        <v>12195</v>
      </c>
      <c r="V1730" s="31"/>
      <c r="W1730" s="31"/>
      <c r="X1730" s="31"/>
      <c r="Y1730" s="31"/>
      <c r="Z1730" s="31"/>
    </row>
    <row r="1731" ht="22.5" customHeight="1">
      <c r="A1731" s="30" t="s">
        <v>12196</v>
      </c>
      <c r="B1731" s="31" t="s">
        <v>12197</v>
      </c>
      <c r="C1731" s="33"/>
      <c r="D1731" s="31" t="s">
        <v>78</v>
      </c>
      <c r="E1731" s="31" t="s">
        <v>12198</v>
      </c>
      <c r="F1731" s="31"/>
      <c r="G1731" s="31" t="s">
        <v>25</v>
      </c>
      <c r="H1731" s="31" t="s">
        <v>82</v>
      </c>
      <c r="I1731" s="31" t="s">
        <v>490</v>
      </c>
      <c r="J1731" s="31" t="s">
        <v>84</v>
      </c>
      <c r="K1731" s="31" t="s">
        <v>85</v>
      </c>
      <c r="L1731" s="31" t="s">
        <v>131</v>
      </c>
      <c r="M1731" s="31" t="s">
        <v>185</v>
      </c>
      <c r="N1731" s="31" t="s">
        <v>41</v>
      </c>
      <c r="O1731" s="31"/>
      <c r="P1731" s="31"/>
      <c r="Q1731" s="31"/>
      <c r="R1731" s="31"/>
      <c r="S1731" s="31"/>
      <c r="T1731" s="31"/>
      <c r="U1731" s="31" t="s">
        <v>12199</v>
      </c>
      <c r="V1731" s="30" t="s">
        <v>12200</v>
      </c>
      <c r="W1731" s="31"/>
      <c r="X1731" s="31"/>
      <c r="Y1731" s="31"/>
      <c r="Z1731" s="31"/>
    </row>
    <row r="1732" ht="22.5" customHeight="1">
      <c r="A1732" s="30" t="s">
        <v>12201</v>
      </c>
      <c r="B1732" s="31" t="s">
        <v>12202</v>
      </c>
      <c r="C1732" s="33"/>
      <c r="D1732" s="31" t="s">
        <v>78</v>
      </c>
      <c r="E1732" s="31" t="s">
        <v>12203</v>
      </c>
      <c r="F1732" s="31"/>
      <c r="G1732" s="31" t="s">
        <v>2303</v>
      </c>
      <c r="H1732" s="31" t="s">
        <v>82</v>
      </c>
      <c r="I1732" s="31"/>
      <c r="J1732" s="31"/>
      <c r="K1732" s="31"/>
      <c r="L1732" s="31"/>
      <c r="M1732" s="31"/>
      <c r="N1732" s="31"/>
      <c r="O1732" s="31"/>
      <c r="P1732" s="31"/>
      <c r="Q1732" s="31"/>
      <c r="R1732" s="31"/>
      <c r="S1732" s="31"/>
      <c r="T1732" s="31"/>
      <c r="U1732" s="31" t="s">
        <v>12204</v>
      </c>
      <c r="V1732" s="31"/>
      <c r="W1732" s="31"/>
      <c r="X1732" s="31"/>
      <c r="Y1732" s="31"/>
      <c r="Z1732" s="31"/>
    </row>
    <row r="1733" ht="22.5" customHeight="1">
      <c r="A1733" s="30" t="s">
        <v>12205</v>
      </c>
      <c r="B1733" s="31" t="s">
        <v>12206</v>
      </c>
      <c r="C1733" s="33"/>
      <c r="D1733" s="31" t="s">
        <v>78</v>
      </c>
      <c r="E1733" s="31" t="s">
        <v>12207</v>
      </c>
      <c r="F1733" s="31"/>
      <c r="G1733" s="31" t="s">
        <v>25</v>
      </c>
      <c r="H1733" s="31" t="s">
        <v>82</v>
      </c>
      <c r="I1733" s="31"/>
      <c r="J1733" s="31"/>
      <c r="K1733" s="31"/>
      <c r="L1733" s="31"/>
      <c r="M1733" s="31"/>
      <c r="N1733" s="31"/>
      <c r="O1733" s="31"/>
      <c r="P1733" s="31"/>
      <c r="Q1733" s="31"/>
      <c r="R1733" s="31"/>
      <c r="S1733" s="31"/>
      <c r="T1733" s="31" t="s">
        <v>8709</v>
      </c>
      <c r="U1733" s="31" t="s">
        <v>12208</v>
      </c>
      <c r="V1733" s="31"/>
      <c r="W1733" s="31"/>
      <c r="X1733" s="31"/>
      <c r="Y1733" s="31"/>
      <c r="Z1733" s="31"/>
    </row>
    <row r="1734" ht="22.5" customHeight="1">
      <c r="A1734" s="30" t="s">
        <v>12209</v>
      </c>
      <c r="B1734" s="31" t="s">
        <v>12210</v>
      </c>
      <c r="C1734" s="33"/>
      <c r="D1734" s="31" t="s">
        <v>78</v>
      </c>
      <c r="E1734" s="31" t="s">
        <v>12211</v>
      </c>
      <c r="F1734" s="31" t="s">
        <v>12212</v>
      </c>
      <c r="G1734" s="31" t="s">
        <v>25</v>
      </c>
      <c r="H1734" s="31" t="s">
        <v>82</v>
      </c>
      <c r="I1734" s="31" t="s">
        <v>83</v>
      </c>
      <c r="J1734" s="31" t="s">
        <v>84</v>
      </c>
      <c r="K1734" s="31" t="s">
        <v>107</v>
      </c>
      <c r="L1734" s="31" t="s">
        <v>86</v>
      </c>
      <c r="M1734" s="31" t="s">
        <v>108</v>
      </c>
      <c r="N1734" s="31" t="s">
        <v>41</v>
      </c>
      <c r="O1734" s="31"/>
      <c r="P1734" s="31" t="s">
        <v>492</v>
      </c>
      <c r="Q1734" s="31"/>
      <c r="R1734" s="31"/>
      <c r="S1734" s="31"/>
      <c r="T1734" s="31"/>
      <c r="U1734" s="31" t="s">
        <v>12213</v>
      </c>
      <c r="V1734" s="31"/>
      <c r="W1734" s="31"/>
      <c r="X1734" s="31"/>
      <c r="Y1734" s="31"/>
      <c r="Z1734" s="31"/>
    </row>
    <row r="1735" ht="22.5" customHeight="1">
      <c r="A1735" s="30" t="s">
        <v>12214</v>
      </c>
      <c r="B1735" s="31" t="s">
        <v>12215</v>
      </c>
      <c r="C1735" s="33"/>
      <c r="D1735" s="31" t="s">
        <v>78</v>
      </c>
      <c r="E1735" s="31" t="s">
        <v>12216</v>
      </c>
      <c r="F1735" s="31"/>
      <c r="G1735" s="31" t="s">
        <v>25</v>
      </c>
      <c r="H1735" s="31" t="s">
        <v>82</v>
      </c>
      <c r="I1735" s="31" t="s">
        <v>83</v>
      </c>
      <c r="J1735" s="31" t="s">
        <v>84</v>
      </c>
      <c r="K1735" s="31" t="s">
        <v>107</v>
      </c>
      <c r="L1735" s="31" t="s">
        <v>226</v>
      </c>
      <c r="M1735" s="31" t="s">
        <v>88</v>
      </c>
      <c r="N1735" s="31" t="s">
        <v>89</v>
      </c>
      <c r="O1735" s="31"/>
      <c r="P1735" s="31" t="s">
        <v>91</v>
      </c>
      <c r="Q1735" s="31"/>
      <c r="R1735" s="31"/>
      <c r="S1735" s="31"/>
      <c r="T1735" s="31"/>
      <c r="U1735" s="31" t="s">
        <v>12217</v>
      </c>
      <c r="V1735" s="30" t="s">
        <v>12218</v>
      </c>
      <c r="W1735" s="31"/>
      <c r="X1735" s="31"/>
      <c r="Y1735" s="31"/>
      <c r="Z1735" s="31"/>
    </row>
    <row r="1736" ht="22.5" customHeight="1">
      <c r="A1736" s="30" t="s">
        <v>12219</v>
      </c>
      <c r="B1736" s="31" t="s">
        <v>12220</v>
      </c>
      <c r="C1736" s="33"/>
      <c r="D1736" s="31" t="s">
        <v>78</v>
      </c>
      <c r="E1736" s="31" t="s">
        <v>12221</v>
      </c>
      <c r="F1736" s="31" t="s">
        <v>12222</v>
      </c>
      <c r="G1736" s="31" t="s">
        <v>1581</v>
      </c>
      <c r="H1736" s="31" t="s">
        <v>82</v>
      </c>
      <c r="I1736" s="31" t="s">
        <v>1098</v>
      </c>
      <c r="J1736" s="31" t="s">
        <v>84</v>
      </c>
      <c r="K1736" s="31" t="s">
        <v>107</v>
      </c>
      <c r="L1736" s="31" t="s">
        <v>86</v>
      </c>
      <c r="M1736" s="31" t="s">
        <v>185</v>
      </c>
      <c r="N1736" s="31" t="s">
        <v>41</v>
      </c>
      <c r="O1736" s="31"/>
      <c r="P1736" s="31" t="s">
        <v>5855</v>
      </c>
      <c r="Q1736" s="31"/>
      <c r="R1736" s="31" t="s">
        <v>93</v>
      </c>
      <c r="S1736" s="31" t="s">
        <v>94</v>
      </c>
      <c r="T1736" s="31"/>
      <c r="U1736" s="31" t="s">
        <v>12223</v>
      </c>
      <c r="V1736" s="31"/>
      <c r="W1736" s="31"/>
      <c r="X1736" s="31"/>
      <c r="Y1736" s="31"/>
      <c r="Z1736" s="31"/>
    </row>
    <row r="1737" ht="22.5" customHeight="1">
      <c r="A1737" s="30" t="s">
        <v>12224</v>
      </c>
      <c r="B1737" s="31" t="s">
        <v>12225</v>
      </c>
      <c r="C1737" s="33"/>
      <c r="D1737" s="31" t="s">
        <v>78</v>
      </c>
      <c r="E1737" s="31" t="s">
        <v>12226</v>
      </c>
      <c r="F1737" s="31"/>
      <c r="G1737" s="31"/>
      <c r="H1737" s="31" t="s">
        <v>82</v>
      </c>
      <c r="I1737" s="31"/>
      <c r="J1737" s="31"/>
      <c r="K1737" s="31"/>
      <c r="L1737" s="31"/>
      <c r="M1737" s="31"/>
      <c r="N1737" s="31"/>
      <c r="O1737" s="31"/>
      <c r="P1737" s="31"/>
      <c r="Q1737" s="31"/>
      <c r="R1737" s="31"/>
      <c r="S1737" s="31"/>
      <c r="T1737" s="31"/>
      <c r="U1737" s="31" t="s">
        <v>12227</v>
      </c>
      <c r="V1737" s="31"/>
      <c r="W1737" s="31"/>
      <c r="X1737" s="31"/>
      <c r="Y1737" s="31"/>
      <c r="Z1737" s="31"/>
    </row>
    <row r="1738" ht="22.5" customHeight="1">
      <c r="A1738" s="30" t="s">
        <v>12228</v>
      </c>
      <c r="B1738" s="31" t="s">
        <v>12229</v>
      </c>
      <c r="C1738" s="33"/>
      <c r="D1738" s="31" t="s">
        <v>78</v>
      </c>
      <c r="E1738" s="31" t="s">
        <v>12230</v>
      </c>
      <c r="F1738" s="31"/>
      <c r="G1738" s="31" t="s">
        <v>2303</v>
      </c>
      <c r="H1738" s="31" t="s">
        <v>82</v>
      </c>
      <c r="I1738" s="31"/>
      <c r="J1738" s="31"/>
      <c r="K1738" s="31"/>
      <c r="L1738" s="31"/>
      <c r="M1738" s="31"/>
      <c r="N1738" s="31"/>
      <c r="O1738" s="31"/>
      <c r="P1738" s="31"/>
      <c r="Q1738" s="31"/>
      <c r="R1738" s="31"/>
      <c r="S1738" s="31"/>
      <c r="T1738" s="31"/>
      <c r="U1738" s="31" t="s">
        <v>12231</v>
      </c>
      <c r="V1738" s="31"/>
      <c r="W1738" s="31"/>
      <c r="X1738" s="31"/>
      <c r="Y1738" s="31"/>
      <c r="Z1738" s="31"/>
    </row>
    <row r="1739" ht="22.5" customHeight="1">
      <c r="A1739" s="30" t="s">
        <v>12232</v>
      </c>
      <c r="B1739" s="31" t="s">
        <v>12233</v>
      </c>
      <c r="C1739" s="33"/>
      <c r="D1739" s="31" t="s">
        <v>78</v>
      </c>
      <c r="E1739" s="31" t="s">
        <v>12234</v>
      </c>
      <c r="F1739" s="31"/>
      <c r="G1739" s="31"/>
      <c r="H1739" s="31" t="s">
        <v>82</v>
      </c>
      <c r="I1739" s="31"/>
      <c r="J1739" s="31"/>
      <c r="K1739" s="31"/>
      <c r="L1739" s="31"/>
      <c r="M1739" s="31"/>
      <c r="N1739" s="31"/>
      <c r="O1739" s="31"/>
      <c r="P1739" s="31"/>
      <c r="Q1739" s="31"/>
      <c r="R1739" s="31"/>
      <c r="S1739" s="31"/>
      <c r="T1739" s="31"/>
      <c r="U1739" s="31" t="s">
        <v>12235</v>
      </c>
      <c r="V1739" s="31"/>
      <c r="W1739" s="31"/>
      <c r="X1739" s="31"/>
      <c r="Y1739" s="31"/>
      <c r="Z1739" s="31"/>
    </row>
    <row r="1740" ht="22.5" customHeight="1">
      <c r="A1740" s="30" t="s">
        <v>12236</v>
      </c>
      <c r="B1740" s="31" t="s">
        <v>12237</v>
      </c>
      <c r="C1740" s="33"/>
      <c r="D1740" s="31" t="s">
        <v>78</v>
      </c>
      <c r="E1740" s="31" t="s">
        <v>12238</v>
      </c>
      <c r="F1740" s="31"/>
      <c r="G1740" s="31" t="s">
        <v>2303</v>
      </c>
      <c r="H1740" s="31" t="s">
        <v>82</v>
      </c>
      <c r="I1740" s="31"/>
      <c r="J1740" s="31"/>
      <c r="K1740" s="31"/>
      <c r="L1740" s="31"/>
      <c r="M1740" s="31"/>
      <c r="N1740" s="31"/>
      <c r="O1740" s="31"/>
      <c r="P1740" s="31"/>
      <c r="Q1740" s="31"/>
      <c r="R1740" s="31"/>
      <c r="S1740" s="31"/>
      <c r="T1740" s="31"/>
      <c r="U1740" s="31" t="s">
        <v>12239</v>
      </c>
      <c r="V1740" s="31"/>
      <c r="W1740" s="31"/>
      <c r="X1740" s="31"/>
      <c r="Y1740" s="31"/>
      <c r="Z1740" s="31"/>
    </row>
    <row r="1741" ht="22.5" customHeight="1">
      <c r="A1741" s="30" t="s">
        <v>12240</v>
      </c>
      <c r="B1741" s="31" t="s">
        <v>12241</v>
      </c>
      <c r="C1741" s="33"/>
      <c r="D1741" s="31" t="s">
        <v>78</v>
      </c>
      <c r="E1741" s="31" t="s">
        <v>12242</v>
      </c>
      <c r="F1741" s="31" t="s">
        <v>12243</v>
      </c>
      <c r="G1741" s="31" t="s">
        <v>25</v>
      </c>
      <c r="H1741" s="31" t="s">
        <v>82</v>
      </c>
      <c r="I1741" s="31" t="s">
        <v>1420</v>
      </c>
      <c r="J1741" s="31" t="s">
        <v>84</v>
      </c>
      <c r="K1741" s="31" t="s">
        <v>85</v>
      </c>
      <c r="L1741" s="31" t="s">
        <v>226</v>
      </c>
      <c r="M1741" s="31" t="s">
        <v>185</v>
      </c>
      <c r="N1741" s="31" t="s">
        <v>41</v>
      </c>
      <c r="O1741" s="31"/>
      <c r="P1741" s="31" t="s">
        <v>320</v>
      </c>
      <c r="Q1741" s="31"/>
      <c r="R1741" s="31"/>
      <c r="S1741" s="31" t="s">
        <v>133</v>
      </c>
      <c r="T1741" s="31" t="s">
        <v>12244</v>
      </c>
      <c r="U1741" s="31" t="s">
        <v>12245</v>
      </c>
      <c r="V1741" s="31"/>
      <c r="W1741" s="31"/>
      <c r="X1741" s="31"/>
      <c r="Y1741" s="31"/>
      <c r="Z1741" s="31"/>
    </row>
    <row r="1742" ht="22.5" customHeight="1">
      <c r="A1742" s="30" t="s">
        <v>12246</v>
      </c>
      <c r="B1742" s="31" t="s">
        <v>12247</v>
      </c>
      <c r="C1742" s="33"/>
      <c r="D1742" s="31" t="s">
        <v>78</v>
      </c>
      <c r="E1742" s="31" t="s">
        <v>12248</v>
      </c>
      <c r="F1742" s="31"/>
      <c r="G1742" s="31" t="s">
        <v>2303</v>
      </c>
      <c r="H1742" s="31" t="s">
        <v>82</v>
      </c>
      <c r="I1742" s="31"/>
      <c r="J1742" s="31"/>
      <c r="K1742" s="31"/>
      <c r="L1742" s="31"/>
      <c r="M1742" s="31"/>
      <c r="N1742" s="31"/>
      <c r="O1742" s="31"/>
      <c r="P1742" s="31"/>
      <c r="Q1742" s="31"/>
      <c r="R1742" s="31"/>
      <c r="S1742" s="31"/>
      <c r="T1742" s="31" t="s">
        <v>2234</v>
      </c>
      <c r="U1742" s="31" t="s">
        <v>12249</v>
      </c>
      <c r="V1742" s="31"/>
      <c r="W1742" s="31"/>
      <c r="X1742" s="31"/>
      <c r="Y1742" s="31"/>
      <c r="Z1742" s="31"/>
    </row>
    <row r="1743" ht="22.5" customHeight="1">
      <c r="A1743" s="30" t="s">
        <v>12250</v>
      </c>
      <c r="B1743" s="31" t="s">
        <v>12251</v>
      </c>
      <c r="C1743" s="33"/>
      <c r="D1743" s="31" t="s">
        <v>78</v>
      </c>
      <c r="E1743" s="31" t="s">
        <v>12252</v>
      </c>
      <c r="F1743" s="31" t="s">
        <v>12253</v>
      </c>
      <c r="G1743" s="31" t="s">
        <v>25</v>
      </c>
      <c r="H1743" s="31" t="s">
        <v>82</v>
      </c>
      <c r="I1743" s="31" t="s">
        <v>490</v>
      </c>
      <c r="J1743" s="31" t="s">
        <v>84</v>
      </c>
      <c r="K1743" s="31" t="s">
        <v>107</v>
      </c>
      <c r="L1743" s="31" t="s">
        <v>280</v>
      </c>
      <c r="M1743" s="31" t="s">
        <v>108</v>
      </c>
      <c r="N1743" s="31" t="s">
        <v>101</v>
      </c>
      <c r="O1743" s="31"/>
      <c r="P1743" s="31" t="s">
        <v>12254</v>
      </c>
      <c r="Q1743" s="31"/>
      <c r="R1743" s="31"/>
      <c r="S1743" s="31" t="s">
        <v>8457</v>
      </c>
      <c r="T1743" s="31" t="s">
        <v>2234</v>
      </c>
      <c r="U1743" s="31" t="s">
        <v>12255</v>
      </c>
      <c r="V1743" s="31"/>
      <c r="W1743" s="31"/>
      <c r="X1743" s="31"/>
      <c r="Y1743" s="31"/>
      <c r="Z1743" s="31"/>
    </row>
    <row r="1744" ht="22.5" customHeight="1">
      <c r="A1744" s="30" t="s">
        <v>12256</v>
      </c>
      <c r="B1744" s="31" t="s">
        <v>12257</v>
      </c>
      <c r="C1744" s="33"/>
      <c r="D1744" s="31" t="s">
        <v>78</v>
      </c>
      <c r="E1744" s="31" t="s">
        <v>12258</v>
      </c>
      <c r="F1744" s="31" t="s">
        <v>12259</v>
      </c>
      <c r="G1744" s="31" t="s">
        <v>25</v>
      </c>
      <c r="H1744" s="31" t="s">
        <v>82</v>
      </c>
      <c r="I1744" s="31" t="s">
        <v>83</v>
      </c>
      <c r="J1744" s="31" t="s">
        <v>84</v>
      </c>
      <c r="K1744" s="31" t="s">
        <v>107</v>
      </c>
      <c r="L1744" s="31" t="s">
        <v>280</v>
      </c>
      <c r="M1744" s="31" t="s">
        <v>89</v>
      </c>
      <c r="N1744" s="31" t="s">
        <v>108</v>
      </c>
      <c r="O1744" s="31"/>
      <c r="P1744" s="31" t="s">
        <v>2144</v>
      </c>
      <c r="Q1744" s="31"/>
      <c r="R1744" s="31"/>
      <c r="S1744" s="31"/>
      <c r="T1744" s="31" t="s">
        <v>12260</v>
      </c>
      <c r="U1744" s="31" t="s">
        <v>12261</v>
      </c>
      <c r="V1744" s="31"/>
      <c r="W1744" s="31"/>
      <c r="X1744" s="31"/>
      <c r="Y1744" s="31"/>
      <c r="Z1744" s="31"/>
    </row>
    <row r="1745" ht="22.5" customHeight="1">
      <c r="A1745" s="30" t="s">
        <v>12262</v>
      </c>
      <c r="B1745" s="31" t="s">
        <v>12263</v>
      </c>
      <c r="C1745" s="33"/>
      <c r="D1745" s="31" t="s">
        <v>78</v>
      </c>
      <c r="E1745" s="31" t="s">
        <v>12264</v>
      </c>
      <c r="F1745" s="31"/>
      <c r="G1745" s="31"/>
      <c r="H1745" s="31" t="s">
        <v>82</v>
      </c>
      <c r="I1745" s="31"/>
      <c r="J1745" s="31"/>
      <c r="K1745" s="31"/>
      <c r="L1745" s="31"/>
      <c r="M1745" s="31"/>
      <c r="N1745" s="31"/>
      <c r="O1745" s="31"/>
      <c r="P1745" s="31"/>
      <c r="Q1745" s="31"/>
      <c r="R1745" s="31"/>
      <c r="S1745" s="31"/>
      <c r="T1745" s="31" t="s">
        <v>12265</v>
      </c>
      <c r="U1745" s="31" t="s">
        <v>12266</v>
      </c>
      <c r="V1745" s="31"/>
      <c r="W1745" s="31"/>
      <c r="X1745" s="31"/>
      <c r="Y1745" s="31"/>
      <c r="Z1745" s="31"/>
    </row>
    <row r="1746" ht="22.5" customHeight="1">
      <c r="A1746" s="30" t="s">
        <v>12267</v>
      </c>
      <c r="B1746" s="31" t="s">
        <v>12268</v>
      </c>
      <c r="C1746" s="33"/>
      <c r="D1746" s="31" t="s">
        <v>78</v>
      </c>
      <c r="E1746" s="31" t="s">
        <v>12269</v>
      </c>
      <c r="F1746" s="31" t="s">
        <v>12270</v>
      </c>
      <c r="G1746" s="31" t="s">
        <v>25</v>
      </c>
      <c r="H1746" s="31" t="s">
        <v>82</v>
      </c>
      <c r="I1746" s="31" t="s">
        <v>83</v>
      </c>
      <c r="J1746" s="31" t="s">
        <v>84</v>
      </c>
      <c r="K1746" s="31" t="s">
        <v>107</v>
      </c>
      <c r="L1746" s="31" t="s">
        <v>86</v>
      </c>
      <c r="M1746" s="31" t="s">
        <v>185</v>
      </c>
      <c r="N1746" s="31" t="s">
        <v>41</v>
      </c>
      <c r="O1746" s="31"/>
      <c r="P1746" s="31" t="s">
        <v>6086</v>
      </c>
      <c r="Q1746" s="31"/>
      <c r="R1746" s="31"/>
      <c r="S1746" s="31" t="s">
        <v>493</v>
      </c>
      <c r="T1746" s="31"/>
      <c r="U1746" s="31" t="s">
        <v>12271</v>
      </c>
      <c r="V1746" s="31"/>
      <c r="W1746" s="31"/>
      <c r="X1746" s="31"/>
      <c r="Y1746" s="31"/>
      <c r="Z1746" s="31"/>
    </row>
    <row r="1747" ht="22.5" customHeight="1">
      <c r="A1747" s="30" t="s">
        <v>12272</v>
      </c>
      <c r="B1747" s="31" t="s">
        <v>12273</v>
      </c>
      <c r="C1747" s="33"/>
      <c r="D1747" s="31" t="s">
        <v>78</v>
      </c>
      <c r="E1747" s="31" t="s">
        <v>12274</v>
      </c>
      <c r="F1747" s="31" t="s">
        <v>12275</v>
      </c>
      <c r="G1747" s="31" t="s">
        <v>2247</v>
      </c>
      <c r="H1747" s="31" t="s">
        <v>82</v>
      </c>
      <c r="I1747" s="31" t="s">
        <v>585</v>
      </c>
      <c r="J1747" s="31" t="s">
        <v>84</v>
      </c>
      <c r="K1747" s="31" t="s">
        <v>107</v>
      </c>
      <c r="L1747" s="31" t="s">
        <v>86</v>
      </c>
      <c r="M1747" s="31" t="s">
        <v>108</v>
      </c>
      <c r="N1747" s="31" t="s">
        <v>101</v>
      </c>
      <c r="O1747" s="31"/>
      <c r="P1747" s="31"/>
      <c r="Q1747" s="31"/>
      <c r="R1747" s="31" t="s">
        <v>93</v>
      </c>
      <c r="S1747" s="31" t="s">
        <v>94</v>
      </c>
      <c r="T1747" s="31" t="s">
        <v>12276</v>
      </c>
      <c r="U1747" s="31" t="s">
        <v>12277</v>
      </c>
      <c r="V1747" s="31"/>
      <c r="W1747" s="31"/>
      <c r="X1747" s="31"/>
      <c r="Y1747" s="31"/>
      <c r="Z1747" s="31"/>
    </row>
    <row r="1748" ht="22.5" customHeight="1">
      <c r="A1748" s="30" t="s">
        <v>12278</v>
      </c>
      <c r="B1748" s="31" t="s">
        <v>12279</v>
      </c>
      <c r="C1748" s="33"/>
      <c r="D1748" s="31" t="s">
        <v>78</v>
      </c>
      <c r="E1748" s="31" t="s">
        <v>12280</v>
      </c>
      <c r="F1748" s="31" t="s">
        <v>12281</v>
      </c>
      <c r="G1748" s="31" t="s">
        <v>25</v>
      </c>
      <c r="H1748" s="31" t="s">
        <v>82</v>
      </c>
      <c r="I1748" s="31" t="s">
        <v>83</v>
      </c>
      <c r="J1748" s="31" t="s">
        <v>84</v>
      </c>
      <c r="K1748" s="31" t="s">
        <v>107</v>
      </c>
      <c r="L1748" s="31" t="s">
        <v>131</v>
      </c>
      <c r="M1748" s="31" t="s">
        <v>120</v>
      </c>
      <c r="N1748" s="31" t="s">
        <v>88</v>
      </c>
      <c r="O1748" s="31"/>
      <c r="P1748" s="31" t="s">
        <v>12282</v>
      </c>
      <c r="Q1748" s="31"/>
      <c r="R1748" s="31"/>
      <c r="S1748" s="31" t="s">
        <v>2270</v>
      </c>
      <c r="T1748" s="31"/>
      <c r="U1748" s="31" t="s">
        <v>12283</v>
      </c>
      <c r="V1748" s="31"/>
      <c r="W1748" s="31"/>
      <c r="X1748" s="31"/>
      <c r="Y1748" s="31"/>
      <c r="Z1748" s="31"/>
    </row>
    <row r="1749" ht="22.5" customHeight="1">
      <c r="A1749" s="30" t="s">
        <v>12284</v>
      </c>
      <c r="B1749" s="31" t="s">
        <v>12285</v>
      </c>
      <c r="C1749" s="33"/>
      <c r="D1749" s="31" t="s">
        <v>78</v>
      </c>
      <c r="E1749" s="31" t="s">
        <v>12286</v>
      </c>
      <c r="F1749" s="31"/>
      <c r="G1749" s="31" t="s">
        <v>2303</v>
      </c>
      <c r="H1749" s="31" t="s">
        <v>82</v>
      </c>
      <c r="I1749" s="31"/>
      <c r="J1749" s="31"/>
      <c r="K1749" s="31"/>
      <c r="L1749" s="31"/>
      <c r="M1749" s="31"/>
      <c r="N1749" s="31"/>
      <c r="O1749" s="31"/>
      <c r="P1749" s="31"/>
      <c r="Q1749" s="31"/>
      <c r="R1749" s="31"/>
      <c r="S1749" s="31"/>
      <c r="T1749" s="31"/>
      <c r="U1749" s="31" t="s">
        <v>12287</v>
      </c>
      <c r="V1749" s="31"/>
      <c r="W1749" s="31"/>
      <c r="X1749" s="31"/>
      <c r="Y1749" s="31"/>
      <c r="Z1749" s="31"/>
    </row>
    <row r="1750" ht="22.5" customHeight="1">
      <c r="A1750" s="30" t="s">
        <v>12288</v>
      </c>
      <c r="B1750" s="31" t="s">
        <v>12289</v>
      </c>
      <c r="C1750" s="33"/>
      <c r="D1750" s="31" t="s">
        <v>78</v>
      </c>
      <c r="E1750" s="31" t="s">
        <v>12290</v>
      </c>
      <c r="F1750" s="31" t="s">
        <v>12291</v>
      </c>
      <c r="G1750" s="31" t="s">
        <v>25</v>
      </c>
      <c r="H1750" s="31" t="s">
        <v>82</v>
      </c>
      <c r="I1750" s="31" t="s">
        <v>83</v>
      </c>
      <c r="J1750" s="31"/>
      <c r="K1750" s="31" t="s">
        <v>85</v>
      </c>
      <c r="L1750" s="31" t="s">
        <v>226</v>
      </c>
      <c r="M1750" s="31" t="s">
        <v>88</v>
      </c>
      <c r="N1750" s="31" t="s">
        <v>89</v>
      </c>
      <c r="O1750" s="31"/>
      <c r="P1750" s="31" t="s">
        <v>586</v>
      </c>
      <c r="Q1750" s="31"/>
      <c r="R1750" s="31"/>
      <c r="S1750" s="31" t="s">
        <v>2270</v>
      </c>
      <c r="T1750" s="31"/>
      <c r="U1750" s="31" t="s">
        <v>12292</v>
      </c>
      <c r="V1750" s="31"/>
      <c r="W1750" s="31"/>
      <c r="X1750" s="31"/>
      <c r="Y1750" s="31"/>
      <c r="Z1750" s="31"/>
    </row>
    <row r="1751" ht="22.5" customHeight="1">
      <c r="A1751" s="30" t="s">
        <v>12293</v>
      </c>
      <c r="B1751" s="31" t="s">
        <v>12294</v>
      </c>
      <c r="C1751" s="33"/>
      <c r="D1751" s="31" t="s">
        <v>78</v>
      </c>
      <c r="E1751" s="31" t="s">
        <v>12295</v>
      </c>
      <c r="F1751" s="31" t="s">
        <v>12296</v>
      </c>
      <c r="G1751" s="31" t="s">
        <v>25</v>
      </c>
      <c r="H1751" s="31" t="s">
        <v>82</v>
      </c>
      <c r="I1751" s="31" t="s">
        <v>490</v>
      </c>
      <c r="J1751" s="31" t="s">
        <v>84</v>
      </c>
      <c r="K1751" s="31" t="s">
        <v>85</v>
      </c>
      <c r="L1751" s="31" t="s">
        <v>86</v>
      </c>
      <c r="M1751" s="31" t="s">
        <v>120</v>
      </c>
      <c r="N1751" s="31" t="s">
        <v>88</v>
      </c>
      <c r="O1751" s="31"/>
      <c r="P1751" s="31" t="s">
        <v>2938</v>
      </c>
      <c r="Q1751" s="31"/>
      <c r="R1751" s="31"/>
      <c r="S1751" s="31" t="s">
        <v>3364</v>
      </c>
      <c r="T1751" s="31" t="s">
        <v>12297</v>
      </c>
      <c r="U1751" s="31" t="s">
        <v>12298</v>
      </c>
      <c r="V1751" s="31"/>
      <c r="W1751" s="31"/>
      <c r="X1751" s="31"/>
      <c r="Y1751" s="31"/>
      <c r="Z1751" s="31"/>
    </row>
    <row r="1752" ht="22.5" customHeight="1">
      <c r="A1752" s="30" t="s">
        <v>12299</v>
      </c>
      <c r="B1752" s="31" t="s">
        <v>12300</v>
      </c>
      <c r="C1752" s="33"/>
      <c r="D1752" s="31" t="s">
        <v>78</v>
      </c>
      <c r="E1752" s="31" t="s">
        <v>12301</v>
      </c>
      <c r="F1752" s="31" t="s">
        <v>12302</v>
      </c>
      <c r="G1752" s="31" t="s">
        <v>25</v>
      </c>
      <c r="H1752" s="31" t="s">
        <v>82</v>
      </c>
      <c r="I1752" s="31" t="s">
        <v>83</v>
      </c>
      <c r="J1752" s="31" t="s">
        <v>84</v>
      </c>
      <c r="K1752" s="31" t="s">
        <v>85</v>
      </c>
      <c r="L1752" s="31" t="s">
        <v>280</v>
      </c>
      <c r="M1752" s="31" t="s">
        <v>185</v>
      </c>
      <c r="N1752" s="31" t="s">
        <v>41</v>
      </c>
      <c r="O1752" s="31"/>
      <c r="P1752" s="31" t="s">
        <v>109</v>
      </c>
      <c r="Q1752" s="31"/>
      <c r="R1752" s="31"/>
      <c r="S1752" s="31"/>
      <c r="T1752" s="31" t="s">
        <v>12303</v>
      </c>
      <c r="U1752" s="31" t="s">
        <v>12304</v>
      </c>
      <c r="V1752" s="31"/>
      <c r="W1752" s="31"/>
      <c r="X1752" s="31"/>
      <c r="Y1752" s="31"/>
      <c r="Z1752" s="31"/>
    </row>
    <row r="1753" ht="22.5" customHeight="1">
      <c r="A1753" s="30" t="s">
        <v>12305</v>
      </c>
      <c r="B1753" s="31" t="s">
        <v>12306</v>
      </c>
      <c r="C1753" s="33"/>
      <c r="D1753" s="31" t="s">
        <v>78</v>
      </c>
      <c r="E1753" s="31" t="s">
        <v>12307</v>
      </c>
      <c r="F1753" s="31"/>
      <c r="G1753" s="31"/>
      <c r="H1753" s="31" t="s">
        <v>82</v>
      </c>
      <c r="I1753" s="31"/>
      <c r="J1753" s="31"/>
      <c r="K1753" s="31"/>
      <c r="L1753" s="31"/>
      <c r="M1753" s="31"/>
      <c r="N1753" s="31"/>
      <c r="O1753" s="31"/>
      <c r="P1753" s="31"/>
      <c r="Q1753" s="31"/>
      <c r="R1753" s="31"/>
      <c r="S1753" s="31"/>
      <c r="T1753" s="31" t="s">
        <v>1519</v>
      </c>
      <c r="U1753" s="31" t="s">
        <v>12308</v>
      </c>
      <c r="V1753" s="31"/>
      <c r="W1753" s="31"/>
      <c r="X1753" s="31"/>
      <c r="Y1753" s="31"/>
      <c r="Z1753" s="31"/>
    </row>
    <row r="1754" ht="22.5" customHeight="1">
      <c r="A1754" s="30" t="s">
        <v>12309</v>
      </c>
      <c r="B1754" s="39" t="s">
        <v>12310</v>
      </c>
      <c r="C1754" s="33"/>
      <c r="D1754" s="31" t="s">
        <v>78</v>
      </c>
      <c r="E1754" s="31" t="s">
        <v>12311</v>
      </c>
      <c r="F1754" s="31" t="s">
        <v>12312</v>
      </c>
      <c r="G1754" s="31" t="s">
        <v>25</v>
      </c>
      <c r="H1754" s="31" t="s">
        <v>82</v>
      </c>
      <c r="I1754" s="31" t="s">
        <v>83</v>
      </c>
      <c r="J1754" s="31" t="s">
        <v>84</v>
      </c>
      <c r="K1754" s="31" t="s">
        <v>85</v>
      </c>
      <c r="L1754" s="31" t="s">
        <v>86</v>
      </c>
      <c r="M1754" s="31" t="s">
        <v>120</v>
      </c>
      <c r="N1754" s="31" t="s">
        <v>88</v>
      </c>
      <c r="O1754" s="31"/>
      <c r="P1754" s="31"/>
      <c r="Q1754" s="31"/>
      <c r="R1754" s="31"/>
      <c r="S1754" s="31"/>
      <c r="T1754" s="31" t="s">
        <v>666</v>
      </c>
      <c r="U1754" s="31" t="s">
        <v>12313</v>
      </c>
      <c r="V1754" s="31"/>
      <c r="W1754" s="31"/>
      <c r="X1754" s="31"/>
      <c r="Y1754" s="31"/>
      <c r="Z1754" s="31"/>
    </row>
    <row r="1755" ht="22.5" customHeight="1">
      <c r="A1755" s="30" t="s">
        <v>12314</v>
      </c>
      <c r="B1755" s="39" t="s">
        <v>12315</v>
      </c>
      <c r="C1755" s="33"/>
      <c r="D1755" s="31" t="s">
        <v>78</v>
      </c>
      <c r="E1755" s="31" t="s">
        <v>12316</v>
      </c>
      <c r="F1755" s="31" t="s">
        <v>12317</v>
      </c>
      <c r="G1755" s="31" t="s">
        <v>25</v>
      </c>
      <c r="H1755" s="31" t="s">
        <v>82</v>
      </c>
      <c r="I1755" s="31" t="s">
        <v>83</v>
      </c>
      <c r="J1755" s="31" t="s">
        <v>84</v>
      </c>
      <c r="K1755" s="31" t="s">
        <v>107</v>
      </c>
      <c r="L1755" s="31" t="s">
        <v>86</v>
      </c>
      <c r="M1755" s="31" t="s">
        <v>120</v>
      </c>
      <c r="N1755" s="31" t="s">
        <v>88</v>
      </c>
      <c r="O1755" s="31"/>
      <c r="P1755" s="31" t="s">
        <v>109</v>
      </c>
      <c r="Q1755" s="31"/>
      <c r="R1755" s="31"/>
      <c r="S1755" s="31" t="s">
        <v>3328</v>
      </c>
      <c r="T1755" s="31"/>
      <c r="U1755" s="31" t="s">
        <v>12313</v>
      </c>
      <c r="V1755" s="31"/>
      <c r="W1755" s="31"/>
      <c r="X1755" s="31"/>
      <c r="Y1755" s="31"/>
      <c r="Z1755" s="31"/>
    </row>
    <row r="1756" ht="22.5" customHeight="1">
      <c r="A1756" s="30" t="s">
        <v>12318</v>
      </c>
      <c r="B1756" s="39" t="s">
        <v>12319</v>
      </c>
      <c r="C1756" s="33"/>
      <c r="D1756" s="31" t="s">
        <v>78</v>
      </c>
      <c r="E1756" s="31" t="s">
        <v>12320</v>
      </c>
      <c r="F1756" s="31"/>
      <c r="G1756" s="31"/>
      <c r="H1756" s="31" t="s">
        <v>82</v>
      </c>
      <c r="I1756" s="31"/>
      <c r="J1756" s="31"/>
      <c r="K1756" s="31"/>
      <c r="L1756" s="31"/>
      <c r="M1756" s="31"/>
      <c r="N1756" s="31"/>
      <c r="O1756" s="31"/>
      <c r="P1756" s="31"/>
      <c r="Q1756" s="31"/>
      <c r="R1756" s="31"/>
      <c r="S1756" s="31"/>
      <c r="T1756" s="31"/>
      <c r="U1756" s="31" t="s">
        <v>12313</v>
      </c>
      <c r="V1756" s="31"/>
      <c r="W1756" s="31"/>
      <c r="X1756" s="31"/>
      <c r="Y1756" s="31"/>
      <c r="Z1756" s="31"/>
    </row>
    <row r="1757" ht="22.5" customHeight="1">
      <c r="A1757" s="30" t="s">
        <v>12321</v>
      </c>
      <c r="B1757" s="31" t="s">
        <v>12322</v>
      </c>
      <c r="C1757" s="33"/>
      <c r="D1757" s="31" t="s">
        <v>78</v>
      </c>
      <c r="E1757" s="31" t="s">
        <v>12323</v>
      </c>
      <c r="F1757" s="31" t="s">
        <v>12324</v>
      </c>
      <c r="G1757" s="31" t="s">
        <v>25</v>
      </c>
      <c r="H1757" s="31" t="s">
        <v>82</v>
      </c>
      <c r="I1757" s="31" t="s">
        <v>83</v>
      </c>
      <c r="J1757" s="31" t="s">
        <v>84</v>
      </c>
      <c r="K1757" s="31" t="s">
        <v>85</v>
      </c>
      <c r="L1757" s="31" t="s">
        <v>280</v>
      </c>
      <c r="M1757" s="31" t="s">
        <v>185</v>
      </c>
      <c r="N1757" s="31" t="s">
        <v>41</v>
      </c>
      <c r="O1757" s="31"/>
      <c r="P1757" s="31" t="s">
        <v>5855</v>
      </c>
      <c r="Q1757" s="31"/>
      <c r="R1757" s="31"/>
      <c r="S1757" s="31"/>
      <c r="T1757" s="31"/>
      <c r="U1757" s="31" t="s">
        <v>12325</v>
      </c>
      <c r="V1757" s="31"/>
      <c r="W1757" s="31"/>
      <c r="X1757" s="31"/>
      <c r="Y1757" s="31"/>
      <c r="Z1757" s="31"/>
    </row>
    <row r="1758" ht="22.5" customHeight="1">
      <c r="A1758" s="30" t="s">
        <v>12326</v>
      </c>
      <c r="B1758" s="31" t="s">
        <v>12327</v>
      </c>
      <c r="C1758" s="33"/>
      <c r="D1758" s="31" t="s">
        <v>78</v>
      </c>
      <c r="E1758" s="31" t="s">
        <v>12328</v>
      </c>
      <c r="F1758" s="31" t="s">
        <v>12329</v>
      </c>
      <c r="G1758" s="31" t="s">
        <v>2247</v>
      </c>
      <c r="H1758" s="31" t="s">
        <v>82</v>
      </c>
      <c r="I1758" s="31" t="s">
        <v>83</v>
      </c>
      <c r="J1758" s="31" t="s">
        <v>84</v>
      </c>
      <c r="K1758" s="31" t="s">
        <v>107</v>
      </c>
      <c r="L1758" s="31" t="s">
        <v>226</v>
      </c>
      <c r="M1758" s="31" t="s">
        <v>108</v>
      </c>
      <c r="N1758" s="31" t="s">
        <v>101</v>
      </c>
      <c r="O1758" s="31"/>
      <c r="P1758" s="31" t="s">
        <v>320</v>
      </c>
      <c r="Q1758" s="31"/>
      <c r="R1758" s="31" t="s">
        <v>93</v>
      </c>
      <c r="S1758" s="31" t="s">
        <v>94</v>
      </c>
      <c r="T1758" s="31" t="s">
        <v>666</v>
      </c>
      <c r="U1758" s="31" t="s">
        <v>12330</v>
      </c>
      <c r="V1758" s="31"/>
      <c r="W1758" s="31"/>
      <c r="X1758" s="31"/>
      <c r="Y1758" s="31"/>
      <c r="Z1758" s="31"/>
    </row>
    <row r="1759" ht="22.5" customHeight="1">
      <c r="A1759" s="30" t="s">
        <v>12331</v>
      </c>
      <c r="B1759" s="31" t="s">
        <v>12332</v>
      </c>
      <c r="C1759" s="33"/>
      <c r="D1759" s="31" t="s">
        <v>78</v>
      </c>
      <c r="E1759" s="31" t="s">
        <v>12333</v>
      </c>
      <c r="F1759" s="31" t="s">
        <v>12334</v>
      </c>
      <c r="G1759" s="31" t="s">
        <v>25</v>
      </c>
      <c r="H1759" s="31" t="s">
        <v>82</v>
      </c>
      <c r="I1759" s="31" t="s">
        <v>83</v>
      </c>
      <c r="J1759" s="31" t="s">
        <v>84</v>
      </c>
      <c r="K1759" s="31" t="s">
        <v>173</v>
      </c>
      <c r="L1759" s="31" t="s">
        <v>226</v>
      </c>
      <c r="M1759" s="31"/>
      <c r="N1759" s="31"/>
      <c r="O1759" s="31"/>
      <c r="P1759" s="31"/>
      <c r="Q1759" s="31"/>
      <c r="R1759" s="31"/>
      <c r="S1759" s="31"/>
      <c r="T1759" s="31" t="s">
        <v>12335</v>
      </c>
      <c r="U1759" s="31" t="s">
        <v>12336</v>
      </c>
      <c r="V1759" s="31"/>
      <c r="W1759" s="31"/>
      <c r="X1759" s="31"/>
      <c r="Y1759" s="31"/>
      <c r="Z1759" s="31"/>
    </row>
    <row r="1760" ht="22.5" customHeight="1">
      <c r="A1760" s="30" t="s">
        <v>12337</v>
      </c>
      <c r="B1760" s="31" t="s">
        <v>12338</v>
      </c>
      <c r="C1760" s="33"/>
      <c r="D1760" s="31" t="s">
        <v>78</v>
      </c>
      <c r="E1760" s="31" t="s">
        <v>12339</v>
      </c>
      <c r="F1760" s="31" t="s">
        <v>12340</v>
      </c>
      <c r="G1760" s="31" t="s">
        <v>25</v>
      </c>
      <c r="H1760" s="31" t="s">
        <v>82</v>
      </c>
      <c r="I1760" s="31" t="s">
        <v>1098</v>
      </c>
      <c r="J1760" s="31" t="s">
        <v>84</v>
      </c>
      <c r="K1760" s="31" t="s">
        <v>107</v>
      </c>
      <c r="L1760" s="31" t="s">
        <v>86</v>
      </c>
      <c r="M1760" s="31" t="s">
        <v>185</v>
      </c>
      <c r="N1760" s="31" t="s">
        <v>41</v>
      </c>
      <c r="O1760" s="31"/>
      <c r="P1760" s="31" t="s">
        <v>5855</v>
      </c>
      <c r="Q1760" s="31"/>
      <c r="R1760" s="31"/>
      <c r="S1760" s="31" t="s">
        <v>5942</v>
      </c>
      <c r="T1760" s="31" t="s">
        <v>12341</v>
      </c>
      <c r="U1760" s="31" t="s">
        <v>12342</v>
      </c>
      <c r="V1760" s="31"/>
      <c r="W1760" s="31"/>
      <c r="X1760" s="31"/>
      <c r="Y1760" s="31"/>
      <c r="Z1760" s="31"/>
    </row>
    <row r="1761" ht="22.5" customHeight="1">
      <c r="A1761" s="30" t="s">
        <v>12343</v>
      </c>
      <c r="B1761" s="31" t="s">
        <v>12344</v>
      </c>
      <c r="C1761" s="33"/>
      <c r="D1761" s="31" t="s">
        <v>78</v>
      </c>
      <c r="E1761" s="31" t="s">
        <v>12345</v>
      </c>
      <c r="F1761" s="31"/>
      <c r="G1761" s="31"/>
      <c r="H1761" s="31" t="s">
        <v>82</v>
      </c>
      <c r="I1761" s="31"/>
      <c r="J1761" s="31"/>
      <c r="K1761" s="31"/>
      <c r="L1761" s="31"/>
      <c r="M1761" s="31"/>
      <c r="N1761" s="31"/>
      <c r="O1761" s="31"/>
      <c r="P1761" s="31"/>
      <c r="Q1761" s="31"/>
      <c r="R1761" s="31"/>
      <c r="S1761" s="31"/>
      <c r="T1761" s="31"/>
      <c r="U1761" s="31" t="s">
        <v>12346</v>
      </c>
      <c r="V1761" s="31"/>
      <c r="W1761" s="31"/>
      <c r="X1761" s="31"/>
      <c r="Y1761" s="31"/>
      <c r="Z1761" s="31"/>
    </row>
    <row r="1762" ht="22.5" customHeight="1">
      <c r="A1762" s="30" t="s">
        <v>12347</v>
      </c>
      <c r="B1762" s="39" t="s">
        <v>12348</v>
      </c>
      <c r="C1762" s="33"/>
      <c r="D1762" s="31" t="s">
        <v>78</v>
      </c>
      <c r="E1762" s="31" t="s">
        <v>12349</v>
      </c>
      <c r="F1762" s="31"/>
      <c r="G1762" s="31" t="s">
        <v>25</v>
      </c>
      <c r="H1762" s="31" t="s">
        <v>82</v>
      </c>
      <c r="I1762" s="31" t="s">
        <v>596</v>
      </c>
      <c r="J1762" s="31" t="s">
        <v>84</v>
      </c>
      <c r="K1762" s="31" t="s">
        <v>85</v>
      </c>
      <c r="L1762" s="31" t="s">
        <v>86</v>
      </c>
      <c r="M1762" s="31" t="s">
        <v>41</v>
      </c>
      <c r="N1762" s="31" t="s">
        <v>120</v>
      </c>
      <c r="O1762" s="31"/>
      <c r="P1762" s="31"/>
      <c r="Q1762" s="31"/>
      <c r="R1762" s="31"/>
      <c r="S1762" s="31"/>
      <c r="T1762" s="31"/>
      <c r="U1762" s="31" t="s">
        <v>12350</v>
      </c>
      <c r="V1762" s="31"/>
      <c r="W1762" s="31"/>
      <c r="X1762" s="31"/>
      <c r="Y1762" s="31"/>
      <c r="Z1762" s="31"/>
    </row>
    <row r="1763" ht="22.5" customHeight="1">
      <c r="A1763" s="30" t="s">
        <v>12351</v>
      </c>
      <c r="B1763" s="39" t="s">
        <v>12352</v>
      </c>
      <c r="C1763" s="33"/>
      <c r="D1763" s="31" t="s">
        <v>78</v>
      </c>
      <c r="E1763" s="31" t="s">
        <v>12353</v>
      </c>
      <c r="F1763" s="31"/>
      <c r="G1763" s="31"/>
      <c r="H1763" s="31" t="s">
        <v>82</v>
      </c>
      <c r="I1763" s="31"/>
      <c r="J1763" s="31"/>
      <c r="K1763" s="31"/>
      <c r="L1763" s="31"/>
      <c r="M1763" s="31"/>
      <c r="N1763" s="31"/>
      <c r="O1763" s="31"/>
      <c r="P1763" s="31"/>
      <c r="Q1763" s="31"/>
      <c r="R1763" s="31"/>
      <c r="S1763" s="31"/>
      <c r="T1763" s="31"/>
      <c r="U1763" s="31" t="s">
        <v>12350</v>
      </c>
      <c r="V1763" s="31"/>
      <c r="W1763" s="31"/>
      <c r="X1763" s="31"/>
      <c r="Y1763" s="31"/>
      <c r="Z1763" s="31"/>
    </row>
    <row r="1764" ht="22.5" customHeight="1">
      <c r="A1764" s="30" t="s">
        <v>12354</v>
      </c>
      <c r="B1764" s="31" t="s">
        <v>12355</v>
      </c>
      <c r="C1764" s="33"/>
      <c r="D1764" s="31" t="s">
        <v>78</v>
      </c>
      <c r="E1764" s="31" t="s">
        <v>12356</v>
      </c>
      <c r="F1764" s="31"/>
      <c r="G1764" s="31"/>
      <c r="H1764" s="31" t="s">
        <v>82</v>
      </c>
      <c r="I1764" s="31"/>
      <c r="J1764" s="31"/>
      <c r="K1764" s="31"/>
      <c r="L1764" s="31"/>
      <c r="M1764" s="31"/>
      <c r="N1764" s="31"/>
      <c r="O1764" s="31"/>
      <c r="P1764" s="31"/>
      <c r="Q1764" s="31"/>
      <c r="R1764" s="31"/>
      <c r="S1764" s="31"/>
      <c r="T1764" s="31"/>
      <c r="U1764" s="31" t="s">
        <v>12357</v>
      </c>
      <c r="V1764" s="31"/>
      <c r="W1764" s="31"/>
      <c r="X1764" s="31"/>
      <c r="Y1764" s="31"/>
      <c r="Z1764" s="31"/>
    </row>
    <row r="1765" ht="22.5" customHeight="1">
      <c r="A1765" s="30" t="s">
        <v>12358</v>
      </c>
      <c r="B1765" s="31" t="s">
        <v>12359</v>
      </c>
      <c r="C1765" s="33"/>
      <c r="D1765" s="31" t="s">
        <v>78</v>
      </c>
      <c r="E1765" s="31" t="s">
        <v>12360</v>
      </c>
      <c r="F1765" s="31"/>
      <c r="G1765" s="31" t="s">
        <v>25</v>
      </c>
      <c r="H1765" s="31" t="s">
        <v>82</v>
      </c>
      <c r="I1765" s="31"/>
      <c r="J1765" s="31"/>
      <c r="K1765" s="31"/>
      <c r="L1765" s="31"/>
      <c r="M1765" s="31"/>
      <c r="N1765" s="31"/>
      <c r="O1765" s="31"/>
      <c r="P1765" s="31"/>
      <c r="Q1765" s="31"/>
      <c r="R1765" s="31"/>
      <c r="S1765" s="31"/>
      <c r="T1765" s="31" t="s">
        <v>12361</v>
      </c>
      <c r="U1765" s="31" t="s">
        <v>12362</v>
      </c>
      <c r="V1765" s="31"/>
      <c r="W1765" s="31"/>
      <c r="X1765" s="31"/>
      <c r="Y1765" s="31"/>
      <c r="Z1765" s="31"/>
    </row>
    <row r="1766" ht="22.5" customHeight="1">
      <c r="A1766" s="30" t="s">
        <v>12363</v>
      </c>
      <c r="B1766" s="31" t="s">
        <v>12364</v>
      </c>
      <c r="C1766" s="33"/>
      <c r="D1766" s="31" t="s">
        <v>78</v>
      </c>
      <c r="E1766" s="31" t="s">
        <v>12365</v>
      </c>
      <c r="F1766" s="31"/>
      <c r="G1766" s="31" t="s">
        <v>25</v>
      </c>
      <c r="H1766" s="31" t="s">
        <v>82</v>
      </c>
      <c r="I1766" s="31" t="s">
        <v>83</v>
      </c>
      <c r="J1766" s="31" t="s">
        <v>84</v>
      </c>
      <c r="K1766" s="31" t="s">
        <v>107</v>
      </c>
      <c r="L1766" s="31" t="s">
        <v>86</v>
      </c>
      <c r="M1766" s="31" t="s">
        <v>120</v>
      </c>
      <c r="N1766" s="31" t="s">
        <v>88</v>
      </c>
      <c r="O1766" s="31"/>
      <c r="P1766" s="31" t="s">
        <v>2096</v>
      </c>
      <c r="Q1766" s="31"/>
      <c r="R1766" s="31" t="s">
        <v>93</v>
      </c>
      <c r="S1766" s="31" t="s">
        <v>12366</v>
      </c>
      <c r="T1766" s="31" t="s">
        <v>12367</v>
      </c>
      <c r="U1766" s="31" t="s">
        <v>12368</v>
      </c>
      <c r="V1766" s="31"/>
      <c r="W1766" s="31"/>
      <c r="X1766" s="31" t="s">
        <v>12369</v>
      </c>
      <c r="Y1766" s="31" t="s">
        <v>12370</v>
      </c>
      <c r="Z1766" s="31"/>
    </row>
    <row r="1767" ht="22.5" customHeight="1">
      <c r="A1767" s="30" t="s">
        <v>12371</v>
      </c>
      <c r="B1767" s="31" t="s">
        <v>12372</v>
      </c>
      <c r="C1767" s="33"/>
      <c r="D1767" s="31" t="s">
        <v>78</v>
      </c>
      <c r="E1767" s="31" t="s">
        <v>12373</v>
      </c>
      <c r="F1767" s="31" t="s">
        <v>12374</v>
      </c>
      <c r="G1767" s="31" t="s">
        <v>25</v>
      </c>
      <c r="H1767" s="31" t="s">
        <v>82</v>
      </c>
      <c r="I1767" s="31" t="s">
        <v>83</v>
      </c>
      <c r="J1767" s="31" t="s">
        <v>84</v>
      </c>
      <c r="K1767" s="31" t="s">
        <v>107</v>
      </c>
      <c r="L1767" s="31" t="s">
        <v>86</v>
      </c>
      <c r="M1767" s="31"/>
      <c r="N1767" s="31"/>
      <c r="O1767" s="31"/>
      <c r="P1767" s="31"/>
      <c r="Q1767" s="31"/>
      <c r="R1767" s="31"/>
      <c r="S1767" s="31" t="s">
        <v>379</v>
      </c>
      <c r="T1767" s="31"/>
      <c r="U1767" s="31" t="s">
        <v>12375</v>
      </c>
      <c r="V1767" s="31"/>
      <c r="W1767" s="31"/>
      <c r="X1767" s="31"/>
      <c r="Y1767" s="31"/>
      <c r="Z1767" s="31"/>
    </row>
    <row r="1768" ht="22.5" customHeight="1">
      <c r="A1768" s="30" t="s">
        <v>12376</v>
      </c>
      <c r="B1768" s="31" t="s">
        <v>12377</v>
      </c>
      <c r="C1768" s="33"/>
      <c r="D1768" s="31" t="s">
        <v>78</v>
      </c>
      <c r="E1768" s="31" t="s">
        <v>12378</v>
      </c>
      <c r="F1768" s="31" t="s">
        <v>12379</v>
      </c>
      <c r="G1768" s="31" t="s">
        <v>25</v>
      </c>
      <c r="H1768" s="31" t="s">
        <v>82</v>
      </c>
      <c r="I1768" s="31" t="s">
        <v>490</v>
      </c>
      <c r="J1768" s="31" t="s">
        <v>84</v>
      </c>
      <c r="K1768" s="31" t="s">
        <v>107</v>
      </c>
      <c r="L1768" s="31" t="s">
        <v>86</v>
      </c>
      <c r="M1768" s="31"/>
      <c r="N1768" s="31"/>
      <c r="O1768" s="31"/>
      <c r="P1768" s="31"/>
      <c r="Q1768" s="31"/>
      <c r="R1768" s="31"/>
      <c r="S1768" s="31" t="s">
        <v>379</v>
      </c>
      <c r="T1768" s="31"/>
      <c r="U1768" s="31" t="s">
        <v>12380</v>
      </c>
      <c r="V1768" s="31"/>
      <c r="W1768" s="31"/>
      <c r="X1768" s="31"/>
      <c r="Y1768" s="31"/>
      <c r="Z1768" s="31"/>
    </row>
    <row r="1769" ht="22.5" customHeight="1">
      <c r="A1769" s="30" t="s">
        <v>12381</v>
      </c>
      <c r="B1769" s="31" t="s">
        <v>12382</v>
      </c>
      <c r="C1769" s="33"/>
      <c r="D1769" s="31" t="s">
        <v>78</v>
      </c>
      <c r="E1769" s="31" t="s">
        <v>12383</v>
      </c>
      <c r="F1769" s="31" t="s">
        <v>12384</v>
      </c>
      <c r="G1769" s="31" t="s">
        <v>25</v>
      </c>
      <c r="H1769" s="31" t="s">
        <v>82</v>
      </c>
      <c r="I1769" s="31" t="s">
        <v>83</v>
      </c>
      <c r="J1769" s="31" t="s">
        <v>84</v>
      </c>
      <c r="K1769" s="31" t="s">
        <v>85</v>
      </c>
      <c r="L1769" s="31" t="s">
        <v>86</v>
      </c>
      <c r="M1769" s="31" t="s">
        <v>41</v>
      </c>
      <c r="N1769" s="31" t="s">
        <v>120</v>
      </c>
      <c r="O1769" s="31"/>
      <c r="P1769" s="31" t="s">
        <v>399</v>
      </c>
      <c r="Q1769" s="31"/>
      <c r="R1769" s="31"/>
      <c r="S1769" s="31" t="s">
        <v>493</v>
      </c>
      <c r="T1769" s="31"/>
      <c r="U1769" s="31" t="s">
        <v>12385</v>
      </c>
      <c r="V1769" s="31"/>
      <c r="W1769" s="31"/>
      <c r="X1769" s="31"/>
      <c r="Y1769" s="31"/>
      <c r="Z1769" s="31"/>
    </row>
    <row r="1770" ht="22.5" customHeight="1">
      <c r="A1770" s="30" t="s">
        <v>12386</v>
      </c>
      <c r="B1770" s="31" t="s">
        <v>12387</v>
      </c>
      <c r="C1770" s="33"/>
      <c r="D1770" s="31" t="s">
        <v>78</v>
      </c>
      <c r="E1770" s="31" t="s">
        <v>12388</v>
      </c>
      <c r="F1770" s="31" t="s">
        <v>12389</v>
      </c>
      <c r="G1770" s="31" t="s">
        <v>25</v>
      </c>
      <c r="H1770" s="31" t="s">
        <v>82</v>
      </c>
      <c r="I1770" s="31" t="s">
        <v>83</v>
      </c>
      <c r="J1770" s="31" t="s">
        <v>84</v>
      </c>
      <c r="K1770" s="31" t="s">
        <v>107</v>
      </c>
      <c r="L1770" s="31" t="s">
        <v>86</v>
      </c>
      <c r="M1770" s="31" t="s">
        <v>185</v>
      </c>
      <c r="N1770" s="31" t="s">
        <v>41</v>
      </c>
      <c r="O1770" s="31"/>
      <c r="P1770" s="31" t="s">
        <v>5855</v>
      </c>
      <c r="Q1770" s="31"/>
      <c r="R1770" s="31"/>
      <c r="S1770" s="31"/>
      <c r="T1770" s="31"/>
      <c r="U1770" s="31" t="s">
        <v>12390</v>
      </c>
      <c r="V1770" s="31"/>
      <c r="W1770" s="31"/>
      <c r="X1770" s="31"/>
      <c r="Y1770" s="31"/>
      <c r="Z1770" s="31"/>
    </row>
    <row r="1771" ht="22.5" customHeight="1">
      <c r="A1771" s="30" t="s">
        <v>12391</v>
      </c>
      <c r="B1771" s="31" t="s">
        <v>12392</v>
      </c>
      <c r="C1771" s="33"/>
      <c r="D1771" s="31" t="s">
        <v>78</v>
      </c>
      <c r="E1771" s="31" t="s">
        <v>12393</v>
      </c>
      <c r="F1771" s="31"/>
      <c r="G1771" s="31"/>
      <c r="H1771" s="31" t="s">
        <v>82</v>
      </c>
      <c r="I1771" s="31"/>
      <c r="J1771" s="31"/>
      <c r="K1771" s="31"/>
      <c r="L1771" s="31"/>
      <c r="M1771" s="31"/>
      <c r="N1771" s="31"/>
      <c r="O1771" s="31"/>
      <c r="P1771" s="31"/>
      <c r="Q1771" s="31"/>
      <c r="R1771" s="31"/>
      <c r="S1771" s="31"/>
      <c r="T1771" s="31"/>
      <c r="U1771" s="31" t="s">
        <v>12394</v>
      </c>
      <c r="V1771" s="31"/>
      <c r="W1771" s="31"/>
      <c r="X1771" s="31"/>
      <c r="Y1771" s="31"/>
      <c r="Z1771" s="31"/>
    </row>
    <row r="1772" ht="22.5" customHeight="1">
      <c r="A1772" s="30" t="s">
        <v>12395</v>
      </c>
      <c r="B1772" s="31" t="s">
        <v>12396</v>
      </c>
      <c r="C1772" s="33"/>
      <c r="D1772" s="31" t="s">
        <v>78</v>
      </c>
      <c r="E1772" s="31" t="s">
        <v>12397</v>
      </c>
      <c r="F1772" s="31" t="s">
        <v>12398</v>
      </c>
      <c r="G1772" s="31" t="s">
        <v>25</v>
      </c>
      <c r="H1772" s="31" t="s">
        <v>82</v>
      </c>
      <c r="I1772" s="31" t="s">
        <v>83</v>
      </c>
      <c r="J1772" s="31" t="s">
        <v>84</v>
      </c>
      <c r="K1772" s="31" t="s">
        <v>107</v>
      </c>
      <c r="L1772" s="31" t="s">
        <v>280</v>
      </c>
      <c r="M1772" s="31" t="s">
        <v>120</v>
      </c>
      <c r="N1772" s="31" t="s">
        <v>88</v>
      </c>
      <c r="O1772" s="31"/>
      <c r="P1772" s="31" t="s">
        <v>4054</v>
      </c>
      <c r="Q1772" s="31"/>
      <c r="R1772" s="31"/>
      <c r="S1772" s="31" t="s">
        <v>5883</v>
      </c>
      <c r="T1772" s="31" t="s">
        <v>2234</v>
      </c>
      <c r="U1772" s="31" t="s">
        <v>12399</v>
      </c>
      <c r="V1772" s="31"/>
      <c r="W1772" s="31"/>
      <c r="X1772" s="31"/>
      <c r="Y1772" s="31"/>
      <c r="Z1772" s="31"/>
    </row>
    <row r="1773" ht="22.5" customHeight="1">
      <c r="A1773" s="30" t="s">
        <v>12400</v>
      </c>
      <c r="B1773" s="31" t="s">
        <v>12401</v>
      </c>
      <c r="C1773" s="33"/>
      <c r="D1773" s="31" t="s">
        <v>78</v>
      </c>
      <c r="E1773" s="31" t="s">
        <v>12402</v>
      </c>
      <c r="F1773" s="31" t="s">
        <v>12403</v>
      </c>
      <c r="G1773" s="31" t="s">
        <v>25</v>
      </c>
      <c r="H1773" s="31" t="s">
        <v>82</v>
      </c>
      <c r="I1773" s="31" t="s">
        <v>83</v>
      </c>
      <c r="J1773" s="31" t="s">
        <v>377</v>
      </c>
      <c r="K1773" s="31" t="s">
        <v>85</v>
      </c>
      <c r="L1773" s="31" t="s">
        <v>226</v>
      </c>
      <c r="M1773" s="31" t="s">
        <v>185</v>
      </c>
      <c r="N1773" s="31" t="s">
        <v>41</v>
      </c>
      <c r="O1773" s="31"/>
      <c r="P1773" s="31" t="s">
        <v>628</v>
      </c>
      <c r="Q1773" s="31"/>
      <c r="R1773" s="31"/>
      <c r="S1773" s="31" t="s">
        <v>4937</v>
      </c>
      <c r="T1773" s="31"/>
      <c r="U1773" s="31" t="s">
        <v>12404</v>
      </c>
      <c r="V1773" s="31"/>
      <c r="W1773" s="31"/>
      <c r="X1773" s="31"/>
      <c r="Y1773" s="31"/>
      <c r="Z1773" s="31"/>
    </row>
    <row r="1774" ht="22.5" customHeight="1">
      <c r="A1774" s="30" t="s">
        <v>12405</v>
      </c>
      <c r="B1774" s="31" t="s">
        <v>12406</v>
      </c>
      <c r="C1774" s="33"/>
      <c r="D1774" s="31" t="s">
        <v>78</v>
      </c>
      <c r="E1774" s="31" t="s">
        <v>12407</v>
      </c>
      <c r="F1774" s="31"/>
      <c r="G1774" s="31" t="s">
        <v>10801</v>
      </c>
      <c r="H1774" s="31" t="s">
        <v>82</v>
      </c>
      <c r="I1774" s="31" t="s">
        <v>490</v>
      </c>
      <c r="J1774" s="31" t="s">
        <v>84</v>
      </c>
      <c r="K1774" s="31" t="s">
        <v>85</v>
      </c>
      <c r="L1774" s="31" t="s">
        <v>280</v>
      </c>
      <c r="M1774" s="31" t="s">
        <v>120</v>
      </c>
      <c r="N1774" s="39" t="s">
        <v>227</v>
      </c>
      <c r="O1774" s="31"/>
      <c r="P1774" s="31"/>
      <c r="Q1774" s="31"/>
      <c r="R1774" s="31" t="s">
        <v>93</v>
      </c>
      <c r="S1774" s="31" t="s">
        <v>94</v>
      </c>
      <c r="T1774" s="31"/>
      <c r="U1774" s="31" t="s">
        <v>12408</v>
      </c>
      <c r="V1774" s="31"/>
      <c r="W1774" s="31"/>
      <c r="X1774" s="31"/>
      <c r="Y1774" s="31"/>
      <c r="Z1774" s="31"/>
    </row>
    <row r="1775" ht="22.5" customHeight="1">
      <c r="A1775" s="30" t="s">
        <v>12409</v>
      </c>
      <c r="B1775" s="31" t="s">
        <v>12410</v>
      </c>
      <c r="C1775" s="33"/>
      <c r="D1775" s="31" t="s">
        <v>78</v>
      </c>
      <c r="E1775" s="31" t="s">
        <v>12411</v>
      </c>
      <c r="F1775" s="31" t="s">
        <v>12412</v>
      </c>
      <c r="G1775" s="31"/>
      <c r="H1775" s="31"/>
      <c r="I1775" s="31"/>
      <c r="J1775" s="31"/>
      <c r="K1775" s="31"/>
      <c r="L1775" s="31"/>
      <c r="M1775" s="31"/>
      <c r="N1775" s="31"/>
      <c r="O1775" s="31"/>
      <c r="P1775" s="31"/>
      <c r="Q1775" s="31"/>
      <c r="R1775" s="31"/>
      <c r="S1775" s="31" t="s">
        <v>3364</v>
      </c>
      <c r="T1775" s="31"/>
      <c r="U1775" s="31" t="s">
        <v>12413</v>
      </c>
      <c r="V1775" s="31"/>
      <c r="W1775" s="31"/>
      <c r="X1775" s="31"/>
      <c r="Y1775" s="31"/>
      <c r="Z1775" s="31"/>
    </row>
    <row r="1776" ht="22.5" customHeight="1">
      <c r="A1776" s="30" t="s">
        <v>12414</v>
      </c>
      <c r="B1776" s="31" t="s">
        <v>12415</v>
      </c>
      <c r="C1776" s="33"/>
      <c r="D1776" s="31" t="s">
        <v>12416</v>
      </c>
      <c r="E1776" s="31" t="s">
        <v>12417</v>
      </c>
      <c r="F1776" s="31"/>
      <c r="G1776" s="31" t="s">
        <v>35</v>
      </c>
      <c r="H1776" s="31" t="s">
        <v>142</v>
      </c>
      <c r="I1776" s="31" t="s">
        <v>291</v>
      </c>
      <c r="J1776" s="31" t="s">
        <v>184</v>
      </c>
      <c r="K1776" s="31" t="s">
        <v>173</v>
      </c>
      <c r="L1776" s="31" t="s">
        <v>131</v>
      </c>
      <c r="M1776" s="31" t="s">
        <v>41</v>
      </c>
      <c r="N1776" s="31" t="s">
        <v>120</v>
      </c>
      <c r="O1776" s="31"/>
      <c r="P1776" s="31" t="s">
        <v>2029</v>
      </c>
      <c r="Q1776" s="31"/>
      <c r="R1776" s="31"/>
      <c r="S1776" s="31"/>
      <c r="T1776" s="31" t="s">
        <v>12418</v>
      </c>
      <c r="U1776" s="31" t="s">
        <v>12419</v>
      </c>
      <c r="V1776" s="31"/>
      <c r="W1776" s="31"/>
      <c r="X1776" s="31"/>
      <c r="Y1776" s="31"/>
      <c r="Z1776" s="31"/>
    </row>
    <row r="1777" ht="22.5" customHeight="1">
      <c r="A1777" s="30" t="s">
        <v>12420</v>
      </c>
      <c r="B1777" s="31" t="s">
        <v>12421</v>
      </c>
      <c r="C1777" s="33"/>
      <c r="D1777" s="31" t="s">
        <v>12422</v>
      </c>
      <c r="E1777" s="31" t="s">
        <v>12423</v>
      </c>
      <c r="F1777" s="31"/>
      <c r="G1777" s="31" t="s">
        <v>35</v>
      </c>
      <c r="H1777" s="31" t="s">
        <v>142</v>
      </c>
      <c r="I1777" s="31" t="s">
        <v>209</v>
      </c>
      <c r="J1777" s="31" t="s">
        <v>84</v>
      </c>
      <c r="K1777" s="31" t="s">
        <v>173</v>
      </c>
      <c r="L1777" s="31" t="s">
        <v>86</v>
      </c>
      <c r="M1777" s="31" t="s">
        <v>52</v>
      </c>
      <c r="N1777" s="31" t="s">
        <v>144</v>
      </c>
      <c r="O1777" s="31"/>
      <c r="P1777" s="31"/>
      <c r="Q1777" s="31"/>
      <c r="R1777" s="31" t="s">
        <v>93</v>
      </c>
      <c r="S1777" s="31" t="s">
        <v>94</v>
      </c>
      <c r="T1777" s="31" t="s">
        <v>12424</v>
      </c>
      <c r="U1777" s="31" t="s">
        <v>12425</v>
      </c>
      <c r="V1777" s="31" t="s">
        <v>12426</v>
      </c>
      <c r="W1777" s="31"/>
      <c r="X1777" s="31"/>
      <c r="Y1777" s="31"/>
      <c r="Z1777" s="31"/>
    </row>
    <row r="1778" ht="22.5" customHeight="1">
      <c r="A1778" s="30" t="s">
        <v>12427</v>
      </c>
      <c r="B1778" s="31" t="s">
        <v>12428</v>
      </c>
      <c r="C1778" s="33"/>
      <c r="D1778" s="31" t="s">
        <v>78</v>
      </c>
      <c r="E1778" s="31" t="s">
        <v>12429</v>
      </c>
      <c r="F1778" s="31"/>
      <c r="G1778" s="31" t="s">
        <v>25</v>
      </c>
      <c r="H1778" s="31" t="s">
        <v>3595</v>
      </c>
      <c r="I1778" s="31" t="s">
        <v>83</v>
      </c>
      <c r="J1778" s="31" t="s">
        <v>84</v>
      </c>
      <c r="K1778" s="31" t="s">
        <v>85</v>
      </c>
      <c r="L1778" s="31" t="s">
        <v>280</v>
      </c>
      <c r="M1778" s="31" t="s">
        <v>108</v>
      </c>
      <c r="N1778" s="31" t="s">
        <v>101</v>
      </c>
      <c r="O1778" s="31"/>
      <c r="P1778" s="31" t="s">
        <v>586</v>
      </c>
      <c r="Q1778" s="31"/>
      <c r="R1778" s="31"/>
      <c r="S1778" s="31"/>
      <c r="T1778" s="31" t="s">
        <v>12430</v>
      </c>
      <c r="U1778" s="31" t="s">
        <v>12431</v>
      </c>
      <c r="V1778" s="30" t="s">
        <v>12432</v>
      </c>
      <c r="W1778" s="31"/>
      <c r="X1778" s="31"/>
      <c r="Y1778" s="31"/>
      <c r="Z1778" s="31"/>
    </row>
    <row r="1779" ht="22.5" customHeight="1">
      <c r="A1779" s="30" t="s">
        <v>12433</v>
      </c>
      <c r="B1779" s="31" t="s">
        <v>12434</v>
      </c>
      <c r="C1779" s="33"/>
      <c r="D1779" s="31" t="s">
        <v>12435</v>
      </c>
      <c r="E1779" s="31" t="s">
        <v>12436</v>
      </c>
      <c r="F1779" s="31"/>
      <c r="G1779" s="31" t="s">
        <v>35</v>
      </c>
      <c r="H1779" s="31" t="s">
        <v>142</v>
      </c>
      <c r="I1779" s="31" t="s">
        <v>2737</v>
      </c>
      <c r="J1779" s="31" t="s">
        <v>84</v>
      </c>
      <c r="K1779" s="31"/>
      <c r="L1779" s="31"/>
      <c r="M1779" s="31" t="s">
        <v>120</v>
      </c>
      <c r="N1779" s="31" t="s">
        <v>88</v>
      </c>
      <c r="O1779" s="31"/>
      <c r="P1779" s="31"/>
      <c r="Q1779" s="31"/>
      <c r="R1779" s="31"/>
      <c r="S1779" s="31"/>
      <c r="T1779" s="31" t="s">
        <v>12437</v>
      </c>
      <c r="U1779" s="31" t="s">
        <v>12438</v>
      </c>
      <c r="V1779" s="31"/>
      <c r="W1779" s="31"/>
      <c r="X1779" s="31"/>
      <c r="Y1779" s="31"/>
      <c r="Z1779" s="31"/>
    </row>
    <row r="1780" ht="22.5" customHeight="1">
      <c r="A1780" s="30" t="s">
        <v>12439</v>
      </c>
      <c r="B1780" s="31" t="s">
        <v>12440</v>
      </c>
      <c r="C1780" s="33"/>
      <c r="D1780" s="31" t="s">
        <v>12441</v>
      </c>
      <c r="E1780" s="31" t="s">
        <v>12442</v>
      </c>
      <c r="F1780" s="31"/>
      <c r="G1780" s="31" t="s">
        <v>35</v>
      </c>
      <c r="H1780" s="31" t="s">
        <v>142</v>
      </c>
      <c r="I1780" s="31" t="s">
        <v>143</v>
      </c>
      <c r="J1780" s="31" t="s">
        <v>84</v>
      </c>
      <c r="K1780" s="31" t="s">
        <v>173</v>
      </c>
      <c r="L1780" s="31" t="s">
        <v>86</v>
      </c>
      <c r="M1780" s="31" t="s">
        <v>88</v>
      </c>
      <c r="N1780" s="31" t="s">
        <v>89</v>
      </c>
      <c r="O1780" s="31"/>
      <c r="P1780" s="31" t="s">
        <v>361</v>
      </c>
      <c r="Q1780" s="31"/>
      <c r="R1780" s="31"/>
      <c r="S1780" s="31"/>
      <c r="T1780" s="31" t="s">
        <v>12443</v>
      </c>
      <c r="U1780" s="31" t="s">
        <v>12444</v>
      </c>
      <c r="V1780" s="30" t="s">
        <v>12445</v>
      </c>
      <c r="W1780" s="31"/>
      <c r="X1780" s="31"/>
      <c r="Y1780" s="31"/>
      <c r="Z1780" s="31"/>
    </row>
    <row r="1781" ht="22.5" customHeight="1">
      <c r="A1781" s="30" t="s">
        <v>12446</v>
      </c>
      <c r="B1781" s="39" t="s">
        <v>12447</v>
      </c>
      <c r="C1781" s="33"/>
      <c r="D1781" s="31" t="s">
        <v>12448</v>
      </c>
      <c r="E1781" s="31" t="s">
        <v>12449</v>
      </c>
      <c r="F1781" s="31" t="s">
        <v>12450</v>
      </c>
      <c r="G1781" s="31" t="s">
        <v>23</v>
      </c>
      <c r="H1781" s="31" t="s">
        <v>142</v>
      </c>
      <c r="I1781" s="31" t="s">
        <v>1722</v>
      </c>
      <c r="J1781" s="31" t="s">
        <v>84</v>
      </c>
      <c r="K1781" s="31" t="s">
        <v>107</v>
      </c>
      <c r="L1781" s="31" t="s">
        <v>86</v>
      </c>
      <c r="M1781" s="31" t="s">
        <v>210</v>
      </c>
      <c r="N1781" s="31" t="s">
        <v>152</v>
      </c>
      <c r="O1781" s="31"/>
      <c r="P1781" s="31" t="s">
        <v>503</v>
      </c>
      <c r="Q1781" s="31"/>
      <c r="R1781" s="31" t="s">
        <v>93</v>
      </c>
      <c r="S1781" s="31" t="s">
        <v>94</v>
      </c>
      <c r="T1781" s="31" t="s">
        <v>12451</v>
      </c>
      <c r="U1781" s="31" t="s">
        <v>12452</v>
      </c>
      <c r="V1781" s="31"/>
      <c r="W1781" s="31"/>
      <c r="X1781" s="31"/>
      <c r="Y1781" s="31"/>
      <c r="Z1781" s="31"/>
    </row>
    <row r="1782" ht="22.5" customHeight="1">
      <c r="A1782" s="30" t="s">
        <v>12453</v>
      </c>
      <c r="B1782" s="39" t="s">
        <v>12454</v>
      </c>
      <c r="C1782" s="33"/>
      <c r="D1782" s="31" t="s">
        <v>12455</v>
      </c>
      <c r="E1782" s="31" t="s">
        <v>12456</v>
      </c>
      <c r="F1782" s="31"/>
      <c r="G1782" s="31" t="s">
        <v>23</v>
      </c>
      <c r="H1782" s="31" t="s">
        <v>142</v>
      </c>
      <c r="I1782" s="31" t="s">
        <v>143</v>
      </c>
      <c r="J1782" s="31" t="s">
        <v>84</v>
      </c>
      <c r="K1782" s="31" t="s">
        <v>85</v>
      </c>
      <c r="L1782" s="31" t="s">
        <v>86</v>
      </c>
      <c r="M1782" s="31" t="s">
        <v>52</v>
      </c>
      <c r="N1782" s="31" t="s">
        <v>144</v>
      </c>
      <c r="O1782" s="31"/>
      <c r="P1782" s="31"/>
      <c r="Q1782" s="31"/>
      <c r="R1782" s="31"/>
      <c r="S1782" s="31"/>
      <c r="T1782" s="31" t="s">
        <v>12457</v>
      </c>
      <c r="U1782" s="31" t="s">
        <v>12452</v>
      </c>
      <c r="V1782" s="31"/>
      <c r="W1782" s="31"/>
      <c r="X1782" s="31"/>
      <c r="Y1782" s="31"/>
      <c r="Z1782" s="31"/>
    </row>
    <row r="1783" ht="22.5" customHeight="1">
      <c r="A1783" s="30" t="s">
        <v>12458</v>
      </c>
      <c r="B1783" s="31" t="s">
        <v>12459</v>
      </c>
      <c r="C1783" s="33"/>
      <c r="D1783" s="31" t="s">
        <v>12460</v>
      </c>
      <c r="E1783" s="31" t="s">
        <v>12461</v>
      </c>
      <c r="F1783" s="31"/>
      <c r="G1783" s="31" t="s">
        <v>23</v>
      </c>
      <c r="H1783" s="31" t="s">
        <v>142</v>
      </c>
      <c r="I1783" s="31" t="s">
        <v>1722</v>
      </c>
      <c r="J1783" s="31" t="s">
        <v>84</v>
      </c>
      <c r="K1783" s="31" t="s">
        <v>107</v>
      </c>
      <c r="L1783" s="31" t="s">
        <v>280</v>
      </c>
      <c r="M1783" s="31" t="s">
        <v>41</v>
      </c>
      <c r="N1783" s="31" t="s">
        <v>120</v>
      </c>
      <c r="O1783" s="31"/>
      <c r="P1783" s="31" t="s">
        <v>1244</v>
      </c>
      <c r="Q1783" s="31"/>
      <c r="R1783" s="31" t="s">
        <v>93</v>
      </c>
      <c r="S1783" s="31" t="s">
        <v>94</v>
      </c>
      <c r="T1783" s="31" t="s">
        <v>12462</v>
      </c>
      <c r="U1783" s="31" t="s">
        <v>12463</v>
      </c>
      <c r="V1783" s="30" t="s">
        <v>12464</v>
      </c>
      <c r="W1783" s="31"/>
      <c r="X1783" s="31"/>
      <c r="Y1783" s="31"/>
      <c r="Z1783" s="31"/>
    </row>
    <row r="1784" ht="22.5" customHeight="1">
      <c r="A1784" s="30" t="s">
        <v>12465</v>
      </c>
      <c r="B1784" s="31" t="s">
        <v>12466</v>
      </c>
      <c r="C1784" s="33"/>
      <c r="D1784" s="31" t="s">
        <v>12467</v>
      </c>
      <c r="E1784" s="31" t="s">
        <v>12468</v>
      </c>
      <c r="F1784" s="31" t="s">
        <v>12469</v>
      </c>
      <c r="G1784" s="31" t="s">
        <v>23</v>
      </c>
      <c r="H1784" s="31" t="s">
        <v>142</v>
      </c>
      <c r="I1784" s="31" t="s">
        <v>6267</v>
      </c>
      <c r="J1784" s="31" t="s">
        <v>84</v>
      </c>
      <c r="K1784" s="31" t="s">
        <v>173</v>
      </c>
      <c r="L1784" s="31" t="s">
        <v>226</v>
      </c>
      <c r="M1784" s="31" t="s">
        <v>41</v>
      </c>
      <c r="N1784" s="31" t="s">
        <v>120</v>
      </c>
      <c r="O1784" s="31"/>
      <c r="P1784" s="31" t="s">
        <v>399</v>
      </c>
      <c r="Q1784" s="31"/>
      <c r="R1784" s="31" t="s">
        <v>93</v>
      </c>
      <c r="S1784" s="31" t="s">
        <v>94</v>
      </c>
      <c r="T1784" s="31" t="s">
        <v>12470</v>
      </c>
      <c r="U1784" s="31" t="s">
        <v>12471</v>
      </c>
      <c r="V1784" s="31"/>
      <c r="W1784" s="31"/>
      <c r="X1784" s="31"/>
      <c r="Y1784" s="31"/>
      <c r="Z1784" s="31"/>
    </row>
    <row r="1785" ht="22.5" customHeight="1">
      <c r="A1785" s="30" t="s">
        <v>12472</v>
      </c>
      <c r="B1785" s="31" t="s">
        <v>12473</v>
      </c>
      <c r="C1785" s="33"/>
      <c r="D1785" s="31" t="s">
        <v>12474</v>
      </c>
      <c r="E1785" s="31" t="s">
        <v>12475</v>
      </c>
      <c r="F1785" s="31" t="s">
        <v>12476</v>
      </c>
      <c r="G1785" s="31" t="s">
        <v>23</v>
      </c>
      <c r="H1785" s="31" t="s">
        <v>142</v>
      </c>
      <c r="I1785" s="31" t="s">
        <v>465</v>
      </c>
      <c r="J1785" s="31" t="s">
        <v>84</v>
      </c>
      <c r="K1785" s="31" t="s">
        <v>107</v>
      </c>
      <c r="L1785" s="31" t="s">
        <v>86</v>
      </c>
      <c r="M1785" s="31" t="s">
        <v>41</v>
      </c>
      <c r="N1785" s="31" t="s">
        <v>120</v>
      </c>
      <c r="O1785" s="31"/>
      <c r="P1785" s="31"/>
      <c r="Q1785" s="30" t="s">
        <v>12477</v>
      </c>
      <c r="R1785" s="31" t="s">
        <v>93</v>
      </c>
      <c r="S1785" s="31" t="s">
        <v>689</v>
      </c>
      <c r="T1785" s="31" t="s">
        <v>12478</v>
      </c>
      <c r="U1785" s="31" t="s">
        <v>12479</v>
      </c>
      <c r="V1785" s="31"/>
      <c r="W1785" s="31"/>
      <c r="X1785" s="31"/>
      <c r="Y1785" s="31"/>
      <c r="Z1785" s="31"/>
    </row>
    <row r="1786" ht="22.5" customHeight="1">
      <c r="A1786" s="30" t="s">
        <v>12480</v>
      </c>
      <c r="B1786" s="31" t="s">
        <v>12481</v>
      </c>
      <c r="C1786" s="33"/>
      <c r="D1786" s="31" t="s">
        <v>12482</v>
      </c>
      <c r="E1786" s="31" t="s">
        <v>12483</v>
      </c>
      <c r="F1786" s="31"/>
      <c r="G1786" s="31" t="s">
        <v>87</v>
      </c>
      <c r="H1786" s="31" t="s">
        <v>142</v>
      </c>
      <c r="I1786" s="31"/>
      <c r="J1786" s="31"/>
      <c r="K1786" s="31"/>
      <c r="L1786" s="31"/>
      <c r="M1786" s="31"/>
      <c r="N1786" s="31"/>
      <c r="O1786" s="31"/>
      <c r="P1786" s="31"/>
      <c r="Q1786" s="31"/>
      <c r="R1786" s="31"/>
      <c r="S1786" s="31"/>
      <c r="T1786" s="31" t="s">
        <v>12484</v>
      </c>
      <c r="U1786" s="31" t="s">
        <v>12485</v>
      </c>
      <c r="V1786" s="31"/>
      <c r="W1786" s="31"/>
      <c r="X1786" s="31"/>
      <c r="Y1786" s="31"/>
      <c r="Z1786" s="31"/>
    </row>
    <row r="1787" ht="22.5" customHeight="1">
      <c r="A1787" s="30" t="s">
        <v>12486</v>
      </c>
      <c r="B1787" s="31" t="s">
        <v>12487</v>
      </c>
      <c r="C1787" s="33"/>
      <c r="D1787" s="31" t="s">
        <v>12488</v>
      </c>
      <c r="E1787" s="31" t="s">
        <v>12489</v>
      </c>
      <c r="F1787" s="31"/>
      <c r="G1787" s="31" t="s">
        <v>36</v>
      </c>
      <c r="H1787" s="31" t="s">
        <v>142</v>
      </c>
      <c r="I1787" s="31" t="s">
        <v>4327</v>
      </c>
      <c r="J1787" s="31" t="s">
        <v>84</v>
      </c>
      <c r="K1787" s="31"/>
      <c r="L1787" s="31"/>
      <c r="M1787" s="31" t="s">
        <v>185</v>
      </c>
      <c r="N1787" s="31" t="s">
        <v>41</v>
      </c>
      <c r="O1787" s="31"/>
      <c r="P1787" s="31"/>
      <c r="Q1787" s="31"/>
      <c r="R1787" s="31"/>
      <c r="S1787" s="31"/>
      <c r="T1787" s="31" t="s">
        <v>12490</v>
      </c>
      <c r="U1787" s="31" t="s">
        <v>12491</v>
      </c>
      <c r="V1787" s="31"/>
      <c r="W1787" s="31"/>
      <c r="X1787" s="31"/>
      <c r="Y1787" s="31"/>
      <c r="Z1787" s="31"/>
    </row>
    <row r="1788" ht="22.5" customHeight="1">
      <c r="A1788" s="30" t="s">
        <v>12492</v>
      </c>
      <c r="B1788" s="31" t="s">
        <v>12493</v>
      </c>
      <c r="C1788" s="33"/>
      <c r="D1788" s="31" t="s">
        <v>12494</v>
      </c>
      <c r="E1788" s="31" t="s">
        <v>12495</v>
      </c>
      <c r="F1788" s="31"/>
      <c r="G1788" s="31" t="s">
        <v>25</v>
      </c>
      <c r="H1788" s="31" t="s">
        <v>142</v>
      </c>
      <c r="I1788" s="31"/>
      <c r="J1788" s="31"/>
      <c r="K1788" s="31"/>
      <c r="L1788" s="31"/>
      <c r="M1788" s="31"/>
      <c r="N1788" s="31"/>
      <c r="O1788" s="31"/>
      <c r="P1788" s="31"/>
      <c r="Q1788" s="31"/>
      <c r="R1788" s="31"/>
      <c r="S1788" s="31"/>
      <c r="T1788" s="31" t="s">
        <v>12496</v>
      </c>
      <c r="U1788" s="31" t="s">
        <v>12497</v>
      </c>
      <c r="V1788" s="31"/>
      <c r="W1788" s="31"/>
      <c r="X1788" s="31"/>
      <c r="Y1788" s="31"/>
      <c r="Z1788" s="31"/>
    </row>
    <row r="1789" ht="22.5" customHeight="1">
      <c r="A1789" s="30" t="s">
        <v>12498</v>
      </c>
      <c r="B1789" s="31" t="s">
        <v>12499</v>
      </c>
      <c r="C1789" s="33"/>
      <c r="D1789" s="31" t="s">
        <v>12500</v>
      </c>
      <c r="E1789" s="31" t="s">
        <v>12501</v>
      </c>
      <c r="F1789" s="31" t="s">
        <v>12502</v>
      </c>
      <c r="G1789" s="31" t="s">
        <v>23</v>
      </c>
      <c r="H1789" s="31" t="s">
        <v>142</v>
      </c>
      <c r="I1789" s="31" t="s">
        <v>319</v>
      </c>
      <c r="J1789" s="31" t="s">
        <v>84</v>
      </c>
      <c r="K1789" s="31" t="s">
        <v>85</v>
      </c>
      <c r="L1789" s="31" t="s">
        <v>86</v>
      </c>
      <c r="M1789" s="31" t="s">
        <v>41</v>
      </c>
      <c r="N1789" s="31" t="s">
        <v>120</v>
      </c>
      <c r="O1789" s="31"/>
      <c r="P1789" s="31" t="s">
        <v>399</v>
      </c>
      <c r="Q1789" s="31"/>
      <c r="R1789" s="31" t="s">
        <v>93</v>
      </c>
      <c r="S1789" s="31" t="s">
        <v>94</v>
      </c>
      <c r="T1789" s="31" t="s">
        <v>12503</v>
      </c>
      <c r="U1789" s="31" t="s">
        <v>12504</v>
      </c>
      <c r="V1789" s="31"/>
      <c r="W1789" s="31"/>
      <c r="X1789" s="31"/>
      <c r="Y1789" s="31"/>
      <c r="Z1789" s="31"/>
    </row>
    <row r="1790" ht="22.5" customHeight="1">
      <c r="A1790" s="30" t="s">
        <v>12505</v>
      </c>
      <c r="B1790" s="31" t="s">
        <v>12506</v>
      </c>
      <c r="C1790" s="33"/>
      <c r="D1790" s="31" t="s">
        <v>12507</v>
      </c>
      <c r="E1790" s="31" t="s">
        <v>12508</v>
      </c>
      <c r="F1790" s="31"/>
      <c r="G1790" s="31" t="s">
        <v>23</v>
      </c>
      <c r="H1790" s="31" t="s">
        <v>142</v>
      </c>
      <c r="I1790" s="31" t="s">
        <v>319</v>
      </c>
      <c r="J1790" s="31" t="s">
        <v>84</v>
      </c>
      <c r="K1790" s="31"/>
      <c r="L1790" s="31"/>
      <c r="M1790" s="31" t="s">
        <v>41</v>
      </c>
      <c r="N1790" s="31" t="s">
        <v>120</v>
      </c>
      <c r="O1790" s="31"/>
      <c r="P1790" s="31"/>
      <c r="Q1790" s="31"/>
      <c r="R1790" s="31"/>
      <c r="S1790" s="31"/>
      <c r="T1790" s="31" t="s">
        <v>12509</v>
      </c>
      <c r="U1790" s="31" t="s">
        <v>12510</v>
      </c>
      <c r="V1790" s="31"/>
      <c r="W1790" s="31"/>
      <c r="X1790" s="31"/>
      <c r="Y1790" s="31"/>
      <c r="Z1790" s="31"/>
    </row>
    <row r="1791" ht="22.5" customHeight="1">
      <c r="A1791" s="30" t="s">
        <v>12511</v>
      </c>
      <c r="B1791" s="31" t="s">
        <v>12512</v>
      </c>
      <c r="C1791" s="33"/>
      <c r="D1791" s="31" t="s">
        <v>12513</v>
      </c>
      <c r="E1791" s="31" t="s">
        <v>12514</v>
      </c>
      <c r="F1791" s="31" t="s">
        <v>12515</v>
      </c>
      <c r="G1791" s="31" t="s">
        <v>23</v>
      </c>
      <c r="H1791" s="31" t="s">
        <v>142</v>
      </c>
      <c r="I1791" s="31" t="s">
        <v>303</v>
      </c>
      <c r="J1791" s="31" t="s">
        <v>84</v>
      </c>
      <c r="K1791" s="31" t="s">
        <v>85</v>
      </c>
      <c r="L1791" s="31" t="s">
        <v>280</v>
      </c>
      <c r="M1791" s="31" t="s">
        <v>41</v>
      </c>
      <c r="N1791" s="31" t="s">
        <v>120</v>
      </c>
      <c r="O1791" s="31"/>
      <c r="P1791" s="31" t="s">
        <v>1244</v>
      </c>
      <c r="Q1791" s="31"/>
      <c r="R1791" s="31" t="s">
        <v>93</v>
      </c>
      <c r="S1791" s="31" t="s">
        <v>94</v>
      </c>
      <c r="T1791" s="31" t="s">
        <v>12516</v>
      </c>
      <c r="U1791" s="31" t="s">
        <v>12517</v>
      </c>
      <c r="V1791" s="31"/>
      <c r="W1791" s="31"/>
      <c r="X1791" s="31"/>
      <c r="Y1791" s="31"/>
      <c r="Z1791" s="31"/>
    </row>
    <row r="1792" ht="22.5" customHeight="1">
      <c r="A1792" s="30" t="s">
        <v>12518</v>
      </c>
      <c r="B1792" s="31" t="s">
        <v>12519</v>
      </c>
      <c r="C1792" s="33"/>
      <c r="D1792" s="31" t="s">
        <v>12520</v>
      </c>
      <c r="E1792" s="31" t="s">
        <v>12521</v>
      </c>
      <c r="F1792" s="31"/>
      <c r="G1792" s="31" t="s">
        <v>23</v>
      </c>
      <c r="H1792" s="31" t="s">
        <v>142</v>
      </c>
      <c r="I1792" s="31"/>
      <c r="J1792" s="31"/>
      <c r="K1792" s="31"/>
      <c r="L1792" s="31"/>
      <c r="M1792" s="31"/>
      <c r="N1792" s="31"/>
      <c r="O1792" s="31"/>
      <c r="P1792" s="31"/>
      <c r="Q1792" s="31"/>
      <c r="R1792" s="31"/>
      <c r="S1792" s="31"/>
      <c r="T1792" s="31" t="s">
        <v>12522</v>
      </c>
      <c r="U1792" s="31" t="s">
        <v>12523</v>
      </c>
      <c r="V1792" s="31"/>
      <c r="W1792" s="31"/>
      <c r="X1792" s="31"/>
      <c r="Y1792" s="31"/>
      <c r="Z1792" s="31"/>
    </row>
    <row r="1793" ht="22.5" customHeight="1">
      <c r="A1793" s="30" t="s">
        <v>12524</v>
      </c>
      <c r="B1793" s="31" t="s">
        <v>12525</v>
      </c>
      <c r="C1793" s="33"/>
      <c r="D1793" s="31" t="s">
        <v>12526</v>
      </c>
      <c r="E1793" s="31" t="s">
        <v>12527</v>
      </c>
      <c r="F1793" s="31"/>
      <c r="G1793" s="31" t="s">
        <v>23</v>
      </c>
      <c r="H1793" s="31" t="s">
        <v>142</v>
      </c>
      <c r="I1793" s="31" t="s">
        <v>712</v>
      </c>
      <c r="J1793" s="31" t="s">
        <v>84</v>
      </c>
      <c r="K1793" s="31"/>
      <c r="L1793" s="31"/>
      <c r="M1793" s="31" t="s">
        <v>542</v>
      </c>
      <c r="N1793" s="31" t="s">
        <v>190</v>
      </c>
      <c r="O1793" s="31"/>
      <c r="P1793" s="31"/>
      <c r="Q1793" s="31"/>
      <c r="R1793" s="31"/>
      <c r="S1793" s="31"/>
      <c r="T1793" s="31" t="s">
        <v>12528</v>
      </c>
      <c r="U1793" s="31" t="s">
        <v>12529</v>
      </c>
      <c r="V1793" s="31"/>
      <c r="W1793" s="31"/>
      <c r="X1793" s="31"/>
      <c r="Y1793" s="31"/>
      <c r="Z1793" s="31"/>
    </row>
    <row r="1794" ht="22.5" customHeight="1">
      <c r="A1794" s="30" t="s">
        <v>12530</v>
      </c>
      <c r="B1794" s="31" t="s">
        <v>12531</v>
      </c>
      <c r="C1794" s="33"/>
      <c r="D1794" s="31" t="s">
        <v>12532</v>
      </c>
      <c r="E1794" s="31" t="s">
        <v>12533</v>
      </c>
      <c r="F1794" s="31" t="s">
        <v>12534</v>
      </c>
      <c r="G1794" s="31" t="s">
        <v>23</v>
      </c>
      <c r="H1794" s="31" t="s">
        <v>142</v>
      </c>
      <c r="I1794" s="31" t="s">
        <v>119</v>
      </c>
      <c r="J1794" s="31" t="s">
        <v>377</v>
      </c>
      <c r="K1794" s="31" t="s">
        <v>85</v>
      </c>
      <c r="L1794" s="31" t="s">
        <v>86</v>
      </c>
      <c r="M1794" s="39" t="s">
        <v>393</v>
      </c>
      <c r="N1794" s="31" t="s">
        <v>152</v>
      </c>
      <c r="O1794" s="31"/>
      <c r="P1794" s="31" t="s">
        <v>503</v>
      </c>
      <c r="Q1794" s="31"/>
      <c r="R1794" s="31" t="s">
        <v>93</v>
      </c>
      <c r="S1794" s="31" t="s">
        <v>94</v>
      </c>
      <c r="T1794" s="31" t="s">
        <v>12535</v>
      </c>
      <c r="U1794" s="31" t="s">
        <v>12536</v>
      </c>
      <c r="V1794" s="31"/>
      <c r="W1794" s="31"/>
      <c r="X1794" s="31"/>
      <c r="Y1794" s="31"/>
      <c r="Z1794" s="31"/>
    </row>
    <row r="1795" ht="22.5" customHeight="1">
      <c r="A1795" s="30" t="s">
        <v>12537</v>
      </c>
      <c r="B1795" s="31" t="s">
        <v>8757</v>
      </c>
      <c r="C1795" s="33"/>
      <c r="D1795" s="31" t="s">
        <v>12538</v>
      </c>
      <c r="E1795" s="31" t="s">
        <v>12539</v>
      </c>
      <c r="F1795" s="31" t="s">
        <v>12540</v>
      </c>
      <c r="G1795" s="31" t="s">
        <v>23</v>
      </c>
      <c r="H1795" s="31" t="s">
        <v>142</v>
      </c>
      <c r="I1795" s="31" t="s">
        <v>5662</v>
      </c>
      <c r="J1795" s="31" t="s">
        <v>84</v>
      </c>
      <c r="K1795" s="31" t="s">
        <v>85</v>
      </c>
      <c r="L1795" s="31" t="s">
        <v>226</v>
      </c>
      <c r="M1795" s="31" t="s">
        <v>41</v>
      </c>
      <c r="N1795" s="31" t="s">
        <v>120</v>
      </c>
      <c r="O1795" s="31"/>
      <c r="P1795" s="31"/>
      <c r="Q1795" s="31"/>
      <c r="R1795" s="31" t="s">
        <v>93</v>
      </c>
      <c r="S1795" s="31" t="s">
        <v>94</v>
      </c>
      <c r="T1795" s="31" t="s">
        <v>12541</v>
      </c>
      <c r="U1795" s="31" t="s">
        <v>12542</v>
      </c>
      <c r="V1795" s="30" t="s">
        <v>12543</v>
      </c>
      <c r="W1795" s="31"/>
      <c r="X1795" s="31"/>
      <c r="Y1795" s="31"/>
      <c r="Z1795" s="31"/>
    </row>
    <row r="1796" ht="22.5" customHeight="1">
      <c r="A1796" s="30" t="s">
        <v>12544</v>
      </c>
      <c r="B1796" s="31" t="s">
        <v>12545</v>
      </c>
      <c r="C1796" s="33"/>
      <c r="D1796" s="31" t="s">
        <v>12546</v>
      </c>
      <c r="E1796" s="31" t="s">
        <v>12547</v>
      </c>
      <c r="F1796" s="31" t="s">
        <v>12548</v>
      </c>
      <c r="G1796" s="31" t="s">
        <v>23</v>
      </c>
      <c r="H1796" s="31" t="s">
        <v>142</v>
      </c>
      <c r="I1796" s="31" t="s">
        <v>271</v>
      </c>
      <c r="J1796" s="31" t="s">
        <v>84</v>
      </c>
      <c r="K1796" s="31" t="s">
        <v>173</v>
      </c>
      <c r="L1796" s="31" t="s">
        <v>131</v>
      </c>
      <c r="M1796" s="31" t="s">
        <v>41</v>
      </c>
      <c r="N1796" s="31" t="s">
        <v>120</v>
      </c>
      <c r="O1796" s="31"/>
      <c r="P1796" s="31"/>
      <c r="Q1796" s="31"/>
      <c r="R1796" s="31" t="s">
        <v>93</v>
      </c>
      <c r="S1796" s="31" t="s">
        <v>94</v>
      </c>
      <c r="T1796" s="31" t="s">
        <v>12549</v>
      </c>
      <c r="U1796" s="31" t="s">
        <v>12550</v>
      </c>
      <c r="V1796" s="30" t="s">
        <v>12551</v>
      </c>
      <c r="W1796" s="31"/>
      <c r="X1796" s="31"/>
      <c r="Y1796" s="31"/>
      <c r="Z1796" s="31"/>
    </row>
    <row r="1797" ht="22.5" customHeight="1">
      <c r="A1797" s="30" t="s">
        <v>12552</v>
      </c>
      <c r="B1797" s="31" t="s">
        <v>12553</v>
      </c>
      <c r="C1797" s="33"/>
      <c r="D1797" s="31" t="s">
        <v>12554</v>
      </c>
      <c r="E1797" s="31" t="s">
        <v>12555</v>
      </c>
      <c r="F1797" s="31" t="s">
        <v>12556</v>
      </c>
      <c r="G1797" s="31" t="s">
        <v>23</v>
      </c>
      <c r="H1797" s="31" t="s">
        <v>142</v>
      </c>
      <c r="I1797" s="31" t="s">
        <v>750</v>
      </c>
      <c r="J1797" s="31" t="s">
        <v>84</v>
      </c>
      <c r="K1797" s="31" t="s">
        <v>85</v>
      </c>
      <c r="L1797" s="31" t="s">
        <v>86</v>
      </c>
      <c r="M1797" s="31" t="s">
        <v>120</v>
      </c>
      <c r="N1797" s="31" t="s">
        <v>88</v>
      </c>
      <c r="O1797" s="31" t="s">
        <v>12557</v>
      </c>
      <c r="P1797" s="31" t="s">
        <v>792</v>
      </c>
      <c r="Q1797" s="31"/>
      <c r="R1797" s="31" t="s">
        <v>93</v>
      </c>
      <c r="S1797" s="31" t="s">
        <v>12558</v>
      </c>
      <c r="T1797" s="31" t="s">
        <v>12559</v>
      </c>
      <c r="U1797" s="31" t="s">
        <v>12560</v>
      </c>
      <c r="V1797" s="31"/>
      <c r="W1797" s="31"/>
      <c r="X1797" s="31"/>
      <c r="Y1797" s="31" t="s">
        <v>12561</v>
      </c>
      <c r="Z1797" s="31" t="s">
        <v>12562</v>
      </c>
    </row>
    <row r="1798" ht="22.5" customHeight="1">
      <c r="A1798" s="30" t="s">
        <v>12563</v>
      </c>
      <c r="B1798" s="31" t="s">
        <v>12564</v>
      </c>
      <c r="C1798" s="33"/>
      <c r="D1798" s="31" t="s">
        <v>12565</v>
      </c>
      <c r="E1798" s="31" t="s">
        <v>12566</v>
      </c>
      <c r="F1798" s="31" t="s">
        <v>12567</v>
      </c>
      <c r="G1798" s="31" t="s">
        <v>23</v>
      </c>
      <c r="H1798" s="31" t="s">
        <v>142</v>
      </c>
      <c r="I1798" s="31" t="s">
        <v>271</v>
      </c>
      <c r="J1798" s="31" t="s">
        <v>84</v>
      </c>
      <c r="K1798" s="31" t="s">
        <v>85</v>
      </c>
      <c r="L1798" s="31" t="s">
        <v>226</v>
      </c>
      <c r="M1798" s="31" t="s">
        <v>542</v>
      </c>
      <c r="N1798" s="31" t="s">
        <v>210</v>
      </c>
      <c r="O1798" s="31"/>
      <c r="P1798" s="31"/>
      <c r="Q1798" s="30" t="s">
        <v>12568</v>
      </c>
      <c r="R1798" s="31" t="s">
        <v>93</v>
      </c>
      <c r="S1798" s="31" t="s">
        <v>842</v>
      </c>
      <c r="T1798" s="31" t="s">
        <v>12569</v>
      </c>
      <c r="U1798" s="31" t="s">
        <v>12570</v>
      </c>
      <c r="V1798" s="30" t="s">
        <v>12571</v>
      </c>
      <c r="W1798" s="31"/>
      <c r="X1798" s="31"/>
      <c r="Y1798" s="31"/>
      <c r="Z1798" s="31"/>
    </row>
    <row r="1799" ht="22.5" customHeight="1">
      <c r="A1799" s="30" t="s">
        <v>12572</v>
      </c>
      <c r="B1799" s="31" t="s">
        <v>12573</v>
      </c>
      <c r="C1799" s="33"/>
      <c r="D1799" s="31" t="s">
        <v>12574</v>
      </c>
      <c r="E1799" s="31" t="s">
        <v>12575</v>
      </c>
      <c r="F1799" s="31"/>
      <c r="G1799" s="31" t="s">
        <v>25</v>
      </c>
      <c r="H1799" s="31" t="s">
        <v>142</v>
      </c>
      <c r="I1799" s="31" t="s">
        <v>12576</v>
      </c>
      <c r="J1799" s="31" t="s">
        <v>84</v>
      </c>
      <c r="K1799" s="31" t="s">
        <v>85</v>
      </c>
      <c r="L1799" s="31" t="s">
        <v>280</v>
      </c>
      <c r="M1799" s="31" t="s">
        <v>41</v>
      </c>
      <c r="N1799" s="31" t="s">
        <v>120</v>
      </c>
      <c r="O1799" s="31"/>
      <c r="P1799" s="31" t="s">
        <v>503</v>
      </c>
      <c r="Q1799" s="31"/>
      <c r="R1799" s="31"/>
      <c r="S1799" s="31"/>
      <c r="T1799" s="31" t="s">
        <v>12577</v>
      </c>
      <c r="U1799" s="31" t="s">
        <v>12578</v>
      </c>
      <c r="V1799" s="30" t="s">
        <v>12579</v>
      </c>
      <c r="W1799" s="31"/>
      <c r="X1799" s="31"/>
      <c r="Y1799" s="31"/>
      <c r="Z1799" s="31"/>
    </row>
    <row r="1800" ht="22.5" customHeight="1">
      <c r="A1800" s="30" t="s">
        <v>12580</v>
      </c>
      <c r="B1800" s="31" t="s">
        <v>12581</v>
      </c>
      <c r="C1800" s="33"/>
      <c r="D1800" s="31" t="s">
        <v>12582</v>
      </c>
      <c r="E1800" s="31" t="s">
        <v>12583</v>
      </c>
      <c r="F1800" s="31"/>
      <c r="G1800" s="31" t="s">
        <v>35</v>
      </c>
      <c r="H1800" s="31" t="s">
        <v>142</v>
      </c>
      <c r="I1800" s="31"/>
      <c r="J1800" s="31"/>
      <c r="K1800" s="31"/>
      <c r="L1800" s="31"/>
      <c r="M1800" s="31"/>
      <c r="N1800" s="31"/>
      <c r="O1800" s="31"/>
      <c r="P1800" s="31"/>
      <c r="Q1800" s="31"/>
      <c r="R1800" s="31"/>
      <c r="S1800" s="31"/>
      <c r="T1800" s="31" t="s">
        <v>12584</v>
      </c>
      <c r="U1800" s="31" t="s">
        <v>12585</v>
      </c>
      <c r="V1800" s="31"/>
      <c r="W1800" s="31"/>
      <c r="X1800" s="31"/>
      <c r="Y1800" s="31"/>
      <c r="Z1800" s="31"/>
    </row>
    <row r="1801" ht="22.5" customHeight="1">
      <c r="A1801" s="30" t="s">
        <v>12586</v>
      </c>
      <c r="B1801" s="31" t="s">
        <v>12587</v>
      </c>
      <c r="C1801" s="33"/>
      <c r="D1801" s="31" t="s">
        <v>12588</v>
      </c>
      <c r="E1801" s="31" t="s">
        <v>12589</v>
      </c>
      <c r="F1801" s="31" t="s">
        <v>12590</v>
      </c>
      <c r="G1801" s="31" t="s">
        <v>23</v>
      </c>
      <c r="H1801" s="31" t="s">
        <v>142</v>
      </c>
      <c r="I1801" s="31" t="s">
        <v>1242</v>
      </c>
      <c r="J1801" s="31" t="s">
        <v>84</v>
      </c>
      <c r="K1801" s="31" t="s">
        <v>85</v>
      </c>
      <c r="L1801" s="31" t="s">
        <v>280</v>
      </c>
      <c r="M1801" s="31" t="s">
        <v>41</v>
      </c>
      <c r="N1801" s="31" t="s">
        <v>120</v>
      </c>
      <c r="O1801" s="31"/>
      <c r="P1801" s="31" t="s">
        <v>174</v>
      </c>
      <c r="Q1801" s="31"/>
      <c r="R1801" s="31" t="s">
        <v>93</v>
      </c>
      <c r="S1801" s="31" t="s">
        <v>94</v>
      </c>
      <c r="T1801" s="31" t="s">
        <v>12591</v>
      </c>
      <c r="U1801" s="31" t="s">
        <v>12592</v>
      </c>
      <c r="V1801" s="31"/>
      <c r="W1801" s="31"/>
      <c r="X1801" s="31"/>
      <c r="Y1801" s="31"/>
      <c r="Z1801" s="31"/>
    </row>
    <row r="1802" ht="22.5" customHeight="1">
      <c r="A1802" s="30" t="s">
        <v>12593</v>
      </c>
      <c r="B1802" s="31" t="s">
        <v>12594</v>
      </c>
      <c r="C1802" s="33"/>
      <c r="D1802" s="31" t="s">
        <v>12595</v>
      </c>
      <c r="E1802" s="31" t="s">
        <v>12596</v>
      </c>
      <c r="F1802" s="31" t="s">
        <v>12597</v>
      </c>
      <c r="G1802" s="31" t="s">
        <v>23</v>
      </c>
      <c r="H1802" s="31" t="s">
        <v>142</v>
      </c>
      <c r="I1802" s="31" t="s">
        <v>8739</v>
      </c>
      <c r="J1802" s="31" t="s">
        <v>84</v>
      </c>
      <c r="K1802" s="31" t="s">
        <v>107</v>
      </c>
      <c r="L1802" s="31" t="s">
        <v>86</v>
      </c>
      <c r="M1802" s="31" t="s">
        <v>120</v>
      </c>
      <c r="N1802" s="31" t="s">
        <v>88</v>
      </c>
      <c r="O1802" s="31" t="s">
        <v>12598</v>
      </c>
      <c r="P1802" s="31" t="s">
        <v>11198</v>
      </c>
      <c r="Q1802" s="31"/>
      <c r="R1802" s="31" t="s">
        <v>93</v>
      </c>
      <c r="S1802" s="31" t="s">
        <v>12599</v>
      </c>
      <c r="T1802" s="31" t="s">
        <v>12600</v>
      </c>
      <c r="U1802" s="31" t="s">
        <v>12601</v>
      </c>
      <c r="V1802" s="31"/>
      <c r="W1802" s="31"/>
      <c r="X1802" s="31"/>
      <c r="Y1802" s="31" t="s">
        <v>12602</v>
      </c>
      <c r="Z1802" s="31"/>
    </row>
    <row r="1803" ht="22.5" customHeight="1">
      <c r="A1803" s="30" t="s">
        <v>12603</v>
      </c>
      <c r="B1803" s="31" t="s">
        <v>12604</v>
      </c>
      <c r="C1803" s="33"/>
      <c r="D1803" s="31" t="s">
        <v>12605</v>
      </c>
      <c r="E1803" s="31" t="s">
        <v>12606</v>
      </c>
      <c r="F1803" s="31"/>
      <c r="G1803" s="31" t="s">
        <v>23</v>
      </c>
      <c r="H1803" s="31" t="s">
        <v>142</v>
      </c>
      <c r="I1803" s="31" t="s">
        <v>1573</v>
      </c>
      <c r="J1803" s="31" t="s">
        <v>84</v>
      </c>
      <c r="K1803" s="31"/>
      <c r="L1803" s="31"/>
      <c r="M1803" s="31" t="s">
        <v>52</v>
      </c>
      <c r="N1803" s="31" t="s">
        <v>144</v>
      </c>
      <c r="O1803" s="31"/>
      <c r="P1803" s="31"/>
      <c r="Q1803" s="31"/>
      <c r="R1803" s="31"/>
      <c r="S1803" s="31"/>
      <c r="T1803" s="31" t="s">
        <v>12607</v>
      </c>
      <c r="U1803" s="31" t="s">
        <v>12608</v>
      </c>
      <c r="V1803" s="31"/>
      <c r="W1803" s="31"/>
      <c r="X1803" s="31"/>
      <c r="Y1803" s="31"/>
      <c r="Z1803" s="31"/>
    </row>
    <row r="1804" ht="22.5" customHeight="1">
      <c r="A1804" s="30" t="s">
        <v>12609</v>
      </c>
      <c r="B1804" s="31" t="s">
        <v>10089</v>
      </c>
      <c r="C1804" s="33"/>
      <c r="D1804" s="31" t="s">
        <v>12610</v>
      </c>
      <c r="E1804" s="31" t="s">
        <v>12611</v>
      </c>
      <c r="F1804" s="31" t="s">
        <v>12612</v>
      </c>
      <c r="G1804" s="31" t="s">
        <v>25</v>
      </c>
      <c r="H1804" s="31" t="s">
        <v>142</v>
      </c>
      <c r="I1804" s="31" t="s">
        <v>303</v>
      </c>
      <c r="J1804" s="31" t="s">
        <v>377</v>
      </c>
      <c r="K1804" s="31" t="s">
        <v>173</v>
      </c>
      <c r="L1804" s="31" t="s">
        <v>131</v>
      </c>
      <c r="M1804" s="31" t="s">
        <v>41</v>
      </c>
      <c r="N1804" s="31" t="s">
        <v>120</v>
      </c>
      <c r="O1804" s="31"/>
      <c r="P1804" s="31" t="s">
        <v>1244</v>
      </c>
      <c r="Q1804" s="31"/>
      <c r="R1804" s="31" t="s">
        <v>93</v>
      </c>
      <c r="S1804" s="31" t="s">
        <v>94</v>
      </c>
      <c r="T1804" s="31" t="s">
        <v>12613</v>
      </c>
      <c r="U1804" s="31" t="s">
        <v>12614</v>
      </c>
      <c r="V1804" s="31"/>
      <c r="W1804" s="31"/>
      <c r="X1804" s="31"/>
      <c r="Y1804" s="31"/>
      <c r="Z1804" s="31"/>
    </row>
    <row r="1805" ht="22.5" customHeight="1">
      <c r="A1805" s="30" t="s">
        <v>12615</v>
      </c>
      <c r="B1805" s="31" t="s">
        <v>12616</v>
      </c>
      <c r="C1805" s="33"/>
      <c r="D1805" s="31" t="s">
        <v>12617</v>
      </c>
      <c r="E1805" s="31" t="s">
        <v>12618</v>
      </c>
      <c r="F1805" s="31" t="s">
        <v>12619</v>
      </c>
      <c r="G1805" s="31" t="s">
        <v>38</v>
      </c>
      <c r="H1805" s="31" t="s">
        <v>1033</v>
      </c>
      <c r="I1805" s="31" t="s">
        <v>12620</v>
      </c>
      <c r="J1805" s="31" t="s">
        <v>84</v>
      </c>
      <c r="K1805" s="31" t="s">
        <v>85</v>
      </c>
      <c r="L1805" s="31" t="s">
        <v>86</v>
      </c>
      <c r="M1805" s="31" t="s">
        <v>108</v>
      </c>
      <c r="N1805" s="31" t="s">
        <v>101</v>
      </c>
      <c r="O1805" s="31"/>
      <c r="P1805" s="31" t="s">
        <v>586</v>
      </c>
      <c r="Q1805" s="31"/>
      <c r="R1805" s="31" t="s">
        <v>93</v>
      </c>
      <c r="S1805" s="31" t="s">
        <v>94</v>
      </c>
      <c r="T1805" s="31" t="s">
        <v>12621</v>
      </c>
      <c r="U1805" s="31" t="s">
        <v>12622</v>
      </c>
      <c r="V1805" s="31"/>
      <c r="W1805" s="31"/>
      <c r="X1805" s="31"/>
      <c r="Y1805" s="31"/>
      <c r="Z1805" s="31"/>
    </row>
    <row r="1806" ht="22.5" customHeight="1">
      <c r="A1806" s="30" t="s">
        <v>12623</v>
      </c>
      <c r="B1806" s="31" t="s">
        <v>12624</v>
      </c>
      <c r="C1806" s="33"/>
      <c r="D1806" s="31" t="s">
        <v>12625</v>
      </c>
      <c r="E1806" s="31" t="s">
        <v>12626</v>
      </c>
      <c r="F1806" s="31"/>
      <c r="G1806" s="31" t="s">
        <v>23</v>
      </c>
      <c r="H1806" s="31" t="s">
        <v>142</v>
      </c>
      <c r="I1806" s="31" t="s">
        <v>225</v>
      </c>
      <c r="J1806" s="31" t="s">
        <v>84</v>
      </c>
      <c r="K1806" s="31"/>
      <c r="L1806" s="31"/>
      <c r="M1806" s="31" t="s">
        <v>52</v>
      </c>
      <c r="N1806" s="31" t="s">
        <v>144</v>
      </c>
      <c r="O1806" s="31"/>
      <c r="P1806" s="31"/>
      <c r="Q1806" s="31"/>
      <c r="R1806" s="31"/>
      <c r="S1806" s="31"/>
      <c r="T1806" s="31" t="s">
        <v>12627</v>
      </c>
      <c r="U1806" s="31" t="s">
        <v>12628</v>
      </c>
      <c r="V1806" s="31"/>
      <c r="W1806" s="31"/>
      <c r="X1806" s="31"/>
      <c r="Y1806" s="31"/>
      <c r="Z1806" s="31"/>
    </row>
    <row r="1807" ht="22.5" customHeight="1">
      <c r="A1807" s="30" t="s">
        <v>12629</v>
      </c>
      <c r="B1807" s="31" t="s">
        <v>12630</v>
      </c>
      <c r="C1807" s="33"/>
      <c r="D1807" s="31" t="s">
        <v>12631</v>
      </c>
      <c r="E1807" s="31" t="s">
        <v>12632</v>
      </c>
      <c r="F1807" s="31"/>
      <c r="G1807" s="31" t="s">
        <v>25</v>
      </c>
      <c r="H1807" s="31" t="s">
        <v>1033</v>
      </c>
      <c r="I1807" s="31" t="s">
        <v>143</v>
      </c>
      <c r="J1807" s="31" t="s">
        <v>377</v>
      </c>
      <c r="K1807" s="31" t="s">
        <v>173</v>
      </c>
      <c r="L1807" s="31" t="s">
        <v>226</v>
      </c>
      <c r="M1807" s="31" t="s">
        <v>52</v>
      </c>
      <c r="N1807" s="31" t="s">
        <v>144</v>
      </c>
      <c r="O1807" s="31"/>
      <c r="P1807" s="31" t="s">
        <v>281</v>
      </c>
      <c r="Q1807" s="31"/>
      <c r="R1807" s="31"/>
      <c r="S1807" s="31"/>
      <c r="T1807" s="31" t="s">
        <v>12633</v>
      </c>
      <c r="U1807" s="31" t="s">
        <v>12634</v>
      </c>
      <c r="V1807" s="31" t="s">
        <v>12635</v>
      </c>
      <c r="W1807" s="31"/>
      <c r="X1807" s="31"/>
      <c r="Y1807" s="31"/>
      <c r="Z1807" s="31"/>
    </row>
    <row r="1808" ht="22.5" customHeight="1">
      <c r="A1808" s="30" t="s">
        <v>12636</v>
      </c>
      <c r="B1808" s="31" t="s">
        <v>12637</v>
      </c>
      <c r="C1808" s="33"/>
      <c r="D1808" s="31" t="s">
        <v>12638</v>
      </c>
      <c r="E1808" s="31" t="s">
        <v>12639</v>
      </c>
      <c r="F1808" s="31"/>
      <c r="G1808" s="31" t="s">
        <v>25</v>
      </c>
      <c r="H1808" s="31" t="s">
        <v>142</v>
      </c>
      <c r="I1808" s="31" t="s">
        <v>303</v>
      </c>
      <c r="J1808" s="31" t="s">
        <v>84</v>
      </c>
      <c r="K1808" s="31"/>
      <c r="L1808" s="31"/>
      <c r="M1808" s="31" t="s">
        <v>52</v>
      </c>
      <c r="N1808" s="31" t="s">
        <v>144</v>
      </c>
      <c r="O1808" s="31"/>
      <c r="P1808" s="31"/>
      <c r="Q1808" s="31"/>
      <c r="R1808" s="31"/>
      <c r="S1808" s="31"/>
      <c r="T1808" s="31" t="s">
        <v>12640</v>
      </c>
      <c r="U1808" s="31" t="s">
        <v>12641</v>
      </c>
      <c r="V1808" s="31"/>
      <c r="W1808" s="31"/>
      <c r="X1808" s="31"/>
      <c r="Y1808" s="31"/>
      <c r="Z1808" s="31"/>
    </row>
    <row r="1809" ht="22.5" customHeight="1">
      <c r="A1809" s="30" t="s">
        <v>12642</v>
      </c>
      <c r="B1809" s="31" t="s">
        <v>12643</v>
      </c>
      <c r="C1809" s="33"/>
      <c r="D1809" s="31" t="s">
        <v>12644</v>
      </c>
      <c r="E1809" s="31" t="s">
        <v>12645</v>
      </c>
      <c r="F1809" s="31"/>
      <c r="G1809" s="31" t="s">
        <v>25</v>
      </c>
      <c r="H1809" s="31" t="s">
        <v>142</v>
      </c>
      <c r="I1809" s="31" t="s">
        <v>143</v>
      </c>
      <c r="J1809" s="31" t="s">
        <v>84</v>
      </c>
      <c r="K1809" s="31"/>
      <c r="L1809" s="31"/>
      <c r="M1809" s="31" t="s">
        <v>52</v>
      </c>
      <c r="N1809" s="31" t="s">
        <v>144</v>
      </c>
      <c r="O1809" s="31"/>
      <c r="P1809" s="31"/>
      <c r="Q1809" s="31"/>
      <c r="R1809" s="31"/>
      <c r="S1809" s="31"/>
      <c r="T1809" s="31" t="s">
        <v>12646</v>
      </c>
      <c r="U1809" s="31" t="s">
        <v>12647</v>
      </c>
      <c r="V1809" s="31"/>
      <c r="W1809" s="31"/>
      <c r="X1809" s="31"/>
      <c r="Y1809" s="31"/>
      <c r="Z1809" s="31"/>
    </row>
    <row r="1810" ht="22.5" customHeight="1">
      <c r="A1810" s="30" t="s">
        <v>12648</v>
      </c>
      <c r="B1810" s="31" t="s">
        <v>9049</v>
      </c>
      <c r="C1810" s="32" t="s">
        <v>4</v>
      </c>
      <c r="D1810" s="31" t="s">
        <v>12649</v>
      </c>
      <c r="E1810" s="31" t="s">
        <v>12650</v>
      </c>
      <c r="F1810" s="31" t="s">
        <v>12651</v>
      </c>
      <c r="G1810" s="31" t="s">
        <v>23</v>
      </c>
      <c r="H1810" s="31" t="s">
        <v>142</v>
      </c>
      <c r="I1810" s="31" t="s">
        <v>225</v>
      </c>
      <c r="J1810" s="31" t="s">
        <v>84</v>
      </c>
      <c r="K1810" s="31" t="s">
        <v>173</v>
      </c>
      <c r="L1810" s="31" t="s">
        <v>226</v>
      </c>
      <c r="M1810" s="31" t="s">
        <v>41</v>
      </c>
      <c r="N1810" s="31" t="s">
        <v>120</v>
      </c>
      <c r="O1810" s="31"/>
      <c r="P1810" s="31" t="s">
        <v>2549</v>
      </c>
      <c r="Q1810" s="31"/>
      <c r="R1810" s="31" t="s">
        <v>93</v>
      </c>
      <c r="S1810" s="31" t="s">
        <v>94</v>
      </c>
      <c r="T1810" s="31" t="s">
        <v>12652</v>
      </c>
      <c r="U1810" s="31" t="s">
        <v>12653</v>
      </c>
      <c r="V1810" s="31"/>
      <c r="W1810" s="31"/>
      <c r="X1810" s="31"/>
      <c r="Y1810" s="31"/>
      <c r="Z1810" s="31"/>
    </row>
    <row r="1811" ht="22.5" customHeight="1">
      <c r="A1811" s="30" t="s">
        <v>12654</v>
      </c>
      <c r="B1811" s="31" t="s">
        <v>726</v>
      </c>
      <c r="C1811" s="33"/>
      <c r="D1811" s="31" t="s">
        <v>12655</v>
      </c>
      <c r="E1811" s="31" t="s">
        <v>12656</v>
      </c>
      <c r="F1811" s="31" t="s">
        <v>12657</v>
      </c>
      <c r="G1811" s="31" t="s">
        <v>23</v>
      </c>
      <c r="H1811" s="31" t="s">
        <v>142</v>
      </c>
      <c r="I1811" s="31" t="s">
        <v>2296</v>
      </c>
      <c r="J1811" s="31" t="s">
        <v>84</v>
      </c>
      <c r="K1811" s="31" t="s">
        <v>173</v>
      </c>
      <c r="L1811" s="31" t="s">
        <v>280</v>
      </c>
      <c r="M1811" s="31" t="s">
        <v>88</v>
      </c>
      <c r="N1811" s="31" t="s">
        <v>89</v>
      </c>
      <c r="O1811" s="31"/>
      <c r="P1811" s="31" t="s">
        <v>4880</v>
      </c>
      <c r="Q1811" s="31"/>
      <c r="R1811" s="31" t="s">
        <v>93</v>
      </c>
      <c r="S1811" s="31" t="s">
        <v>94</v>
      </c>
      <c r="T1811" s="31" t="s">
        <v>12658</v>
      </c>
      <c r="U1811" s="31" t="s">
        <v>12659</v>
      </c>
      <c r="V1811" s="31"/>
      <c r="W1811" s="31"/>
      <c r="X1811" s="31"/>
      <c r="Y1811" s="31"/>
      <c r="Z1811" s="31"/>
    </row>
    <row r="1812" ht="22.5" customHeight="1">
      <c r="A1812" s="30" t="s">
        <v>12660</v>
      </c>
      <c r="B1812" s="31" t="s">
        <v>8675</v>
      </c>
      <c r="C1812" s="33"/>
      <c r="D1812" s="31" t="s">
        <v>12661</v>
      </c>
      <c r="E1812" s="31" t="s">
        <v>12662</v>
      </c>
      <c r="F1812" s="31" t="s">
        <v>12663</v>
      </c>
      <c r="G1812" s="31" t="s">
        <v>92</v>
      </c>
      <c r="H1812" s="31" t="s">
        <v>142</v>
      </c>
      <c r="I1812" s="31" t="s">
        <v>935</v>
      </c>
      <c r="J1812" s="31" t="s">
        <v>84</v>
      </c>
      <c r="K1812" s="31" t="s">
        <v>85</v>
      </c>
      <c r="L1812" s="31" t="s">
        <v>86</v>
      </c>
      <c r="M1812" s="31" t="s">
        <v>152</v>
      </c>
      <c r="N1812" s="31" t="s">
        <v>153</v>
      </c>
      <c r="O1812" s="31" t="s">
        <v>12664</v>
      </c>
      <c r="P1812" s="31" t="s">
        <v>628</v>
      </c>
      <c r="Q1812" s="31"/>
      <c r="R1812" s="31" t="s">
        <v>93</v>
      </c>
      <c r="S1812" s="31" t="s">
        <v>946</v>
      </c>
      <c r="T1812" s="31" t="s">
        <v>12665</v>
      </c>
      <c r="U1812" s="31" t="s">
        <v>12666</v>
      </c>
      <c r="V1812" s="31"/>
      <c r="W1812" s="31"/>
      <c r="X1812" s="31"/>
      <c r="Y1812" s="31"/>
      <c r="Z1812" s="31"/>
    </row>
    <row r="1813" ht="22.5" customHeight="1">
      <c r="A1813" s="30" t="s">
        <v>12667</v>
      </c>
      <c r="B1813" s="31" t="s">
        <v>12668</v>
      </c>
      <c r="C1813" s="33"/>
      <c r="D1813" s="31" t="s">
        <v>12669</v>
      </c>
      <c r="E1813" s="31" t="s">
        <v>12670</v>
      </c>
      <c r="F1813" s="31" t="s">
        <v>12671</v>
      </c>
      <c r="G1813" s="31" t="s">
        <v>23</v>
      </c>
      <c r="H1813" s="31" t="s">
        <v>142</v>
      </c>
      <c r="I1813" s="31" t="s">
        <v>7149</v>
      </c>
      <c r="J1813" s="31" t="s">
        <v>377</v>
      </c>
      <c r="K1813" s="31" t="s">
        <v>173</v>
      </c>
      <c r="L1813" s="31" t="s">
        <v>86</v>
      </c>
      <c r="M1813" s="31" t="s">
        <v>108</v>
      </c>
      <c r="N1813" s="31" t="s">
        <v>101</v>
      </c>
      <c r="O1813" s="31"/>
      <c r="P1813" s="31" t="s">
        <v>982</v>
      </c>
      <c r="Q1813" s="31"/>
      <c r="R1813" s="31" t="s">
        <v>93</v>
      </c>
      <c r="S1813" s="31" t="s">
        <v>94</v>
      </c>
      <c r="T1813" s="31" t="s">
        <v>12672</v>
      </c>
      <c r="U1813" s="31" t="s">
        <v>12673</v>
      </c>
      <c r="V1813" s="31"/>
      <c r="W1813" s="31"/>
      <c r="X1813" s="31"/>
      <c r="Y1813" s="31"/>
      <c r="Z1813" s="31"/>
    </row>
    <row r="1814" ht="22.5" customHeight="1">
      <c r="A1814" s="30" t="s">
        <v>12674</v>
      </c>
      <c r="B1814" s="31" t="s">
        <v>12675</v>
      </c>
      <c r="C1814" s="33"/>
      <c r="D1814" s="31" t="s">
        <v>12676</v>
      </c>
      <c r="E1814" s="31" t="s">
        <v>12677</v>
      </c>
      <c r="F1814" s="31"/>
      <c r="G1814" s="31" t="s">
        <v>25</v>
      </c>
      <c r="H1814" s="31" t="s">
        <v>142</v>
      </c>
      <c r="I1814" s="31" t="s">
        <v>6453</v>
      </c>
      <c r="J1814" s="31" t="s">
        <v>84</v>
      </c>
      <c r="K1814" s="31" t="s">
        <v>173</v>
      </c>
      <c r="L1814" s="31" t="s">
        <v>280</v>
      </c>
      <c r="M1814" s="31" t="s">
        <v>41</v>
      </c>
      <c r="N1814" s="31" t="s">
        <v>120</v>
      </c>
      <c r="O1814" s="31"/>
      <c r="P1814" s="31" t="s">
        <v>734</v>
      </c>
      <c r="Q1814" s="31"/>
      <c r="R1814" s="31"/>
      <c r="S1814" s="31"/>
      <c r="T1814" s="31" t="s">
        <v>12678</v>
      </c>
      <c r="U1814" s="31" t="s">
        <v>12679</v>
      </c>
      <c r="V1814" s="30" t="s">
        <v>12680</v>
      </c>
      <c r="W1814" s="31"/>
      <c r="X1814" s="31"/>
      <c r="Y1814" s="31"/>
      <c r="Z1814" s="31"/>
    </row>
    <row r="1815" ht="22.5" customHeight="1">
      <c r="A1815" s="30" t="s">
        <v>12681</v>
      </c>
      <c r="B1815" s="31" t="s">
        <v>12682</v>
      </c>
      <c r="C1815" s="33"/>
      <c r="D1815" s="31" t="s">
        <v>12683</v>
      </c>
      <c r="E1815" s="31" t="s">
        <v>12684</v>
      </c>
      <c r="F1815" s="31" t="s">
        <v>12685</v>
      </c>
      <c r="G1815" s="31" t="s">
        <v>23</v>
      </c>
      <c r="H1815" s="31" t="s">
        <v>142</v>
      </c>
      <c r="I1815" s="31" t="s">
        <v>750</v>
      </c>
      <c r="J1815" s="31" t="s">
        <v>377</v>
      </c>
      <c r="K1815" s="31" t="s">
        <v>107</v>
      </c>
      <c r="L1815" s="31" t="s">
        <v>654</v>
      </c>
      <c r="M1815" s="31" t="s">
        <v>185</v>
      </c>
      <c r="N1815" s="31" t="s">
        <v>41</v>
      </c>
      <c r="O1815" s="31"/>
      <c r="P1815" s="31" t="s">
        <v>3087</v>
      </c>
      <c r="Q1815" s="31"/>
      <c r="R1815" s="31" t="s">
        <v>93</v>
      </c>
      <c r="S1815" s="31" t="s">
        <v>321</v>
      </c>
      <c r="T1815" s="31" t="s">
        <v>12686</v>
      </c>
      <c r="U1815" s="31" t="s">
        <v>12687</v>
      </c>
      <c r="V1815" s="31"/>
      <c r="W1815" s="31"/>
      <c r="X1815" s="31"/>
      <c r="Y1815" s="31"/>
      <c r="Z1815" s="31"/>
    </row>
    <row r="1816" ht="22.5" customHeight="1">
      <c r="A1816" s="30" t="s">
        <v>12688</v>
      </c>
      <c r="B1816" s="31" t="s">
        <v>12689</v>
      </c>
      <c r="C1816" s="33"/>
      <c r="D1816" s="31" t="s">
        <v>12690</v>
      </c>
      <c r="E1816" s="31" t="s">
        <v>12691</v>
      </c>
      <c r="F1816" s="31" t="s">
        <v>12692</v>
      </c>
      <c r="G1816" s="31" t="s">
        <v>464</v>
      </c>
      <c r="H1816" s="31" t="s">
        <v>142</v>
      </c>
      <c r="I1816" s="31" t="s">
        <v>245</v>
      </c>
      <c r="J1816" s="31" t="s">
        <v>84</v>
      </c>
      <c r="K1816" s="31" t="s">
        <v>173</v>
      </c>
      <c r="L1816" s="31" t="s">
        <v>226</v>
      </c>
      <c r="M1816" s="31" t="s">
        <v>41</v>
      </c>
      <c r="N1816" s="31" t="s">
        <v>120</v>
      </c>
      <c r="O1816" s="31" t="s">
        <v>12693</v>
      </c>
      <c r="P1816" s="31" t="s">
        <v>503</v>
      </c>
      <c r="Q1816" s="31"/>
      <c r="R1816" s="31" t="s">
        <v>93</v>
      </c>
      <c r="S1816" s="31" t="s">
        <v>231</v>
      </c>
      <c r="T1816" s="31" t="s">
        <v>12694</v>
      </c>
      <c r="U1816" s="31" t="s">
        <v>12695</v>
      </c>
      <c r="V1816" s="31"/>
      <c r="W1816" s="31"/>
      <c r="X1816" s="31"/>
      <c r="Y1816" s="31"/>
      <c r="Z1816" s="31"/>
    </row>
    <row r="1817" ht="22.5" customHeight="1">
      <c r="A1817" s="30" t="s">
        <v>12696</v>
      </c>
      <c r="B1817" s="31" t="s">
        <v>12697</v>
      </c>
      <c r="C1817" s="33"/>
      <c r="D1817" s="31" t="s">
        <v>12698</v>
      </c>
      <c r="E1817" s="31" t="s">
        <v>12699</v>
      </c>
      <c r="F1817" s="31"/>
      <c r="G1817" s="31" t="s">
        <v>23</v>
      </c>
      <c r="H1817" s="31" t="s">
        <v>142</v>
      </c>
      <c r="I1817" s="31" t="s">
        <v>750</v>
      </c>
      <c r="J1817" s="31" t="s">
        <v>84</v>
      </c>
      <c r="K1817" s="31"/>
      <c r="L1817" s="31"/>
      <c r="M1817" s="31" t="s">
        <v>152</v>
      </c>
      <c r="N1817" s="31" t="s">
        <v>153</v>
      </c>
      <c r="O1817" s="31"/>
      <c r="P1817" s="31"/>
      <c r="Q1817" s="31"/>
      <c r="R1817" s="31"/>
      <c r="S1817" s="31"/>
      <c r="T1817" s="31" t="s">
        <v>12700</v>
      </c>
      <c r="U1817" s="31" t="s">
        <v>12701</v>
      </c>
      <c r="V1817" s="31"/>
      <c r="W1817" s="31"/>
      <c r="X1817" s="31"/>
      <c r="Y1817" s="31"/>
      <c r="Z1817" s="31"/>
    </row>
    <row r="1818" ht="22.5" customHeight="1">
      <c r="A1818" s="30" t="s">
        <v>12702</v>
      </c>
      <c r="B1818" s="31" t="s">
        <v>8916</v>
      </c>
      <c r="C1818" s="33"/>
      <c r="D1818" s="31" t="s">
        <v>12703</v>
      </c>
      <c r="E1818" s="31" t="s">
        <v>12704</v>
      </c>
      <c r="F1818" s="31" t="s">
        <v>12705</v>
      </c>
      <c r="G1818" s="31" t="s">
        <v>23</v>
      </c>
      <c r="H1818" s="31" t="s">
        <v>142</v>
      </c>
      <c r="I1818" s="31" t="s">
        <v>1682</v>
      </c>
      <c r="J1818" s="31" t="s">
        <v>84</v>
      </c>
      <c r="K1818" s="31" t="s">
        <v>173</v>
      </c>
      <c r="L1818" s="31" t="s">
        <v>131</v>
      </c>
      <c r="M1818" s="31" t="s">
        <v>88</v>
      </c>
      <c r="N1818" s="31" t="s">
        <v>89</v>
      </c>
      <c r="O1818" s="31"/>
      <c r="P1818" s="31" t="s">
        <v>2984</v>
      </c>
      <c r="Q1818" s="31"/>
      <c r="R1818" s="31" t="s">
        <v>93</v>
      </c>
      <c r="S1818" s="31" t="s">
        <v>94</v>
      </c>
      <c r="T1818" s="31" t="s">
        <v>12706</v>
      </c>
      <c r="U1818" s="31" t="s">
        <v>12707</v>
      </c>
      <c r="V1818" s="31"/>
      <c r="W1818" s="31"/>
      <c r="X1818" s="31"/>
      <c r="Y1818" s="31"/>
      <c r="Z1818" s="31"/>
    </row>
    <row r="1819" ht="22.5" customHeight="1">
      <c r="A1819" s="30" t="s">
        <v>12708</v>
      </c>
      <c r="B1819" s="31" t="s">
        <v>968</v>
      </c>
      <c r="C1819" s="32" t="s">
        <v>15</v>
      </c>
      <c r="D1819" s="31" t="s">
        <v>12709</v>
      </c>
      <c r="E1819" s="31" t="s">
        <v>12710</v>
      </c>
      <c r="F1819" s="31" t="s">
        <v>12711</v>
      </c>
      <c r="G1819" s="31" t="s">
        <v>23</v>
      </c>
      <c r="H1819" s="31" t="s">
        <v>142</v>
      </c>
      <c r="I1819" s="31" t="s">
        <v>6410</v>
      </c>
      <c r="J1819" s="31" t="s">
        <v>84</v>
      </c>
      <c r="K1819" s="31" t="s">
        <v>85</v>
      </c>
      <c r="L1819" s="31" t="s">
        <v>86</v>
      </c>
      <c r="M1819" s="31" t="s">
        <v>152</v>
      </c>
      <c r="N1819" s="31" t="s">
        <v>153</v>
      </c>
      <c r="O1819" s="31"/>
      <c r="P1819" s="31" t="s">
        <v>2984</v>
      </c>
      <c r="Q1819" s="30" t="s">
        <v>12712</v>
      </c>
      <c r="R1819" s="31" t="s">
        <v>93</v>
      </c>
      <c r="S1819" s="31" t="s">
        <v>12713</v>
      </c>
      <c r="T1819" s="31" t="s">
        <v>12714</v>
      </c>
      <c r="U1819" s="31" t="s">
        <v>12715</v>
      </c>
      <c r="V1819" s="31"/>
      <c r="W1819" s="31"/>
      <c r="X1819" s="31"/>
      <c r="Y1819" s="31" t="s">
        <v>12716</v>
      </c>
      <c r="Z1819" s="31"/>
    </row>
    <row r="1820" ht="22.5" customHeight="1">
      <c r="A1820" s="30" t="s">
        <v>12717</v>
      </c>
      <c r="B1820" s="31" t="s">
        <v>1351</v>
      </c>
      <c r="C1820" s="32" t="s">
        <v>16</v>
      </c>
      <c r="D1820" s="31" t="s">
        <v>12718</v>
      </c>
      <c r="E1820" s="31" t="s">
        <v>12719</v>
      </c>
      <c r="F1820" s="31"/>
      <c r="G1820" s="31" t="s">
        <v>35</v>
      </c>
      <c r="H1820" s="31" t="s">
        <v>142</v>
      </c>
      <c r="I1820" s="31" t="s">
        <v>1573</v>
      </c>
      <c r="J1820" s="31" t="s">
        <v>84</v>
      </c>
      <c r="K1820" s="31" t="s">
        <v>173</v>
      </c>
      <c r="L1820" s="31" t="s">
        <v>226</v>
      </c>
      <c r="M1820" s="31" t="s">
        <v>185</v>
      </c>
      <c r="N1820" s="31" t="s">
        <v>41</v>
      </c>
      <c r="O1820" s="31"/>
      <c r="P1820" s="31"/>
      <c r="Q1820" s="30" t="s">
        <v>12720</v>
      </c>
      <c r="R1820" s="31" t="s">
        <v>93</v>
      </c>
      <c r="S1820" s="31" t="s">
        <v>689</v>
      </c>
      <c r="T1820" s="31" t="s">
        <v>12721</v>
      </c>
      <c r="U1820" s="31" t="s">
        <v>12722</v>
      </c>
      <c r="V1820" s="30" t="s">
        <v>12723</v>
      </c>
      <c r="W1820" s="31"/>
      <c r="X1820" s="31"/>
      <c r="Y1820" s="31"/>
      <c r="Z1820" s="31"/>
    </row>
    <row r="1821" ht="22.5" customHeight="1">
      <c r="A1821" s="30" t="s">
        <v>12724</v>
      </c>
      <c r="B1821" s="31" t="s">
        <v>12725</v>
      </c>
      <c r="C1821" s="33"/>
      <c r="D1821" s="31" t="s">
        <v>78</v>
      </c>
      <c r="E1821" s="31" t="s">
        <v>12726</v>
      </c>
      <c r="F1821" s="31"/>
      <c r="G1821" s="31"/>
      <c r="H1821" s="31"/>
      <c r="I1821" s="31"/>
      <c r="J1821" s="31"/>
      <c r="K1821" s="31"/>
      <c r="L1821" s="31"/>
      <c r="M1821" s="31"/>
      <c r="N1821" s="31"/>
      <c r="O1821" s="31"/>
      <c r="P1821" s="31"/>
      <c r="Q1821" s="31"/>
      <c r="R1821" s="31"/>
      <c r="S1821" s="31"/>
      <c r="T1821" s="31"/>
      <c r="U1821" s="31" t="s">
        <v>12727</v>
      </c>
      <c r="V1821" s="31"/>
      <c r="W1821" s="31"/>
      <c r="X1821" s="31"/>
      <c r="Y1821" s="31"/>
      <c r="Z1821" s="31"/>
    </row>
    <row r="1822" ht="22.5" customHeight="1">
      <c r="A1822" s="30" t="s">
        <v>12728</v>
      </c>
      <c r="B1822" s="31" t="s">
        <v>12729</v>
      </c>
      <c r="C1822" s="33"/>
      <c r="D1822" s="31" t="s">
        <v>12730</v>
      </c>
      <c r="E1822" s="31" t="s">
        <v>12731</v>
      </c>
      <c r="F1822" s="31" t="s">
        <v>12732</v>
      </c>
      <c r="G1822" s="31" t="s">
        <v>30</v>
      </c>
      <c r="H1822" s="31" t="s">
        <v>142</v>
      </c>
      <c r="I1822" s="31" t="s">
        <v>12576</v>
      </c>
      <c r="J1822" s="31" t="s">
        <v>84</v>
      </c>
      <c r="K1822" s="31" t="s">
        <v>173</v>
      </c>
      <c r="L1822" s="31" t="s">
        <v>280</v>
      </c>
      <c r="M1822" s="31" t="s">
        <v>41</v>
      </c>
      <c r="N1822" s="31" t="s">
        <v>120</v>
      </c>
      <c r="O1822" s="31"/>
      <c r="P1822" s="31" t="s">
        <v>5175</v>
      </c>
      <c r="Q1822" s="31"/>
      <c r="R1822" s="31" t="s">
        <v>93</v>
      </c>
      <c r="S1822" s="31" t="s">
        <v>94</v>
      </c>
      <c r="T1822" s="31" t="s">
        <v>12733</v>
      </c>
      <c r="U1822" s="31" t="s">
        <v>12734</v>
      </c>
      <c r="V1822" s="30" t="s">
        <v>12735</v>
      </c>
      <c r="W1822" s="31"/>
      <c r="X1822" s="31"/>
      <c r="Y1822" s="31"/>
      <c r="Z1822" s="31"/>
    </row>
    <row r="1823" ht="22.5" customHeight="1">
      <c r="A1823" s="30" t="s">
        <v>12736</v>
      </c>
      <c r="B1823" s="39" t="s">
        <v>2237</v>
      </c>
      <c r="C1823" s="32" t="s">
        <v>10</v>
      </c>
      <c r="D1823" s="31" t="s">
        <v>12737</v>
      </c>
      <c r="E1823" s="31" t="s">
        <v>12738</v>
      </c>
      <c r="F1823" s="31" t="s">
        <v>12739</v>
      </c>
      <c r="G1823" s="31" t="s">
        <v>30</v>
      </c>
      <c r="H1823" s="31" t="s">
        <v>142</v>
      </c>
      <c r="I1823" s="31" t="s">
        <v>725</v>
      </c>
      <c r="J1823" s="31" t="s">
        <v>84</v>
      </c>
      <c r="K1823" s="31" t="s">
        <v>173</v>
      </c>
      <c r="L1823" s="31" t="s">
        <v>280</v>
      </c>
      <c r="M1823" s="31" t="s">
        <v>41</v>
      </c>
      <c r="N1823" s="31" t="s">
        <v>120</v>
      </c>
      <c r="O1823" s="31" t="s">
        <v>12740</v>
      </c>
      <c r="P1823" s="31" t="s">
        <v>399</v>
      </c>
      <c r="Q1823" s="31"/>
      <c r="R1823" s="31" t="s">
        <v>93</v>
      </c>
      <c r="S1823" s="31" t="s">
        <v>7469</v>
      </c>
      <c r="T1823" s="31" t="s">
        <v>12741</v>
      </c>
      <c r="U1823" s="31" t="s">
        <v>12742</v>
      </c>
      <c r="V1823" s="31"/>
      <c r="W1823" s="31"/>
      <c r="X1823" s="31"/>
      <c r="Y1823" s="31"/>
      <c r="Z1823" s="31" t="s">
        <v>12743</v>
      </c>
    </row>
    <row r="1824" ht="22.5" customHeight="1">
      <c r="A1824" s="30" t="s">
        <v>12744</v>
      </c>
      <c r="B1824" s="39" t="s">
        <v>12745</v>
      </c>
      <c r="C1824" s="33"/>
      <c r="D1824" s="31" t="s">
        <v>12746</v>
      </c>
      <c r="E1824" s="31" t="s">
        <v>12747</v>
      </c>
      <c r="F1824" s="31" t="s">
        <v>12748</v>
      </c>
      <c r="G1824" s="31" t="s">
        <v>30</v>
      </c>
      <c r="H1824" s="31" t="s">
        <v>142</v>
      </c>
      <c r="I1824" s="31" t="s">
        <v>319</v>
      </c>
      <c r="J1824" s="31" t="s">
        <v>84</v>
      </c>
      <c r="K1824" s="31" t="s">
        <v>85</v>
      </c>
      <c r="L1824" s="31" t="s">
        <v>86</v>
      </c>
      <c r="M1824" s="31" t="s">
        <v>41</v>
      </c>
      <c r="N1824" s="31" t="s">
        <v>120</v>
      </c>
      <c r="O1824" s="31"/>
      <c r="P1824" s="31"/>
      <c r="Q1824" s="31"/>
      <c r="R1824" s="31" t="s">
        <v>93</v>
      </c>
      <c r="S1824" s="31" t="s">
        <v>94</v>
      </c>
      <c r="T1824" s="31" t="s">
        <v>12749</v>
      </c>
      <c r="U1824" s="31" t="s">
        <v>12742</v>
      </c>
      <c r="V1824" s="30" t="s">
        <v>12750</v>
      </c>
      <c r="W1824" s="31"/>
      <c r="X1824" s="31"/>
      <c r="Y1824" s="31"/>
      <c r="Z1824" s="31"/>
    </row>
    <row r="1825" ht="22.5" customHeight="1">
      <c r="A1825" s="30" t="s">
        <v>12751</v>
      </c>
      <c r="B1825" s="31" t="s">
        <v>12752</v>
      </c>
      <c r="C1825" s="33"/>
      <c r="D1825" s="31" t="s">
        <v>12753</v>
      </c>
      <c r="E1825" s="31" t="s">
        <v>12754</v>
      </c>
      <c r="F1825" s="31" t="s">
        <v>12755</v>
      </c>
      <c r="G1825" s="31" t="s">
        <v>68</v>
      </c>
      <c r="H1825" s="31" t="s">
        <v>142</v>
      </c>
      <c r="I1825" s="31" t="s">
        <v>765</v>
      </c>
      <c r="J1825" s="31" t="s">
        <v>377</v>
      </c>
      <c r="K1825" s="31" t="s">
        <v>173</v>
      </c>
      <c r="L1825" s="31" t="s">
        <v>226</v>
      </c>
      <c r="M1825" s="31" t="s">
        <v>88</v>
      </c>
      <c r="N1825" s="31" t="s">
        <v>89</v>
      </c>
      <c r="O1825" s="31"/>
      <c r="P1825" s="31"/>
      <c r="Q1825" s="31"/>
      <c r="R1825" s="31" t="s">
        <v>93</v>
      </c>
      <c r="S1825" s="31" t="s">
        <v>94</v>
      </c>
      <c r="T1825" s="31" t="s">
        <v>12756</v>
      </c>
      <c r="U1825" s="31" t="s">
        <v>12757</v>
      </c>
      <c r="V1825" s="31"/>
      <c r="W1825" s="31"/>
      <c r="X1825" s="31"/>
      <c r="Y1825" s="31"/>
      <c r="Z1825" s="31"/>
    </row>
    <row r="1826" ht="22.5" customHeight="1">
      <c r="A1826" s="30" t="s">
        <v>12758</v>
      </c>
      <c r="B1826" s="31" t="s">
        <v>12759</v>
      </c>
      <c r="C1826" s="33"/>
      <c r="D1826" s="31" t="s">
        <v>12760</v>
      </c>
      <c r="E1826" s="31" t="s">
        <v>12761</v>
      </c>
      <c r="F1826" s="31" t="s">
        <v>12762</v>
      </c>
      <c r="G1826" s="31" t="s">
        <v>29</v>
      </c>
      <c r="H1826" s="31" t="s">
        <v>142</v>
      </c>
      <c r="I1826" s="31" t="s">
        <v>1073</v>
      </c>
      <c r="J1826" s="31" t="s">
        <v>84</v>
      </c>
      <c r="K1826" s="31" t="s">
        <v>173</v>
      </c>
      <c r="L1826" s="31" t="s">
        <v>280</v>
      </c>
      <c r="M1826" s="31" t="s">
        <v>542</v>
      </c>
      <c r="N1826" s="31" t="s">
        <v>210</v>
      </c>
      <c r="O1826" s="31"/>
      <c r="P1826" s="31" t="s">
        <v>5175</v>
      </c>
      <c r="Q1826" s="31"/>
      <c r="R1826" s="31" t="s">
        <v>93</v>
      </c>
      <c r="S1826" s="31" t="s">
        <v>94</v>
      </c>
      <c r="T1826" s="31" t="s">
        <v>12763</v>
      </c>
      <c r="U1826" s="31" t="s">
        <v>12764</v>
      </c>
      <c r="V1826" s="31"/>
      <c r="W1826" s="31"/>
      <c r="X1826" s="31"/>
      <c r="Y1826" s="31"/>
      <c r="Z1826" s="31"/>
    </row>
    <row r="1827" ht="22.5" customHeight="1">
      <c r="A1827" s="30" t="s">
        <v>12765</v>
      </c>
      <c r="B1827" s="31" t="s">
        <v>5833</v>
      </c>
      <c r="C1827" s="32" t="s">
        <v>15</v>
      </c>
      <c r="D1827" s="31" t="s">
        <v>12766</v>
      </c>
      <c r="E1827" s="31" t="s">
        <v>12767</v>
      </c>
      <c r="F1827" s="31" t="s">
        <v>12768</v>
      </c>
      <c r="G1827" s="31" t="s">
        <v>35</v>
      </c>
      <c r="H1827" s="31" t="s">
        <v>142</v>
      </c>
      <c r="I1827" s="31" t="s">
        <v>10227</v>
      </c>
      <c r="J1827" s="31" t="s">
        <v>377</v>
      </c>
      <c r="K1827" s="31" t="s">
        <v>173</v>
      </c>
      <c r="L1827" s="31" t="s">
        <v>86</v>
      </c>
      <c r="M1827" s="31" t="s">
        <v>344</v>
      </c>
      <c r="N1827" s="31" t="s">
        <v>190</v>
      </c>
      <c r="O1827" s="31"/>
      <c r="P1827" s="31"/>
      <c r="Q1827" s="31"/>
      <c r="R1827" s="31" t="s">
        <v>93</v>
      </c>
      <c r="S1827" s="31" t="s">
        <v>94</v>
      </c>
      <c r="T1827" s="31" t="s">
        <v>12769</v>
      </c>
      <c r="U1827" s="31" t="s">
        <v>12770</v>
      </c>
      <c r="V1827" s="31"/>
      <c r="W1827" s="31"/>
      <c r="X1827" s="31"/>
      <c r="Y1827" s="31"/>
      <c r="Z1827" s="31"/>
    </row>
    <row r="1828" ht="22.5" customHeight="1">
      <c r="A1828" s="30" t="s">
        <v>12771</v>
      </c>
      <c r="B1828" s="31" t="s">
        <v>12772</v>
      </c>
      <c r="C1828" s="33"/>
      <c r="D1828" s="31" t="s">
        <v>78</v>
      </c>
      <c r="E1828" s="31" t="s">
        <v>12773</v>
      </c>
      <c r="F1828" s="31"/>
      <c r="G1828" s="31"/>
      <c r="H1828" s="31" t="s">
        <v>82</v>
      </c>
      <c r="I1828" s="31"/>
      <c r="J1828" s="31"/>
      <c r="K1828" s="31"/>
      <c r="L1828" s="31"/>
      <c r="M1828" s="31"/>
      <c r="N1828" s="31"/>
      <c r="O1828" s="31"/>
      <c r="P1828" s="31"/>
      <c r="Q1828" s="31"/>
      <c r="R1828" s="31"/>
      <c r="S1828" s="31"/>
      <c r="T1828" s="31"/>
      <c r="U1828" s="31" t="s">
        <v>12774</v>
      </c>
      <c r="V1828" s="31"/>
      <c r="W1828" s="31"/>
      <c r="X1828" s="31"/>
      <c r="Y1828" s="31"/>
      <c r="Z1828" s="31"/>
    </row>
    <row r="1829" ht="22.5" customHeight="1">
      <c r="A1829" s="30" t="s">
        <v>12775</v>
      </c>
      <c r="B1829" s="31" t="s">
        <v>12776</v>
      </c>
      <c r="C1829" s="33"/>
      <c r="D1829" s="31" t="s">
        <v>78</v>
      </c>
      <c r="E1829" s="31" t="s">
        <v>12777</v>
      </c>
      <c r="F1829" s="31" t="s">
        <v>12778</v>
      </c>
      <c r="G1829" s="31" t="s">
        <v>1581</v>
      </c>
      <c r="H1829" s="31" t="s">
        <v>82</v>
      </c>
      <c r="I1829" s="31" t="s">
        <v>83</v>
      </c>
      <c r="J1829" s="31" t="s">
        <v>84</v>
      </c>
      <c r="K1829" s="31" t="s">
        <v>107</v>
      </c>
      <c r="L1829" s="31" t="s">
        <v>86</v>
      </c>
      <c r="M1829" s="31" t="s">
        <v>41</v>
      </c>
      <c r="N1829" s="31" t="s">
        <v>41</v>
      </c>
      <c r="O1829" s="31"/>
      <c r="P1829" s="31"/>
      <c r="Q1829" s="31"/>
      <c r="R1829" s="31"/>
      <c r="S1829" s="31" t="s">
        <v>5820</v>
      </c>
      <c r="T1829" s="31"/>
      <c r="U1829" s="31" t="s">
        <v>12779</v>
      </c>
      <c r="V1829" s="31"/>
      <c r="W1829" s="31"/>
      <c r="X1829" s="31"/>
      <c r="Y1829" s="31"/>
      <c r="Z1829" s="31"/>
    </row>
    <row r="1830" ht="22.5" customHeight="1">
      <c r="A1830" s="30" t="s">
        <v>12780</v>
      </c>
      <c r="B1830" s="31" t="s">
        <v>12781</v>
      </c>
      <c r="C1830" s="33"/>
      <c r="D1830" s="31" t="s">
        <v>78</v>
      </c>
      <c r="E1830" s="31" t="s">
        <v>12782</v>
      </c>
      <c r="F1830" s="31" t="s">
        <v>12783</v>
      </c>
      <c r="G1830" s="31" t="s">
        <v>25</v>
      </c>
      <c r="H1830" s="31" t="s">
        <v>82</v>
      </c>
      <c r="I1830" s="31" t="s">
        <v>83</v>
      </c>
      <c r="J1830" s="31" t="s">
        <v>84</v>
      </c>
      <c r="K1830" s="31" t="s">
        <v>85</v>
      </c>
      <c r="L1830" s="31" t="s">
        <v>280</v>
      </c>
      <c r="M1830" s="31" t="s">
        <v>88</v>
      </c>
      <c r="N1830" s="31" t="s">
        <v>89</v>
      </c>
      <c r="O1830" s="31"/>
      <c r="P1830" s="31" t="s">
        <v>91</v>
      </c>
      <c r="Q1830" s="31"/>
      <c r="R1830" s="31"/>
      <c r="S1830" s="31" t="s">
        <v>493</v>
      </c>
      <c r="T1830" s="31"/>
      <c r="U1830" s="31" t="s">
        <v>12784</v>
      </c>
      <c r="V1830" s="31"/>
      <c r="W1830" s="31"/>
      <c r="X1830" s="31"/>
      <c r="Y1830" s="31"/>
      <c r="Z1830" s="31"/>
    </row>
    <row r="1831" ht="22.5" customHeight="1">
      <c r="A1831" s="30" t="s">
        <v>12785</v>
      </c>
      <c r="B1831" s="31" t="s">
        <v>12786</v>
      </c>
      <c r="C1831" s="33"/>
      <c r="D1831" s="31" t="s">
        <v>78</v>
      </c>
      <c r="E1831" s="31" t="s">
        <v>12787</v>
      </c>
      <c r="F1831" s="31" t="s">
        <v>12788</v>
      </c>
      <c r="G1831" s="31" t="s">
        <v>25</v>
      </c>
      <c r="H1831" s="31" t="s">
        <v>82</v>
      </c>
      <c r="I1831" s="31" t="s">
        <v>83</v>
      </c>
      <c r="J1831" s="31" t="s">
        <v>84</v>
      </c>
      <c r="K1831" s="31" t="s">
        <v>85</v>
      </c>
      <c r="L1831" s="31" t="s">
        <v>226</v>
      </c>
      <c r="M1831" s="31" t="s">
        <v>108</v>
      </c>
      <c r="N1831" s="31" t="s">
        <v>101</v>
      </c>
      <c r="O1831" s="31"/>
      <c r="P1831" s="31" t="s">
        <v>320</v>
      </c>
      <c r="Q1831" s="31"/>
      <c r="R1831" s="31"/>
      <c r="S1831" s="31" t="s">
        <v>4943</v>
      </c>
      <c r="T1831" s="31"/>
      <c r="U1831" s="31" t="s">
        <v>12789</v>
      </c>
      <c r="V1831" s="31"/>
      <c r="W1831" s="31"/>
      <c r="X1831" s="31"/>
      <c r="Y1831" s="31"/>
      <c r="Z1831" s="31"/>
    </row>
    <row r="1832" ht="22.5" customHeight="1">
      <c r="A1832" s="30" t="s">
        <v>12790</v>
      </c>
      <c r="B1832" s="31" t="s">
        <v>12791</v>
      </c>
      <c r="C1832" s="33"/>
      <c r="D1832" s="31" t="s">
        <v>78</v>
      </c>
      <c r="E1832" s="31" t="s">
        <v>12792</v>
      </c>
      <c r="F1832" s="31"/>
      <c r="G1832" s="31"/>
      <c r="H1832" s="31" t="s">
        <v>82</v>
      </c>
      <c r="I1832" s="31"/>
      <c r="J1832" s="31"/>
      <c r="K1832" s="31"/>
      <c r="L1832" s="31"/>
      <c r="M1832" s="31"/>
      <c r="N1832" s="31"/>
      <c r="O1832" s="31"/>
      <c r="P1832" s="31"/>
      <c r="Q1832" s="31"/>
      <c r="R1832" s="31"/>
      <c r="S1832" s="31"/>
      <c r="T1832" s="31"/>
      <c r="U1832" s="31" t="s">
        <v>12793</v>
      </c>
      <c r="V1832" s="31"/>
      <c r="W1832" s="31"/>
      <c r="X1832" s="31"/>
      <c r="Y1832" s="31"/>
      <c r="Z1832" s="31"/>
    </row>
    <row r="1833" ht="22.5" customHeight="1">
      <c r="A1833" s="30" t="s">
        <v>12794</v>
      </c>
      <c r="B1833" s="31" t="s">
        <v>12795</v>
      </c>
      <c r="C1833" s="33"/>
      <c r="D1833" s="31" t="s">
        <v>12796</v>
      </c>
      <c r="E1833" s="31" t="s">
        <v>12797</v>
      </c>
      <c r="F1833" s="31" t="s">
        <v>12798</v>
      </c>
      <c r="G1833" s="31" t="s">
        <v>23</v>
      </c>
      <c r="H1833" s="31" t="s">
        <v>142</v>
      </c>
      <c r="I1833" s="31" t="s">
        <v>271</v>
      </c>
      <c r="J1833" s="31" t="s">
        <v>184</v>
      </c>
      <c r="K1833" s="31" t="s">
        <v>173</v>
      </c>
      <c r="L1833" s="31" t="s">
        <v>226</v>
      </c>
      <c r="M1833" s="31" t="s">
        <v>52</v>
      </c>
      <c r="N1833" s="31" t="s">
        <v>144</v>
      </c>
      <c r="O1833" s="31"/>
      <c r="P1833" s="31" t="s">
        <v>281</v>
      </c>
      <c r="Q1833" s="31"/>
      <c r="R1833" s="31"/>
      <c r="S1833" s="31"/>
      <c r="T1833" s="31" t="s">
        <v>12799</v>
      </c>
      <c r="U1833" s="31" t="s">
        <v>12800</v>
      </c>
      <c r="V1833" s="31"/>
      <c r="W1833" s="31"/>
      <c r="X1833" s="31"/>
      <c r="Y1833" s="31"/>
      <c r="Z1833" s="31"/>
    </row>
    <row r="1834" ht="22.5" customHeight="1">
      <c r="A1834" s="30" t="s">
        <v>12801</v>
      </c>
      <c r="B1834" s="31" t="s">
        <v>1243</v>
      </c>
      <c r="C1834" s="33"/>
      <c r="D1834" s="31" t="s">
        <v>12802</v>
      </c>
      <c r="E1834" s="31" t="s">
        <v>12803</v>
      </c>
      <c r="F1834" s="31" t="s">
        <v>12804</v>
      </c>
      <c r="G1834" s="31" t="s">
        <v>36</v>
      </c>
      <c r="H1834" s="31" t="s">
        <v>142</v>
      </c>
      <c r="I1834" s="31" t="s">
        <v>1722</v>
      </c>
      <c r="J1834" s="31" t="s">
        <v>84</v>
      </c>
      <c r="K1834" s="31" t="s">
        <v>107</v>
      </c>
      <c r="L1834" s="31" t="s">
        <v>280</v>
      </c>
      <c r="M1834" s="31" t="s">
        <v>120</v>
      </c>
      <c r="N1834" s="31" t="s">
        <v>88</v>
      </c>
      <c r="O1834" s="31"/>
      <c r="P1834" s="31" t="s">
        <v>628</v>
      </c>
      <c r="Q1834" s="31"/>
      <c r="R1834" s="31" t="s">
        <v>93</v>
      </c>
      <c r="S1834" s="31" t="s">
        <v>94</v>
      </c>
      <c r="T1834" s="31" t="s">
        <v>12805</v>
      </c>
      <c r="U1834" s="31" t="s">
        <v>12806</v>
      </c>
      <c r="V1834" s="31"/>
      <c r="W1834" s="31"/>
      <c r="X1834" s="31"/>
      <c r="Y1834" s="31"/>
      <c r="Z1834" s="31"/>
    </row>
    <row r="1835" ht="22.5" customHeight="1">
      <c r="A1835" s="30" t="s">
        <v>12807</v>
      </c>
      <c r="B1835" s="31" t="s">
        <v>12808</v>
      </c>
      <c r="C1835" s="33"/>
      <c r="D1835" s="31" t="s">
        <v>12809</v>
      </c>
      <c r="E1835" s="31" t="s">
        <v>12810</v>
      </c>
      <c r="F1835" s="31" t="s">
        <v>12811</v>
      </c>
      <c r="G1835" s="31" t="s">
        <v>25</v>
      </c>
      <c r="H1835" s="31" t="s">
        <v>142</v>
      </c>
      <c r="I1835" s="31" t="s">
        <v>925</v>
      </c>
      <c r="J1835" s="31" t="s">
        <v>84</v>
      </c>
      <c r="K1835" s="31" t="s">
        <v>173</v>
      </c>
      <c r="L1835" s="31" t="s">
        <v>226</v>
      </c>
      <c r="M1835" s="31" t="s">
        <v>41</v>
      </c>
      <c r="N1835" s="31" t="s">
        <v>120</v>
      </c>
      <c r="O1835" s="31"/>
      <c r="P1835" s="31"/>
      <c r="Q1835" s="31"/>
      <c r="R1835" s="31" t="s">
        <v>93</v>
      </c>
      <c r="S1835" s="31" t="s">
        <v>94</v>
      </c>
      <c r="T1835" s="31" t="s">
        <v>12812</v>
      </c>
      <c r="U1835" s="31" t="s">
        <v>12813</v>
      </c>
      <c r="V1835" s="30" t="s">
        <v>12814</v>
      </c>
      <c r="W1835" s="31"/>
      <c r="X1835" s="31"/>
      <c r="Y1835" s="31"/>
      <c r="Z1835" s="31"/>
    </row>
    <row r="1836" ht="22.5" customHeight="1">
      <c r="A1836" s="30" t="s">
        <v>12815</v>
      </c>
      <c r="B1836" s="31" t="s">
        <v>12816</v>
      </c>
      <c r="C1836" s="33"/>
      <c r="D1836" s="31" t="s">
        <v>12817</v>
      </c>
      <c r="E1836" s="31" t="s">
        <v>12818</v>
      </c>
      <c r="F1836" s="31"/>
      <c r="G1836" s="31" t="s">
        <v>25</v>
      </c>
      <c r="H1836" s="31" t="s">
        <v>142</v>
      </c>
      <c r="I1836" s="31" t="s">
        <v>4985</v>
      </c>
      <c r="J1836" s="31" t="s">
        <v>84</v>
      </c>
      <c r="K1836" s="31" t="s">
        <v>173</v>
      </c>
      <c r="L1836" s="31" t="s">
        <v>131</v>
      </c>
      <c r="M1836" s="31" t="s">
        <v>41</v>
      </c>
      <c r="N1836" s="31" t="s">
        <v>120</v>
      </c>
      <c r="O1836" s="31"/>
      <c r="P1836" s="31" t="s">
        <v>10150</v>
      </c>
      <c r="Q1836" s="31"/>
      <c r="R1836" s="31" t="s">
        <v>93</v>
      </c>
      <c r="S1836" s="31" t="s">
        <v>94</v>
      </c>
      <c r="T1836" s="31" t="s">
        <v>12819</v>
      </c>
      <c r="U1836" s="31" t="s">
        <v>12820</v>
      </c>
      <c r="V1836" s="30" t="s">
        <v>12821</v>
      </c>
      <c r="W1836" s="31"/>
      <c r="X1836" s="31"/>
      <c r="Y1836" s="31"/>
      <c r="Z1836" s="31"/>
    </row>
    <row r="1837" ht="22.5" customHeight="1">
      <c r="A1837" s="30" t="s">
        <v>12822</v>
      </c>
      <c r="B1837" s="31" t="s">
        <v>12823</v>
      </c>
      <c r="C1837" s="33"/>
      <c r="D1837" s="31" t="s">
        <v>12824</v>
      </c>
      <c r="E1837" s="31" t="s">
        <v>12825</v>
      </c>
      <c r="F1837" s="31" t="s">
        <v>12826</v>
      </c>
      <c r="G1837" s="31" t="s">
        <v>25</v>
      </c>
      <c r="H1837" s="31" t="s">
        <v>142</v>
      </c>
      <c r="I1837" s="31" t="s">
        <v>4402</v>
      </c>
      <c r="J1837" s="31" t="s">
        <v>84</v>
      </c>
      <c r="K1837" s="31" t="s">
        <v>173</v>
      </c>
      <c r="L1837" s="31" t="s">
        <v>226</v>
      </c>
      <c r="M1837" s="31" t="s">
        <v>52</v>
      </c>
      <c r="N1837" s="31" t="s">
        <v>144</v>
      </c>
      <c r="O1837" s="31"/>
      <c r="P1837" s="31" t="s">
        <v>4335</v>
      </c>
      <c r="Q1837" s="31"/>
      <c r="R1837" s="31" t="s">
        <v>93</v>
      </c>
      <c r="S1837" s="31" t="s">
        <v>815</v>
      </c>
      <c r="T1837" s="31" t="s">
        <v>12827</v>
      </c>
      <c r="U1837" s="31" t="s">
        <v>12828</v>
      </c>
      <c r="V1837" s="31"/>
      <c r="W1837" s="31"/>
      <c r="X1837" s="31" t="s">
        <v>4437</v>
      </c>
      <c r="Y1837" s="31"/>
      <c r="Z1837" s="31"/>
    </row>
    <row r="1838" ht="22.5" customHeight="1">
      <c r="A1838" s="30" t="s">
        <v>12829</v>
      </c>
      <c r="B1838" s="31" t="s">
        <v>12830</v>
      </c>
      <c r="C1838" s="33"/>
      <c r="D1838" s="31" t="s">
        <v>12831</v>
      </c>
      <c r="E1838" s="31" t="s">
        <v>12832</v>
      </c>
      <c r="F1838" s="31"/>
      <c r="G1838" s="31" t="s">
        <v>25</v>
      </c>
      <c r="H1838" s="31" t="s">
        <v>142</v>
      </c>
      <c r="I1838" s="31" t="s">
        <v>750</v>
      </c>
      <c r="J1838" s="31" t="s">
        <v>84</v>
      </c>
      <c r="K1838" s="31" t="s">
        <v>85</v>
      </c>
      <c r="L1838" s="31" t="s">
        <v>280</v>
      </c>
      <c r="M1838" s="31" t="s">
        <v>108</v>
      </c>
      <c r="N1838" s="31" t="s">
        <v>101</v>
      </c>
      <c r="O1838" s="31"/>
      <c r="P1838" s="31" t="s">
        <v>320</v>
      </c>
      <c r="Q1838" s="31"/>
      <c r="R1838" s="31" t="s">
        <v>93</v>
      </c>
      <c r="S1838" s="31" t="s">
        <v>94</v>
      </c>
      <c r="T1838" s="31" t="s">
        <v>12833</v>
      </c>
      <c r="U1838" s="31" t="s">
        <v>12834</v>
      </c>
      <c r="V1838" s="30" t="s">
        <v>12835</v>
      </c>
      <c r="W1838" s="31"/>
      <c r="X1838" s="31"/>
      <c r="Y1838" s="31"/>
      <c r="Z1838" s="31"/>
    </row>
    <row r="1839" ht="22.5" customHeight="1">
      <c r="A1839" s="30" t="s">
        <v>12836</v>
      </c>
      <c r="B1839" s="31" t="s">
        <v>12837</v>
      </c>
      <c r="C1839" s="33"/>
      <c r="D1839" s="31" t="s">
        <v>12838</v>
      </c>
      <c r="E1839" s="31" t="s">
        <v>12839</v>
      </c>
      <c r="F1839" s="31" t="s">
        <v>12840</v>
      </c>
      <c r="G1839" s="31" t="s">
        <v>25</v>
      </c>
      <c r="H1839" s="31" t="s">
        <v>142</v>
      </c>
      <c r="I1839" s="31" t="s">
        <v>183</v>
      </c>
      <c r="J1839" s="31" t="s">
        <v>84</v>
      </c>
      <c r="K1839" s="31" t="s">
        <v>85</v>
      </c>
      <c r="L1839" s="31" t="s">
        <v>280</v>
      </c>
      <c r="M1839" s="31" t="s">
        <v>88</v>
      </c>
      <c r="N1839" s="31" t="s">
        <v>89</v>
      </c>
      <c r="O1839" s="31"/>
      <c r="P1839" s="31"/>
      <c r="Q1839" s="31"/>
      <c r="R1839" s="31" t="s">
        <v>93</v>
      </c>
      <c r="S1839" s="31" t="s">
        <v>94</v>
      </c>
      <c r="T1839" s="31" t="s">
        <v>12841</v>
      </c>
      <c r="U1839" s="31" t="s">
        <v>12842</v>
      </c>
      <c r="V1839" s="31"/>
      <c r="W1839" s="31"/>
      <c r="X1839" s="31"/>
      <c r="Y1839" s="31"/>
      <c r="Z1839" s="31"/>
    </row>
    <row r="1840" ht="22.5" customHeight="1">
      <c r="A1840" s="30" t="s">
        <v>12843</v>
      </c>
      <c r="B1840" s="31" t="s">
        <v>12844</v>
      </c>
      <c r="C1840" s="33"/>
      <c r="D1840" s="31" t="s">
        <v>12845</v>
      </c>
      <c r="E1840" s="31" t="s">
        <v>12846</v>
      </c>
      <c r="F1840" s="31" t="s">
        <v>12847</v>
      </c>
      <c r="G1840" s="31" t="s">
        <v>23</v>
      </c>
      <c r="H1840" s="31" t="s">
        <v>142</v>
      </c>
      <c r="I1840" s="31" t="s">
        <v>183</v>
      </c>
      <c r="J1840" s="31" t="s">
        <v>84</v>
      </c>
      <c r="K1840" s="31" t="s">
        <v>85</v>
      </c>
      <c r="L1840" s="31" t="s">
        <v>280</v>
      </c>
      <c r="M1840" s="31" t="s">
        <v>108</v>
      </c>
      <c r="N1840" s="31" t="s">
        <v>101</v>
      </c>
      <c r="O1840" s="31"/>
      <c r="P1840" s="31" t="s">
        <v>3013</v>
      </c>
      <c r="Q1840" s="31"/>
      <c r="R1840" s="31" t="s">
        <v>93</v>
      </c>
      <c r="S1840" s="31" t="s">
        <v>94</v>
      </c>
      <c r="T1840" s="31" t="s">
        <v>12848</v>
      </c>
      <c r="U1840" s="31" t="s">
        <v>12849</v>
      </c>
      <c r="V1840" s="31" t="s">
        <v>12850</v>
      </c>
      <c r="W1840" s="31"/>
      <c r="X1840" s="31"/>
      <c r="Y1840" s="31"/>
      <c r="Z1840" s="31"/>
    </row>
    <row r="1841" ht="22.5" customHeight="1">
      <c r="A1841" s="30" t="s">
        <v>12851</v>
      </c>
      <c r="B1841" s="31" t="s">
        <v>12852</v>
      </c>
      <c r="C1841" s="33"/>
      <c r="D1841" s="31" t="s">
        <v>12853</v>
      </c>
      <c r="E1841" s="31" t="s">
        <v>12854</v>
      </c>
      <c r="F1841" s="31"/>
      <c r="G1841" s="31" t="s">
        <v>25</v>
      </c>
      <c r="H1841" s="31" t="s">
        <v>142</v>
      </c>
      <c r="I1841" s="31"/>
      <c r="J1841" s="31"/>
      <c r="K1841" s="31"/>
      <c r="L1841" s="31"/>
      <c r="M1841" s="31"/>
      <c r="N1841" s="31"/>
      <c r="O1841" s="31"/>
      <c r="P1841" s="31"/>
      <c r="Q1841" s="31"/>
      <c r="R1841" s="31"/>
      <c r="S1841" s="31"/>
      <c r="T1841" s="31" t="s">
        <v>12855</v>
      </c>
      <c r="U1841" s="31" t="s">
        <v>12856</v>
      </c>
      <c r="V1841" s="31"/>
      <c r="W1841" s="31"/>
      <c r="X1841" s="31"/>
      <c r="Y1841" s="31"/>
      <c r="Z1841" s="31"/>
    </row>
    <row r="1842" ht="22.5" customHeight="1">
      <c r="A1842" s="30" t="s">
        <v>12857</v>
      </c>
      <c r="B1842" s="31" t="s">
        <v>12858</v>
      </c>
      <c r="C1842" s="33"/>
      <c r="D1842" s="31" t="s">
        <v>12859</v>
      </c>
      <c r="E1842" s="31" t="s">
        <v>12860</v>
      </c>
      <c r="F1842" s="31" t="s">
        <v>12861</v>
      </c>
      <c r="G1842" s="31" t="s">
        <v>25</v>
      </c>
      <c r="H1842" s="31" t="s">
        <v>1033</v>
      </c>
      <c r="I1842" s="31" t="s">
        <v>750</v>
      </c>
      <c r="J1842" s="31" t="s">
        <v>84</v>
      </c>
      <c r="K1842" s="31" t="s">
        <v>107</v>
      </c>
      <c r="L1842" s="31" t="s">
        <v>226</v>
      </c>
      <c r="M1842" s="31" t="s">
        <v>152</v>
      </c>
      <c r="N1842" s="31" t="s">
        <v>153</v>
      </c>
      <c r="O1842" s="31"/>
      <c r="P1842" s="31"/>
      <c r="Q1842" s="31"/>
      <c r="R1842" s="31" t="s">
        <v>93</v>
      </c>
      <c r="S1842" s="31" t="s">
        <v>94</v>
      </c>
      <c r="T1842" s="31" t="s">
        <v>12862</v>
      </c>
      <c r="U1842" s="31" t="s">
        <v>12863</v>
      </c>
      <c r="V1842" s="31"/>
      <c r="W1842" s="31"/>
      <c r="X1842" s="31"/>
      <c r="Y1842" s="31"/>
      <c r="Z1842" s="31"/>
    </row>
    <row r="1843" ht="22.5" customHeight="1">
      <c r="A1843" s="30" t="s">
        <v>12864</v>
      </c>
      <c r="B1843" s="31" t="s">
        <v>12865</v>
      </c>
      <c r="C1843" s="33"/>
      <c r="D1843" s="31" t="s">
        <v>12866</v>
      </c>
      <c r="E1843" s="31" t="s">
        <v>12867</v>
      </c>
      <c r="F1843" s="31"/>
      <c r="G1843" s="31" t="s">
        <v>12868</v>
      </c>
      <c r="H1843" s="31" t="s">
        <v>142</v>
      </c>
      <c r="I1843" s="31"/>
      <c r="J1843" s="31"/>
      <c r="K1843" s="31"/>
      <c r="L1843" s="31"/>
      <c r="M1843" s="31"/>
      <c r="N1843" s="31"/>
      <c r="O1843" s="31"/>
      <c r="P1843" s="31"/>
      <c r="Q1843" s="31"/>
      <c r="R1843" s="31"/>
      <c r="S1843" s="31"/>
      <c r="T1843" s="31" t="s">
        <v>12869</v>
      </c>
      <c r="U1843" s="31" t="s">
        <v>12870</v>
      </c>
      <c r="V1843" s="31"/>
      <c r="W1843" s="31"/>
      <c r="X1843" s="31"/>
      <c r="Y1843" s="31"/>
      <c r="Z1843" s="31"/>
    </row>
    <row r="1844" ht="22.5" customHeight="1">
      <c r="A1844" s="30" t="s">
        <v>12871</v>
      </c>
      <c r="B1844" s="31" t="s">
        <v>12872</v>
      </c>
      <c r="C1844" s="33"/>
      <c r="D1844" s="31" t="s">
        <v>12873</v>
      </c>
      <c r="E1844" s="31" t="s">
        <v>12874</v>
      </c>
      <c r="F1844" s="31"/>
      <c r="G1844" s="31" t="s">
        <v>23</v>
      </c>
      <c r="H1844" s="31" t="s">
        <v>142</v>
      </c>
      <c r="I1844" s="31" t="s">
        <v>271</v>
      </c>
      <c r="J1844" s="31" t="s">
        <v>84</v>
      </c>
      <c r="K1844" s="31"/>
      <c r="L1844" s="31"/>
      <c r="M1844" s="31" t="s">
        <v>41</v>
      </c>
      <c r="N1844" s="31" t="s">
        <v>120</v>
      </c>
      <c r="O1844" s="31"/>
      <c r="P1844" s="31"/>
      <c r="Q1844" s="31"/>
      <c r="R1844" s="31"/>
      <c r="S1844" s="31"/>
      <c r="T1844" s="31" t="s">
        <v>12875</v>
      </c>
      <c r="U1844" s="31" t="s">
        <v>12876</v>
      </c>
      <c r="V1844" s="31"/>
      <c r="W1844" s="31"/>
      <c r="X1844" s="31"/>
      <c r="Y1844" s="31"/>
      <c r="Z1844" s="31"/>
    </row>
    <row r="1845" ht="22.5" customHeight="1">
      <c r="A1845" s="30" t="s">
        <v>12877</v>
      </c>
      <c r="B1845" s="31" t="s">
        <v>12878</v>
      </c>
      <c r="C1845" s="33"/>
      <c r="D1845" s="31" t="s">
        <v>12879</v>
      </c>
      <c r="E1845" s="31" t="s">
        <v>12880</v>
      </c>
      <c r="F1845" s="31"/>
      <c r="G1845" s="31" t="s">
        <v>23</v>
      </c>
      <c r="H1845" s="31" t="s">
        <v>142</v>
      </c>
      <c r="I1845" s="31" t="s">
        <v>1242</v>
      </c>
      <c r="J1845" s="31" t="s">
        <v>84</v>
      </c>
      <c r="K1845" s="31"/>
      <c r="L1845" s="31"/>
      <c r="M1845" s="31" t="s">
        <v>41</v>
      </c>
      <c r="N1845" s="31" t="s">
        <v>120</v>
      </c>
      <c r="O1845" s="31"/>
      <c r="P1845" s="31"/>
      <c r="Q1845" s="31"/>
      <c r="R1845" s="31"/>
      <c r="S1845" s="31"/>
      <c r="T1845" s="31" t="s">
        <v>12881</v>
      </c>
      <c r="U1845" s="31" t="s">
        <v>12882</v>
      </c>
      <c r="V1845" s="31"/>
      <c r="W1845" s="31"/>
      <c r="X1845" s="31"/>
      <c r="Y1845" s="31"/>
      <c r="Z1845" s="31"/>
    </row>
    <row r="1846" ht="22.5" customHeight="1">
      <c r="A1846" s="30" t="s">
        <v>12883</v>
      </c>
      <c r="B1846" s="31" t="s">
        <v>12884</v>
      </c>
      <c r="C1846" s="33"/>
      <c r="D1846" s="31" t="s">
        <v>12885</v>
      </c>
      <c r="E1846" s="31" t="s">
        <v>12886</v>
      </c>
      <c r="F1846" s="31"/>
      <c r="G1846" s="31" t="s">
        <v>23</v>
      </c>
      <c r="H1846" s="31" t="s">
        <v>142</v>
      </c>
      <c r="I1846" s="31" t="s">
        <v>1663</v>
      </c>
      <c r="J1846" s="31" t="s">
        <v>84</v>
      </c>
      <c r="K1846" s="31"/>
      <c r="L1846" s="31"/>
      <c r="M1846" s="31" t="s">
        <v>41</v>
      </c>
      <c r="N1846" s="31" t="s">
        <v>144</v>
      </c>
      <c r="O1846" s="31"/>
      <c r="P1846" s="31"/>
      <c r="Q1846" s="31"/>
      <c r="R1846" s="31"/>
      <c r="S1846" s="31"/>
      <c r="T1846" s="31" t="s">
        <v>12887</v>
      </c>
      <c r="U1846" s="31" t="s">
        <v>12888</v>
      </c>
      <c r="V1846" s="31"/>
      <c r="W1846" s="31"/>
      <c r="X1846" s="31"/>
      <c r="Y1846" s="31"/>
      <c r="Z1846" s="31"/>
    </row>
    <row r="1847" ht="22.5" customHeight="1">
      <c r="A1847" s="30" t="s">
        <v>12889</v>
      </c>
      <c r="B1847" s="31" t="s">
        <v>12890</v>
      </c>
      <c r="C1847" s="33"/>
      <c r="D1847" s="31" t="s">
        <v>12891</v>
      </c>
      <c r="E1847" s="31" t="s">
        <v>12892</v>
      </c>
      <c r="F1847" s="31"/>
      <c r="G1847" s="31" t="s">
        <v>23</v>
      </c>
      <c r="H1847" s="31" t="s">
        <v>142</v>
      </c>
      <c r="I1847" s="31" t="s">
        <v>1276</v>
      </c>
      <c r="J1847" s="31" t="s">
        <v>84</v>
      </c>
      <c r="K1847" s="31"/>
      <c r="L1847" s="31"/>
      <c r="M1847" s="31" t="s">
        <v>152</v>
      </c>
      <c r="N1847" s="31" t="s">
        <v>153</v>
      </c>
      <c r="O1847" s="31"/>
      <c r="P1847" s="31"/>
      <c r="Q1847" s="31"/>
      <c r="R1847" s="31"/>
      <c r="S1847" s="31"/>
      <c r="T1847" s="31" t="s">
        <v>12893</v>
      </c>
      <c r="U1847" s="31" t="s">
        <v>12894</v>
      </c>
      <c r="V1847" s="31"/>
      <c r="W1847" s="31"/>
      <c r="X1847" s="31"/>
      <c r="Y1847" s="31"/>
      <c r="Z1847" s="31"/>
    </row>
    <row r="1848" ht="22.5" customHeight="1">
      <c r="A1848" s="30" t="s">
        <v>12895</v>
      </c>
      <c r="B1848" s="31" t="s">
        <v>12896</v>
      </c>
      <c r="C1848" s="33"/>
      <c r="D1848" s="31" t="s">
        <v>12897</v>
      </c>
      <c r="E1848" s="31" t="s">
        <v>12898</v>
      </c>
      <c r="F1848" s="31"/>
      <c r="G1848" s="31" t="s">
        <v>23</v>
      </c>
      <c r="H1848" s="31" t="s">
        <v>142</v>
      </c>
      <c r="I1848" s="31" t="s">
        <v>6951</v>
      </c>
      <c r="J1848" s="31" t="s">
        <v>84</v>
      </c>
      <c r="K1848" s="31" t="s">
        <v>85</v>
      </c>
      <c r="L1848" s="31" t="s">
        <v>86</v>
      </c>
      <c r="M1848" s="39" t="s">
        <v>227</v>
      </c>
      <c r="N1848" s="39" t="s">
        <v>228</v>
      </c>
      <c r="O1848" s="31" t="s">
        <v>12899</v>
      </c>
      <c r="P1848" s="31" t="s">
        <v>399</v>
      </c>
      <c r="Q1848" s="31"/>
      <c r="R1848" s="31" t="s">
        <v>93</v>
      </c>
      <c r="S1848" s="31" t="s">
        <v>231</v>
      </c>
      <c r="T1848" s="31" t="s">
        <v>12900</v>
      </c>
      <c r="U1848" s="31" t="s">
        <v>12901</v>
      </c>
      <c r="V1848" s="31" t="s">
        <v>12902</v>
      </c>
      <c r="W1848" s="31"/>
      <c r="X1848" s="31"/>
      <c r="Y1848" s="31"/>
      <c r="Z1848" s="31"/>
    </row>
    <row r="1849" ht="22.5" customHeight="1">
      <c r="A1849" s="30" t="s">
        <v>12903</v>
      </c>
      <c r="B1849" s="31" t="s">
        <v>12904</v>
      </c>
      <c r="C1849" s="33"/>
      <c r="D1849" s="31" t="s">
        <v>12905</v>
      </c>
      <c r="E1849" s="31" t="s">
        <v>12906</v>
      </c>
      <c r="F1849" s="31"/>
      <c r="G1849" s="31" t="s">
        <v>23</v>
      </c>
      <c r="H1849" s="31" t="s">
        <v>142</v>
      </c>
      <c r="I1849" s="31" t="s">
        <v>319</v>
      </c>
      <c r="J1849" s="31" t="s">
        <v>84</v>
      </c>
      <c r="K1849" s="31"/>
      <c r="L1849" s="31"/>
      <c r="M1849" s="31" t="s">
        <v>52</v>
      </c>
      <c r="N1849" s="31" t="s">
        <v>144</v>
      </c>
      <c r="O1849" s="31"/>
      <c r="P1849" s="31"/>
      <c r="Q1849" s="31"/>
      <c r="R1849" s="31"/>
      <c r="S1849" s="31"/>
      <c r="T1849" s="31" t="s">
        <v>12907</v>
      </c>
      <c r="U1849" s="31" t="s">
        <v>12908</v>
      </c>
      <c r="V1849" s="31"/>
      <c r="W1849" s="31"/>
      <c r="X1849" s="31"/>
      <c r="Y1849" s="31"/>
      <c r="Z1849" s="31"/>
    </row>
    <row r="1850" ht="22.5" customHeight="1">
      <c r="A1850" s="30" t="s">
        <v>12909</v>
      </c>
      <c r="B1850" s="31" t="s">
        <v>12910</v>
      </c>
      <c r="C1850" s="33"/>
      <c r="D1850" s="31" t="s">
        <v>12911</v>
      </c>
      <c r="E1850" s="31" t="s">
        <v>12912</v>
      </c>
      <c r="F1850" s="31"/>
      <c r="G1850" s="31" t="s">
        <v>23</v>
      </c>
      <c r="H1850" s="31" t="s">
        <v>142</v>
      </c>
      <c r="I1850" s="31" t="s">
        <v>733</v>
      </c>
      <c r="J1850" s="31" t="s">
        <v>84</v>
      </c>
      <c r="K1850" s="31" t="s">
        <v>107</v>
      </c>
      <c r="L1850" s="31" t="s">
        <v>131</v>
      </c>
      <c r="M1850" s="31" t="s">
        <v>120</v>
      </c>
      <c r="N1850" s="31" t="s">
        <v>88</v>
      </c>
      <c r="O1850" s="31"/>
      <c r="P1850" s="31" t="s">
        <v>851</v>
      </c>
      <c r="Q1850" s="31"/>
      <c r="R1850" s="31"/>
      <c r="S1850" s="31"/>
      <c r="T1850" s="31" t="s">
        <v>12913</v>
      </c>
      <c r="U1850" s="31" t="s">
        <v>12914</v>
      </c>
      <c r="V1850" s="30" t="s">
        <v>12915</v>
      </c>
      <c r="W1850" s="31"/>
      <c r="X1850" s="31"/>
      <c r="Y1850" s="31"/>
      <c r="Z1850" s="31"/>
    </row>
    <row r="1851" ht="22.5" customHeight="1">
      <c r="A1851" s="30" t="s">
        <v>12916</v>
      </c>
      <c r="B1851" s="31" t="s">
        <v>12917</v>
      </c>
      <c r="C1851" s="33"/>
      <c r="D1851" s="31" t="s">
        <v>12918</v>
      </c>
      <c r="E1851" s="31" t="s">
        <v>12919</v>
      </c>
      <c r="F1851" s="31" t="s">
        <v>12920</v>
      </c>
      <c r="G1851" s="31" t="s">
        <v>23</v>
      </c>
      <c r="H1851" s="31" t="s">
        <v>142</v>
      </c>
      <c r="I1851" s="31" t="s">
        <v>1722</v>
      </c>
      <c r="J1851" s="31" t="s">
        <v>84</v>
      </c>
      <c r="K1851" s="31" t="s">
        <v>107</v>
      </c>
      <c r="L1851" s="31" t="s">
        <v>86</v>
      </c>
      <c r="M1851" s="31" t="s">
        <v>41</v>
      </c>
      <c r="N1851" s="31" t="s">
        <v>120</v>
      </c>
      <c r="O1851" s="31"/>
      <c r="P1851" s="31"/>
      <c r="Q1851" s="30" t="s">
        <v>12921</v>
      </c>
      <c r="R1851" s="31" t="s">
        <v>93</v>
      </c>
      <c r="S1851" s="31" t="s">
        <v>842</v>
      </c>
      <c r="T1851" s="31" t="s">
        <v>12922</v>
      </c>
      <c r="U1851" s="31" t="s">
        <v>12923</v>
      </c>
      <c r="V1851" s="31"/>
      <c r="W1851" s="31"/>
      <c r="X1851" s="31"/>
      <c r="Y1851" s="31"/>
      <c r="Z1851" s="31"/>
    </row>
    <row r="1852" ht="22.5" customHeight="1">
      <c r="A1852" s="30" t="s">
        <v>12924</v>
      </c>
      <c r="B1852" s="31" t="s">
        <v>12925</v>
      </c>
      <c r="C1852" s="33"/>
      <c r="D1852" s="31" t="s">
        <v>12926</v>
      </c>
      <c r="E1852" s="31" t="s">
        <v>12927</v>
      </c>
      <c r="F1852" s="31"/>
      <c r="G1852" s="31" t="s">
        <v>23</v>
      </c>
      <c r="H1852" s="31" t="s">
        <v>142</v>
      </c>
      <c r="I1852" s="31" t="s">
        <v>1167</v>
      </c>
      <c r="J1852" s="31" t="s">
        <v>84</v>
      </c>
      <c r="K1852" s="31"/>
      <c r="L1852" s="31"/>
      <c r="M1852" s="31" t="s">
        <v>41</v>
      </c>
      <c r="N1852" s="31" t="s">
        <v>120</v>
      </c>
      <c r="O1852" s="31"/>
      <c r="P1852" s="31"/>
      <c r="Q1852" s="31"/>
      <c r="R1852" s="31"/>
      <c r="S1852" s="31"/>
      <c r="T1852" s="31" t="s">
        <v>12928</v>
      </c>
      <c r="U1852" s="31" t="s">
        <v>12929</v>
      </c>
      <c r="V1852" s="31"/>
      <c r="W1852" s="31"/>
      <c r="X1852" s="31"/>
      <c r="Y1852" s="31"/>
      <c r="Z1852" s="31"/>
    </row>
    <row r="1853" ht="22.5" customHeight="1">
      <c r="A1853" s="30" t="s">
        <v>12930</v>
      </c>
      <c r="B1853" s="31" t="s">
        <v>12931</v>
      </c>
      <c r="C1853" s="33"/>
      <c r="D1853" s="31" t="s">
        <v>12932</v>
      </c>
      <c r="E1853" s="31" t="s">
        <v>12933</v>
      </c>
      <c r="F1853" s="31" t="s">
        <v>12934</v>
      </c>
      <c r="G1853" s="31" t="s">
        <v>23</v>
      </c>
      <c r="H1853" s="31" t="s">
        <v>142</v>
      </c>
      <c r="I1853" s="31" t="s">
        <v>119</v>
      </c>
      <c r="J1853" s="31" t="s">
        <v>84</v>
      </c>
      <c r="K1853" s="31" t="s">
        <v>173</v>
      </c>
      <c r="L1853" s="31" t="s">
        <v>86</v>
      </c>
      <c r="M1853" s="31" t="s">
        <v>52</v>
      </c>
      <c r="N1853" s="31" t="s">
        <v>144</v>
      </c>
      <c r="O1853" s="31"/>
      <c r="P1853" s="31"/>
      <c r="Q1853" s="31"/>
      <c r="R1853" s="31" t="s">
        <v>93</v>
      </c>
      <c r="S1853" s="31" t="s">
        <v>94</v>
      </c>
      <c r="T1853" s="31" t="s">
        <v>12935</v>
      </c>
      <c r="U1853" s="31" t="s">
        <v>12936</v>
      </c>
      <c r="V1853" s="30" t="s">
        <v>12937</v>
      </c>
      <c r="W1853" s="31"/>
      <c r="X1853" s="31"/>
      <c r="Y1853" s="31"/>
      <c r="Z1853" s="31"/>
    </row>
    <row r="1854" ht="22.5" customHeight="1">
      <c r="A1854" s="30" t="s">
        <v>12938</v>
      </c>
      <c r="B1854" s="31" t="s">
        <v>12939</v>
      </c>
      <c r="C1854" s="33"/>
      <c r="D1854" s="31" t="s">
        <v>12940</v>
      </c>
      <c r="E1854" s="31" t="s">
        <v>12941</v>
      </c>
      <c r="F1854" s="31" t="s">
        <v>12942</v>
      </c>
      <c r="G1854" s="31" t="s">
        <v>23</v>
      </c>
      <c r="H1854" s="31" t="s">
        <v>142</v>
      </c>
      <c r="I1854" s="31" t="s">
        <v>1663</v>
      </c>
      <c r="J1854" s="31" t="s">
        <v>84</v>
      </c>
      <c r="K1854" s="31" t="s">
        <v>107</v>
      </c>
      <c r="L1854" s="31" t="s">
        <v>86</v>
      </c>
      <c r="M1854" s="31" t="s">
        <v>542</v>
      </c>
      <c r="N1854" s="31" t="s">
        <v>210</v>
      </c>
      <c r="O1854" s="31"/>
      <c r="P1854" s="31" t="s">
        <v>436</v>
      </c>
      <c r="Q1854" s="30" t="s">
        <v>12943</v>
      </c>
      <c r="R1854" s="31" t="s">
        <v>93</v>
      </c>
      <c r="S1854" s="31" t="s">
        <v>703</v>
      </c>
      <c r="T1854" s="31" t="s">
        <v>12944</v>
      </c>
      <c r="U1854" s="31" t="s">
        <v>12945</v>
      </c>
      <c r="V1854" s="31"/>
      <c r="W1854" s="31"/>
      <c r="X1854" s="31"/>
      <c r="Y1854" s="31"/>
      <c r="Z1854" s="31"/>
    </row>
    <row r="1855" ht="22.5" customHeight="1">
      <c r="A1855" s="30" t="s">
        <v>12946</v>
      </c>
      <c r="B1855" s="31" t="s">
        <v>12947</v>
      </c>
      <c r="C1855" s="33"/>
      <c r="D1855" s="31" t="s">
        <v>12948</v>
      </c>
      <c r="E1855" s="31" t="s">
        <v>12949</v>
      </c>
      <c r="F1855" s="31" t="s">
        <v>12950</v>
      </c>
      <c r="G1855" s="31" t="s">
        <v>23</v>
      </c>
      <c r="H1855" s="31" t="s">
        <v>142</v>
      </c>
      <c r="I1855" s="31" t="s">
        <v>925</v>
      </c>
      <c r="J1855" s="31" t="s">
        <v>84</v>
      </c>
      <c r="K1855" s="31" t="s">
        <v>173</v>
      </c>
      <c r="L1855" s="31" t="s">
        <v>226</v>
      </c>
      <c r="M1855" s="31" t="s">
        <v>88</v>
      </c>
      <c r="N1855" s="31" t="s">
        <v>89</v>
      </c>
      <c r="O1855" s="31"/>
      <c r="P1855" s="31"/>
      <c r="Q1855" s="31"/>
      <c r="R1855" s="31" t="s">
        <v>93</v>
      </c>
      <c r="S1855" s="31" t="s">
        <v>94</v>
      </c>
      <c r="T1855" s="31" t="s">
        <v>12951</v>
      </c>
      <c r="U1855" s="31" t="s">
        <v>12952</v>
      </c>
      <c r="V1855" s="31"/>
      <c r="W1855" s="31"/>
      <c r="X1855" s="31"/>
      <c r="Y1855" s="31"/>
      <c r="Z1855" s="31"/>
    </row>
    <row r="1856" ht="22.5" customHeight="1">
      <c r="A1856" s="30" t="s">
        <v>12953</v>
      </c>
      <c r="B1856" s="39" t="s">
        <v>2574</v>
      </c>
      <c r="C1856" s="32" t="s">
        <v>15</v>
      </c>
      <c r="D1856" s="31" t="s">
        <v>12954</v>
      </c>
      <c r="E1856" s="31" t="s">
        <v>12955</v>
      </c>
      <c r="F1856" s="31" t="s">
        <v>12956</v>
      </c>
      <c r="G1856" s="31" t="s">
        <v>37</v>
      </c>
      <c r="H1856" s="31" t="s">
        <v>142</v>
      </c>
      <c r="I1856" s="31" t="s">
        <v>264</v>
      </c>
      <c r="J1856" s="31" t="s">
        <v>84</v>
      </c>
      <c r="K1856" s="31" t="s">
        <v>107</v>
      </c>
      <c r="L1856" s="31" t="s">
        <v>86</v>
      </c>
      <c r="M1856" s="31" t="s">
        <v>120</v>
      </c>
      <c r="N1856" s="31" t="s">
        <v>52</v>
      </c>
      <c r="O1856" s="31" t="s">
        <v>12957</v>
      </c>
      <c r="P1856" s="31" t="s">
        <v>792</v>
      </c>
      <c r="Q1856" s="30" t="s">
        <v>12958</v>
      </c>
      <c r="R1856" s="31" t="s">
        <v>93</v>
      </c>
      <c r="S1856" s="31" t="s">
        <v>12959</v>
      </c>
      <c r="T1856" s="31" t="s">
        <v>12960</v>
      </c>
      <c r="U1856" s="31" t="s">
        <v>12961</v>
      </c>
      <c r="V1856" s="31"/>
      <c r="W1856" s="31"/>
      <c r="X1856" s="31" t="s">
        <v>12962</v>
      </c>
      <c r="Y1856" s="31" t="s">
        <v>12963</v>
      </c>
      <c r="Z1856" s="31" t="s">
        <v>12964</v>
      </c>
    </row>
    <row r="1857" ht="22.5" customHeight="1">
      <c r="A1857" s="30" t="s">
        <v>12965</v>
      </c>
      <c r="B1857" s="39" t="s">
        <v>12966</v>
      </c>
      <c r="C1857" s="33"/>
      <c r="D1857" s="31" t="s">
        <v>12967</v>
      </c>
      <c r="E1857" s="31" t="s">
        <v>12968</v>
      </c>
      <c r="F1857" s="31" t="s">
        <v>12969</v>
      </c>
      <c r="G1857" s="31" t="s">
        <v>37</v>
      </c>
      <c r="H1857" s="31" t="s">
        <v>142</v>
      </c>
      <c r="I1857" s="31" t="s">
        <v>4985</v>
      </c>
      <c r="J1857" s="31" t="s">
        <v>84</v>
      </c>
      <c r="K1857" s="31" t="s">
        <v>173</v>
      </c>
      <c r="L1857" s="31" t="s">
        <v>131</v>
      </c>
      <c r="M1857" s="31" t="s">
        <v>41</v>
      </c>
      <c r="N1857" s="31" t="s">
        <v>120</v>
      </c>
      <c r="O1857" s="31" t="s">
        <v>12970</v>
      </c>
      <c r="P1857" s="31" t="s">
        <v>503</v>
      </c>
      <c r="Q1857" s="31"/>
      <c r="R1857" s="31" t="s">
        <v>93</v>
      </c>
      <c r="S1857" s="31" t="s">
        <v>231</v>
      </c>
      <c r="T1857" s="31" t="s">
        <v>12971</v>
      </c>
      <c r="U1857" s="31" t="s">
        <v>12961</v>
      </c>
      <c r="V1857" s="31"/>
      <c r="W1857" s="31"/>
      <c r="X1857" s="31"/>
      <c r="Y1857" s="31"/>
      <c r="Z1857" s="31"/>
    </row>
    <row r="1858" ht="22.5" customHeight="1">
      <c r="A1858" s="30" t="s">
        <v>12972</v>
      </c>
      <c r="B1858" s="31" t="s">
        <v>12973</v>
      </c>
      <c r="C1858" s="33"/>
      <c r="D1858" s="31" t="s">
        <v>12974</v>
      </c>
      <c r="E1858" s="31" t="s">
        <v>12975</v>
      </c>
      <c r="F1858" s="31" t="s">
        <v>12976</v>
      </c>
      <c r="G1858" s="31" t="s">
        <v>23</v>
      </c>
      <c r="H1858" s="31" t="s">
        <v>142</v>
      </c>
      <c r="I1858" s="31" t="s">
        <v>143</v>
      </c>
      <c r="J1858" s="31" t="s">
        <v>84</v>
      </c>
      <c r="K1858" s="31" t="s">
        <v>85</v>
      </c>
      <c r="L1858" s="31" t="s">
        <v>86</v>
      </c>
      <c r="M1858" s="31" t="s">
        <v>41</v>
      </c>
      <c r="N1858" s="31" t="s">
        <v>120</v>
      </c>
      <c r="O1858" s="31"/>
      <c r="P1858" s="31"/>
      <c r="Q1858" s="31"/>
      <c r="R1858" s="31" t="s">
        <v>93</v>
      </c>
      <c r="S1858" s="31" t="s">
        <v>94</v>
      </c>
      <c r="T1858" s="31" t="s">
        <v>12977</v>
      </c>
      <c r="U1858" s="31" t="s">
        <v>12978</v>
      </c>
      <c r="V1858" s="31"/>
      <c r="W1858" s="31"/>
      <c r="X1858" s="31"/>
      <c r="Y1858" s="31"/>
      <c r="Z1858" s="31"/>
    </row>
    <row r="1859" ht="22.5" customHeight="1">
      <c r="A1859" s="30" t="s">
        <v>12979</v>
      </c>
      <c r="B1859" s="31" t="s">
        <v>5361</v>
      </c>
      <c r="C1859" s="32" t="s">
        <v>4</v>
      </c>
      <c r="D1859" s="31" t="s">
        <v>12980</v>
      </c>
      <c r="E1859" s="31" t="s">
        <v>12981</v>
      </c>
      <c r="F1859" s="31" t="s">
        <v>12982</v>
      </c>
      <c r="G1859" s="31" t="s">
        <v>29</v>
      </c>
      <c r="H1859" s="31" t="s">
        <v>142</v>
      </c>
      <c r="I1859" s="31" t="s">
        <v>143</v>
      </c>
      <c r="J1859" s="31" t="s">
        <v>377</v>
      </c>
      <c r="K1859" s="31" t="s">
        <v>85</v>
      </c>
      <c r="L1859" s="31" t="s">
        <v>86</v>
      </c>
      <c r="M1859" s="31" t="s">
        <v>88</v>
      </c>
      <c r="N1859" s="31" t="s">
        <v>89</v>
      </c>
      <c r="O1859" s="31"/>
      <c r="P1859" s="31"/>
      <c r="Q1859" s="31"/>
      <c r="R1859" s="31" t="s">
        <v>93</v>
      </c>
      <c r="S1859" s="31" t="s">
        <v>94</v>
      </c>
      <c r="T1859" s="31" t="s">
        <v>12983</v>
      </c>
      <c r="U1859" s="31" t="s">
        <v>12984</v>
      </c>
      <c r="V1859" s="31"/>
      <c r="W1859" s="31"/>
      <c r="X1859" s="31"/>
      <c r="Y1859" s="31"/>
      <c r="Z1859" s="31"/>
    </row>
    <row r="1860" ht="22.5" customHeight="1">
      <c r="A1860" s="30" t="s">
        <v>12985</v>
      </c>
      <c r="B1860" s="31" t="s">
        <v>12986</v>
      </c>
      <c r="C1860" s="33"/>
      <c r="D1860" s="31" t="s">
        <v>12987</v>
      </c>
      <c r="E1860" s="31" t="s">
        <v>12988</v>
      </c>
      <c r="F1860" s="31"/>
      <c r="G1860" s="31" t="s">
        <v>29</v>
      </c>
      <c r="H1860" s="31" t="s">
        <v>142</v>
      </c>
      <c r="I1860" s="31"/>
      <c r="J1860" s="31"/>
      <c r="K1860" s="31"/>
      <c r="L1860" s="31"/>
      <c r="M1860" s="31"/>
      <c r="N1860" s="31"/>
      <c r="O1860" s="31"/>
      <c r="P1860" s="31"/>
      <c r="Q1860" s="31"/>
      <c r="R1860" s="31"/>
      <c r="S1860" s="31"/>
      <c r="T1860" s="31" t="s">
        <v>12989</v>
      </c>
      <c r="U1860" s="31" t="s">
        <v>12990</v>
      </c>
      <c r="V1860" s="31"/>
      <c r="W1860" s="31"/>
      <c r="X1860" s="31"/>
      <c r="Y1860" s="31"/>
      <c r="Z1860" s="31"/>
    </row>
    <row r="1861" ht="22.5" customHeight="1">
      <c r="A1861" s="30" t="s">
        <v>12991</v>
      </c>
      <c r="B1861" s="31" t="s">
        <v>12992</v>
      </c>
      <c r="C1861" s="33"/>
      <c r="D1861" s="31" t="s">
        <v>12993</v>
      </c>
      <c r="E1861" s="31" t="s">
        <v>12994</v>
      </c>
      <c r="F1861" s="31" t="s">
        <v>12995</v>
      </c>
      <c r="G1861" s="31" t="s">
        <v>12996</v>
      </c>
      <c r="H1861" s="31" t="s">
        <v>142</v>
      </c>
      <c r="I1861" s="31" t="s">
        <v>750</v>
      </c>
      <c r="J1861" s="31" t="s">
        <v>84</v>
      </c>
      <c r="K1861" s="31" t="s">
        <v>85</v>
      </c>
      <c r="L1861" s="31" t="s">
        <v>280</v>
      </c>
      <c r="M1861" s="31" t="s">
        <v>502</v>
      </c>
      <c r="N1861" s="31" t="s">
        <v>542</v>
      </c>
      <c r="O1861" s="31"/>
      <c r="P1861" s="31" t="s">
        <v>12997</v>
      </c>
      <c r="Q1861" s="31"/>
      <c r="R1861" s="31" t="s">
        <v>93</v>
      </c>
      <c r="S1861" s="31" t="s">
        <v>94</v>
      </c>
      <c r="T1861" s="31" t="s">
        <v>12998</v>
      </c>
      <c r="U1861" s="31" t="s">
        <v>12999</v>
      </c>
      <c r="V1861" s="31"/>
      <c r="W1861" s="31"/>
      <c r="X1861" s="31"/>
      <c r="Y1861" s="31"/>
      <c r="Z1861" s="31"/>
    </row>
    <row r="1862" ht="22.5" customHeight="1">
      <c r="A1862" s="30" t="s">
        <v>13000</v>
      </c>
      <c r="B1862" s="31" t="s">
        <v>13001</v>
      </c>
      <c r="C1862" s="33"/>
      <c r="D1862" s="31" t="s">
        <v>13002</v>
      </c>
      <c r="E1862" s="31" t="s">
        <v>13003</v>
      </c>
      <c r="F1862" s="31" t="s">
        <v>13004</v>
      </c>
      <c r="G1862" s="31" t="s">
        <v>68</v>
      </c>
      <c r="H1862" s="31" t="s">
        <v>142</v>
      </c>
      <c r="I1862" s="31" t="s">
        <v>119</v>
      </c>
      <c r="J1862" s="31" t="s">
        <v>84</v>
      </c>
      <c r="K1862" s="31" t="s">
        <v>85</v>
      </c>
      <c r="L1862" s="31" t="s">
        <v>86</v>
      </c>
      <c r="M1862" s="31" t="s">
        <v>542</v>
      </c>
      <c r="N1862" s="31" t="s">
        <v>210</v>
      </c>
      <c r="O1862" s="31"/>
      <c r="P1862" s="31"/>
      <c r="Q1862" s="30" t="s">
        <v>13005</v>
      </c>
      <c r="R1862" s="31" t="s">
        <v>93</v>
      </c>
      <c r="S1862" s="31" t="s">
        <v>2629</v>
      </c>
      <c r="T1862" s="31" t="s">
        <v>13006</v>
      </c>
      <c r="U1862" s="31" t="s">
        <v>13007</v>
      </c>
      <c r="V1862" s="31"/>
      <c r="W1862" s="31"/>
      <c r="X1862" s="31"/>
      <c r="Y1862" s="31"/>
      <c r="Z1862" s="31"/>
    </row>
    <row r="1863" ht="22.5" customHeight="1">
      <c r="A1863" s="30" t="s">
        <v>13008</v>
      </c>
      <c r="B1863" s="31" t="s">
        <v>518</v>
      </c>
      <c r="C1863" s="32" t="s">
        <v>10</v>
      </c>
      <c r="D1863" s="31" t="s">
        <v>13009</v>
      </c>
      <c r="E1863" s="31" t="s">
        <v>13010</v>
      </c>
      <c r="F1863" s="31" t="s">
        <v>13011</v>
      </c>
      <c r="G1863" s="31" t="s">
        <v>30</v>
      </c>
      <c r="H1863" s="31" t="s">
        <v>142</v>
      </c>
      <c r="I1863" s="31" t="s">
        <v>264</v>
      </c>
      <c r="J1863" s="31" t="s">
        <v>84</v>
      </c>
      <c r="K1863" s="31" t="s">
        <v>85</v>
      </c>
      <c r="L1863" s="31" t="s">
        <v>226</v>
      </c>
      <c r="M1863" s="31" t="s">
        <v>120</v>
      </c>
      <c r="N1863" s="31" t="s">
        <v>101</v>
      </c>
      <c r="O1863" s="31"/>
      <c r="P1863" s="31" t="s">
        <v>2096</v>
      </c>
      <c r="Q1863" s="30" t="s">
        <v>13012</v>
      </c>
      <c r="R1863" s="31" t="s">
        <v>93</v>
      </c>
      <c r="S1863" s="31" t="s">
        <v>4112</v>
      </c>
      <c r="T1863" s="31" t="s">
        <v>13013</v>
      </c>
      <c r="U1863" s="31" t="s">
        <v>13014</v>
      </c>
      <c r="V1863" s="31"/>
      <c r="W1863" s="31"/>
      <c r="X1863" s="39" t="s">
        <v>13015</v>
      </c>
      <c r="Y1863" s="31"/>
      <c r="Z1863" s="31"/>
    </row>
    <row r="1864" ht="22.5" customHeight="1">
      <c r="A1864" s="30" t="s">
        <v>13016</v>
      </c>
      <c r="B1864" s="31" t="s">
        <v>13017</v>
      </c>
      <c r="C1864" s="33"/>
      <c r="D1864" s="31" t="s">
        <v>13018</v>
      </c>
      <c r="E1864" s="31" t="s">
        <v>13019</v>
      </c>
      <c r="F1864" s="31"/>
      <c r="G1864" s="31" t="s">
        <v>30</v>
      </c>
      <c r="H1864" s="31" t="s">
        <v>142</v>
      </c>
      <c r="I1864" s="31" t="s">
        <v>5662</v>
      </c>
      <c r="J1864" s="31" t="s">
        <v>84</v>
      </c>
      <c r="K1864" s="31" t="s">
        <v>173</v>
      </c>
      <c r="L1864" s="31" t="s">
        <v>280</v>
      </c>
      <c r="M1864" s="31" t="s">
        <v>52</v>
      </c>
      <c r="N1864" s="31" t="s">
        <v>144</v>
      </c>
      <c r="O1864" s="31"/>
      <c r="P1864" s="31" t="s">
        <v>831</v>
      </c>
      <c r="Q1864" s="31"/>
      <c r="R1864" s="31"/>
      <c r="S1864" s="31"/>
      <c r="T1864" s="31" t="s">
        <v>13020</v>
      </c>
      <c r="U1864" s="31" t="s">
        <v>13021</v>
      </c>
      <c r="V1864" s="30" t="s">
        <v>13022</v>
      </c>
      <c r="W1864" s="31"/>
      <c r="X1864" s="31"/>
      <c r="Y1864" s="31"/>
      <c r="Z1864" s="31"/>
    </row>
    <row r="1865" ht="22.5" customHeight="1">
      <c r="A1865" s="30" t="s">
        <v>13023</v>
      </c>
      <c r="B1865" s="31" t="s">
        <v>1229</v>
      </c>
      <c r="C1865" s="33"/>
      <c r="D1865" s="31" t="s">
        <v>13024</v>
      </c>
      <c r="E1865" s="31" t="s">
        <v>13025</v>
      </c>
      <c r="F1865" s="31" t="s">
        <v>13026</v>
      </c>
      <c r="G1865" s="31" t="s">
        <v>30</v>
      </c>
      <c r="H1865" s="31" t="s">
        <v>142</v>
      </c>
      <c r="I1865" s="31" t="s">
        <v>814</v>
      </c>
      <c r="J1865" s="31" t="s">
        <v>84</v>
      </c>
      <c r="K1865" s="31" t="s">
        <v>85</v>
      </c>
      <c r="L1865" s="31" t="s">
        <v>280</v>
      </c>
      <c r="M1865" s="31" t="s">
        <v>52</v>
      </c>
      <c r="N1865" s="31" t="s">
        <v>144</v>
      </c>
      <c r="O1865" s="31" t="s">
        <v>13027</v>
      </c>
      <c r="P1865" s="31"/>
      <c r="Q1865" s="31"/>
      <c r="R1865" s="31" t="s">
        <v>93</v>
      </c>
      <c r="S1865" s="31" t="s">
        <v>231</v>
      </c>
      <c r="T1865" s="31" t="s">
        <v>13028</v>
      </c>
      <c r="U1865" s="31" t="s">
        <v>13029</v>
      </c>
      <c r="V1865" s="31"/>
      <c r="W1865" s="31"/>
      <c r="X1865" s="31"/>
      <c r="Y1865" s="31"/>
      <c r="Z1865" s="31"/>
    </row>
    <row r="1866" ht="22.5" customHeight="1">
      <c r="A1866" s="30" t="s">
        <v>13030</v>
      </c>
      <c r="B1866" s="31" t="s">
        <v>13031</v>
      </c>
      <c r="C1866" s="33"/>
      <c r="D1866" s="31" t="s">
        <v>13032</v>
      </c>
      <c r="E1866" s="31" t="s">
        <v>13033</v>
      </c>
      <c r="F1866" s="31"/>
      <c r="G1866" s="31" t="s">
        <v>30</v>
      </c>
      <c r="H1866" s="31" t="s">
        <v>142</v>
      </c>
      <c r="I1866" s="31" t="s">
        <v>13034</v>
      </c>
      <c r="J1866" s="31" t="s">
        <v>84</v>
      </c>
      <c r="K1866" s="31" t="s">
        <v>173</v>
      </c>
      <c r="L1866" s="31" t="s">
        <v>131</v>
      </c>
      <c r="M1866" s="31" t="s">
        <v>542</v>
      </c>
      <c r="N1866" s="31" t="s">
        <v>210</v>
      </c>
      <c r="O1866" s="31"/>
      <c r="P1866" s="31" t="s">
        <v>5175</v>
      </c>
      <c r="Q1866" s="31"/>
      <c r="R1866" s="31" t="s">
        <v>93</v>
      </c>
      <c r="S1866" s="31" t="s">
        <v>94</v>
      </c>
      <c r="T1866" s="31" t="s">
        <v>13035</v>
      </c>
      <c r="U1866" s="31" t="s">
        <v>13036</v>
      </c>
      <c r="V1866" s="31"/>
      <c r="W1866" s="31"/>
      <c r="X1866" s="31"/>
      <c r="Y1866" s="31"/>
      <c r="Z1866" s="31"/>
    </row>
    <row r="1867" ht="22.5" customHeight="1">
      <c r="A1867" s="30" t="s">
        <v>13037</v>
      </c>
      <c r="B1867" s="31" t="s">
        <v>13038</v>
      </c>
      <c r="C1867" s="33"/>
      <c r="D1867" s="31" t="s">
        <v>13039</v>
      </c>
      <c r="E1867" s="31" t="s">
        <v>13040</v>
      </c>
      <c r="F1867" s="31"/>
      <c r="G1867" s="31" t="s">
        <v>30</v>
      </c>
      <c r="H1867" s="31" t="s">
        <v>142</v>
      </c>
      <c r="I1867" s="31" t="s">
        <v>1682</v>
      </c>
      <c r="J1867" s="31" t="s">
        <v>84</v>
      </c>
      <c r="K1867" s="31"/>
      <c r="L1867" s="31"/>
      <c r="M1867" s="31" t="s">
        <v>88</v>
      </c>
      <c r="N1867" s="31" t="s">
        <v>89</v>
      </c>
      <c r="O1867" s="31"/>
      <c r="P1867" s="31"/>
      <c r="Q1867" s="31"/>
      <c r="R1867" s="31"/>
      <c r="S1867" s="31"/>
      <c r="T1867" s="31" t="s">
        <v>13041</v>
      </c>
      <c r="U1867" s="31" t="s">
        <v>13042</v>
      </c>
      <c r="V1867" s="31"/>
      <c r="W1867" s="31"/>
      <c r="X1867" s="31"/>
      <c r="Y1867" s="31"/>
      <c r="Z1867" s="31"/>
    </row>
    <row r="1868" ht="22.5" customHeight="1">
      <c r="A1868" s="30" t="s">
        <v>13043</v>
      </c>
      <c r="B1868" s="31" t="s">
        <v>5807</v>
      </c>
      <c r="C1868" s="32" t="s">
        <v>16</v>
      </c>
      <c r="D1868" s="31" t="s">
        <v>13044</v>
      </c>
      <c r="E1868" s="31" t="s">
        <v>13045</v>
      </c>
      <c r="F1868" s="31" t="s">
        <v>13046</v>
      </c>
      <c r="G1868" s="31" t="s">
        <v>35</v>
      </c>
      <c r="H1868" s="31" t="s">
        <v>142</v>
      </c>
      <c r="I1868" s="31" t="s">
        <v>264</v>
      </c>
      <c r="J1868" s="31" t="s">
        <v>84</v>
      </c>
      <c r="K1868" s="31" t="s">
        <v>85</v>
      </c>
      <c r="L1868" s="31" t="s">
        <v>86</v>
      </c>
      <c r="M1868" s="31" t="s">
        <v>41</v>
      </c>
      <c r="N1868" s="31" t="s">
        <v>120</v>
      </c>
      <c r="O1868" s="31"/>
      <c r="P1868" s="31"/>
      <c r="Q1868" s="31"/>
      <c r="R1868" s="31" t="s">
        <v>93</v>
      </c>
      <c r="S1868" s="31" t="s">
        <v>94</v>
      </c>
      <c r="T1868" s="31" t="s">
        <v>13047</v>
      </c>
      <c r="U1868" s="31" t="s">
        <v>13048</v>
      </c>
      <c r="V1868" s="31"/>
      <c r="W1868" s="31"/>
      <c r="X1868" s="31"/>
      <c r="Y1868" s="31"/>
      <c r="Z1868" s="31"/>
    </row>
    <row r="1869" ht="22.5" customHeight="1">
      <c r="A1869" s="30" t="s">
        <v>13049</v>
      </c>
      <c r="B1869" s="31" t="s">
        <v>13050</v>
      </c>
      <c r="C1869" s="33"/>
      <c r="D1869" s="31" t="s">
        <v>13051</v>
      </c>
      <c r="E1869" s="31" t="s">
        <v>13052</v>
      </c>
      <c r="F1869" s="31"/>
      <c r="G1869" s="31" t="s">
        <v>35</v>
      </c>
      <c r="H1869" s="31" t="s">
        <v>142</v>
      </c>
      <c r="I1869" s="31" t="s">
        <v>814</v>
      </c>
      <c r="J1869" s="31" t="s">
        <v>377</v>
      </c>
      <c r="K1869" s="31" t="s">
        <v>107</v>
      </c>
      <c r="L1869" s="31" t="s">
        <v>86</v>
      </c>
      <c r="M1869" s="31" t="s">
        <v>344</v>
      </c>
      <c r="N1869" s="31" t="s">
        <v>190</v>
      </c>
      <c r="O1869" s="31"/>
      <c r="P1869" s="31" t="s">
        <v>436</v>
      </c>
      <c r="Q1869" s="31"/>
      <c r="R1869" s="31" t="s">
        <v>93</v>
      </c>
      <c r="S1869" s="31" t="s">
        <v>94</v>
      </c>
      <c r="T1869" s="31" t="s">
        <v>13053</v>
      </c>
      <c r="U1869" s="31" t="s">
        <v>13054</v>
      </c>
      <c r="V1869" s="31"/>
      <c r="W1869" s="31"/>
      <c r="X1869" s="31"/>
      <c r="Y1869" s="31"/>
      <c r="Z1869" s="31"/>
    </row>
    <row r="1870" ht="22.5" customHeight="1">
      <c r="A1870" s="30" t="s">
        <v>13055</v>
      </c>
      <c r="B1870" s="31" t="s">
        <v>13056</v>
      </c>
      <c r="C1870" s="33"/>
      <c r="D1870" s="31" t="s">
        <v>13057</v>
      </c>
      <c r="E1870" s="31" t="s">
        <v>13058</v>
      </c>
      <c r="F1870" s="31"/>
      <c r="G1870" s="31" t="s">
        <v>35</v>
      </c>
      <c r="H1870" s="31" t="s">
        <v>142</v>
      </c>
      <c r="I1870" s="31" t="s">
        <v>877</v>
      </c>
      <c r="J1870" s="31" t="s">
        <v>84</v>
      </c>
      <c r="K1870" s="31"/>
      <c r="L1870" s="31"/>
      <c r="M1870" s="31" t="s">
        <v>52</v>
      </c>
      <c r="N1870" s="31" t="s">
        <v>144</v>
      </c>
      <c r="O1870" s="31"/>
      <c r="P1870" s="31"/>
      <c r="Q1870" s="31"/>
      <c r="R1870" s="31"/>
      <c r="S1870" s="31"/>
      <c r="T1870" s="31" t="s">
        <v>13059</v>
      </c>
      <c r="U1870" s="31" t="s">
        <v>13060</v>
      </c>
      <c r="V1870" s="31"/>
      <c r="W1870" s="31"/>
      <c r="X1870" s="31"/>
      <c r="Y1870" s="31"/>
      <c r="Z1870" s="31"/>
    </row>
    <row r="1871" ht="22.5" customHeight="1">
      <c r="A1871" s="30" t="s">
        <v>13061</v>
      </c>
      <c r="B1871" s="39" t="s">
        <v>13062</v>
      </c>
      <c r="C1871" s="33"/>
      <c r="D1871" s="31" t="s">
        <v>13063</v>
      </c>
      <c r="E1871" s="31" t="s">
        <v>13064</v>
      </c>
      <c r="F1871" s="31"/>
      <c r="G1871" s="31" t="s">
        <v>35</v>
      </c>
      <c r="H1871" s="31" t="s">
        <v>142</v>
      </c>
      <c r="I1871" s="31" t="s">
        <v>1073</v>
      </c>
      <c r="J1871" s="31" t="s">
        <v>84</v>
      </c>
      <c r="K1871" s="31"/>
      <c r="L1871" s="31"/>
      <c r="M1871" s="31" t="s">
        <v>344</v>
      </c>
      <c r="N1871" s="31" t="s">
        <v>190</v>
      </c>
      <c r="O1871" s="31"/>
      <c r="P1871" s="31"/>
      <c r="Q1871" s="31"/>
      <c r="R1871" s="31"/>
      <c r="S1871" s="31"/>
      <c r="T1871" s="31" t="s">
        <v>13065</v>
      </c>
      <c r="U1871" s="31" t="s">
        <v>13066</v>
      </c>
      <c r="V1871" s="31"/>
      <c r="W1871" s="31"/>
      <c r="X1871" s="31"/>
      <c r="Y1871" s="31"/>
      <c r="Z1871" s="31"/>
    </row>
    <row r="1872" ht="22.5" customHeight="1">
      <c r="A1872" s="30" t="s">
        <v>13067</v>
      </c>
      <c r="B1872" s="39" t="s">
        <v>13068</v>
      </c>
      <c r="C1872" s="33"/>
      <c r="D1872" s="31" t="s">
        <v>13069</v>
      </c>
      <c r="E1872" s="31" t="s">
        <v>13070</v>
      </c>
      <c r="F1872" s="31"/>
      <c r="G1872" s="31" t="s">
        <v>35</v>
      </c>
      <c r="H1872" s="31" t="s">
        <v>142</v>
      </c>
      <c r="I1872" s="31"/>
      <c r="J1872" s="31"/>
      <c r="K1872" s="31"/>
      <c r="L1872" s="31"/>
      <c r="M1872" s="31"/>
      <c r="N1872" s="31"/>
      <c r="O1872" s="31"/>
      <c r="P1872" s="31"/>
      <c r="Q1872" s="31"/>
      <c r="R1872" s="31"/>
      <c r="S1872" s="31"/>
      <c r="T1872" s="31" t="s">
        <v>13071</v>
      </c>
      <c r="U1872" s="31" t="s">
        <v>13066</v>
      </c>
      <c r="V1872" s="31"/>
      <c r="W1872" s="31"/>
      <c r="X1872" s="31"/>
      <c r="Y1872" s="31"/>
      <c r="Z1872" s="31"/>
    </row>
    <row r="1873" ht="22.5" customHeight="1">
      <c r="A1873" s="30" t="s">
        <v>13072</v>
      </c>
      <c r="B1873" s="31" t="s">
        <v>13073</v>
      </c>
      <c r="C1873" s="33"/>
      <c r="D1873" s="31" t="s">
        <v>13074</v>
      </c>
      <c r="E1873" s="31" t="s">
        <v>13075</v>
      </c>
      <c r="F1873" s="31"/>
      <c r="G1873" s="31" t="s">
        <v>96</v>
      </c>
      <c r="H1873" s="31" t="s">
        <v>142</v>
      </c>
      <c r="I1873" s="31" t="s">
        <v>1682</v>
      </c>
      <c r="J1873" s="31" t="s">
        <v>84</v>
      </c>
      <c r="K1873" s="31" t="s">
        <v>173</v>
      </c>
      <c r="L1873" s="31" t="s">
        <v>280</v>
      </c>
      <c r="M1873" s="31" t="s">
        <v>52</v>
      </c>
      <c r="N1873" s="31" t="s">
        <v>144</v>
      </c>
      <c r="O1873" s="31"/>
      <c r="P1873" s="31" t="s">
        <v>831</v>
      </c>
      <c r="Q1873" s="31"/>
      <c r="R1873" s="31" t="s">
        <v>93</v>
      </c>
      <c r="S1873" s="31" t="s">
        <v>94</v>
      </c>
      <c r="T1873" s="31" t="s">
        <v>13076</v>
      </c>
      <c r="U1873" s="31" t="s">
        <v>13077</v>
      </c>
      <c r="V1873" s="30" t="s">
        <v>13078</v>
      </c>
      <c r="W1873" s="31"/>
      <c r="X1873" s="31"/>
      <c r="Y1873" s="31"/>
      <c r="Z1873" s="31"/>
    </row>
    <row r="1874" ht="22.5" customHeight="1">
      <c r="A1874" s="30" t="s">
        <v>13079</v>
      </c>
      <c r="B1874" s="31" t="s">
        <v>13080</v>
      </c>
      <c r="C1874" s="33"/>
      <c r="D1874" s="31" t="s">
        <v>13081</v>
      </c>
      <c r="E1874" s="31" t="s">
        <v>13082</v>
      </c>
      <c r="F1874" s="31"/>
      <c r="G1874" s="31" t="s">
        <v>25</v>
      </c>
      <c r="H1874" s="31" t="s">
        <v>142</v>
      </c>
      <c r="I1874" s="31" t="s">
        <v>143</v>
      </c>
      <c r="J1874" s="31" t="s">
        <v>84</v>
      </c>
      <c r="K1874" s="31" t="s">
        <v>85</v>
      </c>
      <c r="L1874" s="31" t="s">
        <v>280</v>
      </c>
      <c r="M1874" s="31" t="s">
        <v>41</v>
      </c>
      <c r="N1874" s="31" t="s">
        <v>152</v>
      </c>
      <c r="O1874" s="31"/>
      <c r="P1874" s="31"/>
      <c r="Q1874" s="31"/>
      <c r="R1874" s="31"/>
      <c r="S1874" s="31"/>
      <c r="T1874" s="31" t="s">
        <v>13083</v>
      </c>
      <c r="U1874" s="31" t="s">
        <v>13084</v>
      </c>
      <c r="V1874" s="31"/>
      <c r="W1874" s="31"/>
      <c r="X1874" s="31"/>
      <c r="Y1874" s="31"/>
      <c r="Z1874" s="31"/>
    </row>
    <row r="1875" ht="22.5" customHeight="1">
      <c r="A1875" s="30" t="s">
        <v>13085</v>
      </c>
      <c r="B1875" s="31" t="s">
        <v>13086</v>
      </c>
      <c r="C1875" s="33"/>
      <c r="D1875" s="31" t="s">
        <v>13087</v>
      </c>
      <c r="E1875" s="31" t="s">
        <v>13088</v>
      </c>
      <c r="F1875" s="31"/>
      <c r="G1875" s="31" t="s">
        <v>25</v>
      </c>
      <c r="H1875" s="31" t="s">
        <v>142</v>
      </c>
      <c r="I1875" s="31"/>
      <c r="J1875" s="31"/>
      <c r="K1875" s="31"/>
      <c r="L1875" s="31"/>
      <c r="M1875" s="31"/>
      <c r="N1875" s="31"/>
      <c r="O1875" s="31"/>
      <c r="P1875" s="31"/>
      <c r="Q1875" s="31"/>
      <c r="R1875" s="31"/>
      <c r="S1875" s="31"/>
      <c r="T1875" s="31" t="s">
        <v>13089</v>
      </c>
      <c r="U1875" s="31" t="s">
        <v>13090</v>
      </c>
      <c r="V1875" s="31"/>
      <c r="W1875" s="31"/>
      <c r="X1875" s="31"/>
      <c r="Y1875" s="31"/>
      <c r="Z1875" s="31"/>
    </row>
    <row r="1876" ht="22.5" customHeight="1">
      <c r="A1876" s="30" t="s">
        <v>13091</v>
      </c>
      <c r="B1876" s="31" t="s">
        <v>13092</v>
      </c>
      <c r="C1876" s="33"/>
      <c r="D1876" s="31" t="s">
        <v>13093</v>
      </c>
      <c r="E1876" s="31" t="s">
        <v>13094</v>
      </c>
      <c r="F1876" s="31"/>
      <c r="G1876" s="31" t="s">
        <v>35</v>
      </c>
      <c r="H1876" s="31" t="s">
        <v>142</v>
      </c>
      <c r="I1876" s="31" t="s">
        <v>143</v>
      </c>
      <c r="J1876" s="31" t="s">
        <v>377</v>
      </c>
      <c r="K1876" s="31"/>
      <c r="L1876" s="31"/>
      <c r="M1876" s="31" t="s">
        <v>88</v>
      </c>
      <c r="N1876" s="31" t="s">
        <v>120</v>
      </c>
      <c r="O1876" s="31"/>
      <c r="P1876" s="31"/>
      <c r="Q1876" s="31"/>
      <c r="R1876" s="31"/>
      <c r="S1876" s="31"/>
      <c r="T1876" s="31" t="s">
        <v>13095</v>
      </c>
      <c r="U1876" s="31" t="s">
        <v>13096</v>
      </c>
      <c r="V1876" s="31"/>
      <c r="W1876" s="31"/>
      <c r="X1876" s="31"/>
      <c r="Y1876" s="31"/>
      <c r="Z1876" s="31"/>
    </row>
    <row r="1877" ht="22.5" customHeight="1">
      <c r="A1877" s="30" t="s">
        <v>13097</v>
      </c>
      <c r="B1877" s="31" t="s">
        <v>13098</v>
      </c>
      <c r="C1877" s="33"/>
      <c r="D1877" s="31" t="s">
        <v>13099</v>
      </c>
      <c r="E1877" s="31" t="s">
        <v>13100</v>
      </c>
      <c r="F1877" s="31" t="s">
        <v>13101</v>
      </c>
      <c r="G1877" s="31" t="s">
        <v>35</v>
      </c>
      <c r="H1877" s="31" t="s">
        <v>142</v>
      </c>
      <c r="I1877" s="31" t="s">
        <v>1768</v>
      </c>
      <c r="J1877" s="31" t="s">
        <v>84</v>
      </c>
      <c r="K1877" s="31" t="s">
        <v>173</v>
      </c>
      <c r="L1877" s="31" t="s">
        <v>86</v>
      </c>
      <c r="M1877" s="39" t="s">
        <v>227</v>
      </c>
      <c r="N1877" s="39" t="s">
        <v>228</v>
      </c>
      <c r="O1877" s="31" t="s">
        <v>13102</v>
      </c>
      <c r="P1877" s="31" t="s">
        <v>2884</v>
      </c>
      <c r="Q1877" s="30" t="s">
        <v>13103</v>
      </c>
      <c r="R1877" s="31" t="s">
        <v>93</v>
      </c>
      <c r="S1877" s="31" t="s">
        <v>716</v>
      </c>
      <c r="T1877" s="31" t="s">
        <v>13104</v>
      </c>
      <c r="U1877" s="31" t="s">
        <v>13105</v>
      </c>
      <c r="V1877" s="30" t="s">
        <v>13106</v>
      </c>
      <c r="W1877" s="31"/>
      <c r="X1877" s="31"/>
      <c r="Y1877" s="31"/>
      <c r="Z1877" s="31"/>
    </row>
    <row r="1878" ht="22.5" customHeight="1">
      <c r="A1878" s="30" t="s">
        <v>13107</v>
      </c>
      <c r="B1878" s="31" t="s">
        <v>13108</v>
      </c>
      <c r="C1878" s="33"/>
      <c r="D1878" s="31" t="s">
        <v>13109</v>
      </c>
      <c r="E1878" s="31" t="s">
        <v>13110</v>
      </c>
      <c r="F1878" s="31"/>
      <c r="G1878" s="31" t="s">
        <v>35</v>
      </c>
      <c r="H1878" s="31" t="s">
        <v>142</v>
      </c>
      <c r="I1878" s="31" t="s">
        <v>1073</v>
      </c>
      <c r="J1878" s="31" t="s">
        <v>84</v>
      </c>
      <c r="K1878" s="31"/>
      <c r="L1878" s="31"/>
      <c r="M1878" s="31" t="s">
        <v>542</v>
      </c>
      <c r="N1878" s="31" t="s">
        <v>210</v>
      </c>
      <c r="O1878" s="31"/>
      <c r="P1878" s="31"/>
      <c r="Q1878" s="31"/>
      <c r="R1878" s="31"/>
      <c r="S1878" s="31"/>
      <c r="T1878" s="31" t="s">
        <v>13111</v>
      </c>
      <c r="U1878" s="31" t="s">
        <v>13112</v>
      </c>
      <c r="V1878" s="31"/>
      <c r="W1878" s="31"/>
      <c r="X1878" s="31"/>
      <c r="Y1878" s="31"/>
      <c r="Z1878" s="31"/>
    </row>
    <row r="1879" ht="22.5" customHeight="1">
      <c r="A1879" s="30" t="s">
        <v>13113</v>
      </c>
      <c r="B1879" s="31" t="s">
        <v>13114</v>
      </c>
      <c r="C1879" s="33"/>
      <c r="D1879" s="31" t="s">
        <v>13115</v>
      </c>
      <c r="E1879" s="31" t="s">
        <v>13116</v>
      </c>
      <c r="F1879" s="31"/>
      <c r="G1879" s="31" t="s">
        <v>35</v>
      </c>
      <c r="H1879" s="31" t="s">
        <v>142</v>
      </c>
      <c r="I1879" s="31"/>
      <c r="J1879" s="31"/>
      <c r="K1879" s="31"/>
      <c r="L1879" s="31"/>
      <c r="M1879" s="31"/>
      <c r="N1879" s="31"/>
      <c r="O1879" s="31"/>
      <c r="P1879" s="31"/>
      <c r="Q1879" s="31"/>
      <c r="R1879" s="31"/>
      <c r="S1879" s="31"/>
      <c r="T1879" s="31" t="s">
        <v>13117</v>
      </c>
      <c r="U1879" s="31" t="s">
        <v>13118</v>
      </c>
      <c r="V1879" s="31"/>
      <c r="W1879" s="31"/>
      <c r="X1879" s="31"/>
      <c r="Y1879" s="31"/>
      <c r="Z1879" s="31"/>
    </row>
    <row r="1880" ht="22.5" customHeight="1">
      <c r="A1880" s="30" t="s">
        <v>13119</v>
      </c>
      <c r="B1880" s="31" t="s">
        <v>13120</v>
      </c>
      <c r="C1880" s="33"/>
      <c r="D1880" s="31" t="s">
        <v>13121</v>
      </c>
      <c r="E1880" s="31" t="s">
        <v>13122</v>
      </c>
      <c r="F1880" s="31"/>
      <c r="G1880" s="31" t="s">
        <v>37</v>
      </c>
      <c r="H1880" s="31" t="s">
        <v>142</v>
      </c>
      <c r="I1880" s="31" t="s">
        <v>444</v>
      </c>
      <c r="J1880" s="31" t="s">
        <v>84</v>
      </c>
      <c r="K1880" s="31" t="s">
        <v>85</v>
      </c>
      <c r="L1880" s="31" t="s">
        <v>86</v>
      </c>
      <c r="M1880" s="31" t="s">
        <v>542</v>
      </c>
      <c r="N1880" s="31" t="s">
        <v>210</v>
      </c>
      <c r="O1880" s="31"/>
      <c r="P1880" s="31" t="s">
        <v>13123</v>
      </c>
      <c r="Q1880" s="31"/>
      <c r="R1880" s="31" t="s">
        <v>93</v>
      </c>
      <c r="S1880" s="31" t="s">
        <v>94</v>
      </c>
      <c r="T1880" s="31" t="s">
        <v>13124</v>
      </c>
      <c r="U1880" s="31" t="s">
        <v>13125</v>
      </c>
      <c r="V1880" s="30" t="s">
        <v>13126</v>
      </c>
      <c r="W1880" s="31"/>
      <c r="X1880" s="31"/>
      <c r="Y1880" s="31"/>
      <c r="Z1880" s="31"/>
    </row>
    <row r="1881" ht="22.5" customHeight="1">
      <c r="A1881" s="30" t="s">
        <v>13127</v>
      </c>
      <c r="B1881" s="31" t="s">
        <v>13128</v>
      </c>
      <c r="C1881" s="33"/>
      <c r="D1881" s="31" t="s">
        <v>13129</v>
      </c>
      <c r="E1881" s="31" t="s">
        <v>13130</v>
      </c>
      <c r="F1881" s="31" t="s">
        <v>13131</v>
      </c>
      <c r="G1881" s="31" t="s">
        <v>39</v>
      </c>
      <c r="H1881" s="31" t="s">
        <v>142</v>
      </c>
      <c r="I1881" s="31" t="s">
        <v>2296</v>
      </c>
      <c r="J1881" s="31" t="s">
        <v>84</v>
      </c>
      <c r="K1881" s="31" t="s">
        <v>85</v>
      </c>
      <c r="L1881" s="31" t="s">
        <v>86</v>
      </c>
      <c r="M1881" s="31" t="s">
        <v>41</v>
      </c>
      <c r="N1881" s="31" t="s">
        <v>120</v>
      </c>
      <c r="O1881" s="31"/>
      <c r="P1881" s="31"/>
      <c r="Q1881" s="31"/>
      <c r="R1881" s="31" t="s">
        <v>93</v>
      </c>
      <c r="S1881" s="31" t="s">
        <v>94</v>
      </c>
      <c r="T1881" s="31" t="s">
        <v>13132</v>
      </c>
      <c r="U1881" s="31" t="s">
        <v>13133</v>
      </c>
      <c r="V1881" s="31"/>
      <c r="W1881" s="31"/>
      <c r="X1881" s="31"/>
      <c r="Y1881" s="31"/>
      <c r="Z1881" s="31"/>
    </row>
    <row r="1882" ht="22.5" customHeight="1">
      <c r="A1882" s="30" t="s">
        <v>13134</v>
      </c>
      <c r="B1882" s="31" t="s">
        <v>791</v>
      </c>
      <c r="C1882" s="33"/>
      <c r="D1882" s="31" t="s">
        <v>13135</v>
      </c>
      <c r="E1882" s="31" t="s">
        <v>13136</v>
      </c>
      <c r="F1882" s="31" t="s">
        <v>13137</v>
      </c>
      <c r="G1882" s="31" t="s">
        <v>42</v>
      </c>
      <c r="H1882" s="31" t="s">
        <v>142</v>
      </c>
      <c r="I1882" s="31" t="s">
        <v>935</v>
      </c>
      <c r="J1882" s="31" t="s">
        <v>84</v>
      </c>
      <c r="K1882" s="31" t="s">
        <v>107</v>
      </c>
      <c r="L1882" s="31" t="s">
        <v>86</v>
      </c>
      <c r="M1882" s="31" t="s">
        <v>152</v>
      </c>
      <c r="N1882" s="31" t="s">
        <v>153</v>
      </c>
      <c r="O1882" s="31"/>
      <c r="P1882" s="31" t="s">
        <v>628</v>
      </c>
      <c r="Q1882" s="31"/>
      <c r="R1882" s="31" t="s">
        <v>93</v>
      </c>
      <c r="S1882" s="31" t="s">
        <v>94</v>
      </c>
      <c r="T1882" s="31" t="s">
        <v>13138</v>
      </c>
      <c r="U1882" s="31" t="s">
        <v>13139</v>
      </c>
      <c r="V1882" s="31"/>
      <c r="W1882" s="31"/>
      <c r="X1882" s="31"/>
      <c r="Y1882" s="31"/>
      <c r="Z1882" s="31"/>
    </row>
    <row r="1883" ht="22.5" customHeight="1">
      <c r="A1883" s="30" t="s">
        <v>13140</v>
      </c>
      <c r="B1883" s="31" t="s">
        <v>13141</v>
      </c>
      <c r="C1883" s="33"/>
      <c r="D1883" s="31" t="s">
        <v>13142</v>
      </c>
      <c r="E1883" s="31" t="s">
        <v>13143</v>
      </c>
      <c r="F1883" s="31"/>
      <c r="G1883" s="31" t="s">
        <v>96</v>
      </c>
      <c r="H1883" s="31" t="s">
        <v>142</v>
      </c>
      <c r="I1883" s="31" t="s">
        <v>725</v>
      </c>
      <c r="J1883" s="31" t="s">
        <v>84</v>
      </c>
      <c r="K1883" s="31"/>
      <c r="L1883" s="31"/>
      <c r="M1883" s="31" t="s">
        <v>41</v>
      </c>
      <c r="N1883" s="31" t="s">
        <v>120</v>
      </c>
      <c r="O1883" s="31"/>
      <c r="P1883" s="31"/>
      <c r="Q1883" s="31"/>
      <c r="R1883" s="31"/>
      <c r="S1883" s="31"/>
      <c r="T1883" s="31" t="s">
        <v>13144</v>
      </c>
      <c r="U1883" s="31" t="s">
        <v>13145</v>
      </c>
      <c r="V1883" s="31"/>
      <c r="W1883" s="31"/>
      <c r="X1883" s="31"/>
      <c r="Y1883" s="31"/>
      <c r="Z1883" s="31"/>
    </row>
    <row r="1884" ht="22.5" customHeight="1">
      <c r="A1884" s="30" t="s">
        <v>13146</v>
      </c>
      <c r="B1884" s="31" t="s">
        <v>13147</v>
      </c>
      <c r="C1884" s="33"/>
      <c r="D1884" s="31" t="s">
        <v>13148</v>
      </c>
      <c r="E1884" s="31" t="s">
        <v>13149</v>
      </c>
      <c r="F1884" s="31" t="s">
        <v>13150</v>
      </c>
      <c r="G1884" s="31" t="s">
        <v>96</v>
      </c>
      <c r="H1884" s="31" t="s">
        <v>142</v>
      </c>
      <c r="I1884" s="31" t="s">
        <v>2063</v>
      </c>
      <c r="J1884" s="31" t="s">
        <v>84</v>
      </c>
      <c r="K1884" s="31" t="s">
        <v>85</v>
      </c>
      <c r="L1884" s="31" t="s">
        <v>654</v>
      </c>
      <c r="M1884" s="31" t="s">
        <v>101</v>
      </c>
      <c r="N1884" s="31" t="s">
        <v>155</v>
      </c>
      <c r="O1884" s="31"/>
      <c r="P1884" s="31" t="s">
        <v>13151</v>
      </c>
      <c r="Q1884" s="31"/>
      <c r="R1884" s="31"/>
      <c r="S1884" s="31"/>
      <c r="T1884" s="31" t="s">
        <v>13152</v>
      </c>
      <c r="U1884" s="31" t="s">
        <v>13153</v>
      </c>
      <c r="V1884" s="31"/>
      <c r="W1884" s="31"/>
      <c r="X1884" s="31"/>
      <c r="Y1884" s="31"/>
      <c r="Z1884" s="31"/>
    </row>
    <row r="1885" ht="22.5" customHeight="1">
      <c r="A1885" s="30" t="s">
        <v>13154</v>
      </c>
      <c r="B1885" s="31" t="s">
        <v>13155</v>
      </c>
      <c r="C1885" s="33"/>
      <c r="D1885" s="31" t="s">
        <v>78</v>
      </c>
      <c r="E1885" s="31" t="s">
        <v>13156</v>
      </c>
      <c r="F1885" s="31" t="s">
        <v>13157</v>
      </c>
      <c r="G1885" s="31" t="s">
        <v>68</v>
      </c>
      <c r="H1885" s="31" t="s">
        <v>82</v>
      </c>
      <c r="I1885" s="31" t="s">
        <v>490</v>
      </c>
      <c r="J1885" s="31" t="s">
        <v>84</v>
      </c>
      <c r="K1885" s="31" t="s">
        <v>107</v>
      </c>
      <c r="L1885" s="31" t="s">
        <v>280</v>
      </c>
      <c r="M1885" s="31" t="s">
        <v>89</v>
      </c>
      <c r="N1885" s="31" t="s">
        <v>108</v>
      </c>
      <c r="O1885" s="31"/>
      <c r="P1885" s="31" t="s">
        <v>559</v>
      </c>
      <c r="Q1885" s="31"/>
      <c r="R1885" s="31"/>
      <c r="S1885" s="31" t="s">
        <v>2145</v>
      </c>
      <c r="T1885" s="31" t="s">
        <v>13158</v>
      </c>
      <c r="U1885" s="31" t="s">
        <v>13159</v>
      </c>
      <c r="V1885" s="31"/>
      <c r="W1885" s="31"/>
      <c r="X1885" s="31"/>
      <c r="Y1885" s="31"/>
      <c r="Z1885" s="31"/>
    </row>
    <row r="1886" ht="22.5" customHeight="1">
      <c r="A1886" s="30" t="s">
        <v>13160</v>
      </c>
      <c r="B1886" s="31" t="s">
        <v>13161</v>
      </c>
      <c r="C1886" s="33"/>
      <c r="D1886" s="31" t="s">
        <v>78</v>
      </c>
      <c r="E1886" s="31" t="s">
        <v>13162</v>
      </c>
      <c r="F1886" s="31"/>
      <c r="G1886" s="31"/>
      <c r="H1886" s="31" t="s">
        <v>82</v>
      </c>
      <c r="I1886" s="31"/>
      <c r="J1886" s="31"/>
      <c r="K1886" s="31"/>
      <c r="L1886" s="31"/>
      <c r="M1886" s="31"/>
      <c r="N1886" s="31"/>
      <c r="O1886" s="31"/>
      <c r="P1886" s="31"/>
      <c r="Q1886" s="31"/>
      <c r="R1886" s="31"/>
      <c r="S1886" s="31"/>
      <c r="T1886" s="31"/>
      <c r="U1886" s="31" t="s">
        <v>13163</v>
      </c>
      <c r="V1886" s="31"/>
      <c r="W1886" s="31"/>
      <c r="X1886" s="31"/>
      <c r="Y1886" s="31"/>
      <c r="Z1886" s="31"/>
    </row>
    <row r="1887" ht="22.5" customHeight="1">
      <c r="A1887" s="30" t="s">
        <v>13164</v>
      </c>
      <c r="B1887" s="31" t="s">
        <v>13165</v>
      </c>
      <c r="C1887" s="33"/>
      <c r="D1887" s="31" t="s">
        <v>13166</v>
      </c>
      <c r="E1887" s="31" t="s">
        <v>13167</v>
      </c>
      <c r="F1887" s="31"/>
      <c r="G1887" s="31" t="s">
        <v>35</v>
      </c>
      <c r="H1887" s="31" t="s">
        <v>142</v>
      </c>
      <c r="I1887" s="31" t="s">
        <v>925</v>
      </c>
      <c r="J1887" s="31" t="s">
        <v>84</v>
      </c>
      <c r="K1887" s="31"/>
      <c r="L1887" s="31"/>
      <c r="M1887" s="31" t="s">
        <v>41</v>
      </c>
      <c r="N1887" s="31" t="s">
        <v>144</v>
      </c>
      <c r="O1887" s="31"/>
      <c r="P1887" s="31"/>
      <c r="Q1887" s="31"/>
      <c r="R1887" s="31"/>
      <c r="S1887" s="31"/>
      <c r="T1887" s="31" t="s">
        <v>13168</v>
      </c>
      <c r="U1887" s="31" t="s">
        <v>13169</v>
      </c>
      <c r="V1887" s="31"/>
      <c r="W1887" s="31"/>
      <c r="X1887" s="31"/>
      <c r="Y1887" s="31"/>
      <c r="Z1887" s="31"/>
    </row>
    <row r="1888" ht="22.5" customHeight="1">
      <c r="A1888" s="30" t="s">
        <v>13170</v>
      </c>
      <c r="B1888" s="31" t="s">
        <v>13171</v>
      </c>
      <c r="C1888" s="33"/>
      <c r="D1888" s="31" t="s">
        <v>13172</v>
      </c>
      <c r="E1888" s="31" t="s">
        <v>13173</v>
      </c>
      <c r="F1888" s="31"/>
      <c r="G1888" s="31" t="s">
        <v>35</v>
      </c>
      <c r="H1888" s="31" t="s">
        <v>142</v>
      </c>
      <c r="I1888" s="31" t="s">
        <v>444</v>
      </c>
      <c r="J1888" s="31" t="s">
        <v>84</v>
      </c>
      <c r="K1888" s="31" t="s">
        <v>173</v>
      </c>
      <c r="L1888" s="31" t="s">
        <v>226</v>
      </c>
      <c r="M1888" s="31" t="s">
        <v>152</v>
      </c>
      <c r="N1888" s="31" t="s">
        <v>153</v>
      </c>
      <c r="O1888" s="31"/>
      <c r="P1888" s="31"/>
      <c r="Q1888" s="30" t="s">
        <v>13174</v>
      </c>
      <c r="R1888" s="31" t="s">
        <v>93</v>
      </c>
      <c r="S1888" s="31" t="s">
        <v>689</v>
      </c>
      <c r="T1888" s="31" t="s">
        <v>13175</v>
      </c>
      <c r="U1888" s="31" t="s">
        <v>13176</v>
      </c>
      <c r="V1888" s="30" t="s">
        <v>13177</v>
      </c>
      <c r="W1888" s="31"/>
      <c r="X1888" s="31"/>
      <c r="Y1888" s="31"/>
      <c r="Z1888" s="31"/>
    </row>
    <row r="1889" ht="22.5" customHeight="1">
      <c r="A1889" s="30" t="s">
        <v>13178</v>
      </c>
      <c r="B1889" s="31" t="s">
        <v>13179</v>
      </c>
      <c r="C1889" s="33"/>
      <c r="D1889" s="31" t="s">
        <v>13180</v>
      </c>
      <c r="E1889" s="31" t="s">
        <v>13181</v>
      </c>
      <c r="F1889" s="31" t="s">
        <v>13182</v>
      </c>
      <c r="G1889" s="31" t="s">
        <v>35</v>
      </c>
      <c r="H1889" s="31" t="s">
        <v>142</v>
      </c>
      <c r="I1889" s="31" t="s">
        <v>860</v>
      </c>
      <c r="J1889" s="31" t="s">
        <v>84</v>
      </c>
      <c r="K1889" s="31" t="s">
        <v>173</v>
      </c>
      <c r="L1889" s="31" t="s">
        <v>131</v>
      </c>
      <c r="M1889" s="31" t="s">
        <v>41</v>
      </c>
      <c r="N1889" s="31" t="s">
        <v>120</v>
      </c>
      <c r="O1889" s="31"/>
      <c r="P1889" s="31" t="s">
        <v>13183</v>
      </c>
      <c r="Q1889" s="31"/>
      <c r="R1889" s="31" t="s">
        <v>93</v>
      </c>
      <c r="S1889" s="31" t="s">
        <v>94</v>
      </c>
      <c r="T1889" s="31" t="s">
        <v>13184</v>
      </c>
      <c r="U1889" s="31" t="s">
        <v>13185</v>
      </c>
      <c r="V1889" s="30" t="s">
        <v>13186</v>
      </c>
      <c r="W1889" s="31"/>
      <c r="X1889" s="31"/>
      <c r="Y1889" s="31"/>
      <c r="Z1889" s="31"/>
    </row>
    <row r="1890" ht="22.5" customHeight="1">
      <c r="A1890" s="30" t="s">
        <v>13187</v>
      </c>
      <c r="B1890" s="31" t="s">
        <v>13188</v>
      </c>
      <c r="C1890" s="33"/>
      <c r="D1890" s="31" t="s">
        <v>13189</v>
      </c>
      <c r="E1890" s="31" t="s">
        <v>13190</v>
      </c>
      <c r="F1890" s="31"/>
      <c r="G1890" s="31" t="s">
        <v>35</v>
      </c>
      <c r="H1890" s="31" t="s">
        <v>142</v>
      </c>
      <c r="I1890" s="31"/>
      <c r="J1890" s="31"/>
      <c r="K1890" s="31"/>
      <c r="L1890" s="31"/>
      <c r="M1890" s="31"/>
      <c r="N1890" s="31"/>
      <c r="O1890" s="31"/>
      <c r="P1890" s="31"/>
      <c r="Q1890" s="31"/>
      <c r="R1890" s="31"/>
      <c r="S1890" s="31"/>
      <c r="T1890" s="31" t="s">
        <v>13191</v>
      </c>
      <c r="U1890" s="31" t="s">
        <v>13192</v>
      </c>
      <c r="V1890" s="31"/>
      <c r="W1890" s="31"/>
      <c r="X1890" s="31"/>
      <c r="Y1890" s="31"/>
      <c r="Z1890" s="31"/>
    </row>
    <row r="1891" ht="22.5" customHeight="1">
      <c r="A1891" s="30" t="s">
        <v>13193</v>
      </c>
      <c r="B1891" s="31" t="s">
        <v>13194</v>
      </c>
      <c r="C1891" s="33"/>
      <c r="D1891" s="31" t="s">
        <v>13195</v>
      </c>
      <c r="E1891" s="31" t="s">
        <v>13196</v>
      </c>
      <c r="F1891" s="31"/>
      <c r="G1891" s="31" t="s">
        <v>35</v>
      </c>
      <c r="H1891" s="31" t="s">
        <v>142</v>
      </c>
      <c r="I1891" s="31" t="s">
        <v>1276</v>
      </c>
      <c r="J1891" s="31" t="s">
        <v>84</v>
      </c>
      <c r="K1891" s="31" t="s">
        <v>173</v>
      </c>
      <c r="L1891" s="31" t="s">
        <v>654</v>
      </c>
      <c r="M1891" s="31" t="s">
        <v>41</v>
      </c>
      <c r="N1891" s="31" t="s">
        <v>120</v>
      </c>
      <c r="O1891" s="31"/>
      <c r="P1891" s="31" t="s">
        <v>281</v>
      </c>
      <c r="Q1891" s="31"/>
      <c r="R1891" s="31"/>
      <c r="S1891" s="31"/>
      <c r="T1891" s="31" t="s">
        <v>13197</v>
      </c>
      <c r="U1891" s="31" t="s">
        <v>13198</v>
      </c>
      <c r="V1891" s="30" t="s">
        <v>13199</v>
      </c>
      <c r="W1891" s="31"/>
      <c r="X1891" s="31"/>
      <c r="Y1891" s="31"/>
      <c r="Z1891" s="31"/>
    </row>
    <row r="1892" ht="22.5" customHeight="1">
      <c r="A1892" s="30" t="s">
        <v>13200</v>
      </c>
      <c r="B1892" s="31" t="s">
        <v>4385</v>
      </c>
      <c r="C1892" s="33"/>
      <c r="D1892" s="31" t="s">
        <v>13201</v>
      </c>
      <c r="E1892" s="31" t="s">
        <v>13202</v>
      </c>
      <c r="F1892" s="31" t="s">
        <v>13203</v>
      </c>
      <c r="G1892" s="31" t="s">
        <v>35</v>
      </c>
      <c r="H1892" s="31" t="s">
        <v>142</v>
      </c>
      <c r="I1892" s="31" t="s">
        <v>225</v>
      </c>
      <c r="J1892" s="31" t="s">
        <v>84</v>
      </c>
      <c r="K1892" s="31" t="s">
        <v>85</v>
      </c>
      <c r="L1892" s="31" t="s">
        <v>226</v>
      </c>
      <c r="M1892" s="31" t="s">
        <v>88</v>
      </c>
      <c r="N1892" s="31" t="s">
        <v>89</v>
      </c>
      <c r="O1892" s="31"/>
      <c r="P1892" s="31"/>
      <c r="Q1892" s="30" t="s">
        <v>13204</v>
      </c>
      <c r="R1892" s="31" t="s">
        <v>93</v>
      </c>
      <c r="S1892" s="31" t="s">
        <v>842</v>
      </c>
      <c r="T1892" s="31" t="s">
        <v>13205</v>
      </c>
      <c r="U1892" s="31" t="s">
        <v>13206</v>
      </c>
      <c r="V1892" s="31"/>
      <c r="W1892" s="31"/>
      <c r="X1892" s="31"/>
      <c r="Y1892" s="31"/>
      <c r="Z1892" s="31"/>
    </row>
    <row r="1893" ht="22.5" customHeight="1">
      <c r="A1893" s="30" t="s">
        <v>13207</v>
      </c>
      <c r="B1893" s="31" t="s">
        <v>4397</v>
      </c>
      <c r="C1893" s="32" t="s">
        <v>13208</v>
      </c>
      <c r="D1893" s="31" t="s">
        <v>13209</v>
      </c>
      <c r="E1893" s="31" t="s">
        <v>13210</v>
      </c>
      <c r="F1893" s="31" t="s">
        <v>13211</v>
      </c>
      <c r="G1893" s="31" t="s">
        <v>35</v>
      </c>
      <c r="H1893" s="31" t="s">
        <v>142</v>
      </c>
      <c r="I1893" s="31" t="s">
        <v>1242</v>
      </c>
      <c r="J1893" s="31" t="s">
        <v>184</v>
      </c>
      <c r="K1893" s="31" t="s">
        <v>173</v>
      </c>
      <c r="L1893" s="31" t="s">
        <v>86</v>
      </c>
      <c r="M1893" s="31" t="s">
        <v>502</v>
      </c>
      <c r="N1893" s="39" t="s">
        <v>600</v>
      </c>
      <c r="O1893" s="31"/>
      <c r="P1893" s="31" t="s">
        <v>9096</v>
      </c>
      <c r="Q1893" s="30" t="s">
        <v>13212</v>
      </c>
      <c r="R1893" s="31" t="s">
        <v>93</v>
      </c>
      <c r="S1893" s="31" t="s">
        <v>3118</v>
      </c>
      <c r="T1893" s="31" t="s">
        <v>13213</v>
      </c>
      <c r="U1893" s="31" t="s">
        <v>13214</v>
      </c>
      <c r="V1893" s="31"/>
      <c r="W1893" s="31"/>
      <c r="X1893" s="39" t="s">
        <v>13215</v>
      </c>
      <c r="Y1893" s="31"/>
      <c r="Z1893" s="31"/>
    </row>
    <row r="1894" ht="22.5" customHeight="1">
      <c r="A1894" s="30" t="s">
        <v>13216</v>
      </c>
      <c r="B1894" s="31" t="s">
        <v>13217</v>
      </c>
      <c r="C1894" s="33"/>
      <c r="D1894" s="31" t="s">
        <v>13218</v>
      </c>
      <c r="E1894" s="31" t="s">
        <v>13219</v>
      </c>
      <c r="F1894" s="31"/>
      <c r="G1894" s="31" t="s">
        <v>25</v>
      </c>
      <c r="H1894" s="31" t="s">
        <v>406</v>
      </c>
      <c r="I1894" s="31" t="s">
        <v>1682</v>
      </c>
      <c r="J1894" s="31" t="s">
        <v>84</v>
      </c>
      <c r="K1894" s="31" t="s">
        <v>173</v>
      </c>
      <c r="L1894" s="31" t="s">
        <v>280</v>
      </c>
      <c r="M1894" s="31" t="s">
        <v>88</v>
      </c>
      <c r="N1894" s="31" t="s">
        <v>89</v>
      </c>
      <c r="O1894" s="31"/>
      <c r="P1894" s="31" t="s">
        <v>831</v>
      </c>
      <c r="Q1894" s="31"/>
      <c r="R1894" s="31"/>
      <c r="S1894" s="31"/>
      <c r="T1894" s="31" t="s">
        <v>13220</v>
      </c>
      <c r="U1894" s="31" t="s">
        <v>13221</v>
      </c>
      <c r="V1894" s="30" t="s">
        <v>13222</v>
      </c>
      <c r="W1894" s="31"/>
      <c r="X1894" s="31"/>
      <c r="Y1894" s="31"/>
      <c r="Z1894" s="31"/>
    </row>
    <row r="1895" ht="22.5" customHeight="1">
      <c r="A1895" s="30" t="s">
        <v>13223</v>
      </c>
      <c r="B1895" s="39" t="s">
        <v>13224</v>
      </c>
      <c r="C1895" s="33"/>
      <c r="D1895" s="31" t="s">
        <v>13225</v>
      </c>
      <c r="E1895" s="31" t="s">
        <v>13226</v>
      </c>
      <c r="F1895" s="31" t="s">
        <v>13227</v>
      </c>
      <c r="G1895" s="31" t="s">
        <v>44</v>
      </c>
      <c r="H1895" s="31" t="s">
        <v>142</v>
      </c>
      <c r="I1895" s="31" t="s">
        <v>935</v>
      </c>
      <c r="J1895" s="31" t="s">
        <v>84</v>
      </c>
      <c r="K1895" s="31" t="s">
        <v>85</v>
      </c>
      <c r="L1895" s="31" t="s">
        <v>280</v>
      </c>
      <c r="M1895" s="31" t="s">
        <v>152</v>
      </c>
      <c r="N1895" s="31" t="s">
        <v>153</v>
      </c>
      <c r="O1895" s="31"/>
      <c r="P1895" s="31"/>
      <c r="Q1895" s="31"/>
      <c r="R1895" s="31" t="s">
        <v>93</v>
      </c>
      <c r="S1895" s="31" t="s">
        <v>94</v>
      </c>
      <c r="T1895" s="31" t="s">
        <v>13228</v>
      </c>
      <c r="U1895" s="31" t="s">
        <v>13229</v>
      </c>
      <c r="V1895" s="31"/>
      <c r="W1895" s="31"/>
      <c r="X1895" s="31"/>
      <c r="Y1895" s="31"/>
      <c r="Z1895" s="31"/>
    </row>
    <row r="1896" ht="22.5" customHeight="1">
      <c r="A1896" s="30" t="s">
        <v>13230</v>
      </c>
      <c r="B1896" s="39" t="s">
        <v>13231</v>
      </c>
      <c r="C1896" s="33"/>
      <c r="D1896" s="31" t="s">
        <v>13232</v>
      </c>
      <c r="E1896" s="31" t="s">
        <v>13233</v>
      </c>
      <c r="F1896" s="31"/>
      <c r="G1896" s="31" t="s">
        <v>415</v>
      </c>
      <c r="H1896" s="31" t="s">
        <v>142</v>
      </c>
      <c r="I1896" s="31" t="s">
        <v>336</v>
      </c>
      <c r="J1896" s="31" t="s">
        <v>84</v>
      </c>
      <c r="K1896" s="31" t="s">
        <v>85</v>
      </c>
      <c r="L1896" s="31" t="s">
        <v>280</v>
      </c>
      <c r="M1896" s="31" t="s">
        <v>120</v>
      </c>
      <c r="N1896" s="31" t="s">
        <v>88</v>
      </c>
      <c r="O1896" s="31"/>
      <c r="P1896" s="31" t="s">
        <v>792</v>
      </c>
      <c r="Q1896" s="31"/>
      <c r="R1896" s="31"/>
      <c r="S1896" s="31"/>
      <c r="T1896" s="31" t="s">
        <v>13234</v>
      </c>
      <c r="U1896" s="31" t="s">
        <v>13229</v>
      </c>
      <c r="V1896" s="30" t="s">
        <v>13235</v>
      </c>
      <c r="W1896" s="31"/>
      <c r="X1896" s="31"/>
      <c r="Y1896" s="31"/>
      <c r="Z1896" s="31"/>
    </row>
    <row r="1897" ht="22.5" customHeight="1">
      <c r="A1897" s="30" t="s">
        <v>13236</v>
      </c>
      <c r="B1897" s="31" t="s">
        <v>5816</v>
      </c>
      <c r="C1897" s="33"/>
      <c r="D1897" s="31" t="s">
        <v>13237</v>
      </c>
      <c r="E1897" s="31" t="s">
        <v>13238</v>
      </c>
      <c r="F1897" s="31" t="s">
        <v>13239</v>
      </c>
      <c r="G1897" s="31" t="s">
        <v>35</v>
      </c>
      <c r="H1897" s="31" t="s">
        <v>142</v>
      </c>
      <c r="I1897" s="31" t="s">
        <v>712</v>
      </c>
      <c r="J1897" s="31" t="s">
        <v>84</v>
      </c>
      <c r="K1897" s="31" t="s">
        <v>85</v>
      </c>
      <c r="L1897" s="31" t="s">
        <v>86</v>
      </c>
      <c r="M1897" s="31" t="s">
        <v>120</v>
      </c>
      <c r="N1897" s="31" t="s">
        <v>88</v>
      </c>
      <c r="O1897" s="31"/>
      <c r="P1897" s="31"/>
      <c r="Q1897" s="31"/>
      <c r="R1897" s="31" t="s">
        <v>93</v>
      </c>
      <c r="S1897" s="31" t="s">
        <v>94</v>
      </c>
      <c r="T1897" s="31" t="s">
        <v>13240</v>
      </c>
      <c r="U1897" s="31" t="s">
        <v>13241</v>
      </c>
      <c r="V1897" s="31"/>
      <c r="W1897" s="31"/>
      <c r="X1897" s="31"/>
      <c r="Y1897" s="31"/>
      <c r="Z1897" s="31"/>
    </row>
    <row r="1898" ht="22.5" customHeight="1">
      <c r="A1898" s="30" t="s">
        <v>13242</v>
      </c>
      <c r="B1898" s="31" t="s">
        <v>13243</v>
      </c>
      <c r="C1898" s="33"/>
      <c r="D1898" s="31" t="s">
        <v>13244</v>
      </c>
      <c r="E1898" s="31" t="s">
        <v>13245</v>
      </c>
      <c r="F1898" s="31" t="s">
        <v>13246</v>
      </c>
      <c r="G1898" s="31" t="s">
        <v>35</v>
      </c>
      <c r="H1898" s="31" t="s">
        <v>142</v>
      </c>
      <c r="I1898" s="31" t="s">
        <v>13247</v>
      </c>
      <c r="J1898" s="31" t="s">
        <v>184</v>
      </c>
      <c r="K1898" s="31" t="s">
        <v>173</v>
      </c>
      <c r="L1898" s="31" t="s">
        <v>226</v>
      </c>
      <c r="M1898" s="31" t="s">
        <v>52</v>
      </c>
      <c r="N1898" s="31" t="s">
        <v>144</v>
      </c>
      <c r="O1898" s="31"/>
      <c r="P1898" s="31"/>
      <c r="Q1898" s="31"/>
      <c r="R1898" s="31" t="s">
        <v>93</v>
      </c>
      <c r="S1898" s="31" t="s">
        <v>94</v>
      </c>
      <c r="T1898" s="31" t="s">
        <v>13248</v>
      </c>
      <c r="U1898" s="31" t="s">
        <v>13249</v>
      </c>
      <c r="V1898" s="31"/>
      <c r="W1898" s="31"/>
      <c r="X1898" s="31"/>
      <c r="Y1898" s="31"/>
      <c r="Z1898" s="31"/>
    </row>
    <row r="1899" ht="22.5" customHeight="1">
      <c r="A1899" s="30" t="s">
        <v>13250</v>
      </c>
      <c r="B1899" s="31" t="s">
        <v>13251</v>
      </c>
      <c r="C1899" s="33"/>
      <c r="D1899" s="31" t="s">
        <v>13252</v>
      </c>
      <c r="E1899" s="31" t="s">
        <v>13253</v>
      </c>
      <c r="F1899" s="31" t="s">
        <v>13254</v>
      </c>
      <c r="G1899" s="31" t="s">
        <v>30</v>
      </c>
      <c r="H1899" s="31" t="s">
        <v>142</v>
      </c>
      <c r="I1899" s="31" t="s">
        <v>877</v>
      </c>
      <c r="J1899" s="31" t="s">
        <v>84</v>
      </c>
      <c r="K1899" s="31" t="s">
        <v>173</v>
      </c>
      <c r="L1899" s="31" t="s">
        <v>226</v>
      </c>
      <c r="M1899" s="31" t="s">
        <v>41</v>
      </c>
      <c r="N1899" s="31" t="s">
        <v>120</v>
      </c>
      <c r="O1899" s="31" t="s">
        <v>13255</v>
      </c>
      <c r="P1899" s="31"/>
      <c r="Q1899" s="30" t="s">
        <v>13256</v>
      </c>
      <c r="R1899" s="31" t="s">
        <v>93</v>
      </c>
      <c r="S1899" s="31" t="s">
        <v>11997</v>
      </c>
      <c r="T1899" s="31" t="s">
        <v>13257</v>
      </c>
      <c r="U1899" s="31" t="s">
        <v>13258</v>
      </c>
      <c r="V1899" s="31"/>
      <c r="W1899" s="31"/>
      <c r="X1899" s="31"/>
      <c r="Y1899" s="31"/>
      <c r="Z1899" s="31" t="s">
        <v>13259</v>
      </c>
    </row>
    <row r="1900" ht="22.5" customHeight="1">
      <c r="A1900" s="30" t="s">
        <v>13260</v>
      </c>
      <c r="B1900" s="31" t="s">
        <v>13261</v>
      </c>
      <c r="C1900" s="33"/>
      <c r="D1900" s="31" t="s">
        <v>13262</v>
      </c>
      <c r="E1900" s="31" t="s">
        <v>13263</v>
      </c>
      <c r="F1900" s="31"/>
      <c r="G1900" s="31" t="s">
        <v>30</v>
      </c>
      <c r="H1900" s="31" t="s">
        <v>142</v>
      </c>
      <c r="I1900" s="31" t="s">
        <v>2689</v>
      </c>
      <c r="J1900" s="31" t="s">
        <v>84</v>
      </c>
      <c r="K1900" s="31"/>
      <c r="L1900" s="31"/>
      <c r="M1900" s="31" t="s">
        <v>52</v>
      </c>
      <c r="N1900" s="31" t="s">
        <v>144</v>
      </c>
      <c r="O1900" s="31"/>
      <c r="P1900" s="31"/>
      <c r="Q1900" s="31"/>
      <c r="R1900" s="31"/>
      <c r="S1900" s="31"/>
      <c r="T1900" s="31" t="s">
        <v>13264</v>
      </c>
      <c r="U1900" s="31" t="s">
        <v>13265</v>
      </c>
      <c r="V1900" s="31"/>
      <c r="W1900" s="31"/>
      <c r="X1900" s="31"/>
      <c r="Y1900" s="31"/>
      <c r="Z1900" s="31"/>
    </row>
    <row r="1901" ht="22.5" customHeight="1">
      <c r="A1901" s="30" t="s">
        <v>13266</v>
      </c>
      <c r="B1901" s="31" t="s">
        <v>13267</v>
      </c>
      <c r="C1901" s="33"/>
      <c r="D1901" s="31" t="s">
        <v>13268</v>
      </c>
      <c r="E1901" s="31" t="s">
        <v>13269</v>
      </c>
      <c r="F1901" s="31"/>
      <c r="G1901" s="31" t="s">
        <v>30</v>
      </c>
      <c r="H1901" s="31" t="s">
        <v>142</v>
      </c>
      <c r="I1901" s="31"/>
      <c r="J1901" s="31"/>
      <c r="K1901" s="31"/>
      <c r="L1901" s="31"/>
      <c r="M1901" s="31"/>
      <c r="N1901" s="31"/>
      <c r="O1901" s="31"/>
      <c r="P1901" s="31"/>
      <c r="Q1901" s="31"/>
      <c r="R1901" s="31"/>
      <c r="S1901" s="31"/>
      <c r="T1901" s="31" t="s">
        <v>13270</v>
      </c>
      <c r="U1901" s="31" t="s">
        <v>13271</v>
      </c>
      <c r="V1901" s="31"/>
      <c r="W1901" s="31"/>
      <c r="X1901" s="31"/>
      <c r="Y1901" s="31"/>
      <c r="Z1901" s="31"/>
    </row>
    <row r="1902" ht="22.5" customHeight="1">
      <c r="A1902" s="30" t="s">
        <v>13272</v>
      </c>
      <c r="B1902" s="31" t="s">
        <v>187</v>
      </c>
      <c r="C1902" s="33"/>
      <c r="D1902" s="31" t="s">
        <v>13273</v>
      </c>
      <c r="E1902" s="31" t="s">
        <v>13274</v>
      </c>
      <c r="F1902" s="31" t="s">
        <v>13275</v>
      </c>
      <c r="G1902" s="31" t="s">
        <v>30</v>
      </c>
      <c r="H1902" s="31" t="s">
        <v>142</v>
      </c>
      <c r="I1902" s="31" t="s">
        <v>13276</v>
      </c>
      <c r="J1902" s="31" t="s">
        <v>84</v>
      </c>
      <c r="K1902" s="31" t="s">
        <v>85</v>
      </c>
      <c r="L1902" s="31" t="s">
        <v>86</v>
      </c>
      <c r="M1902" s="31" t="s">
        <v>542</v>
      </c>
      <c r="N1902" s="31" t="s">
        <v>210</v>
      </c>
      <c r="O1902" s="31"/>
      <c r="P1902" s="31"/>
      <c r="Q1902" s="31"/>
      <c r="R1902" s="31" t="s">
        <v>93</v>
      </c>
      <c r="S1902" s="31" t="s">
        <v>94</v>
      </c>
      <c r="T1902" s="31" t="s">
        <v>13277</v>
      </c>
      <c r="U1902" s="31" t="s">
        <v>13278</v>
      </c>
      <c r="V1902" s="31"/>
      <c r="W1902" s="31"/>
      <c r="X1902" s="31"/>
      <c r="Y1902" s="31"/>
      <c r="Z1902" s="31"/>
    </row>
    <row r="1903" ht="22.5" customHeight="1">
      <c r="A1903" s="30" t="s">
        <v>13279</v>
      </c>
      <c r="B1903" s="31" t="s">
        <v>13280</v>
      </c>
      <c r="C1903" s="33"/>
      <c r="D1903" s="31" t="s">
        <v>13281</v>
      </c>
      <c r="E1903" s="31" t="s">
        <v>13282</v>
      </c>
      <c r="F1903" s="31"/>
      <c r="G1903" s="31" t="s">
        <v>35</v>
      </c>
      <c r="H1903" s="31" t="s">
        <v>142</v>
      </c>
      <c r="I1903" s="31" t="s">
        <v>351</v>
      </c>
      <c r="J1903" s="31" t="s">
        <v>84</v>
      </c>
      <c r="K1903" s="31"/>
      <c r="L1903" s="31"/>
      <c r="M1903" s="31" t="s">
        <v>41</v>
      </c>
      <c r="N1903" s="31" t="s">
        <v>120</v>
      </c>
      <c r="O1903" s="31"/>
      <c r="P1903" s="31"/>
      <c r="Q1903" s="31"/>
      <c r="R1903" s="31"/>
      <c r="S1903" s="31"/>
      <c r="T1903" s="31" t="s">
        <v>13283</v>
      </c>
      <c r="U1903" s="31" t="s">
        <v>13284</v>
      </c>
      <c r="V1903" s="31"/>
      <c r="W1903" s="31"/>
      <c r="X1903" s="31"/>
      <c r="Y1903" s="31"/>
      <c r="Z1903" s="31"/>
    </row>
    <row r="1904" ht="22.5" customHeight="1">
      <c r="A1904" s="30" t="s">
        <v>13285</v>
      </c>
      <c r="B1904" s="31" t="s">
        <v>13286</v>
      </c>
      <c r="C1904" s="33"/>
      <c r="D1904" s="31" t="s">
        <v>13287</v>
      </c>
      <c r="E1904" s="31" t="s">
        <v>13288</v>
      </c>
      <c r="F1904" s="31" t="s">
        <v>13289</v>
      </c>
      <c r="G1904" s="31" t="s">
        <v>23</v>
      </c>
      <c r="H1904" s="31" t="s">
        <v>142</v>
      </c>
      <c r="I1904" s="31" t="s">
        <v>8922</v>
      </c>
      <c r="J1904" s="31" t="s">
        <v>84</v>
      </c>
      <c r="K1904" s="31" t="s">
        <v>173</v>
      </c>
      <c r="L1904" s="31" t="s">
        <v>131</v>
      </c>
      <c r="M1904" s="31" t="s">
        <v>88</v>
      </c>
      <c r="N1904" s="31" t="s">
        <v>89</v>
      </c>
      <c r="O1904" s="31"/>
      <c r="P1904" s="31"/>
      <c r="Q1904" s="31"/>
      <c r="R1904" s="31" t="s">
        <v>93</v>
      </c>
      <c r="S1904" s="31" t="s">
        <v>94</v>
      </c>
      <c r="T1904" s="31" t="s">
        <v>13290</v>
      </c>
      <c r="U1904" s="31" t="s">
        <v>13291</v>
      </c>
      <c r="V1904" s="31"/>
      <c r="W1904" s="31"/>
      <c r="X1904" s="31"/>
      <c r="Y1904" s="31"/>
      <c r="Z1904" s="31"/>
    </row>
    <row r="1905" ht="22.5" customHeight="1">
      <c r="A1905" s="30" t="s">
        <v>13292</v>
      </c>
      <c r="B1905" s="31" t="s">
        <v>13293</v>
      </c>
      <c r="C1905" s="33"/>
      <c r="D1905" s="31" t="s">
        <v>13294</v>
      </c>
      <c r="E1905" s="31" t="s">
        <v>13295</v>
      </c>
      <c r="F1905" s="31"/>
      <c r="G1905" s="31" t="s">
        <v>23</v>
      </c>
      <c r="H1905" s="31" t="s">
        <v>142</v>
      </c>
      <c r="I1905" s="31"/>
      <c r="J1905" s="31"/>
      <c r="K1905" s="31"/>
      <c r="L1905" s="31"/>
      <c r="M1905" s="31"/>
      <c r="N1905" s="31"/>
      <c r="O1905" s="31"/>
      <c r="P1905" s="31"/>
      <c r="Q1905" s="31"/>
      <c r="R1905" s="31"/>
      <c r="S1905" s="31"/>
      <c r="T1905" s="31" t="s">
        <v>13296</v>
      </c>
      <c r="U1905" s="31" t="s">
        <v>13297</v>
      </c>
      <c r="V1905" s="31"/>
      <c r="W1905" s="31"/>
      <c r="X1905" s="31"/>
      <c r="Y1905" s="31"/>
      <c r="Z1905" s="31"/>
    </row>
    <row r="1906" ht="22.5" customHeight="1">
      <c r="A1906" s="30" t="s">
        <v>13298</v>
      </c>
      <c r="B1906" s="31" t="s">
        <v>13299</v>
      </c>
      <c r="C1906" s="33"/>
      <c r="D1906" s="31" t="s">
        <v>13300</v>
      </c>
      <c r="E1906" s="31" t="s">
        <v>13301</v>
      </c>
      <c r="F1906" s="31"/>
      <c r="G1906" s="31" t="s">
        <v>23</v>
      </c>
      <c r="H1906" s="31" t="s">
        <v>142</v>
      </c>
      <c r="I1906" s="31" t="s">
        <v>271</v>
      </c>
      <c r="J1906" s="31" t="s">
        <v>377</v>
      </c>
      <c r="K1906" s="31"/>
      <c r="L1906" s="31"/>
      <c r="M1906" s="31" t="s">
        <v>41</v>
      </c>
      <c r="N1906" s="31" t="s">
        <v>120</v>
      </c>
      <c r="O1906" s="31"/>
      <c r="P1906" s="31"/>
      <c r="Q1906" s="31"/>
      <c r="R1906" s="31"/>
      <c r="S1906" s="31"/>
      <c r="T1906" s="31" t="s">
        <v>13302</v>
      </c>
      <c r="U1906" s="31" t="s">
        <v>13303</v>
      </c>
      <c r="V1906" s="31"/>
      <c r="W1906" s="31"/>
      <c r="X1906" s="31"/>
      <c r="Y1906" s="31"/>
      <c r="Z1906" s="31"/>
    </row>
    <row r="1907" ht="22.5" customHeight="1">
      <c r="A1907" s="30" t="s">
        <v>13304</v>
      </c>
      <c r="B1907" s="31" t="s">
        <v>13305</v>
      </c>
      <c r="C1907" s="33"/>
      <c r="D1907" s="31" t="s">
        <v>13306</v>
      </c>
      <c r="E1907" s="31" t="s">
        <v>13307</v>
      </c>
      <c r="F1907" s="31" t="s">
        <v>13308</v>
      </c>
      <c r="G1907" s="31" t="s">
        <v>23</v>
      </c>
      <c r="H1907" s="31" t="s">
        <v>142</v>
      </c>
      <c r="I1907" s="31" t="s">
        <v>4087</v>
      </c>
      <c r="J1907" s="31" t="s">
        <v>84</v>
      </c>
      <c r="K1907" s="31" t="s">
        <v>173</v>
      </c>
      <c r="L1907" s="31" t="s">
        <v>131</v>
      </c>
      <c r="M1907" s="31" t="s">
        <v>41</v>
      </c>
      <c r="N1907" s="31" t="s">
        <v>120</v>
      </c>
      <c r="O1907" s="31" t="s">
        <v>13309</v>
      </c>
      <c r="P1907" s="31" t="s">
        <v>1244</v>
      </c>
      <c r="Q1907" s="31"/>
      <c r="R1907" s="31" t="s">
        <v>93</v>
      </c>
      <c r="S1907" s="31" t="s">
        <v>231</v>
      </c>
      <c r="T1907" s="31" t="s">
        <v>13310</v>
      </c>
      <c r="U1907" s="31" t="s">
        <v>13311</v>
      </c>
      <c r="V1907" s="31"/>
      <c r="W1907" s="31"/>
      <c r="X1907" s="31"/>
      <c r="Y1907" s="31"/>
      <c r="Z1907" s="31"/>
    </row>
    <row r="1908" ht="22.5" customHeight="1">
      <c r="A1908" s="30" t="s">
        <v>13312</v>
      </c>
      <c r="B1908" s="31" t="s">
        <v>13313</v>
      </c>
      <c r="C1908" s="33"/>
      <c r="D1908" s="31" t="s">
        <v>13314</v>
      </c>
      <c r="E1908" s="31" t="s">
        <v>13315</v>
      </c>
      <c r="F1908" s="31"/>
      <c r="G1908" s="31" t="s">
        <v>23</v>
      </c>
      <c r="H1908" s="31" t="s">
        <v>142</v>
      </c>
      <c r="I1908" s="31" t="s">
        <v>119</v>
      </c>
      <c r="J1908" s="31" t="s">
        <v>84</v>
      </c>
      <c r="K1908" s="31"/>
      <c r="L1908" s="31"/>
      <c r="M1908" s="31" t="s">
        <v>41</v>
      </c>
      <c r="N1908" s="31" t="s">
        <v>120</v>
      </c>
      <c r="O1908" s="31"/>
      <c r="P1908" s="31"/>
      <c r="Q1908" s="31"/>
      <c r="R1908" s="31"/>
      <c r="S1908" s="31"/>
      <c r="T1908" s="31" t="s">
        <v>13316</v>
      </c>
      <c r="U1908" s="31" t="s">
        <v>13317</v>
      </c>
      <c r="V1908" s="31"/>
      <c r="W1908" s="31"/>
      <c r="X1908" s="31"/>
      <c r="Y1908" s="31"/>
      <c r="Z1908" s="31"/>
    </row>
    <row r="1909" ht="22.5" customHeight="1">
      <c r="A1909" s="30" t="s">
        <v>13318</v>
      </c>
      <c r="B1909" s="31" t="s">
        <v>13319</v>
      </c>
      <c r="C1909" s="33"/>
      <c r="D1909" s="31" t="s">
        <v>78</v>
      </c>
      <c r="E1909" s="31" t="s">
        <v>13320</v>
      </c>
      <c r="F1909" s="31"/>
      <c r="G1909" s="31"/>
      <c r="H1909" s="31" t="s">
        <v>82</v>
      </c>
      <c r="I1909" s="31"/>
      <c r="J1909" s="31"/>
      <c r="K1909" s="31"/>
      <c r="L1909" s="31"/>
      <c r="M1909" s="31"/>
      <c r="N1909" s="31"/>
      <c r="O1909" s="31"/>
      <c r="P1909" s="31"/>
      <c r="Q1909" s="31"/>
      <c r="R1909" s="31"/>
      <c r="S1909" s="31"/>
      <c r="T1909" s="31"/>
      <c r="U1909" s="31" t="s">
        <v>13321</v>
      </c>
      <c r="V1909" s="31"/>
      <c r="W1909" s="31"/>
      <c r="X1909" s="31"/>
      <c r="Y1909" s="31"/>
      <c r="Z1909" s="31"/>
    </row>
    <row r="1910" ht="22.5" customHeight="1">
      <c r="A1910" s="30" t="s">
        <v>13322</v>
      </c>
      <c r="B1910" s="31" t="s">
        <v>13323</v>
      </c>
      <c r="C1910" s="33"/>
      <c r="D1910" s="31" t="s">
        <v>78</v>
      </c>
      <c r="E1910" s="31" t="s">
        <v>13324</v>
      </c>
      <c r="F1910" s="31"/>
      <c r="G1910" s="31"/>
      <c r="H1910" s="31" t="s">
        <v>82</v>
      </c>
      <c r="I1910" s="31"/>
      <c r="J1910" s="31"/>
      <c r="K1910" s="31"/>
      <c r="L1910" s="31"/>
      <c r="M1910" s="31"/>
      <c r="N1910" s="31"/>
      <c r="O1910" s="31"/>
      <c r="P1910" s="31"/>
      <c r="Q1910" s="31"/>
      <c r="R1910" s="31"/>
      <c r="S1910" s="31"/>
      <c r="T1910" s="31"/>
      <c r="U1910" s="31" t="s">
        <v>13325</v>
      </c>
      <c r="V1910" s="31"/>
      <c r="W1910" s="31"/>
      <c r="X1910" s="31"/>
      <c r="Y1910" s="31"/>
      <c r="Z1910" s="31"/>
    </row>
    <row r="1911" ht="22.5" customHeight="1">
      <c r="A1911" s="30" t="s">
        <v>13326</v>
      </c>
      <c r="B1911" s="31" t="s">
        <v>13327</v>
      </c>
      <c r="C1911" s="33"/>
      <c r="D1911" s="31" t="s">
        <v>78</v>
      </c>
      <c r="E1911" s="31" t="s">
        <v>13328</v>
      </c>
      <c r="F1911" s="31" t="s">
        <v>13329</v>
      </c>
      <c r="G1911" s="31" t="s">
        <v>25</v>
      </c>
      <c r="H1911" s="31" t="s">
        <v>82</v>
      </c>
      <c r="I1911" s="31" t="s">
        <v>83</v>
      </c>
      <c r="J1911" s="31" t="s">
        <v>84</v>
      </c>
      <c r="K1911" s="31" t="s">
        <v>85</v>
      </c>
      <c r="L1911" s="31" t="s">
        <v>86</v>
      </c>
      <c r="M1911" s="31"/>
      <c r="N1911" s="31"/>
      <c r="O1911" s="31"/>
      <c r="P1911" s="31"/>
      <c r="Q1911" s="31"/>
      <c r="R1911" s="31"/>
      <c r="S1911" s="31" t="s">
        <v>379</v>
      </c>
      <c r="T1911" s="31"/>
      <c r="U1911" s="31" t="s">
        <v>13330</v>
      </c>
      <c r="V1911" s="31"/>
      <c r="W1911" s="31"/>
      <c r="X1911" s="31"/>
      <c r="Y1911" s="31"/>
      <c r="Z1911" s="31"/>
    </row>
    <row r="1912" ht="22.5" customHeight="1">
      <c r="A1912" s="30" t="s">
        <v>13331</v>
      </c>
      <c r="B1912" s="31" t="s">
        <v>13332</v>
      </c>
      <c r="C1912" s="33"/>
      <c r="D1912" s="31" t="s">
        <v>78</v>
      </c>
      <c r="E1912" s="31" t="s">
        <v>13333</v>
      </c>
      <c r="F1912" s="31" t="s">
        <v>13334</v>
      </c>
      <c r="G1912" s="31" t="s">
        <v>25</v>
      </c>
      <c r="H1912" s="31" t="s">
        <v>3595</v>
      </c>
      <c r="I1912" s="31" t="s">
        <v>490</v>
      </c>
      <c r="J1912" s="31" t="s">
        <v>84</v>
      </c>
      <c r="K1912" s="31" t="s">
        <v>107</v>
      </c>
      <c r="L1912" s="31" t="s">
        <v>131</v>
      </c>
      <c r="M1912" s="31" t="s">
        <v>120</v>
      </c>
      <c r="N1912" s="31" t="s">
        <v>88</v>
      </c>
      <c r="O1912" s="31"/>
      <c r="P1912" s="31" t="s">
        <v>1259</v>
      </c>
      <c r="Q1912" s="31"/>
      <c r="R1912" s="31" t="s">
        <v>93</v>
      </c>
      <c r="S1912" s="31" t="s">
        <v>321</v>
      </c>
      <c r="T1912" s="31" t="s">
        <v>13335</v>
      </c>
      <c r="U1912" s="31" t="s">
        <v>13336</v>
      </c>
      <c r="V1912" s="31"/>
      <c r="W1912" s="31" t="s">
        <v>123</v>
      </c>
      <c r="X1912" s="31"/>
      <c r="Y1912" s="31"/>
      <c r="Z1912" s="31"/>
    </row>
    <row r="1913" ht="22.5" customHeight="1">
      <c r="A1913" s="30" t="s">
        <v>13337</v>
      </c>
      <c r="B1913" s="31" t="s">
        <v>13338</v>
      </c>
      <c r="C1913" s="33"/>
      <c r="D1913" s="31" t="s">
        <v>78</v>
      </c>
      <c r="E1913" s="31" t="s">
        <v>13339</v>
      </c>
      <c r="F1913" s="31" t="s">
        <v>13340</v>
      </c>
      <c r="G1913" s="31" t="s">
        <v>23</v>
      </c>
      <c r="H1913" s="31" t="s">
        <v>82</v>
      </c>
      <c r="I1913" s="31" t="s">
        <v>596</v>
      </c>
      <c r="J1913" s="31" t="s">
        <v>84</v>
      </c>
      <c r="K1913" s="31" t="s">
        <v>107</v>
      </c>
      <c r="L1913" s="31" t="s">
        <v>280</v>
      </c>
      <c r="M1913" s="31" t="s">
        <v>185</v>
      </c>
      <c r="N1913" s="31" t="s">
        <v>41</v>
      </c>
      <c r="O1913" s="31"/>
      <c r="P1913" s="31" t="s">
        <v>4054</v>
      </c>
      <c r="Q1913" s="31"/>
      <c r="R1913" s="31"/>
      <c r="S1913" s="31"/>
      <c r="T1913" s="31" t="s">
        <v>11764</v>
      </c>
      <c r="U1913" s="31" t="s">
        <v>13341</v>
      </c>
      <c r="V1913" s="31"/>
      <c r="W1913" s="31"/>
      <c r="X1913" s="31"/>
      <c r="Y1913" s="31"/>
      <c r="Z1913" s="31"/>
    </row>
    <row r="1914" ht="22.5" customHeight="1">
      <c r="A1914" s="30" t="s">
        <v>13342</v>
      </c>
      <c r="B1914" s="31" t="s">
        <v>13343</v>
      </c>
      <c r="C1914" s="33"/>
      <c r="D1914" s="31" t="s">
        <v>13344</v>
      </c>
      <c r="E1914" s="31" t="s">
        <v>13345</v>
      </c>
      <c r="F1914" s="31" t="s">
        <v>13346</v>
      </c>
      <c r="G1914" s="31" t="s">
        <v>4280</v>
      </c>
      <c r="H1914" s="31" t="s">
        <v>406</v>
      </c>
      <c r="I1914" s="31" t="s">
        <v>319</v>
      </c>
      <c r="J1914" s="31" t="s">
        <v>377</v>
      </c>
      <c r="K1914" s="31" t="s">
        <v>107</v>
      </c>
      <c r="L1914" s="31" t="s">
        <v>86</v>
      </c>
      <c r="M1914" s="31" t="s">
        <v>89</v>
      </c>
      <c r="N1914" s="31" t="s">
        <v>108</v>
      </c>
      <c r="O1914" s="31"/>
      <c r="P1914" s="31" t="s">
        <v>5949</v>
      </c>
      <c r="Q1914" s="31"/>
      <c r="R1914" s="31"/>
      <c r="S1914" s="31"/>
      <c r="T1914" s="31" t="s">
        <v>13347</v>
      </c>
      <c r="U1914" s="31" t="s">
        <v>13348</v>
      </c>
      <c r="V1914" s="31"/>
      <c r="W1914" s="31"/>
      <c r="X1914" s="31"/>
      <c r="Y1914" s="31"/>
      <c r="Z1914" s="31"/>
    </row>
    <row r="1915" ht="22.5" customHeight="1">
      <c r="A1915" s="30" t="s">
        <v>13349</v>
      </c>
      <c r="B1915" s="31" t="s">
        <v>13350</v>
      </c>
      <c r="C1915" s="33"/>
      <c r="D1915" s="31" t="s">
        <v>13351</v>
      </c>
      <c r="E1915" s="31" t="s">
        <v>13352</v>
      </c>
      <c r="F1915" s="31"/>
      <c r="G1915" s="31"/>
      <c r="H1915" s="31" t="s">
        <v>385</v>
      </c>
      <c r="I1915" s="31"/>
      <c r="J1915" s="31"/>
      <c r="K1915" s="31"/>
      <c r="L1915" s="31"/>
      <c r="M1915" s="31"/>
      <c r="N1915" s="31"/>
      <c r="O1915" s="31"/>
      <c r="P1915" s="31"/>
      <c r="Q1915" s="31"/>
      <c r="R1915" s="31"/>
      <c r="S1915" s="31"/>
      <c r="T1915" s="31"/>
      <c r="U1915" s="31" t="s">
        <v>13353</v>
      </c>
      <c r="V1915" s="31"/>
      <c r="W1915" s="31"/>
      <c r="X1915" s="31"/>
      <c r="Y1915" s="31"/>
      <c r="Z1915" s="31"/>
    </row>
    <row r="1916" ht="22.5" customHeight="1">
      <c r="A1916" s="30" t="s">
        <v>13354</v>
      </c>
      <c r="B1916" s="31" t="s">
        <v>13355</v>
      </c>
      <c r="C1916" s="33"/>
      <c r="D1916" s="31" t="s">
        <v>13356</v>
      </c>
      <c r="E1916" s="31" t="s">
        <v>13357</v>
      </c>
      <c r="F1916" s="31"/>
      <c r="G1916" s="31" t="s">
        <v>23</v>
      </c>
      <c r="H1916" s="31" t="s">
        <v>142</v>
      </c>
      <c r="I1916" s="31" t="s">
        <v>839</v>
      </c>
      <c r="J1916" s="31" t="s">
        <v>84</v>
      </c>
      <c r="K1916" s="31" t="s">
        <v>85</v>
      </c>
      <c r="L1916" s="31" t="s">
        <v>280</v>
      </c>
      <c r="M1916" s="31" t="s">
        <v>89</v>
      </c>
      <c r="N1916" s="31" t="s">
        <v>108</v>
      </c>
      <c r="O1916" s="31" t="s">
        <v>13358</v>
      </c>
      <c r="P1916" s="31" t="s">
        <v>109</v>
      </c>
      <c r="Q1916" s="30" t="s">
        <v>13359</v>
      </c>
      <c r="R1916" s="31" t="s">
        <v>93</v>
      </c>
      <c r="S1916" s="31" t="s">
        <v>3723</v>
      </c>
      <c r="T1916" s="31" t="s">
        <v>13360</v>
      </c>
      <c r="U1916" s="31" t="s">
        <v>13361</v>
      </c>
      <c r="V1916" s="30" t="s">
        <v>13362</v>
      </c>
      <c r="W1916" s="31"/>
      <c r="X1916" s="31"/>
      <c r="Y1916" s="31"/>
      <c r="Z1916" s="31"/>
    </row>
    <row r="1917" ht="22.5" customHeight="1">
      <c r="A1917" s="30" t="s">
        <v>13363</v>
      </c>
      <c r="B1917" s="31" t="s">
        <v>13364</v>
      </c>
      <c r="C1917" s="33"/>
      <c r="D1917" s="31" t="s">
        <v>13365</v>
      </c>
      <c r="E1917" s="31" t="s">
        <v>13366</v>
      </c>
      <c r="F1917" s="31" t="s">
        <v>13367</v>
      </c>
      <c r="G1917" s="31" t="s">
        <v>68</v>
      </c>
      <c r="H1917" s="31" t="s">
        <v>142</v>
      </c>
      <c r="I1917" s="31" t="s">
        <v>2689</v>
      </c>
      <c r="J1917" s="31" t="s">
        <v>84</v>
      </c>
      <c r="K1917" s="31" t="s">
        <v>85</v>
      </c>
      <c r="L1917" s="31" t="s">
        <v>280</v>
      </c>
      <c r="M1917" s="31" t="s">
        <v>108</v>
      </c>
      <c r="N1917" s="31" t="s">
        <v>101</v>
      </c>
      <c r="O1917" s="31"/>
      <c r="P1917" s="31" t="s">
        <v>2755</v>
      </c>
      <c r="Q1917" s="31"/>
      <c r="R1917" s="31" t="s">
        <v>93</v>
      </c>
      <c r="S1917" s="31" t="s">
        <v>4393</v>
      </c>
      <c r="T1917" s="31" t="s">
        <v>13368</v>
      </c>
      <c r="U1917" s="31" t="s">
        <v>13369</v>
      </c>
      <c r="V1917" s="30" t="s">
        <v>13370</v>
      </c>
      <c r="W1917" s="31"/>
      <c r="X1917" s="31"/>
      <c r="Y1917" s="31"/>
      <c r="Z1917" s="31"/>
    </row>
    <row r="1918" ht="22.5" customHeight="1">
      <c r="A1918" s="30" t="s">
        <v>13371</v>
      </c>
      <c r="B1918" s="31" t="s">
        <v>13372</v>
      </c>
      <c r="C1918" s="33"/>
      <c r="D1918" s="31" t="s">
        <v>13373</v>
      </c>
      <c r="E1918" s="31" t="s">
        <v>13374</v>
      </c>
      <c r="F1918" s="31" t="s">
        <v>13375</v>
      </c>
      <c r="G1918" s="31" t="s">
        <v>25</v>
      </c>
      <c r="H1918" s="31" t="s">
        <v>142</v>
      </c>
      <c r="I1918" s="31" t="s">
        <v>1242</v>
      </c>
      <c r="J1918" s="31" t="s">
        <v>377</v>
      </c>
      <c r="K1918" s="31" t="s">
        <v>85</v>
      </c>
      <c r="L1918" s="31" t="s">
        <v>86</v>
      </c>
      <c r="M1918" s="31" t="s">
        <v>152</v>
      </c>
      <c r="N1918" s="31" t="s">
        <v>153</v>
      </c>
      <c r="O1918" s="31"/>
      <c r="P1918" s="31" t="s">
        <v>8888</v>
      </c>
      <c r="Q1918" s="31"/>
      <c r="R1918" s="31" t="s">
        <v>93</v>
      </c>
      <c r="S1918" s="31" t="s">
        <v>815</v>
      </c>
      <c r="T1918" s="31" t="s">
        <v>13376</v>
      </c>
      <c r="U1918" s="31" t="s">
        <v>13377</v>
      </c>
      <c r="V1918" s="31"/>
      <c r="W1918" s="31"/>
      <c r="X1918" s="31" t="s">
        <v>1230</v>
      </c>
      <c r="Y1918" s="31"/>
      <c r="Z1918" s="31"/>
    </row>
    <row r="1919" ht="22.5" customHeight="1">
      <c r="A1919" s="30" t="s">
        <v>13378</v>
      </c>
      <c r="B1919" s="31" t="s">
        <v>13379</v>
      </c>
      <c r="C1919" s="33"/>
      <c r="D1919" s="31" t="s">
        <v>13380</v>
      </c>
      <c r="E1919" s="31" t="s">
        <v>13381</v>
      </c>
      <c r="F1919" s="31"/>
      <c r="G1919" s="31" t="s">
        <v>25</v>
      </c>
      <c r="H1919" s="31" t="s">
        <v>142</v>
      </c>
      <c r="I1919" s="31"/>
      <c r="J1919" s="31"/>
      <c r="K1919" s="31"/>
      <c r="L1919" s="31"/>
      <c r="M1919" s="31"/>
      <c r="N1919" s="31"/>
      <c r="O1919" s="31"/>
      <c r="P1919" s="31"/>
      <c r="Q1919" s="31"/>
      <c r="R1919" s="31"/>
      <c r="S1919" s="31"/>
      <c r="T1919" s="31" t="s">
        <v>13382</v>
      </c>
      <c r="U1919" s="31" t="s">
        <v>13383</v>
      </c>
      <c r="V1919" s="31"/>
      <c r="W1919" s="31"/>
      <c r="X1919" s="31"/>
      <c r="Y1919" s="31"/>
      <c r="Z1919" s="31"/>
    </row>
    <row r="1920" ht="22.5" customHeight="1">
      <c r="A1920" s="30" t="s">
        <v>13384</v>
      </c>
      <c r="B1920" s="31" t="s">
        <v>13385</v>
      </c>
      <c r="C1920" s="33"/>
      <c r="D1920" s="31" t="s">
        <v>13386</v>
      </c>
      <c r="E1920" s="31" t="s">
        <v>13387</v>
      </c>
      <c r="F1920" s="31"/>
      <c r="G1920" s="31" t="s">
        <v>30</v>
      </c>
      <c r="H1920" s="31" t="s">
        <v>129</v>
      </c>
      <c r="I1920" s="31" t="s">
        <v>585</v>
      </c>
      <c r="J1920" s="31" t="s">
        <v>84</v>
      </c>
      <c r="K1920" s="31" t="s">
        <v>107</v>
      </c>
      <c r="L1920" s="31" t="s">
        <v>86</v>
      </c>
      <c r="M1920" s="31" t="s">
        <v>89</v>
      </c>
      <c r="N1920" s="31" t="s">
        <v>108</v>
      </c>
      <c r="O1920" s="31"/>
      <c r="P1920" s="31" t="s">
        <v>12282</v>
      </c>
      <c r="Q1920" s="31"/>
      <c r="R1920" s="31"/>
      <c r="S1920" s="31"/>
      <c r="T1920" s="31" t="s">
        <v>6918</v>
      </c>
      <c r="U1920" s="31" t="s">
        <v>13388</v>
      </c>
      <c r="V1920" s="30" t="s">
        <v>13389</v>
      </c>
      <c r="W1920" s="31"/>
      <c r="X1920" s="31"/>
      <c r="Y1920" s="31"/>
      <c r="Z1920" s="31"/>
    </row>
    <row r="1921" ht="22.5" customHeight="1">
      <c r="A1921" s="30" t="s">
        <v>13390</v>
      </c>
      <c r="B1921" s="31" t="s">
        <v>13391</v>
      </c>
      <c r="C1921" s="33"/>
      <c r="D1921" s="31" t="s">
        <v>13392</v>
      </c>
      <c r="E1921" s="31" t="s">
        <v>13393</v>
      </c>
      <c r="F1921" s="31"/>
      <c r="G1921" s="31" t="s">
        <v>25</v>
      </c>
      <c r="H1921" s="31" t="s">
        <v>129</v>
      </c>
      <c r="I1921" s="31" t="s">
        <v>585</v>
      </c>
      <c r="J1921" s="31" t="s">
        <v>84</v>
      </c>
      <c r="K1921" s="31" t="s">
        <v>173</v>
      </c>
      <c r="L1921" s="31" t="s">
        <v>654</v>
      </c>
      <c r="M1921" s="31" t="s">
        <v>108</v>
      </c>
      <c r="N1921" s="31" t="s">
        <v>101</v>
      </c>
      <c r="O1921" s="31"/>
      <c r="P1921" s="31" t="s">
        <v>320</v>
      </c>
      <c r="Q1921" s="31"/>
      <c r="R1921" s="31"/>
      <c r="S1921" s="31"/>
      <c r="T1921" s="31" t="s">
        <v>1432</v>
      </c>
      <c r="U1921" s="31" t="s">
        <v>13394</v>
      </c>
      <c r="V1921" s="30" t="s">
        <v>13395</v>
      </c>
      <c r="W1921" s="31"/>
      <c r="X1921" s="31"/>
      <c r="Y1921" s="31"/>
      <c r="Z1921" s="31"/>
    </row>
    <row r="1922" ht="22.5" customHeight="1">
      <c r="A1922" s="30" t="s">
        <v>13396</v>
      </c>
      <c r="B1922" s="31" t="s">
        <v>13397</v>
      </c>
      <c r="C1922" s="33"/>
      <c r="D1922" s="31" t="s">
        <v>13398</v>
      </c>
      <c r="E1922" s="31" t="s">
        <v>13399</v>
      </c>
      <c r="F1922" s="31" t="s">
        <v>13400</v>
      </c>
      <c r="G1922" s="31" t="s">
        <v>23</v>
      </c>
      <c r="H1922" s="31" t="s">
        <v>142</v>
      </c>
      <c r="I1922" s="31" t="s">
        <v>1663</v>
      </c>
      <c r="J1922" s="31" t="s">
        <v>84</v>
      </c>
      <c r="K1922" s="31" t="s">
        <v>107</v>
      </c>
      <c r="L1922" s="31" t="s">
        <v>654</v>
      </c>
      <c r="M1922" s="31" t="s">
        <v>41</v>
      </c>
      <c r="N1922" s="31" t="s">
        <v>120</v>
      </c>
      <c r="O1922" s="31"/>
      <c r="P1922" s="31" t="s">
        <v>687</v>
      </c>
      <c r="Q1922" s="31"/>
      <c r="R1922" s="31" t="s">
        <v>93</v>
      </c>
      <c r="S1922" s="31" t="s">
        <v>321</v>
      </c>
      <c r="T1922" s="31" t="s">
        <v>13401</v>
      </c>
      <c r="U1922" s="31" t="s">
        <v>13402</v>
      </c>
      <c r="V1922" s="31"/>
      <c r="W1922" s="31"/>
      <c r="X1922" s="31"/>
      <c r="Y1922" s="31"/>
      <c r="Z1922" s="31"/>
    </row>
    <row r="1923" ht="22.5" customHeight="1">
      <c r="A1923" s="30" t="s">
        <v>13403</v>
      </c>
      <c r="B1923" s="31" t="s">
        <v>13404</v>
      </c>
      <c r="C1923" s="33"/>
      <c r="D1923" s="31" t="s">
        <v>13405</v>
      </c>
      <c r="E1923" s="31" t="s">
        <v>13406</v>
      </c>
      <c r="F1923" s="31"/>
      <c r="G1923" s="31" t="s">
        <v>25</v>
      </c>
      <c r="H1923" s="31" t="s">
        <v>142</v>
      </c>
      <c r="I1923" s="31" t="s">
        <v>11307</v>
      </c>
      <c r="J1923" s="31" t="s">
        <v>84</v>
      </c>
      <c r="K1923" s="31"/>
      <c r="L1923" s="31"/>
      <c r="M1923" s="31" t="s">
        <v>542</v>
      </c>
      <c r="N1923" s="31" t="s">
        <v>210</v>
      </c>
      <c r="O1923" s="31"/>
      <c r="P1923" s="31"/>
      <c r="Q1923" s="31"/>
      <c r="R1923" s="31"/>
      <c r="S1923" s="31"/>
      <c r="T1923" s="31" t="s">
        <v>13407</v>
      </c>
      <c r="U1923" s="31" t="s">
        <v>13408</v>
      </c>
      <c r="V1923" s="31"/>
      <c r="W1923" s="31"/>
      <c r="X1923" s="31"/>
      <c r="Y1923" s="31"/>
      <c r="Z1923" s="31"/>
    </row>
    <row r="1924" ht="22.5" customHeight="1">
      <c r="A1924" s="30" t="s">
        <v>13409</v>
      </c>
      <c r="B1924" s="31" t="s">
        <v>13410</v>
      </c>
      <c r="C1924" s="33"/>
      <c r="D1924" s="31" t="s">
        <v>13411</v>
      </c>
      <c r="E1924" s="31" t="s">
        <v>13412</v>
      </c>
      <c r="F1924" s="31" t="s">
        <v>13413</v>
      </c>
      <c r="G1924" s="31" t="s">
        <v>23</v>
      </c>
      <c r="H1924" s="31" t="s">
        <v>129</v>
      </c>
      <c r="I1924" s="31" t="s">
        <v>1098</v>
      </c>
      <c r="J1924" s="31" t="s">
        <v>84</v>
      </c>
      <c r="K1924" s="31" t="s">
        <v>107</v>
      </c>
      <c r="L1924" s="31" t="s">
        <v>654</v>
      </c>
      <c r="M1924" s="31" t="s">
        <v>41</v>
      </c>
      <c r="N1924" s="31" t="s">
        <v>120</v>
      </c>
      <c r="O1924" s="31"/>
      <c r="P1924" s="31" t="s">
        <v>1067</v>
      </c>
      <c r="Q1924" s="31"/>
      <c r="R1924" s="31"/>
      <c r="S1924" s="31" t="s">
        <v>133</v>
      </c>
      <c r="T1924" s="31" t="s">
        <v>11764</v>
      </c>
      <c r="U1924" s="31" t="s">
        <v>13414</v>
      </c>
      <c r="V1924" s="31"/>
      <c r="W1924" s="31"/>
      <c r="X1924" s="31"/>
      <c r="Y1924" s="31"/>
      <c r="Z1924" s="31"/>
    </row>
    <row r="1925" ht="22.5" customHeight="1">
      <c r="A1925" s="30" t="s">
        <v>13415</v>
      </c>
      <c r="B1925" s="31" t="s">
        <v>13416</v>
      </c>
      <c r="C1925" s="33"/>
      <c r="D1925" s="31" t="s">
        <v>13417</v>
      </c>
      <c r="E1925" s="31" t="s">
        <v>13418</v>
      </c>
      <c r="F1925" s="31"/>
      <c r="G1925" s="31" t="s">
        <v>68</v>
      </c>
      <c r="H1925" s="31" t="s">
        <v>142</v>
      </c>
      <c r="I1925" s="31" t="s">
        <v>119</v>
      </c>
      <c r="J1925" s="31" t="s">
        <v>377</v>
      </c>
      <c r="K1925" s="31"/>
      <c r="L1925" s="31"/>
      <c r="M1925" s="31" t="s">
        <v>41</v>
      </c>
      <c r="N1925" s="31" t="s">
        <v>120</v>
      </c>
      <c r="O1925" s="31"/>
      <c r="P1925" s="31"/>
      <c r="Q1925" s="31"/>
      <c r="R1925" s="31"/>
      <c r="S1925" s="31"/>
      <c r="T1925" s="31" t="s">
        <v>13419</v>
      </c>
      <c r="U1925" s="31" t="s">
        <v>13420</v>
      </c>
      <c r="V1925" s="31"/>
      <c r="W1925" s="31"/>
      <c r="X1925" s="31"/>
      <c r="Y1925" s="31"/>
      <c r="Z1925" s="31"/>
    </row>
    <row r="1926" ht="22.5" customHeight="1">
      <c r="A1926" s="30" t="s">
        <v>13421</v>
      </c>
      <c r="B1926" s="31" t="s">
        <v>13422</v>
      </c>
      <c r="C1926" s="33"/>
      <c r="D1926" s="31" t="s">
        <v>13423</v>
      </c>
      <c r="E1926" s="31" t="s">
        <v>13424</v>
      </c>
      <c r="F1926" s="31" t="s">
        <v>13425</v>
      </c>
      <c r="G1926" s="31" t="s">
        <v>23</v>
      </c>
      <c r="H1926" s="31" t="s">
        <v>142</v>
      </c>
      <c r="I1926" s="31" t="s">
        <v>5662</v>
      </c>
      <c r="J1926" s="31" t="s">
        <v>84</v>
      </c>
      <c r="K1926" s="31" t="s">
        <v>85</v>
      </c>
      <c r="L1926" s="31" t="s">
        <v>280</v>
      </c>
      <c r="M1926" s="31" t="s">
        <v>88</v>
      </c>
      <c r="N1926" s="31" t="s">
        <v>89</v>
      </c>
      <c r="O1926" s="31"/>
      <c r="P1926" s="31" t="s">
        <v>831</v>
      </c>
      <c r="Q1926" s="31"/>
      <c r="R1926" s="31"/>
      <c r="S1926" s="31"/>
      <c r="T1926" s="31" t="s">
        <v>13426</v>
      </c>
      <c r="U1926" s="31" t="s">
        <v>13427</v>
      </c>
      <c r="V1926" s="31"/>
      <c r="W1926" s="31"/>
      <c r="X1926" s="31"/>
      <c r="Y1926" s="31"/>
      <c r="Z1926" s="31"/>
    </row>
    <row r="1927" ht="22.5" customHeight="1">
      <c r="A1927" s="30" t="s">
        <v>13428</v>
      </c>
      <c r="B1927" s="31" t="s">
        <v>13429</v>
      </c>
      <c r="C1927" s="33"/>
      <c r="D1927" s="31" t="s">
        <v>13430</v>
      </c>
      <c r="E1927" s="31" t="s">
        <v>13431</v>
      </c>
      <c r="F1927" s="31"/>
      <c r="G1927" s="31" t="s">
        <v>23</v>
      </c>
      <c r="H1927" s="31" t="s">
        <v>142</v>
      </c>
      <c r="I1927" s="31" t="s">
        <v>303</v>
      </c>
      <c r="J1927" s="31" t="s">
        <v>84</v>
      </c>
      <c r="K1927" s="31"/>
      <c r="L1927" s="31"/>
      <c r="M1927" s="31" t="s">
        <v>52</v>
      </c>
      <c r="N1927" s="31" t="s">
        <v>120</v>
      </c>
      <c r="O1927" s="31"/>
      <c r="P1927" s="31"/>
      <c r="Q1927" s="31"/>
      <c r="R1927" s="31"/>
      <c r="S1927" s="31"/>
      <c r="T1927" s="31" t="s">
        <v>13432</v>
      </c>
      <c r="U1927" s="31" t="s">
        <v>13433</v>
      </c>
      <c r="V1927" s="31"/>
      <c r="W1927" s="31"/>
      <c r="X1927" s="31"/>
      <c r="Y1927" s="31"/>
      <c r="Z1927" s="31"/>
    </row>
    <row r="1928" ht="22.5" customHeight="1">
      <c r="A1928" s="30" t="s">
        <v>13434</v>
      </c>
      <c r="B1928" s="31" t="s">
        <v>13435</v>
      </c>
      <c r="C1928" s="33"/>
      <c r="D1928" s="31" t="s">
        <v>13436</v>
      </c>
      <c r="E1928" s="31" t="s">
        <v>13437</v>
      </c>
      <c r="F1928" s="31" t="s">
        <v>13438</v>
      </c>
      <c r="G1928" s="31" t="s">
        <v>23</v>
      </c>
      <c r="H1928" s="31" t="s">
        <v>142</v>
      </c>
      <c r="I1928" s="31" t="s">
        <v>13439</v>
      </c>
      <c r="J1928" s="31" t="s">
        <v>84</v>
      </c>
      <c r="K1928" s="31" t="s">
        <v>173</v>
      </c>
      <c r="L1928" s="31" t="s">
        <v>86</v>
      </c>
      <c r="M1928" s="31" t="s">
        <v>41</v>
      </c>
      <c r="N1928" s="31" t="s">
        <v>120</v>
      </c>
      <c r="O1928" s="31"/>
      <c r="P1928" s="31"/>
      <c r="Q1928" s="31"/>
      <c r="R1928" s="31" t="s">
        <v>93</v>
      </c>
      <c r="S1928" s="31" t="s">
        <v>94</v>
      </c>
      <c r="T1928" s="31" t="s">
        <v>13440</v>
      </c>
      <c r="U1928" s="31" t="s">
        <v>13441</v>
      </c>
      <c r="V1928" s="31"/>
      <c r="W1928" s="31"/>
      <c r="X1928" s="31"/>
      <c r="Y1928" s="31"/>
      <c r="Z1928" s="31"/>
    </row>
    <row r="1929" ht="22.5" customHeight="1">
      <c r="A1929" s="30" t="s">
        <v>13442</v>
      </c>
      <c r="B1929" s="31" t="s">
        <v>13443</v>
      </c>
      <c r="C1929" s="33"/>
      <c r="D1929" s="31" t="s">
        <v>13444</v>
      </c>
      <c r="E1929" s="31" t="s">
        <v>13445</v>
      </c>
      <c r="F1929" s="30" t="s">
        <v>13446</v>
      </c>
      <c r="G1929" s="31" t="s">
        <v>23</v>
      </c>
      <c r="H1929" s="31" t="s">
        <v>142</v>
      </c>
      <c r="I1929" s="31" t="s">
        <v>264</v>
      </c>
      <c r="J1929" s="31" t="s">
        <v>84</v>
      </c>
      <c r="K1929" s="31" t="s">
        <v>85</v>
      </c>
      <c r="L1929" s="31" t="s">
        <v>280</v>
      </c>
      <c r="M1929" s="31" t="s">
        <v>41</v>
      </c>
      <c r="N1929" s="31" t="s">
        <v>120</v>
      </c>
      <c r="O1929" s="31"/>
      <c r="P1929" s="31"/>
      <c r="Q1929" s="31"/>
      <c r="R1929" s="31"/>
      <c r="S1929" s="31"/>
      <c r="T1929" s="31" t="s">
        <v>13447</v>
      </c>
      <c r="U1929" s="31" t="s">
        <v>13448</v>
      </c>
      <c r="V1929" s="31"/>
      <c r="W1929" s="31"/>
      <c r="X1929" s="31"/>
      <c r="Y1929" s="31"/>
      <c r="Z1929" s="31"/>
    </row>
    <row r="1930" ht="22.5" customHeight="1">
      <c r="A1930" s="30" t="s">
        <v>13449</v>
      </c>
      <c r="B1930" s="31" t="s">
        <v>13450</v>
      </c>
      <c r="C1930" s="33"/>
      <c r="D1930" s="31" t="s">
        <v>13451</v>
      </c>
      <c r="E1930" s="31" t="s">
        <v>13452</v>
      </c>
      <c r="F1930" s="31"/>
      <c r="G1930" s="31" t="s">
        <v>23</v>
      </c>
      <c r="H1930" s="31" t="s">
        <v>142</v>
      </c>
      <c r="I1930" s="31" t="s">
        <v>336</v>
      </c>
      <c r="J1930" s="31" t="s">
        <v>84</v>
      </c>
      <c r="K1930" s="31"/>
      <c r="L1930" s="31"/>
      <c r="M1930" s="31" t="s">
        <v>41</v>
      </c>
      <c r="N1930" s="31" t="s">
        <v>120</v>
      </c>
      <c r="O1930" s="31"/>
      <c r="P1930" s="31"/>
      <c r="Q1930" s="31"/>
      <c r="R1930" s="31"/>
      <c r="S1930" s="31"/>
      <c r="T1930" s="31" t="s">
        <v>13453</v>
      </c>
      <c r="U1930" s="31" t="s">
        <v>13454</v>
      </c>
      <c r="V1930" s="31"/>
      <c r="W1930" s="31"/>
      <c r="X1930" s="31"/>
      <c r="Y1930" s="31"/>
      <c r="Z1930" s="31"/>
    </row>
    <row r="1931" ht="22.5" customHeight="1">
      <c r="A1931" s="30" t="s">
        <v>13455</v>
      </c>
      <c r="B1931" s="31" t="s">
        <v>13456</v>
      </c>
      <c r="C1931" s="33"/>
      <c r="D1931" s="31" t="s">
        <v>13457</v>
      </c>
      <c r="E1931" s="31" t="s">
        <v>13458</v>
      </c>
      <c r="F1931" s="31" t="s">
        <v>13459</v>
      </c>
      <c r="G1931" s="31" t="s">
        <v>38</v>
      </c>
      <c r="H1931" s="31" t="s">
        <v>142</v>
      </c>
      <c r="I1931" s="31" t="s">
        <v>319</v>
      </c>
      <c r="J1931" s="31" t="s">
        <v>84</v>
      </c>
      <c r="K1931" s="31" t="s">
        <v>107</v>
      </c>
      <c r="L1931" s="31" t="s">
        <v>280</v>
      </c>
      <c r="M1931" s="39" t="s">
        <v>227</v>
      </c>
      <c r="N1931" s="39" t="s">
        <v>228</v>
      </c>
      <c r="O1931" s="31"/>
      <c r="P1931" s="31" t="s">
        <v>701</v>
      </c>
      <c r="Q1931" s="30" t="s">
        <v>13460</v>
      </c>
      <c r="R1931" s="31" t="s">
        <v>93</v>
      </c>
      <c r="S1931" s="31" t="s">
        <v>1947</v>
      </c>
      <c r="T1931" s="31" t="s">
        <v>13461</v>
      </c>
      <c r="U1931" s="31" t="s">
        <v>13462</v>
      </c>
      <c r="V1931" s="31"/>
      <c r="W1931" s="31"/>
      <c r="X1931" s="31"/>
      <c r="Y1931" s="31"/>
      <c r="Z1931" s="31"/>
    </row>
    <row r="1932" ht="22.5" customHeight="1">
      <c r="A1932" s="30" t="s">
        <v>13463</v>
      </c>
      <c r="B1932" s="31" t="s">
        <v>13464</v>
      </c>
      <c r="C1932" s="33"/>
      <c r="D1932" s="31" t="s">
        <v>13465</v>
      </c>
      <c r="E1932" s="31" t="s">
        <v>13466</v>
      </c>
      <c r="F1932" s="31" t="s">
        <v>13467</v>
      </c>
      <c r="G1932" s="31" t="s">
        <v>38</v>
      </c>
      <c r="H1932" s="31" t="s">
        <v>142</v>
      </c>
      <c r="I1932" s="31" t="s">
        <v>2689</v>
      </c>
      <c r="J1932" s="31" t="s">
        <v>84</v>
      </c>
      <c r="K1932" s="31" t="s">
        <v>173</v>
      </c>
      <c r="L1932" s="31" t="s">
        <v>226</v>
      </c>
      <c r="M1932" s="31" t="s">
        <v>88</v>
      </c>
      <c r="N1932" s="31" t="s">
        <v>89</v>
      </c>
      <c r="O1932" s="31"/>
      <c r="P1932" s="31"/>
      <c r="Q1932" s="31"/>
      <c r="R1932" s="31" t="s">
        <v>93</v>
      </c>
      <c r="S1932" s="31" t="s">
        <v>94</v>
      </c>
      <c r="T1932" s="31" t="s">
        <v>13468</v>
      </c>
      <c r="U1932" s="31" t="s">
        <v>13469</v>
      </c>
      <c r="V1932" s="31"/>
      <c r="W1932" s="31"/>
      <c r="X1932" s="31"/>
      <c r="Y1932" s="31"/>
      <c r="Z1932" s="31"/>
    </row>
    <row r="1933" ht="22.5" customHeight="1">
      <c r="A1933" s="30" t="s">
        <v>13470</v>
      </c>
      <c r="B1933" s="31" t="s">
        <v>13471</v>
      </c>
      <c r="C1933" s="33"/>
      <c r="D1933" s="31" t="s">
        <v>13472</v>
      </c>
      <c r="E1933" s="31" t="s">
        <v>13473</v>
      </c>
      <c r="F1933" s="31" t="s">
        <v>13474</v>
      </c>
      <c r="G1933" s="31" t="s">
        <v>36</v>
      </c>
      <c r="H1933" s="31" t="s">
        <v>142</v>
      </c>
      <c r="I1933" s="31" t="s">
        <v>765</v>
      </c>
      <c r="J1933" s="31" t="s">
        <v>84</v>
      </c>
      <c r="K1933" s="31" t="s">
        <v>85</v>
      </c>
      <c r="L1933" s="31" t="s">
        <v>654</v>
      </c>
      <c r="M1933" s="31" t="s">
        <v>52</v>
      </c>
      <c r="N1933" s="31" t="s">
        <v>144</v>
      </c>
      <c r="O1933" s="31"/>
      <c r="P1933" s="31" t="s">
        <v>281</v>
      </c>
      <c r="Q1933" s="31"/>
      <c r="R1933" s="31"/>
      <c r="S1933" s="31"/>
      <c r="T1933" s="31" t="s">
        <v>13475</v>
      </c>
      <c r="U1933" s="31" t="s">
        <v>13476</v>
      </c>
      <c r="V1933" s="31"/>
      <c r="W1933" s="31"/>
      <c r="X1933" s="31"/>
      <c r="Y1933" s="31"/>
      <c r="Z1933" s="31"/>
    </row>
    <row r="1934" ht="22.5" customHeight="1">
      <c r="A1934" s="30" t="s">
        <v>13477</v>
      </c>
      <c r="B1934" s="31" t="s">
        <v>13478</v>
      </c>
      <c r="C1934" s="33"/>
      <c r="D1934" s="31" t="s">
        <v>13479</v>
      </c>
      <c r="E1934" s="31" t="s">
        <v>13480</v>
      </c>
      <c r="F1934" s="31"/>
      <c r="G1934" s="31" t="s">
        <v>38</v>
      </c>
      <c r="H1934" s="31" t="s">
        <v>142</v>
      </c>
      <c r="I1934" s="31" t="s">
        <v>264</v>
      </c>
      <c r="J1934" s="31" t="s">
        <v>84</v>
      </c>
      <c r="K1934" s="31"/>
      <c r="L1934" s="31"/>
      <c r="M1934" s="39" t="s">
        <v>227</v>
      </c>
      <c r="N1934" s="39" t="s">
        <v>228</v>
      </c>
      <c r="O1934" s="31"/>
      <c r="P1934" s="31"/>
      <c r="Q1934" s="31"/>
      <c r="R1934" s="31"/>
      <c r="S1934" s="31"/>
      <c r="T1934" s="31" t="s">
        <v>13481</v>
      </c>
      <c r="U1934" s="31" t="s">
        <v>13482</v>
      </c>
      <c r="V1934" s="31"/>
      <c r="W1934" s="31"/>
      <c r="X1934" s="31"/>
      <c r="Y1934" s="31"/>
      <c r="Z1934" s="31"/>
    </row>
    <row r="1935" ht="22.5" customHeight="1">
      <c r="A1935" s="30" t="s">
        <v>13483</v>
      </c>
      <c r="B1935" s="31" t="s">
        <v>13484</v>
      </c>
      <c r="C1935" s="33"/>
      <c r="D1935" s="31" t="s">
        <v>13485</v>
      </c>
      <c r="E1935" s="31" t="s">
        <v>13486</v>
      </c>
      <c r="F1935" s="31"/>
      <c r="G1935" s="31" t="s">
        <v>23</v>
      </c>
      <c r="H1935" s="31" t="s">
        <v>142</v>
      </c>
      <c r="I1935" s="31" t="s">
        <v>444</v>
      </c>
      <c r="J1935" s="31" t="s">
        <v>377</v>
      </c>
      <c r="K1935" s="31" t="s">
        <v>85</v>
      </c>
      <c r="L1935" s="31" t="s">
        <v>280</v>
      </c>
      <c r="M1935" s="31" t="s">
        <v>152</v>
      </c>
      <c r="N1935" s="31" t="s">
        <v>153</v>
      </c>
      <c r="O1935" s="31"/>
      <c r="P1935" s="31" t="s">
        <v>445</v>
      </c>
      <c r="Q1935" s="31"/>
      <c r="R1935" s="31"/>
      <c r="S1935" s="31"/>
      <c r="T1935" s="31" t="s">
        <v>13487</v>
      </c>
      <c r="U1935" s="31" t="s">
        <v>13488</v>
      </c>
      <c r="V1935" s="30" t="s">
        <v>13489</v>
      </c>
      <c r="W1935" s="31"/>
      <c r="X1935" s="31"/>
      <c r="Y1935" s="31"/>
      <c r="Z1935" s="31"/>
    </row>
    <row r="1936" ht="22.5" customHeight="1">
      <c r="A1936" s="30" t="s">
        <v>13490</v>
      </c>
      <c r="B1936" s="31" t="s">
        <v>13491</v>
      </c>
      <c r="C1936" s="33"/>
      <c r="D1936" s="31" t="s">
        <v>13492</v>
      </c>
      <c r="E1936" s="31" t="s">
        <v>13493</v>
      </c>
      <c r="F1936" s="31" t="s">
        <v>13494</v>
      </c>
      <c r="G1936" s="31" t="s">
        <v>23</v>
      </c>
      <c r="H1936" s="31" t="s">
        <v>142</v>
      </c>
      <c r="I1936" s="31" t="s">
        <v>291</v>
      </c>
      <c r="J1936" s="31" t="s">
        <v>84</v>
      </c>
      <c r="K1936" s="31" t="s">
        <v>85</v>
      </c>
      <c r="L1936" s="31" t="s">
        <v>86</v>
      </c>
      <c r="M1936" s="31" t="s">
        <v>41</v>
      </c>
      <c r="N1936" s="31" t="s">
        <v>120</v>
      </c>
      <c r="O1936" s="31"/>
      <c r="P1936" s="31" t="s">
        <v>734</v>
      </c>
      <c r="Q1936" s="31"/>
      <c r="R1936" s="31"/>
      <c r="S1936" s="31"/>
      <c r="T1936" s="31" t="s">
        <v>13495</v>
      </c>
      <c r="U1936" s="31" t="s">
        <v>13496</v>
      </c>
      <c r="V1936" s="31"/>
      <c r="W1936" s="31"/>
      <c r="X1936" s="31"/>
      <c r="Y1936" s="31"/>
      <c r="Z1936" s="31"/>
    </row>
    <row r="1937" ht="22.5" customHeight="1">
      <c r="A1937" s="30" t="s">
        <v>13497</v>
      </c>
      <c r="B1937" s="31" t="s">
        <v>13498</v>
      </c>
      <c r="C1937" s="33"/>
      <c r="D1937" s="31" t="s">
        <v>13499</v>
      </c>
      <c r="E1937" s="31" t="s">
        <v>13500</v>
      </c>
      <c r="F1937" s="31"/>
      <c r="G1937" s="31" t="s">
        <v>30</v>
      </c>
      <c r="H1937" s="31" t="s">
        <v>142</v>
      </c>
      <c r="I1937" s="31" t="s">
        <v>877</v>
      </c>
      <c r="J1937" s="31" t="s">
        <v>84</v>
      </c>
      <c r="K1937" s="31" t="s">
        <v>85</v>
      </c>
      <c r="L1937" s="31" t="s">
        <v>86</v>
      </c>
      <c r="M1937" s="31" t="s">
        <v>101</v>
      </c>
      <c r="N1937" s="31" t="s">
        <v>155</v>
      </c>
      <c r="O1937" s="31"/>
      <c r="P1937" s="31" t="s">
        <v>675</v>
      </c>
      <c r="Q1937" s="31"/>
      <c r="R1937" s="31"/>
      <c r="S1937" s="31"/>
      <c r="T1937" s="31" t="s">
        <v>13501</v>
      </c>
      <c r="U1937" s="31" t="s">
        <v>13502</v>
      </c>
      <c r="V1937" s="30" t="s">
        <v>13503</v>
      </c>
      <c r="W1937" s="31"/>
      <c r="X1937" s="31"/>
      <c r="Y1937" s="31"/>
      <c r="Z1937" s="31"/>
    </row>
    <row r="1938" ht="22.5" customHeight="1">
      <c r="A1938" s="30" t="s">
        <v>13504</v>
      </c>
      <c r="B1938" s="31" t="s">
        <v>13505</v>
      </c>
      <c r="C1938" s="33"/>
      <c r="D1938" s="31" t="s">
        <v>13506</v>
      </c>
      <c r="E1938" s="31" t="s">
        <v>13507</v>
      </c>
      <c r="F1938" s="31"/>
      <c r="G1938" s="31" t="s">
        <v>30</v>
      </c>
      <c r="H1938" s="31" t="s">
        <v>142</v>
      </c>
      <c r="I1938" s="31" t="s">
        <v>2737</v>
      </c>
      <c r="J1938" s="31" t="s">
        <v>84</v>
      </c>
      <c r="K1938" s="31"/>
      <c r="L1938" s="31"/>
      <c r="M1938" s="39" t="s">
        <v>227</v>
      </c>
      <c r="N1938" s="39" t="s">
        <v>228</v>
      </c>
      <c r="O1938" s="31"/>
      <c r="P1938" s="31"/>
      <c r="Q1938" s="31"/>
      <c r="R1938" s="31"/>
      <c r="S1938" s="31"/>
      <c r="T1938" s="31" t="s">
        <v>13508</v>
      </c>
      <c r="U1938" s="31" t="s">
        <v>13509</v>
      </c>
      <c r="V1938" s="31"/>
      <c r="W1938" s="31"/>
      <c r="X1938" s="31"/>
      <c r="Y1938" s="31"/>
      <c r="Z1938" s="31"/>
    </row>
    <row r="1939" ht="22.5" customHeight="1">
      <c r="A1939" s="30" t="s">
        <v>13510</v>
      </c>
      <c r="B1939" s="31" t="s">
        <v>13511</v>
      </c>
      <c r="C1939" s="33"/>
      <c r="D1939" s="31" t="s">
        <v>78</v>
      </c>
      <c r="E1939" s="31" t="s">
        <v>13512</v>
      </c>
      <c r="F1939" s="31" t="s">
        <v>13513</v>
      </c>
      <c r="G1939" s="31" t="s">
        <v>25</v>
      </c>
      <c r="H1939" s="31" t="s">
        <v>82</v>
      </c>
      <c r="I1939" s="31" t="s">
        <v>490</v>
      </c>
      <c r="J1939" s="31" t="s">
        <v>84</v>
      </c>
      <c r="K1939" s="31" t="s">
        <v>107</v>
      </c>
      <c r="L1939" s="31" t="s">
        <v>654</v>
      </c>
      <c r="M1939" s="31" t="s">
        <v>185</v>
      </c>
      <c r="N1939" s="31" t="s">
        <v>88</v>
      </c>
      <c r="O1939" s="31"/>
      <c r="P1939" s="31"/>
      <c r="Q1939" s="31"/>
      <c r="R1939" s="31"/>
      <c r="S1939" s="31"/>
      <c r="T1939" s="31"/>
      <c r="U1939" s="31" t="s">
        <v>13514</v>
      </c>
      <c r="V1939" s="31"/>
      <c r="W1939" s="31"/>
      <c r="X1939" s="31"/>
      <c r="Y1939" s="31"/>
      <c r="Z1939" s="31"/>
    </row>
    <row r="1940" ht="22.5" customHeight="1">
      <c r="A1940" s="30" t="s">
        <v>13515</v>
      </c>
      <c r="B1940" s="31" t="s">
        <v>13516</v>
      </c>
      <c r="C1940" s="33"/>
      <c r="D1940" s="31" t="s">
        <v>78</v>
      </c>
      <c r="E1940" s="31" t="s">
        <v>13517</v>
      </c>
      <c r="F1940" s="31" t="s">
        <v>13518</v>
      </c>
      <c r="G1940" s="31" t="s">
        <v>25</v>
      </c>
      <c r="H1940" s="31" t="s">
        <v>82</v>
      </c>
      <c r="I1940" s="31" t="s">
        <v>490</v>
      </c>
      <c r="J1940" s="31" t="s">
        <v>84</v>
      </c>
      <c r="K1940" s="31" t="s">
        <v>85</v>
      </c>
      <c r="L1940" s="31" t="s">
        <v>86</v>
      </c>
      <c r="M1940" s="31" t="s">
        <v>185</v>
      </c>
      <c r="N1940" s="31" t="s">
        <v>41</v>
      </c>
      <c r="O1940" s="31"/>
      <c r="P1940" s="31" t="s">
        <v>109</v>
      </c>
      <c r="Q1940" s="31"/>
      <c r="R1940" s="31"/>
      <c r="S1940" s="31" t="s">
        <v>3272</v>
      </c>
      <c r="T1940" s="31"/>
      <c r="U1940" s="31" t="s">
        <v>13519</v>
      </c>
      <c r="V1940" s="31"/>
      <c r="W1940" s="31"/>
      <c r="X1940" s="31"/>
      <c r="Y1940" s="31"/>
      <c r="Z1940" s="31"/>
    </row>
    <row r="1941" ht="22.5" customHeight="1">
      <c r="A1941" s="30" t="s">
        <v>13520</v>
      </c>
      <c r="B1941" s="31" t="s">
        <v>13521</v>
      </c>
      <c r="C1941" s="33"/>
      <c r="D1941" s="31" t="s">
        <v>78</v>
      </c>
      <c r="E1941" s="31" t="s">
        <v>13522</v>
      </c>
      <c r="F1941" s="31" t="s">
        <v>13523</v>
      </c>
      <c r="G1941" s="31" t="s">
        <v>25</v>
      </c>
      <c r="H1941" s="31" t="s">
        <v>82</v>
      </c>
      <c r="I1941" s="31" t="s">
        <v>83</v>
      </c>
      <c r="J1941" s="31" t="s">
        <v>84</v>
      </c>
      <c r="K1941" s="31" t="s">
        <v>85</v>
      </c>
      <c r="L1941" s="31" t="s">
        <v>226</v>
      </c>
      <c r="M1941" s="31" t="s">
        <v>108</v>
      </c>
      <c r="N1941" s="31" t="s">
        <v>101</v>
      </c>
      <c r="O1941" s="31"/>
      <c r="P1941" s="31" t="s">
        <v>492</v>
      </c>
      <c r="Q1941" s="31"/>
      <c r="R1941" s="31"/>
      <c r="S1941" s="31" t="s">
        <v>2241</v>
      </c>
      <c r="T1941" s="31"/>
      <c r="U1941" s="31" t="s">
        <v>13524</v>
      </c>
      <c r="V1941" s="31"/>
      <c r="W1941" s="31"/>
      <c r="X1941" s="31"/>
      <c r="Y1941" s="31"/>
      <c r="Z1941" s="31"/>
    </row>
    <row r="1942" ht="22.5" customHeight="1">
      <c r="A1942" s="30" t="s">
        <v>13525</v>
      </c>
      <c r="B1942" s="31" t="s">
        <v>13526</v>
      </c>
      <c r="C1942" s="33"/>
      <c r="D1942" s="31" t="s">
        <v>78</v>
      </c>
      <c r="E1942" s="31" t="s">
        <v>13527</v>
      </c>
      <c r="F1942" s="31"/>
      <c r="G1942" s="31"/>
      <c r="H1942" s="31" t="s">
        <v>82</v>
      </c>
      <c r="I1942" s="31"/>
      <c r="J1942" s="31"/>
      <c r="K1942" s="31"/>
      <c r="L1942" s="31"/>
      <c r="M1942" s="31"/>
      <c r="N1942" s="31"/>
      <c r="O1942" s="31"/>
      <c r="P1942" s="31"/>
      <c r="Q1942" s="31"/>
      <c r="R1942" s="31"/>
      <c r="S1942" s="31"/>
      <c r="T1942" s="31"/>
      <c r="U1942" s="31" t="s">
        <v>13528</v>
      </c>
      <c r="V1942" s="31"/>
      <c r="W1942" s="31"/>
      <c r="X1942" s="31"/>
      <c r="Y1942" s="31"/>
      <c r="Z1942" s="31"/>
    </row>
    <row r="1943" ht="22.5" customHeight="1">
      <c r="A1943" s="30" t="s">
        <v>13529</v>
      </c>
      <c r="B1943" s="31" t="s">
        <v>13530</v>
      </c>
      <c r="C1943" s="33"/>
      <c r="D1943" s="31" t="s">
        <v>78</v>
      </c>
      <c r="E1943" s="31" t="s">
        <v>13531</v>
      </c>
      <c r="F1943" s="31" t="s">
        <v>13532</v>
      </c>
      <c r="G1943" s="31" t="s">
        <v>25</v>
      </c>
      <c r="H1943" s="31" t="s">
        <v>82</v>
      </c>
      <c r="I1943" s="31" t="s">
        <v>490</v>
      </c>
      <c r="J1943" s="31" t="s">
        <v>84</v>
      </c>
      <c r="K1943" s="31" t="s">
        <v>85</v>
      </c>
      <c r="L1943" s="31" t="s">
        <v>226</v>
      </c>
      <c r="M1943" s="31" t="s">
        <v>120</v>
      </c>
      <c r="N1943" s="31" t="s">
        <v>88</v>
      </c>
      <c r="O1943" s="31"/>
      <c r="P1943" s="31" t="s">
        <v>132</v>
      </c>
      <c r="Q1943" s="31"/>
      <c r="R1943" s="31" t="s">
        <v>93</v>
      </c>
      <c r="S1943" s="31" t="s">
        <v>13533</v>
      </c>
      <c r="T1943" s="31" t="s">
        <v>13534</v>
      </c>
      <c r="U1943" s="31" t="s">
        <v>13535</v>
      </c>
      <c r="V1943" s="31"/>
      <c r="W1943" s="31"/>
      <c r="X1943" s="39" t="s">
        <v>13536</v>
      </c>
      <c r="Y1943" s="31"/>
      <c r="Z1943" s="31"/>
    </row>
    <row r="1944" ht="22.5" customHeight="1">
      <c r="A1944" s="30" t="s">
        <v>13537</v>
      </c>
      <c r="B1944" s="31" t="s">
        <v>13538</v>
      </c>
      <c r="C1944" s="33"/>
      <c r="D1944" s="31" t="s">
        <v>13539</v>
      </c>
      <c r="E1944" s="31" t="s">
        <v>13540</v>
      </c>
      <c r="F1944" s="31" t="s">
        <v>13541</v>
      </c>
      <c r="G1944" s="31" t="s">
        <v>29</v>
      </c>
      <c r="H1944" s="31" t="s">
        <v>142</v>
      </c>
      <c r="I1944" s="31" t="s">
        <v>1592</v>
      </c>
      <c r="J1944" s="31" t="s">
        <v>84</v>
      </c>
      <c r="K1944" s="31" t="s">
        <v>85</v>
      </c>
      <c r="L1944" s="31" t="s">
        <v>654</v>
      </c>
      <c r="M1944" s="31" t="s">
        <v>52</v>
      </c>
      <c r="N1944" s="31" t="s">
        <v>144</v>
      </c>
      <c r="O1944" s="31" t="s">
        <v>13542</v>
      </c>
      <c r="P1944" s="31"/>
      <c r="Q1944" s="30" t="s">
        <v>13543</v>
      </c>
      <c r="R1944" s="31" t="s">
        <v>93</v>
      </c>
      <c r="S1944" s="31" t="s">
        <v>716</v>
      </c>
      <c r="T1944" s="31" t="s">
        <v>13544</v>
      </c>
      <c r="U1944" s="31" t="s">
        <v>13545</v>
      </c>
      <c r="V1944" s="31"/>
      <c r="W1944" s="31"/>
      <c r="X1944" s="31"/>
      <c r="Y1944" s="31"/>
      <c r="Z1944" s="31"/>
    </row>
    <row r="1945" ht="22.5" customHeight="1">
      <c r="A1945" s="30" t="s">
        <v>13546</v>
      </c>
      <c r="B1945" s="31" t="s">
        <v>13547</v>
      </c>
      <c r="C1945" s="33"/>
      <c r="D1945" s="31" t="s">
        <v>13548</v>
      </c>
      <c r="E1945" s="31" t="s">
        <v>13549</v>
      </c>
      <c r="F1945" s="31"/>
      <c r="G1945" s="31" t="s">
        <v>2303</v>
      </c>
      <c r="H1945" s="31" t="s">
        <v>385</v>
      </c>
      <c r="I1945" s="31"/>
      <c r="J1945" s="31"/>
      <c r="K1945" s="31"/>
      <c r="L1945" s="31"/>
      <c r="M1945" s="31"/>
      <c r="N1945" s="31"/>
      <c r="O1945" s="31"/>
      <c r="P1945" s="31"/>
      <c r="Q1945" s="31"/>
      <c r="R1945" s="31"/>
      <c r="S1945" s="31"/>
      <c r="T1945" s="31"/>
      <c r="U1945" s="31" t="s">
        <v>13550</v>
      </c>
      <c r="V1945" s="31"/>
      <c r="W1945" s="31"/>
      <c r="X1945" s="31"/>
      <c r="Y1945" s="31"/>
      <c r="Z1945" s="31"/>
    </row>
    <row r="1946" ht="22.5" customHeight="1">
      <c r="A1946" s="30" t="s">
        <v>13551</v>
      </c>
      <c r="B1946" s="31" t="s">
        <v>13552</v>
      </c>
      <c r="C1946" s="33"/>
      <c r="D1946" s="31" t="s">
        <v>13553</v>
      </c>
      <c r="E1946" s="31" t="s">
        <v>13554</v>
      </c>
      <c r="F1946" s="31"/>
      <c r="G1946" s="31" t="s">
        <v>25</v>
      </c>
      <c r="H1946" s="31" t="s">
        <v>142</v>
      </c>
      <c r="I1946" s="31"/>
      <c r="J1946" s="31"/>
      <c r="K1946" s="31"/>
      <c r="L1946" s="31"/>
      <c r="M1946" s="31"/>
      <c r="N1946" s="31"/>
      <c r="O1946" s="31"/>
      <c r="P1946" s="31"/>
      <c r="Q1946" s="31"/>
      <c r="R1946" s="31"/>
      <c r="S1946" s="31"/>
      <c r="T1946" s="31" t="s">
        <v>13555</v>
      </c>
      <c r="U1946" s="31" t="s">
        <v>13556</v>
      </c>
      <c r="V1946" s="31"/>
      <c r="W1946" s="31"/>
      <c r="X1946" s="31"/>
      <c r="Y1946" s="31"/>
      <c r="Z1946" s="31"/>
    </row>
    <row r="1947" ht="22.5" customHeight="1">
      <c r="A1947" s="30" t="s">
        <v>13557</v>
      </c>
      <c r="B1947" s="31" t="s">
        <v>13558</v>
      </c>
      <c r="C1947" s="33"/>
      <c r="D1947" s="31" t="s">
        <v>13559</v>
      </c>
      <c r="E1947" s="31" t="s">
        <v>13560</v>
      </c>
      <c r="F1947" s="31"/>
      <c r="G1947" s="31" t="s">
        <v>25</v>
      </c>
      <c r="H1947" s="31" t="s">
        <v>142</v>
      </c>
      <c r="I1947" s="31"/>
      <c r="J1947" s="31"/>
      <c r="K1947" s="31"/>
      <c r="L1947" s="31"/>
      <c r="M1947" s="31"/>
      <c r="N1947" s="31"/>
      <c r="O1947" s="31"/>
      <c r="P1947" s="31"/>
      <c r="Q1947" s="31"/>
      <c r="R1947" s="31"/>
      <c r="S1947" s="31"/>
      <c r="T1947" s="31" t="s">
        <v>13561</v>
      </c>
      <c r="U1947" s="31" t="s">
        <v>13562</v>
      </c>
      <c r="V1947" s="31"/>
      <c r="W1947" s="31"/>
      <c r="X1947" s="31"/>
      <c r="Y1947" s="31"/>
      <c r="Z1947" s="31"/>
    </row>
    <row r="1948" ht="22.5" customHeight="1">
      <c r="A1948" s="30" t="s">
        <v>13563</v>
      </c>
      <c r="B1948" s="31" t="s">
        <v>472</v>
      </c>
      <c r="C1948" s="33"/>
      <c r="D1948" s="31" t="s">
        <v>13564</v>
      </c>
      <c r="E1948" s="31" t="s">
        <v>13565</v>
      </c>
      <c r="F1948" s="31"/>
      <c r="G1948" s="31" t="s">
        <v>25</v>
      </c>
      <c r="H1948" s="31" t="s">
        <v>142</v>
      </c>
      <c r="I1948" s="31" t="s">
        <v>225</v>
      </c>
      <c r="J1948" s="31" t="s">
        <v>84</v>
      </c>
      <c r="K1948" s="31" t="s">
        <v>173</v>
      </c>
      <c r="L1948" s="31" t="s">
        <v>226</v>
      </c>
      <c r="M1948" s="31" t="s">
        <v>88</v>
      </c>
      <c r="N1948" s="31" t="s">
        <v>89</v>
      </c>
      <c r="O1948" s="31"/>
      <c r="P1948" s="31"/>
      <c r="Q1948" s="31"/>
      <c r="R1948" s="31" t="s">
        <v>93</v>
      </c>
      <c r="S1948" s="31" t="s">
        <v>94</v>
      </c>
      <c r="T1948" s="31" t="s">
        <v>13566</v>
      </c>
      <c r="U1948" s="31" t="s">
        <v>13567</v>
      </c>
      <c r="V1948" s="30" t="s">
        <v>13568</v>
      </c>
      <c r="W1948" s="31"/>
      <c r="X1948" s="31"/>
      <c r="Y1948" s="31"/>
      <c r="Z1948" s="31"/>
    </row>
    <row r="1949" ht="22.5" customHeight="1">
      <c r="A1949" s="30" t="s">
        <v>13569</v>
      </c>
      <c r="B1949" s="31" t="s">
        <v>3847</v>
      </c>
      <c r="C1949" s="32" t="s">
        <v>10</v>
      </c>
      <c r="D1949" s="31" t="s">
        <v>13570</v>
      </c>
      <c r="E1949" s="31" t="s">
        <v>13571</v>
      </c>
      <c r="F1949" s="31" t="s">
        <v>13572</v>
      </c>
      <c r="G1949" s="31" t="s">
        <v>23</v>
      </c>
      <c r="H1949" s="31" t="s">
        <v>142</v>
      </c>
      <c r="I1949" s="31" t="s">
        <v>2296</v>
      </c>
      <c r="J1949" s="31" t="s">
        <v>84</v>
      </c>
      <c r="K1949" s="31" t="s">
        <v>173</v>
      </c>
      <c r="L1949" s="31" t="s">
        <v>654</v>
      </c>
      <c r="M1949" s="31" t="s">
        <v>41</v>
      </c>
      <c r="N1949" s="31" t="s">
        <v>120</v>
      </c>
      <c r="O1949" s="31"/>
      <c r="P1949" s="31"/>
      <c r="Q1949" s="31"/>
      <c r="R1949" s="31" t="s">
        <v>93</v>
      </c>
      <c r="S1949" s="31" t="s">
        <v>94</v>
      </c>
      <c r="T1949" s="31" t="s">
        <v>13573</v>
      </c>
      <c r="U1949" s="31" t="s">
        <v>13574</v>
      </c>
      <c r="V1949" s="31"/>
      <c r="W1949" s="31"/>
      <c r="X1949" s="31"/>
      <c r="Y1949" s="31"/>
      <c r="Z1949" s="31"/>
    </row>
    <row r="1950" ht="22.5" customHeight="1">
      <c r="A1950" s="30" t="s">
        <v>13575</v>
      </c>
      <c r="B1950" s="31" t="s">
        <v>4061</v>
      </c>
      <c r="C1950" s="32" t="s">
        <v>2</v>
      </c>
      <c r="D1950" s="31" t="s">
        <v>13576</v>
      </c>
      <c r="E1950" s="31" t="s">
        <v>13577</v>
      </c>
      <c r="F1950" s="31" t="s">
        <v>13578</v>
      </c>
      <c r="G1950" s="31" t="s">
        <v>23</v>
      </c>
      <c r="H1950" s="31" t="s">
        <v>142</v>
      </c>
      <c r="I1950" s="31" t="s">
        <v>119</v>
      </c>
      <c r="J1950" s="31" t="s">
        <v>84</v>
      </c>
      <c r="K1950" s="31" t="s">
        <v>85</v>
      </c>
      <c r="L1950" s="31" t="s">
        <v>86</v>
      </c>
      <c r="M1950" s="31" t="s">
        <v>108</v>
      </c>
      <c r="N1950" s="31" t="s">
        <v>101</v>
      </c>
      <c r="O1950" s="31"/>
      <c r="P1950" s="31" t="s">
        <v>3818</v>
      </c>
      <c r="Q1950" s="30" t="s">
        <v>13579</v>
      </c>
      <c r="R1950" s="31" t="s">
        <v>93</v>
      </c>
      <c r="S1950" s="31" t="s">
        <v>689</v>
      </c>
      <c r="T1950" s="31" t="s">
        <v>13580</v>
      </c>
      <c r="U1950" s="31" t="s">
        <v>13581</v>
      </c>
      <c r="V1950" s="31"/>
      <c r="W1950" s="31"/>
      <c r="X1950" s="31"/>
      <c r="Y1950" s="31"/>
      <c r="Z1950" s="31"/>
    </row>
    <row r="1951" ht="22.5" customHeight="1">
      <c r="A1951" s="30" t="s">
        <v>13582</v>
      </c>
      <c r="B1951" s="31" t="s">
        <v>13583</v>
      </c>
      <c r="C1951" s="33"/>
      <c r="D1951" s="31" t="s">
        <v>78</v>
      </c>
      <c r="E1951" s="31" t="s">
        <v>13584</v>
      </c>
      <c r="F1951" s="31"/>
      <c r="G1951" s="31"/>
      <c r="H1951" s="31"/>
      <c r="I1951" s="31"/>
      <c r="J1951" s="31"/>
      <c r="K1951" s="31"/>
      <c r="L1951" s="31"/>
      <c r="M1951" s="31"/>
      <c r="N1951" s="31"/>
      <c r="O1951" s="31"/>
      <c r="P1951" s="31"/>
      <c r="Q1951" s="31"/>
      <c r="R1951" s="31"/>
      <c r="S1951" s="31" t="s">
        <v>5491</v>
      </c>
      <c r="T1951" s="31"/>
      <c r="U1951" s="31" t="s">
        <v>13585</v>
      </c>
      <c r="V1951" s="31"/>
      <c r="W1951" s="31"/>
      <c r="X1951" s="31"/>
      <c r="Y1951" s="31" t="s">
        <v>13586</v>
      </c>
      <c r="Z1951" s="31"/>
    </row>
    <row r="1952" ht="22.5" customHeight="1">
      <c r="A1952" s="30" t="s">
        <v>13587</v>
      </c>
      <c r="B1952" s="31" t="s">
        <v>13588</v>
      </c>
      <c r="C1952" s="33"/>
      <c r="D1952" s="31" t="s">
        <v>13589</v>
      </c>
      <c r="E1952" s="31" t="s">
        <v>13590</v>
      </c>
      <c r="F1952" s="31"/>
      <c r="G1952" s="31" t="s">
        <v>23</v>
      </c>
      <c r="H1952" s="31" t="s">
        <v>142</v>
      </c>
      <c r="I1952" s="31" t="s">
        <v>119</v>
      </c>
      <c r="J1952" s="31" t="s">
        <v>84</v>
      </c>
      <c r="K1952" s="31"/>
      <c r="L1952" s="31"/>
      <c r="M1952" s="31" t="s">
        <v>542</v>
      </c>
      <c r="N1952" s="31" t="s">
        <v>210</v>
      </c>
      <c r="O1952" s="31"/>
      <c r="P1952" s="31"/>
      <c r="Q1952" s="31"/>
      <c r="R1952" s="31"/>
      <c r="S1952" s="31"/>
      <c r="T1952" s="31" t="s">
        <v>13591</v>
      </c>
      <c r="U1952" s="31" t="s">
        <v>13592</v>
      </c>
      <c r="V1952" s="31"/>
      <c r="W1952" s="31"/>
      <c r="X1952" s="31"/>
      <c r="Y1952" s="31"/>
      <c r="Z1952" s="31"/>
    </row>
    <row r="1953" ht="22.5" customHeight="1">
      <c r="A1953" s="30" t="s">
        <v>13593</v>
      </c>
      <c r="B1953" s="31" t="s">
        <v>13594</v>
      </c>
      <c r="C1953" s="33"/>
      <c r="D1953" s="31" t="s">
        <v>13595</v>
      </c>
      <c r="E1953" s="31" t="s">
        <v>13596</v>
      </c>
      <c r="F1953" s="31"/>
      <c r="G1953" s="31" t="s">
        <v>23</v>
      </c>
      <c r="H1953" s="31" t="s">
        <v>142</v>
      </c>
      <c r="I1953" s="31" t="s">
        <v>264</v>
      </c>
      <c r="J1953" s="31" t="s">
        <v>84</v>
      </c>
      <c r="K1953" s="31"/>
      <c r="L1953" s="31"/>
      <c r="M1953" s="31" t="s">
        <v>120</v>
      </c>
      <c r="N1953" s="31" t="s">
        <v>88</v>
      </c>
      <c r="O1953" s="31"/>
      <c r="P1953" s="31"/>
      <c r="Q1953" s="31"/>
      <c r="R1953" s="31"/>
      <c r="S1953" s="31"/>
      <c r="T1953" s="31" t="s">
        <v>13597</v>
      </c>
      <c r="U1953" s="31" t="s">
        <v>13598</v>
      </c>
      <c r="V1953" s="31"/>
      <c r="W1953" s="31"/>
      <c r="X1953" s="31"/>
      <c r="Y1953" s="31"/>
      <c r="Z1953" s="31"/>
    </row>
    <row r="1954" ht="22.5" customHeight="1">
      <c r="A1954" s="30" t="s">
        <v>13599</v>
      </c>
      <c r="B1954" s="31" t="s">
        <v>13600</v>
      </c>
      <c r="C1954" s="33"/>
      <c r="D1954" s="31" t="s">
        <v>13601</v>
      </c>
      <c r="E1954" s="31" t="s">
        <v>13602</v>
      </c>
      <c r="F1954" s="31" t="s">
        <v>13603</v>
      </c>
      <c r="G1954" s="31" t="s">
        <v>39</v>
      </c>
      <c r="H1954" s="31" t="s">
        <v>1033</v>
      </c>
      <c r="I1954" s="31" t="s">
        <v>143</v>
      </c>
      <c r="J1954" s="31" t="s">
        <v>84</v>
      </c>
      <c r="K1954" s="31" t="s">
        <v>173</v>
      </c>
      <c r="L1954" s="31" t="s">
        <v>280</v>
      </c>
      <c r="M1954" s="31" t="s">
        <v>52</v>
      </c>
      <c r="N1954" s="31" t="s">
        <v>144</v>
      </c>
      <c r="O1954" s="31"/>
      <c r="P1954" s="31"/>
      <c r="Q1954" s="31"/>
      <c r="R1954" s="31" t="s">
        <v>93</v>
      </c>
      <c r="S1954" s="31" t="s">
        <v>776</v>
      </c>
      <c r="T1954" s="31" t="s">
        <v>13604</v>
      </c>
      <c r="U1954" s="31" t="s">
        <v>13605</v>
      </c>
      <c r="V1954" s="30" t="s">
        <v>13606</v>
      </c>
      <c r="W1954" s="31"/>
      <c r="X1954" s="31"/>
      <c r="Y1954" s="31" t="s">
        <v>13607</v>
      </c>
      <c r="Z1954" s="31"/>
    </row>
    <row r="1955" ht="22.5" customHeight="1">
      <c r="A1955" s="30" t="s">
        <v>13608</v>
      </c>
      <c r="B1955" s="31" t="s">
        <v>13609</v>
      </c>
      <c r="C1955" s="33"/>
      <c r="D1955" s="31" t="s">
        <v>13610</v>
      </c>
      <c r="E1955" s="31" t="s">
        <v>13611</v>
      </c>
      <c r="F1955" s="31"/>
      <c r="G1955" s="31" t="s">
        <v>23</v>
      </c>
      <c r="H1955" s="31" t="s">
        <v>142</v>
      </c>
      <c r="I1955" s="31" t="s">
        <v>860</v>
      </c>
      <c r="J1955" s="31" t="s">
        <v>84</v>
      </c>
      <c r="K1955" s="31"/>
      <c r="L1955" s="31"/>
      <c r="M1955" s="31" t="s">
        <v>88</v>
      </c>
      <c r="N1955" s="31" t="s">
        <v>89</v>
      </c>
      <c r="O1955" s="31"/>
      <c r="P1955" s="31"/>
      <c r="Q1955" s="31"/>
      <c r="R1955" s="31"/>
      <c r="S1955" s="31"/>
      <c r="T1955" s="31" t="s">
        <v>13612</v>
      </c>
      <c r="U1955" s="31" t="s">
        <v>13613</v>
      </c>
      <c r="V1955" s="31"/>
      <c r="W1955" s="31"/>
      <c r="X1955" s="31"/>
      <c r="Y1955" s="31"/>
      <c r="Z1955" s="31"/>
    </row>
    <row r="1956" ht="22.5" customHeight="1">
      <c r="A1956" s="30" t="s">
        <v>13614</v>
      </c>
      <c r="B1956" s="31" t="s">
        <v>13615</v>
      </c>
      <c r="C1956" s="33"/>
      <c r="D1956" s="31" t="s">
        <v>13616</v>
      </c>
      <c r="E1956" s="31" t="s">
        <v>13617</v>
      </c>
      <c r="F1956" s="31" t="s">
        <v>13618</v>
      </c>
      <c r="G1956" s="31" t="s">
        <v>23</v>
      </c>
      <c r="H1956" s="31" t="s">
        <v>142</v>
      </c>
      <c r="I1956" s="31" t="s">
        <v>444</v>
      </c>
      <c r="J1956" s="31" t="s">
        <v>84</v>
      </c>
      <c r="K1956" s="31" t="s">
        <v>107</v>
      </c>
      <c r="L1956" s="31" t="s">
        <v>280</v>
      </c>
      <c r="M1956" s="31" t="s">
        <v>152</v>
      </c>
      <c r="N1956" s="31" t="s">
        <v>153</v>
      </c>
      <c r="O1956" s="31"/>
      <c r="P1956" s="31"/>
      <c r="Q1956" s="31"/>
      <c r="R1956" s="31" t="s">
        <v>93</v>
      </c>
      <c r="S1956" s="31" t="s">
        <v>321</v>
      </c>
      <c r="T1956" s="31" t="s">
        <v>13619</v>
      </c>
      <c r="U1956" s="31" t="s">
        <v>13620</v>
      </c>
      <c r="V1956" s="31"/>
      <c r="W1956" s="31"/>
      <c r="X1956" s="31"/>
      <c r="Y1956" s="31"/>
      <c r="Z1956" s="31"/>
    </row>
    <row r="1957" ht="22.5" customHeight="1">
      <c r="A1957" s="30" t="s">
        <v>13621</v>
      </c>
      <c r="B1957" s="31" t="s">
        <v>13622</v>
      </c>
      <c r="C1957" s="33"/>
      <c r="D1957" s="31" t="s">
        <v>13616</v>
      </c>
      <c r="E1957" s="31" t="s">
        <v>13623</v>
      </c>
      <c r="F1957" s="31"/>
      <c r="G1957" s="31" t="s">
        <v>23</v>
      </c>
      <c r="H1957" s="31" t="s">
        <v>142</v>
      </c>
      <c r="I1957" s="31" t="s">
        <v>444</v>
      </c>
      <c r="J1957" s="31" t="s">
        <v>84</v>
      </c>
      <c r="K1957" s="31"/>
      <c r="L1957" s="31"/>
      <c r="M1957" s="31" t="s">
        <v>542</v>
      </c>
      <c r="N1957" s="31" t="s">
        <v>210</v>
      </c>
      <c r="O1957" s="31"/>
      <c r="P1957" s="31"/>
      <c r="Q1957" s="31"/>
      <c r="R1957" s="31"/>
      <c r="S1957" s="31"/>
      <c r="T1957" s="31" t="s">
        <v>13624</v>
      </c>
      <c r="U1957" s="31" t="s">
        <v>13625</v>
      </c>
      <c r="V1957" s="31"/>
      <c r="W1957" s="31"/>
      <c r="X1957" s="31"/>
      <c r="Y1957" s="31"/>
      <c r="Z1957" s="31"/>
    </row>
    <row r="1958" ht="22.5" customHeight="1">
      <c r="A1958" s="30" t="s">
        <v>13626</v>
      </c>
      <c r="B1958" s="31" t="s">
        <v>13627</v>
      </c>
      <c r="C1958" s="33"/>
      <c r="D1958" s="31" t="s">
        <v>13628</v>
      </c>
      <c r="E1958" s="31" t="s">
        <v>13629</v>
      </c>
      <c r="F1958" s="31"/>
      <c r="G1958" s="31" t="s">
        <v>23</v>
      </c>
      <c r="H1958" s="31" t="s">
        <v>142</v>
      </c>
      <c r="I1958" s="31" t="s">
        <v>1242</v>
      </c>
      <c r="J1958" s="31" t="s">
        <v>84</v>
      </c>
      <c r="K1958" s="31"/>
      <c r="L1958" s="31"/>
      <c r="M1958" s="31" t="s">
        <v>41</v>
      </c>
      <c r="N1958" s="31" t="s">
        <v>120</v>
      </c>
      <c r="O1958" s="31"/>
      <c r="P1958" s="31"/>
      <c r="Q1958" s="31"/>
      <c r="R1958" s="31"/>
      <c r="S1958" s="31"/>
      <c r="T1958" s="31" t="s">
        <v>13630</v>
      </c>
      <c r="U1958" s="31" t="s">
        <v>13631</v>
      </c>
      <c r="V1958" s="31"/>
      <c r="W1958" s="31"/>
      <c r="X1958" s="31"/>
      <c r="Y1958" s="31"/>
      <c r="Z1958" s="31"/>
    </row>
    <row r="1959" ht="22.5" customHeight="1">
      <c r="A1959" s="30" t="s">
        <v>13632</v>
      </c>
      <c r="B1959" s="31" t="s">
        <v>13633</v>
      </c>
      <c r="C1959" s="33"/>
      <c r="D1959" s="31" t="s">
        <v>13634</v>
      </c>
      <c r="E1959" s="31" t="s">
        <v>13635</v>
      </c>
      <c r="F1959" s="31" t="s">
        <v>13636</v>
      </c>
      <c r="G1959" s="31" t="s">
        <v>23</v>
      </c>
      <c r="H1959" s="31" t="s">
        <v>142</v>
      </c>
      <c r="I1959" s="31" t="s">
        <v>877</v>
      </c>
      <c r="J1959" s="31" t="s">
        <v>84</v>
      </c>
      <c r="K1959" s="31" t="s">
        <v>85</v>
      </c>
      <c r="L1959" s="31" t="s">
        <v>280</v>
      </c>
      <c r="M1959" s="31" t="s">
        <v>185</v>
      </c>
      <c r="N1959" s="31" t="s">
        <v>41</v>
      </c>
      <c r="O1959" s="31" t="s">
        <v>13637</v>
      </c>
      <c r="P1959" s="31" t="s">
        <v>7927</v>
      </c>
      <c r="Q1959" s="30" t="s">
        <v>13638</v>
      </c>
      <c r="R1959" s="31" t="s">
        <v>93</v>
      </c>
      <c r="S1959" s="31" t="s">
        <v>3723</v>
      </c>
      <c r="T1959" s="31" t="s">
        <v>13639</v>
      </c>
      <c r="U1959" s="31" t="s">
        <v>13640</v>
      </c>
      <c r="V1959" s="31"/>
      <c r="W1959" s="31"/>
      <c r="X1959" s="31"/>
      <c r="Y1959" s="31"/>
      <c r="Z1959" s="31"/>
    </row>
    <row r="1960" ht="22.5" customHeight="1">
      <c r="A1960" s="30" t="s">
        <v>13641</v>
      </c>
      <c r="B1960" s="31" t="s">
        <v>13642</v>
      </c>
      <c r="C1960" s="33"/>
      <c r="D1960" s="31" t="s">
        <v>13643</v>
      </c>
      <c r="E1960" s="31" t="s">
        <v>13644</v>
      </c>
      <c r="F1960" s="31"/>
      <c r="G1960" s="31" t="s">
        <v>23</v>
      </c>
      <c r="H1960" s="31" t="s">
        <v>142</v>
      </c>
      <c r="I1960" s="31" t="s">
        <v>3412</v>
      </c>
      <c r="J1960" s="31" t="s">
        <v>84</v>
      </c>
      <c r="K1960" s="31"/>
      <c r="L1960" s="31"/>
      <c r="M1960" s="31" t="s">
        <v>41</v>
      </c>
      <c r="N1960" s="31" t="s">
        <v>120</v>
      </c>
      <c r="O1960" s="31"/>
      <c r="P1960" s="31"/>
      <c r="Q1960" s="31"/>
      <c r="R1960" s="31"/>
      <c r="S1960" s="31"/>
      <c r="T1960" s="31" t="s">
        <v>13645</v>
      </c>
      <c r="U1960" s="31" t="s">
        <v>13646</v>
      </c>
      <c r="V1960" s="31"/>
      <c r="W1960" s="31"/>
      <c r="X1960" s="31"/>
      <c r="Y1960" s="31"/>
      <c r="Z1960" s="31"/>
    </row>
    <row r="1961" ht="22.5" customHeight="1">
      <c r="A1961" s="30" t="s">
        <v>13647</v>
      </c>
      <c r="B1961" s="31" t="s">
        <v>13648</v>
      </c>
      <c r="C1961" s="33"/>
      <c r="D1961" s="31" t="s">
        <v>13649</v>
      </c>
      <c r="E1961" s="31" t="s">
        <v>13650</v>
      </c>
      <c r="F1961" s="31" t="s">
        <v>13651</v>
      </c>
      <c r="G1961" s="31" t="s">
        <v>23</v>
      </c>
      <c r="H1961" s="31" t="s">
        <v>142</v>
      </c>
      <c r="I1961" s="31" t="s">
        <v>119</v>
      </c>
      <c r="J1961" s="31" t="s">
        <v>84</v>
      </c>
      <c r="K1961" s="31" t="s">
        <v>85</v>
      </c>
      <c r="L1961" s="31" t="s">
        <v>280</v>
      </c>
      <c r="M1961" s="31" t="s">
        <v>108</v>
      </c>
      <c r="N1961" s="31" t="s">
        <v>101</v>
      </c>
      <c r="O1961" s="31"/>
      <c r="P1961" s="31"/>
      <c r="Q1961" s="31"/>
      <c r="R1961" s="31" t="s">
        <v>93</v>
      </c>
      <c r="S1961" s="31" t="s">
        <v>94</v>
      </c>
      <c r="T1961" s="31" t="s">
        <v>13652</v>
      </c>
      <c r="U1961" s="31" t="s">
        <v>13653</v>
      </c>
      <c r="V1961" s="31"/>
      <c r="W1961" s="31"/>
      <c r="X1961" s="31"/>
      <c r="Y1961" s="31"/>
      <c r="Z1961" s="31"/>
    </row>
    <row r="1962" ht="22.5" customHeight="1">
      <c r="A1962" s="30" t="s">
        <v>13654</v>
      </c>
      <c r="B1962" s="31" t="s">
        <v>8903</v>
      </c>
      <c r="C1962" s="33"/>
      <c r="D1962" s="31" t="s">
        <v>13655</v>
      </c>
      <c r="E1962" s="31" t="s">
        <v>13656</v>
      </c>
      <c r="F1962" s="30" t="s">
        <v>13657</v>
      </c>
      <c r="G1962" s="31" t="s">
        <v>23</v>
      </c>
      <c r="H1962" s="31" t="s">
        <v>142</v>
      </c>
      <c r="I1962" s="31" t="s">
        <v>1699</v>
      </c>
      <c r="J1962" s="31" t="s">
        <v>84</v>
      </c>
      <c r="K1962" s="31" t="s">
        <v>173</v>
      </c>
      <c r="L1962" s="31" t="s">
        <v>280</v>
      </c>
      <c r="M1962" s="31" t="s">
        <v>41</v>
      </c>
      <c r="N1962" s="31" t="s">
        <v>120</v>
      </c>
      <c r="O1962" s="31"/>
      <c r="P1962" s="31" t="s">
        <v>734</v>
      </c>
      <c r="Q1962" s="31"/>
      <c r="R1962" s="31" t="s">
        <v>93</v>
      </c>
      <c r="S1962" s="31" t="s">
        <v>94</v>
      </c>
      <c r="T1962" s="31" t="s">
        <v>13658</v>
      </c>
      <c r="U1962" s="31" t="s">
        <v>13659</v>
      </c>
      <c r="V1962" s="31"/>
      <c r="W1962" s="31"/>
      <c r="X1962" s="31"/>
      <c r="Y1962" s="31"/>
      <c r="Z1962" s="31"/>
    </row>
    <row r="1963" ht="22.5" customHeight="1">
      <c r="A1963" s="30" t="s">
        <v>13660</v>
      </c>
      <c r="B1963" s="31" t="s">
        <v>13661</v>
      </c>
      <c r="C1963" s="33"/>
      <c r="D1963" s="31" t="s">
        <v>13662</v>
      </c>
      <c r="E1963" s="31" t="s">
        <v>13663</v>
      </c>
      <c r="F1963" s="31"/>
      <c r="G1963" s="31" t="s">
        <v>23</v>
      </c>
      <c r="H1963" s="31" t="s">
        <v>142</v>
      </c>
      <c r="I1963" s="31" t="s">
        <v>935</v>
      </c>
      <c r="J1963" s="31" t="s">
        <v>377</v>
      </c>
      <c r="K1963" s="31"/>
      <c r="L1963" s="31"/>
      <c r="M1963" s="31" t="s">
        <v>344</v>
      </c>
      <c r="N1963" s="31" t="s">
        <v>190</v>
      </c>
      <c r="O1963" s="31"/>
      <c r="P1963" s="31"/>
      <c r="Q1963" s="31"/>
      <c r="R1963" s="31"/>
      <c r="S1963" s="31"/>
      <c r="T1963" s="31" t="s">
        <v>13664</v>
      </c>
      <c r="U1963" s="31" t="s">
        <v>13665</v>
      </c>
      <c r="V1963" s="31"/>
      <c r="W1963" s="31"/>
      <c r="X1963" s="31"/>
      <c r="Y1963" s="31"/>
      <c r="Z1963" s="31"/>
    </row>
    <row r="1964" ht="22.5" customHeight="1">
      <c r="A1964" s="30" t="s">
        <v>13666</v>
      </c>
      <c r="B1964" s="31" t="s">
        <v>13667</v>
      </c>
      <c r="C1964" s="33"/>
      <c r="D1964" s="31" t="s">
        <v>13668</v>
      </c>
      <c r="E1964" s="31" t="s">
        <v>13669</v>
      </c>
      <c r="F1964" s="31" t="s">
        <v>13670</v>
      </c>
      <c r="G1964" s="31" t="s">
        <v>23</v>
      </c>
      <c r="H1964" s="31" t="s">
        <v>142</v>
      </c>
      <c r="I1964" s="31" t="s">
        <v>3285</v>
      </c>
      <c r="J1964" s="31" t="s">
        <v>84</v>
      </c>
      <c r="K1964" s="31" t="s">
        <v>173</v>
      </c>
      <c r="L1964" s="31" t="s">
        <v>280</v>
      </c>
      <c r="M1964" s="31" t="s">
        <v>41</v>
      </c>
      <c r="N1964" s="31" t="s">
        <v>120</v>
      </c>
      <c r="O1964" s="31"/>
      <c r="P1964" s="31"/>
      <c r="Q1964" s="31"/>
      <c r="R1964" s="31" t="s">
        <v>93</v>
      </c>
      <c r="S1964" s="31" t="s">
        <v>94</v>
      </c>
      <c r="T1964" s="31" t="s">
        <v>13671</v>
      </c>
      <c r="U1964" s="31" t="s">
        <v>13672</v>
      </c>
      <c r="V1964" s="31"/>
      <c r="W1964" s="31"/>
      <c r="X1964" s="31"/>
      <c r="Y1964" s="31"/>
      <c r="Z1964" s="31"/>
    </row>
    <row r="1965" ht="22.5" customHeight="1">
      <c r="A1965" s="30" t="s">
        <v>13673</v>
      </c>
      <c r="B1965" s="31" t="s">
        <v>13674</v>
      </c>
      <c r="C1965" s="33"/>
      <c r="D1965" s="31" t="s">
        <v>13675</v>
      </c>
      <c r="E1965" s="31" t="s">
        <v>13676</v>
      </c>
      <c r="F1965" s="31"/>
      <c r="G1965" s="31" t="s">
        <v>23</v>
      </c>
      <c r="H1965" s="31" t="s">
        <v>142</v>
      </c>
      <c r="I1965" s="31" t="s">
        <v>750</v>
      </c>
      <c r="J1965" s="31" t="s">
        <v>84</v>
      </c>
      <c r="K1965" s="31" t="s">
        <v>85</v>
      </c>
      <c r="L1965" s="31" t="s">
        <v>280</v>
      </c>
      <c r="M1965" s="31" t="s">
        <v>101</v>
      </c>
      <c r="N1965" s="31" t="s">
        <v>155</v>
      </c>
      <c r="O1965" s="31"/>
      <c r="P1965" s="31" t="s">
        <v>13677</v>
      </c>
      <c r="Q1965" s="30" t="s">
        <v>13678</v>
      </c>
      <c r="R1965" s="31" t="s">
        <v>93</v>
      </c>
      <c r="S1965" s="31" t="s">
        <v>689</v>
      </c>
      <c r="T1965" s="31" t="s">
        <v>13679</v>
      </c>
      <c r="U1965" s="31" t="s">
        <v>13680</v>
      </c>
      <c r="V1965" s="30" t="s">
        <v>13681</v>
      </c>
      <c r="W1965" s="31"/>
      <c r="X1965" s="31"/>
      <c r="Y1965" s="31"/>
      <c r="Z1965" s="31"/>
    </row>
    <row r="1966" ht="22.5" customHeight="1">
      <c r="A1966" s="30" t="s">
        <v>13682</v>
      </c>
      <c r="B1966" s="31" t="s">
        <v>3888</v>
      </c>
      <c r="C1966" s="32" t="s">
        <v>4</v>
      </c>
      <c r="D1966" s="31" t="s">
        <v>13683</v>
      </c>
      <c r="E1966" s="31" t="s">
        <v>13684</v>
      </c>
      <c r="F1966" s="31"/>
      <c r="G1966" s="31" t="s">
        <v>23</v>
      </c>
      <c r="H1966" s="31" t="s">
        <v>142</v>
      </c>
      <c r="I1966" s="31" t="s">
        <v>264</v>
      </c>
      <c r="J1966" s="31" t="s">
        <v>84</v>
      </c>
      <c r="K1966" s="31" t="s">
        <v>173</v>
      </c>
      <c r="L1966" s="31" t="s">
        <v>226</v>
      </c>
      <c r="M1966" s="31" t="s">
        <v>152</v>
      </c>
      <c r="N1966" s="31" t="s">
        <v>153</v>
      </c>
      <c r="O1966" s="31"/>
      <c r="P1966" s="31" t="s">
        <v>109</v>
      </c>
      <c r="Q1966" s="31"/>
      <c r="R1966" s="31" t="s">
        <v>93</v>
      </c>
      <c r="S1966" s="31" t="s">
        <v>94</v>
      </c>
      <c r="T1966" s="31" t="s">
        <v>13685</v>
      </c>
      <c r="U1966" s="31" t="s">
        <v>13686</v>
      </c>
      <c r="V1966" s="30" t="s">
        <v>13687</v>
      </c>
      <c r="W1966" s="31"/>
      <c r="X1966" s="31"/>
      <c r="Y1966" s="31"/>
      <c r="Z1966" s="31"/>
    </row>
    <row r="1967" ht="22.5" customHeight="1">
      <c r="A1967" s="30" t="s">
        <v>13688</v>
      </c>
      <c r="B1967" s="31" t="s">
        <v>13689</v>
      </c>
      <c r="C1967" s="32" t="s">
        <v>583</v>
      </c>
      <c r="D1967" s="31" t="s">
        <v>13690</v>
      </c>
      <c r="E1967" s="31" t="s">
        <v>13691</v>
      </c>
      <c r="F1967" s="31" t="s">
        <v>13692</v>
      </c>
      <c r="G1967" s="31" t="s">
        <v>23</v>
      </c>
      <c r="H1967" s="31" t="s">
        <v>142</v>
      </c>
      <c r="I1967" s="31" t="s">
        <v>839</v>
      </c>
      <c r="J1967" s="31" t="s">
        <v>84</v>
      </c>
      <c r="K1967" s="31" t="s">
        <v>173</v>
      </c>
      <c r="L1967" s="31" t="s">
        <v>226</v>
      </c>
      <c r="M1967" s="31" t="s">
        <v>41</v>
      </c>
      <c r="N1967" s="31" t="s">
        <v>120</v>
      </c>
      <c r="O1967" s="31"/>
      <c r="P1967" s="31" t="s">
        <v>1244</v>
      </c>
      <c r="Q1967" s="31"/>
      <c r="R1967" s="31" t="s">
        <v>93</v>
      </c>
      <c r="S1967" s="31" t="s">
        <v>94</v>
      </c>
      <c r="T1967" s="31" t="s">
        <v>13693</v>
      </c>
      <c r="U1967" s="31" t="s">
        <v>13694</v>
      </c>
      <c r="V1967" s="31"/>
      <c r="W1967" s="31"/>
      <c r="X1967" s="31"/>
      <c r="Y1967" s="31"/>
      <c r="Z1967" s="31"/>
    </row>
    <row r="1968" ht="22.5" customHeight="1">
      <c r="A1968" s="30" t="s">
        <v>13695</v>
      </c>
      <c r="B1968" s="31" t="s">
        <v>13696</v>
      </c>
      <c r="C1968" s="33"/>
      <c r="D1968" s="31" t="s">
        <v>13697</v>
      </c>
      <c r="E1968" s="31" t="s">
        <v>13698</v>
      </c>
      <c r="F1968" s="31" t="s">
        <v>13699</v>
      </c>
      <c r="G1968" s="31" t="s">
        <v>23</v>
      </c>
      <c r="H1968" s="31" t="s">
        <v>142</v>
      </c>
      <c r="I1968" s="31" t="s">
        <v>765</v>
      </c>
      <c r="J1968" s="31" t="s">
        <v>84</v>
      </c>
      <c r="K1968" s="31" t="s">
        <v>85</v>
      </c>
      <c r="L1968" s="31" t="s">
        <v>86</v>
      </c>
      <c r="M1968" s="31" t="s">
        <v>88</v>
      </c>
      <c r="N1968" s="31" t="s">
        <v>89</v>
      </c>
      <c r="O1968" s="31"/>
      <c r="P1968" s="31"/>
      <c r="Q1968" s="31"/>
      <c r="R1968" s="31" t="s">
        <v>93</v>
      </c>
      <c r="S1968" s="31" t="s">
        <v>94</v>
      </c>
      <c r="T1968" s="31" t="s">
        <v>13700</v>
      </c>
      <c r="U1968" s="31" t="s">
        <v>13701</v>
      </c>
      <c r="V1968" s="31"/>
      <c r="W1968" s="31"/>
      <c r="X1968" s="31"/>
      <c r="Y1968" s="31"/>
      <c r="Z1968" s="31"/>
    </row>
    <row r="1969" ht="22.5" customHeight="1">
      <c r="A1969" s="30" t="s">
        <v>13702</v>
      </c>
      <c r="B1969" s="31" t="s">
        <v>13703</v>
      </c>
      <c r="C1969" s="33"/>
      <c r="D1969" s="31" t="s">
        <v>13704</v>
      </c>
      <c r="E1969" s="31" t="s">
        <v>13705</v>
      </c>
      <c r="F1969" s="31" t="s">
        <v>13706</v>
      </c>
      <c r="G1969" s="31" t="s">
        <v>23</v>
      </c>
      <c r="H1969" s="31" t="s">
        <v>142</v>
      </c>
      <c r="I1969" s="31" t="s">
        <v>336</v>
      </c>
      <c r="J1969" s="31" t="s">
        <v>84</v>
      </c>
      <c r="K1969" s="31" t="s">
        <v>85</v>
      </c>
      <c r="L1969" s="31" t="s">
        <v>226</v>
      </c>
      <c r="M1969" s="31" t="s">
        <v>344</v>
      </c>
      <c r="N1969" s="31" t="s">
        <v>190</v>
      </c>
      <c r="O1969" s="31"/>
      <c r="P1969" s="31"/>
      <c r="Q1969" s="31"/>
      <c r="R1969" s="31" t="s">
        <v>93</v>
      </c>
      <c r="S1969" s="31" t="s">
        <v>94</v>
      </c>
      <c r="T1969" s="31" t="s">
        <v>13707</v>
      </c>
      <c r="U1969" s="31" t="s">
        <v>13708</v>
      </c>
      <c r="V1969" s="31"/>
      <c r="W1969" s="31"/>
      <c r="X1969" s="31"/>
      <c r="Y1969" s="31"/>
      <c r="Z1969" s="31"/>
    </row>
    <row r="1970" ht="22.5" customHeight="1">
      <c r="A1970" s="30" t="s">
        <v>13709</v>
      </c>
      <c r="B1970" s="31" t="s">
        <v>13710</v>
      </c>
      <c r="C1970" s="33"/>
      <c r="D1970" s="31" t="s">
        <v>13711</v>
      </c>
      <c r="E1970" s="31" t="s">
        <v>13712</v>
      </c>
      <c r="F1970" s="31" t="s">
        <v>13713</v>
      </c>
      <c r="G1970" s="31" t="s">
        <v>23</v>
      </c>
      <c r="H1970" s="31" t="s">
        <v>142</v>
      </c>
      <c r="I1970" s="31" t="s">
        <v>455</v>
      </c>
      <c r="J1970" s="31" t="s">
        <v>84</v>
      </c>
      <c r="K1970" s="31" t="s">
        <v>85</v>
      </c>
      <c r="L1970" s="31" t="s">
        <v>280</v>
      </c>
      <c r="M1970" s="31" t="s">
        <v>41</v>
      </c>
      <c r="N1970" s="31" t="s">
        <v>120</v>
      </c>
      <c r="O1970" s="31"/>
      <c r="P1970" s="31"/>
      <c r="Q1970" s="31"/>
      <c r="R1970" s="31" t="s">
        <v>93</v>
      </c>
      <c r="S1970" s="31" t="s">
        <v>94</v>
      </c>
      <c r="T1970" s="31" t="s">
        <v>13714</v>
      </c>
      <c r="U1970" s="31" t="s">
        <v>13715</v>
      </c>
      <c r="V1970" s="31"/>
      <c r="W1970" s="31"/>
      <c r="X1970" s="31"/>
      <c r="Y1970" s="31"/>
      <c r="Z1970" s="31"/>
    </row>
    <row r="1971" ht="22.5" customHeight="1">
      <c r="A1971" s="30" t="s">
        <v>13716</v>
      </c>
      <c r="B1971" s="31" t="s">
        <v>13717</v>
      </c>
      <c r="C1971" s="33"/>
      <c r="D1971" s="31" t="s">
        <v>78</v>
      </c>
      <c r="E1971" s="31" t="s">
        <v>13718</v>
      </c>
      <c r="F1971" s="31" t="s">
        <v>13719</v>
      </c>
      <c r="G1971" s="31" t="s">
        <v>4280</v>
      </c>
      <c r="H1971" s="31" t="s">
        <v>13720</v>
      </c>
      <c r="I1971" s="31" t="s">
        <v>83</v>
      </c>
      <c r="J1971" s="31" t="s">
        <v>84</v>
      </c>
      <c r="K1971" s="31" t="s">
        <v>107</v>
      </c>
      <c r="L1971" s="31" t="s">
        <v>226</v>
      </c>
      <c r="M1971" s="31" t="s">
        <v>120</v>
      </c>
      <c r="N1971" s="31" t="s">
        <v>88</v>
      </c>
      <c r="O1971" s="31"/>
      <c r="P1971" s="31"/>
      <c r="Q1971" s="31"/>
      <c r="R1971" s="31" t="s">
        <v>93</v>
      </c>
      <c r="S1971" s="31" t="s">
        <v>321</v>
      </c>
      <c r="T1971" s="31" t="s">
        <v>13721</v>
      </c>
      <c r="U1971" s="31" t="s">
        <v>13722</v>
      </c>
      <c r="V1971" s="31"/>
      <c r="W1971" s="31"/>
      <c r="X1971" s="31"/>
      <c r="Y1971" s="31"/>
      <c r="Z1971" s="31"/>
    </row>
    <row r="1972" ht="22.5" customHeight="1">
      <c r="A1972" s="30" t="s">
        <v>13723</v>
      </c>
      <c r="B1972" s="31" t="s">
        <v>13724</v>
      </c>
      <c r="C1972" s="33"/>
      <c r="D1972" s="31" t="s">
        <v>78</v>
      </c>
      <c r="E1972" s="31" t="s">
        <v>13725</v>
      </c>
      <c r="F1972" s="31"/>
      <c r="G1972" s="31" t="s">
        <v>23</v>
      </c>
      <c r="H1972" s="31" t="s">
        <v>82</v>
      </c>
      <c r="I1972" s="31" t="s">
        <v>1870</v>
      </c>
      <c r="J1972" s="31" t="s">
        <v>84</v>
      </c>
      <c r="K1972" s="31" t="s">
        <v>107</v>
      </c>
      <c r="L1972" s="31" t="s">
        <v>280</v>
      </c>
      <c r="M1972" s="31" t="s">
        <v>152</v>
      </c>
      <c r="N1972" s="31" t="s">
        <v>153</v>
      </c>
      <c r="O1972" s="31"/>
      <c r="P1972" s="31"/>
      <c r="Q1972" s="31"/>
      <c r="R1972" s="31"/>
      <c r="S1972" s="31" t="s">
        <v>133</v>
      </c>
      <c r="T1972" s="31" t="s">
        <v>13726</v>
      </c>
      <c r="U1972" s="31" t="s">
        <v>13727</v>
      </c>
      <c r="V1972" s="31"/>
      <c r="W1972" s="31" t="s">
        <v>13728</v>
      </c>
      <c r="X1972" s="31"/>
      <c r="Y1972" s="31"/>
      <c r="Z1972" s="31"/>
    </row>
    <row r="1973" ht="22.5" customHeight="1">
      <c r="A1973" s="30" t="s">
        <v>13729</v>
      </c>
      <c r="B1973" s="31" t="s">
        <v>13730</v>
      </c>
      <c r="C1973" s="33"/>
      <c r="D1973" s="31" t="s">
        <v>78</v>
      </c>
      <c r="E1973" s="31" t="s">
        <v>13731</v>
      </c>
      <c r="F1973" s="31" t="s">
        <v>13732</v>
      </c>
      <c r="G1973" s="31" t="s">
        <v>25</v>
      </c>
      <c r="H1973" s="31" t="s">
        <v>82</v>
      </c>
      <c r="I1973" s="31" t="s">
        <v>4889</v>
      </c>
      <c r="J1973" s="31" t="s">
        <v>84</v>
      </c>
      <c r="K1973" s="31" t="s">
        <v>107</v>
      </c>
      <c r="L1973" s="31" t="s">
        <v>131</v>
      </c>
      <c r="M1973" s="31" t="s">
        <v>88</v>
      </c>
      <c r="N1973" s="31" t="s">
        <v>89</v>
      </c>
      <c r="O1973" s="31"/>
      <c r="P1973" s="31" t="s">
        <v>91</v>
      </c>
      <c r="Q1973" s="31"/>
      <c r="R1973" s="31"/>
      <c r="S1973" s="31" t="s">
        <v>3272</v>
      </c>
      <c r="T1973" s="31"/>
      <c r="U1973" s="31" t="s">
        <v>13733</v>
      </c>
      <c r="V1973" s="31"/>
      <c r="W1973" s="31"/>
      <c r="X1973" s="31"/>
      <c r="Y1973" s="31"/>
      <c r="Z1973" s="31"/>
    </row>
    <row r="1974" ht="22.5" customHeight="1">
      <c r="A1974" s="30" t="s">
        <v>13734</v>
      </c>
      <c r="B1974" s="31" t="s">
        <v>13735</v>
      </c>
      <c r="C1974" s="33"/>
      <c r="D1974" s="31" t="s">
        <v>78</v>
      </c>
      <c r="E1974" s="31" t="s">
        <v>13736</v>
      </c>
      <c r="F1974" s="31" t="s">
        <v>13737</v>
      </c>
      <c r="G1974" s="31" t="s">
        <v>25</v>
      </c>
      <c r="H1974" s="31" t="s">
        <v>82</v>
      </c>
      <c r="I1974" s="31" t="s">
        <v>490</v>
      </c>
      <c r="J1974" s="31" t="s">
        <v>84</v>
      </c>
      <c r="K1974" s="31" t="s">
        <v>85</v>
      </c>
      <c r="L1974" s="31" t="s">
        <v>226</v>
      </c>
      <c r="M1974" s="31" t="s">
        <v>185</v>
      </c>
      <c r="N1974" s="31" t="s">
        <v>88</v>
      </c>
      <c r="O1974" s="31" t="s">
        <v>13738</v>
      </c>
      <c r="P1974" s="31"/>
      <c r="Q1974" s="31"/>
      <c r="R1974" s="31" t="s">
        <v>93</v>
      </c>
      <c r="S1974" s="31" t="s">
        <v>231</v>
      </c>
      <c r="T1974" s="31" t="s">
        <v>13739</v>
      </c>
      <c r="U1974" s="31" t="s">
        <v>13740</v>
      </c>
      <c r="V1974" s="30" t="s">
        <v>13741</v>
      </c>
      <c r="W1974" s="31"/>
      <c r="X1974" s="31"/>
      <c r="Y1974" s="31"/>
      <c r="Z1974" s="31"/>
    </row>
    <row r="1975" ht="22.5" customHeight="1">
      <c r="A1975" s="30" t="s">
        <v>13742</v>
      </c>
      <c r="B1975" s="39" t="s">
        <v>13743</v>
      </c>
      <c r="C1975" s="33"/>
      <c r="D1975" s="31" t="s">
        <v>78</v>
      </c>
      <c r="E1975" s="31" t="s">
        <v>13744</v>
      </c>
      <c r="F1975" s="31"/>
      <c r="G1975" s="31"/>
      <c r="H1975" s="31" t="s">
        <v>82</v>
      </c>
      <c r="I1975" s="31"/>
      <c r="J1975" s="31"/>
      <c r="K1975" s="31"/>
      <c r="L1975" s="31"/>
      <c r="M1975" s="31"/>
      <c r="N1975" s="31"/>
      <c r="O1975" s="31"/>
      <c r="P1975" s="31"/>
      <c r="Q1975" s="31"/>
      <c r="R1975" s="31"/>
      <c r="S1975" s="31"/>
      <c r="T1975" s="31"/>
      <c r="U1975" s="31" t="s">
        <v>13745</v>
      </c>
      <c r="V1975" s="31"/>
      <c r="W1975" s="31"/>
      <c r="X1975" s="31"/>
      <c r="Y1975" s="31"/>
      <c r="Z1975" s="31"/>
    </row>
    <row r="1976" ht="22.5" customHeight="1">
      <c r="A1976" s="30" t="s">
        <v>13746</v>
      </c>
      <c r="B1976" s="39" t="s">
        <v>13747</v>
      </c>
      <c r="C1976" s="33"/>
      <c r="D1976" s="31" t="s">
        <v>78</v>
      </c>
      <c r="E1976" s="31" t="s">
        <v>13748</v>
      </c>
      <c r="F1976" s="31" t="s">
        <v>13749</v>
      </c>
      <c r="G1976" s="31" t="s">
        <v>25</v>
      </c>
      <c r="H1976" s="31" t="s">
        <v>82</v>
      </c>
      <c r="I1976" s="31" t="s">
        <v>607</v>
      </c>
      <c r="J1976" s="31" t="s">
        <v>84</v>
      </c>
      <c r="K1976" s="31" t="s">
        <v>85</v>
      </c>
      <c r="L1976" s="31" t="s">
        <v>226</v>
      </c>
      <c r="M1976" s="31" t="s">
        <v>185</v>
      </c>
      <c r="N1976" s="31" t="s">
        <v>41</v>
      </c>
      <c r="O1976" s="31"/>
      <c r="P1976" s="31"/>
      <c r="Q1976" s="31"/>
      <c r="R1976" s="31"/>
      <c r="S1976" s="31"/>
      <c r="T1976" s="31" t="s">
        <v>13750</v>
      </c>
      <c r="U1976" s="31" t="s">
        <v>13745</v>
      </c>
      <c r="V1976" s="31"/>
      <c r="W1976" s="31"/>
      <c r="X1976" s="31"/>
      <c r="Y1976" s="31"/>
      <c r="Z1976" s="31"/>
    </row>
    <row r="1977" ht="22.5" customHeight="1">
      <c r="A1977" s="30" t="s">
        <v>13751</v>
      </c>
      <c r="B1977" s="31" t="s">
        <v>13752</v>
      </c>
      <c r="C1977" s="33"/>
      <c r="D1977" s="31" t="s">
        <v>78</v>
      </c>
      <c r="E1977" s="31" t="s">
        <v>13753</v>
      </c>
      <c r="F1977" s="31" t="s">
        <v>13754</v>
      </c>
      <c r="G1977" s="31" t="s">
        <v>25</v>
      </c>
      <c r="H1977" s="31" t="s">
        <v>82</v>
      </c>
      <c r="I1977" s="31" t="s">
        <v>83</v>
      </c>
      <c r="J1977" s="31" t="s">
        <v>84</v>
      </c>
      <c r="K1977" s="31" t="s">
        <v>107</v>
      </c>
      <c r="L1977" s="31" t="s">
        <v>226</v>
      </c>
      <c r="M1977" s="31" t="s">
        <v>185</v>
      </c>
      <c r="N1977" s="31" t="s">
        <v>41</v>
      </c>
      <c r="O1977" s="31"/>
      <c r="P1977" s="31" t="s">
        <v>628</v>
      </c>
      <c r="Q1977" s="31"/>
      <c r="R1977" s="31"/>
      <c r="S1977" s="31" t="s">
        <v>3272</v>
      </c>
      <c r="T1977" s="31"/>
      <c r="U1977" s="31" t="s">
        <v>13755</v>
      </c>
      <c r="V1977" s="31"/>
      <c r="W1977" s="31"/>
      <c r="X1977" s="31"/>
      <c r="Y1977" s="31"/>
      <c r="Z1977" s="31"/>
    </row>
    <row r="1978" ht="22.5" customHeight="1">
      <c r="A1978" s="30" t="s">
        <v>13756</v>
      </c>
      <c r="B1978" s="31" t="s">
        <v>13757</v>
      </c>
      <c r="C1978" s="33"/>
      <c r="D1978" s="31" t="s">
        <v>78</v>
      </c>
      <c r="E1978" s="31" t="s">
        <v>13758</v>
      </c>
      <c r="F1978" s="31"/>
      <c r="G1978" s="31"/>
      <c r="H1978" s="31" t="s">
        <v>82</v>
      </c>
      <c r="I1978" s="31"/>
      <c r="J1978" s="31"/>
      <c r="K1978" s="31"/>
      <c r="L1978" s="31"/>
      <c r="M1978" s="31"/>
      <c r="N1978" s="31"/>
      <c r="O1978" s="31"/>
      <c r="P1978" s="31"/>
      <c r="Q1978" s="31"/>
      <c r="R1978" s="31"/>
      <c r="S1978" s="31"/>
      <c r="T1978" s="31"/>
      <c r="U1978" s="31" t="s">
        <v>13759</v>
      </c>
      <c r="V1978" s="31"/>
      <c r="W1978" s="31"/>
      <c r="X1978" s="31"/>
      <c r="Y1978" s="31"/>
      <c r="Z1978" s="31"/>
    </row>
    <row r="1979" ht="22.5" customHeight="1">
      <c r="A1979" s="30" t="s">
        <v>13760</v>
      </c>
      <c r="B1979" s="31" t="s">
        <v>13761</v>
      </c>
      <c r="C1979" s="33"/>
      <c r="D1979" s="31" t="s">
        <v>78</v>
      </c>
      <c r="E1979" s="31" t="s">
        <v>13762</v>
      </c>
      <c r="F1979" s="31" t="s">
        <v>13763</v>
      </c>
      <c r="G1979" s="31" t="s">
        <v>25</v>
      </c>
      <c r="H1979" s="31" t="s">
        <v>82</v>
      </c>
      <c r="I1979" s="31" t="s">
        <v>83</v>
      </c>
      <c r="J1979" s="31" t="s">
        <v>84</v>
      </c>
      <c r="K1979" s="31" t="s">
        <v>173</v>
      </c>
      <c r="L1979" s="31" t="s">
        <v>280</v>
      </c>
      <c r="M1979" s="31" t="s">
        <v>120</v>
      </c>
      <c r="N1979" s="31" t="s">
        <v>88</v>
      </c>
      <c r="O1979" s="31"/>
      <c r="P1979" s="31" t="s">
        <v>559</v>
      </c>
      <c r="Q1979" s="31"/>
      <c r="R1979" s="31"/>
      <c r="S1979" s="31"/>
      <c r="T1979" s="31" t="s">
        <v>666</v>
      </c>
      <c r="U1979" s="31" t="s">
        <v>13764</v>
      </c>
      <c r="V1979" s="31"/>
      <c r="W1979" s="31"/>
      <c r="X1979" s="31"/>
      <c r="Y1979" s="31"/>
      <c r="Z1979" s="31"/>
    </row>
    <row r="1980" ht="22.5" customHeight="1">
      <c r="A1980" s="30" t="s">
        <v>13765</v>
      </c>
      <c r="B1980" s="31" t="s">
        <v>13766</v>
      </c>
      <c r="C1980" s="33"/>
      <c r="D1980" s="31" t="s">
        <v>78</v>
      </c>
      <c r="E1980" s="31" t="s">
        <v>13767</v>
      </c>
      <c r="F1980" s="31" t="s">
        <v>13768</v>
      </c>
      <c r="G1980" s="31"/>
      <c r="H1980" s="31"/>
      <c r="I1980" s="31"/>
      <c r="J1980" s="31"/>
      <c r="K1980" s="31"/>
      <c r="L1980" s="31"/>
      <c r="M1980" s="31"/>
      <c r="N1980" s="31"/>
      <c r="O1980" s="31"/>
      <c r="P1980" s="31"/>
      <c r="Q1980" s="31"/>
      <c r="R1980" s="31"/>
      <c r="S1980" s="31" t="s">
        <v>3364</v>
      </c>
      <c r="T1980" s="31"/>
      <c r="U1980" s="31" t="s">
        <v>13769</v>
      </c>
      <c r="V1980" s="31"/>
      <c r="W1980" s="31"/>
      <c r="X1980" s="31"/>
      <c r="Y1980" s="31"/>
      <c r="Z1980" s="31"/>
    </row>
    <row r="1981" ht="22.5" customHeight="1">
      <c r="A1981" s="30" t="s">
        <v>13770</v>
      </c>
      <c r="B1981" s="31" t="s">
        <v>13771</v>
      </c>
      <c r="C1981" s="33"/>
      <c r="D1981" s="31" t="s">
        <v>78</v>
      </c>
      <c r="E1981" s="31" t="s">
        <v>13772</v>
      </c>
      <c r="F1981" s="31" t="s">
        <v>13773</v>
      </c>
      <c r="G1981" s="31" t="s">
        <v>25</v>
      </c>
      <c r="H1981" s="31" t="s">
        <v>82</v>
      </c>
      <c r="I1981" s="31" t="s">
        <v>83</v>
      </c>
      <c r="J1981" s="31" t="s">
        <v>84</v>
      </c>
      <c r="K1981" s="31" t="s">
        <v>107</v>
      </c>
      <c r="L1981" s="31" t="s">
        <v>280</v>
      </c>
      <c r="M1981" s="31" t="s">
        <v>108</v>
      </c>
      <c r="N1981" s="31" t="s">
        <v>101</v>
      </c>
      <c r="O1981" s="31"/>
      <c r="P1981" s="31" t="s">
        <v>5855</v>
      </c>
      <c r="Q1981" s="31"/>
      <c r="R1981" s="31"/>
      <c r="S1981" s="31" t="s">
        <v>2145</v>
      </c>
      <c r="T1981" s="31" t="s">
        <v>13774</v>
      </c>
      <c r="U1981" s="31" t="s">
        <v>13775</v>
      </c>
      <c r="V1981" s="31"/>
      <c r="W1981" s="31"/>
      <c r="X1981" s="31"/>
      <c r="Y1981" s="31"/>
      <c r="Z1981" s="31"/>
    </row>
    <row r="1982" ht="22.5" customHeight="1">
      <c r="A1982" s="30" t="s">
        <v>13776</v>
      </c>
      <c r="B1982" s="31" t="s">
        <v>13777</v>
      </c>
      <c r="C1982" s="33"/>
      <c r="D1982" s="31" t="s">
        <v>13778</v>
      </c>
      <c r="E1982" s="31" t="s">
        <v>13779</v>
      </c>
      <c r="F1982" s="31" t="s">
        <v>13780</v>
      </c>
      <c r="G1982" s="31" t="s">
        <v>38</v>
      </c>
      <c r="H1982" s="31" t="s">
        <v>142</v>
      </c>
      <c r="I1982" s="31" t="s">
        <v>1682</v>
      </c>
      <c r="J1982" s="31" t="s">
        <v>377</v>
      </c>
      <c r="K1982" s="31" t="s">
        <v>85</v>
      </c>
      <c r="L1982" s="31" t="s">
        <v>86</v>
      </c>
      <c r="M1982" s="31" t="s">
        <v>108</v>
      </c>
      <c r="N1982" s="31" t="s">
        <v>101</v>
      </c>
      <c r="O1982" s="31" t="s">
        <v>13781</v>
      </c>
      <c r="P1982" s="31" t="s">
        <v>230</v>
      </c>
      <c r="Q1982" s="31"/>
      <c r="R1982" s="31" t="s">
        <v>93</v>
      </c>
      <c r="S1982" s="31" t="s">
        <v>231</v>
      </c>
      <c r="T1982" s="31" t="s">
        <v>13782</v>
      </c>
      <c r="U1982" s="31" t="s">
        <v>13783</v>
      </c>
      <c r="V1982" s="31"/>
      <c r="W1982" s="31"/>
      <c r="X1982" s="31"/>
      <c r="Y1982" s="31"/>
      <c r="Z1982" s="31"/>
    </row>
    <row r="1983" ht="22.5" customHeight="1">
      <c r="A1983" s="30" t="s">
        <v>13784</v>
      </c>
      <c r="B1983" s="31" t="s">
        <v>13785</v>
      </c>
      <c r="C1983" s="33"/>
      <c r="D1983" s="31" t="s">
        <v>13786</v>
      </c>
      <c r="E1983" s="31" t="s">
        <v>13787</v>
      </c>
      <c r="F1983" s="31" t="s">
        <v>13788</v>
      </c>
      <c r="G1983" s="31" t="s">
        <v>25</v>
      </c>
      <c r="H1983" s="31" t="s">
        <v>142</v>
      </c>
      <c r="I1983" s="31" t="s">
        <v>303</v>
      </c>
      <c r="J1983" s="31" t="s">
        <v>84</v>
      </c>
      <c r="K1983" s="31" t="s">
        <v>85</v>
      </c>
      <c r="L1983" s="31" t="s">
        <v>280</v>
      </c>
      <c r="M1983" s="39" t="s">
        <v>227</v>
      </c>
      <c r="N1983" s="39" t="s">
        <v>228</v>
      </c>
      <c r="O1983" s="31"/>
      <c r="P1983" s="31" t="s">
        <v>701</v>
      </c>
      <c r="Q1983" s="31"/>
      <c r="R1983" s="31" t="s">
        <v>93</v>
      </c>
      <c r="S1983" s="31" t="s">
        <v>94</v>
      </c>
      <c r="T1983" s="31" t="s">
        <v>13789</v>
      </c>
      <c r="U1983" s="31" t="s">
        <v>13790</v>
      </c>
      <c r="V1983" s="31"/>
      <c r="W1983" s="31"/>
      <c r="X1983" s="31"/>
      <c r="Y1983" s="31"/>
      <c r="Z1983" s="31"/>
    </row>
    <row r="1984" ht="22.5" customHeight="1">
      <c r="A1984" s="30" t="s">
        <v>13791</v>
      </c>
      <c r="B1984" s="31" t="s">
        <v>13792</v>
      </c>
      <c r="C1984" s="33"/>
      <c r="D1984" s="31" t="s">
        <v>13793</v>
      </c>
      <c r="E1984" s="31" t="s">
        <v>13794</v>
      </c>
      <c r="F1984" s="31" t="s">
        <v>13795</v>
      </c>
      <c r="G1984" s="31" t="s">
        <v>29</v>
      </c>
      <c r="H1984" s="31" t="s">
        <v>142</v>
      </c>
      <c r="I1984" s="31" t="s">
        <v>444</v>
      </c>
      <c r="J1984" s="31" t="s">
        <v>84</v>
      </c>
      <c r="K1984" s="31" t="s">
        <v>85</v>
      </c>
      <c r="L1984" s="31" t="s">
        <v>280</v>
      </c>
      <c r="M1984" s="31" t="s">
        <v>542</v>
      </c>
      <c r="N1984" s="31" t="s">
        <v>210</v>
      </c>
      <c r="O1984" s="31"/>
      <c r="P1984" s="31" t="s">
        <v>503</v>
      </c>
      <c r="Q1984" s="30" t="s">
        <v>13796</v>
      </c>
      <c r="R1984" s="31" t="s">
        <v>93</v>
      </c>
      <c r="S1984" s="31" t="s">
        <v>842</v>
      </c>
      <c r="T1984" s="31" t="s">
        <v>13797</v>
      </c>
      <c r="U1984" s="31" t="s">
        <v>13798</v>
      </c>
      <c r="V1984" s="31" t="s">
        <v>13799</v>
      </c>
      <c r="W1984" s="31"/>
      <c r="X1984" s="31"/>
      <c r="Y1984" s="31"/>
      <c r="Z1984" s="31"/>
    </row>
    <row r="1985" ht="22.5" customHeight="1">
      <c r="A1985" s="30" t="s">
        <v>13800</v>
      </c>
      <c r="B1985" s="31" t="s">
        <v>13801</v>
      </c>
      <c r="C1985" s="33"/>
      <c r="D1985" s="31" t="s">
        <v>13802</v>
      </c>
      <c r="E1985" s="31" t="s">
        <v>13803</v>
      </c>
      <c r="F1985" s="31" t="s">
        <v>13804</v>
      </c>
      <c r="G1985" s="31" t="s">
        <v>117</v>
      </c>
      <c r="H1985" s="31" t="s">
        <v>142</v>
      </c>
      <c r="I1985" s="31" t="s">
        <v>6230</v>
      </c>
      <c r="J1985" s="31" t="s">
        <v>84</v>
      </c>
      <c r="K1985" s="31" t="s">
        <v>173</v>
      </c>
      <c r="L1985" s="31" t="s">
        <v>226</v>
      </c>
      <c r="M1985" s="39" t="s">
        <v>227</v>
      </c>
      <c r="N1985" s="39" t="s">
        <v>228</v>
      </c>
      <c r="O1985" s="31"/>
      <c r="P1985" s="31" t="s">
        <v>13805</v>
      </c>
      <c r="Q1985" s="31"/>
      <c r="R1985" s="31" t="s">
        <v>93</v>
      </c>
      <c r="S1985" s="31" t="s">
        <v>4393</v>
      </c>
      <c r="T1985" s="31" t="s">
        <v>13806</v>
      </c>
      <c r="U1985" s="31" t="s">
        <v>13807</v>
      </c>
      <c r="V1985" s="30" t="s">
        <v>13808</v>
      </c>
      <c r="W1985" s="31"/>
      <c r="X1985" s="31"/>
      <c r="Y1985" s="31"/>
      <c r="Z1985" s="31"/>
    </row>
    <row r="1986" ht="22.5" customHeight="1">
      <c r="A1986" s="30" t="s">
        <v>13809</v>
      </c>
      <c r="B1986" s="31" t="s">
        <v>13810</v>
      </c>
      <c r="C1986" s="33"/>
      <c r="D1986" s="31" t="s">
        <v>13811</v>
      </c>
      <c r="E1986" s="31" t="s">
        <v>13812</v>
      </c>
      <c r="F1986" s="31"/>
      <c r="G1986" s="31" t="s">
        <v>35</v>
      </c>
      <c r="H1986" s="31" t="s">
        <v>142</v>
      </c>
      <c r="I1986" s="31" t="s">
        <v>225</v>
      </c>
      <c r="J1986" s="31" t="s">
        <v>84</v>
      </c>
      <c r="K1986" s="31"/>
      <c r="L1986" s="31"/>
      <c r="M1986" s="31" t="s">
        <v>52</v>
      </c>
      <c r="N1986" s="31" t="s">
        <v>144</v>
      </c>
      <c r="O1986" s="31"/>
      <c r="P1986" s="31"/>
      <c r="Q1986" s="31"/>
      <c r="R1986" s="31"/>
      <c r="S1986" s="31"/>
      <c r="T1986" s="31" t="s">
        <v>13813</v>
      </c>
      <c r="U1986" s="31" t="s">
        <v>13814</v>
      </c>
      <c r="V1986" s="31"/>
      <c r="W1986" s="31"/>
      <c r="X1986" s="31"/>
      <c r="Y1986" s="31"/>
      <c r="Z1986" s="31"/>
    </row>
    <row r="1987" ht="22.5" customHeight="1">
      <c r="A1987" s="30" t="s">
        <v>13815</v>
      </c>
      <c r="B1987" s="31" t="s">
        <v>1570</v>
      </c>
      <c r="C1987" s="33"/>
      <c r="D1987" s="31" t="s">
        <v>13816</v>
      </c>
      <c r="E1987" s="31" t="s">
        <v>13817</v>
      </c>
      <c r="F1987" s="31"/>
      <c r="G1987" s="31" t="s">
        <v>35</v>
      </c>
      <c r="H1987" s="31" t="s">
        <v>142</v>
      </c>
      <c r="I1987" s="31" t="s">
        <v>428</v>
      </c>
      <c r="J1987" s="31" t="s">
        <v>84</v>
      </c>
      <c r="K1987" s="31" t="s">
        <v>173</v>
      </c>
      <c r="L1987" s="31" t="s">
        <v>280</v>
      </c>
      <c r="M1987" s="31" t="s">
        <v>542</v>
      </c>
      <c r="N1987" s="31" t="s">
        <v>210</v>
      </c>
      <c r="O1987" s="31"/>
      <c r="P1987" s="31"/>
      <c r="Q1987" s="31"/>
      <c r="R1987" s="31" t="s">
        <v>93</v>
      </c>
      <c r="S1987" s="31" t="s">
        <v>94</v>
      </c>
      <c r="T1987" s="31" t="s">
        <v>13818</v>
      </c>
      <c r="U1987" s="31" t="s">
        <v>13819</v>
      </c>
      <c r="V1987" s="30" t="s">
        <v>13820</v>
      </c>
      <c r="W1987" s="31"/>
      <c r="X1987" s="31"/>
      <c r="Y1987" s="31"/>
      <c r="Z1987" s="31"/>
    </row>
    <row r="1988" ht="22.5" customHeight="1">
      <c r="A1988" s="30" t="s">
        <v>13821</v>
      </c>
      <c r="B1988" s="31" t="s">
        <v>13822</v>
      </c>
      <c r="C1988" s="33"/>
      <c r="D1988" s="31" t="s">
        <v>13823</v>
      </c>
      <c r="E1988" s="31" t="s">
        <v>13824</v>
      </c>
      <c r="F1988" s="31"/>
      <c r="G1988" s="31" t="s">
        <v>29</v>
      </c>
      <c r="H1988" s="31" t="s">
        <v>142</v>
      </c>
      <c r="I1988" s="31" t="s">
        <v>1722</v>
      </c>
      <c r="J1988" s="31" t="s">
        <v>84</v>
      </c>
      <c r="K1988" s="31"/>
      <c r="L1988" s="31"/>
      <c r="M1988" s="31" t="s">
        <v>542</v>
      </c>
      <c r="N1988" s="31" t="s">
        <v>210</v>
      </c>
      <c r="O1988" s="31"/>
      <c r="P1988" s="31"/>
      <c r="Q1988" s="31"/>
      <c r="R1988" s="31"/>
      <c r="S1988" s="31"/>
      <c r="T1988" s="31" t="s">
        <v>13825</v>
      </c>
      <c r="U1988" s="31" t="s">
        <v>13826</v>
      </c>
      <c r="V1988" s="31"/>
      <c r="W1988" s="31"/>
      <c r="X1988" s="31"/>
      <c r="Y1988" s="31"/>
      <c r="Z1988" s="31"/>
    </row>
    <row r="1989" ht="22.5" customHeight="1">
      <c r="A1989" s="30" t="s">
        <v>13827</v>
      </c>
      <c r="B1989" s="31" t="s">
        <v>13828</v>
      </c>
      <c r="C1989" s="33"/>
      <c r="D1989" s="31" t="s">
        <v>13829</v>
      </c>
      <c r="E1989" s="31" t="s">
        <v>13830</v>
      </c>
      <c r="F1989" s="31"/>
      <c r="G1989" s="31" t="s">
        <v>29</v>
      </c>
      <c r="H1989" s="31" t="s">
        <v>142</v>
      </c>
      <c r="I1989" s="31" t="s">
        <v>319</v>
      </c>
      <c r="J1989" s="31" t="s">
        <v>84</v>
      </c>
      <c r="K1989" s="31"/>
      <c r="L1989" s="31"/>
      <c r="M1989" s="31" t="s">
        <v>41</v>
      </c>
      <c r="N1989" s="31" t="s">
        <v>120</v>
      </c>
      <c r="O1989" s="31"/>
      <c r="P1989" s="31"/>
      <c r="Q1989" s="31"/>
      <c r="R1989" s="31"/>
      <c r="S1989" s="31"/>
      <c r="T1989" s="31" t="s">
        <v>13831</v>
      </c>
      <c r="U1989" s="31" t="s">
        <v>13832</v>
      </c>
      <c r="V1989" s="31"/>
      <c r="W1989" s="31"/>
      <c r="X1989" s="31"/>
      <c r="Y1989" s="31"/>
      <c r="Z1989" s="31"/>
    </row>
    <row r="1990" ht="22.5" customHeight="1">
      <c r="A1990" s="30" t="s">
        <v>13833</v>
      </c>
      <c r="B1990" s="31" t="s">
        <v>4135</v>
      </c>
      <c r="C1990" s="32" t="s">
        <v>15</v>
      </c>
      <c r="D1990" s="31" t="s">
        <v>13834</v>
      </c>
      <c r="E1990" s="31" t="s">
        <v>13835</v>
      </c>
      <c r="F1990" s="31" t="s">
        <v>13836</v>
      </c>
      <c r="G1990" s="31" t="s">
        <v>36</v>
      </c>
      <c r="H1990" s="31" t="s">
        <v>142</v>
      </c>
      <c r="I1990" s="31" t="s">
        <v>4087</v>
      </c>
      <c r="J1990" s="31" t="s">
        <v>84</v>
      </c>
      <c r="K1990" s="31" t="s">
        <v>85</v>
      </c>
      <c r="L1990" s="31" t="s">
        <v>280</v>
      </c>
      <c r="M1990" s="31" t="s">
        <v>108</v>
      </c>
      <c r="N1990" s="31" t="s">
        <v>101</v>
      </c>
      <c r="O1990" s="31"/>
      <c r="P1990" s="31" t="s">
        <v>492</v>
      </c>
      <c r="Q1990" s="31"/>
      <c r="R1990" s="31" t="s">
        <v>93</v>
      </c>
      <c r="S1990" s="31" t="s">
        <v>94</v>
      </c>
      <c r="T1990" s="31" t="s">
        <v>13837</v>
      </c>
      <c r="U1990" s="31" t="s">
        <v>13838</v>
      </c>
      <c r="V1990" s="30" t="s">
        <v>13839</v>
      </c>
      <c r="W1990" s="31"/>
      <c r="X1990" s="31"/>
      <c r="Y1990" s="31"/>
      <c r="Z1990" s="31"/>
    </row>
    <row r="1991" ht="22.5" customHeight="1">
      <c r="A1991" s="30" t="s">
        <v>13840</v>
      </c>
      <c r="B1991" s="31" t="s">
        <v>13841</v>
      </c>
      <c r="C1991" s="33"/>
      <c r="D1991" s="31" t="s">
        <v>13842</v>
      </c>
      <c r="E1991" s="31" t="s">
        <v>13843</v>
      </c>
      <c r="F1991" s="31"/>
      <c r="G1991" s="31" t="s">
        <v>23</v>
      </c>
      <c r="H1991" s="31" t="s">
        <v>142</v>
      </c>
      <c r="I1991" s="31" t="s">
        <v>4087</v>
      </c>
      <c r="J1991" s="31" t="s">
        <v>84</v>
      </c>
      <c r="K1991" s="31"/>
      <c r="L1991" s="31"/>
      <c r="M1991" s="31" t="s">
        <v>502</v>
      </c>
      <c r="N1991" s="31" t="s">
        <v>155</v>
      </c>
      <c r="O1991" s="31"/>
      <c r="P1991" s="31"/>
      <c r="Q1991" s="31"/>
      <c r="R1991" s="31"/>
      <c r="S1991" s="31"/>
      <c r="T1991" s="31" t="s">
        <v>13844</v>
      </c>
      <c r="U1991" s="31" t="s">
        <v>13845</v>
      </c>
      <c r="V1991" s="31"/>
      <c r="W1991" s="31"/>
      <c r="X1991" s="31"/>
      <c r="Y1991" s="31"/>
      <c r="Z1991" s="31"/>
    </row>
    <row r="1992" ht="22.5" customHeight="1">
      <c r="A1992" s="30" t="s">
        <v>13846</v>
      </c>
      <c r="B1992" s="31" t="s">
        <v>13847</v>
      </c>
      <c r="C1992" s="33"/>
      <c r="D1992" s="31" t="s">
        <v>13848</v>
      </c>
      <c r="E1992" s="31" t="s">
        <v>13849</v>
      </c>
      <c r="F1992" s="31"/>
      <c r="G1992" s="31" t="s">
        <v>43</v>
      </c>
      <c r="H1992" s="31" t="s">
        <v>406</v>
      </c>
      <c r="I1992" s="31"/>
      <c r="J1992" s="31"/>
      <c r="K1992" s="31"/>
      <c r="L1992" s="31"/>
      <c r="M1992" s="31"/>
      <c r="N1992" s="31"/>
      <c r="O1992" s="31"/>
      <c r="P1992" s="31"/>
      <c r="Q1992" s="31"/>
      <c r="R1992" s="31"/>
      <c r="S1992" s="31"/>
      <c r="T1992" s="31" t="s">
        <v>13850</v>
      </c>
      <c r="U1992" s="31" t="s">
        <v>13851</v>
      </c>
      <c r="V1992" s="31"/>
      <c r="W1992" s="31"/>
      <c r="X1992" s="31"/>
      <c r="Y1992" s="31"/>
      <c r="Z1992" s="31"/>
    </row>
    <row r="1993" ht="22.5" customHeight="1">
      <c r="A1993" s="30" t="s">
        <v>13852</v>
      </c>
      <c r="B1993" s="31" t="s">
        <v>13853</v>
      </c>
      <c r="C1993" s="33"/>
      <c r="D1993" s="31" t="s">
        <v>13854</v>
      </c>
      <c r="E1993" s="31" t="s">
        <v>13855</v>
      </c>
      <c r="F1993" s="31" t="s">
        <v>13856</v>
      </c>
      <c r="G1993" s="31" t="s">
        <v>790</v>
      </c>
      <c r="H1993" s="31" t="s">
        <v>1879</v>
      </c>
      <c r="I1993" s="31" t="s">
        <v>13857</v>
      </c>
      <c r="J1993" s="31" t="s">
        <v>84</v>
      </c>
      <c r="K1993" s="31" t="s">
        <v>107</v>
      </c>
      <c r="L1993" s="31" t="s">
        <v>86</v>
      </c>
      <c r="M1993" s="31" t="s">
        <v>185</v>
      </c>
      <c r="N1993" s="31" t="s">
        <v>41</v>
      </c>
      <c r="O1993" s="31"/>
      <c r="P1993" s="31" t="s">
        <v>109</v>
      </c>
      <c r="Q1993" s="31"/>
      <c r="R1993" s="31"/>
      <c r="S1993" s="31"/>
      <c r="T1993" s="31" t="s">
        <v>13858</v>
      </c>
      <c r="U1993" s="31" t="s">
        <v>13859</v>
      </c>
      <c r="V1993" s="31"/>
      <c r="W1993" s="31"/>
      <c r="X1993" s="31"/>
      <c r="Y1993" s="31"/>
      <c r="Z1993" s="31"/>
    </row>
    <row r="1994" ht="22.5" customHeight="1">
      <c r="A1994" s="30" t="s">
        <v>13860</v>
      </c>
      <c r="B1994" s="31" t="s">
        <v>13861</v>
      </c>
      <c r="C1994" s="33"/>
      <c r="D1994" s="31" t="s">
        <v>13862</v>
      </c>
      <c r="E1994" s="31" t="s">
        <v>13863</v>
      </c>
      <c r="F1994" s="31"/>
      <c r="G1994" s="31" t="s">
        <v>23</v>
      </c>
      <c r="H1994" s="31" t="s">
        <v>142</v>
      </c>
      <c r="I1994" s="31" t="s">
        <v>13864</v>
      </c>
      <c r="J1994" s="31" t="s">
        <v>84</v>
      </c>
      <c r="K1994" s="31" t="s">
        <v>85</v>
      </c>
      <c r="L1994" s="31" t="s">
        <v>280</v>
      </c>
      <c r="M1994" s="31" t="s">
        <v>344</v>
      </c>
      <c r="N1994" s="31" t="s">
        <v>190</v>
      </c>
      <c r="O1994" s="31"/>
      <c r="P1994" s="31"/>
      <c r="Q1994" s="30" t="s">
        <v>13865</v>
      </c>
      <c r="R1994" s="31" t="s">
        <v>93</v>
      </c>
      <c r="S1994" s="31" t="s">
        <v>689</v>
      </c>
      <c r="T1994" s="31" t="s">
        <v>13866</v>
      </c>
      <c r="U1994" s="31" t="s">
        <v>13867</v>
      </c>
      <c r="V1994" s="30" t="s">
        <v>13868</v>
      </c>
      <c r="W1994" s="31"/>
      <c r="X1994" s="31"/>
      <c r="Y1994" s="31"/>
      <c r="Z1994" s="31"/>
    </row>
    <row r="1995" ht="22.5" customHeight="1">
      <c r="A1995" s="30" t="s">
        <v>13869</v>
      </c>
      <c r="B1995" s="31" t="s">
        <v>13870</v>
      </c>
      <c r="C1995" s="33"/>
      <c r="D1995" s="31" t="s">
        <v>13871</v>
      </c>
      <c r="E1995" s="31" t="s">
        <v>13872</v>
      </c>
      <c r="F1995" s="31"/>
      <c r="G1995" s="31" t="s">
        <v>23</v>
      </c>
      <c r="H1995" s="31" t="s">
        <v>142</v>
      </c>
      <c r="I1995" s="31" t="s">
        <v>1242</v>
      </c>
      <c r="J1995" s="31" t="s">
        <v>84</v>
      </c>
      <c r="K1995" s="31" t="s">
        <v>107</v>
      </c>
      <c r="L1995" s="31" t="s">
        <v>86</v>
      </c>
      <c r="M1995" s="31" t="s">
        <v>89</v>
      </c>
      <c r="N1995" s="31" t="s">
        <v>108</v>
      </c>
      <c r="O1995" s="31"/>
      <c r="P1995" s="31" t="s">
        <v>13873</v>
      </c>
      <c r="Q1995" s="31"/>
      <c r="R1995" s="31"/>
      <c r="S1995" s="31"/>
      <c r="T1995" s="31" t="s">
        <v>13874</v>
      </c>
      <c r="U1995" s="31" t="s">
        <v>13875</v>
      </c>
      <c r="V1995" s="30" t="s">
        <v>13876</v>
      </c>
      <c r="W1995" s="31"/>
      <c r="X1995" s="31"/>
      <c r="Y1995" s="31"/>
      <c r="Z1995" s="31"/>
    </row>
    <row r="1996" ht="22.5" customHeight="1">
      <c r="A1996" s="30" t="s">
        <v>13877</v>
      </c>
      <c r="B1996" s="31" t="s">
        <v>13878</v>
      </c>
      <c r="C1996" s="33"/>
      <c r="D1996" s="31" t="s">
        <v>13879</v>
      </c>
      <c r="E1996" s="31" t="s">
        <v>13880</v>
      </c>
      <c r="F1996" s="31" t="s">
        <v>13881</v>
      </c>
      <c r="G1996" s="31" t="s">
        <v>29</v>
      </c>
      <c r="H1996" s="31" t="s">
        <v>142</v>
      </c>
      <c r="I1996" s="31" t="s">
        <v>444</v>
      </c>
      <c r="J1996" s="31" t="s">
        <v>84</v>
      </c>
      <c r="K1996" s="31" t="s">
        <v>85</v>
      </c>
      <c r="L1996" s="31" t="s">
        <v>86</v>
      </c>
      <c r="M1996" s="31" t="s">
        <v>542</v>
      </c>
      <c r="N1996" s="31" t="s">
        <v>210</v>
      </c>
      <c r="O1996" s="31"/>
      <c r="P1996" s="31"/>
      <c r="Q1996" s="31"/>
      <c r="R1996" s="31" t="s">
        <v>93</v>
      </c>
      <c r="S1996" s="31" t="s">
        <v>94</v>
      </c>
      <c r="T1996" s="31" t="s">
        <v>13882</v>
      </c>
      <c r="U1996" s="31" t="s">
        <v>13883</v>
      </c>
      <c r="V1996" s="31"/>
      <c r="W1996" s="31"/>
      <c r="X1996" s="31"/>
      <c r="Y1996" s="31"/>
      <c r="Z1996" s="31"/>
    </row>
    <row r="1997" ht="22.5" customHeight="1">
      <c r="A1997" s="30" t="s">
        <v>13884</v>
      </c>
      <c r="B1997" s="31" t="s">
        <v>13885</v>
      </c>
      <c r="C1997" s="33"/>
      <c r="D1997" s="31" t="s">
        <v>13886</v>
      </c>
      <c r="E1997" s="31" t="s">
        <v>13887</v>
      </c>
      <c r="F1997" s="31" t="s">
        <v>13888</v>
      </c>
      <c r="G1997" s="31" t="s">
        <v>29</v>
      </c>
      <c r="H1997" s="31" t="s">
        <v>142</v>
      </c>
      <c r="I1997" s="31" t="s">
        <v>1592</v>
      </c>
      <c r="J1997" s="31" t="s">
        <v>84</v>
      </c>
      <c r="K1997" s="31" t="s">
        <v>173</v>
      </c>
      <c r="L1997" s="31" t="s">
        <v>226</v>
      </c>
      <c r="M1997" s="31" t="s">
        <v>52</v>
      </c>
      <c r="N1997" s="31" t="s">
        <v>144</v>
      </c>
      <c r="O1997" s="31"/>
      <c r="P1997" s="31" t="s">
        <v>3389</v>
      </c>
      <c r="Q1997" s="31"/>
      <c r="R1997" s="31" t="s">
        <v>93</v>
      </c>
      <c r="S1997" s="31" t="s">
        <v>94</v>
      </c>
      <c r="T1997" s="31" t="s">
        <v>13889</v>
      </c>
      <c r="U1997" s="31" t="s">
        <v>13890</v>
      </c>
      <c r="V1997" s="31"/>
      <c r="W1997" s="31"/>
      <c r="X1997" s="31"/>
      <c r="Y1997" s="31"/>
      <c r="Z1997" s="31"/>
    </row>
    <row r="1998" ht="22.5" customHeight="1">
      <c r="A1998" s="30" t="s">
        <v>13891</v>
      </c>
      <c r="B1998" s="31" t="s">
        <v>13892</v>
      </c>
      <c r="C1998" s="33"/>
      <c r="D1998" s="31" t="s">
        <v>13893</v>
      </c>
      <c r="E1998" s="31" t="s">
        <v>13894</v>
      </c>
      <c r="F1998" s="30" t="s">
        <v>13895</v>
      </c>
      <c r="G1998" s="31" t="s">
        <v>23</v>
      </c>
      <c r="H1998" s="31" t="s">
        <v>142</v>
      </c>
      <c r="I1998" s="31" t="s">
        <v>1592</v>
      </c>
      <c r="J1998" s="31" t="s">
        <v>377</v>
      </c>
      <c r="K1998" s="31" t="s">
        <v>85</v>
      </c>
      <c r="L1998" s="31" t="s">
        <v>654</v>
      </c>
      <c r="M1998" s="31" t="s">
        <v>52</v>
      </c>
      <c r="N1998" s="31" t="s">
        <v>144</v>
      </c>
      <c r="O1998" s="31"/>
      <c r="P1998" s="31"/>
      <c r="Q1998" s="31"/>
      <c r="R1998" s="31" t="s">
        <v>93</v>
      </c>
      <c r="S1998" s="31" t="s">
        <v>94</v>
      </c>
      <c r="T1998" s="31" t="s">
        <v>13896</v>
      </c>
      <c r="U1998" s="31" t="s">
        <v>13897</v>
      </c>
      <c r="V1998" s="31"/>
      <c r="W1998" s="31"/>
      <c r="X1998" s="31"/>
      <c r="Y1998" s="31"/>
      <c r="Z1998" s="31"/>
    </row>
    <row r="1999" ht="22.5" customHeight="1">
      <c r="A1999" s="30" t="s">
        <v>13898</v>
      </c>
      <c r="B1999" s="31" t="s">
        <v>13899</v>
      </c>
      <c r="C1999" s="33"/>
      <c r="D1999" s="31" t="s">
        <v>13900</v>
      </c>
      <c r="E1999" s="31" t="s">
        <v>13901</v>
      </c>
      <c r="F1999" s="31"/>
      <c r="G1999" s="31" t="s">
        <v>29</v>
      </c>
      <c r="H1999" s="31" t="s">
        <v>142</v>
      </c>
      <c r="I1999" s="31" t="s">
        <v>1242</v>
      </c>
      <c r="J1999" s="31" t="s">
        <v>84</v>
      </c>
      <c r="K1999" s="31" t="s">
        <v>85</v>
      </c>
      <c r="L1999" s="31" t="s">
        <v>654</v>
      </c>
      <c r="M1999" s="31" t="s">
        <v>41</v>
      </c>
      <c r="N1999" s="31" t="s">
        <v>120</v>
      </c>
      <c r="O1999" s="31"/>
      <c r="P1999" s="31" t="s">
        <v>174</v>
      </c>
      <c r="Q1999" s="31"/>
      <c r="R1999" s="31"/>
      <c r="S1999" s="31"/>
      <c r="T1999" s="31" t="s">
        <v>13902</v>
      </c>
      <c r="U1999" s="31" t="s">
        <v>13903</v>
      </c>
      <c r="V1999" s="30" t="s">
        <v>13904</v>
      </c>
      <c r="W1999" s="31"/>
      <c r="X1999" s="31"/>
      <c r="Y1999" s="31"/>
      <c r="Z1999" s="31"/>
    </row>
    <row r="2000" ht="22.5" customHeight="1">
      <c r="A2000" s="30" t="s">
        <v>13905</v>
      </c>
      <c r="B2000" s="31" t="s">
        <v>13906</v>
      </c>
      <c r="C2000" s="33"/>
      <c r="D2000" s="31" t="s">
        <v>13907</v>
      </c>
      <c r="E2000" s="31" t="s">
        <v>13908</v>
      </c>
      <c r="F2000" s="31"/>
      <c r="G2000" s="31" t="s">
        <v>35</v>
      </c>
      <c r="H2000" s="31" t="s">
        <v>142</v>
      </c>
      <c r="I2000" s="31" t="s">
        <v>183</v>
      </c>
      <c r="J2000" s="31" t="s">
        <v>84</v>
      </c>
      <c r="K2000" s="31"/>
      <c r="L2000" s="31"/>
      <c r="M2000" s="31" t="s">
        <v>152</v>
      </c>
      <c r="N2000" s="31" t="s">
        <v>153</v>
      </c>
      <c r="O2000" s="31"/>
      <c r="P2000" s="31"/>
      <c r="Q2000" s="31"/>
      <c r="R2000" s="31"/>
      <c r="S2000" s="31"/>
      <c r="T2000" s="31" t="s">
        <v>13909</v>
      </c>
      <c r="U2000" s="31" t="s">
        <v>13910</v>
      </c>
      <c r="V2000" s="31"/>
      <c r="W2000" s="31"/>
      <c r="X2000" s="31"/>
      <c r="Y2000" s="31"/>
      <c r="Z2000" s="31"/>
    </row>
    <row r="2001" ht="22.5" customHeight="1">
      <c r="A2001" s="30" t="s">
        <v>13911</v>
      </c>
      <c r="B2001" s="31" t="s">
        <v>13912</v>
      </c>
      <c r="C2001" s="33"/>
      <c r="D2001" s="31" t="s">
        <v>13913</v>
      </c>
      <c r="E2001" s="31" t="s">
        <v>13914</v>
      </c>
      <c r="F2001" s="31"/>
      <c r="G2001" s="31" t="s">
        <v>29</v>
      </c>
      <c r="H2001" s="31" t="s">
        <v>142</v>
      </c>
      <c r="I2001" s="31" t="s">
        <v>712</v>
      </c>
      <c r="J2001" s="31" t="s">
        <v>84</v>
      </c>
      <c r="K2001" s="31"/>
      <c r="L2001" s="31"/>
      <c r="M2001" s="31" t="s">
        <v>344</v>
      </c>
      <c r="N2001" s="31" t="s">
        <v>190</v>
      </c>
      <c r="O2001" s="31"/>
      <c r="P2001" s="31"/>
      <c r="Q2001" s="31"/>
      <c r="R2001" s="31"/>
      <c r="S2001" s="31"/>
      <c r="T2001" s="31" t="s">
        <v>13915</v>
      </c>
      <c r="U2001" s="31" t="s">
        <v>13916</v>
      </c>
      <c r="V2001" s="31"/>
      <c r="W2001" s="31"/>
      <c r="X2001" s="31"/>
      <c r="Y2001" s="31"/>
      <c r="Z2001" s="31"/>
    </row>
    <row r="2002" ht="22.5" customHeight="1">
      <c r="A2002" s="30" t="s">
        <v>13917</v>
      </c>
      <c r="B2002" s="31" t="s">
        <v>13918</v>
      </c>
      <c r="C2002" s="33"/>
      <c r="D2002" s="31" t="s">
        <v>13919</v>
      </c>
      <c r="E2002" s="31" t="s">
        <v>13920</v>
      </c>
      <c r="F2002" s="31"/>
      <c r="G2002" s="31" t="s">
        <v>25</v>
      </c>
      <c r="H2002" s="31" t="s">
        <v>129</v>
      </c>
      <c r="I2002" s="31" t="s">
        <v>83</v>
      </c>
      <c r="J2002" s="31" t="s">
        <v>84</v>
      </c>
      <c r="K2002" s="31" t="s">
        <v>107</v>
      </c>
      <c r="L2002" s="31" t="s">
        <v>86</v>
      </c>
      <c r="M2002" s="31" t="s">
        <v>88</v>
      </c>
      <c r="N2002" s="31" t="s">
        <v>89</v>
      </c>
      <c r="O2002" s="31"/>
      <c r="P2002" s="31" t="s">
        <v>1208</v>
      </c>
      <c r="Q2002" s="31"/>
      <c r="R2002" s="31"/>
      <c r="S2002" s="31"/>
      <c r="T2002" s="31" t="s">
        <v>3763</v>
      </c>
      <c r="U2002" s="31" t="s">
        <v>13921</v>
      </c>
      <c r="V2002" s="30" t="s">
        <v>13922</v>
      </c>
      <c r="W2002" s="31"/>
      <c r="X2002" s="31"/>
      <c r="Y2002" s="31"/>
      <c r="Z2002" s="31"/>
    </row>
    <row r="2003" ht="22.5" customHeight="1">
      <c r="A2003" s="30" t="s">
        <v>13923</v>
      </c>
      <c r="B2003" s="31" t="s">
        <v>13924</v>
      </c>
      <c r="C2003" s="33"/>
      <c r="D2003" s="31" t="s">
        <v>13925</v>
      </c>
      <c r="E2003" s="31" t="s">
        <v>13926</v>
      </c>
      <c r="F2003" s="31"/>
      <c r="G2003" s="31" t="s">
        <v>29</v>
      </c>
      <c r="H2003" s="31" t="s">
        <v>142</v>
      </c>
      <c r="I2003" s="31"/>
      <c r="J2003" s="31"/>
      <c r="K2003" s="31"/>
      <c r="L2003" s="31"/>
      <c r="M2003" s="31"/>
      <c r="N2003" s="31"/>
      <c r="O2003" s="31"/>
      <c r="P2003" s="31"/>
      <c r="Q2003" s="31"/>
      <c r="R2003" s="31"/>
      <c r="S2003" s="31"/>
      <c r="T2003" s="31" t="s">
        <v>13927</v>
      </c>
      <c r="U2003" s="31" t="s">
        <v>13928</v>
      </c>
      <c r="V2003" s="31"/>
      <c r="W2003" s="31"/>
      <c r="X2003" s="31"/>
      <c r="Y2003" s="31"/>
      <c r="Z2003" s="31"/>
    </row>
    <row r="2004" ht="22.5" customHeight="1">
      <c r="A2004" s="30" t="s">
        <v>13929</v>
      </c>
      <c r="B2004" s="31" t="s">
        <v>13930</v>
      </c>
      <c r="C2004" s="33"/>
      <c r="D2004" s="31" t="s">
        <v>13931</v>
      </c>
      <c r="E2004" s="31" t="s">
        <v>13932</v>
      </c>
      <c r="F2004" s="31"/>
      <c r="G2004" s="31" t="s">
        <v>23</v>
      </c>
      <c r="H2004" s="31" t="s">
        <v>142</v>
      </c>
      <c r="I2004" s="31" t="s">
        <v>1290</v>
      </c>
      <c r="J2004" s="31" t="s">
        <v>377</v>
      </c>
      <c r="K2004" s="31"/>
      <c r="L2004" s="31"/>
      <c r="M2004" s="31" t="s">
        <v>41</v>
      </c>
      <c r="N2004" s="31" t="s">
        <v>120</v>
      </c>
      <c r="O2004" s="31"/>
      <c r="P2004" s="31"/>
      <c r="Q2004" s="31"/>
      <c r="R2004" s="31"/>
      <c r="S2004" s="31"/>
      <c r="T2004" s="31" t="s">
        <v>13933</v>
      </c>
      <c r="U2004" s="31" t="s">
        <v>13934</v>
      </c>
      <c r="V2004" s="31"/>
      <c r="W2004" s="31"/>
      <c r="X2004" s="31"/>
      <c r="Y2004" s="31"/>
      <c r="Z2004" s="31"/>
    </row>
    <row r="2005" ht="22.5" customHeight="1">
      <c r="A2005" s="30" t="s">
        <v>13935</v>
      </c>
      <c r="B2005" s="31" t="s">
        <v>13936</v>
      </c>
      <c r="C2005" s="33"/>
      <c r="D2005" s="31" t="s">
        <v>13937</v>
      </c>
      <c r="E2005" s="31" t="s">
        <v>13938</v>
      </c>
      <c r="F2005" s="31" t="s">
        <v>13939</v>
      </c>
      <c r="G2005" s="31" t="s">
        <v>29</v>
      </c>
      <c r="H2005" s="31" t="s">
        <v>142</v>
      </c>
      <c r="I2005" s="31" t="s">
        <v>319</v>
      </c>
      <c r="J2005" s="31" t="s">
        <v>84</v>
      </c>
      <c r="K2005" s="31" t="s">
        <v>85</v>
      </c>
      <c r="L2005" s="31" t="s">
        <v>654</v>
      </c>
      <c r="M2005" s="31" t="s">
        <v>41</v>
      </c>
      <c r="N2005" s="31" t="s">
        <v>120</v>
      </c>
      <c r="O2005" s="31"/>
      <c r="P2005" s="31"/>
      <c r="Q2005" s="30" t="s">
        <v>13940</v>
      </c>
      <c r="R2005" s="31" t="s">
        <v>93</v>
      </c>
      <c r="S2005" s="31" t="s">
        <v>842</v>
      </c>
      <c r="T2005" s="31" t="s">
        <v>13941</v>
      </c>
      <c r="U2005" s="31" t="s">
        <v>13942</v>
      </c>
      <c r="V2005" s="31"/>
      <c r="W2005" s="31"/>
      <c r="X2005" s="31"/>
      <c r="Y2005" s="31"/>
      <c r="Z2005" s="31"/>
    </row>
    <row r="2006" ht="22.5" customHeight="1">
      <c r="A2006" s="30" t="s">
        <v>13943</v>
      </c>
      <c r="B2006" s="39" t="s">
        <v>8258</v>
      </c>
      <c r="C2006" s="33"/>
      <c r="D2006" s="31" t="s">
        <v>13944</v>
      </c>
      <c r="E2006" s="31" t="s">
        <v>13945</v>
      </c>
      <c r="F2006" s="31" t="s">
        <v>13946</v>
      </c>
      <c r="G2006" s="31" t="s">
        <v>29</v>
      </c>
      <c r="H2006" s="31" t="s">
        <v>142</v>
      </c>
      <c r="I2006" s="31" t="s">
        <v>850</v>
      </c>
      <c r="J2006" s="31" t="s">
        <v>84</v>
      </c>
      <c r="K2006" s="31" t="s">
        <v>173</v>
      </c>
      <c r="L2006" s="31" t="s">
        <v>131</v>
      </c>
      <c r="M2006" s="31" t="s">
        <v>88</v>
      </c>
      <c r="N2006" s="31" t="s">
        <v>89</v>
      </c>
      <c r="O2006" s="31"/>
      <c r="P2006" s="31"/>
      <c r="Q2006" s="31"/>
      <c r="R2006" s="31" t="s">
        <v>93</v>
      </c>
      <c r="S2006" s="31" t="s">
        <v>94</v>
      </c>
      <c r="T2006" s="31" t="s">
        <v>13947</v>
      </c>
      <c r="U2006" s="31" t="s">
        <v>13948</v>
      </c>
      <c r="V2006" s="31"/>
      <c r="W2006" s="31"/>
      <c r="X2006" s="31"/>
      <c r="Y2006" s="31"/>
      <c r="Z2006" s="31"/>
    </row>
    <row r="2007" ht="22.5" customHeight="1">
      <c r="A2007" s="30" t="s">
        <v>13949</v>
      </c>
      <c r="B2007" s="39" t="s">
        <v>13950</v>
      </c>
      <c r="C2007" s="33"/>
      <c r="D2007" s="31" t="s">
        <v>13951</v>
      </c>
      <c r="E2007" s="31" t="s">
        <v>13952</v>
      </c>
      <c r="F2007" s="31"/>
      <c r="G2007" s="31" t="s">
        <v>29</v>
      </c>
      <c r="H2007" s="31" t="s">
        <v>142</v>
      </c>
      <c r="I2007" s="31" t="s">
        <v>2893</v>
      </c>
      <c r="J2007" s="31" t="s">
        <v>84</v>
      </c>
      <c r="K2007" s="31"/>
      <c r="L2007" s="31"/>
      <c r="M2007" s="31" t="s">
        <v>88</v>
      </c>
      <c r="N2007" s="31" t="s">
        <v>101</v>
      </c>
      <c r="O2007" s="31"/>
      <c r="P2007" s="31"/>
      <c r="Q2007" s="31"/>
      <c r="R2007" s="31"/>
      <c r="S2007" s="31"/>
      <c r="T2007" s="31" t="s">
        <v>13953</v>
      </c>
      <c r="U2007" s="31" t="s">
        <v>13948</v>
      </c>
      <c r="V2007" s="31"/>
      <c r="W2007" s="31"/>
      <c r="X2007" s="31"/>
      <c r="Y2007" s="31"/>
      <c r="Z2007" s="31"/>
    </row>
    <row r="2008" ht="22.5" customHeight="1">
      <c r="A2008" s="30" t="s">
        <v>13954</v>
      </c>
      <c r="B2008" s="31" t="s">
        <v>13955</v>
      </c>
      <c r="C2008" s="33"/>
      <c r="D2008" s="31" t="s">
        <v>13956</v>
      </c>
      <c r="E2008" s="31" t="s">
        <v>13957</v>
      </c>
      <c r="F2008" s="31" t="s">
        <v>13958</v>
      </c>
      <c r="G2008" s="31" t="s">
        <v>25</v>
      </c>
      <c r="H2008" s="31" t="s">
        <v>142</v>
      </c>
      <c r="I2008" s="31" t="s">
        <v>11355</v>
      </c>
      <c r="J2008" s="31" t="s">
        <v>84</v>
      </c>
      <c r="K2008" s="31" t="s">
        <v>173</v>
      </c>
      <c r="L2008" s="31" t="s">
        <v>654</v>
      </c>
      <c r="M2008" s="31" t="s">
        <v>542</v>
      </c>
      <c r="N2008" s="31" t="s">
        <v>210</v>
      </c>
      <c r="O2008" s="31"/>
      <c r="P2008" s="31" t="s">
        <v>174</v>
      </c>
      <c r="Q2008" s="30" t="s">
        <v>13959</v>
      </c>
      <c r="R2008" s="31" t="s">
        <v>93</v>
      </c>
      <c r="S2008" s="31" t="s">
        <v>842</v>
      </c>
      <c r="T2008" s="31" t="s">
        <v>13960</v>
      </c>
      <c r="U2008" s="31" t="s">
        <v>13961</v>
      </c>
      <c r="V2008" s="31"/>
      <c r="W2008" s="31"/>
      <c r="X2008" s="31"/>
      <c r="Y2008" s="31"/>
      <c r="Z2008" s="31"/>
    </row>
    <row r="2009" ht="22.5" customHeight="1">
      <c r="A2009" s="30" t="s">
        <v>13962</v>
      </c>
      <c r="B2009" s="31" t="s">
        <v>5896</v>
      </c>
      <c r="C2009" s="33"/>
      <c r="D2009" s="31" t="s">
        <v>13963</v>
      </c>
      <c r="E2009" s="31" t="s">
        <v>13964</v>
      </c>
      <c r="F2009" s="31"/>
      <c r="G2009" s="31" t="s">
        <v>30</v>
      </c>
      <c r="H2009" s="31" t="s">
        <v>142</v>
      </c>
      <c r="I2009" s="31" t="s">
        <v>1722</v>
      </c>
      <c r="J2009" s="31" t="s">
        <v>84</v>
      </c>
      <c r="K2009" s="31" t="s">
        <v>107</v>
      </c>
      <c r="L2009" s="31" t="s">
        <v>86</v>
      </c>
      <c r="M2009" s="31" t="s">
        <v>185</v>
      </c>
      <c r="N2009" s="31" t="s">
        <v>41</v>
      </c>
      <c r="O2009" s="31"/>
      <c r="P2009" s="31" t="s">
        <v>586</v>
      </c>
      <c r="Q2009" s="31"/>
      <c r="R2009" s="31" t="s">
        <v>93</v>
      </c>
      <c r="S2009" s="31" t="s">
        <v>94</v>
      </c>
      <c r="T2009" s="31" t="s">
        <v>13965</v>
      </c>
      <c r="U2009" s="31" t="s">
        <v>13966</v>
      </c>
      <c r="V2009" s="30" t="s">
        <v>13967</v>
      </c>
      <c r="W2009" s="31"/>
      <c r="X2009" s="31"/>
      <c r="Y2009" s="31"/>
      <c r="Z2009" s="31"/>
    </row>
    <row r="2010" ht="22.5" customHeight="1">
      <c r="A2010" s="30" t="s">
        <v>13968</v>
      </c>
      <c r="B2010" s="31" t="s">
        <v>13969</v>
      </c>
      <c r="C2010" s="33"/>
      <c r="D2010" s="31" t="s">
        <v>13970</v>
      </c>
      <c r="E2010" s="31" t="s">
        <v>13971</v>
      </c>
      <c r="F2010" s="31" t="s">
        <v>13972</v>
      </c>
      <c r="G2010" s="31" t="s">
        <v>25</v>
      </c>
      <c r="H2010" s="31" t="s">
        <v>142</v>
      </c>
      <c r="I2010" s="31" t="s">
        <v>5812</v>
      </c>
      <c r="J2010" s="31" t="s">
        <v>84</v>
      </c>
      <c r="K2010" s="31" t="s">
        <v>173</v>
      </c>
      <c r="L2010" s="31" t="s">
        <v>86</v>
      </c>
      <c r="M2010" s="39" t="s">
        <v>228</v>
      </c>
      <c r="N2010" s="31" t="s">
        <v>185</v>
      </c>
      <c r="O2010" s="31" t="s">
        <v>13973</v>
      </c>
      <c r="P2010" s="31" t="s">
        <v>1379</v>
      </c>
      <c r="Q2010" s="31"/>
      <c r="R2010" s="31" t="s">
        <v>93</v>
      </c>
      <c r="S2010" s="31" t="s">
        <v>716</v>
      </c>
      <c r="T2010" s="31" t="s">
        <v>13974</v>
      </c>
      <c r="U2010" s="31" t="s">
        <v>13975</v>
      </c>
      <c r="V2010" s="30" t="s">
        <v>13976</v>
      </c>
      <c r="W2010" s="31"/>
      <c r="X2010" s="31"/>
      <c r="Y2010" s="31"/>
      <c r="Z2010" s="31"/>
    </row>
    <row r="2011" ht="22.5" customHeight="1">
      <c r="A2011" s="30" t="s">
        <v>13977</v>
      </c>
      <c r="B2011" s="31" t="s">
        <v>13978</v>
      </c>
      <c r="C2011" s="33"/>
      <c r="D2011" s="31" t="s">
        <v>13979</v>
      </c>
      <c r="E2011" s="31" t="s">
        <v>13980</v>
      </c>
      <c r="F2011" s="31" t="s">
        <v>13981</v>
      </c>
      <c r="G2011" s="31" t="s">
        <v>29</v>
      </c>
      <c r="H2011" s="31" t="s">
        <v>142</v>
      </c>
      <c r="I2011" s="31" t="s">
        <v>12620</v>
      </c>
      <c r="J2011" s="31" t="s">
        <v>84</v>
      </c>
      <c r="K2011" s="31" t="s">
        <v>85</v>
      </c>
      <c r="L2011" s="31" t="s">
        <v>86</v>
      </c>
      <c r="M2011" s="31" t="s">
        <v>108</v>
      </c>
      <c r="N2011" s="31" t="s">
        <v>101</v>
      </c>
      <c r="O2011" s="31"/>
      <c r="P2011" s="31" t="s">
        <v>1000</v>
      </c>
      <c r="Q2011" s="31"/>
      <c r="R2011" s="31"/>
      <c r="S2011" s="31"/>
      <c r="T2011" s="31" t="s">
        <v>13982</v>
      </c>
      <c r="U2011" s="31" t="s">
        <v>13983</v>
      </c>
      <c r="V2011" s="31"/>
      <c r="W2011" s="31"/>
      <c r="X2011" s="31"/>
      <c r="Y2011" s="31"/>
      <c r="Z2011" s="31"/>
    </row>
    <row r="2012" ht="22.5" customHeight="1">
      <c r="A2012" s="30" t="s">
        <v>13984</v>
      </c>
      <c r="B2012" s="31" t="s">
        <v>13985</v>
      </c>
      <c r="C2012" s="33"/>
      <c r="D2012" s="31" t="s">
        <v>13986</v>
      </c>
      <c r="E2012" s="31" t="s">
        <v>13987</v>
      </c>
      <c r="F2012" s="31"/>
      <c r="G2012" s="31" t="s">
        <v>37</v>
      </c>
      <c r="H2012" s="31" t="s">
        <v>142</v>
      </c>
      <c r="I2012" s="31" t="s">
        <v>245</v>
      </c>
      <c r="J2012" s="31" t="s">
        <v>84</v>
      </c>
      <c r="K2012" s="31"/>
      <c r="L2012" s="31"/>
      <c r="M2012" s="31" t="s">
        <v>88</v>
      </c>
      <c r="N2012" s="31" t="s">
        <v>89</v>
      </c>
      <c r="O2012" s="31"/>
      <c r="P2012" s="31"/>
      <c r="Q2012" s="31"/>
      <c r="R2012" s="31"/>
      <c r="S2012" s="31"/>
      <c r="T2012" s="31" t="s">
        <v>13988</v>
      </c>
      <c r="U2012" s="31" t="s">
        <v>13989</v>
      </c>
      <c r="V2012" s="31"/>
      <c r="W2012" s="31"/>
      <c r="X2012" s="31"/>
      <c r="Y2012" s="31"/>
      <c r="Z2012" s="31"/>
    </row>
    <row r="2013" ht="22.5" customHeight="1">
      <c r="A2013" s="30" t="s">
        <v>13990</v>
      </c>
      <c r="B2013" s="31" t="s">
        <v>13991</v>
      </c>
      <c r="C2013" s="33"/>
      <c r="D2013" s="31" t="s">
        <v>13992</v>
      </c>
      <c r="E2013" s="31" t="s">
        <v>13993</v>
      </c>
      <c r="F2013" s="31"/>
      <c r="G2013" s="31" t="s">
        <v>29</v>
      </c>
      <c r="H2013" s="31" t="s">
        <v>142</v>
      </c>
      <c r="I2013" s="31" t="s">
        <v>319</v>
      </c>
      <c r="J2013" s="31" t="s">
        <v>84</v>
      </c>
      <c r="K2013" s="31"/>
      <c r="L2013" s="31"/>
      <c r="M2013" s="31" t="s">
        <v>41</v>
      </c>
      <c r="N2013" s="31" t="s">
        <v>120</v>
      </c>
      <c r="O2013" s="31"/>
      <c r="P2013" s="31"/>
      <c r="Q2013" s="31"/>
      <c r="R2013" s="31"/>
      <c r="S2013" s="31"/>
      <c r="T2013" s="31" t="s">
        <v>13994</v>
      </c>
      <c r="U2013" s="31" t="s">
        <v>13995</v>
      </c>
      <c r="V2013" s="31"/>
      <c r="W2013" s="31"/>
      <c r="X2013" s="31"/>
      <c r="Y2013" s="31"/>
      <c r="Z2013" s="31"/>
    </row>
    <row r="2014" ht="22.5" customHeight="1">
      <c r="A2014" s="30" t="s">
        <v>13996</v>
      </c>
      <c r="B2014" s="39" t="s">
        <v>7483</v>
      </c>
      <c r="C2014" s="33"/>
      <c r="D2014" s="31" t="s">
        <v>13997</v>
      </c>
      <c r="E2014" s="31" t="s">
        <v>13998</v>
      </c>
      <c r="F2014" s="31" t="s">
        <v>13999</v>
      </c>
      <c r="G2014" s="31" t="s">
        <v>37</v>
      </c>
      <c r="H2014" s="31" t="s">
        <v>142</v>
      </c>
      <c r="I2014" s="31" t="s">
        <v>14000</v>
      </c>
      <c r="J2014" s="31" t="s">
        <v>84</v>
      </c>
      <c r="K2014" s="31" t="s">
        <v>85</v>
      </c>
      <c r="L2014" s="31" t="s">
        <v>280</v>
      </c>
      <c r="M2014" s="39" t="s">
        <v>227</v>
      </c>
      <c r="N2014" s="39" t="s">
        <v>228</v>
      </c>
      <c r="O2014" s="31"/>
      <c r="P2014" s="31"/>
      <c r="Q2014" s="31"/>
      <c r="R2014" s="31" t="s">
        <v>93</v>
      </c>
      <c r="S2014" s="31" t="s">
        <v>94</v>
      </c>
      <c r="T2014" s="31" t="s">
        <v>14001</v>
      </c>
      <c r="U2014" s="31" t="s">
        <v>14002</v>
      </c>
      <c r="V2014" s="31"/>
      <c r="W2014" s="31"/>
      <c r="X2014" s="31"/>
      <c r="Y2014" s="31"/>
      <c r="Z2014" s="31"/>
    </row>
    <row r="2015" ht="22.5" customHeight="1">
      <c r="A2015" s="30" t="s">
        <v>14003</v>
      </c>
      <c r="B2015" s="39" t="s">
        <v>14004</v>
      </c>
      <c r="C2015" s="33"/>
      <c r="D2015" s="31" t="s">
        <v>14005</v>
      </c>
      <c r="E2015" s="31" t="s">
        <v>14006</v>
      </c>
      <c r="F2015" s="31"/>
      <c r="G2015" s="31" t="s">
        <v>37</v>
      </c>
      <c r="H2015" s="31" t="s">
        <v>142</v>
      </c>
      <c r="I2015" s="31" t="s">
        <v>225</v>
      </c>
      <c r="J2015" s="31" t="s">
        <v>84</v>
      </c>
      <c r="K2015" s="31" t="s">
        <v>107</v>
      </c>
      <c r="L2015" s="31"/>
      <c r="M2015" s="31" t="s">
        <v>120</v>
      </c>
      <c r="N2015" s="31" t="s">
        <v>88</v>
      </c>
      <c r="O2015" s="31"/>
      <c r="P2015" s="31"/>
      <c r="Q2015" s="31"/>
      <c r="R2015" s="31"/>
      <c r="S2015" s="31"/>
      <c r="T2015" s="31" t="s">
        <v>14007</v>
      </c>
      <c r="U2015" s="31" t="s">
        <v>14002</v>
      </c>
      <c r="V2015" s="31"/>
      <c r="W2015" s="31"/>
      <c r="X2015" s="31"/>
      <c r="Y2015" s="31"/>
      <c r="Z2015" s="31"/>
    </row>
    <row r="2016" ht="22.5" customHeight="1">
      <c r="A2016" s="30" t="s">
        <v>14008</v>
      </c>
      <c r="B2016" s="31" t="s">
        <v>14009</v>
      </c>
      <c r="C2016" s="33"/>
      <c r="D2016" s="31" t="s">
        <v>78</v>
      </c>
      <c r="E2016" s="31" t="s">
        <v>14010</v>
      </c>
      <c r="F2016" s="31"/>
      <c r="G2016" s="31"/>
      <c r="H2016" s="31" t="s">
        <v>82</v>
      </c>
      <c r="I2016" s="31"/>
      <c r="J2016" s="31"/>
      <c r="K2016" s="31"/>
      <c r="L2016" s="31"/>
      <c r="M2016" s="31"/>
      <c r="N2016" s="31"/>
      <c r="O2016" s="31"/>
      <c r="P2016" s="31"/>
      <c r="Q2016" s="31"/>
      <c r="R2016" s="31"/>
      <c r="S2016" s="31"/>
      <c r="T2016" s="31"/>
      <c r="U2016" s="31" t="s">
        <v>14011</v>
      </c>
      <c r="V2016" s="31"/>
      <c r="W2016" s="31"/>
      <c r="X2016" s="31"/>
      <c r="Y2016" s="31"/>
      <c r="Z2016" s="31"/>
    </row>
    <row r="2017" ht="22.5" customHeight="1">
      <c r="A2017" s="30" t="s">
        <v>14012</v>
      </c>
      <c r="B2017" s="31" t="s">
        <v>14013</v>
      </c>
      <c r="C2017" s="33"/>
      <c r="D2017" s="31" t="s">
        <v>14014</v>
      </c>
      <c r="E2017" s="31" t="s">
        <v>14015</v>
      </c>
      <c r="F2017" s="31" t="s">
        <v>14016</v>
      </c>
      <c r="G2017" s="31" t="s">
        <v>37</v>
      </c>
      <c r="H2017" s="31" t="s">
        <v>142</v>
      </c>
      <c r="I2017" s="31" t="s">
        <v>14017</v>
      </c>
      <c r="J2017" s="31" t="s">
        <v>84</v>
      </c>
      <c r="K2017" s="31" t="s">
        <v>107</v>
      </c>
      <c r="L2017" s="31" t="s">
        <v>86</v>
      </c>
      <c r="M2017" s="31" t="s">
        <v>152</v>
      </c>
      <c r="N2017" s="31" t="s">
        <v>153</v>
      </c>
      <c r="O2017" s="31"/>
      <c r="P2017" s="31"/>
      <c r="Q2017" s="31"/>
      <c r="R2017" s="31" t="s">
        <v>93</v>
      </c>
      <c r="S2017" s="31" t="s">
        <v>94</v>
      </c>
      <c r="T2017" s="31" t="s">
        <v>14018</v>
      </c>
      <c r="U2017" s="31" t="s">
        <v>14019</v>
      </c>
      <c r="V2017" s="31"/>
      <c r="W2017" s="31"/>
      <c r="X2017" s="31"/>
      <c r="Y2017" s="31"/>
      <c r="Z2017" s="31"/>
    </row>
    <row r="2018" ht="22.5" customHeight="1">
      <c r="A2018" s="30" t="s">
        <v>14020</v>
      </c>
      <c r="B2018" s="31" t="s">
        <v>14021</v>
      </c>
      <c r="C2018" s="33"/>
      <c r="D2018" s="31" t="s">
        <v>14022</v>
      </c>
      <c r="E2018" s="31" t="s">
        <v>14023</v>
      </c>
      <c r="F2018" s="31" t="s">
        <v>14024</v>
      </c>
      <c r="G2018" s="31" t="s">
        <v>68</v>
      </c>
      <c r="H2018" s="31" t="s">
        <v>142</v>
      </c>
      <c r="I2018" s="31" t="s">
        <v>814</v>
      </c>
      <c r="J2018" s="31" t="s">
        <v>84</v>
      </c>
      <c r="K2018" s="31" t="s">
        <v>85</v>
      </c>
      <c r="L2018" s="31" t="s">
        <v>86</v>
      </c>
      <c r="M2018" s="31" t="s">
        <v>185</v>
      </c>
      <c r="N2018" s="31" t="s">
        <v>41</v>
      </c>
      <c r="O2018" s="31" t="s">
        <v>14025</v>
      </c>
      <c r="P2018" s="31" t="s">
        <v>436</v>
      </c>
      <c r="Q2018" s="31"/>
      <c r="R2018" s="31" t="s">
        <v>93</v>
      </c>
      <c r="S2018" s="31" t="s">
        <v>946</v>
      </c>
      <c r="T2018" s="31" t="s">
        <v>14026</v>
      </c>
      <c r="U2018" s="31" t="s">
        <v>14027</v>
      </c>
      <c r="V2018" s="31"/>
      <c r="W2018" s="31"/>
      <c r="X2018" s="31"/>
      <c r="Y2018" s="31"/>
      <c r="Z2018" s="31"/>
    </row>
    <row r="2019" ht="22.5" customHeight="1">
      <c r="A2019" s="30" t="s">
        <v>14028</v>
      </c>
      <c r="B2019" s="31" t="s">
        <v>14029</v>
      </c>
      <c r="C2019" s="33"/>
      <c r="D2019" s="31" t="s">
        <v>14030</v>
      </c>
      <c r="E2019" s="31" t="s">
        <v>14031</v>
      </c>
      <c r="F2019" s="31"/>
      <c r="G2019" s="31" t="s">
        <v>29</v>
      </c>
      <c r="H2019" s="31" t="s">
        <v>142</v>
      </c>
      <c r="I2019" s="31"/>
      <c r="J2019" s="31"/>
      <c r="K2019" s="31"/>
      <c r="L2019" s="31"/>
      <c r="M2019" s="31"/>
      <c r="N2019" s="31"/>
      <c r="O2019" s="31"/>
      <c r="P2019" s="31"/>
      <c r="Q2019" s="31"/>
      <c r="R2019" s="31"/>
      <c r="S2019" s="31"/>
      <c r="T2019" s="31" t="s">
        <v>14032</v>
      </c>
      <c r="U2019" s="31" t="s">
        <v>14033</v>
      </c>
      <c r="V2019" s="31"/>
      <c r="W2019" s="31"/>
      <c r="X2019" s="31"/>
      <c r="Y2019" s="31"/>
      <c r="Z2019" s="31"/>
    </row>
    <row r="2020" ht="22.5" customHeight="1">
      <c r="A2020" s="30" t="s">
        <v>14034</v>
      </c>
      <c r="B2020" s="31" t="s">
        <v>14035</v>
      </c>
      <c r="C2020" s="33"/>
      <c r="D2020" s="31" t="s">
        <v>14036</v>
      </c>
      <c r="E2020" s="31" t="s">
        <v>14037</v>
      </c>
      <c r="F2020" s="31" t="s">
        <v>14038</v>
      </c>
      <c r="G2020" s="31" t="s">
        <v>30</v>
      </c>
      <c r="H2020" s="31" t="s">
        <v>142</v>
      </c>
      <c r="I2020" s="31" t="s">
        <v>7742</v>
      </c>
      <c r="J2020" s="31" t="s">
        <v>84</v>
      </c>
      <c r="K2020" s="31" t="s">
        <v>85</v>
      </c>
      <c r="L2020" s="31" t="s">
        <v>86</v>
      </c>
      <c r="M2020" s="31" t="s">
        <v>108</v>
      </c>
      <c r="N2020" s="31" t="s">
        <v>101</v>
      </c>
      <c r="O2020" s="31"/>
      <c r="P2020" s="31" t="s">
        <v>320</v>
      </c>
      <c r="Q2020" s="31"/>
      <c r="R2020" s="31"/>
      <c r="S2020" s="31"/>
      <c r="T2020" s="31" t="s">
        <v>14039</v>
      </c>
      <c r="U2020" s="31" t="s">
        <v>14040</v>
      </c>
      <c r="V2020" s="31"/>
      <c r="W2020" s="31"/>
      <c r="X2020" s="31"/>
      <c r="Y2020" s="31"/>
      <c r="Z2020" s="31"/>
    </row>
    <row r="2021" ht="22.5" customHeight="1">
      <c r="A2021" s="30" t="s">
        <v>14041</v>
      </c>
      <c r="B2021" s="31" t="s">
        <v>14042</v>
      </c>
      <c r="C2021" s="33"/>
      <c r="D2021" s="31" t="s">
        <v>14043</v>
      </c>
      <c r="E2021" s="31" t="s">
        <v>14044</v>
      </c>
      <c r="F2021" s="31"/>
      <c r="G2021" s="31" t="s">
        <v>29</v>
      </c>
      <c r="H2021" s="31" t="s">
        <v>142</v>
      </c>
      <c r="I2021" s="31" t="s">
        <v>7380</v>
      </c>
      <c r="J2021" s="31" t="s">
        <v>84</v>
      </c>
      <c r="K2021" s="31"/>
      <c r="L2021" s="31"/>
      <c r="M2021" s="31" t="s">
        <v>152</v>
      </c>
      <c r="N2021" s="31" t="s">
        <v>153</v>
      </c>
      <c r="O2021" s="31"/>
      <c r="P2021" s="31"/>
      <c r="Q2021" s="31"/>
      <c r="R2021" s="31"/>
      <c r="S2021" s="31"/>
      <c r="T2021" s="31" t="s">
        <v>14045</v>
      </c>
      <c r="U2021" s="31" t="s">
        <v>14046</v>
      </c>
      <c r="V2021" s="31"/>
      <c r="W2021" s="31"/>
      <c r="X2021" s="31"/>
      <c r="Y2021" s="31"/>
      <c r="Z2021" s="31"/>
    </row>
    <row r="2022" ht="22.5" customHeight="1">
      <c r="A2022" s="30" t="s">
        <v>14047</v>
      </c>
      <c r="B2022" s="31" t="s">
        <v>9328</v>
      </c>
      <c r="C2022" s="33"/>
      <c r="D2022" s="31" t="s">
        <v>14048</v>
      </c>
      <c r="E2022" s="31" t="s">
        <v>14049</v>
      </c>
      <c r="F2022" s="31"/>
      <c r="G2022" s="31" t="s">
        <v>151</v>
      </c>
      <c r="H2022" s="31" t="s">
        <v>142</v>
      </c>
      <c r="I2022" s="31" t="s">
        <v>12576</v>
      </c>
      <c r="J2022" s="31" t="s">
        <v>84</v>
      </c>
      <c r="K2022" s="31" t="s">
        <v>85</v>
      </c>
      <c r="L2022" s="31" t="s">
        <v>86</v>
      </c>
      <c r="M2022" s="31" t="s">
        <v>88</v>
      </c>
      <c r="N2022" s="31" t="s">
        <v>89</v>
      </c>
      <c r="O2022" s="31"/>
      <c r="P2022" s="31" t="s">
        <v>2984</v>
      </c>
      <c r="Q2022" s="31"/>
      <c r="R2022" s="31" t="s">
        <v>93</v>
      </c>
      <c r="S2022" s="31" t="s">
        <v>94</v>
      </c>
      <c r="T2022" s="31" t="s">
        <v>14050</v>
      </c>
      <c r="U2022" s="31" t="s">
        <v>14051</v>
      </c>
      <c r="V2022" s="30" t="s">
        <v>14052</v>
      </c>
      <c r="W2022" s="31"/>
      <c r="X2022" s="31"/>
      <c r="Y2022" s="31"/>
      <c r="Z2022" s="31"/>
    </row>
    <row r="2023" ht="22.5" customHeight="1">
      <c r="A2023" s="30" t="s">
        <v>14053</v>
      </c>
      <c r="B2023" s="31" t="s">
        <v>14054</v>
      </c>
      <c r="C2023" s="33"/>
      <c r="D2023" s="31" t="s">
        <v>14055</v>
      </c>
      <c r="E2023" s="31" t="s">
        <v>14056</v>
      </c>
      <c r="F2023" s="31"/>
      <c r="G2023" s="31" t="s">
        <v>25</v>
      </c>
      <c r="H2023" s="31" t="s">
        <v>142</v>
      </c>
      <c r="I2023" s="31" t="s">
        <v>119</v>
      </c>
      <c r="J2023" s="31" t="s">
        <v>84</v>
      </c>
      <c r="K2023" s="31"/>
      <c r="L2023" s="31"/>
      <c r="M2023" s="31" t="s">
        <v>344</v>
      </c>
      <c r="N2023" s="31" t="s">
        <v>190</v>
      </c>
      <c r="O2023" s="31"/>
      <c r="P2023" s="31"/>
      <c r="Q2023" s="31"/>
      <c r="R2023" s="31"/>
      <c r="S2023" s="31"/>
      <c r="T2023" s="31" t="s">
        <v>14057</v>
      </c>
      <c r="U2023" s="31" t="s">
        <v>14058</v>
      </c>
      <c r="V2023" s="31"/>
      <c r="W2023" s="31"/>
      <c r="X2023" s="31"/>
      <c r="Y2023" s="31"/>
      <c r="Z2023" s="31"/>
    </row>
    <row r="2024" ht="22.5" customHeight="1">
      <c r="A2024" s="30" t="s">
        <v>14059</v>
      </c>
      <c r="B2024" s="31" t="s">
        <v>14060</v>
      </c>
      <c r="C2024" s="33"/>
      <c r="D2024" s="31" t="s">
        <v>14061</v>
      </c>
      <c r="E2024" s="31" t="s">
        <v>14062</v>
      </c>
      <c r="F2024" s="31" t="s">
        <v>14063</v>
      </c>
      <c r="G2024" s="31" t="s">
        <v>36</v>
      </c>
      <c r="H2024" s="31" t="s">
        <v>142</v>
      </c>
      <c r="I2024" s="31" t="s">
        <v>465</v>
      </c>
      <c r="J2024" s="31" t="s">
        <v>84</v>
      </c>
      <c r="K2024" s="31" t="s">
        <v>173</v>
      </c>
      <c r="L2024" s="31" t="s">
        <v>280</v>
      </c>
      <c r="M2024" s="31" t="s">
        <v>101</v>
      </c>
      <c r="N2024" s="31" t="s">
        <v>155</v>
      </c>
      <c r="O2024" s="31"/>
      <c r="P2024" s="31" t="s">
        <v>714</v>
      </c>
      <c r="Q2024" s="31"/>
      <c r="R2024" s="31" t="s">
        <v>93</v>
      </c>
      <c r="S2024" s="31" t="s">
        <v>94</v>
      </c>
      <c r="T2024" s="31" t="s">
        <v>14064</v>
      </c>
      <c r="U2024" s="31" t="s">
        <v>14065</v>
      </c>
      <c r="V2024" s="31"/>
      <c r="W2024" s="31"/>
      <c r="X2024" s="31"/>
      <c r="Y2024" s="31"/>
      <c r="Z2024" s="31"/>
    </row>
    <row r="2025" ht="22.5" customHeight="1">
      <c r="A2025" s="30" t="s">
        <v>14066</v>
      </c>
      <c r="B2025" s="31" t="s">
        <v>14067</v>
      </c>
      <c r="C2025" s="32" t="s">
        <v>0</v>
      </c>
      <c r="D2025" s="31" t="s">
        <v>14068</v>
      </c>
      <c r="E2025" s="31" t="s">
        <v>14069</v>
      </c>
      <c r="F2025" s="31" t="s">
        <v>14070</v>
      </c>
      <c r="G2025" s="31" t="s">
        <v>29</v>
      </c>
      <c r="H2025" s="31" t="s">
        <v>142</v>
      </c>
      <c r="I2025" s="31" t="s">
        <v>686</v>
      </c>
      <c r="J2025" s="31" t="s">
        <v>84</v>
      </c>
      <c r="K2025" s="31" t="s">
        <v>173</v>
      </c>
      <c r="L2025" s="31" t="s">
        <v>86</v>
      </c>
      <c r="M2025" s="31" t="s">
        <v>41</v>
      </c>
      <c r="N2025" s="31" t="s">
        <v>120</v>
      </c>
      <c r="O2025" s="31"/>
      <c r="P2025" s="31" t="s">
        <v>675</v>
      </c>
      <c r="Q2025" s="31"/>
      <c r="R2025" s="31" t="s">
        <v>93</v>
      </c>
      <c r="S2025" s="31" t="s">
        <v>94</v>
      </c>
      <c r="T2025" s="31" t="s">
        <v>14071</v>
      </c>
      <c r="U2025" s="31" t="s">
        <v>14072</v>
      </c>
      <c r="V2025" s="31"/>
      <c r="W2025" s="31"/>
      <c r="X2025" s="31"/>
      <c r="Y2025" s="31"/>
      <c r="Z2025" s="31"/>
    </row>
    <row r="2026" ht="22.5" customHeight="1">
      <c r="A2026" s="30" t="s">
        <v>14073</v>
      </c>
      <c r="B2026" s="31" t="s">
        <v>14074</v>
      </c>
      <c r="C2026" s="33"/>
      <c r="D2026" s="31" t="s">
        <v>14075</v>
      </c>
      <c r="E2026" s="31" t="s">
        <v>14076</v>
      </c>
      <c r="F2026" s="30" t="s">
        <v>14077</v>
      </c>
      <c r="G2026" s="31" t="s">
        <v>36</v>
      </c>
      <c r="H2026" s="31" t="s">
        <v>142</v>
      </c>
      <c r="I2026" s="31" t="s">
        <v>319</v>
      </c>
      <c r="J2026" s="31" t="s">
        <v>84</v>
      </c>
      <c r="K2026" s="31" t="s">
        <v>173</v>
      </c>
      <c r="L2026" s="31" t="s">
        <v>280</v>
      </c>
      <c r="M2026" s="31" t="s">
        <v>41</v>
      </c>
      <c r="N2026" s="31" t="s">
        <v>120</v>
      </c>
      <c r="O2026" s="31"/>
      <c r="P2026" s="31" t="s">
        <v>2549</v>
      </c>
      <c r="Q2026" s="31"/>
      <c r="R2026" s="31" t="s">
        <v>93</v>
      </c>
      <c r="S2026" s="31" t="s">
        <v>94</v>
      </c>
      <c r="T2026" s="31" t="s">
        <v>14078</v>
      </c>
      <c r="U2026" s="31" t="s">
        <v>14079</v>
      </c>
      <c r="V2026" s="31"/>
      <c r="W2026" s="31"/>
      <c r="X2026" s="31"/>
      <c r="Y2026" s="31"/>
      <c r="Z2026" s="31"/>
    </row>
    <row r="2027" ht="22.5" customHeight="1">
      <c r="A2027" s="30" t="s">
        <v>14080</v>
      </c>
      <c r="B2027" s="31" t="s">
        <v>14081</v>
      </c>
      <c r="C2027" s="33"/>
      <c r="D2027" s="31" t="s">
        <v>14082</v>
      </c>
      <c r="E2027" s="31" t="s">
        <v>14083</v>
      </c>
      <c r="F2027" s="31"/>
      <c r="G2027" s="31" t="s">
        <v>29</v>
      </c>
      <c r="H2027" s="31" t="s">
        <v>142</v>
      </c>
      <c r="I2027" s="31" t="s">
        <v>4402</v>
      </c>
      <c r="J2027" s="31" t="s">
        <v>377</v>
      </c>
      <c r="K2027" s="31"/>
      <c r="L2027" s="31"/>
      <c r="M2027" s="31" t="s">
        <v>88</v>
      </c>
      <c r="N2027" s="31" t="s">
        <v>89</v>
      </c>
      <c r="O2027" s="31"/>
      <c r="P2027" s="31"/>
      <c r="Q2027" s="31"/>
      <c r="R2027" s="31"/>
      <c r="S2027" s="31"/>
      <c r="T2027" s="31" t="s">
        <v>14084</v>
      </c>
      <c r="U2027" s="31" t="s">
        <v>14085</v>
      </c>
      <c r="V2027" s="31"/>
      <c r="W2027" s="31"/>
      <c r="X2027" s="31"/>
      <c r="Y2027" s="31"/>
      <c r="Z2027" s="31"/>
    </row>
    <row r="2028" ht="22.5" customHeight="1">
      <c r="A2028" s="30" t="s">
        <v>14086</v>
      </c>
      <c r="B2028" s="31" t="s">
        <v>14087</v>
      </c>
      <c r="C2028" s="33"/>
      <c r="D2028" s="31" t="s">
        <v>14088</v>
      </c>
      <c r="E2028" s="31" t="s">
        <v>14089</v>
      </c>
      <c r="F2028" s="31"/>
      <c r="G2028" s="31" t="s">
        <v>35</v>
      </c>
      <c r="H2028" s="31" t="s">
        <v>142</v>
      </c>
      <c r="I2028" s="31" t="s">
        <v>6959</v>
      </c>
      <c r="J2028" s="31" t="s">
        <v>84</v>
      </c>
      <c r="K2028" s="31" t="s">
        <v>173</v>
      </c>
      <c r="L2028" s="31" t="s">
        <v>280</v>
      </c>
      <c r="M2028" s="31" t="s">
        <v>108</v>
      </c>
      <c r="N2028" s="31" t="s">
        <v>101</v>
      </c>
      <c r="O2028" s="31" t="s">
        <v>14090</v>
      </c>
      <c r="P2028" s="31" t="s">
        <v>2755</v>
      </c>
      <c r="Q2028" s="30" t="s">
        <v>14091</v>
      </c>
      <c r="R2028" s="31" t="s">
        <v>93</v>
      </c>
      <c r="S2028" s="31" t="s">
        <v>3723</v>
      </c>
      <c r="T2028" s="31" t="s">
        <v>14092</v>
      </c>
      <c r="U2028" s="31" t="s">
        <v>14093</v>
      </c>
      <c r="V2028" s="30" t="s">
        <v>14094</v>
      </c>
      <c r="W2028" s="31"/>
      <c r="X2028" s="31"/>
      <c r="Y2028" s="31"/>
      <c r="Z2028" s="31"/>
    </row>
    <row r="2029" ht="22.5" customHeight="1">
      <c r="A2029" s="30" t="s">
        <v>14095</v>
      </c>
      <c r="B2029" s="31" t="s">
        <v>5878</v>
      </c>
      <c r="C2029" s="32" t="s">
        <v>0</v>
      </c>
      <c r="D2029" s="31" t="s">
        <v>14096</v>
      </c>
      <c r="E2029" s="31" t="s">
        <v>14097</v>
      </c>
      <c r="F2029" s="31" t="s">
        <v>14098</v>
      </c>
      <c r="G2029" s="31" t="s">
        <v>35</v>
      </c>
      <c r="H2029" s="31" t="s">
        <v>142</v>
      </c>
      <c r="I2029" s="31" t="s">
        <v>225</v>
      </c>
      <c r="J2029" s="31" t="s">
        <v>84</v>
      </c>
      <c r="K2029" s="31" t="s">
        <v>173</v>
      </c>
      <c r="L2029" s="31" t="s">
        <v>131</v>
      </c>
      <c r="M2029" s="31" t="s">
        <v>88</v>
      </c>
      <c r="N2029" s="31" t="s">
        <v>89</v>
      </c>
      <c r="O2029" s="31" t="s">
        <v>14099</v>
      </c>
      <c r="P2029" s="31" t="s">
        <v>230</v>
      </c>
      <c r="Q2029" s="30" t="s">
        <v>14100</v>
      </c>
      <c r="R2029" s="31" t="s">
        <v>93</v>
      </c>
      <c r="S2029" s="31" t="s">
        <v>716</v>
      </c>
      <c r="T2029" s="31" t="s">
        <v>14101</v>
      </c>
      <c r="U2029" s="31" t="s">
        <v>14102</v>
      </c>
      <c r="V2029" s="31"/>
      <c r="W2029" s="31"/>
      <c r="X2029" s="31"/>
      <c r="Y2029" s="31"/>
      <c r="Z2029" s="31"/>
    </row>
    <row r="2030" ht="22.5" customHeight="1">
      <c r="A2030" s="30" t="s">
        <v>14103</v>
      </c>
      <c r="B2030" s="31" t="s">
        <v>14104</v>
      </c>
      <c r="C2030" s="33"/>
      <c r="D2030" s="31" t="s">
        <v>78</v>
      </c>
      <c r="E2030" s="31" t="s">
        <v>14105</v>
      </c>
      <c r="F2030" s="31"/>
      <c r="G2030" s="31"/>
      <c r="H2030" s="31" t="s">
        <v>82</v>
      </c>
      <c r="I2030" s="31"/>
      <c r="J2030" s="31"/>
      <c r="K2030" s="31"/>
      <c r="L2030" s="31"/>
      <c r="M2030" s="31"/>
      <c r="N2030" s="31"/>
      <c r="O2030" s="31"/>
      <c r="P2030" s="31"/>
      <c r="Q2030" s="31"/>
      <c r="R2030" s="31"/>
      <c r="S2030" s="31"/>
      <c r="T2030" s="31"/>
      <c r="U2030" s="31" t="s">
        <v>14106</v>
      </c>
      <c r="V2030" s="31"/>
      <c r="W2030" s="31"/>
      <c r="X2030" s="31"/>
      <c r="Y2030" s="31"/>
      <c r="Z2030" s="31"/>
    </row>
    <row r="2031" ht="22.5" customHeight="1">
      <c r="A2031" s="30" t="s">
        <v>14107</v>
      </c>
      <c r="B2031" s="31" t="s">
        <v>14108</v>
      </c>
      <c r="C2031" s="33"/>
      <c r="D2031" s="31" t="s">
        <v>14109</v>
      </c>
      <c r="E2031" s="31" t="s">
        <v>14110</v>
      </c>
      <c r="F2031" s="31"/>
      <c r="G2031" s="31" t="s">
        <v>30</v>
      </c>
      <c r="H2031" s="31" t="s">
        <v>142</v>
      </c>
      <c r="I2031" s="31" t="s">
        <v>12005</v>
      </c>
      <c r="J2031" s="31" t="s">
        <v>84</v>
      </c>
      <c r="K2031" s="31" t="s">
        <v>173</v>
      </c>
      <c r="L2031" s="31" t="s">
        <v>280</v>
      </c>
      <c r="M2031" s="31" t="s">
        <v>41</v>
      </c>
      <c r="N2031" s="31" t="s">
        <v>120</v>
      </c>
      <c r="O2031" s="31"/>
      <c r="P2031" s="31" t="s">
        <v>399</v>
      </c>
      <c r="Q2031" s="31"/>
      <c r="R2031" s="31" t="s">
        <v>93</v>
      </c>
      <c r="S2031" s="31" t="s">
        <v>94</v>
      </c>
      <c r="T2031" s="31" t="s">
        <v>14111</v>
      </c>
      <c r="U2031" s="31" t="s">
        <v>14112</v>
      </c>
      <c r="V2031" s="30" t="s">
        <v>14113</v>
      </c>
      <c r="W2031" s="31"/>
      <c r="X2031" s="31"/>
      <c r="Y2031" s="31"/>
      <c r="Z2031" s="31"/>
    </row>
    <row r="2032" ht="22.5" customHeight="1">
      <c r="A2032" s="30" t="s">
        <v>14114</v>
      </c>
      <c r="B2032" s="31" t="s">
        <v>14115</v>
      </c>
      <c r="C2032" s="33"/>
      <c r="D2032" s="31" t="s">
        <v>14116</v>
      </c>
      <c r="E2032" s="31" t="s">
        <v>14117</v>
      </c>
      <c r="F2032" s="31"/>
      <c r="G2032" s="31" t="s">
        <v>14118</v>
      </c>
      <c r="H2032" s="31" t="s">
        <v>129</v>
      </c>
      <c r="I2032" s="31" t="s">
        <v>490</v>
      </c>
      <c r="J2032" s="31" t="s">
        <v>84</v>
      </c>
      <c r="K2032" s="31" t="s">
        <v>107</v>
      </c>
      <c r="L2032" s="31" t="s">
        <v>86</v>
      </c>
      <c r="M2032" s="31" t="s">
        <v>144</v>
      </c>
      <c r="N2032" s="39" t="s">
        <v>227</v>
      </c>
      <c r="O2032" s="31"/>
      <c r="P2032" s="31" t="s">
        <v>109</v>
      </c>
      <c r="Q2032" s="31"/>
      <c r="R2032" s="31" t="s">
        <v>93</v>
      </c>
      <c r="S2032" s="31" t="s">
        <v>94</v>
      </c>
      <c r="T2032" s="31"/>
      <c r="U2032" s="31" t="s">
        <v>14119</v>
      </c>
      <c r="V2032" s="30" t="s">
        <v>14120</v>
      </c>
      <c r="W2032" s="31"/>
      <c r="X2032" s="31"/>
      <c r="Y2032" s="31"/>
      <c r="Z2032" s="31"/>
    </row>
    <row r="2033" ht="22.5" customHeight="1">
      <c r="A2033" s="30" t="s">
        <v>14121</v>
      </c>
      <c r="B2033" s="31" t="s">
        <v>14122</v>
      </c>
      <c r="C2033" s="33"/>
      <c r="D2033" s="31" t="s">
        <v>14123</v>
      </c>
      <c r="E2033" s="31" t="s">
        <v>14124</v>
      </c>
      <c r="F2033" s="31"/>
      <c r="G2033" s="31" t="s">
        <v>7585</v>
      </c>
      <c r="H2033" s="31" t="s">
        <v>129</v>
      </c>
      <c r="I2033" s="31" t="s">
        <v>1098</v>
      </c>
      <c r="J2033" s="31" t="s">
        <v>84</v>
      </c>
      <c r="K2033" s="31" t="s">
        <v>85</v>
      </c>
      <c r="L2033" s="31" t="s">
        <v>280</v>
      </c>
      <c r="M2033" s="31" t="s">
        <v>144</v>
      </c>
      <c r="N2033" s="39" t="s">
        <v>227</v>
      </c>
      <c r="O2033" s="31"/>
      <c r="P2033" s="31" t="s">
        <v>775</v>
      </c>
      <c r="Q2033" s="31"/>
      <c r="R2033" s="31"/>
      <c r="S2033" s="31"/>
      <c r="T2033" s="31"/>
      <c r="U2033" s="31" t="s">
        <v>14125</v>
      </c>
      <c r="V2033" s="30" t="s">
        <v>14126</v>
      </c>
      <c r="W2033" s="31"/>
      <c r="X2033" s="31"/>
      <c r="Y2033" s="31"/>
      <c r="Z2033" s="31"/>
    </row>
    <row r="2034" ht="22.5" customHeight="1">
      <c r="A2034" s="30" t="s">
        <v>14127</v>
      </c>
      <c r="B2034" s="31" t="s">
        <v>14128</v>
      </c>
      <c r="C2034" s="33"/>
      <c r="D2034" s="31" t="s">
        <v>78</v>
      </c>
      <c r="E2034" s="31" t="s">
        <v>14129</v>
      </c>
      <c r="F2034" s="31"/>
      <c r="G2034" s="31"/>
      <c r="H2034" s="31" t="s">
        <v>129</v>
      </c>
      <c r="I2034" s="31"/>
      <c r="J2034" s="31"/>
      <c r="K2034" s="31"/>
      <c r="L2034" s="31"/>
      <c r="M2034" s="31"/>
      <c r="N2034" s="31"/>
      <c r="O2034" s="31"/>
      <c r="P2034" s="31"/>
      <c r="Q2034" s="31"/>
      <c r="R2034" s="31"/>
      <c r="S2034" s="31"/>
      <c r="T2034" s="31"/>
      <c r="U2034" s="31" t="s">
        <v>14130</v>
      </c>
      <c r="V2034" s="31"/>
      <c r="W2034" s="31"/>
      <c r="X2034" s="31"/>
      <c r="Y2034" s="31"/>
      <c r="Z2034" s="31"/>
    </row>
    <row r="2035" ht="22.5" customHeight="1">
      <c r="A2035" s="30" t="s">
        <v>14131</v>
      </c>
      <c r="B2035" s="31" t="s">
        <v>14132</v>
      </c>
      <c r="C2035" s="33"/>
      <c r="D2035" s="31" t="s">
        <v>14133</v>
      </c>
      <c r="E2035" s="31" t="s">
        <v>14134</v>
      </c>
      <c r="F2035" s="31"/>
      <c r="G2035" s="31" t="s">
        <v>23</v>
      </c>
      <c r="H2035" s="31" t="s">
        <v>142</v>
      </c>
      <c r="I2035" s="31" t="s">
        <v>225</v>
      </c>
      <c r="J2035" s="31" t="s">
        <v>84</v>
      </c>
      <c r="K2035" s="31" t="s">
        <v>85</v>
      </c>
      <c r="L2035" s="31" t="s">
        <v>226</v>
      </c>
      <c r="M2035" s="31" t="s">
        <v>52</v>
      </c>
      <c r="N2035" s="31" t="s">
        <v>144</v>
      </c>
      <c r="O2035" s="31" t="s">
        <v>14135</v>
      </c>
      <c r="P2035" s="31" t="s">
        <v>304</v>
      </c>
      <c r="Q2035" s="30" t="s">
        <v>14136</v>
      </c>
      <c r="R2035" s="31" t="s">
        <v>93</v>
      </c>
      <c r="S2035" s="31" t="s">
        <v>3723</v>
      </c>
      <c r="T2035" s="31" t="s">
        <v>14137</v>
      </c>
      <c r="U2035" s="31" t="s">
        <v>14138</v>
      </c>
      <c r="V2035" s="30" t="s">
        <v>14139</v>
      </c>
      <c r="W2035" s="31"/>
      <c r="X2035" s="31"/>
      <c r="Y2035" s="31"/>
      <c r="Z2035" s="31"/>
    </row>
    <row r="2036" ht="22.5" customHeight="1">
      <c r="A2036" s="30" t="s">
        <v>14140</v>
      </c>
      <c r="B2036" s="31" t="s">
        <v>14141</v>
      </c>
      <c r="C2036" s="33"/>
      <c r="D2036" s="31" t="s">
        <v>14142</v>
      </c>
      <c r="E2036" s="31" t="s">
        <v>14143</v>
      </c>
      <c r="F2036" s="31" t="s">
        <v>14144</v>
      </c>
      <c r="G2036" s="31" t="s">
        <v>23</v>
      </c>
      <c r="H2036" s="31" t="s">
        <v>142</v>
      </c>
      <c r="I2036" s="31" t="s">
        <v>1151</v>
      </c>
      <c r="J2036" s="31" t="s">
        <v>84</v>
      </c>
      <c r="K2036" s="31" t="s">
        <v>85</v>
      </c>
      <c r="L2036" s="31" t="s">
        <v>86</v>
      </c>
      <c r="M2036" s="31" t="s">
        <v>542</v>
      </c>
      <c r="N2036" s="31" t="s">
        <v>210</v>
      </c>
      <c r="O2036" s="31"/>
      <c r="P2036" s="31"/>
      <c r="Q2036" s="31"/>
      <c r="R2036" s="31" t="s">
        <v>93</v>
      </c>
      <c r="S2036" s="31" t="s">
        <v>94</v>
      </c>
      <c r="T2036" s="31" t="s">
        <v>14145</v>
      </c>
      <c r="U2036" s="31" t="s">
        <v>14146</v>
      </c>
      <c r="V2036" s="31"/>
      <c r="W2036" s="31"/>
      <c r="X2036" s="31"/>
      <c r="Y2036" s="31"/>
      <c r="Z2036" s="31"/>
    </row>
    <row r="2037" ht="22.5" customHeight="1">
      <c r="A2037" s="30" t="s">
        <v>14147</v>
      </c>
      <c r="B2037" s="31" t="s">
        <v>14148</v>
      </c>
      <c r="C2037" s="33"/>
      <c r="D2037" s="31" t="s">
        <v>14149</v>
      </c>
      <c r="E2037" s="31" t="s">
        <v>14150</v>
      </c>
      <c r="F2037" s="31" t="s">
        <v>14151</v>
      </c>
      <c r="G2037" s="31" t="s">
        <v>23</v>
      </c>
      <c r="H2037" s="31" t="s">
        <v>142</v>
      </c>
      <c r="I2037" s="31" t="s">
        <v>2689</v>
      </c>
      <c r="J2037" s="31" t="s">
        <v>84</v>
      </c>
      <c r="K2037" s="31" t="s">
        <v>173</v>
      </c>
      <c r="L2037" s="31" t="s">
        <v>131</v>
      </c>
      <c r="M2037" s="31" t="s">
        <v>88</v>
      </c>
      <c r="N2037" s="31" t="s">
        <v>89</v>
      </c>
      <c r="O2037" s="31" t="s">
        <v>14152</v>
      </c>
      <c r="P2037" s="31" t="s">
        <v>304</v>
      </c>
      <c r="Q2037" s="30" t="s">
        <v>14153</v>
      </c>
      <c r="R2037" s="31" t="s">
        <v>93</v>
      </c>
      <c r="S2037" s="31" t="s">
        <v>14154</v>
      </c>
      <c r="T2037" s="31" t="s">
        <v>14155</v>
      </c>
      <c r="U2037" s="31" t="s">
        <v>14156</v>
      </c>
      <c r="V2037" s="31"/>
      <c r="W2037" s="31"/>
      <c r="X2037" s="31"/>
      <c r="Y2037" s="31"/>
      <c r="Z2037" s="31" t="s">
        <v>14157</v>
      </c>
    </row>
    <row r="2038" ht="22.5" customHeight="1">
      <c r="A2038" s="30" t="s">
        <v>14158</v>
      </c>
      <c r="B2038" s="31" t="s">
        <v>14159</v>
      </c>
      <c r="C2038" s="33"/>
      <c r="D2038" s="31" t="s">
        <v>14160</v>
      </c>
      <c r="E2038" s="31" t="s">
        <v>14161</v>
      </c>
      <c r="F2038" s="31" t="s">
        <v>14162</v>
      </c>
      <c r="G2038" s="31" t="s">
        <v>23</v>
      </c>
      <c r="H2038" s="31" t="s">
        <v>142</v>
      </c>
      <c r="I2038" s="31" t="s">
        <v>245</v>
      </c>
      <c r="J2038" s="31" t="s">
        <v>377</v>
      </c>
      <c r="K2038" s="31" t="s">
        <v>85</v>
      </c>
      <c r="L2038" s="31" t="s">
        <v>226</v>
      </c>
      <c r="M2038" s="39" t="s">
        <v>227</v>
      </c>
      <c r="N2038" s="39" t="s">
        <v>228</v>
      </c>
      <c r="O2038" s="31"/>
      <c r="P2038" s="31" t="s">
        <v>230</v>
      </c>
      <c r="Q2038" s="31"/>
      <c r="R2038" s="31"/>
      <c r="S2038" s="31"/>
      <c r="T2038" s="31" t="s">
        <v>14163</v>
      </c>
      <c r="U2038" s="31" t="s">
        <v>14164</v>
      </c>
      <c r="V2038" s="31"/>
      <c r="W2038" s="31"/>
      <c r="X2038" s="31"/>
      <c r="Y2038" s="31"/>
      <c r="Z2038" s="31"/>
    </row>
    <row r="2039" ht="22.5" customHeight="1">
      <c r="A2039" s="30" t="s">
        <v>14165</v>
      </c>
      <c r="B2039" s="31" t="s">
        <v>14166</v>
      </c>
      <c r="C2039" s="33"/>
      <c r="D2039" s="31" t="s">
        <v>14167</v>
      </c>
      <c r="E2039" s="31" t="s">
        <v>14168</v>
      </c>
      <c r="F2039" s="31" t="s">
        <v>14169</v>
      </c>
      <c r="G2039" s="31" t="s">
        <v>23</v>
      </c>
      <c r="H2039" s="31" t="s">
        <v>142</v>
      </c>
      <c r="I2039" s="31" t="s">
        <v>850</v>
      </c>
      <c r="J2039" s="31" t="s">
        <v>377</v>
      </c>
      <c r="K2039" s="31" t="s">
        <v>85</v>
      </c>
      <c r="L2039" s="31" t="s">
        <v>280</v>
      </c>
      <c r="M2039" s="31" t="s">
        <v>344</v>
      </c>
      <c r="N2039" s="31" t="s">
        <v>190</v>
      </c>
      <c r="O2039" s="31"/>
      <c r="P2039" s="31"/>
      <c r="Q2039" s="31"/>
      <c r="R2039" s="31" t="s">
        <v>93</v>
      </c>
      <c r="S2039" s="31" t="s">
        <v>94</v>
      </c>
      <c r="T2039" s="31" t="s">
        <v>14170</v>
      </c>
      <c r="U2039" s="31" t="s">
        <v>14171</v>
      </c>
      <c r="V2039" s="31"/>
      <c r="W2039" s="31"/>
      <c r="X2039" s="31"/>
      <c r="Y2039" s="31"/>
      <c r="Z2039" s="31"/>
    </row>
    <row r="2040" ht="22.5" customHeight="1">
      <c r="A2040" s="30" t="s">
        <v>14172</v>
      </c>
      <c r="B2040" s="31" t="s">
        <v>14173</v>
      </c>
      <c r="C2040" s="33"/>
      <c r="D2040" s="31" t="s">
        <v>14174</v>
      </c>
      <c r="E2040" s="31" t="s">
        <v>14175</v>
      </c>
      <c r="F2040" s="31" t="s">
        <v>14176</v>
      </c>
      <c r="G2040" s="31" t="s">
        <v>23</v>
      </c>
      <c r="H2040" s="31" t="s">
        <v>142</v>
      </c>
      <c r="I2040" s="31" t="s">
        <v>465</v>
      </c>
      <c r="J2040" s="31" t="s">
        <v>377</v>
      </c>
      <c r="K2040" s="31" t="s">
        <v>85</v>
      </c>
      <c r="L2040" s="31" t="s">
        <v>86</v>
      </c>
      <c r="M2040" s="31" t="s">
        <v>41</v>
      </c>
      <c r="N2040" s="31" t="s">
        <v>144</v>
      </c>
      <c r="O2040" s="31"/>
      <c r="P2040" s="31"/>
      <c r="Q2040" s="31"/>
      <c r="R2040" s="31" t="s">
        <v>93</v>
      </c>
      <c r="S2040" s="31" t="s">
        <v>94</v>
      </c>
      <c r="T2040" s="31" t="s">
        <v>14177</v>
      </c>
      <c r="U2040" s="31" t="s">
        <v>14178</v>
      </c>
      <c r="V2040" s="31"/>
      <c r="W2040" s="31"/>
      <c r="X2040" s="31"/>
      <c r="Y2040" s="31"/>
      <c r="Z2040" s="31"/>
    </row>
    <row r="2041" ht="22.5" customHeight="1">
      <c r="A2041" s="30" t="s">
        <v>14179</v>
      </c>
      <c r="B2041" s="31" t="s">
        <v>14180</v>
      </c>
      <c r="C2041" s="33"/>
      <c r="D2041" s="31" t="s">
        <v>14181</v>
      </c>
      <c r="E2041" s="31" t="s">
        <v>14182</v>
      </c>
      <c r="F2041" s="31"/>
      <c r="G2041" s="31" t="s">
        <v>23</v>
      </c>
      <c r="H2041" s="31" t="s">
        <v>142</v>
      </c>
      <c r="I2041" s="31" t="s">
        <v>1010</v>
      </c>
      <c r="J2041" s="31" t="s">
        <v>84</v>
      </c>
      <c r="K2041" s="31" t="s">
        <v>107</v>
      </c>
      <c r="L2041" s="31" t="s">
        <v>280</v>
      </c>
      <c r="M2041" s="31" t="s">
        <v>120</v>
      </c>
      <c r="N2041" s="31" t="s">
        <v>88</v>
      </c>
      <c r="O2041" s="31" t="s">
        <v>14183</v>
      </c>
      <c r="P2041" s="31" t="s">
        <v>2938</v>
      </c>
      <c r="Q2041" s="30" t="s">
        <v>14184</v>
      </c>
      <c r="R2041" s="31" t="s">
        <v>93</v>
      </c>
      <c r="S2041" s="31" t="s">
        <v>3723</v>
      </c>
      <c r="T2041" s="31" t="s">
        <v>14185</v>
      </c>
      <c r="U2041" s="31" t="s">
        <v>14186</v>
      </c>
      <c r="V2041" s="30" t="s">
        <v>14187</v>
      </c>
      <c r="W2041" s="31"/>
      <c r="X2041" s="31"/>
      <c r="Y2041" s="31"/>
      <c r="Z2041" s="31"/>
    </row>
    <row r="2042" ht="22.5" customHeight="1">
      <c r="A2042" s="30" t="s">
        <v>14188</v>
      </c>
      <c r="B2042" s="31" t="s">
        <v>14189</v>
      </c>
      <c r="C2042" s="33"/>
      <c r="D2042" s="31" t="s">
        <v>14190</v>
      </c>
      <c r="E2042" s="31" t="s">
        <v>14191</v>
      </c>
      <c r="F2042" s="31"/>
      <c r="G2042" s="31" t="s">
        <v>23</v>
      </c>
      <c r="H2042" s="31" t="s">
        <v>142</v>
      </c>
      <c r="I2042" s="31" t="s">
        <v>336</v>
      </c>
      <c r="J2042" s="31" t="s">
        <v>84</v>
      </c>
      <c r="K2042" s="31"/>
      <c r="L2042" s="31"/>
      <c r="M2042" s="31" t="s">
        <v>152</v>
      </c>
      <c r="N2042" s="31" t="s">
        <v>153</v>
      </c>
      <c r="O2042" s="31"/>
      <c r="P2042" s="31"/>
      <c r="Q2042" s="31"/>
      <c r="R2042" s="31"/>
      <c r="S2042" s="31"/>
      <c r="T2042" s="31" t="s">
        <v>14192</v>
      </c>
      <c r="U2042" s="31" t="s">
        <v>14193</v>
      </c>
      <c r="V2042" s="31"/>
      <c r="W2042" s="31"/>
      <c r="X2042" s="31"/>
      <c r="Y2042" s="31"/>
      <c r="Z2042" s="31"/>
    </row>
    <row r="2043" ht="22.5" customHeight="1">
      <c r="A2043" s="30" t="s">
        <v>14194</v>
      </c>
      <c r="B2043" s="31" t="s">
        <v>14195</v>
      </c>
      <c r="C2043" s="33"/>
      <c r="D2043" s="31" t="s">
        <v>14196</v>
      </c>
      <c r="E2043" s="31" t="s">
        <v>14197</v>
      </c>
      <c r="F2043" s="31" t="s">
        <v>14198</v>
      </c>
      <c r="G2043" s="31" t="s">
        <v>23</v>
      </c>
      <c r="H2043" s="31" t="s">
        <v>142</v>
      </c>
      <c r="I2043" s="31" t="s">
        <v>750</v>
      </c>
      <c r="J2043" s="31" t="s">
        <v>84</v>
      </c>
      <c r="K2043" s="31" t="s">
        <v>85</v>
      </c>
      <c r="L2043" s="31" t="s">
        <v>226</v>
      </c>
      <c r="M2043" s="31" t="s">
        <v>152</v>
      </c>
      <c r="N2043" s="31" t="s">
        <v>153</v>
      </c>
      <c r="O2043" s="31"/>
      <c r="P2043" s="31"/>
      <c r="Q2043" s="31"/>
      <c r="R2043" s="31" t="s">
        <v>93</v>
      </c>
      <c r="S2043" s="31" t="s">
        <v>94</v>
      </c>
      <c r="T2043" s="31" t="s">
        <v>14199</v>
      </c>
      <c r="U2043" s="31" t="s">
        <v>14200</v>
      </c>
      <c r="V2043" s="31"/>
      <c r="W2043" s="31"/>
      <c r="X2043" s="31"/>
      <c r="Y2043" s="31"/>
      <c r="Z2043" s="31"/>
    </row>
    <row r="2044" ht="22.5" customHeight="1">
      <c r="A2044" s="30" t="s">
        <v>14201</v>
      </c>
      <c r="B2044" s="39" t="s">
        <v>14202</v>
      </c>
      <c r="C2044" s="33"/>
      <c r="D2044" s="31" t="s">
        <v>14203</v>
      </c>
      <c r="E2044" s="31" t="s">
        <v>14204</v>
      </c>
      <c r="F2044" s="31"/>
      <c r="G2044" s="31" t="s">
        <v>23</v>
      </c>
      <c r="H2044" s="31" t="s">
        <v>142</v>
      </c>
      <c r="I2044" s="31" t="s">
        <v>4225</v>
      </c>
      <c r="J2044" s="31" t="s">
        <v>84</v>
      </c>
      <c r="K2044" s="31" t="s">
        <v>85</v>
      </c>
      <c r="L2044" s="31" t="s">
        <v>280</v>
      </c>
      <c r="M2044" s="31" t="s">
        <v>542</v>
      </c>
      <c r="N2044" s="31" t="s">
        <v>210</v>
      </c>
      <c r="O2044" s="31"/>
      <c r="P2044" s="31" t="s">
        <v>503</v>
      </c>
      <c r="Q2044" s="31"/>
      <c r="R2044" s="31" t="s">
        <v>93</v>
      </c>
      <c r="S2044" s="31" t="s">
        <v>94</v>
      </c>
      <c r="T2044" s="31" t="s">
        <v>14205</v>
      </c>
      <c r="U2044" s="31" t="s">
        <v>14206</v>
      </c>
      <c r="V2044" s="31"/>
      <c r="W2044" s="31"/>
      <c r="X2044" s="31"/>
      <c r="Y2044" s="31"/>
      <c r="Z2044" s="31"/>
    </row>
    <row r="2045" ht="22.5" customHeight="1">
      <c r="A2045" s="30" t="s">
        <v>14207</v>
      </c>
      <c r="B2045" s="39" t="s">
        <v>14208</v>
      </c>
      <c r="C2045" s="33"/>
      <c r="D2045" s="31" t="s">
        <v>14209</v>
      </c>
      <c r="E2045" s="31" t="s">
        <v>14210</v>
      </c>
      <c r="F2045" s="31" t="s">
        <v>14211</v>
      </c>
      <c r="G2045" s="31" t="s">
        <v>23</v>
      </c>
      <c r="H2045" s="31" t="s">
        <v>142</v>
      </c>
      <c r="I2045" s="31" t="s">
        <v>1663</v>
      </c>
      <c r="J2045" s="31" t="s">
        <v>84</v>
      </c>
      <c r="K2045" s="31" t="s">
        <v>107</v>
      </c>
      <c r="L2045" s="31" t="s">
        <v>280</v>
      </c>
      <c r="M2045" s="31" t="s">
        <v>88</v>
      </c>
      <c r="N2045" s="31" t="s">
        <v>89</v>
      </c>
      <c r="O2045" s="31"/>
      <c r="P2045" s="31" t="s">
        <v>5782</v>
      </c>
      <c r="Q2045" s="30" t="s">
        <v>14212</v>
      </c>
      <c r="R2045" s="31" t="s">
        <v>93</v>
      </c>
      <c r="S2045" s="31" t="s">
        <v>689</v>
      </c>
      <c r="T2045" s="31" t="s">
        <v>14213</v>
      </c>
      <c r="U2045" s="31" t="s">
        <v>14206</v>
      </c>
      <c r="V2045" s="31"/>
      <c r="W2045" s="31"/>
      <c r="X2045" s="31"/>
      <c r="Y2045" s="31"/>
      <c r="Z2045" s="31"/>
    </row>
    <row r="2046" ht="22.5" customHeight="1">
      <c r="A2046" s="30" t="s">
        <v>14214</v>
      </c>
      <c r="B2046" s="31" t="s">
        <v>14215</v>
      </c>
      <c r="C2046" s="33"/>
      <c r="D2046" s="31" t="s">
        <v>14216</v>
      </c>
      <c r="E2046" s="31" t="s">
        <v>14217</v>
      </c>
      <c r="F2046" s="31" t="s">
        <v>14218</v>
      </c>
      <c r="G2046" s="31" t="s">
        <v>23</v>
      </c>
      <c r="H2046" s="31" t="s">
        <v>142</v>
      </c>
      <c r="I2046" s="31" t="s">
        <v>1645</v>
      </c>
      <c r="J2046" s="31" t="s">
        <v>84</v>
      </c>
      <c r="K2046" s="31" t="s">
        <v>85</v>
      </c>
      <c r="L2046" s="31" t="s">
        <v>86</v>
      </c>
      <c r="M2046" s="31" t="s">
        <v>542</v>
      </c>
      <c r="N2046" s="31" t="s">
        <v>210</v>
      </c>
      <c r="O2046" s="31"/>
      <c r="P2046" s="31"/>
      <c r="Q2046" s="31"/>
      <c r="R2046" s="31" t="s">
        <v>93</v>
      </c>
      <c r="S2046" s="31" t="s">
        <v>94</v>
      </c>
      <c r="T2046" s="31" t="s">
        <v>14219</v>
      </c>
      <c r="U2046" s="31" t="s">
        <v>14220</v>
      </c>
      <c r="V2046" s="31"/>
      <c r="W2046" s="31"/>
      <c r="X2046" s="31"/>
      <c r="Y2046" s="31"/>
      <c r="Z2046" s="31"/>
    </row>
    <row r="2047" ht="22.5" customHeight="1">
      <c r="A2047" s="30" t="s">
        <v>14221</v>
      </c>
      <c r="B2047" s="31" t="s">
        <v>14222</v>
      </c>
      <c r="C2047" s="33"/>
      <c r="D2047" s="31" t="s">
        <v>14223</v>
      </c>
      <c r="E2047" s="31" t="s">
        <v>14224</v>
      </c>
      <c r="F2047" s="31"/>
      <c r="G2047" s="31" t="s">
        <v>23</v>
      </c>
      <c r="H2047" s="31" t="s">
        <v>142</v>
      </c>
      <c r="I2047" s="31" t="s">
        <v>1573</v>
      </c>
      <c r="J2047" s="31" t="s">
        <v>84</v>
      </c>
      <c r="K2047" s="31"/>
      <c r="L2047" s="31"/>
      <c r="M2047" s="31" t="s">
        <v>41</v>
      </c>
      <c r="N2047" s="31" t="s">
        <v>144</v>
      </c>
      <c r="O2047" s="31"/>
      <c r="P2047" s="31"/>
      <c r="Q2047" s="31"/>
      <c r="R2047" s="31"/>
      <c r="S2047" s="31"/>
      <c r="T2047" s="31" t="s">
        <v>14225</v>
      </c>
      <c r="U2047" s="31" t="s">
        <v>14226</v>
      </c>
      <c r="V2047" s="31"/>
      <c r="W2047" s="31"/>
      <c r="X2047" s="31"/>
      <c r="Y2047" s="31"/>
      <c r="Z2047" s="31"/>
    </row>
    <row r="2048" ht="22.5" customHeight="1">
      <c r="A2048" s="30" t="s">
        <v>14227</v>
      </c>
      <c r="B2048" s="31" t="s">
        <v>14228</v>
      </c>
      <c r="C2048" s="33"/>
      <c r="D2048" s="31" t="s">
        <v>14229</v>
      </c>
      <c r="E2048" s="31" t="s">
        <v>14230</v>
      </c>
      <c r="F2048" s="31"/>
      <c r="G2048" s="31" t="s">
        <v>23</v>
      </c>
      <c r="H2048" s="31" t="s">
        <v>142</v>
      </c>
      <c r="I2048" s="31"/>
      <c r="J2048" s="31"/>
      <c r="K2048" s="31"/>
      <c r="L2048" s="31"/>
      <c r="M2048" s="31"/>
      <c r="N2048" s="31"/>
      <c r="O2048" s="31"/>
      <c r="P2048" s="31"/>
      <c r="Q2048" s="31"/>
      <c r="R2048" s="31"/>
      <c r="S2048" s="31"/>
      <c r="T2048" s="31" t="s">
        <v>14231</v>
      </c>
      <c r="U2048" s="31" t="s">
        <v>14232</v>
      </c>
      <c r="V2048" s="31"/>
      <c r="W2048" s="31"/>
      <c r="X2048" s="31"/>
      <c r="Y2048" s="31"/>
      <c r="Z2048" s="31"/>
    </row>
    <row r="2049" ht="22.5" customHeight="1">
      <c r="A2049" s="30" t="s">
        <v>14233</v>
      </c>
      <c r="B2049" s="31" t="s">
        <v>14234</v>
      </c>
      <c r="C2049" s="33"/>
      <c r="D2049" s="31" t="s">
        <v>14235</v>
      </c>
      <c r="E2049" s="31" t="s">
        <v>14236</v>
      </c>
      <c r="F2049" s="31"/>
      <c r="G2049" s="31" t="s">
        <v>23</v>
      </c>
      <c r="H2049" s="31" t="s">
        <v>142</v>
      </c>
      <c r="I2049" s="31" t="s">
        <v>225</v>
      </c>
      <c r="J2049" s="31" t="s">
        <v>84</v>
      </c>
      <c r="K2049" s="31"/>
      <c r="L2049" s="31"/>
      <c r="M2049" s="31" t="s">
        <v>108</v>
      </c>
      <c r="N2049" s="39" t="s">
        <v>228</v>
      </c>
      <c r="O2049" s="31"/>
      <c r="P2049" s="31"/>
      <c r="Q2049" s="31"/>
      <c r="R2049" s="31"/>
      <c r="S2049" s="31"/>
      <c r="T2049" s="31" t="s">
        <v>14237</v>
      </c>
      <c r="U2049" s="31" t="s">
        <v>14238</v>
      </c>
      <c r="V2049" s="31"/>
      <c r="W2049" s="31"/>
      <c r="X2049" s="31"/>
      <c r="Y2049" s="31"/>
      <c r="Z2049" s="31"/>
    </row>
    <row r="2050" ht="22.5" customHeight="1">
      <c r="A2050" s="30" t="s">
        <v>14239</v>
      </c>
      <c r="B2050" s="31" t="s">
        <v>8842</v>
      </c>
      <c r="C2050" s="33"/>
      <c r="D2050" s="31" t="s">
        <v>14240</v>
      </c>
      <c r="E2050" s="31" t="s">
        <v>14241</v>
      </c>
      <c r="F2050" s="31" t="s">
        <v>14242</v>
      </c>
      <c r="G2050" s="31" t="s">
        <v>23</v>
      </c>
      <c r="H2050" s="31" t="s">
        <v>142</v>
      </c>
      <c r="I2050" s="31" t="s">
        <v>4402</v>
      </c>
      <c r="J2050" s="31" t="s">
        <v>84</v>
      </c>
      <c r="K2050" s="31" t="s">
        <v>85</v>
      </c>
      <c r="L2050" s="31" t="s">
        <v>86</v>
      </c>
      <c r="M2050" s="31" t="s">
        <v>41</v>
      </c>
      <c r="N2050" s="31" t="s">
        <v>120</v>
      </c>
      <c r="O2050" s="31"/>
      <c r="P2050" s="31"/>
      <c r="Q2050" s="31"/>
      <c r="R2050" s="31" t="s">
        <v>93</v>
      </c>
      <c r="S2050" s="31" t="s">
        <v>94</v>
      </c>
      <c r="T2050" s="31" t="s">
        <v>14243</v>
      </c>
      <c r="U2050" s="31" t="s">
        <v>14244</v>
      </c>
      <c r="V2050" s="31"/>
      <c r="W2050" s="31"/>
      <c r="X2050" s="31"/>
      <c r="Y2050" s="31"/>
      <c r="Z2050" s="31"/>
    </row>
    <row r="2051" ht="22.5" customHeight="1">
      <c r="A2051" s="30" t="s">
        <v>14245</v>
      </c>
      <c r="B2051" s="31" t="s">
        <v>14246</v>
      </c>
      <c r="C2051" s="33"/>
      <c r="D2051" s="31" t="s">
        <v>14247</v>
      </c>
      <c r="E2051" s="31" t="s">
        <v>14248</v>
      </c>
      <c r="F2051" s="31"/>
      <c r="G2051" s="31" t="s">
        <v>23</v>
      </c>
      <c r="H2051" s="31" t="s">
        <v>142</v>
      </c>
      <c r="I2051" s="31" t="s">
        <v>264</v>
      </c>
      <c r="J2051" s="31" t="s">
        <v>84</v>
      </c>
      <c r="K2051" s="31"/>
      <c r="L2051" s="31"/>
      <c r="M2051" s="31" t="s">
        <v>88</v>
      </c>
      <c r="N2051" s="31" t="s">
        <v>120</v>
      </c>
      <c r="O2051" s="31"/>
      <c r="P2051" s="31"/>
      <c r="Q2051" s="31"/>
      <c r="R2051" s="31"/>
      <c r="S2051" s="31"/>
      <c r="T2051" s="31" t="s">
        <v>14249</v>
      </c>
      <c r="U2051" s="31" t="s">
        <v>14250</v>
      </c>
      <c r="V2051" s="31"/>
      <c r="W2051" s="31"/>
      <c r="X2051" s="31"/>
      <c r="Y2051" s="31"/>
      <c r="Z2051" s="31"/>
    </row>
    <row r="2052" ht="22.5" customHeight="1">
      <c r="A2052" s="30" t="s">
        <v>14251</v>
      </c>
      <c r="B2052" s="31" t="s">
        <v>14252</v>
      </c>
      <c r="C2052" s="33"/>
      <c r="D2052" s="31" t="s">
        <v>14253</v>
      </c>
      <c r="E2052" s="31" t="s">
        <v>14254</v>
      </c>
      <c r="F2052" s="31" t="s">
        <v>14255</v>
      </c>
      <c r="G2052" s="31" t="s">
        <v>23</v>
      </c>
      <c r="H2052" s="31" t="s">
        <v>142</v>
      </c>
      <c r="I2052" s="31" t="s">
        <v>750</v>
      </c>
      <c r="J2052" s="31" t="s">
        <v>84</v>
      </c>
      <c r="K2052" s="31" t="s">
        <v>107</v>
      </c>
      <c r="L2052" s="31" t="s">
        <v>86</v>
      </c>
      <c r="M2052" s="31" t="s">
        <v>155</v>
      </c>
      <c r="N2052" s="31" t="s">
        <v>52</v>
      </c>
      <c r="O2052" s="31"/>
      <c r="P2052" s="31"/>
      <c r="Q2052" s="31"/>
      <c r="R2052" s="31" t="s">
        <v>93</v>
      </c>
      <c r="S2052" s="31" t="s">
        <v>94</v>
      </c>
      <c r="T2052" s="31" t="s">
        <v>14256</v>
      </c>
      <c r="U2052" s="31" t="s">
        <v>14257</v>
      </c>
      <c r="V2052" s="31"/>
      <c r="W2052" s="31"/>
      <c r="X2052" s="31"/>
      <c r="Y2052" s="31"/>
      <c r="Z2052" s="31"/>
    </row>
    <row r="2053" ht="22.5" customHeight="1">
      <c r="A2053" s="30" t="s">
        <v>14258</v>
      </c>
      <c r="B2053" s="31" t="s">
        <v>14259</v>
      </c>
      <c r="C2053" s="33"/>
      <c r="D2053" s="31" t="s">
        <v>14260</v>
      </c>
      <c r="E2053" s="31" t="s">
        <v>14261</v>
      </c>
      <c r="F2053" s="31"/>
      <c r="G2053" s="31" t="s">
        <v>23</v>
      </c>
      <c r="H2053" s="31" t="s">
        <v>142</v>
      </c>
      <c r="I2053" s="31" t="s">
        <v>750</v>
      </c>
      <c r="J2053" s="31" t="s">
        <v>377</v>
      </c>
      <c r="K2053" s="31"/>
      <c r="L2053" s="31"/>
      <c r="M2053" s="31" t="s">
        <v>152</v>
      </c>
      <c r="N2053" s="31" t="s">
        <v>153</v>
      </c>
      <c r="O2053" s="31"/>
      <c r="P2053" s="31"/>
      <c r="Q2053" s="31"/>
      <c r="R2053" s="31"/>
      <c r="S2053" s="31"/>
      <c r="T2053" s="31" t="s">
        <v>14262</v>
      </c>
      <c r="U2053" s="31" t="s">
        <v>14263</v>
      </c>
      <c r="V2053" s="31"/>
      <c r="W2053" s="31"/>
      <c r="X2053" s="31"/>
      <c r="Y2053" s="31"/>
      <c r="Z2053" s="31"/>
    </row>
    <row r="2054" ht="22.5" customHeight="1">
      <c r="A2054" s="30" t="s">
        <v>14264</v>
      </c>
      <c r="B2054" s="31" t="s">
        <v>14265</v>
      </c>
      <c r="C2054" s="33"/>
      <c r="D2054" s="31" t="s">
        <v>14266</v>
      </c>
      <c r="E2054" s="31" t="s">
        <v>14267</v>
      </c>
      <c r="F2054" s="31" t="s">
        <v>14268</v>
      </c>
      <c r="G2054" s="31" t="s">
        <v>23</v>
      </c>
      <c r="H2054" s="31" t="s">
        <v>142</v>
      </c>
      <c r="I2054" s="31" t="s">
        <v>14269</v>
      </c>
      <c r="J2054" s="31" t="s">
        <v>84</v>
      </c>
      <c r="K2054" s="31" t="s">
        <v>85</v>
      </c>
      <c r="L2054" s="31" t="s">
        <v>86</v>
      </c>
      <c r="M2054" s="31" t="s">
        <v>108</v>
      </c>
      <c r="N2054" s="31" t="s">
        <v>101</v>
      </c>
      <c r="O2054" s="31"/>
      <c r="P2054" s="31" t="s">
        <v>91</v>
      </c>
      <c r="Q2054" s="31"/>
      <c r="R2054" s="31"/>
      <c r="S2054" s="31"/>
      <c r="T2054" s="31" t="s">
        <v>14270</v>
      </c>
      <c r="U2054" s="31" t="s">
        <v>14271</v>
      </c>
      <c r="V2054" s="31"/>
      <c r="W2054" s="31"/>
      <c r="X2054" s="31"/>
      <c r="Y2054" s="31"/>
      <c r="Z2054" s="31"/>
    </row>
    <row r="2055" ht="22.5" customHeight="1">
      <c r="A2055" s="30" t="s">
        <v>14272</v>
      </c>
      <c r="B2055" s="31" t="s">
        <v>14273</v>
      </c>
      <c r="C2055" s="33"/>
      <c r="D2055" s="31" t="s">
        <v>14274</v>
      </c>
      <c r="E2055" s="31" t="s">
        <v>14275</v>
      </c>
      <c r="F2055" s="31" t="s">
        <v>14276</v>
      </c>
      <c r="G2055" s="31" t="s">
        <v>23</v>
      </c>
      <c r="H2055" s="31" t="s">
        <v>142</v>
      </c>
      <c r="I2055" s="31" t="s">
        <v>1722</v>
      </c>
      <c r="J2055" s="31" t="s">
        <v>84</v>
      </c>
      <c r="K2055" s="31" t="s">
        <v>85</v>
      </c>
      <c r="L2055" s="31" t="s">
        <v>86</v>
      </c>
      <c r="M2055" s="31" t="s">
        <v>344</v>
      </c>
      <c r="N2055" s="31" t="s">
        <v>190</v>
      </c>
      <c r="O2055" s="31"/>
      <c r="P2055" s="31"/>
      <c r="Q2055" s="30" t="s">
        <v>14277</v>
      </c>
      <c r="R2055" s="31" t="s">
        <v>93</v>
      </c>
      <c r="S2055" s="31" t="s">
        <v>842</v>
      </c>
      <c r="T2055" s="31" t="s">
        <v>14278</v>
      </c>
      <c r="U2055" s="31" t="s">
        <v>14279</v>
      </c>
      <c r="V2055" s="31"/>
      <c r="W2055" s="31"/>
      <c r="X2055" s="31"/>
      <c r="Y2055" s="31"/>
      <c r="Z2055" s="31"/>
    </row>
    <row r="2056" ht="22.5" customHeight="1">
      <c r="A2056" s="30" t="s">
        <v>14280</v>
      </c>
      <c r="B2056" s="31" t="s">
        <v>14281</v>
      </c>
      <c r="C2056" s="33"/>
      <c r="D2056" s="31" t="s">
        <v>14282</v>
      </c>
      <c r="E2056" s="31" t="s">
        <v>14283</v>
      </c>
      <c r="F2056" s="31"/>
      <c r="G2056" s="31" t="s">
        <v>23</v>
      </c>
      <c r="H2056" s="31" t="s">
        <v>142</v>
      </c>
      <c r="I2056" s="31" t="s">
        <v>4402</v>
      </c>
      <c r="J2056" s="31" t="s">
        <v>377</v>
      </c>
      <c r="K2056" s="31" t="s">
        <v>85</v>
      </c>
      <c r="L2056" s="31" t="s">
        <v>86</v>
      </c>
      <c r="M2056" s="31" t="s">
        <v>101</v>
      </c>
      <c r="N2056" s="31" t="s">
        <v>155</v>
      </c>
      <c r="O2056" s="31"/>
      <c r="P2056" s="31" t="s">
        <v>714</v>
      </c>
      <c r="Q2056" s="31"/>
      <c r="R2056" s="31"/>
      <c r="S2056" s="31"/>
      <c r="T2056" s="31" t="s">
        <v>14284</v>
      </c>
      <c r="U2056" s="31" t="s">
        <v>14285</v>
      </c>
      <c r="V2056" s="30" t="s">
        <v>14286</v>
      </c>
      <c r="W2056" s="31"/>
      <c r="X2056" s="31"/>
      <c r="Y2056" s="31"/>
      <c r="Z2056" s="31"/>
    </row>
    <row r="2057" ht="22.5" customHeight="1">
      <c r="A2057" s="30" t="s">
        <v>14287</v>
      </c>
      <c r="B2057" s="31" t="s">
        <v>14288</v>
      </c>
      <c r="C2057" s="33"/>
      <c r="D2057" s="31" t="s">
        <v>14289</v>
      </c>
      <c r="E2057" s="31" t="s">
        <v>14290</v>
      </c>
      <c r="F2057" s="31" t="s">
        <v>14291</v>
      </c>
      <c r="G2057" s="31" t="s">
        <v>23</v>
      </c>
      <c r="H2057" s="31" t="s">
        <v>142</v>
      </c>
      <c r="I2057" s="31" t="s">
        <v>271</v>
      </c>
      <c r="J2057" s="31" t="s">
        <v>377</v>
      </c>
      <c r="K2057" s="31" t="s">
        <v>85</v>
      </c>
      <c r="L2057" s="31" t="s">
        <v>280</v>
      </c>
      <c r="M2057" s="31" t="s">
        <v>52</v>
      </c>
      <c r="N2057" s="31" t="s">
        <v>144</v>
      </c>
      <c r="O2057" s="31"/>
      <c r="P2057" s="31"/>
      <c r="Q2057" s="31"/>
      <c r="R2057" s="31" t="s">
        <v>93</v>
      </c>
      <c r="S2057" s="31" t="s">
        <v>94</v>
      </c>
      <c r="T2057" s="31" t="s">
        <v>14292</v>
      </c>
      <c r="U2057" s="31" t="s">
        <v>14293</v>
      </c>
      <c r="V2057" s="31"/>
      <c r="W2057" s="31"/>
      <c r="X2057" s="31"/>
      <c r="Y2057" s="31"/>
      <c r="Z2057" s="31"/>
    </row>
    <row r="2058" ht="22.5" customHeight="1">
      <c r="A2058" s="30" t="s">
        <v>14294</v>
      </c>
      <c r="B2058" s="31" t="s">
        <v>14295</v>
      </c>
      <c r="C2058" s="33"/>
      <c r="D2058" s="31" t="s">
        <v>14296</v>
      </c>
      <c r="E2058" s="31" t="s">
        <v>14297</v>
      </c>
      <c r="F2058" s="31"/>
      <c r="G2058" s="31" t="s">
        <v>23</v>
      </c>
      <c r="H2058" s="31" t="s">
        <v>142</v>
      </c>
      <c r="I2058" s="31" t="s">
        <v>4021</v>
      </c>
      <c r="J2058" s="31" t="s">
        <v>377</v>
      </c>
      <c r="K2058" s="31"/>
      <c r="L2058" s="31"/>
      <c r="M2058" s="31" t="s">
        <v>41</v>
      </c>
      <c r="N2058" s="31" t="s">
        <v>120</v>
      </c>
      <c r="O2058" s="31"/>
      <c r="P2058" s="31"/>
      <c r="Q2058" s="31"/>
      <c r="R2058" s="31"/>
      <c r="S2058" s="31"/>
      <c r="T2058" s="31" t="s">
        <v>14298</v>
      </c>
      <c r="U2058" s="31" t="s">
        <v>14299</v>
      </c>
      <c r="V2058" s="31"/>
      <c r="W2058" s="31"/>
      <c r="X2058" s="31"/>
      <c r="Y2058" s="31"/>
      <c r="Z2058" s="31"/>
    </row>
    <row r="2059" ht="22.5" customHeight="1">
      <c r="A2059" s="30" t="s">
        <v>14300</v>
      </c>
      <c r="B2059" s="31" t="s">
        <v>14301</v>
      </c>
      <c r="C2059" s="33"/>
      <c r="D2059" s="31" t="s">
        <v>14302</v>
      </c>
      <c r="E2059" s="31" t="s">
        <v>14303</v>
      </c>
      <c r="F2059" s="31" t="s">
        <v>14304</v>
      </c>
      <c r="G2059" s="31" t="s">
        <v>23</v>
      </c>
      <c r="H2059" s="31" t="s">
        <v>142</v>
      </c>
      <c r="I2059" s="31" t="s">
        <v>143</v>
      </c>
      <c r="J2059" s="31" t="s">
        <v>84</v>
      </c>
      <c r="K2059" s="31" t="s">
        <v>85</v>
      </c>
      <c r="L2059" s="31" t="s">
        <v>280</v>
      </c>
      <c r="M2059" s="31" t="s">
        <v>41</v>
      </c>
      <c r="N2059" s="31" t="s">
        <v>120</v>
      </c>
      <c r="O2059" s="31"/>
      <c r="P2059" s="31" t="s">
        <v>281</v>
      </c>
      <c r="Q2059" s="31"/>
      <c r="R2059" s="31" t="s">
        <v>93</v>
      </c>
      <c r="S2059" s="31" t="s">
        <v>94</v>
      </c>
      <c r="T2059" s="31" t="s">
        <v>14305</v>
      </c>
      <c r="U2059" s="31" t="s">
        <v>14306</v>
      </c>
      <c r="V2059" s="31"/>
      <c r="W2059" s="31"/>
      <c r="X2059" s="31"/>
      <c r="Y2059" s="31"/>
      <c r="Z2059" s="31"/>
    </row>
    <row r="2060" ht="22.5" customHeight="1">
      <c r="A2060" s="30" t="s">
        <v>14307</v>
      </c>
      <c r="B2060" s="39" t="s">
        <v>14308</v>
      </c>
      <c r="C2060" s="33"/>
      <c r="D2060" s="31" t="s">
        <v>14309</v>
      </c>
      <c r="E2060" s="31" t="s">
        <v>14310</v>
      </c>
      <c r="F2060" s="31" t="s">
        <v>14311</v>
      </c>
      <c r="G2060" s="31" t="s">
        <v>23</v>
      </c>
      <c r="H2060" s="31" t="s">
        <v>142</v>
      </c>
      <c r="I2060" s="31" t="s">
        <v>750</v>
      </c>
      <c r="J2060" s="31" t="s">
        <v>377</v>
      </c>
      <c r="K2060" s="31" t="s">
        <v>107</v>
      </c>
      <c r="L2060" s="31" t="s">
        <v>86</v>
      </c>
      <c r="M2060" s="31" t="s">
        <v>108</v>
      </c>
      <c r="N2060" s="31" t="s">
        <v>101</v>
      </c>
      <c r="O2060" s="31"/>
      <c r="P2060" s="31"/>
      <c r="Q2060" s="31"/>
      <c r="R2060" s="31" t="s">
        <v>93</v>
      </c>
      <c r="S2060" s="31" t="s">
        <v>94</v>
      </c>
      <c r="T2060" s="31" t="s">
        <v>14312</v>
      </c>
      <c r="U2060" s="31" t="s">
        <v>14313</v>
      </c>
      <c r="V2060" s="31"/>
      <c r="W2060" s="31"/>
      <c r="X2060" s="31"/>
      <c r="Y2060" s="31"/>
      <c r="Z2060" s="31"/>
    </row>
    <row r="2061" ht="22.5" customHeight="1">
      <c r="A2061" s="30" t="s">
        <v>14314</v>
      </c>
      <c r="B2061" s="39" t="s">
        <v>14315</v>
      </c>
      <c r="C2061" s="33"/>
      <c r="D2061" s="31" t="s">
        <v>14316</v>
      </c>
      <c r="E2061" s="31" t="s">
        <v>14317</v>
      </c>
      <c r="F2061" s="31"/>
      <c r="G2061" s="31" t="s">
        <v>23</v>
      </c>
      <c r="H2061" s="31" t="s">
        <v>142</v>
      </c>
      <c r="I2061" s="31" t="s">
        <v>143</v>
      </c>
      <c r="J2061" s="31" t="s">
        <v>84</v>
      </c>
      <c r="K2061" s="31"/>
      <c r="L2061" s="31"/>
      <c r="M2061" s="31" t="s">
        <v>41</v>
      </c>
      <c r="N2061" s="31" t="s">
        <v>120</v>
      </c>
      <c r="O2061" s="31"/>
      <c r="P2061" s="31"/>
      <c r="Q2061" s="31"/>
      <c r="R2061" s="31"/>
      <c r="S2061" s="31"/>
      <c r="T2061" s="31" t="s">
        <v>14318</v>
      </c>
      <c r="U2061" s="31" t="s">
        <v>14313</v>
      </c>
      <c r="V2061" s="31"/>
      <c r="W2061" s="31"/>
      <c r="X2061" s="31"/>
      <c r="Y2061" s="31"/>
      <c r="Z2061" s="31"/>
    </row>
    <row r="2062" ht="22.5" customHeight="1">
      <c r="A2062" s="30" t="s">
        <v>14319</v>
      </c>
      <c r="B2062" s="39" t="s">
        <v>14320</v>
      </c>
      <c r="C2062" s="33"/>
      <c r="D2062" s="31" t="s">
        <v>14321</v>
      </c>
      <c r="E2062" s="31" t="s">
        <v>14322</v>
      </c>
      <c r="F2062" s="31" t="s">
        <v>14323</v>
      </c>
      <c r="G2062" s="31" t="s">
        <v>23</v>
      </c>
      <c r="H2062" s="31" t="s">
        <v>142</v>
      </c>
      <c r="I2062" s="31" t="s">
        <v>925</v>
      </c>
      <c r="J2062" s="31" t="s">
        <v>84</v>
      </c>
      <c r="K2062" s="31" t="s">
        <v>107</v>
      </c>
      <c r="L2062" s="31" t="s">
        <v>86</v>
      </c>
      <c r="M2062" s="31" t="s">
        <v>41</v>
      </c>
      <c r="N2062" s="31" t="s">
        <v>120</v>
      </c>
      <c r="O2062" s="31"/>
      <c r="P2062" s="31"/>
      <c r="Q2062" s="31"/>
      <c r="R2062" s="31" t="s">
        <v>93</v>
      </c>
      <c r="S2062" s="31" t="s">
        <v>94</v>
      </c>
      <c r="T2062" s="31" t="s">
        <v>14324</v>
      </c>
      <c r="U2062" s="31" t="s">
        <v>14313</v>
      </c>
      <c r="V2062" s="31"/>
      <c r="W2062" s="31"/>
      <c r="X2062" s="31"/>
      <c r="Y2062" s="31"/>
      <c r="Z2062" s="31"/>
    </row>
    <row r="2063" ht="22.5" customHeight="1">
      <c r="A2063" s="30" t="s">
        <v>14325</v>
      </c>
      <c r="B2063" s="31" t="s">
        <v>14326</v>
      </c>
      <c r="C2063" s="33"/>
      <c r="D2063" s="31" t="s">
        <v>14327</v>
      </c>
      <c r="E2063" s="31" t="s">
        <v>14328</v>
      </c>
      <c r="F2063" s="31" t="s">
        <v>14329</v>
      </c>
      <c r="G2063" s="31" t="s">
        <v>23</v>
      </c>
      <c r="H2063" s="31" t="s">
        <v>142</v>
      </c>
      <c r="I2063" s="31" t="s">
        <v>925</v>
      </c>
      <c r="J2063" s="31" t="s">
        <v>84</v>
      </c>
      <c r="K2063" s="31" t="s">
        <v>173</v>
      </c>
      <c r="L2063" s="31" t="s">
        <v>131</v>
      </c>
      <c r="M2063" s="31" t="s">
        <v>41</v>
      </c>
      <c r="N2063" s="31" t="s">
        <v>120</v>
      </c>
      <c r="O2063" s="31"/>
      <c r="P2063" s="31"/>
      <c r="Q2063" s="31"/>
      <c r="R2063" s="31" t="s">
        <v>93</v>
      </c>
      <c r="S2063" s="31" t="s">
        <v>94</v>
      </c>
      <c r="T2063" s="31" t="s">
        <v>14330</v>
      </c>
      <c r="U2063" s="31" t="s">
        <v>14331</v>
      </c>
      <c r="V2063" s="31"/>
      <c r="W2063" s="31"/>
      <c r="X2063" s="31"/>
      <c r="Y2063" s="31"/>
      <c r="Z2063" s="31"/>
    </row>
    <row r="2064" ht="22.5" customHeight="1">
      <c r="A2064" s="30" t="s">
        <v>14332</v>
      </c>
      <c r="B2064" s="31" t="s">
        <v>14333</v>
      </c>
      <c r="C2064" s="33"/>
      <c r="D2064" s="31" t="s">
        <v>14334</v>
      </c>
      <c r="E2064" s="31" t="s">
        <v>14335</v>
      </c>
      <c r="F2064" s="31" t="s">
        <v>14336</v>
      </c>
      <c r="G2064" s="31" t="s">
        <v>23</v>
      </c>
      <c r="H2064" s="31" t="s">
        <v>142</v>
      </c>
      <c r="I2064" s="31" t="s">
        <v>444</v>
      </c>
      <c r="J2064" s="31" t="s">
        <v>84</v>
      </c>
      <c r="K2064" s="31" t="s">
        <v>85</v>
      </c>
      <c r="L2064" s="31" t="s">
        <v>86</v>
      </c>
      <c r="M2064" s="31" t="s">
        <v>152</v>
      </c>
      <c r="N2064" s="31" t="s">
        <v>153</v>
      </c>
      <c r="O2064" s="31"/>
      <c r="P2064" s="31"/>
      <c r="Q2064" s="31"/>
      <c r="R2064" s="31" t="s">
        <v>93</v>
      </c>
      <c r="S2064" s="31" t="s">
        <v>321</v>
      </c>
      <c r="T2064" s="31" t="s">
        <v>14337</v>
      </c>
      <c r="U2064" s="31" t="s">
        <v>14338</v>
      </c>
      <c r="V2064" s="31"/>
      <c r="W2064" s="31"/>
      <c r="X2064" s="31"/>
      <c r="Y2064" s="31"/>
      <c r="Z2064" s="31"/>
    </row>
    <row r="2065" ht="22.5" customHeight="1">
      <c r="A2065" s="30" t="s">
        <v>14339</v>
      </c>
      <c r="B2065" s="31" t="s">
        <v>14340</v>
      </c>
      <c r="C2065" s="33"/>
      <c r="D2065" s="31" t="s">
        <v>14341</v>
      </c>
      <c r="E2065" s="31" t="s">
        <v>14342</v>
      </c>
      <c r="F2065" s="31" t="s">
        <v>14343</v>
      </c>
      <c r="G2065" s="31" t="s">
        <v>23</v>
      </c>
      <c r="H2065" s="31" t="s">
        <v>142</v>
      </c>
      <c r="I2065" s="31" t="s">
        <v>4402</v>
      </c>
      <c r="J2065" s="31" t="s">
        <v>377</v>
      </c>
      <c r="K2065" s="31" t="s">
        <v>173</v>
      </c>
      <c r="L2065" s="31" t="s">
        <v>280</v>
      </c>
      <c r="M2065" s="39" t="s">
        <v>227</v>
      </c>
      <c r="N2065" s="39" t="s">
        <v>228</v>
      </c>
      <c r="O2065" s="31"/>
      <c r="P2065" s="31"/>
      <c r="Q2065" s="31"/>
      <c r="R2065" s="31" t="s">
        <v>93</v>
      </c>
      <c r="S2065" s="31" t="s">
        <v>94</v>
      </c>
      <c r="T2065" s="31" t="s">
        <v>14344</v>
      </c>
      <c r="U2065" s="31" t="s">
        <v>14345</v>
      </c>
      <c r="V2065" s="31"/>
      <c r="W2065" s="31"/>
      <c r="X2065" s="31"/>
      <c r="Y2065" s="31"/>
      <c r="Z2065" s="31"/>
    </row>
    <row r="2066" ht="22.5" customHeight="1">
      <c r="A2066" s="30" t="s">
        <v>14346</v>
      </c>
      <c r="B2066" s="31" t="s">
        <v>3321</v>
      </c>
      <c r="C2066" s="33"/>
      <c r="D2066" s="31" t="s">
        <v>14347</v>
      </c>
      <c r="E2066" s="31" t="s">
        <v>14348</v>
      </c>
      <c r="F2066" s="31" t="s">
        <v>14349</v>
      </c>
      <c r="G2066" s="31" t="s">
        <v>23</v>
      </c>
      <c r="H2066" s="31" t="s">
        <v>142</v>
      </c>
      <c r="I2066" s="31" t="s">
        <v>1722</v>
      </c>
      <c r="J2066" s="31" t="s">
        <v>84</v>
      </c>
      <c r="K2066" s="31" t="s">
        <v>107</v>
      </c>
      <c r="L2066" s="31" t="s">
        <v>654</v>
      </c>
      <c r="M2066" s="31" t="s">
        <v>89</v>
      </c>
      <c r="N2066" s="31" t="s">
        <v>108</v>
      </c>
      <c r="O2066" s="31" t="s">
        <v>14350</v>
      </c>
      <c r="P2066" s="31" t="s">
        <v>1723</v>
      </c>
      <c r="Q2066" s="31"/>
      <c r="R2066" s="31" t="s">
        <v>93</v>
      </c>
      <c r="S2066" s="31" t="s">
        <v>12599</v>
      </c>
      <c r="T2066" s="31" t="s">
        <v>14351</v>
      </c>
      <c r="U2066" s="31" t="s">
        <v>14352</v>
      </c>
      <c r="V2066" s="31"/>
      <c r="W2066" s="31"/>
      <c r="X2066" s="31"/>
      <c r="Y2066" s="31" t="s">
        <v>14353</v>
      </c>
      <c r="Z2066" s="31"/>
    </row>
    <row r="2067" ht="22.5" customHeight="1">
      <c r="A2067" s="30" t="s">
        <v>14354</v>
      </c>
      <c r="B2067" s="31" t="s">
        <v>14355</v>
      </c>
      <c r="C2067" s="33"/>
      <c r="D2067" s="31" t="s">
        <v>14356</v>
      </c>
      <c r="E2067" s="31" t="s">
        <v>14357</v>
      </c>
      <c r="F2067" s="31"/>
      <c r="G2067" s="31" t="s">
        <v>9541</v>
      </c>
      <c r="H2067" s="31" t="s">
        <v>142</v>
      </c>
      <c r="I2067" s="31" t="s">
        <v>143</v>
      </c>
      <c r="J2067" s="31" t="s">
        <v>84</v>
      </c>
      <c r="K2067" s="31"/>
      <c r="L2067" s="31"/>
      <c r="M2067" s="31" t="s">
        <v>88</v>
      </c>
      <c r="N2067" s="31" t="s">
        <v>89</v>
      </c>
      <c r="O2067" s="31"/>
      <c r="P2067" s="31"/>
      <c r="Q2067" s="31"/>
      <c r="R2067" s="31"/>
      <c r="S2067" s="31"/>
      <c r="T2067" s="31" t="s">
        <v>14358</v>
      </c>
      <c r="U2067" s="31" t="s">
        <v>14359</v>
      </c>
      <c r="V2067" s="31"/>
      <c r="W2067" s="31"/>
      <c r="X2067" s="31"/>
      <c r="Y2067" s="31"/>
      <c r="Z2067" s="31"/>
    </row>
    <row r="2068" ht="22.5" customHeight="1">
      <c r="A2068" s="30" t="s">
        <v>14360</v>
      </c>
      <c r="B2068" s="31" t="s">
        <v>14361</v>
      </c>
      <c r="C2068" s="33"/>
      <c r="D2068" s="31" t="s">
        <v>14362</v>
      </c>
      <c r="E2068" s="31" t="s">
        <v>14363</v>
      </c>
      <c r="F2068" s="31" t="s">
        <v>14364</v>
      </c>
      <c r="G2068" s="31" t="s">
        <v>29</v>
      </c>
      <c r="H2068" s="31" t="s">
        <v>142</v>
      </c>
      <c r="I2068" s="31" t="s">
        <v>2689</v>
      </c>
      <c r="J2068" s="31" t="s">
        <v>84</v>
      </c>
      <c r="K2068" s="31" t="s">
        <v>85</v>
      </c>
      <c r="L2068" s="31" t="s">
        <v>131</v>
      </c>
      <c r="M2068" s="31" t="s">
        <v>88</v>
      </c>
      <c r="N2068" s="31" t="s">
        <v>89</v>
      </c>
      <c r="O2068" s="31"/>
      <c r="P2068" s="31"/>
      <c r="Q2068" s="31"/>
      <c r="R2068" s="31" t="s">
        <v>93</v>
      </c>
      <c r="S2068" s="31" t="s">
        <v>94</v>
      </c>
      <c r="T2068" s="31" t="s">
        <v>14365</v>
      </c>
      <c r="U2068" s="31" t="s">
        <v>14366</v>
      </c>
      <c r="V2068" s="31"/>
      <c r="W2068" s="31"/>
      <c r="X2068" s="31"/>
      <c r="Y2068" s="31"/>
      <c r="Z2068" s="31"/>
    </row>
    <row r="2069" ht="22.5" customHeight="1">
      <c r="A2069" s="30" t="s">
        <v>14367</v>
      </c>
      <c r="B2069" s="31" t="s">
        <v>14368</v>
      </c>
      <c r="C2069" s="33"/>
      <c r="D2069" s="31" t="s">
        <v>14369</v>
      </c>
      <c r="E2069" s="31" t="s">
        <v>14370</v>
      </c>
      <c r="F2069" s="31"/>
      <c r="G2069" s="31" t="s">
        <v>29</v>
      </c>
      <c r="H2069" s="31" t="s">
        <v>142</v>
      </c>
      <c r="I2069" s="31" t="s">
        <v>2296</v>
      </c>
      <c r="J2069" s="31" t="s">
        <v>84</v>
      </c>
      <c r="K2069" s="31"/>
      <c r="L2069" s="31"/>
      <c r="M2069" s="31" t="s">
        <v>41</v>
      </c>
      <c r="N2069" s="31" t="s">
        <v>120</v>
      </c>
      <c r="O2069" s="31"/>
      <c r="P2069" s="31"/>
      <c r="Q2069" s="31"/>
      <c r="R2069" s="31"/>
      <c r="S2069" s="31"/>
      <c r="T2069" s="31" t="s">
        <v>14371</v>
      </c>
      <c r="U2069" s="31" t="s">
        <v>14372</v>
      </c>
      <c r="V2069" s="31"/>
      <c r="W2069" s="31"/>
      <c r="X2069" s="31"/>
      <c r="Y2069" s="31"/>
      <c r="Z2069" s="31"/>
    </row>
    <row r="2070" ht="22.5" customHeight="1">
      <c r="A2070" s="30" t="s">
        <v>14373</v>
      </c>
      <c r="B2070" s="31" t="s">
        <v>14374</v>
      </c>
      <c r="C2070" s="33"/>
      <c r="D2070" s="31" t="s">
        <v>14375</v>
      </c>
      <c r="E2070" s="31" t="s">
        <v>14376</v>
      </c>
      <c r="F2070" s="31" t="s">
        <v>14377</v>
      </c>
      <c r="G2070" s="31" t="s">
        <v>29</v>
      </c>
      <c r="H2070" s="31" t="s">
        <v>142</v>
      </c>
      <c r="I2070" s="31" t="s">
        <v>877</v>
      </c>
      <c r="J2070" s="31" t="s">
        <v>84</v>
      </c>
      <c r="K2070" s="31" t="s">
        <v>85</v>
      </c>
      <c r="L2070" s="31" t="s">
        <v>131</v>
      </c>
      <c r="M2070" s="31" t="s">
        <v>108</v>
      </c>
      <c r="N2070" s="31" t="s">
        <v>101</v>
      </c>
      <c r="O2070" s="31"/>
      <c r="P2070" s="31" t="s">
        <v>14378</v>
      </c>
      <c r="Q2070" s="30" t="s">
        <v>14379</v>
      </c>
      <c r="R2070" s="31" t="s">
        <v>93</v>
      </c>
      <c r="S2070" s="31" t="s">
        <v>842</v>
      </c>
      <c r="T2070" s="31" t="s">
        <v>14380</v>
      </c>
      <c r="U2070" s="31" t="s">
        <v>14381</v>
      </c>
      <c r="V2070" s="31"/>
      <c r="W2070" s="31"/>
      <c r="X2070" s="31"/>
      <c r="Y2070" s="31"/>
      <c r="Z2070" s="31"/>
    </row>
    <row r="2071" ht="22.5" customHeight="1">
      <c r="A2071" s="30" t="s">
        <v>14382</v>
      </c>
      <c r="B2071" s="31" t="s">
        <v>14383</v>
      </c>
      <c r="C2071" s="33"/>
      <c r="D2071" s="31" t="s">
        <v>14384</v>
      </c>
      <c r="E2071" s="31" t="s">
        <v>14385</v>
      </c>
      <c r="F2071" s="31" t="s">
        <v>14386</v>
      </c>
      <c r="G2071" s="31" t="s">
        <v>29</v>
      </c>
      <c r="H2071" s="31" t="s">
        <v>142</v>
      </c>
      <c r="I2071" s="31" t="s">
        <v>4021</v>
      </c>
      <c r="J2071" s="31" t="s">
        <v>84</v>
      </c>
      <c r="K2071" s="31" t="s">
        <v>173</v>
      </c>
      <c r="L2071" s="31" t="s">
        <v>86</v>
      </c>
      <c r="M2071" s="39" t="s">
        <v>228</v>
      </c>
      <c r="N2071" s="31" t="s">
        <v>185</v>
      </c>
      <c r="O2071" s="31"/>
      <c r="P2071" s="31"/>
      <c r="Q2071" s="31"/>
      <c r="R2071" s="31" t="s">
        <v>93</v>
      </c>
      <c r="S2071" s="31" t="s">
        <v>94</v>
      </c>
      <c r="T2071" s="31" t="s">
        <v>14387</v>
      </c>
      <c r="U2071" s="31" t="s">
        <v>14388</v>
      </c>
      <c r="V2071" s="31"/>
      <c r="W2071" s="31"/>
      <c r="X2071" s="31"/>
      <c r="Y2071" s="31"/>
      <c r="Z2071" s="31"/>
    </row>
    <row r="2072" ht="22.5" customHeight="1">
      <c r="A2072" s="30" t="s">
        <v>14389</v>
      </c>
      <c r="B2072" s="31" t="s">
        <v>14390</v>
      </c>
      <c r="C2072" s="33"/>
      <c r="D2072" s="31" t="s">
        <v>14391</v>
      </c>
      <c r="E2072" s="31" t="s">
        <v>14392</v>
      </c>
      <c r="F2072" s="31"/>
      <c r="G2072" s="31" t="s">
        <v>25</v>
      </c>
      <c r="H2072" s="31" t="s">
        <v>129</v>
      </c>
      <c r="I2072" s="31" t="s">
        <v>490</v>
      </c>
      <c r="J2072" s="31" t="s">
        <v>84</v>
      </c>
      <c r="K2072" s="31" t="s">
        <v>107</v>
      </c>
      <c r="L2072" s="31" t="s">
        <v>280</v>
      </c>
      <c r="M2072" s="31" t="s">
        <v>120</v>
      </c>
      <c r="N2072" s="31" t="s">
        <v>88</v>
      </c>
      <c r="O2072" s="31"/>
      <c r="P2072" s="31" t="s">
        <v>186</v>
      </c>
      <c r="Q2072" s="31"/>
      <c r="R2072" s="31"/>
      <c r="S2072" s="31" t="s">
        <v>133</v>
      </c>
      <c r="T2072" s="31"/>
      <c r="U2072" s="31" t="s">
        <v>14393</v>
      </c>
      <c r="V2072" s="30" t="s">
        <v>14394</v>
      </c>
      <c r="W2072" s="31"/>
      <c r="X2072" s="31"/>
      <c r="Y2072" s="31"/>
      <c r="Z2072" s="31"/>
    </row>
    <row r="2073" ht="22.5" customHeight="1">
      <c r="A2073" s="30" t="s">
        <v>14395</v>
      </c>
      <c r="B2073" s="31" t="s">
        <v>14396</v>
      </c>
      <c r="C2073" s="33"/>
      <c r="D2073" s="31" t="s">
        <v>14397</v>
      </c>
      <c r="E2073" s="31" t="s">
        <v>14398</v>
      </c>
      <c r="F2073" s="31"/>
      <c r="G2073" s="31" t="s">
        <v>36</v>
      </c>
      <c r="H2073" s="31" t="s">
        <v>142</v>
      </c>
      <c r="I2073" s="31" t="s">
        <v>925</v>
      </c>
      <c r="J2073" s="31" t="s">
        <v>84</v>
      </c>
      <c r="K2073" s="31"/>
      <c r="L2073" s="31"/>
      <c r="M2073" s="31" t="s">
        <v>41</v>
      </c>
      <c r="N2073" s="31" t="s">
        <v>120</v>
      </c>
      <c r="O2073" s="31"/>
      <c r="P2073" s="31"/>
      <c r="Q2073" s="31"/>
      <c r="R2073" s="31"/>
      <c r="S2073" s="31"/>
      <c r="T2073" s="31" t="s">
        <v>14399</v>
      </c>
      <c r="U2073" s="31" t="s">
        <v>14400</v>
      </c>
      <c r="V2073" s="31"/>
      <c r="W2073" s="31"/>
      <c r="X2073" s="31"/>
      <c r="Y2073" s="31"/>
      <c r="Z2073" s="31"/>
    </row>
    <row r="2074" ht="22.5" customHeight="1">
      <c r="A2074" s="30" t="s">
        <v>14401</v>
      </c>
      <c r="B2074" s="31" t="s">
        <v>14402</v>
      </c>
      <c r="C2074" s="33"/>
      <c r="D2074" s="31" t="s">
        <v>14403</v>
      </c>
      <c r="E2074" s="31" t="s">
        <v>14404</v>
      </c>
      <c r="F2074" s="31" t="s">
        <v>14405</v>
      </c>
      <c r="G2074" s="31" t="s">
        <v>415</v>
      </c>
      <c r="H2074" s="31" t="s">
        <v>142</v>
      </c>
      <c r="I2074" s="31" t="s">
        <v>765</v>
      </c>
      <c r="J2074" s="31" t="s">
        <v>84</v>
      </c>
      <c r="K2074" s="31" t="s">
        <v>85</v>
      </c>
      <c r="L2074" s="31" t="s">
        <v>86</v>
      </c>
      <c r="M2074" s="31" t="s">
        <v>155</v>
      </c>
      <c r="N2074" s="31" t="s">
        <v>52</v>
      </c>
      <c r="O2074" s="31"/>
      <c r="P2074" s="31" t="s">
        <v>436</v>
      </c>
      <c r="Q2074" s="31"/>
      <c r="R2074" s="31" t="s">
        <v>93</v>
      </c>
      <c r="S2074" s="31" t="s">
        <v>94</v>
      </c>
      <c r="T2074" s="31" t="s">
        <v>14406</v>
      </c>
      <c r="U2074" s="31" t="s">
        <v>14407</v>
      </c>
      <c r="V2074" s="31"/>
      <c r="W2074" s="31"/>
      <c r="X2074" s="31"/>
      <c r="Y2074" s="31"/>
      <c r="Z2074" s="31"/>
    </row>
    <row r="2075" ht="22.5" customHeight="1">
      <c r="A2075" s="30" t="s">
        <v>14408</v>
      </c>
      <c r="B2075" s="31" t="s">
        <v>14409</v>
      </c>
      <c r="C2075" s="33"/>
      <c r="D2075" s="31" t="s">
        <v>14410</v>
      </c>
      <c r="E2075" s="31" t="s">
        <v>14411</v>
      </c>
      <c r="F2075" s="31"/>
      <c r="G2075" s="31" t="s">
        <v>36</v>
      </c>
      <c r="H2075" s="31" t="s">
        <v>142</v>
      </c>
      <c r="I2075" s="31" t="s">
        <v>750</v>
      </c>
      <c r="J2075" s="31" t="s">
        <v>84</v>
      </c>
      <c r="K2075" s="31" t="s">
        <v>85</v>
      </c>
      <c r="L2075" s="31" t="s">
        <v>280</v>
      </c>
      <c r="M2075" s="31" t="s">
        <v>88</v>
      </c>
      <c r="N2075" s="31" t="s">
        <v>89</v>
      </c>
      <c r="O2075" s="31"/>
      <c r="P2075" s="31" t="s">
        <v>701</v>
      </c>
      <c r="Q2075" s="31"/>
      <c r="R2075" s="31"/>
      <c r="S2075" s="31" t="s">
        <v>14412</v>
      </c>
      <c r="T2075" s="31" t="s">
        <v>14413</v>
      </c>
      <c r="U2075" s="31" t="s">
        <v>14414</v>
      </c>
      <c r="V2075" s="30" t="s">
        <v>14415</v>
      </c>
      <c r="W2075" s="31"/>
      <c r="X2075" s="31"/>
      <c r="Y2075" s="31"/>
      <c r="Z2075" s="31"/>
    </row>
    <row r="2076" ht="22.5" customHeight="1">
      <c r="A2076" s="30" t="s">
        <v>14416</v>
      </c>
      <c r="B2076" s="31" t="s">
        <v>14417</v>
      </c>
      <c r="C2076" s="33"/>
      <c r="D2076" s="31" t="s">
        <v>14418</v>
      </c>
      <c r="E2076" s="31" t="s">
        <v>14419</v>
      </c>
      <c r="F2076" s="31" t="s">
        <v>14420</v>
      </c>
      <c r="G2076" s="31" t="s">
        <v>36</v>
      </c>
      <c r="H2076" s="31" t="s">
        <v>142</v>
      </c>
      <c r="I2076" s="31" t="s">
        <v>119</v>
      </c>
      <c r="J2076" s="31" t="s">
        <v>84</v>
      </c>
      <c r="K2076" s="31" t="s">
        <v>85</v>
      </c>
      <c r="L2076" s="31" t="s">
        <v>86</v>
      </c>
      <c r="M2076" s="31" t="s">
        <v>120</v>
      </c>
      <c r="N2076" s="31" t="s">
        <v>88</v>
      </c>
      <c r="O2076" s="31"/>
      <c r="P2076" s="31" t="s">
        <v>8182</v>
      </c>
      <c r="Q2076" s="31"/>
      <c r="R2076" s="31" t="s">
        <v>93</v>
      </c>
      <c r="S2076" s="31" t="s">
        <v>94</v>
      </c>
      <c r="T2076" s="31" t="s">
        <v>14421</v>
      </c>
      <c r="U2076" s="31" t="s">
        <v>14422</v>
      </c>
      <c r="V2076" s="31"/>
      <c r="W2076" s="31"/>
      <c r="X2076" s="31"/>
      <c r="Y2076" s="31"/>
      <c r="Z2076" s="31"/>
    </row>
    <row r="2077" ht="22.5" customHeight="1">
      <c r="A2077" s="30" t="s">
        <v>14423</v>
      </c>
      <c r="B2077" s="31" t="s">
        <v>14424</v>
      </c>
      <c r="C2077" s="33"/>
      <c r="D2077" s="31" t="s">
        <v>14425</v>
      </c>
      <c r="E2077" s="31" t="s">
        <v>14426</v>
      </c>
      <c r="F2077" s="31" t="s">
        <v>14427</v>
      </c>
      <c r="G2077" s="31" t="s">
        <v>23</v>
      </c>
      <c r="H2077" s="31" t="s">
        <v>142</v>
      </c>
      <c r="I2077" s="31" t="s">
        <v>2920</v>
      </c>
      <c r="J2077" s="31" t="s">
        <v>84</v>
      </c>
      <c r="K2077" s="31" t="s">
        <v>85</v>
      </c>
      <c r="L2077" s="31" t="s">
        <v>654</v>
      </c>
      <c r="M2077" s="31" t="s">
        <v>52</v>
      </c>
      <c r="N2077" s="31" t="s">
        <v>144</v>
      </c>
      <c r="O2077" s="31"/>
      <c r="P2077" s="31" t="s">
        <v>361</v>
      </c>
      <c r="Q2077" s="31"/>
      <c r="R2077" s="31"/>
      <c r="S2077" s="31"/>
      <c r="T2077" s="31" t="s">
        <v>14428</v>
      </c>
      <c r="U2077" s="31" t="s">
        <v>14429</v>
      </c>
      <c r="V2077" s="31"/>
      <c r="W2077" s="31"/>
      <c r="X2077" s="31"/>
      <c r="Y2077" s="31"/>
      <c r="Z2077" s="31"/>
    </row>
    <row r="2078" ht="22.5" customHeight="1">
      <c r="A2078" s="30" t="s">
        <v>14430</v>
      </c>
      <c r="B2078" s="31" t="s">
        <v>6515</v>
      </c>
      <c r="C2078" s="33"/>
      <c r="D2078" s="31" t="s">
        <v>14431</v>
      </c>
      <c r="E2078" s="31" t="s">
        <v>14432</v>
      </c>
      <c r="F2078" s="31" t="s">
        <v>14433</v>
      </c>
      <c r="G2078" s="31" t="s">
        <v>36</v>
      </c>
      <c r="H2078" s="31" t="s">
        <v>142</v>
      </c>
      <c r="I2078" s="31" t="s">
        <v>2210</v>
      </c>
      <c r="J2078" s="31" t="s">
        <v>84</v>
      </c>
      <c r="K2078" s="31" t="s">
        <v>173</v>
      </c>
      <c r="L2078" s="31" t="s">
        <v>86</v>
      </c>
      <c r="M2078" s="31" t="s">
        <v>41</v>
      </c>
      <c r="N2078" s="31" t="s">
        <v>120</v>
      </c>
      <c r="O2078" s="31"/>
      <c r="P2078" s="31" t="s">
        <v>14434</v>
      </c>
      <c r="Q2078" s="30" t="s">
        <v>14435</v>
      </c>
      <c r="R2078" s="31" t="s">
        <v>93</v>
      </c>
      <c r="S2078" s="31" t="s">
        <v>2629</v>
      </c>
      <c r="T2078" s="31" t="s">
        <v>14436</v>
      </c>
      <c r="U2078" s="31" t="s">
        <v>14437</v>
      </c>
      <c r="V2078" s="31"/>
      <c r="W2078" s="31"/>
      <c r="X2078" s="31"/>
      <c r="Y2078" s="31"/>
      <c r="Z2078" s="31"/>
    </row>
    <row r="2079" ht="22.5" customHeight="1">
      <c r="A2079" s="30" t="s">
        <v>14438</v>
      </c>
      <c r="B2079" s="39" t="s">
        <v>14439</v>
      </c>
      <c r="C2079" s="33"/>
      <c r="D2079" s="31" t="s">
        <v>14440</v>
      </c>
      <c r="E2079" s="31" t="s">
        <v>14441</v>
      </c>
      <c r="F2079" s="31"/>
      <c r="G2079" s="31" t="s">
        <v>36</v>
      </c>
      <c r="H2079" s="31" t="s">
        <v>142</v>
      </c>
      <c r="I2079" s="31" t="s">
        <v>8922</v>
      </c>
      <c r="J2079" s="31" t="s">
        <v>84</v>
      </c>
      <c r="K2079" s="31"/>
      <c r="L2079" s="31"/>
      <c r="M2079" s="31" t="s">
        <v>52</v>
      </c>
      <c r="N2079" s="31" t="s">
        <v>144</v>
      </c>
      <c r="O2079" s="31"/>
      <c r="P2079" s="31"/>
      <c r="Q2079" s="31"/>
      <c r="R2079" s="31"/>
      <c r="S2079" s="31"/>
      <c r="T2079" s="31" t="s">
        <v>14442</v>
      </c>
      <c r="U2079" s="31" t="s">
        <v>14443</v>
      </c>
      <c r="V2079" s="31"/>
      <c r="W2079" s="31"/>
      <c r="X2079" s="31"/>
      <c r="Y2079" s="31"/>
      <c r="Z2079" s="31"/>
    </row>
    <row r="2080" ht="22.5" customHeight="1">
      <c r="A2080" s="30" t="s">
        <v>14444</v>
      </c>
      <c r="B2080" s="39" t="s">
        <v>14445</v>
      </c>
      <c r="C2080" s="33"/>
      <c r="D2080" s="31" t="s">
        <v>14446</v>
      </c>
      <c r="E2080" s="31" t="s">
        <v>14447</v>
      </c>
      <c r="F2080" s="31" t="s">
        <v>14448</v>
      </c>
      <c r="G2080" s="31" t="s">
        <v>36</v>
      </c>
      <c r="H2080" s="31" t="s">
        <v>142</v>
      </c>
      <c r="I2080" s="31" t="s">
        <v>850</v>
      </c>
      <c r="J2080" s="31" t="s">
        <v>84</v>
      </c>
      <c r="K2080" s="31" t="s">
        <v>85</v>
      </c>
      <c r="L2080" s="31" t="s">
        <v>86</v>
      </c>
      <c r="M2080" s="31" t="s">
        <v>155</v>
      </c>
      <c r="N2080" s="31" t="s">
        <v>52</v>
      </c>
      <c r="O2080" s="31"/>
      <c r="P2080" s="31" t="s">
        <v>186</v>
      </c>
      <c r="Q2080" s="30" t="s">
        <v>14449</v>
      </c>
      <c r="R2080" s="31" t="s">
        <v>93</v>
      </c>
      <c r="S2080" s="31" t="s">
        <v>1947</v>
      </c>
      <c r="T2080" s="31" t="s">
        <v>14450</v>
      </c>
      <c r="U2080" s="31" t="s">
        <v>14443</v>
      </c>
      <c r="V2080" s="31"/>
      <c r="W2080" s="31"/>
      <c r="X2080" s="31"/>
      <c r="Y2080" s="31"/>
      <c r="Z2080" s="31"/>
    </row>
    <row r="2081" ht="22.5" customHeight="1">
      <c r="A2081" s="30" t="s">
        <v>14451</v>
      </c>
      <c r="B2081" s="39" t="s">
        <v>9376</v>
      </c>
      <c r="C2081" s="33"/>
      <c r="D2081" s="31" t="s">
        <v>14452</v>
      </c>
      <c r="E2081" s="31" t="s">
        <v>14453</v>
      </c>
      <c r="F2081" s="31"/>
      <c r="G2081" s="31" t="s">
        <v>36</v>
      </c>
      <c r="H2081" s="31" t="s">
        <v>142</v>
      </c>
      <c r="I2081" s="31" t="s">
        <v>1290</v>
      </c>
      <c r="J2081" s="31" t="s">
        <v>84</v>
      </c>
      <c r="K2081" s="31" t="s">
        <v>173</v>
      </c>
      <c r="L2081" s="31" t="s">
        <v>280</v>
      </c>
      <c r="M2081" s="39" t="s">
        <v>228</v>
      </c>
      <c r="N2081" s="31" t="s">
        <v>185</v>
      </c>
      <c r="O2081" s="31"/>
      <c r="P2081" s="31" t="s">
        <v>503</v>
      </c>
      <c r="Q2081" s="31"/>
      <c r="R2081" s="31" t="s">
        <v>93</v>
      </c>
      <c r="S2081" s="31" t="s">
        <v>94</v>
      </c>
      <c r="T2081" s="31" t="s">
        <v>14454</v>
      </c>
      <c r="U2081" s="31" t="s">
        <v>14443</v>
      </c>
      <c r="V2081" s="30" t="s">
        <v>14455</v>
      </c>
      <c r="W2081" s="31"/>
      <c r="X2081" s="31"/>
      <c r="Y2081" s="31"/>
      <c r="Z2081" s="31"/>
    </row>
    <row r="2082" ht="22.5" customHeight="1">
      <c r="A2082" s="30" t="s">
        <v>14456</v>
      </c>
      <c r="B2082" s="39" t="s">
        <v>14457</v>
      </c>
      <c r="C2082" s="33"/>
      <c r="D2082" s="31" t="s">
        <v>14458</v>
      </c>
      <c r="E2082" s="31" t="s">
        <v>14459</v>
      </c>
      <c r="F2082" s="31" t="s">
        <v>14460</v>
      </c>
      <c r="G2082" s="31" t="s">
        <v>36</v>
      </c>
      <c r="H2082" s="31" t="s">
        <v>142</v>
      </c>
      <c r="I2082" s="31" t="s">
        <v>14461</v>
      </c>
      <c r="J2082" s="31" t="s">
        <v>84</v>
      </c>
      <c r="K2082" s="31" t="s">
        <v>85</v>
      </c>
      <c r="L2082" s="31" t="s">
        <v>280</v>
      </c>
      <c r="M2082" s="31" t="s">
        <v>101</v>
      </c>
      <c r="N2082" s="31" t="s">
        <v>155</v>
      </c>
      <c r="O2082" s="31"/>
      <c r="P2082" s="31" t="s">
        <v>503</v>
      </c>
      <c r="Q2082" s="30" t="s">
        <v>14462</v>
      </c>
      <c r="R2082" s="31" t="s">
        <v>93</v>
      </c>
      <c r="S2082" s="31" t="s">
        <v>1947</v>
      </c>
      <c r="T2082" s="31" t="s">
        <v>14463</v>
      </c>
      <c r="U2082" s="31" t="s">
        <v>14443</v>
      </c>
      <c r="V2082" s="31"/>
      <c r="W2082" s="31"/>
      <c r="X2082" s="31"/>
      <c r="Y2082" s="31"/>
      <c r="Z2082" s="31"/>
    </row>
    <row r="2083" ht="22.5" customHeight="1">
      <c r="A2083" s="30" t="s">
        <v>14464</v>
      </c>
      <c r="B2083" s="39" t="s">
        <v>14465</v>
      </c>
      <c r="C2083" s="33"/>
      <c r="D2083" s="31" t="s">
        <v>14466</v>
      </c>
      <c r="E2083" s="31" t="s">
        <v>14467</v>
      </c>
      <c r="F2083" s="31"/>
      <c r="G2083" s="31" t="s">
        <v>36</v>
      </c>
      <c r="H2083" s="31" t="s">
        <v>142</v>
      </c>
      <c r="I2083" s="31" t="s">
        <v>264</v>
      </c>
      <c r="J2083" s="31" t="s">
        <v>84</v>
      </c>
      <c r="K2083" s="31"/>
      <c r="L2083" s="31"/>
      <c r="M2083" s="31" t="s">
        <v>108</v>
      </c>
      <c r="N2083" s="31" t="s">
        <v>101</v>
      </c>
      <c r="O2083" s="31"/>
      <c r="P2083" s="31"/>
      <c r="Q2083" s="31"/>
      <c r="R2083" s="31"/>
      <c r="S2083" s="31"/>
      <c r="T2083" s="31" t="s">
        <v>14468</v>
      </c>
      <c r="U2083" s="31" t="s">
        <v>14443</v>
      </c>
      <c r="V2083" s="31"/>
      <c r="W2083" s="31"/>
      <c r="X2083" s="31"/>
      <c r="Y2083" s="31"/>
      <c r="Z2083" s="31"/>
    </row>
    <row r="2084" ht="22.5" customHeight="1">
      <c r="A2084" s="30" t="s">
        <v>14469</v>
      </c>
      <c r="B2084" s="31" t="s">
        <v>9181</v>
      </c>
      <c r="C2084" s="33"/>
      <c r="D2084" s="31" t="s">
        <v>14470</v>
      </c>
      <c r="E2084" s="31" t="s">
        <v>14471</v>
      </c>
      <c r="F2084" s="31" t="s">
        <v>14472</v>
      </c>
      <c r="G2084" s="31" t="s">
        <v>36</v>
      </c>
      <c r="H2084" s="31" t="s">
        <v>142</v>
      </c>
      <c r="I2084" s="31" t="s">
        <v>9094</v>
      </c>
      <c r="J2084" s="31" t="s">
        <v>84</v>
      </c>
      <c r="K2084" s="31" t="s">
        <v>173</v>
      </c>
      <c r="L2084" s="31" t="s">
        <v>226</v>
      </c>
      <c r="M2084" s="31" t="s">
        <v>101</v>
      </c>
      <c r="N2084" s="31" t="s">
        <v>155</v>
      </c>
      <c r="O2084" s="31"/>
      <c r="P2084" s="31" t="s">
        <v>5175</v>
      </c>
      <c r="Q2084" s="31"/>
      <c r="R2084" s="31" t="s">
        <v>93</v>
      </c>
      <c r="S2084" s="31" t="s">
        <v>94</v>
      </c>
      <c r="T2084" s="31" t="s">
        <v>14473</v>
      </c>
      <c r="U2084" s="31" t="s">
        <v>14474</v>
      </c>
      <c r="V2084" s="31"/>
      <c r="W2084" s="31"/>
      <c r="X2084" s="31"/>
      <c r="Y2084" s="31"/>
      <c r="Z2084" s="31"/>
    </row>
    <row r="2085" ht="22.5" customHeight="1">
      <c r="A2085" s="30" t="s">
        <v>14475</v>
      </c>
      <c r="B2085" s="31" t="s">
        <v>14476</v>
      </c>
      <c r="C2085" s="33"/>
      <c r="D2085" s="31" t="s">
        <v>14477</v>
      </c>
      <c r="E2085" s="31" t="s">
        <v>14478</v>
      </c>
      <c r="F2085" s="31"/>
      <c r="G2085" s="31" t="s">
        <v>36</v>
      </c>
      <c r="H2085" s="31" t="s">
        <v>142</v>
      </c>
      <c r="I2085" s="31"/>
      <c r="J2085" s="31"/>
      <c r="K2085" s="31"/>
      <c r="L2085" s="31"/>
      <c r="M2085" s="31"/>
      <c r="N2085" s="31"/>
      <c r="O2085" s="31"/>
      <c r="P2085" s="31"/>
      <c r="Q2085" s="31"/>
      <c r="R2085" s="31"/>
      <c r="S2085" s="31"/>
      <c r="T2085" s="31" t="s">
        <v>14479</v>
      </c>
      <c r="U2085" s="31" t="s">
        <v>14480</v>
      </c>
      <c r="V2085" s="31"/>
      <c r="W2085" s="31"/>
      <c r="X2085" s="31"/>
      <c r="Y2085" s="31"/>
      <c r="Z2085" s="31"/>
    </row>
    <row r="2086" ht="22.5" customHeight="1">
      <c r="A2086" s="30" t="s">
        <v>14481</v>
      </c>
      <c r="B2086" s="31" t="s">
        <v>14482</v>
      </c>
      <c r="C2086" s="33"/>
      <c r="D2086" s="31" t="s">
        <v>14483</v>
      </c>
      <c r="E2086" s="31" t="s">
        <v>14484</v>
      </c>
      <c r="F2086" s="31" t="s">
        <v>14485</v>
      </c>
      <c r="G2086" s="31" t="s">
        <v>162</v>
      </c>
      <c r="H2086" s="31" t="s">
        <v>142</v>
      </c>
      <c r="I2086" s="31" t="s">
        <v>725</v>
      </c>
      <c r="J2086" s="31" t="s">
        <v>84</v>
      </c>
      <c r="K2086" s="31" t="s">
        <v>107</v>
      </c>
      <c r="L2086" s="31" t="s">
        <v>654</v>
      </c>
      <c r="M2086" s="31" t="s">
        <v>210</v>
      </c>
      <c r="N2086" s="31" t="s">
        <v>152</v>
      </c>
      <c r="O2086" s="31"/>
      <c r="P2086" s="31" t="s">
        <v>5306</v>
      </c>
      <c r="Q2086" s="31"/>
      <c r="R2086" s="31" t="s">
        <v>93</v>
      </c>
      <c r="S2086" s="31" t="s">
        <v>94</v>
      </c>
      <c r="T2086" s="31" t="s">
        <v>14486</v>
      </c>
      <c r="U2086" s="31" t="s">
        <v>14487</v>
      </c>
      <c r="V2086" s="31"/>
      <c r="W2086" s="31"/>
      <c r="X2086" s="31"/>
      <c r="Y2086" s="31"/>
      <c r="Z2086" s="31"/>
    </row>
    <row r="2087" ht="22.5" customHeight="1">
      <c r="A2087" s="30" t="s">
        <v>14488</v>
      </c>
      <c r="B2087" s="31" t="s">
        <v>14489</v>
      </c>
      <c r="C2087" s="33"/>
      <c r="D2087" s="31" t="s">
        <v>14490</v>
      </c>
      <c r="E2087" s="31" t="s">
        <v>14491</v>
      </c>
      <c r="F2087" s="31"/>
      <c r="G2087" s="31" t="s">
        <v>36</v>
      </c>
      <c r="H2087" s="31" t="s">
        <v>142</v>
      </c>
      <c r="I2087" s="31" t="s">
        <v>1722</v>
      </c>
      <c r="J2087" s="31" t="s">
        <v>84</v>
      </c>
      <c r="K2087" s="31"/>
      <c r="L2087" s="31"/>
      <c r="M2087" s="39" t="s">
        <v>228</v>
      </c>
      <c r="N2087" s="31" t="s">
        <v>185</v>
      </c>
      <c r="O2087" s="31"/>
      <c r="P2087" s="31"/>
      <c r="Q2087" s="31"/>
      <c r="R2087" s="31"/>
      <c r="S2087" s="31"/>
      <c r="T2087" s="31" t="s">
        <v>14492</v>
      </c>
      <c r="U2087" s="31" t="s">
        <v>14493</v>
      </c>
      <c r="V2087" s="31"/>
      <c r="W2087" s="31"/>
      <c r="X2087" s="31"/>
      <c r="Y2087" s="31"/>
      <c r="Z2087" s="31"/>
    </row>
    <row r="2088" ht="22.5" customHeight="1">
      <c r="A2088" s="30" t="s">
        <v>14494</v>
      </c>
      <c r="B2088" s="39" t="s">
        <v>14495</v>
      </c>
      <c r="C2088" s="33"/>
      <c r="D2088" s="31" t="s">
        <v>14496</v>
      </c>
      <c r="E2088" s="31" t="s">
        <v>14497</v>
      </c>
      <c r="F2088" s="31"/>
      <c r="G2088" s="31" t="s">
        <v>36</v>
      </c>
      <c r="H2088" s="31" t="s">
        <v>142</v>
      </c>
      <c r="I2088" s="31" t="s">
        <v>1034</v>
      </c>
      <c r="J2088" s="31" t="s">
        <v>84</v>
      </c>
      <c r="K2088" s="31"/>
      <c r="L2088" s="31"/>
      <c r="M2088" s="31" t="s">
        <v>52</v>
      </c>
      <c r="N2088" s="31" t="s">
        <v>144</v>
      </c>
      <c r="O2088" s="31"/>
      <c r="P2088" s="31"/>
      <c r="Q2088" s="31"/>
      <c r="R2088" s="31"/>
      <c r="S2088" s="31"/>
      <c r="T2088" s="31" t="s">
        <v>14498</v>
      </c>
      <c r="U2088" s="31" t="s">
        <v>14499</v>
      </c>
      <c r="V2088" s="31"/>
      <c r="W2088" s="31"/>
      <c r="X2088" s="31"/>
      <c r="Y2088" s="31"/>
      <c r="Z2088" s="31"/>
    </row>
    <row r="2089" ht="22.5" customHeight="1">
      <c r="A2089" s="30" t="s">
        <v>14500</v>
      </c>
      <c r="B2089" s="39" t="s">
        <v>14501</v>
      </c>
      <c r="C2089" s="33"/>
      <c r="D2089" s="31" t="s">
        <v>14502</v>
      </c>
      <c r="E2089" s="31" t="s">
        <v>14503</v>
      </c>
      <c r="F2089" s="31" t="s">
        <v>14504</v>
      </c>
      <c r="G2089" s="31" t="s">
        <v>36</v>
      </c>
      <c r="H2089" s="31" t="s">
        <v>142</v>
      </c>
      <c r="I2089" s="31" t="s">
        <v>750</v>
      </c>
      <c r="J2089" s="31" t="s">
        <v>84</v>
      </c>
      <c r="K2089" s="31" t="s">
        <v>107</v>
      </c>
      <c r="L2089" s="31" t="s">
        <v>86</v>
      </c>
      <c r="M2089" s="31" t="s">
        <v>152</v>
      </c>
      <c r="N2089" s="31" t="s">
        <v>153</v>
      </c>
      <c r="O2089" s="31"/>
      <c r="P2089" s="31" t="s">
        <v>2666</v>
      </c>
      <c r="Q2089" s="31"/>
      <c r="R2089" s="31" t="s">
        <v>93</v>
      </c>
      <c r="S2089" s="31" t="s">
        <v>94</v>
      </c>
      <c r="T2089" s="31" t="s">
        <v>14505</v>
      </c>
      <c r="U2089" s="31" t="s">
        <v>14499</v>
      </c>
      <c r="V2089" s="31"/>
      <c r="W2089" s="31"/>
      <c r="X2089" s="31"/>
      <c r="Y2089" s="31"/>
      <c r="Z2089" s="31"/>
    </row>
    <row r="2090" ht="22.5" customHeight="1">
      <c r="A2090" s="30" t="s">
        <v>14506</v>
      </c>
      <c r="B2090" s="31" t="s">
        <v>14507</v>
      </c>
      <c r="C2090" s="33"/>
      <c r="D2090" s="31" t="s">
        <v>14508</v>
      </c>
      <c r="E2090" s="31" t="s">
        <v>14509</v>
      </c>
      <c r="F2090" s="31"/>
      <c r="G2090" s="31" t="s">
        <v>36</v>
      </c>
      <c r="H2090" s="31" t="s">
        <v>142</v>
      </c>
      <c r="I2090" s="31"/>
      <c r="J2090" s="31"/>
      <c r="K2090" s="31"/>
      <c r="L2090" s="31"/>
      <c r="M2090" s="31"/>
      <c r="N2090" s="31"/>
      <c r="O2090" s="31"/>
      <c r="P2090" s="31"/>
      <c r="Q2090" s="31"/>
      <c r="R2090" s="31"/>
      <c r="S2090" s="31"/>
      <c r="T2090" s="31" t="s">
        <v>14510</v>
      </c>
      <c r="U2090" s="31" t="s">
        <v>14511</v>
      </c>
      <c r="V2090" s="31"/>
      <c r="W2090" s="31"/>
      <c r="X2090" s="31"/>
      <c r="Y2090" s="31"/>
      <c r="Z2090" s="31"/>
    </row>
    <row r="2091" ht="22.5" customHeight="1">
      <c r="A2091" s="30" t="s">
        <v>14512</v>
      </c>
      <c r="B2091" s="31" t="s">
        <v>14513</v>
      </c>
      <c r="C2091" s="33"/>
      <c r="D2091" s="31" t="s">
        <v>14514</v>
      </c>
      <c r="E2091" s="31" t="s">
        <v>14515</v>
      </c>
      <c r="F2091" s="31"/>
      <c r="G2091" s="31" t="s">
        <v>36</v>
      </c>
      <c r="H2091" s="31" t="s">
        <v>142</v>
      </c>
      <c r="I2091" s="31"/>
      <c r="J2091" s="31"/>
      <c r="K2091" s="31"/>
      <c r="L2091" s="31"/>
      <c r="M2091" s="31"/>
      <c r="N2091" s="31"/>
      <c r="O2091" s="31"/>
      <c r="P2091" s="31"/>
      <c r="Q2091" s="31"/>
      <c r="R2091" s="31"/>
      <c r="S2091" s="31"/>
      <c r="T2091" s="31" t="s">
        <v>14516</v>
      </c>
      <c r="U2091" s="31" t="s">
        <v>14517</v>
      </c>
      <c r="V2091" s="31"/>
      <c r="W2091" s="31"/>
      <c r="X2091" s="31"/>
      <c r="Y2091" s="31"/>
      <c r="Z2091" s="31"/>
    </row>
    <row r="2092" ht="22.5" customHeight="1">
      <c r="A2092" s="30" t="s">
        <v>14518</v>
      </c>
      <c r="B2092" s="31" t="s">
        <v>14519</v>
      </c>
      <c r="C2092" s="33"/>
      <c r="D2092" s="31" t="s">
        <v>14520</v>
      </c>
      <c r="E2092" s="31" t="s">
        <v>14521</v>
      </c>
      <c r="F2092" s="31" t="s">
        <v>14522</v>
      </c>
      <c r="G2092" s="31" t="s">
        <v>36</v>
      </c>
      <c r="H2092" s="31" t="s">
        <v>142</v>
      </c>
      <c r="I2092" s="31" t="s">
        <v>1573</v>
      </c>
      <c r="J2092" s="31" t="s">
        <v>84</v>
      </c>
      <c r="K2092" s="31" t="s">
        <v>85</v>
      </c>
      <c r="L2092" s="31" t="s">
        <v>280</v>
      </c>
      <c r="M2092" s="31" t="s">
        <v>185</v>
      </c>
      <c r="N2092" s="31" t="s">
        <v>41</v>
      </c>
      <c r="O2092" s="31"/>
      <c r="P2092" s="31" t="s">
        <v>492</v>
      </c>
      <c r="Q2092" s="31"/>
      <c r="R2092" s="31" t="s">
        <v>93</v>
      </c>
      <c r="S2092" s="31" t="s">
        <v>94</v>
      </c>
      <c r="T2092" s="31" t="s">
        <v>14523</v>
      </c>
      <c r="U2092" s="31" t="s">
        <v>14524</v>
      </c>
      <c r="V2092" s="30" t="s">
        <v>14525</v>
      </c>
      <c r="W2092" s="31"/>
      <c r="X2092" s="31"/>
      <c r="Y2092" s="31"/>
      <c r="Z2092" s="31"/>
    </row>
    <row r="2093" ht="22.5" customHeight="1">
      <c r="A2093" s="30" t="s">
        <v>14526</v>
      </c>
      <c r="B2093" s="31" t="s">
        <v>14527</v>
      </c>
      <c r="C2093" s="33"/>
      <c r="D2093" s="31" t="s">
        <v>14528</v>
      </c>
      <c r="E2093" s="31" t="s">
        <v>14529</v>
      </c>
      <c r="F2093" s="31"/>
      <c r="G2093" s="31" t="s">
        <v>36</v>
      </c>
      <c r="H2093" s="31" t="s">
        <v>142</v>
      </c>
      <c r="I2093" s="31" t="s">
        <v>7380</v>
      </c>
      <c r="J2093" s="31" t="s">
        <v>84</v>
      </c>
      <c r="K2093" s="31"/>
      <c r="L2093" s="31"/>
      <c r="M2093" s="31" t="s">
        <v>542</v>
      </c>
      <c r="N2093" s="31" t="s">
        <v>210</v>
      </c>
      <c r="O2093" s="31"/>
      <c r="P2093" s="31"/>
      <c r="Q2093" s="31"/>
      <c r="R2093" s="31"/>
      <c r="S2093" s="31"/>
      <c r="T2093" s="31" t="s">
        <v>14530</v>
      </c>
      <c r="U2093" s="31" t="s">
        <v>14531</v>
      </c>
      <c r="V2093" s="31"/>
      <c r="W2093" s="31"/>
      <c r="X2093" s="31"/>
      <c r="Y2093" s="31"/>
      <c r="Z2093" s="31"/>
    </row>
    <row r="2094" ht="22.5" customHeight="1">
      <c r="A2094" s="30" t="s">
        <v>14532</v>
      </c>
      <c r="B2094" s="31" t="s">
        <v>14533</v>
      </c>
      <c r="C2094" s="33"/>
      <c r="D2094" s="31" t="s">
        <v>78</v>
      </c>
      <c r="E2094" s="31" t="s">
        <v>14534</v>
      </c>
      <c r="F2094" s="31"/>
      <c r="G2094" s="31" t="s">
        <v>25</v>
      </c>
      <c r="H2094" s="31" t="s">
        <v>82</v>
      </c>
      <c r="I2094" s="31" t="s">
        <v>83</v>
      </c>
      <c r="J2094" s="31" t="s">
        <v>84</v>
      </c>
      <c r="K2094" s="31" t="s">
        <v>107</v>
      </c>
      <c r="L2094" s="31" t="s">
        <v>280</v>
      </c>
      <c r="M2094" s="31" t="s">
        <v>185</v>
      </c>
      <c r="N2094" s="31" t="s">
        <v>41</v>
      </c>
      <c r="O2094" s="31"/>
      <c r="P2094" s="31"/>
      <c r="Q2094" s="31"/>
      <c r="R2094" s="31"/>
      <c r="S2094" s="31"/>
      <c r="T2094" s="31"/>
      <c r="U2094" s="31" t="s">
        <v>14535</v>
      </c>
      <c r="V2094" s="31"/>
      <c r="W2094" s="31"/>
      <c r="X2094" s="31"/>
      <c r="Y2094" s="31"/>
      <c r="Z2094" s="31"/>
    </row>
    <row r="2095" ht="22.5" customHeight="1">
      <c r="A2095" s="30" t="s">
        <v>14536</v>
      </c>
      <c r="B2095" s="31" t="s">
        <v>14537</v>
      </c>
      <c r="C2095" s="33"/>
      <c r="D2095" s="31" t="s">
        <v>14538</v>
      </c>
      <c r="E2095" s="31" t="s">
        <v>14539</v>
      </c>
      <c r="F2095" s="31"/>
      <c r="G2095" s="31" t="s">
        <v>36</v>
      </c>
      <c r="H2095" s="31" t="s">
        <v>142</v>
      </c>
      <c r="I2095" s="31" t="s">
        <v>925</v>
      </c>
      <c r="J2095" s="31" t="s">
        <v>84</v>
      </c>
      <c r="K2095" s="31"/>
      <c r="L2095" s="31"/>
      <c r="M2095" s="31" t="s">
        <v>52</v>
      </c>
      <c r="N2095" s="31" t="s">
        <v>144</v>
      </c>
      <c r="O2095" s="31"/>
      <c r="P2095" s="31"/>
      <c r="Q2095" s="31"/>
      <c r="R2095" s="31"/>
      <c r="S2095" s="31"/>
      <c r="T2095" s="31" t="s">
        <v>14540</v>
      </c>
      <c r="U2095" s="31" t="s">
        <v>14541</v>
      </c>
      <c r="V2095" s="31"/>
      <c r="W2095" s="31"/>
      <c r="X2095" s="31"/>
      <c r="Y2095" s="31"/>
      <c r="Z2095" s="31"/>
    </row>
    <row r="2096" ht="22.5" customHeight="1">
      <c r="A2096" s="30" t="s">
        <v>14542</v>
      </c>
      <c r="B2096" s="39" t="s">
        <v>14543</v>
      </c>
      <c r="C2096" s="33"/>
      <c r="D2096" s="31" t="s">
        <v>14544</v>
      </c>
      <c r="E2096" s="31" t="s">
        <v>14545</v>
      </c>
      <c r="F2096" s="31"/>
      <c r="G2096" s="31" t="s">
        <v>36</v>
      </c>
      <c r="H2096" s="31" t="s">
        <v>142</v>
      </c>
      <c r="I2096" s="31"/>
      <c r="J2096" s="31"/>
      <c r="K2096" s="31"/>
      <c r="L2096" s="31"/>
      <c r="M2096" s="31"/>
      <c r="N2096" s="31"/>
      <c r="O2096" s="31"/>
      <c r="P2096" s="31"/>
      <c r="Q2096" s="31"/>
      <c r="R2096" s="31"/>
      <c r="S2096" s="31"/>
      <c r="T2096" s="31" t="s">
        <v>14546</v>
      </c>
      <c r="U2096" s="31" t="s">
        <v>14547</v>
      </c>
      <c r="V2096" s="31"/>
      <c r="W2096" s="31"/>
      <c r="X2096" s="31"/>
      <c r="Y2096" s="31"/>
      <c r="Z2096" s="31"/>
    </row>
    <row r="2097" ht="22.5" customHeight="1">
      <c r="A2097" s="30" t="s">
        <v>14548</v>
      </c>
      <c r="B2097" s="39" t="s">
        <v>14549</v>
      </c>
      <c r="C2097" s="33"/>
      <c r="D2097" s="31" t="s">
        <v>14550</v>
      </c>
      <c r="E2097" s="31" t="s">
        <v>14551</v>
      </c>
      <c r="F2097" s="31"/>
      <c r="G2097" s="31" t="s">
        <v>36</v>
      </c>
      <c r="H2097" s="31" t="s">
        <v>142</v>
      </c>
      <c r="I2097" s="31" t="s">
        <v>319</v>
      </c>
      <c r="J2097" s="31" t="s">
        <v>84</v>
      </c>
      <c r="K2097" s="31" t="s">
        <v>107</v>
      </c>
      <c r="L2097" s="31" t="s">
        <v>654</v>
      </c>
      <c r="M2097" s="31" t="s">
        <v>41</v>
      </c>
      <c r="N2097" s="31" t="s">
        <v>120</v>
      </c>
      <c r="O2097" s="31"/>
      <c r="P2097" s="31" t="s">
        <v>5306</v>
      </c>
      <c r="Q2097" s="31"/>
      <c r="R2097" s="31" t="s">
        <v>93</v>
      </c>
      <c r="S2097" s="31" t="s">
        <v>776</v>
      </c>
      <c r="T2097" s="31" t="s">
        <v>14552</v>
      </c>
      <c r="U2097" s="31" t="s">
        <v>14547</v>
      </c>
      <c r="V2097" s="30" t="s">
        <v>14553</v>
      </c>
      <c r="W2097" s="31"/>
      <c r="X2097" s="31"/>
      <c r="Y2097" s="31"/>
      <c r="Z2097" s="31"/>
    </row>
    <row r="2098" ht="22.5" customHeight="1">
      <c r="A2098" s="30" t="s">
        <v>14554</v>
      </c>
      <c r="B2098" s="39" t="s">
        <v>14555</v>
      </c>
      <c r="C2098" s="33"/>
      <c r="D2098" s="31" t="s">
        <v>14556</v>
      </c>
      <c r="E2098" s="31" t="s">
        <v>14557</v>
      </c>
      <c r="F2098" s="31" t="s">
        <v>14558</v>
      </c>
      <c r="G2098" s="31" t="s">
        <v>36</v>
      </c>
      <c r="H2098" s="31" t="s">
        <v>142</v>
      </c>
      <c r="I2098" s="31" t="s">
        <v>1573</v>
      </c>
      <c r="J2098" s="31" t="s">
        <v>84</v>
      </c>
      <c r="K2098" s="31" t="s">
        <v>85</v>
      </c>
      <c r="L2098" s="31" t="s">
        <v>86</v>
      </c>
      <c r="M2098" s="31" t="s">
        <v>108</v>
      </c>
      <c r="N2098" s="31" t="s">
        <v>101</v>
      </c>
      <c r="O2098" s="31"/>
      <c r="P2098" s="31" t="s">
        <v>320</v>
      </c>
      <c r="Q2098" s="31"/>
      <c r="R2098" s="31" t="s">
        <v>93</v>
      </c>
      <c r="S2098" s="31" t="s">
        <v>94</v>
      </c>
      <c r="T2098" s="31" t="s">
        <v>14559</v>
      </c>
      <c r="U2098" s="31" t="s">
        <v>14547</v>
      </c>
      <c r="V2098" s="31"/>
      <c r="W2098" s="31"/>
      <c r="X2098" s="31"/>
      <c r="Y2098" s="31"/>
      <c r="Z2098" s="31"/>
    </row>
    <row r="2099" ht="22.5" customHeight="1">
      <c r="A2099" s="30" t="s">
        <v>14560</v>
      </c>
      <c r="B2099" s="31" t="s">
        <v>14561</v>
      </c>
      <c r="C2099" s="33"/>
      <c r="D2099" s="31" t="s">
        <v>14562</v>
      </c>
      <c r="E2099" s="31" t="s">
        <v>14563</v>
      </c>
      <c r="F2099" s="31"/>
      <c r="G2099" s="31" t="s">
        <v>35</v>
      </c>
      <c r="H2099" s="31" t="s">
        <v>142</v>
      </c>
      <c r="I2099" s="31"/>
      <c r="J2099" s="31"/>
      <c r="K2099" s="31"/>
      <c r="L2099" s="31"/>
      <c r="M2099" s="31"/>
      <c r="N2099" s="31"/>
      <c r="O2099" s="31"/>
      <c r="P2099" s="31"/>
      <c r="Q2099" s="31"/>
      <c r="R2099" s="31"/>
      <c r="S2099" s="31"/>
      <c r="T2099" s="31" t="s">
        <v>14564</v>
      </c>
      <c r="U2099" s="31" t="s">
        <v>14565</v>
      </c>
      <c r="V2099" s="31"/>
      <c r="W2099" s="31"/>
      <c r="X2099" s="31"/>
      <c r="Y2099" s="31"/>
      <c r="Z2099" s="31"/>
    </row>
    <row r="2100" ht="22.5" customHeight="1">
      <c r="A2100" s="30" t="s">
        <v>14566</v>
      </c>
      <c r="B2100" s="31" t="s">
        <v>14567</v>
      </c>
      <c r="C2100" s="33"/>
      <c r="D2100" s="31" t="s">
        <v>14568</v>
      </c>
      <c r="E2100" s="31" t="s">
        <v>14569</v>
      </c>
      <c r="F2100" s="31" t="s">
        <v>14570</v>
      </c>
      <c r="G2100" s="31" t="s">
        <v>35</v>
      </c>
      <c r="H2100" s="31" t="s">
        <v>142</v>
      </c>
      <c r="I2100" s="31" t="s">
        <v>225</v>
      </c>
      <c r="J2100" s="31" t="s">
        <v>84</v>
      </c>
      <c r="K2100" s="31" t="s">
        <v>173</v>
      </c>
      <c r="L2100" s="31" t="s">
        <v>226</v>
      </c>
      <c r="M2100" s="31" t="s">
        <v>41</v>
      </c>
      <c r="N2100" s="31" t="s">
        <v>120</v>
      </c>
      <c r="O2100" s="31"/>
      <c r="P2100" s="31"/>
      <c r="Q2100" s="31"/>
      <c r="R2100" s="31" t="s">
        <v>93</v>
      </c>
      <c r="S2100" s="31" t="s">
        <v>94</v>
      </c>
      <c r="T2100" s="31" t="s">
        <v>14571</v>
      </c>
      <c r="U2100" s="31" t="s">
        <v>14572</v>
      </c>
      <c r="V2100" s="31"/>
      <c r="W2100" s="31"/>
      <c r="X2100" s="31"/>
      <c r="Y2100" s="31"/>
      <c r="Z2100" s="31"/>
    </row>
    <row r="2101" ht="22.5" customHeight="1">
      <c r="A2101" s="30" t="s">
        <v>14573</v>
      </c>
      <c r="B2101" s="31" t="s">
        <v>14574</v>
      </c>
      <c r="C2101" s="33"/>
      <c r="D2101" s="31" t="s">
        <v>14575</v>
      </c>
      <c r="E2101" s="31" t="s">
        <v>14576</v>
      </c>
      <c r="F2101" s="31"/>
      <c r="G2101" s="31" t="s">
        <v>30</v>
      </c>
      <c r="H2101" s="31" t="s">
        <v>142</v>
      </c>
      <c r="I2101" s="31"/>
      <c r="J2101" s="31"/>
      <c r="K2101" s="31"/>
      <c r="L2101" s="31"/>
      <c r="M2101" s="31"/>
      <c r="N2101" s="31"/>
      <c r="O2101" s="31"/>
      <c r="P2101" s="31"/>
      <c r="Q2101" s="31"/>
      <c r="R2101" s="31"/>
      <c r="S2101" s="31"/>
      <c r="T2101" s="31" t="s">
        <v>14577</v>
      </c>
      <c r="U2101" s="31" t="s">
        <v>14578</v>
      </c>
      <c r="V2101" s="31"/>
      <c r="W2101" s="31"/>
      <c r="X2101" s="31"/>
      <c r="Y2101" s="31"/>
      <c r="Z2101" s="31"/>
    </row>
    <row r="2102" ht="22.5" customHeight="1">
      <c r="A2102" s="30" t="s">
        <v>14579</v>
      </c>
      <c r="B2102" s="31" t="s">
        <v>14580</v>
      </c>
      <c r="C2102" s="33"/>
      <c r="D2102" s="31" t="s">
        <v>14581</v>
      </c>
      <c r="E2102" s="31" t="s">
        <v>14582</v>
      </c>
      <c r="F2102" s="31"/>
      <c r="G2102" s="31" t="s">
        <v>35</v>
      </c>
      <c r="H2102" s="31" t="s">
        <v>142</v>
      </c>
      <c r="I2102" s="31"/>
      <c r="J2102" s="31"/>
      <c r="K2102" s="31"/>
      <c r="L2102" s="31"/>
      <c r="M2102" s="31"/>
      <c r="N2102" s="31"/>
      <c r="O2102" s="31"/>
      <c r="P2102" s="31"/>
      <c r="Q2102" s="31"/>
      <c r="R2102" s="31"/>
      <c r="S2102" s="31"/>
      <c r="T2102" s="31" t="s">
        <v>14583</v>
      </c>
      <c r="U2102" s="31" t="s">
        <v>14584</v>
      </c>
      <c r="V2102" s="31"/>
      <c r="W2102" s="31"/>
      <c r="X2102" s="31"/>
      <c r="Y2102" s="31"/>
      <c r="Z2102" s="31"/>
    </row>
    <row r="2103" ht="22.5" customHeight="1">
      <c r="A2103" s="30" t="s">
        <v>14585</v>
      </c>
      <c r="B2103" s="31" t="s">
        <v>14586</v>
      </c>
      <c r="C2103" s="33"/>
      <c r="D2103" s="31" t="s">
        <v>14587</v>
      </c>
      <c r="E2103" s="31" t="s">
        <v>14588</v>
      </c>
      <c r="F2103" s="31"/>
      <c r="G2103" s="31" t="s">
        <v>23</v>
      </c>
      <c r="H2103" s="31" t="s">
        <v>142</v>
      </c>
      <c r="I2103" s="31" t="s">
        <v>14589</v>
      </c>
      <c r="J2103" s="31" t="s">
        <v>84</v>
      </c>
      <c r="K2103" s="31"/>
      <c r="L2103" s="31"/>
      <c r="M2103" s="31" t="s">
        <v>88</v>
      </c>
      <c r="N2103" s="31" t="s">
        <v>89</v>
      </c>
      <c r="O2103" s="31"/>
      <c r="P2103" s="31"/>
      <c r="Q2103" s="31"/>
      <c r="R2103" s="31"/>
      <c r="S2103" s="31"/>
      <c r="T2103" s="31" t="s">
        <v>14590</v>
      </c>
      <c r="U2103" s="31" t="s">
        <v>14591</v>
      </c>
      <c r="V2103" s="31"/>
      <c r="W2103" s="31"/>
      <c r="X2103" s="31"/>
      <c r="Y2103" s="31"/>
      <c r="Z2103" s="31"/>
    </row>
    <row r="2104" ht="22.5" customHeight="1">
      <c r="A2104" s="30" t="s">
        <v>14592</v>
      </c>
      <c r="B2104" s="31" t="s">
        <v>14593</v>
      </c>
      <c r="C2104" s="33"/>
      <c r="D2104" s="31" t="s">
        <v>14594</v>
      </c>
      <c r="E2104" s="31" t="s">
        <v>14595</v>
      </c>
      <c r="F2104" s="31"/>
      <c r="G2104" s="31" t="s">
        <v>29</v>
      </c>
      <c r="H2104" s="31" t="s">
        <v>142</v>
      </c>
      <c r="I2104" s="31" t="s">
        <v>6726</v>
      </c>
      <c r="J2104" s="31" t="s">
        <v>84</v>
      </c>
      <c r="K2104" s="31"/>
      <c r="L2104" s="31"/>
      <c r="M2104" s="31" t="s">
        <v>502</v>
      </c>
      <c r="N2104" s="31" t="s">
        <v>155</v>
      </c>
      <c r="O2104" s="31"/>
      <c r="P2104" s="31"/>
      <c r="Q2104" s="31"/>
      <c r="R2104" s="31"/>
      <c r="S2104" s="31"/>
      <c r="T2104" s="31" t="s">
        <v>14596</v>
      </c>
      <c r="U2104" s="31" t="s">
        <v>14597</v>
      </c>
      <c r="V2104" s="31"/>
      <c r="W2104" s="31"/>
      <c r="X2104" s="31"/>
      <c r="Y2104" s="31"/>
      <c r="Z2104" s="31"/>
    </row>
    <row r="2105" ht="22.5" customHeight="1">
      <c r="A2105" s="30" t="s">
        <v>14598</v>
      </c>
      <c r="B2105" s="31" t="s">
        <v>3596</v>
      </c>
      <c r="C2105" s="32" t="s">
        <v>1</v>
      </c>
      <c r="D2105" s="31" t="s">
        <v>14599</v>
      </c>
      <c r="E2105" s="31" t="s">
        <v>14600</v>
      </c>
      <c r="F2105" s="31" t="s">
        <v>14601</v>
      </c>
      <c r="G2105" s="31" t="s">
        <v>29</v>
      </c>
      <c r="H2105" s="31" t="s">
        <v>142</v>
      </c>
      <c r="I2105" s="31" t="s">
        <v>712</v>
      </c>
      <c r="J2105" s="31" t="s">
        <v>84</v>
      </c>
      <c r="K2105" s="31" t="s">
        <v>173</v>
      </c>
      <c r="L2105" s="31" t="s">
        <v>131</v>
      </c>
      <c r="M2105" s="31" t="s">
        <v>542</v>
      </c>
      <c r="N2105" s="31" t="s">
        <v>210</v>
      </c>
      <c r="O2105" s="31"/>
      <c r="P2105" s="31" t="s">
        <v>4335</v>
      </c>
      <c r="Q2105" s="31"/>
      <c r="R2105" s="31" t="s">
        <v>93</v>
      </c>
      <c r="S2105" s="31" t="s">
        <v>188</v>
      </c>
      <c r="T2105" s="31" t="s">
        <v>14602</v>
      </c>
      <c r="U2105" s="31" t="s">
        <v>14603</v>
      </c>
      <c r="V2105" s="31"/>
      <c r="W2105" s="31"/>
      <c r="X2105" s="31"/>
      <c r="Y2105" s="31"/>
      <c r="Z2105" s="31" t="s">
        <v>14604</v>
      </c>
    </row>
    <row r="2106" ht="22.5" customHeight="1">
      <c r="A2106" s="30" t="s">
        <v>14605</v>
      </c>
      <c r="B2106" s="31" t="s">
        <v>14606</v>
      </c>
      <c r="C2106" s="33"/>
      <c r="D2106" s="31" t="s">
        <v>78</v>
      </c>
      <c r="E2106" s="31" t="s">
        <v>14607</v>
      </c>
      <c r="F2106" s="31" t="s">
        <v>14608</v>
      </c>
      <c r="G2106" s="31" t="s">
        <v>29</v>
      </c>
      <c r="H2106" s="31" t="s">
        <v>82</v>
      </c>
      <c r="I2106" s="31" t="s">
        <v>8328</v>
      </c>
      <c r="J2106" s="31" t="s">
        <v>84</v>
      </c>
      <c r="K2106" s="31" t="s">
        <v>107</v>
      </c>
      <c r="L2106" s="31" t="s">
        <v>280</v>
      </c>
      <c r="M2106" s="31" t="s">
        <v>210</v>
      </c>
      <c r="N2106" s="31" t="s">
        <v>152</v>
      </c>
      <c r="O2106" s="31"/>
      <c r="P2106" s="31" t="s">
        <v>4515</v>
      </c>
      <c r="Q2106" s="31"/>
      <c r="R2106" s="31" t="s">
        <v>93</v>
      </c>
      <c r="S2106" s="31" t="s">
        <v>94</v>
      </c>
      <c r="T2106" s="31" t="s">
        <v>14609</v>
      </c>
      <c r="U2106" s="31" t="s">
        <v>14610</v>
      </c>
      <c r="V2106" s="31"/>
      <c r="W2106" s="31"/>
      <c r="X2106" s="31"/>
      <c r="Y2106" s="31"/>
      <c r="Z2106" s="31"/>
    </row>
    <row r="2107" ht="22.5" customHeight="1">
      <c r="A2107" s="30" t="s">
        <v>14611</v>
      </c>
      <c r="B2107" s="31" t="s">
        <v>3358</v>
      </c>
      <c r="C2107" s="32" t="s">
        <v>14612</v>
      </c>
      <c r="D2107" s="31" t="s">
        <v>14613</v>
      </c>
      <c r="E2107" s="31" t="s">
        <v>14614</v>
      </c>
      <c r="F2107" s="31" t="s">
        <v>14615</v>
      </c>
      <c r="G2107" s="31" t="s">
        <v>29</v>
      </c>
      <c r="H2107" s="31" t="s">
        <v>142</v>
      </c>
      <c r="I2107" s="31" t="s">
        <v>1722</v>
      </c>
      <c r="J2107" s="31" t="s">
        <v>84</v>
      </c>
      <c r="K2107" s="31" t="s">
        <v>107</v>
      </c>
      <c r="L2107" s="31" t="s">
        <v>280</v>
      </c>
      <c r="M2107" s="31" t="s">
        <v>120</v>
      </c>
      <c r="N2107" s="31" t="s">
        <v>88</v>
      </c>
      <c r="O2107" s="31"/>
      <c r="P2107" s="31" t="s">
        <v>628</v>
      </c>
      <c r="Q2107" s="31"/>
      <c r="R2107" s="31" t="s">
        <v>93</v>
      </c>
      <c r="S2107" s="31" t="s">
        <v>94</v>
      </c>
      <c r="T2107" s="31" t="s">
        <v>14616</v>
      </c>
      <c r="U2107" s="31" t="s">
        <v>14617</v>
      </c>
      <c r="V2107" s="31"/>
      <c r="W2107" s="31"/>
      <c r="X2107" s="31"/>
      <c r="Y2107" s="31"/>
      <c r="Z2107" s="31"/>
    </row>
    <row r="2108" ht="22.5" customHeight="1">
      <c r="A2108" s="30" t="s">
        <v>14618</v>
      </c>
      <c r="B2108" s="31" t="s">
        <v>14619</v>
      </c>
      <c r="C2108" s="33"/>
      <c r="D2108" s="31" t="s">
        <v>14620</v>
      </c>
      <c r="E2108" s="31" t="s">
        <v>14621</v>
      </c>
      <c r="F2108" s="31" t="s">
        <v>14622</v>
      </c>
      <c r="G2108" s="31" t="s">
        <v>29</v>
      </c>
      <c r="H2108" s="31" t="s">
        <v>142</v>
      </c>
      <c r="I2108" s="31" t="s">
        <v>1034</v>
      </c>
      <c r="J2108" s="31" t="s">
        <v>84</v>
      </c>
      <c r="K2108" s="31" t="s">
        <v>107</v>
      </c>
      <c r="L2108" s="31" t="s">
        <v>86</v>
      </c>
      <c r="M2108" s="31" t="s">
        <v>502</v>
      </c>
      <c r="N2108" s="31" t="s">
        <v>542</v>
      </c>
      <c r="O2108" s="31"/>
      <c r="P2108" s="31"/>
      <c r="Q2108" s="31"/>
      <c r="R2108" s="31" t="s">
        <v>93</v>
      </c>
      <c r="S2108" s="31" t="s">
        <v>94</v>
      </c>
      <c r="T2108" s="31" t="s">
        <v>14623</v>
      </c>
      <c r="U2108" s="31" t="s">
        <v>14624</v>
      </c>
      <c r="V2108" s="31"/>
      <c r="W2108" s="31"/>
      <c r="X2108" s="31"/>
      <c r="Y2108" s="31"/>
      <c r="Z2108" s="31"/>
    </row>
    <row r="2109" ht="22.5" customHeight="1">
      <c r="A2109" s="30" t="s">
        <v>14625</v>
      </c>
      <c r="B2109" s="31" t="s">
        <v>8159</v>
      </c>
      <c r="C2109" s="32" t="s">
        <v>13</v>
      </c>
      <c r="D2109" s="31" t="s">
        <v>14626</v>
      </c>
      <c r="E2109" s="31" t="s">
        <v>14627</v>
      </c>
      <c r="F2109" s="31"/>
      <c r="G2109" s="31" t="s">
        <v>29</v>
      </c>
      <c r="H2109" s="31" t="s">
        <v>142</v>
      </c>
      <c r="I2109" s="31" t="s">
        <v>814</v>
      </c>
      <c r="J2109" s="31" t="s">
        <v>84</v>
      </c>
      <c r="K2109" s="31" t="s">
        <v>85</v>
      </c>
      <c r="L2109" s="31" t="s">
        <v>86</v>
      </c>
      <c r="M2109" s="31" t="s">
        <v>569</v>
      </c>
      <c r="N2109" s="31" t="s">
        <v>153</v>
      </c>
      <c r="O2109" s="31"/>
      <c r="P2109" s="31"/>
      <c r="Q2109" s="31"/>
      <c r="R2109" s="31" t="s">
        <v>93</v>
      </c>
      <c r="S2109" s="31" t="s">
        <v>94</v>
      </c>
      <c r="T2109" s="31" t="s">
        <v>14628</v>
      </c>
      <c r="U2109" s="31" t="s">
        <v>14629</v>
      </c>
      <c r="V2109" s="30" t="s">
        <v>14630</v>
      </c>
      <c r="W2109" s="31"/>
      <c r="X2109" s="31"/>
      <c r="Y2109" s="31"/>
      <c r="Z2109" s="31"/>
    </row>
    <row r="2110" ht="22.5" customHeight="1">
      <c r="A2110" s="30" t="s">
        <v>14631</v>
      </c>
      <c r="B2110" s="31" t="s">
        <v>14632</v>
      </c>
      <c r="C2110" s="33"/>
      <c r="D2110" s="31" t="s">
        <v>14633</v>
      </c>
      <c r="E2110" s="31" t="s">
        <v>14634</v>
      </c>
      <c r="F2110" s="31"/>
      <c r="G2110" s="31" t="s">
        <v>29</v>
      </c>
      <c r="H2110" s="31" t="s">
        <v>142</v>
      </c>
      <c r="I2110" s="31"/>
      <c r="J2110" s="31"/>
      <c r="K2110" s="31"/>
      <c r="L2110" s="31"/>
      <c r="M2110" s="31"/>
      <c r="N2110" s="31"/>
      <c r="O2110" s="31"/>
      <c r="P2110" s="31"/>
      <c r="Q2110" s="31"/>
      <c r="R2110" s="31"/>
      <c r="S2110" s="31"/>
      <c r="T2110" s="31" t="s">
        <v>14635</v>
      </c>
      <c r="U2110" s="31" t="s">
        <v>14636</v>
      </c>
      <c r="V2110" s="31"/>
      <c r="W2110" s="31"/>
      <c r="X2110" s="31"/>
      <c r="Y2110" s="31"/>
      <c r="Z2110" s="31"/>
    </row>
    <row r="2111" ht="22.5" customHeight="1">
      <c r="A2111" s="30" t="s">
        <v>14637</v>
      </c>
      <c r="B2111" s="31" t="s">
        <v>14638</v>
      </c>
      <c r="C2111" s="33"/>
      <c r="D2111" s="31" t="s">
        <v>14639</v>
      </c>
      <c r="E2111" s="31" t="s">
        <v>14640</v>
      </c>
      <c r="F2111" s="31"/>
      <c r="G2111" s="31" t="s">
        <v>29</v>
      </c>
      <c r="H2111" s="31" t="s">
        <v>129</v>
      </c>
      <c r="I2111" s="31" t="s">
        <v>490</v>
      </c>
      <c r="J2111" s="31" t="s">
        <v>84</v>
      </c>
      <c r="K2111" s="31" t="s">
        <v>85</v>
      </c>
      <c r="L2111" s="31" t="s">
        <v>280</v>
      </c>
      <c r="M2111" s="31" t="s">
        <v>108</v>
      </c>
      <c r="N2111" s="31" t="s">
        <v>101</v>
      </c>
      <c r="O2111" s="31"/>
      <c r="P2111" s="31"/>
      <c r="Q2111" s="31"/>
      <c r="R2111" s="31" t="s">
        <v>93</v>
      </c>
      <c r="S2111" s="31" t="s">
        <v>94</v>
      </c>
      <c r="T2111" s="31" t="s">
        <v>14641</v>
      </c>
      <c r="U2111" s="31" t="s">
        <v>14642</v>
      </c>
      <c r="V2111" s="30" t="s">
        <v>14643</v>
      </c>
      <c r="W2111" s="31"/>
      <c r="X2111" s="31"/>
      <c r="Y2111" s="31"/>
      <c r="Z2111" s="31"/>
    </row>
    <row r="2112" ht="22.5" customHeight="1">
      <c r="A2112" s="30" t="s">
        <v>14644</v>
      </c>
      <c r="B2112" s="39" t="s">
        <v>14645</v>
      </c>
      <c r="C2112" s="33"/>
      <c r="D2112" s="31" t="s">
        <v>14646</v>
      </c>
      <c r="E2112" s="31" t="s">
        <v>14647</v>
      </c>
      <c r="F2112" s="31"/>
      <c r="G2112" s="31" t="s">
        <v>23</v>
      </c>
      <c r="H2112" s="31" t="s">
        <v>142</v>
      </c>
      <c r="I2112" s="31" t="s">
        <v>925</v>
      </c>
      <c r="J2112" s="31" t="s">
        <v>84</v>
      </c>
      <c r="K2112" s="31"/>
      <c r="L2112" s="31"/>
      <c r="M2112" s="31" t="s">
        <v>52</v>
      </c>
      <c r="N2112" s="31" t="s">
        <v>144</v>
      </c>
      <c r="O2112" s="31"/>
      <c r="P2112" s="31"/>
      <c r="Q2112" s="31"/>
      <c r="R2112" s="31"/>
      <c r="S2112" s="31"/>
      <c r="T2112" s="31" t="s">
        <v>14648</v>
      </c>
      <c r="U2112" s="31" t="s">
        <v>14649</v>
      </c>
      <c r="V2112" s="31"/>
      <c r="W2112" s="31"/>
      <c r="X2112" s="31"/>
      <c r="Y2112" s="31"/>
      <c r="Z2112" s="31"/>
    </row>
    <row r="2113" ht="22.5" customHeight="1">
      <c r="A2113" s="30" t="s">
        <v>14650</v>
      </c>
      <c r="B2113" s="39" t="s">
        <v>14651</v>
      </c>
      <c r="C2113" s="33"/>
      <c r="D2113" s="31" t="s">
        <v>14652</v>
      </c>
      <c r="E2113" s="31" t="s">
        <v>14653</v>
      </c>
      <c r="F2113" s="31"/>
      <c r="G2113" s="31" t="s">
        <v>23</v>
      </c>
      <c r="H2113" s="31" t="s">
        <v>142</v>
      </c>
      <c r="I2113" s="31"/>
      <c r="J2113" s="31"/>
      <c r="K2113" s="31"/>
      <c r="L2113" s="31"/>
      <c r="M2113" s="31"/>
      <c r="N2113" s="31"/>
      <c r="O2113" s="31"/>
      <c r="P2113" s="31"/>
      <c r="Q2113" s="31"/>
      <c r="R2113" s="31"/>
      <c r="S2113" s="31"/>
      <c r="T2113" s="31" t="s">
        <v>14654</v>
      </c>
      <c r="U2113" s="31" t="s">
        <v>14649</v>
      </c>
      <c r="V2113" s="31"/>
      <c r="W2113" s="31"/>
      <c r="X2113" s="31"/>
      <c r="Y2113" s="31"/>
      <c r="Z2113" s="31"/>
    </row>
    <row r="2114" ht="22.5" customHeight="1">
      <c r="A2114" s="30" t="s">
        <v>14655</v>
      </c>
      <c r="B2114" s="31" t="s">
        <v>14656</v>
      </c>
      <c r="C2114" s="33"/>
      <c r="D2114" s="31" t="s">
        <v>14657</v>
      </c>
      <c r="E2114" s="31" t="s">
        <v>14658</v>
      </c>
      <c r="F2114" s="31" t="s">
        <v>14659</v>
      </c>
      <c r="G2114" s="31" t="s">
        <v>23</v>
      </c>
      <c r="H2114" s="31" t="s">
        <v>142</v>
      </c>
      <c r="I2114" s="31" t="s">
        <v>750</v>
      </c>
      <c r="J2114" s="31" t="s">
        <v>84</v>
      </c>
      <c r="K2114" s="31" t="s">
        <v>107</v>
      </c>
      <c r="L2114" s="31" t="s">
        <v>86</v>
      </c>
      <c r="M2114" s="31" t="s">
        <v>576</v>
      </c>
      <c r="N2114" s="31" t="s">
        <v>602</v>
      </c>
      <c r="O2114" s="31"/>
      <c r="P2114" s="31"/>
      <c r="Q2114" s="31"/>
      <c r="R2114" s="31" t="s">
        <v>93</v>
      </c>
      <c r="S2114" s="31" t="s">
        <v>94</v>
      </c>
      <c r="T2114" s="31" t="s">
        <v>14660</v>
      </c>
      <c r="U2114" s="31" t="s">
        <v>14661</v>
      </c>
      <c r="V2114" s="31"/>
      <c r="W2114" s="31"/>
      <c r="X2114" s="31"/>
      <c r="Y2114" s="31"/>
      <c r="Z2114" s="31"/>
    </row>
    <row r="2115" ht="22.5" customHeight="1">
      <c r="A2115" s="30" t="s">
        <v>14662</v>
      </c>
      <c r="B2115" s="31" t="s">
        <v>14663</v>
      </c>
      <c r="C2115" s="33"/>
      <c r="D2115" s="31" t="s">
        <v>14664</v>
      </c>
      <c r="E2115" s="31" t="s">
        <v>14665</v>
      </c>
      <c r="F2115" s="31" t="s">
        <v>14666</v>
      </c>
      <c r="G2115" s="31" t="s">
        <v>23</v>
      </c>
      <c r="H2115" s="31" t="s">
        <v>142</v>
      </c>
      <c r="I2115" s="31" t="s">
        <v>935</v>
      </c>
      <c r="J2115" s="31" t="s">
        <v>84</v>
      </c>
      <c r="K2115" s="31" t="s">
        <v>107</v>
      </c>
      <c r="L2115" s="31" t="s">
        <v>86</v>
      </c>
      <c r="M2115" s="31" t="s">
        <v>89</v>
      </c>
      <c r="N2115" s="31" t="s">
        <v>185</v>
      </c>
      <c r="O2115" s="31"/>
      <c r="P2115" s="31" t="s">
        <v>109</v>
      </c>
      <c r="Q2115" s="31"/>
      <c r="R2115" s="31" t="s">
        <v>93</v>
      </c>
      <c r="S2115" s="31" t="s">
        <v>94</v>
      </c>
      <c r="T2115" s="31" t="s">
        <v>14667</v>
      </c>
      <c r="U2115" s="31" t="s">
        <v>14668</v>
      </c>
      <c r="V2115" s="31"/>
      <c r="W2115" s="31"/>
      <c r="X2115" s="31"/>
      <c r="Y2115" s="31"/>
      <c r="Z2115" s="31"/>
    </row>
    <row r="2116" ht="22.5" customHeight="1">
      <c r="A2116" s="30" t="s">
        <v>14669</v>
      </c>
      <c r="B2116" s="31" t="s">
        <v>14670</v>
      </c>
      <c r="C2116" s="33"/>
      <c r="D2116" s="31" t="s">
        <v>14671</v>
      </c>
      <c r="E2116" s="31" t="s">
        <v>14672</v>
      </c>
      <c r="F2116" s="31"/>
      <c r="G2116" s="31" t="s">
        <v>23</v>
      </c>
      <c r="H2116" s="31" t="s">
        <v>142</v>
      </c>
      <c r="I2116" s="31" t="s">
        <v>172</v>
      </c>
      <c r="J2116" s="31" t="s">
        <v>84</v>
      </c>
      <c r="K2116" s="31"/>
      <c r="L2116" s="31"/>
      <c r="M2116" s="31" t="s">
        <v>41</v>
      </c>
      <c r="N2116" s="31" t="s">
        <v>120</v>
      </c>
      <c r="O2116" s="31"/>
      <c r="P2116" s="31"/>
      <c r="Q2116" s="31"/>
      <c r="R2116" s="31"/>
      <c r="S2116" s="31"/>
      <c r="T2116" s="31" t="s">
        <v>14673</v>
      </c>
      <c r="U2116" s="31" t="s">
        <v>14674</v>
      </c>
      <c r="V2116" s="31"/>
      <c r="W2116" s="31"/>
      <c r="X2116" s="31"/>
      <c r="Y2116" s="31"/>
      <c r="Z2116" s="31"/>
    </row>
    <row r="2117" ht="22.5" customHeight="1">
      <c r="A2117" s="30" t="s">
        <v>14675</v>
      </c>
      <c r="B2117" s="31" t="s">
        <v>14676</v>
      </c>
      <c r="C2117" s="33"/>
      <c r="D2117" s="31" t="s">
        <v>14677</v>
      </c>
      <c r="E2117" s="31" t="s">
        <v>14678</v>
      </c>
      <c r="F2117" s="31"/>
      <c r="G2117" s="31" t="s">
        <v>23</v>
      </c>
      <c r="H2117" s="31" t="s">
        <v>142</v>
      </c>
      <c r="I2117" s="31" t="s">
        <v>264</v>
      </c>
      <c r="J2117" s="31" t="s">
        <v>84</v>
      </c>
      <c r="K2117" s="31"/>
      <c r="L2117" s="31"/>
      <c r="M2117" s="31" t="s">
        <v>542</v>
      </c>
      <c r="N2117" s="31" t="s">
        <v>210</v>
      </c>
      <c r="O2117" s="31"/>
      <c r="P2117" s="31"/>
      <c r="Q2117" s="31"/>
      <c r="R2117" s="31"/>
      <c r="S2117" s="31"/>
      <c r="T2117" s="31" t="s">
        <v>14679</v>
      </c>
      <c r="U2117" s="31" t="s">
        <v>14680</v>
      </c>
      <c r="V2117" s="31"/>
      <c r="W2117" s="31"/>
      <c r="X2117" s="31"/>
      <c r="Y2117" s="31"/>
      <c r="Z2117" s="31"/>
    </row>
    <row r="2118" ht="22.5" customHeight="1">
      <c r="A2118" s="30" t="s">
        <v>14681</v>
      </c>
      <c r="B2118" s="31" t="s">
        <v>14682</v>
      </c>
      <c r="C2118" s="33"/>
      <c r="D2118" s="31" t="s">
        <v>14683</v>
      </c>
      <c r="E2118" s="31" t="s">
        <v>14684</v>
      </c>
      <c r="F2118" s="31"/>
      <c r="G2118" s="31" t="s">
        <v>23</v>
      </c>
      <c r="H2118" s="31" t="s">
        <v>142</v>
      </c>
      <c r="I2118" s="31" t="s">
        <v>303</v>
      </c>
      <c r="J2118" s="31" t="s">
        <v>377</v>
      </c>
      <c r="K2118" s="31"/>
      <c r="L2118" s="31"/>
      <c r="M2118" s="31" t="s">
        <v>542</v>
      </c>
      <c r="N2118" s="31" t="s">
        <v>210</v>
      </c>
      <c r="O2118" s="31"/>
      <c r="P2118" s="31"/>
      <c r="Q2118" s="31"/>
      <c r="R2118" s="31"/>
      <c r="S2118" s="31"/>
      <c r="T2118" s="31" t="s">
        <v>14685</v>
      </c>
      <c r="U2118" s="31" t="s">
        <v>14686</v>
      </c>
      <c r="V2118" s="31"/>
      <c r="W2118" s="31"/>
      <c r="X2118" s="31"/>
      <c r="Y2118" s="31"/>
      <c r="Z2118" s="31"/>
    </row>
    <row r="2119" ht="22.5" customHeight="1">
      <c r="A2119" s="30" t="s">
        <v>14687</v>
      </c>
      <c r="B2119" s="31" t="s">
        <v>14688</v>
      </c>
      <c r="C2119" s="33"/>
      <c r="D2119" s="31" t="s">
        <v>14689</v>
      </c>
      <c r="E2119" s="31" t="s">
        <v>14690</v>
      </c>
      <c r="F2119" s="31"/>
      <c r="G2119" s="31" t="s">
        <v>23</v>
      </c>
      <c r="H2119" s="31" t="s">
        <v>142</v>
      </c>
      <c r="I2119" s="31" t="s">
        <v>1722</v>
      </c>
      <c r="J2119" s="31" t="s">
        <v>84</v>
      </c>
      <c r="K2119" s="31"/>
      <c r="L2119" s="31"/>
      <c r="M2119" s="31" t="s">
        <v>344</v>
      </c>
      <c r="N2119" s="31" t="s">
        <v>190</v>
      </c>
      <c r="O2119" s="31"/>
      <c r="P2119" s="31"/>
      <c r="Q2119" s="31"/>
      <c r="R2119" s="31"/>
      <c r="S2119" s="31"/>
      <c r="T2119" s="31" t="s">
        <v>14691</v>
      </c>
      <c r="U2119" s="31" t="s">
        <v>14692</v>
      </c>
      <c r="V2119" s="31"/>
      <c r="W2119" s="31"/>
      <c r="X2119" s="31"/>
      <c r="Y2119" s="31"/>
      <c r="Z2119" s="31"/>
    </row>
    <row r="2120" ht="22.5" customHeight="1">
      <c r="A2120" s="30" t="s">
        <v>14693</v>
      </c>
      <c r="B2120" s="31" t="s">
        <v>14694</v>
      </c>
      <c r="C2120" s="33"/>
      <c r="D2120" s="31" t="s">
        <v>14695</v>
      </c>
      <c r="E2120" s="31" t="s">
        <v>14696</v>
      </c>
      <c r="F2120" s="31" t="s">
        <v>14697</v>
      </c>
      <c r="G2120" s="31" t="s">
        <v>23</v>
      </c>
      <c r="H2120" s="31" t="s">
        <v>142</v>
      </c>
      <c r="I2120" s="31" t="s">
        <v>9260</v>
      </c>
      <c r="J2120" s="31" t="s">
        <v>84</v>
      </c>
      <c r="K2120" s="31" t="s">
        <v>173</v>
      </c>
      <c r="L2120" s="31" t="s">
        <v>226</v>
      </c>
      <c r="M2120" s="31" t="s">
        <v>542</v>
      </c>
      <c r="N2120" s="31" t="s">
        <v>210</v>
      </c>
      <c r="O2120" s="31"/>
      <c r="P2120" s="31" t="s">
        <v>281</v>
      </c>
      <c r="Q2120" s="31"/>
      <c r="R2120" s="31"/>
      <c r="S2120" s="31"/>
      <c r="T2120" s="31" t="s">
        <v>14698</v>
      </c>
      <c r="U2120" s="31" t="s">
        <v>14699</v>
      </c>
      <c r="V2120" s="31"/>
      <c r="W2120" s="31"/>
      <c r="X2120" s="31"/>
      <c r="Y2120" s="31"/>
      <c r="Z2120" s="31"/>
    </row>
    <row r="2121" ht="22.5" customHeight="1">
      <c r="A2121" s="30" t="s">
        <v>14700</v>
      </c>
      <c r="B2121" s="31" t="s">
        <v>14701</v>
      </c>
      <c r="C2121" s="33"/>
      <c r="D2121" s="31" t="s">
        <v>14702</v>
      </c>
      <c r="E2121" s="31" t="s">
        <v>14703</v>
      </c>
      <c r="F2121" s="31"/>
      <c r="G2121" s="31" t="s">
        <v>37</v>
      </c>
      <c r="H2121" s="31" t="s">
        <v>142</v>
      </c>
      <c r="I2121" s="31" t="s">
        <v>935</v>
      </c>
      <c r="J2121" s="31" t="s">
        <v>377</v>
      </c>
      <c r="K2121" s="31" t="s">
        <v>107</v>
      </c>
      <c r="L2121" s="31" t="s">
        <v>280</v>
      </c>
      <c r="M2121" s="31" t="s">
        <v>152</v>
      </c>
      <c r="N2121" s="31" t="s">
        <v>153</v>
      </c>
      <c r="O2121" s="31" t="s">
        <v>14704</v>
      </c>
      <c r="P2121" s="31"/>
      <c r="Q2121" s="30" t="s">
        <v>14705</v>
      </c>
      <c r="R2121" s="31" t="s">
        <v>93</v>
      </c>
      <c r="S2121" s="31" t="s">
        <v>4554</v>
      </c>
      <c r="T2121" s="31" t="s">
        <v>14706</v>
      </c>
      <c r="U2121" s="31" t="s">
        <v>14707</v>
      </c>
      <c r="V2121" s="30" t="s">
        <v>14708</v>
      </c>
      <c r="W2121" s="31"/>
      <c r="X2121" s="31"/>
      <c r="Y2121" s="31"/>
      <c r="Z2121" s="31"/>
    </row>
    <row r="2122" ht="22.5" customHeight="1">
      <c r="A2122" s="30" t="s">
        <v>14709</v>
      </c>
      <c r="B2122" s="31" t="s">
        <v>14710</v>
      </c>
      <c r="C2122" s="33"/>
      <c r="D2122" s="31" t="s">
        <v>14711</v>
      </c>
      <c r="E2122" s="31" t="s">
        <v>14712</v>
      </c>
      <c r="F2122" s="31"/>
      <c r="G2122" s="31" t="s">
        <v>23</v>
      </c>
      <c r="H2122" s="31" t="s">
        <v>142</v>
      </c>
      <c r="I2122" s="31"/>
      <c r="J2122" s="31"/>
      <c r="K2122" s="31"/>
      <c r="L2122" s="31"/>
      <c r="M2122" s="31"/>
      <c r="N2122" s="31"/>
      <c r="O2122" s="31"/>
      <c r="P2122" s="31"/>
      <c r="Q2122" s="31"/>
      <c r="R2122" s="31"/>
      <c r="S2122" s="31"/>
      <c r="T2122" s="31" t="s">
        <v>14713</v>
      </c>
      <c r="U2122" s="31" t="s">
        <v>14714</v>
      </c>
      <c r="V2122" s="31"/>
      <c r="W2122" s="31"/>
      <c r="X2122" s="31"/>
      <c r="Y2122" s="31"/>
      <c r="Z2122" s="31"/>
    </row>
    <row r="2123" ht="22.5" customHeight="1">
      <c r="A2123" s="30" t="s">
        <v>14715</v>
      </c>
      <c r="B2123" s="31" t="s">
        <v>14716</v>
      </c>
      <c r="C2123" s="33"/>
      <c r="D2123" s="31" t="s">
        <v>14717</v>
      </c>
      <c r="E2123" s="31" t="s">
        <v>14718</v>
      </c>
      <c r="F2123" s="30" t="s">
        <v>14719</v>
      </c>
      <c r="G2123" s="31" t="s">
        <v>23</v>
      </c>
      <c r="H2123" s="31" t="s">
        <v>142</v>
      </c>
      <c r="I2123" s="31" t="s">
        <v>5531</v>
      </c>
      <c r="J2123" s="31" t="s">
        <v>377</v>
      </c>
      <c r="K2123" s="31" t="s">
        <v>173</v>
      </c>
      <c r="L2123" s="31" t="s">
        <v>280</v>
      </c>
      <c r="M2123" s="31" t="s">
        <v>108</v>
      </c>
      <c r="N2123" s="31" t="s">
        <v>101</v>
      </c>
      <c r="O2123" s="31"/>
      <c r="P2123" s="31" t="s">
        <v>7404</v>
      </c>
      <c r="Q2123" s="31"/>
      <c r="R2123" s="31" t="s">
        <v>93</v>
      </c>
      <c r="S2123" s="31" t="s">
        <v>94</v>
      </c>
      <c r="T2123" s="31" t="s">
        <v>14720</v>
      </c>
      <c r="U2123" s="31" t="s">
        <v>14721</v>
      </c>
      <c r="V2123" s="31"/>
      <c r="W2123" s="31"/>
      <c r="X2123" s="31"/>
      <c r="Y2123" s="31"/>
      <c r="Z2123" s="31"/>
    </row>
    <row r="2124" ht="22.5" customHeight="1">
      <c r="A2124" s="30" t="s">
        <v>14722</v>
      </c>
      <c r="B2124" s="31" t="s">
        <v>14723</v>
      </c>
      <c r="C2124" s="33"/>
      <c r="D2124" s="31" t="s">
        <v>14724</v>
      </c>
      <c r="E2124" s="31" t="s">
        <v>14725</v>
      </c>
      <c r="F2124" s="31" t="s">
        <v>14726</v>
      </c>
      <c r="G2124" s="31" t="s">
        <v>23</v>
      </c>
      <c r="H2124" s="31" t="s">
        <v>142</v>
      </c>
      <c r="I2124" s="31" t="s">
        <v>513</v>
      </c>
      <c r="J2124" s="31" t="s">
        <v>377</v>
      </c>
      <c r="K2124" s="31" t="s">
        <v>85</v>
      </c>
      <c r="L2124" s="31" t="s">
        <v>86</v>
      </c>
      <c r="M2124" s="31" t="s">
        <v>120</v>
      </c>
      <c r="N2124" s="31" t="s">
        <v>88</v>
      </c>
      <c r="O2124" s="31"/>
      <c r="P2124" s="31" t="s">
        <v>628</v>
      </c>
      <c r="Q2124" s="31"/>
      <c r="R2124" s="31" t="s">
        <v>93</v>
      </c>
      <c r="S2124" s="31" t="s">
        <v>94</v>
      </c>
      <c r="T2124" s="31" t="s">
        <v>14727</v>
      </c>
      <c r="U2124" s="31" t="s">
        <v>14728</v>
      </c>
      <c r="V2124" s="31"/>
      <c r="W2124" s="31"/>
      <c r="X2124" s="31"/>
      <c r="Y2124" s="31"/>
      <c r="Z2124" s="31"/>
    </row>
    <row r="2125" ht="22.5" customHeight="1">
      <c r="A2125" s="30" t="s">
        <v>14729</v>
      </c>
      <c r="B2125" s="31" t="s">
        <v>14730</v>
      </c>
      <c r="C2125" s="33"/>
      <c r="D2125" s="31" t="s">
        <v>14731</v>
      </c>
      <c r="E2125" s="31" t="s">
        <v>14732</v>
      </c>
      <c r="F2125" s="31" t="s">
        <v>14733</v>
      </c>
      <c r="G2125" s="31" t="s">
        <v>23</v>
      </c>
      <c r="H2125" s="31" t="s">
        <v>142</v>
      </c>
      <c r="I2125" s="31" t="s">
        <v>9493</v>
      </c>
      <c r="J2125" s="31" t="s">
        <v>377</v>
      </c>
      <c r="K2125" s="31" t="s">
        <v>173</v>
      </c>
      <c r="L2125" s="31" t="s">
        <v>131</v>
      </c>
      <c r="M2125" s="31" t="s">
        <v>88</v>
      </c>
      <c r="N2125" s="31" t="s">
        <v>89</v>
      </c>
      <c r="O2125" s="31"/>
      <c r="P2125" s="31"/>
      <c r="Q2125" s="30" t="s">
        <v>14734</v>
      </c>
      <c r="R2125" s="31" t="s">
        <v>93</v>
      </c>
      <c r="S2125" s="31" t="s">
        <v>842</v>
      </c>
      <c r="T2125" s="31" t="s">
        <v>14735</v>
      </c>
      <c r="U2125" s="31" t="s">
        <v>14736</v>
      </c>
      <c r="V2125" s="31"/>
      <c r="W2125" s="31"/>
      <c r="X2125" s="31"/>
      <c r="Y2125" s="31"/>
      <c r="Z2125" s="31"/>
    </row>
    <row r="2126" ht="22.5" customHeight="1">
      <c r="A2126" s="30" t="s">
        <v>14737</v>
      </c>
      <c r="B2126" s="31" t="s">
        <v>14738</v>
      </c>
      <c r="C2126" s="33"/>
      <c r="D2126" s="31" t="s">
        <v>14739</v>
      </c>
      <c r="E2126" s="31" t="s">
        <v>14740</v>
      </c>
      <c r="F2126" s="31"/>
      <c r="G2126" s="31" t="s">
        <v>23</v>
      </c>
      <c r="H2126" s="31" t="s">
        <v>142</v>
      </c>
      <c r="I2126" s="31" t="s">
        <v>183</v>
      </c>
      <c r="J2126" s="31" t="s">
        <v>377</v>
      </c>
      <c r="K2126" s="31" t="s">
        <v>107</v>
      </c>
      <c r="L2126" s="31" t="s">
        <v>86</v>
      </c>
      <c r="M2126" s="31" t="s">
        <v>144</v>
      </c>
      <c r="N2126" s="39" t="s">
        <v>227</v>
      </c>
      <c r="O2126" s="31"/>
      <c r="P2126" s="31"/>
      <c r="Q2126" s="31"/>
      <c r="R2126" s="31"/>
      <c r="S2126" s="31"/>
      <c r="T2126" s="31" t="s">
        <v>14741</v>
      </c>
      <c r="U2126" s="31" t="s">
        <v>14742</v>
      </c>
      <c r="V2126" s="31"/>
      <c r="W2126" s="31"/>
      <c r="X2126" s="31"/>
      <c r="Y2126" s="31"/>
      <c r="Z2126" s="31"/>
    </row>
    <row r="2127" ht="22.5" customHeight="1">
      <c r="A2127" s="30" t="s">
        <v>14743</v>
      </c>
      <c r="B2127" s="31" t="s">
        <v>14744</v>
      </c>
      <c r="C2127" s="33"/>
      <c r="D2127" s="31" t="s">
        <v>14745</v>
      </c>
      <c r="E2127" s="31" t="s">
        <v>14746</v>
      </c>
      <c r="F2127" s="31"/>
      <c r="G2127" s="31" t="s">
        <v>23</v>
      </c>
      <c r="H2127" s="31" t="s">
        <v>142</v>
      </c>
      <c r="I2127" s="31" t="s">
        <v>712</v>
      </c>
      <c r="J2127" s="31" t="s">
        <v>377</v>
      </c>
      <c r="K2127" s="31"/>
      <c r="L2127" s="31"/>
      <c r="M2127" s="31" t="s">
        <v>88</v>
      </c>
      <c r="N2127" s="31" t="s">
        <v>89</v>
      </c>
      <c r="O2127" s="31"/>
      <c r="P2127" s="31"/>
      <c r="Q2127" s="31"/>
      <c r="R2127" s="31"/>
      <c r="S2127" s="31"/>
      <c r="T2127" s="31" t="s">
        <v>14747</v>
      </c>
      <c r="U2127" s="31" t="s">
        <v>14748</v>
      </c>
      <c r="V2127" s="31"/>
      <c r="W2127" s="31"/>
      <c r="X2127" s="31"/>
      <c r="Y2127" s="31"/>
      <c r="Z2127" s="31"/>
    </row>
    <row r="2128" ht="22.5" customHeight="1">
      <c r="A2128" s="30" t="s">
        <v>14749</v>
      </c>
      <c r="B2128" s="31" t="s">
        <v>14750</v>
      </c>
      <c r="C2128" s="33"/>
      <c r="D2128" s="31" t="s">
        <v>14751</v>
      </c>
      <c r="E2128" s="31" t="s">
        <v>14752</v>
      </c>
      <c r="F2128" s="31"/>
      <c r="G2128" s="31" t="s">
        <v>23</v>
      </c>
      <c r="H2128" s="31" t="s">
        <v>142</v>
      </c>
      <c r="I2128" s="31" t="s">
        <v>465</v>
      </c>
      <c r="J2128" s="31" t="s">
        <v>84</v>
      </c>
      <c r="K2128" s="31"/>
      <c r="L2128" s="31"/>
      <c r="M2128" s="39" t="s">
        <v>393</v>
      </c>
      <c r="N2128" s="31" t="s">
        <v>185</v>
      </c>
      <c r="O2128" s="31"/>
      <c r="P2128" s="31"/>
      <c r="Q2128" s="31"/>
      <c r="R2128" s="31"/>
      <c r="S2128" s="31"/>
      <c r="T2128" s="31" t="s">
        <v>14753</v>
      </c>
      <c r="U2128" s="31" t="s">
        <v>14754</v>
      </c>
      <c r="V2128" s="31"/>
      <c r="W2128" s="31"/>
      <c r="X2128" s="31"/>
      <c r="Y2128" s="31"/>
      <c r="Z2128" s="31"/>
    </row>
    <row r="2129" ht="22.5" customHeight="1">
      <c r="A2129" s="30" t="s">
        <v>14755</v>
      </c>
      <c r="B2129" s="31" t="s">
        <v>9940</v>
      </c>
      <c r="C2129" s="33"/>
      <c r="D2129" s="31" t="s">
        <v>14756</v>
      </c>
      <c r="E2129" s="31" t="s">
        <v>14757</v>
      </c>
      <c r="F2129" s="31"/>
      <c r="G2129" s="31" t="s">
        <v>23</v>
      </c>
      <c r="H2129" s="31" t="s">
        <v>142</v>
      </c>
      <c r="I2129" s="31" t="s">
        <v>5662</v>
      </c>
      <c r="J2129" s="31" t="s">
        <v>84</v>
      </c>
      <c r="K2129" s="31" t="s">
        <v>85</v>
      </c>
      <c r="L2129" s="31" t="s">
        <v>280</v>
      </c>
      <c r="M2129" s="31" t="s">
        <v>52</v>
      </c>
      <c r="N2129" s="31" t="s">
        <v>144</v>
      </c>
      <c r="O2129" s="31" t="s">
        <v>14758</v>
      </c>
      <c r="P2129" s="31" t="s">
        <v>831</v>
      </c>
      <c r="Q2129" s="31"/>
      <c r="R2129" s="31" t="s">
        <v>93</v>
      </c>
      <c r="S2129" s="31" t="s">
        <v>231</v>
      </c>
      <c r="T2129" s="31" t="s">
        <v>14759</v>
      </c>
      <c r="U2129" s="31" t="s">
        <v>14760</v>
      </c>
      <c r="V2129" s="30" t="s">
        <v>14761</v>
      </c>
      <c r="W2129" s="31"/>
      <c r="X2129" s="31"/>
      <c r="Y2129" s="31"/>
      <c r="Z2129" s="31"/>
    </row>
    <row r="2130" ht="22.5" customHeight="1">
      <c r="A2130" s="30" t="s">
        <v>14762</v>
      </c>
      <c r="B2130" s="31" t="s">
        <v>14763</v>
      </c>
      <c r="C2130" s="33"/>
      <c r="D2130" s="31" t="s">
        <v>14764</v>
      </c>
      <c r="E2130" s="31" t="s">
        <v>14765</v>
      </c>
      <c r="F2130" s="31" t="s">
        <v>14766</v>
      </c>
      <c r="G2130" s="31" t="s">
        <v>30</v>
      </c>
      <c r="H2130" s="31" t="s">
        <v>142</v>
      </c>
      <c r="I2130" s="31" t="s">
        <v>444</v>
      </c>
      <c r="J2130" s="31" t="s">
        <v>84</v>
      </c>
      <c r="K2130" s="31" t="s">
        <v>173</v>
      </c>
      <c r="L2130" s="31" t="s">
        <v>280</v>
      </c>
      <c r="M2130" s="31" t="s">
        <v>542</v>
      </c>
      <c r="N2130" s="31" t="s">
        <v>210</v>
      </c>
      <c r="O2130" s="31"/>
      <c r="P2130" s="31" t="s">
        <v>503</v>
      </c>
      <c r="Q2130" s="31"/>
      <c r="R2130" s="31" t="s">
        <v>93</v>
      </c>
      <c r="S2130" s="31" t="s">
        <v>94</v>
      </c>
      <c r="T2130" s="31" t="s">
        <v>14767</v>
      </c>
      <c r="U2130" s="31" t="s">
        <v>14768</v>
      </c>
      <c r="V2130" s="31"/>
      <c r="W2130" s="31"/>
      <c r="X2130" s="31"/>
      <c r="Y2130" s="31"/>
      <c r="Z2130" s="31"/>
    </row>
    <row r="2131" ht="22.5" customHeight="1">
      <c r="A2131" s="30" t="s">
        <v>14769</v>
      </c>
      <c r="B2131" s="31" t="s">
        <v>14770</v>
      </c>
      <c r="C2131" s="32" t="s">
        <v>4</v>
      </c>
      <c r="D2131" s="31" t="s">
        <v>14771</v>
      </c>
      <c r="E2131" s="31" t="s">
        <v>14772</v>
      </c>
      <c r="F2131" s="31"/>
      <c r="G2131" s="31" t="s">
        <v>29</v>
      </c>
      <c r="H2131" s="31" t="s">
        <v>142</v>
      </c>
      <c r="I2131" s="31" t="s">
        <v>303</v>
      </c>
      <c r="J2131" s="31" t="s">
        <v>377</v>
      </c>
      <c r="K2131" s="31" t="s">
        <v>85</v>
      </c>
      <c r="L2131" s="31" t="s">
        <v>86</v>
      </c>
      <c r="M2131" s="31" t="s">
        <v>41</v>
      </c>
      <c r="N2131" s="31" t="s">
        <v>120</v>
      </c>
      <c r="O2131" s="31"/>
      <c r="P2131" s="31" t="s">
        <v>1244</v>
      </c>
      <c r="Q2131" s="30" t="s">
        <v>14773</v>
      </c>
      <c r="R2131" s="31" t="s">
        <v>93</v>
      </c>
      <c r="S2131" s="31" t="s">
        <v>689</v>
      </c>
      <c r="T2131" s="31" t="s">
        <v>14774</v>
      </c>
      <c r="U2131" s="31" t="s">
        <v>14775</v>
      </c>
      <c r="V2131" s="31" t="s">
        <v>14776</v>
      </c>
      <c r="W2131" s="31"/>
      <c r="X2131" s="31"/>
      <c r="Y2131" s="31"/>
      <c r="Z2131" s="31"/>
    </row>
    <row r="2132" ht="22.5" customHeight="1">
      <c r="A2132" s="30" t="s">
        <v>14777</v>
      </c>
      <c r="B2132" s="31" t="s">
        <v>1163</v>
      </c>
      <c r="C2132" s="32" t="s">
        <v>14778</v>
      </c>
      <c r="D2132" s="31" t="s">
        <v>14779</v>
      </c>
      <c r="E2132" s="31" t="s">
        <v>14780</v>
      </c>
      <c r="F2132" s="31"/>
      <c r="G2132" s="31" t="s">
        <v>29</v>
      </c>
      <c r="H2132" s="31" t="s">
        <v>142</v>
      </c>
      <c r="I2132" s="31" t="s">
        <v>225</v>
      </c>
      <c r="J2132" s="31" t="s">
        <v>377</v>
      </c>
      <c r="K2132" s="31" t="s">
        <v>107</v>
      </c>
      <c r="L2132" s="31" t="s">
        <v>86</v>
      </c>
      <c r="M2132" s="31" t="s">
        <v>120</v>
      </c>
      <c r="N2132" s="31" t="s">
        <v>88</v>
      </c>
      <c r="O2132" s="31"/>
      <c r="P2132" s="31" t="s">
        <v>2449</v>
      </c>
      <c r="Q2132" s="30" t="s">
        <v>14781</v>
      </c>
      <c r="R2132" s="31" t="s">
        <v>93</v>
      </c>
      <c r="S2132" s="31" t="s">
        <v>689</v>
      </c>
      <c r="T2132" s="31" t="s">
        <v>14782</v>
      </c>
      <c r="U2132" s="31" t="s">
        <v>14783</v>
      </c>
      <c r="V2132" s="30" t="s">
        <v>14784</v>
      </c>
      <c r="W2132" s="31"/>
      <c r="X2132" s="31"/>
      <c r="Y2132" s="31"/>
      <c r="Z2132" s="31"/>
    </row>
    <row r="2133" ht="22.5" customHeight="1">
      <c r="A2133" s="30" t="s">
        <v>14785</v>
      </c>
      <c r="B2133" s="31" t="s">
        <v>14786</v>
      </c>
      <c r="C2133" s="33"/>
      <c r="D2133" s="31" t="s">
        <v>14787</v>
      </c>
      <c r="E2133" s="31" t="s">
        <v>14788</v>
      </c>
      <c r="F2133" s="31"/>
      <c r="G2133" s="31" t="s">
        <v>29</v>
      </c>
      <c r="H2133" s="31" t="s">
        <v>142</v>
      </c>
      <c r="I2133" s="31" t="s">
        <v>119</v>
      </c>
      <c r="J2133" s="31" t="s">
        <v>84</v>
      </c>
      <c r="K2133" s="31" t="s">
        <v>85</v>
      </c>
      <c r="L2133" s="31" t="s">
        <v>226</v>
      </c>
      <c r="M2133" s="31" t="s">
        <v>52</v>
      </c>
      <c r="N2133" s="31" t="s">
        <v>144</v>
      </c>
      <c r="O2133" s="31"/>
      <c r="P2133" s="31" t="s">
        <v>831</v>
      </c>
      <c r="Q2133" s="31"/>
      <c r="R2133" s="31"/>
      <c r="S2133" s="31"/>
      <c r="T2133" s="31" t="s">
        <v>14789</v>
      </c>
      <c r="U2133" s="31" t="s">
        <v>14790</v>
      </c>
      <c r="V2133" s="30" t="s">
        <v>14791</v>
      </c>
      <c r="W2133" s="31"/>
      <c r="X2133" s="31"/>
      <c r="Y2133" s="31"/>
      <c r="Z2133" s="31"/>
    </row>
    <row r="2134" ht="22.5" customHeight="1">
      <c r="A2134" s="30" t="s">
        <v>14792</v>
      </c>
      <c r="B2134" s="31" t="s">
        <v>14793</v>
      </c>
      <c r="C2134" s="33"/>
      <c r="D2134" s="31" t="s">
        <v>14794</v>
      </c>
      <c r="E2134" s="31" t="s">
        <v>14795</v>
      </c>
      <c r="F2134" s="31"/>
      <c r="G2134" s="31" t="s">
        <v>36</v>
      </c>
      <c r="H2134" s="31" t="s">
        <v>142</v>
      </c>
      <c r="I2134" s="31" t="s">
        <v>14796</v>
      </c>
      <c r="J2134" s="31" t="s">
        <v>84</v>
      </c>
      <c r="K2134" s="31"/>
      <c r="L2134" s="31"/>
      <c r="M2134" s="31" t="s">
        <v>41</v>
      </c>
      <c r="N2134" s="31" t="s">
        <v>120</v>
      </c>
      <c r="O2134" s="31"/>
      <c r="P2134" s="31"/>
      <c r="Q2134" s="31"/>
      <c r="R2134" s="31"/>
      <c r="S2134" s="31"/>
      <c r="T2134" s="31" t="s">
        <v>14797</v>
      </c>
      <c r="U2134" s="31" t="s">
        <v>14798</v>
      </c>
      <c r="V2134" s="31"/>
      <c r="W2134" s="31"/>
      <c r="X2134" s="31"/>
      <c r="Y2134" s="31"/>
      <c r="Z2134" s="31"/>
    </row>
    <row r="2135" ht="22.5" customHeight="1">
      <c r="A2135" s="30" t="s">
        <v>14799</v>
      </c>
      <c r="B2135" s="31" t="s">
        <v>14800</v>
      </c>
      <c r="C2135" s="33"/>
      <c r="D2135" s="31" t="s">
        <v>14801</v>
      </c>
      <c r="E2135" s="31" t="s">
        <v>14802</v>
      </c>
      <c r="F2135" s="31"/>
      <c r="G2135" s="31" t="s">
        <v>25</v>
      </c>
      <c r="H2135" s="31" t="s">
        <v>129</v>
      </c>
      <c r="I2135" s="31" t="s">
        <v>13857</v>
      </c>
      <c r="J2135" s="31" t="s">
        <v>84</v>
      </c>
      <c r="K2135" s="31" t="s">
        <v>173</v>
      </c>
      <c r="L2135" s="31" t="s">
        <v>86</v>
      </c>
      <c r="M2135" s="31" t="s">
        <v>108</v>
      </c>
      <c r="N2135" s="31" t="s">
        <v>101</v>
      </c>
      <c r="O2135" s="31"/>
      <c r="P2135" s="31" t="s">
        <v>492</v>
      </c>
      <c r="Q2135" s="31"/>
      <c r="R2135" s="31"/>
      <c r="S2135" s="31"/>
      <c r="T2135" s="31" t="s">
        <v>1534</v>
      </c>
      <c r="U2135" s="31" t="s">
        <v>14803</v>
      </c>
      <c r="V2135" s="30" t="s">
        <v>14804</v>
      </c>
      <c r="W2135" s="31"/>
      <c r="X2135" s="31"/>
      <c r="Y2135" s="31"/>
      <c r="Z2135" s="31"/>
    </row>
    <row r="2136" ht="22.5" customHeight="1">
      <c r="A2136" s="30" t="s">
        <v>14805</v>
      </c>
      <c r="B2136" s="31" t="s">
        <v>14806</v>
      </c>
      <c r="C2136" s="33"/>
      <c r="D2136" s="31" t="s">
        <v>14807</v>
      </c>
      <c r="E2136" s="31" t="s">
        <v>14808</v>
      </c>
      <c r="F2136" s="31"/>
      <c r="G2136" s="31" t="s">
        <v>30</v>
      </c>
      <c r="H2136" s="31" t="s">
        <v>142</v>
      </c>
      <c r="I2136" s="31" t="s">
        <v>935</v>
      </c>
      <c r="J2136" s="31" t="s">
        <v>377</v>
      </c>
      <c r="K2136" s="31"/>
      <c r="L2136" s="31"/>
      <c r="M2136" s="31" t="s">
        <v>344</v>
      </c>
      <c r="N2136" s="31" t="s">
        <v>190</v>
      </c>
      <c r="O2136" s="31"/>
      <c r="P2136" s="31"/>
      <c r="Q2136" s="31"/>
      <c r="R2136" s="31"/>
      <c r="S2136" s="31"/>
      <c r="T2136" s="31" t="s">
        <v>14809</v>
      </c>
      <c r="U2136" s="31" t="s">
        <v>14810</v>
      </c>
      <c r="V2136" s="31"/>
      <c r="W2136" s="31"/>
      <c r="X2136" s="31"/>
      <c r="Y2136" s="31"/>
      <c r="Z2136" s="31"/>
    </row>
    <row r="2137" ht="22.5" customHeight="1">
      <c r="A2137" s="30" t="s">
        <v>14811</v>
      </c>
      <c r="B2137" s="31" t="s">
        <v>14812</v>
      </c>
      <c r="C2137" s="33"/>
      <c r="D2137" s="31" t="s">
        <v>14813</v>
      </c>
      <c r="E2137" s="31" t="s">
        <v>14814</v>
      </c>
      <c r="F2137" s="31"/>
      <c r="G2137" s="31" t="s">
        <v>25</v>
      </c>
      <c r="H2137" s="31" t="s">
        <v>142</v>
      </c>
      <c r="I2137" s="31" t="s">
        <v>2689</v>
      </c>
      <c r="J2137" s="31" t="s">
        <v>84</v>
      </c>
      <c r="K2137" s="31"/>
      <c r="L2137" s="31"/>
      <c r="M2137" s="31" t="s">
        <v>88</v>
      </c>
      <c r="N2137" s="31" t="s">
        <v>89</v>
      </c>
      <c r="O2137" s="31"/>
      <c r="P2137" s="31"/>
      <c r="Q2137" s="31"/>
      <c r="R2137" s="31"/>
      <c r="S2137" s="31"/>
      <c r="T2137" s="31" t="s">
        <v>14815</v>
      </c>
      <c r="U2137" s="31" t="s">
        <v>14816</v>
      </c>
      <c r="V2137" s="31"/>
      <c r="W2137" s="31"/>
      <c r="X2137" s="31"/>
      <c r="Y2137" s="31"/>
      <c r="Z2137" s="31"/>
    </row>
    <row r="2138" ht="22.5" customHeight="1">
      <c r="A2138" s="30" t="s">
        <v>14817</v>
      </c>
      <c r="B2138" s="31" t="s">
        <v>14818</v>
      </c>
      <c r="C2138" s="33"/>
      <c r="D2138" s="31" t="s">
        <v>14819</v>
      </c>
      <c r="E2138" s="31" t="s">
        <v>14820</v>
      </c>
      <c r="F2138" s="31" t="s">
        <v>14821</v>
      </c>
      <c r="G2138" s="31" t="s">
        <v>35</v>
      </c>
      <c r="H2138" s="31" t="s">
        <v>142</v>
      </c>
      <c r="I2138" s="31" t="s">
        <v>1592</v>
      </c>
      <c r="J2138" s="31" t="s">
        <v>84</v>
      </c>
      <c r="K2138" s="31" t="s">
        <v>173</v>
      </c>
      <c r="L2138" s="31" t="s">
        <v>280</v>
      </c>
      <c r="M2138" s="31" t="s">
        <v>52</v>
      </c>
      <c r="N2138" s="31" t="s">
        <v>144</v>
      </c>
      <c r="O2138" s="31"/>
      <c r="P2138" s="31"/>
      <c r="Q2138" s="31"/>
      <c r="R2138" s="31" t="s">
        <v>93</v>
      </c>
      <c r="S2138" s="31" t="s">
        <v>94</v>
      </c>
      <c r="T2138" s="31" t="s">
        <v>14822</v>
      </c>
      <c r="U2138" s="31" t="s">
        <v>14823</v>
      </c>
      <c r="V2138" s="31"/>
      <c r="W2138" s="31"/>
      <c r="X2138" s="31"/>
      <c r="Y2138" s="31"/>
      <c r="Z2138" s="31"/>
    </row>
    <row r="2139" ht="22.5" customHeight="1">
      <c r="A2139" s="30" t="s">
        <v>14824</v>
      </c>
      <c r="B2139" s="31" t="s">
        <v>7859</v>
      </c>
      <c r="C2139" s="33"/>
      <c r="D2139" s="31" t="s">
        <v>14825</v>
      </c>
      <c r="E2139" s="31" t="s">
        <v>14826</v>
      </c>
      <c r="F2139" s="31" t="s">
        <v>14827</v>
      </c>
      <c r="G2139" s="31" t="s">
        <v>25</v>
      </c>
      <c r="H2139" s="31" t="s">
        <v>142</v>
      </c>
      <c r="I2139" s="31" t="s">
        <v>877</v>
      </c>
      <c r="J2139" s="31" t="s">
        <v>84</v>
      </c>
      <c r="K2139" s="31" t="s">
        <v>85</v>
      </c>
      <c r="L2139" s="31" t="s">
        <v>654</v>
      </c>
      <c r="M2139" s="31" t="s">
        <v>108</v>
      </c>
      <c r="N2139" s="31" t="s">
        <v>101</v>
      </c>
      <c r="O2139" s="31" t="s">
        <v>14828</v>
      </c>
      <c r="P2139" s="31" t="s">
        <v>3013</v>
      </c>
      <c r="Q2139" s="30" t="s">
        <v>14829</v>
      </c>
      <c r="R2139" s="31" t="s">
        <v>93</v>
      </c>
      <c r="S2139" s="31" t="s">
        <v>14830</v>
      </c>
      <c r="T2139" s="31" t="s">
        <v>14831</v>
      </c>
      <c r="U2139" s="31" t="s">
        <v>14832</v>
      </c>
      <c r="V2139" s="31"/>
      <c r="W2139" s="31"/>
      <c r="X2139" s="31"/>
      <c r="Y2139" s="31"/>
      <c r="Z2139" s="31"/>
    </row>
    <row r="2140" ht="22.5" customHeight="1">
      <c r="A2140" s="30" t="s">
        <v>14833</v>
      </c>
      <c r="B2140" s="31" t="s">
        <v>14834</v>
      </c>
      <c r="C2140" s="33"/>
      <c r="D2140" s="31" t="s">
        <v>14835</v>
      </c>
      <c r="E2140" s="31" t="s">
        <v>14836</v>
      </c>
      <c r="F2140" s="31" t="s">
        <v>14837</v>
      </c>
      <c r="G2140" s="31" t="s">
        <v>36</v>
      </c>
      <c r="H2140" s="31" t="s">
        <v>142</v>
      </c>
      <c r="I2140" s="31" t="s">
        <v>3565</v>
      </c>
      <c r="J2140" s="31" t="s">
        <v>84</v>
      </c>
      <c r="K2140" s="31" t="s">
        <v>85</v>
      </c>
      <c r="L2140" s="31" t="s">
        <v>280</v>
      </c>
      <c r="M2140" s="39" t="s">
        <v>227</v>
      </c>
      <c r="N2140" s="39" t="s">
        <v>228</v>
      </c>
      <c r="O2140" s="31"/>
      <c r="P2140" s="31" t="s">
        <v>230</v>
      </c>
      <c r="Q2140" s="31"/>
      <c r="R2140" s="31"/>
      <c r="S2140" s="31"/>
      <c r="T2140" s="31" t="s">
        <v>14838</v>
      </c>
      <c r="U2140" s="31" t="s">
        <v>14839</v>
      </c>
      <c r="V2140" s="31"/>
      <c r="W2140" s="31"/>
      <c r="X2140" s="31"/>
      <c r="Y2140" s="31"/>
      <c r="Z2140" s="31"/>
    </row>
    <row r="2141" ht="22.5" customHeight="1">
      <c r="A2141" s="30" t="s">
        <v>14840</v>
      </c>
      <c r="B2141" s="31" t="s">
        <v>14841</v>
      </c>
      <c r="C2141" s="33"/>
      <c r="D2141" s="31" t="s">
        <v>14842</v>
      </c>
      <c r="E2141" s="31" t="s">
        <v>14843</v>
      </c>
      <c r="F2141" s="31" t="s">
        <v>14844</v>
      </c>
      <c r="G2141" s="31" t="s">
        <v>36</v>
      </c>
      <c r="H2141" s="31" t="s">
        <v>142</v>
      </c>
      <c r="I2141" s="31" t="s">
        <v>814</v>
      </c>
      <c r="J2141" s="31" t="s">
        <v>84</v>
      </c>
      <c r="K2141" s="31" t="s">
        <v>107</v>
      </c>
      <c r="L2141" s="31" t="s">
        <v>654</v>
      </c>
      <c r="M2141" s="31" t="s">
        <v>155</v>
      </c>
      <c r="N2141" s="31" t="s">
        <v>52</v>
      </c>
      <c r="O2141" s="31"/>
      <c r="P2141" s="31" t="s">
        <v>436</v>
      </c>
      <c r="Q2141" s="31"/>
      <c r="R2141" s="31" t="s">
        <v>93</v>
      </c>
      <c r="S2141" s="31" t="s">
        <v>94</v>
      </c>
      <c r="T2141" s="31" t="s">
        <v>14845</v>
      </c>
      <c r="U2141" s="31" t="s">
        <v>14846</v>
      </c>
      <c r="V2141" s="31"/>
      <c r="W2141" s="31"/>
      <c r="X2141" s="31"/>
      <c r="Y2141" s="31"/>
      <c r="Z2141" s="31"/>
    </row>
    <row r="2142" ht="22.5" customHeight="1">
      <c r="A2142" s="30" t="s">
        <v>14847</v>
      </c>
      <c r="B2142" s="31" t="s">
        <v>14848</v>
      </c>
      <c r="C2142" s="33"/>
      <c r="D2142" s="31" t="s">
        <v>78</v>
      </c>
      <c r="E2142" s="31" t="s">
        <v>14849</v>
      </c>
      <c r="F2142" s="31"/>
      <c r="G2142" s="31" t="s">
        <v>2303</v>
      </c>
      <c r="H2142" s="31" t="s">
        <v>82</v>
      </c>
      <c r="I2142" s="31"/>
      <c r="J2142" s="31"/>
      <c r="K2142" s="31"/>
      <c r="L2142" s="31"/>
      <c r="M2142" s="31"/>
      <c r="N2142" s="31"/>
      <c r="O2142" s="31"/>
      <c r="P2142" s="31"/>
      <c r="Q2142" s="31"/>
      <c r="R2142" s="31"/>
      <c r="S2142" s="31"/>
      <c r="T2142" s="31"/>
      <c r="U2142" s="31" t="s">
        <v>14850</v>
      </c>
      <c r="V2142" s="31"/>
      <c r="W2142" s="31"/>
      <c r="X2142" s="31"/>
      <c r="Y2142" s="31"/>
      <c r="Z2142" s="31"/>
    </row>
    <row r="2143" ht="22.5" customHeight="1">
      <c r="A2143" s="30" t="s">
        <v>14851</v>
      </c>
      <c r="B2143" s="31" t="s">
        <v>14852</v>
      </c>
      <c r="C2143" s="33"/>
      <c r="D2143" s="31" t="s">
        <v>78</v>
      </c>
      <c r="E2143" s="31" t="s">
        <v>14853</v>
      </c>
      <c r="F2143" s="31"/>
      <c r="G2143" s="31" t="s">
        <v>2303</v>
      </c>
      <c r="H2143" s="31" t="s">
        <v>82</v>
      </c>
      <c r="I2143" s="31"/>
      <c r="J2143" s="31"/>
      <c r="K2143" s="31"/>
      <c r="L2143" s="31"/>
      <c r="M2143" s="31"/>
      <c r="N2143" s="31"/>
      <c r="O2143" s="31"/>
      <c r="P2143" s="31"/>
      <c r="Q2143" s="31"/>
      <c r="R2143" s="31"/>
      <c r="S2143" s="31"/>
      <c r="T2143" s="31"/>
      <c r="U2143" s="31" t="s">
        <v>14854</v>
      </c>
      <c r="V2143" s="31"/>
      <c r="W2143" s="31"/>
      <c r="X2143" s="31"/>
      <c r="Y2143" s="31"/>
      <c r="Z2143" s="31"/>
    </row>
    <row r="2144" ht="22.5" customHeight="1">
      <c r="A2144" s="30" t="s">
        <v>14855</v>
      </c>
      <c r="B2144" s="31" t="s">
        <v>14856</v>
      </c>
      <c r="C2144" s="33"/>
      <c r="D2144" s="31" t="s">
        <v>78</v>
      </c>
      <c r="E2144" s="31" t="s">
        <v>14857</v>
      </c>
      <c r="F2144" s="31" t="s">
        <v>14858</v>
      </c>
      <c r="G2144" s="31" t="s">
        <v>25</v>
      </c>
      <c r="H2144" s="31" t="s">
        <v>82</v>
      </c>
      <c r="I2144" s="31" t="s">
        <v>83</v>
      </c>
      <c r="J2144" s="31" t="s">
        <v>84</v>
      </c>
      <c r="K2144" s="31" t="s">
        <v>85</v>
      </c>
      <c r="L2144" s="31" t="s">
        <v>226</v>
      </c>
      <c r="M2144" s="31"/>
      <c r="N2144" s="31"/>
      <c r="O2144" s="31"/>
      <c r="P2144" s="31"/>
      <c r="Q2144" s="31"/>
      <c r="R2144" s="31"/>
      <c r="S2144" s="31" t="s">
        <v>4943</v>
      </c>
      <c r="T2144" s="31"/>
      <c r="U2144" s="31" t="s">
        <v>14859</v>
      </c>
      <c r="V2144" s="31"/>
      <c r="W2144" s="31"/>
      <c r="X2144" s="31"/>
      <c r="Y2144" s="31"/>
      <c r="Z2144" s="31"/>
    </row>
    <row r="2145" ht="22.5" customHeight="1">
      <c r="A2145" s="30" t="s">
        <v>14860</v>
      </c>
      <c r="B2145" s="31" t="s">
        <v>2420</v>
      </c>
      <c r="C2145" s="33"/>
      <c r="D2145" s="31" t="s">
        <v>14861</v>
      </c>
      <c r="E2145" s="31" t="s">
        <v>14862</v>
      </c>
      <c r="F2145" s="31" t="s">
        <v>14863</v>
      </c>
      <c r="G2145" s="31" t="s">
        <v>25</v>
      </c>
      <c r="H2145" s="31" t="s">
        <v>142</v>
      </c>
      <c r="I2145" s="31" t="s">
        <v>291</v>
      </c>
      <c r="J2145" s="31" t="s">
        <v>84</v>
      </c>
      <c r="K2145" s="31" t="s">
        <v>85</v>
      </c>
      <c r="L2145" s="31" t="s">
        <v>131</v>
      </c>
      <c r="M2145" s="31" t="s">
        <v>52</v>
      </c>
      <c r="N2145" s="31" t="s">
        <v>144</v>
      </c>
      <c r="O2145" s="31"/>
      <c r="P2145" s="31" t="s">
        <v>281</v>
      </c>
      <c r="Q2145" s="30" t="s">
        <v>14864</v>
      </c>
      <c r="R2145" s="31" t="s">
        <v>93</v>
      </c>
      <c r="S2145" s="31" t="s">
        <v>703</v>
      </c>
      <c r="T2145" s="31" t="s">
        <v>14865</v>
      </c>
      <c r="U2145" s="31" t="s">
        <v>14866</v>
      </c>
      <c r="V2145" s="31"/>
      <c r="W2145" s="31"/>
      <c r="X2145" s="31"/>
      <c r="Y2145" s="31"/>
      <c r="Z2145" s="31"/>
    </row>
    <row r="2146" ht="22.5" customHeight="1">
      <c r="A2146" s="30" t="s">
        <v>14867</v>
      </c>
      <c r="B2146" s="31" t="s">
        <v>14868</v>
      </c>
      <c r="C2146" s="33"/>
      <c r="D2146" s="31" t="s">
        <v>14869</v>
      </c>
      <c r="E2146" s="31" t="s">
        <v>14870</v>
      </c>
      <c r="F2146" s="31"/>
      <c r="G2146" s="31" t="s">
        <v>25</v>
      </c>
      <c r="H2146" s="31" t="s">
        <v>129</v>
      </c>
      <c r="I2146" s="31" t="s">
        <v>490</v>
      </c>
      <c r="J2146" s="31" t="s">
        <v>84</v>
      </c>
      <c r="K2146" s="31" t="s">
        <v>85</v>
      </c>
      <c r="L2146" s="31" t="s">
        <v>131</v>
      </c>
      <c r="M2146" s="31" t="s">
        <v>155</v>
      </c>
      <c r="N2146" s="31" t="s">
        <v>52</v>
      </c>
      <c r="O2146" s="31"/>
      <c r="P2146" s="31" t="s">
        <v>436</v>
      </c>
      <c r="Q2146" s="31"/>
      <c r="R2146" s="31"/>
      <c r="S2146" s="31"/>
      <c r="T2146" s="31" t="s">
        <v>14871</v>
      </c>
      <c r="U2146" s="31" t="s">
        <v>14872</v>
      </c>
      <c r="V2146" s="30" t="s">
        <v>14873</v>
      </c>
      <c r="W2146" s="31"/>
      <c r="X2146" s="31"/>
      <c r="Y2146" s="31"/>
      <c r="Z2146" s="31"/>
    </row>
    <row r="2147" ht="22.5" customHeight="1">
      <c r="A2147" s="30" t="s">
        <v>14874</v>
      </c>
      <c r="B2147" s="31" t="s">
        <v>14875</v>
      </c>
      <c r="C2147" s="33"/>
      <c r="D2147" s="31" t="s">
        <v>14876</v>
      </c>
      <c r="E2147" s="31" t="s">
        <v>14877</v>
      </c>
      <c r="F2147" s="31"/>
      <c r="G2147" s="31" t="s">
        <v>23</v>
      </c>
      <c r="H2147" s="31" t="s">
        <v>129</v>
      </c>
      <c r="I2147" s="31" t="s">
        <v>490</v>
      </c>
      <c r="J2147" s="31" t="s">
        <v>377</v>
      </c>
      <c r="K2147" s="31" t="s">
        <v>85</v>
      </c>
      <c r="L2147" s="31" t="s">
        <v>280</v>
      </c>
      <c r="M2147" s="31" t="s">
        <v>120</v>
      </c>
      <c r="N2147" s="31" t="s">
        <v>88</v>
      </c>
      <c r="O2147" s="31"/>
      <c r="P2147" s="31" t="s">
        <v>2938</v>
      </c>
      <c r="Q2147" s="31"/>
      <c r="R2147" s="31"/>
      <c r="S2147" s="31"/>
      <c r="T2147" s="31" t="s">
        <v>14878</v>
      </c>
      <c r="U2147" s="31" t="s">
        <v>14879</v>
      </c>
      <c r="V2147" s="30" t="s">
        <v>14880</v>
      </c>
      <c r="W2147" s="31"/>
      <c r="X2147" s="31"/>
      <c r="Y2147" s="31"/>
      <c r="Z2147" s="31"/>
    </row>
    <row r="2148" ht="22.5" customHeight="1">
      <c r="A2148" s="30" t="s">
        <v>14881</v>
      </c>
      <c r="B2148" s="31" t="s">
        <v>14882</v>
      </c>
      <c r="C2148" s="33"/>
      <c r="D2148" s="31" t="s">
        <v>78</v>
      </c>
      <c r="E2148" s="31" t="s">
        <v>14883</v>
      </c>
      <c r="F2148" s="31"/>
      <c r="G2148" s="31" t="s">
        <v>25</v>
      </c>
      <c r="H2148" s="31" t="s">
        <v>82</v>
      </c>
      <c r="I2148" s="31"/>
      <c r="J2148" s="31"/>
      <c r="K2148" s="31"/>
      <c r="L2148" s="31"/>
      <c r="M2148" s="31"/>
      <c r="N2148" s="31"/>
      <c r="O2148" s="31"/>
      <c r="P2148" s="31"/>
      <c r="Q2148" s="31"/>
      <c r="R2148" s="31"/>
      <c r="S2148" s="31"/>
      <c r="T2148" s="31" t="s">
        <v>2234</v>
      </c>
      <c r="U2148" s="31" t="s">
        <v>14884</v>
      </c>
      <c r="V2148" s="31"/>
      <c r="W2148" s="31"/>
      <c r="X2148" s="31"/>
      <c r="Y2148" s="31"/>
      <c r="Z2148" s="31"/>
    </row>
    <row r="2149" ht="22.5" customHeight="1">
      <c r="A2149" s="30" t="s">
        <v>14885</v>
      </c>
      <c r="B2149" s="31" t="s">
        <v>14886</v>
      </c>
      <c r="C2149" s="33"/>
      <c r="D2149" s="31" t="s">
        <v>14887</v>
      </c>
      <c r="E2149" s="31" t="s">
        <v>14888</v>
      </c>
      <c r="F2149" s="31"/>
      <c r="G2149" s="31" t="s">
        <v>37</v>
      </c>
      <c r="H2149" s="31" t="s">
        <v>129</v>
      </c>
      <c r="I2149" s="31" t="s">
        <v>490</v>
      </c>
      <c r="J2149" s="31" t="s">
        <v>84</v>
      </c>
      <c r="K2149" s="31" t="s">
        <v>173</v>
      </c>
      <c r="L2149" s="31" t="s">
        <v>131</v>
      </c>
      <c r="M2149" s="31" t="s">
        <v>52</v>
      </c>
      <c r="N2149" s="31" t="s">
        <v>144</v>
      </c>
      <c r="O2149" s="31"/>
      <c r="P2149" s="31" t="s">
        <v>1208</v>
      </c>
      <c r="Q2149" s="31"/>
      <c r="R2149" s="31"/>
      <c r="S2149" s="31"/>
      <c r="T2149" s="31" t="s">
        <v>14889</v>
      </c>
      <c r="U2149" s="31" t="s">
        <v>14890</v>
      </c>
      <c r="V2149" s="30" t="s">
        <v>14891</v>
      </c>
      <c r="W2149" s="31"/>
      <c r="X2149" s="31"/>
      <c r="Y2149" s="31"/>
      <c r="Z2149" s="31"/>
    </row>
    <row r="2150" ht="22.5" customHeight="1">
      <c r="A2150" s="30" t="s">
        <v>14892</v>
      </c>
      <c r="B2150" s="31" t="s">
        <v>14893</v>
      </c>
      <c r="C2150" s="33"/>
      <c r="D2150" s="31" t="s">
        <v>14894</v>
      </c>
      <c r="E2150" s="31" t="s">
        <v>14895</v>
      </c>
      <c r="F2150" s="31"/>
      <c r="G2150" s="31" t="s">
        <v>25</v>
      </c>
      <c r="H2150" s="31" t="s">
        <v>129</v>
      </c>
      <c r="I2150" s="31" t="s">
        <v>14896</v>
      </c>
      <c r="J2150" s="31" t="s">
        <v>84</v>
      </c>
      <c r="K2150" s="31" t="s">
        <v>85</v>
      </c>
      <c r="L2150" s="31" t="s">
        <v>280</v>
      </c>
      <c r="M2150" s="31" t="s">
        <v>185</v>
      </c>
      <c r="N2150" s="31" t="s">
        <v>41</v>
      </c>
      <c r="O2150" s="31"/>
      <c r="P2150" s="31" t="s">
        <v>3013</v>
      </c>
      <c r="Q2150" s="31"/>
      <c r="R2150" s="31"/>
      <c r="S2150" s="31" t="s">
        <v>133</v>
      </c>
      <c r="T2150" s="31" t="s">
        <v>14897</v>
      </c>
      <c r="U2150" s="31" t="s">
        <v>14898</v>
      </c>
      <c r="V2150" s="30" t="s">
        <v>14899</v>
      </c>
      <c r="W2150" s="31"/>
      <c r="X2150" s="31"/>
      <c r="Y2150" s="31"/>
      <c r="Z2150" s="31"/>
    </row>
    <row r="2151" ht="22.5" customHeight="1">
      <c r="A2151" s="30" t="s">
        <v>14900</v>
      </c>
      <c r="B2151" s="31" t="s">
        <v>14901</v>
      </c>
      <c r="C2151" s="33"/>
      <c r="D2151" s="31" t="s">
        <v>14902</v>
      </c>
      <c r="E2151" s="31" t="s">
        <v>14903</v>
      </c>
      <c r="F2151" s="31" t="s">
        <v>14904</v>
      </c>
      <c r="G2151" s="31" t="s">
        <v>25</v>
      </c>
      <c r="H2151" s="31" t="s">
        <v>142</v>
      </c>
      <c r="I2151" s="31" t="s">
        <v>1010</v>
      </c>
      <c r="J2151" s="31" t="s">
        <v>84</v>
      </c>
      <c r="K2151" s="31" t="s">
        <v>85</v>
      </c>
      <c r="L2151" s="31" t="s">
        <v>280</v>
      </c>
      <c r="M2151" s="31" t="s">
        <v>185</v>
      </c>
      <c r="N2151" s="31" t="s">
        <v>41</v>
      </c>
      <c r="O2151" s="31" t="s">
        <v>14905</v>
      </c>
      <c r="P2151" s="31" t="s">
        <v>3013</v>
      </c>
      <c r="Q2151" s="30" t="s">
        <v>14906</v>
      </c>
      <c r="R2151" s="31" t="s">
        <v>93</v>
      </c>
      <c r="S2151" s="31" t="s">
        <v>14830</v>
      </c>
      <c r="T2151" s="31" t="s">
        <v>14907</v>
      </c>
      <c r="U2151" s="31" t="s">
        <v>14908</v>
      </c>
      <c r="V2151" s="31"/>
      <c r="W2151" s="31"/>
      <c r="X2151" s="31"/>
      <c r="Y2151" s="31"/>
      <c r="Z2151" s="31"/>
    </row>
    <row r="2152" ht="22.5" customHeight="1">
      <c r="A2152" s="30" t="s">
        <v>14909</v>
      </c>
      <c r="B2152" s="31" t="s">
        <v>14910</v>
      </c>
      <c r="C2152" s="33"/>
      <c r="D2152" s="31" t="s">
        <v>14911</v>
      </c>
      <c r="E2152" s="31" t="s">
        <v>14912</v>
      </c>
      <c r="F2152" s="31"/>
      <c r="G2152" s="31" t="s">
        <v>25</v>
      </c>
      <c r="H2152" s="31" t="s">
        <v>1033</v>
      </c>
      <c r="I2152" s="31" t="s">
        <v>291</v>
      </c>
      <c r="J2152" s="31" t="s">
        <v>84</v>
      </c>
      <c r="K2152" s="31" t="s">
        <v>85</v>
      </c>
      <c r="L2152" s="31" t="s">
        <v>131</v>
      </c>
      <c r="M2152" s="31" t="s">
        <v>120</v>
      </c>
      <c r="N2152" s="31" t="s">
        <v>88</v>
      </c>
      <c r="O2152" s="31"/>
      <c r="P2152" s="31"/>
      <c r="Q2152" s="31"/>
      <c r="R2152" s="31"/>
      <c r="S2152" s="31"/>
      <c r="T2152" s="31" t="s">
        <v>14913</v>
      </c>
      <c r="U2152" s="31" t="s">
        <v>14914</v>
      </c>
      <c r="V2152" s="31"/>
      <c r="W2152" s="31"/>
      <c r="X2152" s="31"/>
      <c r="Y2152" s="31"/>
      <c r="Z2152" s="31"/>
    </row>
    <row r="2153" ht="22.5" customHeight="1">
      <c r="A2153" s="30" t="s">
        <v>14915</v>
      </c>
      <c r="B2153" s="31" t="s">
        <v>14916</v>
      </c>
      <c r="C2153" s="33"/>
      <c r="D2153" s="31" t="s">
        <v>14917</v>
      </c>
      <c r="E2153" s="31" t="s">
        <v>14918</v>
      </c>
      <c r="F2153" s="31"/>
      <c r="G2153" s="31" t="s">
        <v>25</v>
      </c>
      <c r="H2153" s="31" t="s">
        <v>129</v>
      </c>
      <c r="I2153" s="31" t="s">
        <v>585</v>
      </c>
      <c r="J2153" s="31" t="s">
        <v>84</v>
      </c>
      <c r="K2153" s="31" t="s">
        <v>85</v>
      </c>
      <c r="L2153" s="31" t="s">
        <v>86</v>
      </c>
      <c r="M2153" s="31" t="s">
        <v>120</v>
      </c>
      <c r="N2153" s="31" t="s">
        <v>88</v>
      </c>
      <c r="O2153" s="31"/>
      <c r="P2153" s="31" t="s">
        <v>628</v>
      </c>
      <c r="Q2153" s="31"/>
      <c r="R2153" s="31"/>
      <c r="S2153" s="31"/>
      <c r="T2153" s="31" t="s">
        <v>14919</v>
      </c>
      <c r="U2153" s="31" t="s">
        <v>14920</v>
      </c>
      <c r="V2153" s="30" t="s">
        <v>14921</v>
      </c>
      <c r="W2153" s="31"/>
      <c r="X2153" s="31"/>
      <c r="Y2153" s="31"/>
      <c r="Z2153" s="31"/>
    </row>
    <row r="2154" ht="22.5" customHeight="1">
      <c r="A2154" s="30" t="s">
        <v>14922</v>
      </c>
      <c r="B2154" s="31" t="s">
        <v>14923</v>
      </c>
      <c r="C2154" s="33"/>
      <c r="D2154" s="31" t="s">
        <v>78</v>
      </c>
      <c r="E2154" s="31" t="s">
        <v>14924</v>
      </c>
      <c r="F2154" s="31"/>
      <c r="G2154" s="31" t="s">
        <v>25</v>
      </c>
      <c r="H2154" s="31" t="s">
        <v>82</v>
      </c>
      <c r="I2154" s="31" t="s">
        <v>14896</v>
      </c>
      <c r="J2154" s="31" t="s">
        <v>84</v>
      </c>
      <c r="K2154" s="31" t="s">
        <v>85</v>
      </c>
      <c r="L2154" s="31" t="s">
        <v>280</v>
      </c>
      <c r="M2154" s="31" t="s">
        <v>185</v>
      </c>
      <c r="N2154" s="31" t="s">
        <v>41</v>
      </c>
      <c r="O2154" s="31"/>
      <c r="P2154" s="31" t="s">
        <v>3013</v>
      </c>
      <c r="Q2154" s="31"/>
      <c r="R2154" s="31"/>
      <c r="S2154" s="31" t="s">
        <v>133</v>
      </c>
      <c r="T2154" s="31" t="s">
        <v>14925</v>
      </c>
      <c r="U2154" s="31" t="s">
        <v>14926</v>
      </c>
      <c r="V2154" s="30" t="s">
        <v>14927</v>
      </c>
      <c r="W2154" s="31"/>
      <c r="X2154" s="31"/>
      <c r="Y2154" s="31"/>
      <c r="Z2154" s="31"/>
    </row>
    <row r="2155" ht="22.5" customHeight="1">
      <c r="A2155" s="30" t="s">
        <v>14928</v>
      </c>
      <c r="B2155" s="31" t="s">
        <v>14929</v>
      </c>
      <c r="C2155" s="33"/>
      <c r="D2155" s="31" t="s">
        <v>78</v>
      </c>
      <c r="E2155" s="31" t="s">
        <v>14930</v>
      </c>
      <c r="F2155" s="31"/>
      <c r="G2155" s="31" t="s">
        <v>25</v>
      </c>
      <c r="H2155" s="31" t="s">
        <v>82</v>
      </c>
      <c r="I2155" s="31" t="s">
        <v>14896</v>
      </c>
      <c r="J2155" s="31" t="s">
        <v>84</v>
      </c>
      <c r="K2155" s="31" t="s">
        <v>85</v>
      </c>
      <c r="L2155" s="31" t="s">
        <v>280</v>
      </c>
      <c r="M2155" s="31" t="s">
        <v>185</v>
      </c>
      <c r="N2155" s="31" t="s">
        <v>41</v>
      </c>
      <c r="O2155" s="31"/>
      <c r="P2155" s="31" t="s">
        <v>3013</v>
      </c>
      <c r="Q2155" s="31"/>
      <c r="R2155" s="31"/>
      <c r="S2155" s="31" t="s">
        <v>133</v>
      </c>
      <c r="T2155" s="31" t="s">
        <v>14925</v>
      </c>
      <c r="U2155" s="31" t="s">
        <v>14931</v>
      </c>
      <c r="V2155" s="31"/>
      <c r="W2155" s="31"/>
      <c r="X2155" s="31"/>
      <c r="Y2155" s="31"/>
      <c r="Z2155" s="31"/>
    </row>
    <row r="2156" ht="22.5" customHeight="1">
      <c r="A2156" s="30" t="s">
        <v>14932</v>
      </c>
      <c r="B2156" s="31" t="s">
        <v>14933</v>
      </c>
      <c r="C2156" s="33"/>
      <c r="D2156" s="31" t="s">
        <v>14934</v>
      </c>
      <c r="E2156" s="31" t="s">
        <v>14935</v>
      </c>
      <c r="F2156" s="31"/>
      <c r="G2156" s="31" t="s">
        <v>25</v>
      </c>
      <c r="H2156" s="31" t="s">
        <v>1033</v>
      </c>
      <c r="I2156" s="31"/>
      <c r="J2156" s="31"/>
      <c r="K2156" s="31"/>
      <c r="L2156" s="31"/>
      <c r="M2156" s="31"/>
      <c r="N2156" s="31"/>
      <c r="O2156" s="31"/>
      <c r="P2156" s="31"/>
      <c r="Q2156" s="31"/>
      <c r="R2156" s="31"/>
      <c r="S2156" s="31"/>
      <c r="T2156" s="31" t="s">
        <v>14936</v>
      </c>
      <c r="U2156" s="31" t="s">
        <v>14937</v>
      </c>
      <c r="V2156" s="31"/>
      <c r="W2156" s="31"/>
      <c r="X2156" s="31"/>
      <c r="Y2156" s="31"/>
      <c r="Z2156" s="31"/>
    </row>
    <row r="2157" ht="22.5" customHeight="1">
      <c r="A2157" s="30" t="s">
        <v>14938</v>
      </c>
      <c r="B2157" s="31" t="s">
        <v>14939</v>
      </c>
      <c r="C2157" s="33"/>
      <c r="D2157" s="31" t="s">
        <v>78</v>
      </c>
      <c r="E2157" s="31" t="s">
        <v>14940</v>
      </c>
      <c r="F2157" s="31"/>
      <c r="G2157" s="31" t="s">
        <v>10801</v>
      </c>
      <c r="H2157" s="31" t="s">
        <v>82</v>
      </c>
      <c r="I2157" s="31" t="s">
        <v>596</v>
      </c>
      <c r="J2157" s="31" t="s">
        <v>84</v>
      </c>
      <c r="K2157" s="31" t="s">
        <v>85</v>
      </c>
      <c r="L2157" s="31" t="s">
        <v>280</v>
      </c>
      <c r="M2157" s="39" t="s">
        <v>227</v>
      </c>
      <c r="N2157" s="39" t="s">
        <v>228</v>
      </c>
      <c r="O2157" s="31"/>
      <c r="P2157" s="31"/>
      <c r="Q2157" s="31"/>
      <c r="R2157" s="31" t="s">
        <v>93</v>
      </c>
      <c r="S2157" s="31" t="s">
        <v>94</v>
      </c>
      <c r="T2157" s="31" t="s">
        <v>14941</v>
      </c>
      <c r="U2157" s="31" t="s">
        <v>14942</v>
      </c>
      <c r="V2157" s="30" t="s">
        <v>14943</v>
      </c>
      <c r="W2157" s="31"/>
      <c r="X2157" s="31"/>
      <c r="Y2157" s="31"/>
      <c r="Z2157" s="31"/>
    </row>
    <row r="2158" ht="22.5" customHeight="1">
      <c r="A2158" s="30" t="s">
        <v>14944</v>
      </c>
      <c r="B2158" s="31" t="s">
        <v>14945</v>
      </c>
      <c r="C2158" s="33"/>
      <c r="D2158" s="31" t="s">
        <v>78</v>
      </c>
      <c r="E2158" s="31" t="s">
        <v>14946</v>
      </c>
      <c r="F2158" s="31" t="s">
        <v>14947</v>
      </c>
      <c r="G2158" s="31" t="s">
        <v>25</v>
      </c>
      <c r="H2158" s="31" t="s">
        <v>82</v>
      </c>
      <c r="I2158" s="31" t="s">
        <v>83</v>
      </c>
      <c r="J2158" s="31" t="s">
        <v>84</v>
      </c>
      <c r="K2158" s="31" t="s">
        <v>85</v>
      </c>
      <c r="L2158" s="31" t="s">
        <v>280</v>
      </c>
      <c r="M2158" s="31"/>
      <c r="N2158" s="31"/>
      <c r="O2158" s="31"/>
      <c r="P2158" s="31"/>
      <c r="Q2158" s="31"/>
      <c r="R2158" s="31"/>
      <c r="S2158" s="31" t="s">
        <v>3328</v>
      </c>
      <c r="T2158" s="31"/>
      <c r="U2158" s="31" t="s">
        <v>14948</v>
      </c>
      <c r="V2158" s="31"/>
      <c r="W2158" s="31"/>
      <c r="X2158" s="31"/>
      <c r="Y2158" s="31"/>
      <c r="Z2158" s="31"/>
    </row>
    <row r="2159" ht="22.5" customHeight="1">
      <c r="A2159" s="30" t="s">
        <v>14949</v>
      </c>
      <c r="B2159" s="31" t="s">
        <v>14950</v>
      </c>
      <c r="C2159" s="33"/>
      <c r="D2159" s="31" t="s">
        <v>14951</v>
      </c>
      <c r="E2159" s="31" t="s">
        <v>14952</v>
      </c>
      <c r="F2159" s="31"/>
      <c r="G2159" s="31" t="s">
        <v>25</v>
      </c>
      <c r="H2159" s="31" t="s">
        <v>129</v>
      </c>
      <c r="I2159" s="31" t="s">
        <v>83</v>
      </c>
      <c r="J2159" s="31" t="s">
        <v>84</v>
      </c>
      <c r="K2159" s="31" t="s">
        <v>173</v>
      </c>
      <c r="L2159" s="31" t="s">
        <v>226</v>
      </c>
      <c r="M2159" s="31" t="s">
        <v>52</v>
      </c>
      <c r="N2159" s="31" t="s">
        <v>144</v>
      </c>
      <c r="O2159" s="31"/>
      <c r="P2159" s="31" t="s">
        <v>503</v>
      </c>
      <c r="Q2159" s="31"/>
      <c r="R2159" s="31"/>
      <c r="S2159" s="31"/>
      <c r="T2159" s="31" t="s">
        <v>14953</v>
      </c>
      <c r="U2159" s="31" t="s">
        <v>14954</v>
      </c>
      <c r="V2159" s="30" t="s">
        <v>14955</v>
      </c>
      <c r="W2159" s="31"/>
      <c r="X2159" s="31"/>
      <c r="Y2159" s="31"/>
      <c r="Z2159" s="31"/>
    </row>
    <row r="2160" ht="22.5" customHeight="1">
      <c r="A2160" s="30" t="s">
        <v>14956</v>
      </c>
      <c r="B2160" s="31" t="s">
        <v>14957</v>
      </c>
      <c r="C2160" s="33"/>
      <c r="D2160" s="31" t="s">
        <v>78</v>
      </c>
      <c r="E2160" s="31" t="s">
        <v>14958</v>
      </c>
      <c r="F2160" s="31"/>
      <c r="G2160" s="31"/>
      <c r="H2160" s="31" t="s">
        <v>82</v>
      </c>
      <c r="I2160" s="31"/>
      <c r="J2160" s="31"/>
      <c r="K2160" s="31"/>
      <c r="L2160" s="31"/>
      <c r="M2160" s="31"/>
      <c r="N2160" s="31"/>
      <c r="O2160" s="31"/>
      <c r="P2160" s="31"/>
      <c r="Q2160" s="31"/>
      <c r="R2160" s="31"/>
      <c r="S2160" s="31"/>
      <c r="T2160" s="31"/>
      <c r="U2160" s="31" t="s">
        <v>14959</v>
      </c>
      <c r="V2160" s="31"/>
      <c r="W2160" s="31"/>
      <c r="X2160" s="31"/>
      <c r="Y2160" s="31"/>
      <c r="Z2160" s="31"/>
    </row>
    <row r="2161" ht="22.5" customHeight="1">
      <c r="A2161" s="30" t="s">
        <v>14960</v>
      </c>
      <c r="B2161" s="31" t="s">
        <v>14961</v>
      </c>
      <c r="C2161" s="33"/>
      <c r="D2161" s="31" t="s">
        <v>78</v>
      </c>
      <c r="E2161" s="31" t="s">
        <v>14962</v>
      </c>
      <c r="F2161" s="31"/>
      <c r="G2161" s="31"/>
      <c r="H2161" s="31" t="s">
        <v>82</v>
      </c>
      <c r="I2161" s="31"/>
      <c r="J2161" s="31"/>
      <c r="K2161" s="31"/>
      <c r="L2161" s="31"/>
      <c r="M2161" s="31"/>
      <c r="N2161" s="31"/>
      <c r="O2161" s="31"/>
      <c r="P2161" s="31"/>
      <c r="Q2161" s="31"/>
      <c r="R2161" s="31"/>
      <c r="S2161" s="31"/>
      <c r="T2161" s="31"/>
      <c r="U2161" s="31" t="s">
        <v>14963</v>
      </c>
      <c r="V2161" s="31"/>
      <c r="W2161" s="31"/>
      <c r="X2161" s="31"/>
      <c r="Y2161" s="31"/>
      <c r="Z2161" s="31"/>
    </row>
    <row r="2162" ht="22.5" customHeight="1">
      <c r="A2162" s="30" t="s">
        <v>14964</v>
      </c>
      <c r="B2162" s="31" t="s">
        <v>14965</v>
      </c>
      <c r="C2162" s="33"/>
      <c r="D2162" s="31" t="s">
        <v>78</v>
      </c>
      <c r="E2162" s="31" t="s">
        <v>14966</v>
      </c>
      <c r="F2162" s="31"/>
      <c r="G2162" s="31" t="s">
        <v>30</v>
      </c>
      <c r="H2162" s="31" t="s">
        <v>82</v>
      </c>
      <c r="I2162" s="31" t="s">
        <v>83</v>
      </c>
      <c r="J2162" s="31" t="s">
        <v>84</v>
      </c>
      <c r="K2162" s="31" t="s">
        <v>107</v>
      </c>
      <c r="L2162" s="31" t="s">
        <v>280</v>
      </c>
      <c r="M2162" s="31" t="s">
        <v>120</v>
      </c>
      <c r="N2162" s="31" t="s">
        <v>88</v>
      </c>
      <c r="O2162" s="31"/>
      <c r="P2162" s="31" t="s">
        <v>628</v>
      </c>
      <c r="Q2162" s="31"/>
      <c r="R2162" s="31"/>
      <c r="S2162" s="31"/>
      <c r="T2162" s="31" t="s">
        <v>14967</v>
      </c>
      <c r="U2162" s="31" t="s">
        <v>14968</v>
      </c>
      <c r="V2162" s="31"/>
      <c r="W2162" s="31"/>
      <c r="X2162" s="31"/>
      <c r="Y2162" s="31"/>
      <c r="Z2162" s="31"/>
    </row>
    <row r="2163" ht="22.5" customHeight="1">
      <c r="A2163" s="30" t="s">
        <v>14969</v>
      </c>
      <c r="B2163" s="31" t="s">
        <v>14970</v>
      </c>
      <c r="C2163" s="33"/>
      <c r="D2163" s="31" t="s">
        <v>78</v>
      </c>
      <c r="E2163" s="31" t="s">
        <v>14971</v>
      </c>
      <c r="F2163" s="31" t="s">
        <v>14972</v>
      </c>
      <c r="G2163" s="31" t="s">
        <v>25</v>
      </c>
      <c r="H2163" s="31" t="s">
        <v>82</v>
      </c>
      <c r="I2163" s="31" t="s">
        <v>4889</v>
      </c>
      <c r="J2163" s="31" t="s">
        <v>84</v>
      </c>
      <c r="K2163" s="31" t="s">
        <v>107</v>
      </c>
      <c r="L2163" s="31" t="s">
        <v>86</v>
      </c>
      <c r="M2163" s="31" t="s">
        <v>185</v>
      </c>
      <c r="N2163" s="31" t="s">
        <v>41</v>
      </c>
      <c r="O2163" s="31"/>
      <c r="P2163" s="31" t="s">
        <v>186</v>
      </c>
      <c r="Q2163" s="31"/>
      <c r="R2163" s="31"/>
      <c r="S2163" s="31" t="s">
        <v>133</v>
      </c>
      <c r="T2163" s="31"/>
      <c r="U2163" s="31" t="s">
        <v>14973</v>
      </c>
      <c r="V2163" s="31"/>
      <c r="W2163" s="31"/>
      <c r="X2163" s="31"/>
      <c r="Y2163" s="31"/>
      <c r="Z2163" s="31"/>
    </row>
    <row r="2164" ht="22.5" customHeight="1">
      <c r="A2164" s="30" t="s">
        <v>14974</v>
      </c>
      <c r="B2164" s="31" t="s">
        <v>14975</v>
      </c>
      <c r="C2164" s="33"/>
      <c r="D2164" s="31" t="s">
        <v>78</v>
      </c>
      <c r="E2164" s="31" t="s">
        <v>14976</v>
      </c>
      <c r="F2164" s="31" t="s">
        <v>14977</v>
      </c>
      <c r="G2164" s="31" t="s">
        <v>25</v>
      </c>
      <c r="H2164" s="31" t="s">
        <v>82</v>
      </c>
      <c r="I2164" s="31" t="s">
        <v>83</v>
      </c>
      <c r="J2164" s="31" t="s">
        <v>84</v>
      </c>
      <c r="K2164" s="31" t="s">
        <v>85</v>
      </c>
      <c r="L2164" s="31" t="s">
        <v>226</v>
      </c>
      <c r="M2164" s="31" t="s">
        <v>41</v>
      </c>
      <c r="N2164" s="31" t="s">
        <v>120</v>
      </c>
      <c r="O2164" s="31"/>
      <c r="P2164" s="31" t="s">
        <v>399</v>
      </c>
      <c r="Q2164" s="31"/>
      <c r="R2164" s="31"/>
      <c r="S2164" s="31"/>
      <c r="T2164" s="31"/>
      <c r="U2164" s="31" t="s">
        <v>14978</v>
      </c>
      <c r="V2164" s="30" t="s">
        <v>14979</v>
      </c>
      <c r="W2164" s="31"/>
      <c r="X2164" s="31"/>
      <c r="Y2164" s="31"/>
      <c r="Z2164" s="31"/>
    </row>
    <row r="2165" ht="22.5" customHeight="1">
      <c r="A2165" s="30" t="s">
        <v>14980</v>
      </c>
      <c r="B2165" s="31" t="s">
        <v>14981</v>
      </c>
      <c r="C2165" s="33"/>
      <c r="D2165" s="31" t="s">
        <v>78</v>
      </c>
      <c r="E2165" s="31" t="s">
        <v>14982</v>
      </c>
      <c r="F2165" s="31"/>
      <c r="G2165" s="31"/>
      <c r="H2165" s="31" t="s">
        <v>82</v>
      </c>
      <c r="I2165" s="31"/>
      <c r="J2165" s="31"/>
      <c r="K2165" s="31"/>
      <c r="L2165" s="31"/>
      <c r="M2165" s="31"/>
      <c r="N2165" s="31"/>
      <c r="O2165" s="31"/>
      <c r="P2165" s="31"/>
      <c r="Q2165" s="31"/>
      <c r="R2165" s="31"/>
      <c r="S2165" s="31"/>
      <c r="T2165" s="31"/>
      <c r="U2165" s="31" t="s">
        <v>14983</v>
      </c>
      <c r="V2165" s="31"/>
      <c r="W2165" s="31"/>
      <c r="X2165" s="31"/>
      <c r="Y2165" s="31"/>
      <c r="Z2165" s="31"/>
    </row>
    <row r="2166" ht="22.5" customHeight="1">
      <c r="A2166" s="30" t="s">
        <v>14984</v>
      </c>
      <c r="B2166" s="31" t="s">
        <v>14985</v>
      </c>
      <c r="C2166" s="33"/>
      <c r="D2166" s="31" t="s">
        <v>78</v>
      </c>
      <c r="E2166" s="31" t="s">
        <v>14986</v>
      </c>
      <c r="F2166" s="31" t="s">
        <v>14987</v>
      </c>
      <c r="G2166" s="31" t="s">
        <v>25</v>
      </c>
      <c r="H2166" s="31" t="s">
        <v>82</v>
      </c>
      <c r="I2166" s="31" t="s">
        <v>83</v>
      </c>
      <c r="J2166" s="31" t="s">
        <v>84</v>
      </c>
      <c r="K2166" s="31" t="s">
        <v>107</v>
      </c>
      <c r="L2166" s="31" t="s">
        <v>280</v>
      </c>
      <c r="M2166" s="31" t="s">
        <v>185</v>
      </c>
      <c r="N2166" s="31" t="s">
        <v>41</v>
      </c>
      <c r="O2166" s="31"/>
      <c r="P2166" s="31" t="s">
        <v>5855</v>
      </c>
      <c r="Q2166" s="31"/>
      <c r="R2166" s="31"/>
      <c r="S2166" s="31"/>
      <c r="T2166" s="31" t="s">
        <v>1519</v>
      </c>
      <c r="U2166" s="31" t="s">
        <v>14988</v>
      </c>
      <c r="V2166" s="31"/>
      <c r="W2166" s="31"/>
      <c r="X2166" s="31"/>
      <c r="Y2166" s="31"/>
      <c r="Z2166" s="31"/>
    </row>
    <row r="2167" ht="22.5" customHeight="1">
      <c r="A2167" s="30" t="s">
        <v>14989</v>
      </c>
      <c r="B2167" s="31" t="s">
        <v>14990</v>
      </c>
      <c r="C2167" s="33"/>
      <c r="D2167" s="31" t="s">
        <v>14991</v>
      </c>
      <c r="E2167" s="31" t="s">
        <v>14992</v>
      </c>
      <c r="F2167" s="31" t="s">
        <v>14993</v>
      </c>
      <c r="G2167" s="31" t="s">
        <v>25</v>
      </c>
      <c r="H2167" s="31" t="s">
        <v>142</v>
      </c>
      <c r="I2167" s="31" t="s">
        <v>814</v>
      </c>
      <c r="J2167" s="31" t="s">
        <v>84</v>
      </c>
      <c r="K2167" s="31" t="s">
        <v>85</v>
      </c>
      <c r="L2167" s="31" t="s">
        <v>226</v>
      </c>
      <c r="M2167" s="31" t="s">
        <v>89</v>
      </c>
      <c r="N2167" s="31" t="s">
        <v>108</v>
      </c>
      <c r="O2167" s="31"/>
      <c r="P2167" s="31" t="s">
        <v>132</v>
      </c>
      <c r="Q2167" s="31"/>
      <c r="R2167" s="31"/>
      <c r="S2167" s="31"/>
      <c r="T2167" s="31" t="s">
        <v>14994</v>
      </c>
      <c r="U2167" s="31" t="s">
        <v>14995</v>
      </c>
      <c r="V2167" s="31"/>
      <c r="W2167" s="31" t="s">
        <v>890</v>
      </c>
      <c r="X2167" s="31"/>
      <c r="Y2167" s="31"/>
      <c r="Z2167" s="31"/>
    </row>
    <row r="2168" ht="22.5" customHeight="1">
      <c r="A2168" s="30" t="s">
        <v>14996</v>
      </c>
      <c r="B2168" s="31" t="s">
        <v>14997</v>
      </c>
      <c r="C2168" s="33"/>
      <c r="D2168" s="31" t="s">
        <v>78</v>
      </c>
      <c r="E2168" s="31" t="s">
        <v>14998</v>
      </c>
      <c r="F2168" s="30" t="s">
        <v>14999</v>
      </c>
      <c r="G2168" s="31" t="s">
        <v>25</v>
      </c>
      <c r="H2168" s="31" t="s">
        <v>82</v>
      </c>
      <c r="I2168" s="31" t="s">
        <v>83</v>
      </c>
      <c r="J2168" s="31" t="s">
        <v>84</v>
      </c>
      <c r="K2168" s="31" t="s">
        <v>107</v>
      </c>
      <c r="L2168" s="31" t="s">
        <v>280</v>
      </c>
      <c r="M2168" s="31" t="s">
        <v>108</v>
      </c>
      <c r="N2168" s="31" t="s">
        <v>108</v>
      </c>
      <c r="O2168" s="31"/>
      <c r="P2168" s="31"/>
      <c r="Q2168" s="31"/>
      <c r="R2168" s="31"/>
      <c r="S2168" s="31"/>
      <c r="T2168" s="31" t="s">
        <v>15000</v>
      </c>
      <c r="U2168" s="31" t="s">
        <v>15001</v>
      </c>
      <c r="V2168" s="31"/>
      <c r="W2168" s="31" t="s">
        <v>123</v>
      </c>
      <c r="X2168" s="31"/>
      <c r="Y2168" s="31"/>
      <c r="Z2168" s="31"/>
    </row>
    <row r="2169" ht="22.5" customHeight="1">
      <c r="A2169" s="30" t="s">
        <v>15002</v>
      </c>
      <c r="B2169" s="31" t="s">
        <v>15003</v>
      </c>
      <c r="C2169" s="33"/>
      <c r="D2169" s="31" t="s">
        <v>78</v>
      </c>
      <c r="E2169" s="31" t="s">
        <v>15004</v>
      </c>
      <c r="F2169" s="31"/>
      <c r="G2169" s="31" t="s">
        <v>25</v>
      </c>
      <c r="H2169" s="31" t="s">
        <v>82</v>
      </c>
      <c r="I2169" s="31"/>
      <c r="J2169" s="31"/>
      <c r="K2169" s="31"/>
      <c r="L2169" s="31"/>
      <c r="M2169" s="31"/>
      <c r="N2169" s="31"/>
      <c r="O2169" s="31"/>
      <c r="P2169" s="31"/>
      <c r="Q2169" s="31"/>
      <c r="R2169" s="31"/>
      <c r="S2169" s="31"/>
      <c r="T2169" s="31" t="s">
        <v>15005</v>
      </c>
      <c r="U2169" s="31" t="s">
        <v>15006</v>
      </c>
      <c r="V2169" s="31"/>
      <c r="W2169" s="31"/>
      <c r="X2169" s="31"/>
      <c r="Y2169" s="31"/>
      <c r="Z2169" s="31"/>
    </row>
    <row r="2170" ht="22.5" customHeight="1">
      <c r="A2170" s="30" t="s">
        <v>15007</v>
      </c>
      <c r="B2170" s="31" t="s">
        <v>15008</v>
      </c>
      <c r="C2170" s="33"/>
      <c r="D2170" s="31" t="s">
        <v>78</v>
      </c>
      <c r="E2170" s="31" t="s">
        <v>15009</v>
      </c>
      <c r="F2170" s="31"/>
      <c r="G2170" s="31"/>
      <c r="H2170" s="31" t="s">
        <v>82</v>
      </c>
      <c r="I2170" s="31"/>
      <c r="J2170" s="31"/>
      <c r="K2170" s="31"/>
      <c r="L2170" s="31"/>
      <c r="M2170" s="31"/>
      <c r="N2170" s="31"/>
      <c r="O2170" s="31"/>
      <c r="P2170" s="31"/>
      <c r="Q2170" s="31"/>
      <c r="R2170" s="31"/>
      <c r="S2170" s="31"/>
      <c r="T2170" s="31"/>
      <c r="U2170" s="31" t="s">
        <v>15010</v>
      </c>
      <c r="V2170" s="31"/>
      <c r="W2170" s="31"/>
      <c r="X2170" s="31"/>
      <c r="Y2170" s="31"/>
      <c r="Z2170" s="31"/>
    </row>
    <row r="2171" ht="22.5" customHeight="1">
      <c r="A2171" s="30" t="s">
        <v>15011</v>
      </c>
      <c r="B2171" s="31" t="s">
        <v>15012</v>
      </c>
      <c r="C2171" s="33"/>
      <c r="D2171" s="31" t="s">
        <v>78</v>
      </c>
      <c r="E2171" s="31" t="s">
        <v>15013</v>
      </c>
      <c r="F2171" s="31"/>
      <c r="G2171" s="31"/>
      <c r="H2171" s="31" t="s">
        <v>82</v>
      </c>
      <c r="I2171" s="31"/>
      <c r="J2171" s="31"/>
      <c r="K2171" s="31"/>
      <c r="L2171" s="31"/>
      <c r="M2171" s="31"/>
      <c r="N2171" s="31"/>
      <c r="O2171" s="31"/>
      <c r="P2171" s="31"/>
      <c r="Q2171" s="31"/>
      <c r="R2171" s="31"/>
      <c r="S2171" s="31"/>
      <c r="T2171" s="31"/>
      <c r="U2171" s="31" t="s">
        <v>15014</v>
      </c>
      <c r="V2171" s="31"/>
      <c r="W2171" s="31"/>
      <c r="X2171" s="31"/>
      <c r="Y2171" s="31"/>
      <c r="Z2171" s="31"/>
    </row>
    <row r="2172" ht="22.5" customHeight="1">
      <c r="A2172" s="30" t="s">
        <v>15015</v>
      </c>
      <c r="B2172" s="31" t="s">
        <v>15016</v>
      </c>
      <c r="C2172" s="33"/>
      <c r="D2172" s="31" t="s">
        <v>15017</v>
      </c>
      <c r="E2172" s="31" t="s">
        <v>15018</v>
      </c>
      <c r="F2172" s="31"/>
      <c r="G2172" s="31" t="s">
        <v>43</v>
      </c>
      <c r="H2172" s="31" t="s">
        <v>142</v>
      </c>
      <c r="I2172" s="31"/>
      <c r="J2172" s="31"/>
      <c r="K2172" s="31"/>
      <c r="L2172" s="31"/>
      <c r="M2172" s="31"/>
      <c r="N2172" s="31"/>
      <c r="O2172" s="31"/>
      <c r="P2172" s="31"/>
      <c r="Q2172" s="31"/>
      <c r="R2172" s="31"/>
      <c r="S2172" s="31"/>
      <c r="T2172" s="31" t="s">
        <v>15019</v>
      </c>
      <c r="U2172" s="31" t="s">
        <v>15020</v>
      </c>
      <c r="V2172" s="31"/>
      <c r="W2172" s="31"/>
      <c r="X2172" s="31"/>
      <c r="Y2172" s="31"/>
      <c r="Z2172" s="31"/>
    </row>
    <row r="2173" ht="22.5" customHeight="1">
      <c r="A2173" s="30" t="s">
        <v>15021</v>
      </c>
      <c r="B2173" s="31" t="s">
        <v>15022</v>
      </c>
      <c r="C2173" s="33"/>
      <c r="D2173" s="31" t="s">
        <v>15023</v>
      </c>
      <c r="E2173" s="31" t="s">
        <v>15024</v>
      </c>
      <c r="F2173" s="31"/>
      <c r="G2173" s="31" t="s">
        <v>25</v>
      </c>
      <c r="H2173" s="31" t="s">
        <v>142</v>
      </c>
      <c r="I2173" s="31"/>
      <c r="J2173" s="31"/>
      <c r="K2173" s="31"/>
      <c r="L2173" s="31"/>
      <c r="M2173" s="31"/>
      <c r="N2173" s="31"/>
      <c r="O2173" s="31"/>
      <c r="P2173" s="31"/>
      <c r="Q2173" s="31"/>
      <c r="R2173" s="31"/>
      <c r="S2173" s="31"/>
      <c r="T2173" s="31" t="s">
        <v>15025</v>
      </c>
      <c r="U2173" s="31" t="s">
        <v>15026</v>
      </c>
      <c r="V2173" s="31"/>
      <c r="W2173" s="31"/>
      <c r="X2173" s="31"/>
      <c r="Y2173" s="31"/>
      <c r="Z2173" s="31"/>
    </row>
    <row r="2174" ht="22.5" customHeight="1">
      <c r="A2174" s="30" t="s">
        <v>15027</v>
      </c>
      <c r="B2174" s="31" t="s">
        <v>15028</v>
      </c>
      <c r="C2174" s="33"/>
      <c r="D2174" s="31" t="s">
        <v>15029</v>
      </c>
      <c r="E2174" s="31" t="s">
        <v>15030</v>
      </c>
      <c r="F2174" s="31"/>
      <c r="G2174" s="31" t="s">
        <v>25</v>
      </c>
      <c r="H2174" s="31" t="s">
        <v>142</v>
      </c>
      <c r="I2174" s="31"/>
      <c r="J2174" s="31"/>
      <c r="K2174" s="31"/>
      <c r="L2174" s="31"/>
      <c r="M2174" s="31"/>
      <c r="N2174" s="31"/>
      <c r="O2174" s="31"/>
      <c r="P2174" s="31"/>
      <c r="Q2174" s="31"/>
      <c r="R2174" s="31"/>
      <c r="S2174" s="31"/>
      <c r="T2174" s="31" t="s">
        <v>15031</v>
      </c>
      <c r="U2174" s="31" t="s">
        <v>15032</v>
      </c>
      <c r="V2174" s="31"/>
      <c r="W2174" s="31"/>
      <c r="X2174" s="31"/>
      <c r="Y2174" s="31"/>
      <c r="Z2174" s="31"/>
    </row>
    <row r="2175" ht="22.5" customHeight="1">
      <c r="A2175" s="30" t="s">
        <v>15033</v>
      </c>
      <c r="B2175" s="31" t="s">
        <v>15034</v>
      </c>
      <c r="C2175" s="33"/>
      <c r="D2175" s="31" t="s">
        <v>15035</v>
      </c>
      <c r="E2175" s="31" t="s">
        <v>15036</v>
      </c>
      <c r="F2175" s="31"/>
      <c r="G2175" s="31" t="s">
        <v>25</v>
      </c>
      <c r="H2175" s="31" t="s">
        <v>129</v>
      </c>
      <c r="I2175" s="31" t="s">
        <v>83</v>
      </c>
      <c r="J2175" s="31" t="s">
        <v>84</v>
      </c>
      <c r="K2175" s="31" t="s">
        <v>107</v>
      </c>
      <c r="L2175" s="31" t="s">
        <v>280</v>
      </c>
      <c r="M2175" s="31" t="s">
        <v>89</v>
      </c>
      <c r="N2175" s="31" t="s">
        <v>108</v>
      </c>
      <c r="O2175" s="31"/>
      <c r="P2175" s="31" t="s">
        <v>109</v>
      </c>
      <c r="Q2175" s="31"/>
      <c r="R2175" s="31"/>
      <c r="S2175" s="31"/>
      <c r="T2175" s="31" t="s">
        <v>134</v>
      </c>
      <c r="U2175" s="31" t="s">
        <v>15037</v>
      </c>
      <c r="V2175" s="30" t="s">
        <v>15038</v>
      </c>
      <c r="W2175" s="31"/>
      <c r="X2175" s="31"/>
      <c r="Y2175" s="31"/>
      <c r="Z2175" s="31"/>
    </row>
    <row r="2176" ht="22.5" customHeight="1">
      <c r="A2176" s="30" t="s">
        <v>15039</v>
      </c>
      <c r="B2176" s="31" t="s">
        <v>15040</v>
      </c>
      <c r="C2176" s="33"/>
      <c r="D2176" s="31" t="s">
        <v>78</v>
      </c>
      <c r="E2176" s="31" t="s">
        <v>15041</v>
      </c>
      <c r="F2176" s="31"/>
      <c r="G2176" s="31" t="s">
        <v>25</v>
      </c>
      <c r="H2176" s="31" t="s">
        <v>82</v>
      </c>
      <c r="I2176" s="31" t="s">
        <v>83</v>
      </c>
      <c r="J2176" s="31" t="s">
        <v>84</v>
      </c>
      <c r="K2176" s="31" t="s">
        <v>107</v>
      </c>
      <c r="L2176" s="31" t="s">
        <v>86</v>
      </c>
      <c r="M2176" s="31" t="s">
        <v>41</v>
      </c>
      <c r="N2176" s="31" t="s">
        <v>120</v>
      </c>
      <c r="O2176" s="31"/>
      <c r="P2176" s="31" t="s">
        <v>399</v>
      </c>
      <c r="Q2176" s="31"/>
      <c r="R2176" s="31"/>
      <c r="S2176" s="31" t="s">
        <v>133</v>
      </c>
      <c r="T2176" s="31" t="s">
        <v>666</v>
      </c>
      <c r="U2176" s="31" t="s">
        <v>15042</v>
      </c>
      <c r="V2176" s="30" t="s">
        <v>15043</v>
      </c>
      <c r="W2176" s="31"/>
      <c r="X2176" s="31"/>
      <c r="Y2176" s="31"/>
      <c r="Z2176" s="31"/>
    </row>
    <row r="2177" ht="22.5" customHeight="1">
      <c r="A2177" s="30" t="s">
        <v>15044</v>
      </c>
      <c r="B2177" s="31" t="s">
        <v>15045</v>
      </c>
      <c r="C2177" s="33"/>
      <c r="D2177" s="31" t="s">
        <v>78</v>
      </c>
      <c r="E2177" s="31" t="s">
        <v>15046</v>
      </c>
      <c r="F2177" s="31"/>
      <c r="G2177" s="31"/>
      <c r="H2177" s="31" t="s">
        <v>82</v>
      </c>
      <c r="I2177" s="31"/>
      <c r="J2177" s="31"/>
      <c r="K2177" s="31"/>
      <c r="L2177" s="31"/>
      <c r="M2177" s="31"/>
      <c r="N2177" s="31"/>
      <c r="O2177" s="31"/>
      <c r="P2177" s="31"/>
      <c r="Q2177" s="31"/>
      <c r="R2177" s="31"/>
      <c r="S2177" s="31"/>
      <c r="T2177" s="31"/>
      <c r="U2177" s="31" t="s">
        <v>15047</v>
      </c>
      <c r="V2177" s="31"/>
      <c r="W2177" s="31"/>
      <c r="X2177" s="31"/>
      <c r="Y2177" s="31"/>
      <c r="Z2177" s="31"/>
    </row>
    <row r="2178" ht="22.5" customHeight="1">
      <c r="A2178" s="30" t="s">
        <v>15048</v>
      </c>
      <c r="B2178" s="31" t="s">
        <v>15049</v>
      </c>
      <c r="C2178" s="33"/>
      <c r="D2178" s="31" t="s">
        <v>78</v>
      </c>
      <c r="E2178" s="31" t="s">
        <v>15050</v>
      </c>
      <c r="F2178" s="31"/>
      <c r="G2178" s="31" t="s">
        <v>2303</v>
      </c>
      <c r="H2178" s="31" t="s">
        <v>82</v>
      </c>
      <c r="I2178" s="31"/>
      <c r="J2178" s="31"/>
      <c r="K2178" s="31"/>
      <c r="L2178" s="31"/>
      <c r="M2178" s="31"/>
      <c r="N2178" s="31"/>
      <c r="O2178" s="31"/>
      <c r="P2178" s="31"/>
      <c r="Q2178" s="31"/>
      <c r="R2178" s="31"/>
      <c r="S2178" s="31"/>
      <c r="T2178" s="31"/>
      <c r="U2178" s="31" t="s">
        <v>15051</v>
      </c>
      <c r="V2178" s="31"/>
      <c r="W2178" s="31"/>
      <c r="X2178" s="31"/>
      <c r="Y2178" s="31"/>
      <c r="Z2178" s="31"/>
    </row>
    <row r="2179" ht="22.5" customHeight="1">
      <c r="A2179" s="30" t="s">
        <v>15052</v>
      </c>
      <c r="B2179" s="31" t="s">
        <v>15053</v>
      </c>
      <c r="C2179" s="33"/>
      <c r="D2179" s="31" t="s">
        <v>15054</v>
      </c>
      <c r="E2179" s="31" t="s">
        <v>15055</v>
      </c>
      <c r="F2179" s="31"/>
      <c r="G2179" s="31" t="s">
        <v>25</v>
      </c>
      <c r="H2179" s="31" t="s">
        <v>129</v>
      </c>
      <c r="I2179" s="31" t="s">
        <v>490</v>
      </c>
      <c r="J2179" s="31" t="s">
        <v>84</v>
      </c>
      <c r="K2179" s="31" t="s">
        <v>85</v>
      </c>
      <c r="L2179" s="31" t="s">
        <v>86</v>
      </c>
      <c r="M2179" s="31" t="s">
        <v>185</v>
      </c>
      <c r="N2179" s="31" t="s">
        <v>41</v>
      </c>
      <c r="O2179" s="31"/>
      <c r="P2179" s="31" t="s">
        <v>436</v>
      </c>
      <c r="Q2179" s="31"/>
      <c r="R2179" s="31"/>
      <c r="S2179" s="31" t="s">
        <v>133</v>
      </c>
      <c r="T2179" s="31" t="s">
        <v>8715</v>
      </c>
      <c r="U2179" s="31" t="s">
        <v>15056</v>
      </c>
      <c r="V2179" s="30" t="s">
        <v>15057</v>
      </c>
      <c r="W2179" s="31"/>
      <c r="X2179" s="31"/>
      <c r="Y2179" s="31"/>
      <c r="Z2179" s="31"/>
    </row>
    <row r="2180" ht="22.5" customHeight="1">
      <c r="A2180" s="30" t="s">
        <v>15058</v>
      </c>
      <c r="B2180" s="31" t="s">
        <v>15059</v>
      </c>
      <c r="C2180" s="33"/>
      <c r="D2180" s="31" t="s">
        <v>78</v>
      </c>
      <c r="E2180" s="31" t="s">
        <v>15060</v>
      </c>
      <c r="F2180" s="31"/>
      <c r="G2180" s="31" t="s">
        <v>2303</v>
      </c>
      <c r="H2180" s="31" t="s">
        <v>82</v>
      </c>
      <c r="I2180" s="31"/>
      <c r="J2180" s="31"/>
      <c r="K2180" s="31"/>
      <c r="L2180" s="31"/>
      <c r="M2180" s="31"/>
      <c r="N2180" s="31"/>
      <c r="O2180" s="31"/>
      <c r="P2180" s="31"/>
      <c r="Q2180" s="31"/>
      <c r="R2180" s="31"/>
      <c r="S2180" s="31"/>
      <c r="T2180" s="31"/>
      <c r="U2180" s="31" t="s">
        <v>15061</v>
      </c>
      <c r="V2180" s="31"/>
      <c r="W2180" s="31"/>
      <c r="X2180" s="31"/>
      <c r="Y2180" s="31"/>
      <c r="Z2180" s="31"/>
    </row>
    <row r="2181" ht="22.5" customHeight="1">
      <c r="A2181" s="30" t="s">
        <v>15062</v>
      </c>
      <c r="B2181" s="31" t="s">
        <v>15063</v>
      </c>
      <c r="C2181" s="33"/>
      <c r="D2181" s="31" t="s">
        <v>78</v>
      </c>
      <c r="E2181" s="31" t="s">
        <v>15064</v>
      </c>
      <c r="F2181" s="31" t="s">
        <v>15065</v>
      </c>
      <c r="G2181" s="31" t="s">
        <v>25</v>
      </c>
      <c r="H2181" s="31" t="s">
        <v>82</v>
      </c>
      <c r="I2181" s="31" t="s">
        <v>1870</v>
      </c>
      <c r="J2181" s="31" t="s">
        <v>377</v>
      </c>
      <c r="K2181" s="31" t="s">
        <v>107</v>
      </c>
      <c r="L2181" s="31" t="s">
        <v>86</v>
      </c>
      <c r="M2181" s="31" t="s">
        <v>152</v>
      </c>
      <c r="N2181" s="31" t="s">
        <v>153</v>
      </c>
      <c r="O2181" s="31"/>
      <c r="P2181" s="31" t="s">
        <v>492</v>
      </c>
      <c r="Q2181" s="31"/>
      <c r="R2181" s="31"/>
      <c r="S2181" s="31" t="s">
        <v>133</v>
      </c>
      <c r="T2181" s="31" t="s">
        <v>666</v>
      </c>
      <c r="U2181" s="31" t="s">
        <v>15066</v>
      </c>
      <c r="V2181" s="31"/>
      <c r="W2181" s="31"/>
      <c r="X2181" s="31"/>
      <c r="Y2181" s="31"/>
      <c r="Z2181" s="31"/>
    </row>
    <row r="2182" ht="22.5" customHeight="1">
      <c r="A2182" s="30" t="s">
        <v>15067</v>
      </c>
      <c r="B2182" s="31" t="s">
        <v>15068</v>
      </c>
      <c r="C2182" s="33"/>
      <c r="D2182" s="31" t="s">
        <v>78</v>
      </c>
      <c r="E2182" s="31" t="s">
        <v>15069</v>
      </c>
      <c r="F2182" s="31" t="s">
        <v>15070</v>
      </c>
      <c r="G2182" s="31" t="s">
        <v>25</v>
      </c>
      <c r="H2182" s="31" t="s">
        <v>82</v>
      </c>
      <c r="I2182" s="31" t="s">
        <v>596</v>
      </c>
      <c r="J2182" s="31" t="s">
        <v>84</v>
      </c>
      <c r="K2182" s="31" t="s">
        <v>173</v>
      </c>
      <c r="L2182" s="31" t="s">
        <v>86</v>
      </c>
      <c r="M2182" s="31" t="s">
        <v>185</v>
      </c>
      <c r="N2182" s="31" t="s">
        <v>41</v>
      </c>
      <c r="O2182" s="31"/>
      <c r="P2182" s="31" t="s">
        <v>320</v>
      </c>
      <c r="Q2182" s="31"/>
      <c r="R2182" s="31"/>
      <c r="S2182" s="31"/>
      <c r="T2182" s="31" t="s">
        <v>15071</v>
      </c>
      <c r="U2182" s="31" t="s">
        <v>15072</v>
      </c>
      <c r="V2182" s="30" t="s">
        <v>15073</v>
      </c>
      <c r="W2182" s="31"/>
      <c r="X2182" s="31"/>
      <c r="Y2182" s="31"/>
      <c r="Z2182" s="31"/>
    </row>
    <row r="2183" ht="22.5" customHeight="1">
      <c r="A2183" s="30" t="s">
        <v>15074</v>
      </c>
      <c r="B2183" s="31" t="s">
        <v>15075</v>
      </c>
      <c r="C2183" s="33"/>
      <c r="D2183" s="31" t="s">
        <v>78</v>
      </c>
      <c r="E2183" s="31" t="s">
        <v>15076</v>
      </c>
      <c r="F2183" s="31"/>
      <c r="G2183" s="31" t="s">
        <v>25</v>
      </c>
      <c r="H2183" s="31" t="s">
        <v>82</v>
      </c>
      <c r="I2183" s="31" t="s">
        <v>130</v>
      </c>
      <c r="J2183" s="31" t="s">
        <v>84</v>
      </c>
      <c r="K2183" s="31" t="s">
        <v>85</v>
      </c>
      <c r="L2183" s="31" t="s">
        <v>131</v>
      </c>
      <c r="M2183" s="31" t="s">
        <v>52</v>
      </c>
      <c r="N2183" s="31" t="s">
        <v>144</v>
      </c>
      <c r="O2183" s="31"/>
      <c r="P2183" s="31" t="s">
        <v>281</v>
      </c>
      <c r="Q2183" s="31"/>
      <c r="R2183" s="31"/>
      <c r="S2183" s="31" t="s">
        <v>133</v>
      </c>
      <c r="T2183" s="31" t="s">
        <v>15077</v>
      </c>
      <c r="U2183" s="31" t="s">
        <v>15078</v>
      </c>
      <c r="V2183" s="31"/>
      <c r="W2183" s="31"/>
      <c r="X2183" s="31"/>
      <c r="Y2183" s="31"/>
      <c r="Z2183" s="31"/>
    </row>
    <row r="2184" ht="22.5" customHeight="1">
      <c r="A2184" s="30" t="s">
        <v>15079</v>
      </c>
      <c r="B2184" s="31" t="s">
        <v>15080</v>
      </c>
      <c r="C2184" s="33"/>
      <c r="D2184" s="31" t="s">
        <v>78</v>
      </c>
      <c r="E2184" s="31" t="s">
        <v>15081</v>
      </c>
      <c r="F2184" s="31" t="s">
        <v>15082</v>
      </c>
      <c r="G2184" s="31" t="s">
        <v>1581</v>
      </c>
      <c r="H2184" s="31" t="s">
        <v>82</v>
      </c>
      <c r="I2184" s="31" t="s">
        <v>83</v>
      </c>
      <c r="J2184" s="31" t="s">
        <v>84</v>
      </c>
      <c r="K2184" s="31" t="s">
        <v>173</v>
      </c>
      <c r="L2184" s="31" t="s">
        <v>131</v>
      </c>
      <c r="M2184" s="31" t="s">
        <v>120</v>
      </c>
      <c r="N2184" s="31" t="s">
        <v>108</v>
      </c>
      <c r="O2184" s="31"/>
      <c r="P2184" s="31"/>
      <c r="Q2184" s="31"/>
      <c r="R2184" s="31"/>
      <c r="S2184" s="31" t="s">
        <v>5820</v>
      </c>
      <c r="T2184" s="31"/>
      <c r="U2184" s="31" t="s">
        <v>15083</v>
      </c>
      <c r="V2184" s="30" t="s">
        <v>15084</v>
      </c>
      <c r="W2184" s="31"/>
      <c r="X2184" s="31"/>
      <c r="Y2184" s="31"/>
      <c r="Z2184" s="31"/>
    </row>
    <row r="2185" ht="22.5" customHeight="1">
      <c r="A2185" s="30" t="s">
        <v>15085</v>
      </c>
      <c r="B2185" s="31" t="s">
        <v>15086</v>
      </c>
      <c r="C2185" s="33"/>
      <c r="D2185" s="31" t="s">
        <v>78</v>
      </c>
      <c r="E2185" s="31" t="s">
        <v>15087</v>
      </c>
      <c r="F2185" s="31" t="s">
        <v>15088</v>
      </c>
      <c r="G2185" s="31" t="s">
        <v>25</v>
      </c>
      <c r="H2185" s="31" t="s">
        <v>82</v>
      </c>
      <c r="I2185" s="31" t="s">
        <v>83</v>
      </c>
      <c r="J2185" s="31" t="s">
        <v>84</v>
      </c>
      <c r="K2185" s="31" t="s">
        <v>107</v>
      </c>
      <c r="L2185" s="31" t="s">
        <v>86</v>
      </c>
      <c r="M2185" s="31" t="s">
        <v>89</v>
      </c>
      <c r="N2185" s="31" t="s">
        <v>108</v>
      </c>
      <c r="O2185" s="31"/>
      <c r="P2185" s="31" t="s">
        <v>559</v>
      </c>
      <c r="Q2185" s="31"/>
      <c r="R2185" s="31"/>
      <c r="S2185" s="31"/>
      <c r="T2185" s="31" t="s">
        <v>1235</v>
      </c>
      <c r="U2185" s="31" t="s">
        <v>15089</v>
      </c>
      <c r="V2185" s="31"/>
      <c r="W2185" s="31"/>
      <c r="X2185" s="31"/>
      <c r="Y2185" s="31"/>
      <c r="Z2185" s="31"/>
    </row>
    <row r="2186" ht="22.5" customHeight="1">
      <c r="A2186" s="30" t="s">
        <v>15090</v>
      </c>
      <c r="B2186" s="31" t="s">
        <v>15091</v>
      </c>
      <c r="C2186" s="33"/>
      <c r="D2186" s="31" t="s">
        <v>78</v>
      </c>
      <c r="E2186" s="31" t="s">
        <v>15092</v>
      </c>
      <c r="F2186" s="31"/>
      <c r="G2186" s="31"/>
      <c r="H2186" s="31" t="s">
        <v>82</v>
      </c>
      <c r="I2186" s="31"/>
      <c r="J2186" s="31"/>
      <c r="K2186" s="31"/>
      <c r="L2186" s="31"/>
      <c r="M2186" s="31"/>
      <c r="N2186" s="31"/>
      <c r="O2186" s="31"/>
      <c r="P2186" s="31"/>
      <c r="Q2186" s="31"/>
      <c r="R2186" s="31"/>
      <c r="S2186" s="31"/>
      <c r="T2186" s="31"/>
      <c r="U2186" s="31" t="s">
        <v>15093</v>
      </c>
      <c r="V2186" s="31"/>
      <c r="W2186" s="31"/>
      <c r="X2186" s="31"/>
      <c r="Y2186" s="31"/>
      <c r="Z2186" s="31"/>
    </row>
    <row r="2187" ht="22.5" customHeight="1">
      <c r="A2187" s="30" t="s">
        <v>15094</v>
      </c>
      <c r="B2187" s="31" t="s">
        <v>15095</v>
      </c>
      <c r="C2187" s="33"/>
      <c r="D2187" s="31" t="s">
        <v>78</v>
      </c>
      <c r="E2187" s="31" t="s">
        <v>15096</v>
      </c>
      <c r="F2187" s="31" t="s">
        <v>15097</v>
      </c>
      <c r="G2187" s="31" t="s">
        <v>25</v>
      </c>
      <c r="H2187" s="31" t="s">
        <v>82</v>
      </c>
      <c r="I2187" s="31" t="s">
        <v>596</v>
      </c>
      <c r="J2187" s="31" t="s">
        <v>84</v>
      </c>
      <c r="K2187" s="31" t="s">
        <v>107</v>
      </c>
      <c r="L2187" s="31" t="s">
        <v>280</v>
      </c>
      <c r="M2187" s="31" t="s">
        <v>120</v>
      </c>
      <c r="N2187" s="31" t="s">
        <v>88</v>
      </c>
      <c r="O2187" s="31"/>
      <c r="P2187" s="31"/>
      <c r="Q2187" s="31"/>
      <c r="R2187" s="31"/>
      <c r="S2187" s="31"/>
      <c r="T2187" s="31"/>
      <c r="U2187" s="31" t="s">
        <v>15098</v>
      </c>
      <c r="V2187" s="31"/>
      <c r="W2187" s="31"/>
      <c r="X2187" s="31"/>
      <c r="Y2187" s="31"/>
      <c r="Z2187" s="31"/>
    </row>
    <row r="2188" ht="22.5" customHeight="1">
      <c r="A2188" s="30" t="s">
        <v>15099</v>
      </c>
      <c r="B2188" s="31" t="s">
        <v>15100</v>
      </c>
      <c r="C2188" s="33"/>
      <c r="D2188" s="31" t="s">
        <v>78</v>
      </c>
      <c r="E2188" s="31" t="s">
        <v>15101</v>
      </c>
      <c r="F2188" s="31" t="s">
        <v>15102</v>
      </c>
      <c r="G2188" s="31" t="s">
        <v>25</v>
      </c>
      <c r="H2188" s="31" t="s">
        <v>82</v>
      </c>
      <c r="I2188" s="31" t="s">
        <v>490</v>
      </c>
      <c r="J2188" s="31" t="s">
        <v>84</v>
      </c>
      <c r="K2188" s="31" t="s">
        <v>107</v>
      </c>
      <c r="L2188" s="31" t="s">
        <v>86</v>
      </c>
      <c r="M2188" s="31" t="s">
        <v>185</v>
      </c>
      <c r="N2188" s="31" t="s">
        <v>41</v>
      </c>
      <c r="O2188" s="31"/>
      <c r="P2188" s="31" t="s">
        <v>15103</v>
      </c>
      <c r="Q2188" s="31"/>
      <c r="R2188" s="31"/>
      <c r="S2188" s="31" t="s">
        <v>4055</v>
      </c>
      <c r="T2188" s="31"/>
      <c r="U2188" s="31" t="s">
        <v>15104</v>
      </c>
      <c r="V2188" s="31"/>
      <c r="W2188" s="31"/>
      <c r="X2188" s="31"/>
      <c r="Y2188" s="31"/>
      <c r="Z2188" s="31"/>
    </row>
    <row r="2189" ht="22.5" customHeight="1">
      <c r="A2189" s="30" t="s">
        <v>15105</v>
      </c>
      <c r="B2189" s="31" t="s">
        <v>15106</v>
      </c>
      <c r="C2189" s="33"/>
      <c r="D2189" s="31" t="s">
        <v>78</v>
      </c>
      <c r="E2189" s="31" t="s">
        <v>15107</v>
      </c>
      <c r="F2189" s="31" t="s">
        <v>15108</v>
      </c>
      <c r="G2189" s="31" t="s">
        <v>25</v>
      </c>
      <c r="H2189" s="31" t="s">
        <v>82</v>
      </c>
      <c r="I2189" s="31" t="s">
        <v>490</v>
      </c>
      <c r="J2189" s="31" t="s">
        <v>84</v>
      </c>
      <c r="K2189" s="31" t="s">
        <v>107</v>
      </c>
      <c r="L2189" s="31" t="s">
        <v>226</v>
      </c>
      <c r="M2189" s="31" t="s">
        <v>41</v>
      </c>
      <c r="N2189" s="31" t="s">
        <v>120</v>
      </c>
      <c r="O2189" s="31"/>
      <c r="P2189" s="31" t="s">
        <v>8456</v>
      </c>
      <c r="Q2189" s="31"/>
      <c r="R2189" s="31"/>
      <c r="S2189" s="31" t="s">
        <v>5883</v>
      </c>
      <c r="T2189" s="31" t="s">
        <v>1235</v>
      </c>
      <c r="U2189" s="31" t="s">
        <v>15109</v>
      </c>
      <c r="V2189" s="31"/>
      <c r="W2189" s="31"/>
      <c r="X2189" s="31"/>
      <c r="Y2189" s="31"/>
      <c r="Z2189" s="31"/>
    </row>
    <row r="2190" ht="22.5" customHeight="1">
      <c r="A2190" s="30" t="s">
        <v>15110</v>
      </c>
      <c r="B2190" s="31" t="s">
        <v>15111</v>
      </c>
      <c r="C2190" s="33"/>
      <c r="D2190" s="31" t="s">
        <v>78</v>
      </c>
      <c r="E2190" s="31" t="s">
        <v>15112</v>
      </c>
      <c r="F2190" s="31" t="s">
        <v>15113</v>
      </c>
      <c r="G2190" s="31" t="s">
        <v>25</v>
      </c>
      <c r="H2190" s="31" t="s">
        <v>82</v>
      </c>
      <c r="I2190" s="31" t="s">
        <v>83</v>
      </c>
      <c r="J2190" s="31" t="s">
        <v>84</v>
      </c>
      <c r="K2190" s="31" t="s">
        <v>85</v>
      </c>
      <c r="L2190" s="31" t="s">
        <v>280</v>
      </c>
      <c r="M2190" s="31" t="s">
        <v>88</v>
      </c>
      <c r="N2190" s="31" t="s">
        <v>101</v>
      </c>
      <c r="O2190" s="31"/>
      <c r="P2190" s="31"/>
      <c r="Q2190" s="31"/>
      <c r="R2190" s="31"/>
      <c r="S2190" s="31"/>
      <c r="T2190" s="31" t="s">
        <v>666</v>
      </c>
      <c r="U2190" s="31" t="s">
        <v>15114</v>
      </c>
      <c r="V2190" s="31"/>
      <c r="W2190" s="31"/>
      <c r="X2190" s="31"/>
      <c r="Y2190" s="31"/>
      <c r="Z2190" s="31"/>
    </row>
    <row r="2191" ht="22.5" customHeight="1">
      <c r="A2191" s="30" t="s">
        <v>15115</v>
      </c>
      <c r="B2191" s="31" t="s">
        <v>15116</v>
      </c>
      <c r="C2191" s="33"/>
      <c r="D2191" s="31" t="s">
        <v>78</v>
      </c>
      <c r="E2191" s="31" t="s">
        <v>15117</v>
      </c>
      <c r="F2191" s="31"/>
      <c r="G2191" s="31" t="s">
        <v>25</v>
      </c>
      <c r="H2191" s="31" t="s">
        <v>82</v>
      </c>
      <c r="I2191" s="31" t="s">
        <v>490</v>
      </c>
      <c r="J2191" s="31" t="s">
        <v>84</v>
      </c>
      <c r="K2191" s="31" t="s">
        <v>85</v>
      </c>
      <c r="L2191" s="31" t="s">
        <v>86</v>
      </c>
      <c r="M2191" s="31" t="s">
        <v>185</v>
      </c>
      <c r="N2191" s="31" t="s">
        <v>41</v>
      </c>
      <c r="O2191" s="31"/>
      <c r="P2191" s="31"/>
      <c r="Q2191" s="31"/>
      <c r="R2191" s="31"/>
      <c r="S2191" s="31"/>
      <c r="T2191" s="31" t="s">
        <v>111</v>
      </c>
      <c r="U2191" s="31" t="s">
        <v>15118</v>
      </c>
      <c r="V2191" s="31"/>
      <c r="W2191" s="31"/>
      <c r="X2191" s="31"/>
      <c r="Y2191" s="31"/>
      <c r="Z2191" s="31"/>
    </row>
    <row r="2192" ht="22.5" customHeight="1">
      <c r="A2192" s="30" t="s">
        <v>15119</v>
      </c>
      <c r="B2192" s="31" t="s">
        <v>15120</v>
      </c>
      <c r="C2192" s="33"/>
      <c r="D2192" s="31" t="s">
        <v>78</v>
      </c>
      <c r="E2192" s="31" t="s">
        <v>15121</v>
      </c>
      <c r="F2192" s="31" t="s">
        <v>15122</v>
      </c>
      <c r="G2192" s="31" t="s">
        <v>25</v>
      </c>
      <c r="H2192" s="31" t="s">
        <v>82</v>
      </c>
      <c r="I2192" s="31" t="s">
        <v>83</v>
      </c>
      <c r="J2192" s="31" t="s">
        <v>84</v>
      </c>
      <c r="K2192" s="31" t="s">
        <v>107</v>
      </c>
      <c r="L2192" s="31" t="s">
        <v>226</v>
      </c>
      <c r="M2192" s="31" t="s">
        <v>108</v>
      </c>
      <c r="N2192" s="31" t="s">
        <v>101</v>
      </c>
      <c r="O2192" s="31"/>
      <c r="P2192" s="31" t="s">
        <v>4255</v>
      </c>
      <c r="Q2192" s="31"/>
      <c r="R2192" s="31"/>
      <c r="S2192" s="31" t="s">
        <v>8457</v>
      </c>
      <c r="T2192" s="31" t="s">
        <v>2234</v>
      </c>
      <c r="U2192" s="31" t="s">
        <v>15123</v>
      </c>
      <c r="V2192" s="31"/>
      <c r="W2192" s="31"/>
      <c r="X2192" s="31"/>
      <c r="Y2192" s="31"/>
      <c r="Z2192" s="31"/>
    </row>
    <row r="2193" ht="22.5" customHeight="1">
      <c r="A2193" s="30" t="s">
        <v>15124</v>
      </c>
      <c r="B2193" s="31" t="s">
        <v>15125</v>
      </c>
      <c r="C2193" s="33"/>
      <c r="D2193" s="31" t="s">
        <v>15126</v>
      </c>
      <c r="E2193" s="31" t="s">
        <v>15127</v>
      </c>
      <c r="F2193" s="31"/>
      <c r="G2193" s="31" t="s">
        <v>4053</v>
      </c>
      <c r="H2193" s="31" t="s">
        <v>385</v>
      </c>
      <c r="I2193" s="31" t="s">
        <v>83</v>
      </c>
      <c r="J2193" s="31" t="s">
        <v>84</v>
      </c>
      <c r="K2193" s="31" t="s">
        <v>107</v>
      </c>
      <c r="L2193" s="31" t="s">
        <v>86</v>
      </c>
      <c r="M2193" s="31" t="s">
        <v>120</v>
      </c>
      <c r="N2193" s="31" t="s">
        <v>88</v>
      </c>
      <c r="O2193" s="31"/>
      <c r="P2193" s="31"/>
      <c r="Q2193" s="31"/>
      <c r="R2193" s="31" t="s">
        <v>93</v>
      </c>
      <c r="S2193" s="31" t="s">
        <v>94</v>
      </c>
      <c r="T2193" s="31" t="s">
        <v>15128</v>
      </c>
      <c r="U2193" s="31" t="s">
        <v>15129</v>
      </c>
      <c r="V2193" s="30" t="s">
        <v>15130</v>
      </c>
      <c r="W2193" s="31"/>
      <c r="X2193" s="31"/>
      <c r="Y2193" s="31"/>
      <c r="Z2193" s="31"/>
    </row>
    <row r="2194" ht="22.5" customHeight="1">
      <c r="A2194" s="30" t="s">
        <v>15131</v>
      </c>
      <c r="B2194" s="31" t="s">
        <v>15132</v>
      </c>
      <c r="C2194" s="33"/>
      <c r="D2194" s="31" t="s">
        <v>78</v>
      </c>
      <c r="E2194" s="31" t="s">
        <v>15133</v>
      </c>
      <c r="F2194" s="31"/>
      <c r="G2194" s="31"/>
      <c r="H2194" s="31" t="s">
        <v>82</v>
      </c>
      <c r="I2194" s="31"/>
      <c r="J2194" s="31"/>
      <c r="K2194" s="31"/>
      <c r="L2194" s="31"/>
      <c r="M2194" s="31"/>
      <c r="N2194" s="31"/>
      <c r="O2194" s="31"/>
      <c r="P2194" s="31"/>
      <c r="Q2194" s="31"/>
      <c r="R2194" s="31"/>
      <c r="S2194" s="31"/>
      <c r="T2194" s="31"/>
      <c r="U2194" s="31" t="s">
        <v>15134</v>
      </c>
      <c r="V2194" s="31"/>
      <c r="W2194" s="31"/>
      <c r="X2194" s="31"/>
      <c r="Y2194" s="31"/>
      <c r="Z2194" s="31"/>
    </row>
    <row r="2195" ht="22.5" customHeight="1">
      <c r="A2195" s="30" t="s">
        <v>15135</v>
      </c>
      <c r="B2195" s="31" t="s">
        <v>15136</v>
      </c>
      <c r="C2195" s="33"/>
      <c r="D2195" s="31" t="s">
        <v>78</v>
      </c>
      <c r="E2195" s="31" t="s">
        <v>15137</v>
      </c>
      <c r="F2195" s="31" t="s">
        <v>15138</v>
      </c>
      <c r="G2195" s="31" t="s">
        <v>25</v>
      </c>
      <c r="H2195" s="31" t="s">
        <v>82</v>
      </c>
      <c r="I2195" s="31" t="s">
        <v>15139</v>
      </c>
      <c r="J2195" s="31" t="s">
        <v>84</v>
      </c>
      <c r="K2195" s="31" t="s">
        <v>107</v>
      </c>
      <c r="L2195" s="31" t="s">
        <v>280</v>
      </c>
      <c r="M2195" s="31" t="s">
        <v>88</v>
      </c>
      <c r="N2195" s="31" t="s">
        <v>89</v>
      </c>
      <c r="O2195" s="31"/>
      <c r="P2195" s="31"/>
      <c r="Q2195" s="31"/>
      <c r="R2195" s="31"/>
      <c r="S2195" s="31"/>
      <c r="T2195" s="31" t="s">
        <v>15140</v>
      </c>
      <c r="U2195" s="31" t="s">
        <v>15141</v>
      </c>
      <c r="V2195" s="31"/>
      <c r="W2195" s="31"/>
      <c r="X2195" s="31"/>
      <c r="Y2195" s="31"/>
      <c r="Z2195" s="31"/>
    </row>
    <row r="2196" ht="22.5" customHeight="1">
      <c r="A2196" s="30" t="s">
        <v>15142</v>
      </c>
      <c r="B2196" s="31" t="s">
        <v>15143</v>
      </c>
      <c r="C2196" s="33"/>
      <c r="D2196" s="31" t="s">
        <v>78</v>
      </c>
      <c r="E2196" s="31" t="s">
        <v>15144</v>
      </c>
      <c r="F2196" s="31"/>
      <c r="G2196" s="31"/>
      <c r="H2196" s="31" t="s">
        <v>82</v>
      </c>
      <c r="I2196" s="31"/>
      <c r="J2196" s="31"/>
      <c r="K2196" s="31"/>
      <c r="L2196" s="31"/>
      <c r="M2196" s="31"/>
      <c r="N2196" s="31"/>
      <c r="O2196" s="31"/>
      <c r="P2196" s="31"/>
      <c r="Q2196" s="31"/>
      <c r="R2196" s="31"/>
      <c r="S2196" s="31"/>
      <c r="T2196" s="31"/>
      <c r="U2196" s="31" t="s">
        <v>15145</v>
      </c>
      <c r="V2196" s="31"/>
      <c r="W2196" s="31"/>
      <c r="X2196" s="31"/>
      <c r="Y2196" s="31"/>
      <c r="Z2196" s="31"/>
    </row>
    <row r="2197" ht="22.5" customHeight="1">
      <c r="A2197" s="30" t="s">
        <v>15146</v>
      </c>
      <c r="B2197" s="31" t="s">
        <v>15147</v>
      </c>
      <c r="C2197" s="33"/>
      <c r="D2197" s="31" t="s">
        <v>15148</v>
      </c>
      <c r="E2197" s="31" t="s">
        <v>15149</v>
      </c>
      <c r="F2197" s="31"/>
      <c r="G2197" s="31" t="s">
        <v>25</v>
      </c>
      <c r="H2197" s="31" t="s">
        <v>82</v>
      </c>
      <c r="I2197" s="31"/>
      <c r="J2197" s="31" t="s">
        <v>84</v>
      </c>
      <c r="K2197" s="31" t="s">
        <v>85</v>
      </c>
      <c r="L2197" s="31" t="s">
        <v>226</v>
      </c>
      <c r="M2197" s="31" t="s">
        <v>108</v>
      </c>
      <c r="N2197" s="31" t="s">
        <v>108</v>
      </c>
      <c r="O2197" s="31"/>
      <c r="P2197" s="31"/>
      <c r="Q2197" s="31"/>
      <c r="R2197" s="31"/>
      <c r="S2197" s="31"/>
      <c r="T2197" s="31" t="s">
        <v>15150</v>
      </c>
      <c r="U2197" s="31" t="s">
        <v>15151</v>
      </c>
      <c r="V2197" s="31"/>
      <c r="W2197" s="31"/>
      <c r="X2197" s="31"/>
      <c r="Y2197" s="31"/>
      <c r="Z2197" s="31"/>
    </row>
    <row r="2198" ht="22.5" customHeight="1">
      <c r="A2198" s="30" t="s">
        <v>15152</v>
      </c>
      <c r="B2198" s="39" t="s">
        <v>15153</v>
      </c>
      <c r="C2198" s="33"/>
      <c r="D2198" s="31" t="s">
        <v>15154</v>
      </c>
      <c r="E2198" s="31" t="s">
        <v>15155</v>
      </c>
      <c r="F2198" s="31"/>
      <c r="G2198" s="31" t="s">
        <v>25</v>
      </c>
      <c r="H2198" s="31" t="s">
        <v>142</v>
      </c>
      <c r="I2198" s="31" t="s">
        <v>7742</v>
      </c>
      <c r="J2198" s="31" t="s">
        <v>84</v>
      </c>
      <c r="K2198" s="31" t="s">
        <v>107</v>
      </c>
      <c r="L2198" s="31" t="s">
        <v>86</v>
      </c>
      <c r="M2198" s="31" t="s">
        <v>185</v>
      </c>
      <c r="N2198" s="31" t="s">
        <v>41</v>
      </c>
      <c r="O2198" s="31"/>
      <c r="P2198" s="31"/>
      <c r="Q2198" s="31"/>
      <c r="R2198" s="31"/>
      <c r="S2198" s="31"/>
      <c r="T2198" s="31" t="s">
        <v>15156</v>
      </c>
      <c r="U2198" s="31" t="s">
        <v>15157</v>
      </c>
      <c r="V2198" s="31"/>
      <c r="W2198" s="31"/>
      <c r="X2198" s="31"/>
      <c r="Y2198" s="31"/>
      <c r="Z2198" s="31"/>
    </row>
    <row r="2199" ht="22.5" customHeight="1">
      <c r="A2199" s="30" t="s">
        <v>15158</v>
      </c>
      <c r="B2199" s="39" t="s">
        <v>15159</v>
      </c>
      <c r="C2199" s="33"/>
      <c r="D2199" s="31" t="s">
        <v>15160</v>
      </c>
      <c r="E2199" s="31" t="s">
        <v>15161</v>
      </c>
      <c r="F2199" s="31"/>
      <c r="G2199" s="31" t="s">
        <v>25</v>
      </c>
      <c r="H2199" s="31" t="s">
        <v>142</v>
      </c>
      <c r="I2199" s="31" t="s">
        <v>271</v>
      </c>
      <c r="J2199" s="31" t="s">
        <v>84</v>
      </c>
      <c r="K2199" s="31" t="s">
        <v>85</v>
      </c>
      <c r="L2199" s="31" t="s">
        <v>86</v>
      </c>
      <c r="M2199" s="31" t="s">
        <v>41</v>
      </c>
      <c r="N2199" s="31" t="s">
        <v>120</v>
      </c>
      <c r="O2199" s="31"/>
      <c r="P2199" s="31" t="s">
        <v>281</v>
      </c>
      <c r="Q2199" s="31"/>
      <c r="R2199" s="31"/>
      <c r="S2199" s="31"/>
      <c r="T2199" s="31" t="s">
        <v>15162</v>
      </c>
      <c r="U2199" s="31" t="s">
        <v>15157</v>
      </c>
      <c r="V2199" s="31" t="s">
        <v>15163</v>
      </c>
      <c r="W2199" s="31"/>
      <c r="X2199" s="31"/>
      <c r="Y2199" s="31"/>
      <c r="Z2199" s="31"/>
    </row>
    <row r="2200" ht="22.5" customHeight="1">
      <c r="A2200" s="30" t="s">
        <v>15164</v>
      </c>
      <c r="B2200" s="31" t="s">
        <v>15165</v>
      </c>
      <c r="C2200" s="33"/>
      <c r="D2200" s="31" t="s">
        <v>78</v>
      </c>
      <c r="E2200" s="31" t="s">
        <v>15166</v>
      </c>
      <c r="F2200" s="31"/>
      <c r="G2200" s="31"/>
      <c r="H2200" s="31" t="s">
        <v>82</v>
      </c>
      <c r="I2200" s="31"/>
      <c r="J2200" s="31"/>
      <c r="K2200" s="31"/>
      <c r="L2200" s="31"/>
      <c r="M2200" s="31"/>
      <c r="N2200" s="31"/>
      <c r="O2200" s="31"/>
      <c r="P2200" s="31"/>
      <c r="Q2200" s="31"/>
      <c r="R2200" s="31"/>
      <c r="S2200" s="31"/>
      <c r="T2200" s="31"/>
      <c r="U2200" s="31" t="s">
        <v>15167</v>
      </c>
      <c r="V2200" s="31"/>
      <c r="W2200" s="31"/>
      <c r="X2200" s="31"/>
      <c r="Y2200" s="31"/>
      <c r="Z2200" s="31"/>
    </row>
    <row r="2201" ht="22.5" customHeight="1">
      <c r="A2201" s="30" t="s">
        <v>15168</v>
      </c>
      <c r="B2201" s="31" t="s">
        <v>15169</v>
      </c>
      <c r="C2201" s="33"/>
      <c r="D2201" s="31" t="s">
        <v>15170</v>
      </c>
      <c r="E2201" s="31" t="s">
        <v>15171</v>
      </c>
      <c r="F2201" s="31" t="s">
        <v>15172</v>
      </c>
      <c r="G2201" s="31" t="s">
        <v>30</v>
      </c>
      <c r="H2201" s="31" t="s">
        <v>406</v>
      </c>
      <c r="I2201" s="31" t="s">
        <v>860</v>
      </c>
      <c r="J2201" s="31" t="s">
        <v>377</v>
      </c>
      <c r="K2201" s="31" t="s">
        <v>85</v>
      </c>
      <c r="L2201" s="31" t="s">
        <v>280</v>
      </c>
      <c r="M2201" s="31" t="s">
        <v>108</v>
      </c>
      <c r="N2201" s="31" t="s">
        <v>101</v>
      </c>
      <c r="O2201" s="31"/>
      <c r="P2201" s="31" t="s">
        <v>4255</v>
      </c>
      <c r="Q2201" s="31"/>
      <c r="R2201" s="31" t="s">
        <v>93</v>
      </c>
      <c r="S2201" s="31" t="s">
        <v>94</v>
      </c>
      <c r="T2201" s="31" t="s">
        <v>15173</v>
      </c>
      <c r="U2201" s="31" t="s">
        <v>15174</v>
      </c>
      <c r="V2201" s="30" t="s">
        <v>15175</v>
      </c>
      <c r="W2201" s="31"/>
      <c r="X2201" s="31"/>
      <c r="Y2201" s="31"/>
      <c r="Z2201" s="31"/>
    </row>
    <row r="2202" ht="22.5" customHeight="1">
      <c r="A2202" s="30" t="s">
        <v>15176</v>
      </c>
      <c r="B2202" s="31" t="s">
        <v>15177</v>
      </c>
      <c r="C2202" s="33"/>
      <c r="D2202" s="31" t="s">
        <v>15178</v>
      </c>
      <c r="E2202" s="31" t="s">
        <v>15179</v>
      </c>
      <c r="F2202" s="31"/>
      <c r="G2202" s="31" t="s">
        <v>30</v>
      </c>
      <c r="H2202" s="31" t="s">
        <v>142</v>
      </c>
      <c r="I2202" s="31" t="s">
        <v>143</v>
      </c>
      <c r="J2202" s="31" t="s">
        <v>84</v>
      </c>
      <c r="K2202" s="31"/>
      <c r="L2202" s="31"/>
      <c r="M2202" s="31" t="s">
        <v>108</v>
      </c>
      <c r="N2202" s="31" t="s">
        <v>101</v>
      </c>
      <c r="O2202" s="31"/>
      <c r="P2202" s="31"/>
      <c r="Q2202" s="31"/>
      <c r="R2202" s="31"/>
      <c r="S2202" s="31"/>
      <c r="T2202" s="31" t="s">
        <v>15180</v>
      </c>
      <c r="U2202" s="31" t="s">
        <v>15181</v>
      </c>
      <c r="V2202" s="31"/>
      <c r="W2202" s="31"/>
      <c r="X2202" s="31"/>
      <c r="Y2202" s="31"/>
      <c r="Z2202" s="31"/>
    </row>
    <row r="2203" ht="22.5" customHeight="1">
      <c r="A2203" s="30" t="s">
        <v>15182</v>
      </c>
      <c r="B2203" s="31" t="s">
        <v>15183</v>
      </c>
      <c r="C2203" s="33"/>
      <c r="D2203" s="31" t="s">
        <v>15184</v>
      </c>
      <c r="E2203" s="31" t="s">
        <v>15185</v>
      </c>
      <c r="F2203" s="31"/>
      <c r="G2203" s="31" t="s">
        <v>37</v>
      </c>
      <c r="H2203" s="31" t="s">
        <v>142</v>
      </c>
      <c r="I2203" s="31" t="s">
        <v>1722</v>
      </c>
      <c r="J2203" s="31" t="s">
        <v>84</v>
      </c>
      <c r="K2203" s="31"/>
      <c r="L2203" s="31"/>
      <c r="M2203" s="31" t="s">
        <v>576</v>
      </c>
      <c r="N2203" s="31" t="s">
        <v>602</v>
      </c>
      <c r="O2203" s="31"/>
      <c r="P2203" s="31"/>
      <c r="Q2203" s="31"/>
      <c r="R2203" s="31"/>
      <c r="S2203" s="31"/>
      <c r="T2203" s="31" t="s">
        <v>15186</v>
      </c>
      <c r="U2203" s="31" t="s">
        <v>15187</v>
      </c>
      <c r="V2203" s="31"/>
      <c r="W2203" s="31"/>
      <c r="X2203" s="31"/>
      <c r="Y2203" s="31"/>
      <c r="Z2203" s="31"/>
    </row>
    <row r="2204" ht="22.5" customHeight="1">
      <c r="A2204" s="30" t="s">
        <v>15188</v>
      </c>
      <c r="B2204" s="31" t="s">
        <v>15189</v>
      </c>
      <c r="C2204" s="33"/>
      <c r="D2204" s="31" t="s">
        <v>15190</v>
      </c>
      <c r="E2204" s="31" t="s">
        <v>15191</v>
      </c>
      <c r="F2204" s="31"/>
      <c r="G2204" s="31" t="s">
        <v>37</v>
      </c>
      <c r="H2204" s="31" t="s">
        <v>142</v>
      </c>
      <c r="I2204" s="31" t="s">
        <v>119</v>
      </c>
      <c r="J2204" s="31" t="s">
        <v>84</v>
      </c>
      <c r="K2204" s="31"/>
      <c r="L2204" s="31"/>
      <c r="M2204" s="31" t="s">
        <v>542</v>
      </c>
      <c r="N2204" s="31" t="s">
        <v>210</v>
      </c>
      <c r="O2204" s="31"/>
      <c r="P2204" s="31"/>
      <c r="Q2204" s="31"/>
      <c r="R2204" s="31"/>
      <c r="S2204" s="31"/>
      <c r="T2204" s="31" t="s">
        <v>15192</v>
      </c>
      <c r="U2204" s="31" t="s">
        <v>15193</v>
      </c>
      <c r="V2204" s="31"/>
      <c r="W2204" s="31"/>
      <c r="X2204" s="31"/>
      <c r="Y2204" s="31"/>
      <c r="Z2204" s="31"/>
    </row>
    <row r="2205" ht="22.5" customHeight="1">
      <c r="A2205" s="30" t="s">
        <v>15194</v>
      </c>
      <c r="B2205" s="31" t="s">
        <v>15195</v>
      </c>
      <c r="C2205" s="33"/>
      <c r="D2205" s="31" t="s">
        <v>15196</v>
      </c>
      <c r="E2205" s="31" t="s">
        <v>15197</v>
      </c>
      <c r="F2205" s="31"/>
      <c r="G2205" s="31" t="s">
        <v>29</v>
      </c>
      <c r="H2205" s="31" t="s">
        <v>142</v>
      </c>
      <c r="I2205" s="31" t="s">
        <v>2689</v>
      </c>
      <c r="J2205" s="31" t="s">
        <v>84</v>
      </c>
      <c r="K2205" s="31"/>
      <c r="L2205" s="31"/>
      <c r="M2205" s="39" t="s">
        <v>227</v>
      </c>
      <c r="N2205" s="39" t="s">
        <v>228</v>
      </c>
      <c r="O2205" s="31"/>
      <c r="P2205" s="31"/>
      <c r="Q2205" s="31"/>
      <c r="R2205" s="31"/>
      <c r="S2205" s="31"/>
      <c r="T2205" s="31" t="s">
        <v>15198</v>
      </c>
      <c r="U2205" s="31" t="s">
        <v>15199</v>
      </c>
      <c r="V2205" s="31"/>
      <c r="W2205" s="31"/>
      <c r="X2205" s="31"/>
      <c r="Y2205" s="31"/>
      <c r="Z2205" s="31"/>
    </row>
    <row r="2206" ht="22.5" customHeight="1">
      <c r="A2206" s="30" t="s">
        <v>15200</v>
      </c>
      <c r="B2206" s="31" t="s">
        <v>334</v>
      </c>
      <c r="C2206" s="33"/>
      <c r="D2206" s="31" t="s">
        <v>15201</v>
      </c>
      <c r="E2206" s="31" t="s">
        <v>15202</v>
      </c>
      <c r="F2206" s="31" t="s">
        <v>15203</v>
      </c>
      <c r="G2206" s="31" t="s">
        <v>36</v>
      </c>
      <c r="H2206" s="31" t="s">
        <v>142</v>
      </c>
      <c r="I2206" s="31" t="s">
        <v>1151</v>
      </c>
      <c r="J2206" s="31" t="s">
        <v>84</v>
      </c>
      <c r="K2206" s="31" t="s">
        <v>107</v>
      </c>
      <c r="L2206" s="31" t="s">
        <v>86</v>
      </c>
      <c r="M2206" s="31" t="s">
        <v>41</v>
      </c>
      <c r="N2206" s="31" t="s">
        <v>120</v>
      </c>
      <c r="O2206" s="31"/>
      <c r="P2206" s="31" t="s">
        <v>281</v>
      </c>
      <c r="Q2206" s="31"/>
      <c r="R2206" s="31" t="s">
        <v>93</v>
      </c>
      <c r="S2206" s="31" t="s">
        <v>94</v>
      </c>
      <c r="T2206" s="31" t="s">
        <v>15204</v>
      </c>
      <c r="U2206" s="31" t="s">
        <v>15205</v>
      </c>
      <c r="V2206" s="30" t="s">
        <v>15206</v>
      </c>
      <c r="W2206" s="31"/>
      <c r="X2206" s="31"/>
      <c r="Y2206" s="31"/>
      <c r="Z2206" s="31"/>
    </row>
    <row r="2207" ht="22.5" customHeight="1">
      <c r="A2207" s="30" t="s">
        <v>15207</v>
      </c>
      <c r="B2207" s="31" t="s">
        <v>15208</v>
      </c>
      <c r="C2207" s="33"/>
      <c r="D2207" s="31" t="s">
        <v>15209</v>
      </c>
      <c r="E2207" s="31" t="s">
        <v>15210</v>
      </c>
      <c r="F2207" s="31"/>
      <c r="G2207" s="31" t="s">
        <v>3223</v>
      </c>
      <c r="H2207" s="31" t="s">
        <v>142</v>
      </c>
      <c r="I2207" s="31" t="s">
        <v>712</v>
      </c>
      <c r="J2207" s="31" t="s">
        <v>84</v>
      </c>
      <c r="K2207" s="31" t="s">
        <v>173</v>
      </c>
      <c r="L2207" s="31" t="s">
        <v>280</v>
      </c>
      <c r="M2207" s="31" t="s">
        <v>41</v>
      </c>
      <c r="N2207" s="31" t="s">
        <v>120</v>
      </c>
      <c r="O2207" s="31"/>
      <c r="P2207" s="31"/>
      <c r="Q2207" s="30" t="s">
        <v>15211</v>
      </c>
      <c r="R2207" s="31" t="s">
        <v>93</v>
      </c>
      <c r="S2207" s="31" t="s">
        <v>689</v>
      </c>
      <c r="T2207" s="31" t="s">
        <v>15212</v>
      </c>
      <c r="U2207" s="31" t="s">
        <v>15213</v>
      </c>
      <c r="V2207" s="30" t="s">
        <v>15214</v>
      </c>
      <c r="W2207" s="31"/>
      <c r="X2207" s="31"/>
      <c r="Y2207" s="31"/>
      <c r="Z2207" s="31"/>
    </row>
    <row r="2208" ht="22.5" customHeight="1">
      <c r="A2208" s="30" t="s">
        <v>15215</v>
      </c>
      <c r="B2208" s="31" t="s">
        <v>15216</v>
      </c>
      <c r="C2208" s="33"/>
      <c r="D2208" s="31" t="s">
        <v>15217</v>
      </c>
      <c r="E2208" s="31" t="s">
        <v>15218</v>
      </c>
      <c r="F2208" s="31"/>
      <c r="G2208" s="31" t="s">
        <v>35</v>
      </c>
      <c r="H2208" s="31" t="s">
        <v>142</v>
      </c>
      <c r="I2208" s="31" t="s">
        <v>1276</v>
      </c>
      <c r="J2208" s="31" t="s">
        <v>84</v>
      </c>
      <c r="K2208" s="31"/>
      <c r="L2208" s="31"/>
      <c r="M2208" s="39" t="s">
        <v>228</v>
      </c>
      <c r="N2208" s="31" t="s">
        <v>185</v>
      </c>
      <c r="O2208" s="31"/>
      <c r="P2208" s="31"/>
      <c r="Q2208" s="31"/>
      <c r="R2208" s="31"/>
      <c r="S2208" s="31"/>
      <c r="T2208" s="31" t="s">
        <v>15219</v>
      </c>
      <c r="U2208" s="31" t="s">
        <v>15220</v>
      </c>
      <c r="V2208" s="31"/>
      <c r="W2208" s="31"/>
      <c r="X2208" s="31"/>
      <c r="Y2208" s="31"/>
      <c r="Z2208" s="31"/>
    </row>
    <row r="2209" ht="22.5" customHeight="1">
      <c r="A2209" s="30" t="s">
        <v>15221</v>
      </c>
      <c r="B2209" s="31" t="s">
        <v>4585</v>
      </c>
      <c r="C2209" s="33"/>
      <c r="D2209" s="31" t="s">
        <v>15222</v>
      </c>
      <c r="E2209" s="31" t="s">
        <v>15223</v>
      </c>
      <c r="F2209" s="31" t="s">
        <v>15224</v>
      </c>
      <c r="G2209" s="31" t="s">
        <v>35</v>
      </c>
      <c r="H2209" s="31" t="s">
        <v>142</v>
      </c>
      <c r="I2209" s="31" t="s">
        <v>860</v>
      </c>
      <c r="J2209" s="31" t="s">
        <v>84</v>
      </c>
      <c r="K2209" s="31" t="s">
        <v>173</v>
      </c>
      <c r="L2209" s="31" t="s">
        <v>131</v>
      </c>
      <c r="M2209" s="31" t="s">
        <v>88</v>
      </c>
      <c r="N2209" s="31" t="s">
        <v>89</v>
      </c>
      <c r="O2209" s="31"/>
      <c r="P2209" s="31"/>
      <c r="Q2209" s="31"/>
      <c r="R2209" s="31" t="s">
        <v>93</v>
      </c>
      <c r="S2209" s="31" t="s">
        <v>94</v>
      </c>
      <c r="T2209" s="31" t="s">
        <v>15225</v>
      </c>
      <c r="U2209" s="31" t="s">
        <v>15226</v>
      </c>
      <c r="V2209" s="31"/>
      <c r="W2209" s="31"/>
      <c r="X2209" s="31"/>
      <c r="Y2209" s="31"/>
      <c r="Z2209" s="31"/>
    </row>
    <row r="2210" ht="22.5" customHeight="1">
      <c r="A2210" s="30" t="s">
        <v>15227</v>
      </c>
      <c r="B2210" s="31" t="s">
        <v>15228</v>
      </c>
      <c r="C2210" s="33"/>
      <c r="D2210" s="31" t="s">
        <v>15229</v>
      </c>
      <c r="E2210" s="31" t="s">
        <v>15230</v>
      </c>
      <c r="F2210" s="31" t="s">
        <v>15231</v>
      </c>
      <c r="G2210" s="31" t="s">
        <v>35</v>
      </c>
      <c r="H2210" s="31" t="s">
        <v>142</v>
      </c>
      <c r="I2210" s="31" t="s">
        <v>319</v>
      </c>
      <c r="J2210" s="31" t="s">
        <v>84</v>
      </c>
      <c r="K2210" s="31" t="s">
        <v>85</v>
      </c>
      <c r="L2210" s="31" t="s">
        <v>280</v>
      </c>
      <c r="M2210" s="31" t="s">
        <v>41</v>
      </c>
      <c r="N2210" s="31" t="s">
        <v>120</v>
      </c>
      <c r="O2210" s="31"/>
      <c r="P2210" s="31" t="s">
        <v>2549</v>
      </c>
      <c r="Q2210" s="31"/>
      <c r="R2210" s="31"/>
      <c r="S2210" s="31"/>
      <c r="T2210" s="31" t="s">
        <v>15232</v>
      </c>
      <c r="U2210" s="31" t="s">
        <v>15233</v>
      </c>
      <c r="V2210" s="31"/>
      <c r="W2210" s="31"/>
      <c r="X2210" s="31"/>
      <c r="Y2210" s="31"/>
      <c r="Z2210" s="31"/>
    </row>
    <row r="2211" ht="22.5" customHeight="1">
      <c r="A2211" s="30" t="s">
        <v>15234</v>
      </c>
      <c r="B2211" s="31" t="s">
        <v>15235</v>
      </c>
      <c r="C2211" s="33"/>
      <c r="D2211" s="31" t="s">
        <v>15236</v>
      </c>
      <c r="E2211" s="31" t="s">
        <v>15237</v>
      </c>
      <c r="F2211" s="31" t="s">
        <v>15238</v>
      </c>
      <c r="G2211" s="31" t="s">
        <v>25</v>
      </c>
      <c r="H2211" s="31" t="s">
        <v>1033</v>
      </c>
      <c r="I2211" s="31" t="s">
        <v>1722</v>
      </c>
      <c r="J2211" s="31" t="s">
        <v>84</v>
      </c>
      <c r="K2211" s="31" t="s">
        <v>107</v>
      </c>
      <c r="L2211" s="31" t="s">
        <v>86</v>
      </c>
      <c r="M2211" s="31" t="s">
        <v>88</v>
      </c>
      <c r="N2211" s="31" t="s">
        <v>88</v>
      </c>
      <c r="O2211" s="31" t="s">
        <v>15239</v>
      </c>
      <c r="P2211" s="31" t="s">
        <v>792</v>
      </c>
      <c r="Q2211" s="30" t="s">
        <v>15240</v>
      </c>
      <c r="R2211" s="31" t="s">
        <v>93</v>
      </c>
      <c r="S2211" s="31" t="s">
        <v>15241</v>
      </c>
      <c r="T2211" s="31" t="s">
        <v>15242</v>
      </c>
      <c r="U2211" s="31" t="s">
        <v>15243</v>
      </c>
      <c r="V2211" s="31"/>
      <c r="W2211" s="31" t="s">
        <v>15244</v>
      </c>
      <c r="X2211" s="31" t="s">
        <v>802</v>
      </c>
      <c r="Y2211" s="31"/>
      <c r="Z2211" s="31"/>
    </row>
    <row r="2212" ht="22.5" customHeight="1">
      <c r="A2212" s="30" t="s">
        <v>15245</v>
      </c>
      <c r="B2212" s="31" t="s">
        <v>15246</v>
      </c>
      <c r="C2212" s="33"/>
      <c r="D2212" s="31" t="s">
        <v>15247</v>
      </c>
      <c r="E2212" s="31" t="s">
        <v>15248</v>
      </c>
      <c r="F2212" s="31"/>
      <c r="G2212" s="31" t="s">
        <v>37</v>
      </c>
      <c r="H2212" s="31" t="s">
        <v>142</v>
      </c>
      <c r="I2212" s="31" t="s">
        <v>225</v>
      </c>
      <c r="J2212" s="31" t="s">
        <v>84</v>
      </c>
      <c r="K2212" s="31" t="s">
        <v>85</v>
      </c>
      <c r="L2212" s="31" t="s">
        <v>280</v>
      </c>
      <c r="M2212" s="31" t="s">
        <v>52</v>
      </c>
      <c r="N2212" s="31" t="s">
        <v>144</v>
      </c>
      <c r="O2212" s="31"/>
      <c r="P2212" s="31" t="s">
        <v>304</v>
      </c>
      <c r="Q2212" s="31"/>
      <c r="R2212" s="31"/>
      <c r="S2212" s="31"/>
      <c r="T2212" s="31" t="s">
        <v>15249</v>
      </c>
      <c r="U2212" s="31" t="s">
        <v>15250</v>
      </c>
      <c r="V2212" s="30" t="s">
        <v>15251</v>
      </c>
      <c r="W2212" s="31"/>
      <c r="X2212" s="31"/>
      <c r="Y2212" s="31"/>
      <c r="Z2212" s="31"/>
    </row>
    <row r="2213" ht="22.5" customHeight="1">
      <c r="A2213" s="30" t="s">
        <v>15252</v>
      </c>
      <c r="B2213" s="31" t="s">
        <v>15253</v>
      </c>
      <c r="C2213" s="33"/>
      <c r="D2213" s="31" t="s">
        <v>15254</v>
      </c>
      <c r="E2213" s="31" t="s">
        <v>15255</v>
      </c>
      <c r="F2213" s="31"/>
      <c r="G2213" s="31" t="s">
        <v>4280</v>
      </c>
      <c r="H2213" s="31" t="s">
        <v>406</v>
      </c>
      <c r="I2213" s="31" t="s">
        <v>271</v>
      </c>
      <c r="J2213" s="31" t="s">
        <v>84</v>
      </c>
      <c r="K2213" s="31"/>
      <c r="L2213" s="31"/>
      <c r="M2213" s="31" t="s">
        <v>101</v>
      </c>
      <c r="N2213" s="31" t="s">
        <v>155</v>
      </c>
      <c r="O2213" s="31"/>
      <c r="P2213" s="31"/>
      <c r="Q2213" s="31"/>
      <c r="R2213" s="31"/>
      <c r="S2213" s="31"/>
      <c r="T2213" s="31" t="s">
        <v>15256</v>
      </c>
      <c r="U2213" s="31" t="s">
        <v>15257</v>
      </c>
      <c r="V2213" s="31"/>
      <c r="W2213" s="31"/>
      <c r="X2213" s="31"/>
      <c r="Y2213" s="31"/>
      <c r="Z2213" s="31"/>
    </row>
    <row r="2214" ht="22.5" customHeight="1">
      <c r="A2214" s="30" t="s">
        <v>15258</v>
      </c>
      <c r="B2214" s="31" t="s">
        <v>15259</v>
      </c>
      <c r="C2214" s="33"/>
      <c r="D2214" s="31" t="s">
        <v>15260</v>
      </c>
      <c r="E2214" s="31" t="s">
        <v>15261</v>
      </c>
      <c r="F2214" s="31"/>
      <c r="G2214" s="31" t="s">
        <v>4280</v>
      </c>
      <c r="H2214" s="31" t="s">
        <v>406</v>
      </c>
      <c r="I2214" s="31" t="s">
        <v>143</v>
      </c>
      <c r="J2214" s="31" t="s">
        <v>84</v>
      </c>
      <c r="K2214" s="31"/>
      <c r="L2214" s="31"/>
      <c r="M2214" s="31" t="s">
        <v>88</v>
      </c>
      <c r="N2214" s="31" t="s">
        <v>89</v>
      </c>
      <c r="O2214" s="31"/>
      <c r="P2214" s="31"/>
      <c r="Q2214" s="31"/>
      <c r="R2214" s="31"/>
      <c r="S2214" s="31"/>
      <c r="T2214" s="31" t="s">
        <v>15262</v>
      </c>
      <c r="U2214" s="31" t="s">
        <v>15263</v>
      </c>
      <c r="V2214" s="31"/>
      <c r="W2214" s="31"/>
      <c r="X2214" s="31"/>
      <c r="Y2214" s="31"/>
      <c r="Z2214" s="31"/>
    </row>
    <row r="2215" ht="22.5" customHeight="1">
      <c r="A2215" s="30" t="s">
        <v>15264</v>
      </c>
      <c r="B2215" s="31" t="s">
        <v>15265</v>
      </c>
      <c r="C2215" s="33"/>
      <c r="D2215" s="31" t="s">
        <v>15266</v>
      </c>
      <c r="E2215" s="31" t="s">
        <v>15267</v>
      </c>
      <c r="F2215" s="31" t="s">
        <v>15268</v>
      </c>
      <c r="G2215" s="31" t="s">
        <v>4280</v>
      </c>
      <c r="H2215" s="31" t="s">
        <v>406</v>
      </c>
      <c r="I2215" s="31" t="s">
        <v>814</v>
      </c>
      <c r="J2215" s="31" t="s">
        <v>377</v>
      </c>
      <c r="K2215" s="31" t="s">
        <v>85</v>
      </c>
      <c r="L2215" s="31" t="s">
        <v>86</v>
      </c>
      <c r="M2215" s="31" t="s">
        <v>88</v>
      </c>
      <c r="N2215" s="31" t="s">
        <v>89</v>
      </c>
      <c r="O2215" s="31"/>
      <c r="P2215" s="31" t="s">
        <v>2884</v>
      </c>
      <c r="Q2215" s="31"/>
      <c r="R2215" s="31"/>
      <c r="S2215" s="31"/>
      <c r="T2215" s="31" t="s">
        <v>15269</v>
      </c>
      <c r="U2215" s="31" t="s">
        <v>15270</v>
      </c>
      <c r="V2215" s="30" t="s">
        <v>15271</v>
      </c>
      <c r="W2215" s="31"/>
      <c r="X2215" s="31"/>
      <c r="Y2215" s="31"/>
      <c r="Z2215" s="31"/>
    </row>
    <row r="2216" ht="22.5" customHeight="1">
      <c r="A2216" s="30" t="s">
        <v>15272</v>
      </c>
      <c r="B2216" s="31" t="s">
        <v>15273</v>
      </c>
      <c r="C2216" s="33"/>
      <c r="D2216" s="31" t="s">
        <v>15274</v>
      </c>
      <c r="E2216" s="31" t="s">
        <v>15275</v>
      </c>
      <c r="F2216" s="31" t="s">
        <v>15276</v>
      </c>
      <c r="G2216" s="31" t="s">
        <v>29</v>
      </c>
      <c r="H2216" s="31" t="s">
        <v>142</v>
      </c>
      <c r="I2216" s="31" t="s">
        <v>15277</v>
      </c>
      <c r="J2216" s="31" t="s">
        <v>84</v>
      </c>
      <c r="K2216" s="31" t="s">
        <v>173</v>
      </c>
      <c r="L2216" s="31" t="s">
        <v>86</v>
      </c>
      <c r="M2216" s="31" t="s">
        <v>101</v>
      </c>
      <c r="N2216" s="31" t="s">
        <v>155</v>
      </c>
      <c r="O2216" s="31"/>
      <c r="P2216" s="31" t="s">
        <v>13151</v>
      </c>
      <c r="Q2216" s="31"/>
      <c r="R2216" s="31"/>
      <c r="S2216" s="31"/>
      <c r="T2216" s="31" t="s">
        <v>15278</v>
      </c>
      <c r="U2216" s="31" t="s">
        <v>15279</v>
      </c>
      <c r="V2216" s="31"/>
      <c r="W2216" s="31"/>
      <c r="X2216" s="31"/>
      <c r="Y2216" s="31"/>
      <c r="Z2216" s="31"/>
    </row>
    <row r="2217" ht="22.5" customHeight="1">
      <c r="A2217" s="30" t="s">
        <v>15280</v>
      </c>
      <c r="B2217" s="31" t="s">
        <v>15281</v>
      </c>
      <c r="C2217" s="33"/>
      <c r="D2217" s="31" t="s">
        <v>15282</v>
      </c>
      <c r="E2217" s="31" t="s">
        <v>15283</v>
      </c>
      <c r="F2217" s="31" t="s">
        <v>15284</v>
      </c>
      <c r="G2217" s="31" t="s">
        <v>29</v>
      </c>
      <c r="H2217" s="31" t="s">
        <v>142</v>
      </c>
      <c r="I2217" s="31" t="s">
        <v>455</v>
      </c>
      <c r="J2217" s="31" t="s">
        <v>84</v>
      </c>
      <c r="K2217" s="31" t="s">
        <v>85</v>
      </c>
      <c r="L2217" s="31" t="s">
        <v>226</v>
      </c>
      <c r="M2217" s="31" t="s">
        <v>108</v>
      </c>
      <c r="N2217" s="31" t="s">
        <v>101</v>
      </c>
      <c r="O2217" s="31"/>
      <c r="P2217" s="31" t="s">
        <v>320</v>
      </c>
      <c r="Q2217" s="31"/>
      <c r="R2217" s="31"/>
      <c r="S2217" s="31"/>
      <c r="T2217" s="31" t="s">
        <v>7533</v>
      </c>
      <c r="U2217" s="31" t="s">
        <v>15285</v>
      </c>
      <c r="V2217" s="31"/>
      <c r="W2217" s="31"/>
      <c r="X2217" s="31"/>
      <c r="Y2217" s="31"/>
      <c r="Z2217" s="31"/>
    </row>
    <row r="2218" ht="22.5" customHeight="1">
      <c r="A2218" s="30" t="s">
        <v>15286</v>
      </c>
      <c r="B2218" s="31" t="s">
        <v>15287</v>
      </c>
      <c r="C2218" s="33"/>
      <c r="D2218" s="31" t="s">
        <v>15288</v>
      </c>
      <c r="E2218" s="31" t="s">
        <v>15289</v>
      </c>
      <c r="F2218" s="31"/>
      <c r="G2218" s="31" t="s">
        <v>29</v>
      </c>
      <c r="H2218" s="31" t="s">
        <v>142</v>
      </c>
      <c r="I2218" s="31" t="s">
        <v>2893</v>
      </c>
      <c r="J2218" s="31" t="s">
        <v>84</v>
      </c>
      <c r="K2218" s="31"/>
      <c r="L2218" s="31"/>
      <c r="M2218" s="31" t="s">
        <v>88</v>
      </c>
      <c r="N2218" s="31" t="s">
        <v>89</v>
      </c>
      <c r="O2218" s="31"/>
      <c r="P2218" s="31"/>
      <c r="Q2218" s="31"/>
      <c r="R2218" s="31"/>
      <c r="S2218" s="31"/>
      <c r="T2218" s="31" t="s">
        <v>15290</v>
      </c>
      <c r="U2218" s="31" t="s">
        <v>15291</v>
      </c>
      <c r="V2218" s="31"/>
      <c r="W2218" s="31"/>
      <c r="X2218" s="31"/>
      <c r="Y2218" s="31"/>
      <c r="Z2218" s="31"/>
    </row>
    <row r="2219" ht="22.5" customHeight="1">
      <c r="A2219" s="30" t="s">
        <v>15292</v>
      </c>
      <c r="B2219" s="31" t="s">
        <v>3158</v>
      </c>
      <c r="C2219" s="33"/>
      <c r="D2219" s="31" t="s">
        <v>15293</v>
      </c>
      <c r="E2219" s="31" t="s">
        <v>15294</v>
      </c>
      <c r="F2219" s="31" t="s">
        <v>15295</v>
      </c>
      <c r="G2219" s="31" t="s">
        <v>162</v>
      </c>
      <c r="H2219" s="31" t="s">
        <v>142</v>
      </c>
      <c r="I2219" s="31" t="s">
        <v>1073</v>
      </c>
      <c r="J2219" s="31" t="s">
        <v>84</v>
      </c>
      <c r="K2219" s="31" t="s">
        <v>85</v>
      </c>
      <c r="L2219" s="31" t="s">
        <v>86</v>
      </c>
      <c r="M2219" s="31" t="s">
        <v>344</v>
      </c>
      <c r="N2219" s="31" t="s">
        <v>190</v>
      </c>
      <c r="O2219" s="31"/>
      <c r="P2219" s="31"/>
      <c r="Q2219" s="31"/>
      <c r="R2219" s="31" t="s">
        <v>93</v>
      </c>
      <c r="S2219" s="31" t="s">
        <v>94</v>
      </c>
      <c r="T2219" s="31" t="s">
        <v>15296</v>
      </c>
      <c r="U2219" s="31" t="s">
        <v>15297</v>
      </c>
      <c r="V2219" s="31"/>
      <c r="W2219" s="31"/>
      <c r="X2219" s="31"/>
      <c r="Y2219" s="31"/>
      <c r="Z2219" s="31"/>
    </row>
    <row r="2220" ht="22.5" customHeight="1">
      <c r="A2220" s="30" t="s">
        <v>15298</v>
      </c>
      <c r="B2220" s="31" t="s">
        <v>15299</v>
      </c>
      <c r="C2220" s="33"/>
      <c r="D2220" s="31" t="s">
        <v>15300</v>
      </c>
      <c r="E2220" s="31" t="s">
        <v>15301</v>
      </c>
      <c r="F2220" s="31" t="s">
        <v>15302</v>
      </c>
      <c r="G2220" s="31" t="s">
        <v>29</v>
      </c>
      <c r="H2220" s="31" t="s">
        <v>142</v>
      </c>
      <c r="I2220" s="31" t="s">
        <v>2893</v>
      </c>
      <c r="J2220" s="31" t="s">
        <v>377</v>
      </c>
      <c r="K2220" s="31" t="s">
        <v>85</v>
      </c>
      <c r="L2220" s="31" t="s">
        <v>86</v>
      </c>
      <c r="M2220" s="31" t="s">
        <v>108</v>
      </c>
      <c r="N2220" s="31" t="s">
        <v>101</v>
      </c>
      <c r="O2220" s="31" t="s">
        <v>15303</v>
      </c>
      <c r="P2220" s="31" t="s">
        <v>7568</v>
      </c>
      <c r="Q2220" s="31"/>
      <c r="R2220" s="31" t="s">
        <v>93</v>
      </c>
      <c r="S2220" s="31" t="s">
        <v>231</v>
      </c>
      <c r="T2220" s="31" t="s">
        <v>15304</v>
      </c>
      <c r="U2220" s="31" t="s">
        <v>15305</v>
      </c>
      <c r="V2220" s="31"/>
      <c r="W2220" s="31"/>
      <c r="X2220" s="31"/>
      <c r="Y2220" s="31"/>
      <c r="Z2220" s="31"/>
    </row>
    <row r="2221" ht="22.5" customHeight="1">
      <c r="A2221" s="30" t="s">
        <v>15306</v>
      </c>
      <c r="B2221" s="31" t="s">
        <v>15307</v>
      </c>
      <c r="C2221" s="33"/>
      <c r="D2221" s="31" t="s">
        <v>15308</v>
      </c>
      <c r="E2221" s="31" t="s">
        <v>15309</v>
      </c>
      <c r="F2221" s="31"/>
      <c r="G2221" s="31" t="s">
        <v>162</v>
      </c>
      <c r="H2221" s="31" t="s">
        <v>142</v>
      </c>
      <c r="I2221" s="31" t="s">
        <v>264</v>
      </c>
      <c r="J2221" s="31" t="s">
        <v>377</v>
      </c>
      <c r="K2221" s="31"/>
      <c r="L2221" s="31"/>
      <c r="M2221" s="31" t="s">
        <v>152</v>
      </c>
      <c r="N2221" s="31" t="s">
        <v>153</v>
      </c>
      <c r="O2221" s="31"/>
      <c r="P2221" s="31"/>
      <c r="Q2221" s="31"/>
      <c r="R2221" s="31"/>
      <c r="S2221" s="31"/>
      <c r="T2221" s="31" t="s">
        <v>15296</v>
      </c>
      <c r="U2221" s="31" t="s">
        <v>15310</v>
      </c>
      <c r="V2221" s="31"/>
      <c r="W2221" s="31"/>
      <c r="X2221" s="31"/>
      <c r="Y2221" s="31"/>
      <c r="Z2221" s="31"/>
    </row>
    <row r="2222" ht="22.5" customHeight="1">
      <c r="A2222" s="30" t="s">
        <v>15311</v>
      </c>
      <c r="B2222" s="31" t="s">
        <v>15312</v>
      </c>
      <c r="C2222" s="33"/>
      <c r="D2222" s="31" t="s">
        <v>15313</v>
      </c>
      <c r="E2222" s="31" t="s">
        <v>15314</v>
      </c>
      <c r="F2222" s="31"/>
      <c r="G2222" s="31" t="s">
        <v>29</v>
      </c>
      <c r="H2222" s="31" t="s">
        <v>142</v>
      </c>
      <c r="I2222" s="31" t="s">
        <v>1242</v>
      </c>
      <c r="J2222" s="31" t="s">
        <v>84</v>
      </c>
      <c r="K2222" s="31"/>
      <c r="L2222" s="31"/>
      <c r="M2222" s="31" t="s">
        <v>542</v>
      </c>
      <c r="N2222" s="31" t="s">
        <v>210</v>
      </c>
      <c r="O2222" s="31"/>
      <c r="P2222" s="31"/>
      <c r="Q2222" s="31"/>
      <c r="R2222" s="31"/>
      <c r="S2222" s="31"/>
      <c r="T2222" s="31" t="s">
        <v>15315</v>
      </c>
      <c r="U2222" s="31" t="s">
        <v>15316</v>
      </c>
      <c r="V2222" s="31"/>
      <c r="W2222" s="31"/>
      <c r="X2222" s="31"/>
      <c r="Y2222" s="31"/>
      <c r="Z2222" s="31"/>
    </row>
    <row r="2223" ht="22.5" customHeight="1">
      <c r="A2223" s="30" t="s">
        <v>15317</v>
      </c>
      <c r="B2223" s="39" t="s">
        <v>15318</v>
      </c>
      <c r="C2223" s="33"/>
      <c r="D2223" s="31" t="s">
        <v>15319</v>
      </c>
      <c r="E2223" s="31" t="s">
        <v>15320</v>
      </c>
      <c r="F2223" s="31"/>
      <c r="G2223" s="31" t="s">
        <v>29</v>
      </c>
      <c r="H2223" s="31" t="s">
        <v>142</v>
      </c>
      <c r="I2223" s="31" t="s">
        <v>860</v>
      </c>
      <c r="J2223" s="31" t="s">
        <v>84</v>
      </c>
      <c r="K2223" s="31"/>
      <c r="L2223" s="31"/>
      <c r="M2223" s="31" t="s">
        <v>52</v>
      </c>
      <c r="N2223" s="31" t="s">
        <v>144</v>
      </c>
      <c r="O2223" s="31"/>
      <c r="P2223" s="31"/>
      <c r="Q2223" s="31"/>
      <c r="R2223" s="31"/>
      <c r="S2223" s="31"/>
      <c r="T2223" s="31" t="s">
        <v>15321</v>
      </c>
      <c r="U2223" s="31" t="s">
        <v>15322</v>
      </c>
      <c r="V2223" s="31"/>
      <c r="W2223" s="31"/>
      <c r="X2223" s="31"/>
      <c r="Y2223" s="31"/>
      <c r="Z2223" s="31"/>
    </row>
    <row r="2224" ht="22.5" customHeight="1">
      <c r="A2224" s="30" t="s">
        <v>15323</v>
      </c>
      <c r="B2224" s="39" t="s">
        <v>15324</v>
      </c>
      <c r="C2224" s="33"/>
      <c r="D2224" s="31" t="s">
        <v>15325</v>
      </c>
      <c r="E2224" s="31" t="s">
        <v>15326</v>
      </c>
      <c r="F2224" s="31" t="s">
        <v>15327</v>
      </c>
      <c r="G2224" s="31" t="s">
        <v>29</v>
      </c>
      <c r="H2224" s="31" t="s">
        <v>142</v>
      </c>
      <c r="I2224" s="31" t="s">
        <v>850</v>
      </c>
      <c r="J2224" s="31" t="s">
        <v>84</v>
      </c>
      <c r="K2224" s="31" t="s">
        <v>85</v>
      </c>
      <c r="L2224" s="31" t="s">
        <v>654</v>
      </c>
      <c r="M2224" s="31" t="s">
        <v>152</v>
      </c>
      <c r="N2224" s="31" t="s">
        <v>190</v>
      </c>
      <c r="O2224" s="31"/>
      <c r="P2224" s="31" t="s">
        <v>4335</v>
      </c>
      <c r="Q2224" s="31"/>
      <c r="R2224" s="31" t="s">
        <v>93</v>
      </c>
      <c r="S2224" s="31" t="s">
        <v>815</v>
      </c>
      <c r="T2224" s="31" t="s">
        <v>15328</v>
      </c>
      <c r="U2224" s="31" t="s">
        <v>15322</v>
      </c>
      <c r="V2224" s="31"/>
      <c r="W2224" s="31"/>
      <c r="X2224" s="31" t="s">
        <v>15329</v>
      </c>
      <c r="Y2224" s="31"/>
      <c r="Z2224" s="31"/>
    </row>
    <row r="2225" ht="22.5" customHeight="1">
      <c r="A2225" s="30" t="s">
        <v>15330</v>
      </c>
      <c r="B2225" s="31" t="s">
        <v>15331</v>
      </c>
      <c r="C2225" s="33"/>
      <c r="D2225" s="31" t="s">
        <v>78</v>
      </c>
      <c r="E2225" s="31" t="s">
        <v>15332</v>
      </c>
      <c r="F2225" s="31" t="s">
        <v>15333</v>
      </c>
      <c r="G2225" s="31" t="s">
        <v>15334</v>
      </c>
      <c r="H2225" s="31" t="s">
        <v>82</v>
      </c>
      <c r="I2225" s="31" t="s">
        <v>11191</v>
      </c>
      <c r="J2225" s="31" t="s">
        <v>84</v>
      </c>
      <c r="K2225" s="31" t="s">
        <v>107</v>
      </c>
      <c r="L2225" s="31" t="s">
        <v>280</v>
      </c>
      <c r="M2225" s="31" t="s">
        <v>88</v>
      </c>
      <c r="N2225" s="31" t="s">
        <v>89</v>
      </c>
      <c r="O2225" s="31"/>
      <c r="P2225" s="31" t="s">
        <v>492</v>
      </c>
      <c r="Q2225" s="31"/>
      <c r="R2225" s="31"/>
      <c r="S2225" s="31" t="s">
        <v>5883</v>
      </c>
      <c r="T2225" s="31" t="s">
        <v>15335</v>
      </c>
      <c r="U2225" s="31" t="s">
        <v>15336</v>
      </c>
      <c r="V2225" s="31"/>
      <c r="W2225" s="31"/>
      <c r="X2225" s="31"/>
      <c r="Y2225" s="31"/>
      <c r="Z2225" s="31"/>
    </row>
    <row r="2226" ht="22.5" customHeight="1">
      <c r="A2226" s="30" t="s">
        <v>15337</v>
      </c>
      <c r="B2226" s="31" t="s">
        <v>15338</v>
      </c>
      <c r="C2226" s="33"/>
      <c r="D2226" s="31" t="s">
        <v>15339</v>
      </c>
      <c r="E2226" s="31" t="s">
        <v>15340</v>
      </c>
      <c r="F2226" s="31" t="s">
        <v>15341</v>
      </c>
      <c r="G2226" s="31" t="s">
        <v>162</v>
      </c>
      <c r="H2226" s="31" t="s">
        <v>142</v>
      </c>
      <c r="I2226" s="31" t="s">
        <v>814</v>
      </c>
      <c r="J2226" s="31" t="s">
        <v>377</v>
      </c>
      <c r="K2226" s="31" t="s">
        <v>107</v>
      </c>
      <c r="L2226" s="31" t="s">
        <v>654</v>
      </c>
      <c r="M2226" s="31" t="s">
        <v>155</v>
      </c>
      <c r="N2226" s="31" t="s">
        <v>52</v>
      </c>
      <c r="O2226" s="31"/>
      <c r="P2226" s="31" t="s">
        <v>186</v>
      </c>
      <c r="Q2226" s="31"/>
      <c r="R2226" s="31" t="s">
        <v>93</v>
      </c>
      <c r="S2226" s="31" t="s">
        <v>94</v>
      </c>
      <c r="T2226" s="31" t="s">
        <v>15342</v>
      </c>
      <c r="U2226" s="31" t="s">
        <v>15343</v>
      </c>
      <c r="V2226" s="31"/>
      <c r="W2226" s="31"/>
      <c r="X2226" s="31"/>
      <c r="Y2226" s="31"/>
      <c r="Z2226" s="31"/>
    </row>
    <row r="2227" ht="22.5" customHeight="1">
      <c r="A2227" s="30" t="s">
        <v>15344</v>
      </c>
      <c r="B2227" s="31" t="s">
        <v>15345</v>
      </c>
      <c r="C2227" s="33"/>
      <c r="D2227" s="31" t="s">
        <v>15346</v>
      </c>
      <c r="E2227" s="31" t="s">
        <v>15347</v>
      </c>
      <c r="F2227" s="31" t="s">
        <v>15348</v>
      </c>
      <c r="G2227" s="31" t="s">
        <v>36</v>
      </c>
      <c r="H2227" s="31" t="s">
        <v>142</v>
      </c>
      <c r="I2227" s="31" t="s">
        <v>225</v>
      </c>
      <c r="J2227" s="31" t="s">
        <v>84</v>
      </c>
      <c r="K2227" s="31" t="s">
        <v>173</v>
      </c>
      <c r="L2227" s="31" t="s">
        <v>280</v>
      </c>
      <c r="M2227" s="31" t="s">
        <v>108</v>
      </c>
      <c r="N2227" s="31" t="s">
        <v>101</v>
      </c>
      <c r="O2227" s="31"/>
      <c r="P2227" s="31" t="s">
        <v>1000</v>
      </c>
      <c r="Q2227" s="31"/>
      <c r="R2227" s="31" t="s">
        <v>93</v>
      </c>
      <c r="S2227" s="31" t="s">
        <v>94</v>
      </c>
      <c r="T2227" s="31" t="s">
        <v>15349</v>
      </c>
      <c r="U2227" s="31" t="s">
        <v>15350</v>
      </c>
      <c r="V2227" s="31"/>
      <c r="W2227" s="31"/>
      <c r="X2227" s="31"/>
      <c r="Y2227" s="31"/>
      <c r="Z2227" s="31"/>
    </row>
    <row r="2228" ht="22.5" customHeight="1">
      <c r="A2228" s="30" t="s">
        <v>15351</v>
      </c>
      <c r="B2228" s="31" t="s">
        <v>15352</v>
      </c>
      <c r="C2228" s="33"/>
      <c r="D2228" s="31" t="s">
        <v>15353</v>
      </c>
      <c r="E2228" s="31" t="s">
        <v>15354</v>
      </c>
      <c r="F2228" s="31"/>
      <c r="G2228" s="31" t="s">
        <v>36</v>
      </c>
      <c r="H2228" s="31" t="s">
        <v>142</v>
      </c>
      <c r="I2228" s="31" t="s">
        <v>15355</v>
      </c>
      <c r="J2228" s="31" t="s">
        <v>84</v>
      </c>
      <c r="K2228" s="31" t="s">
        <v>173</v>
      </c>
      <c r="L2228" s="31" t="s">
        <v>280</v>
      </c>
      <c r="M2228" s="31" t="s">
        <v>88</v>
      </c>
      <c r="N2228" s="31" t="s">
        <v>576</v>
      </c>
      <c r="O2228" s="31"/>
      <c r="P2228" s="31"/>
      <c r="Q2228" s="31"/>
      <c r="R2228" s="31"/>
      <c r="S2228" s="31"/>
      <c r="T2228" s="31" t="s">
        <v>15356</v>
      </c>
      <c r="U2228" s="31" t="s">
        <v>15357</v>
      </c>
      <c r="V2228" s="31"/>
      <c r="W2228" s="31"/>
      <c r="X2228" s="31"/>
      <c r="Y2228" s="31"/>
      <c r="Z2228" s="31"/>
    </row>
    <row r="2229" ht="22.5" customHeight="1">
      <c r="A2229" s="30" t="s">
        <v>15358</v>
      </c>
      <c r="B2229" s="31" t="s">
        <v>15359</v>
      </c>
      <c r="C2229" s="33"/>
      <c r="D2229" s="31" t="s">
        <v>15360</v>
      </c>
      <c r="E2229" s="31" t="s">
        <v>15361</v>
      </c>
      <c r="F2229" s="31"/>
      <c r="G2229" s="31" t="s">
        <v>36</v>
      </c>
      <c r="H2229" s="31" t="s">
        <v>142</v>
      </c>
      <c r="I2229" s="31" t="s">
        <v>225</v>
      </c>
      <c r="J2229" s="31" t="s">
        <v>377</v>
      </c>
      <c r="K2229" s="31" t="s">
        <v>85</v>
      </c>
      <c r="L2229" s="31" t="s">
        <v>86</v>
      </c>
      <c r="M2229" s="31" t="s">
        <v>88</v>
      </c>
      <c r="N2229" s="31" t="s">
        <v>576</v>
      </c>
      <c r="O2229" s="31"/>
      <c r="P2229" s="31"/>
      <c r="Q2229" s="31"/>
      <c r="R2229" s="31"/>
      <c r="S2229" s="31"/>
      <c r="T2229" s="31" t="s">
        <v>15362</v>
      </c>
      <c r="U2229" s="31" t="s">
        <v>15363</v>
      </c>
      <c r="V2229" s="31"/>
      <c r="W2229" s="31"/>
      <c r="X2229" s="31"/>
      <c r="Y2229" s="31"/>
      <c r="Z2229" s="31"/>
    </row>
    <row r="2230" ht="22.5" customHeight="1">
      <c r="A2230" s="30" t="s">
        <v>15364</v>
      </c>
      <c r="B2230" s="31" t="s">
        <v>15365</v>
      </c>
      <c r="C2230" s="33"/>
      <c r="D2230" s="31" t="s">
        <v>78</v>
      </c>
      <c r="E2230" s="31" t="s">
        <v>15366</v>
      </c>
      <c r="F2230" s="31"/>
      <c r="G2230" s="31"/>
      <c r="H2230" s="31" t="s">
        <v>82</v>
      </c>
      <c r="I2230" s="31"/>
      <c r="J2230" s="31"/>
      <c r="K2230" s="31"/>
      <c r="L2230" s="31"/>
      <c r="M2230" s="31"/>
      <c r="N2230" s="31"/>
      <c r="O2230" s="31"/>
      <c r="P2230" s="31"/>
      <c r="Q2230" s="31"/>
      <c r="R2230" s="31"/>
      <c r="S2230" s="31"/>
      <c r="T2230" s="31"/>
      <c r="U2230" s="31" t="s">
        <v>15367</v>
      </c>
      <c r="V2230" s="31"/>
      <c r="W2230" s="31"/>
      <c r="X2230" s="31"/>
      <c r="Y2230" s="31"/>
      <c r="Z2230" s="31"/>
    </row>
    <row r="2231" ht="22.5" customHeight="1">
      <c r="A2231" s="30" t="s">
        <v>15368</v>
      </c>
      <c r="B2231" s="31" t="s">
        <v>15369</v>
      </c>
      <c r="C2231" s="33"/>
      <c r="D2231" s="31" t="s">
        <v>15370</v>
      </c>
      <c r="E2231" s="31" t="s">
        <v>15371</v>
      </c>
      <c r="F2231" s="31"/>
      <c r="G2231" s="31" t="s">
        <v>25</v>
      </c>
      <c r="H2231" s="31" t="s">
        <v>142</v>
      </c>
      <c r="I2231" s="31" t="s">
        <v>15372</v>
      </c>
      <c r="J2231" s="31" t="s">
        <v>84</v>
      </c>
      <c r="K2231" s="31" t="s">
        <v>85</v>
      </c>
      <c r="L2231" s="31" t="s">
        <v>654</v>
      </c>
      <c r="M2231" s="31" t="s">
        <v>101</v>
      </c>
      <c r="N2231" s="31" t="s">
        <v>155</v>
      </c>
      <c r="O2231" s="31"/>
      <c r="P2231" s="31" t="s">
        <v>3992</v>
      </c>
      <c r="Q2231" s="31"/>
      <c r="R2231" s="31" t="s">
        <v>93</v>
      </c>
      <c r="S2231" s="31" t="s">
        <v>94</v>
      </c>
      <c r="T2231" s="31" t="s">
        <v>15373</v>
      </c>
      <c r="U2231" s="31" t="s">
        <v>15374</v>
      </c>
      <c r="V2231" s="30" t="s">
        <v>15375</v>
      </c>
      <c r="W2231" s="31"/>
      <c r="X2231" s="31"/>
      <c r="Y2231" s="31"/>
      <c r="Z2231" s="31"/>
    </row>
    <row r="2232" ht="22.5" customHeight="1">
      <c r="A2232" s="30" t="s">
        <v>15376</v>
      </c>
      <c r="B2232" s="31" t="s">
        <v>15377</v>
      </c>
      <c r="C2232" s="33"/>
      <c r="D2232" s="31" t="s">
        <v>78</v>
      </c>
      <c r="E2232" s="31" t="s">
        <v>15378</v>
      </c>
      <c r="F2232" s="31"/>
      <c r="G2232" s="31"/>
      <c r="H2232" s="31" t="s">
        <v>82</v>
      </c>
      <c r="I2232" s="31"/>
      <c r="J2232" s="31"/>
      <c r="K2232" s="31"/>
      <c r="L2232" s="31"/>
      <c r="M2232" s="31"/>
      <c r="N2232" s="31"/>
      <c r="O2232" s="31"/>
      <c r="P2232" s="31"/>
      <c r="Q2232" s="31"/>
      <c r="R2232" s="31"/>
      <c r="S2232" s="31"/>
      <c r="T2232" s="31"/>
      <c r="U2232" s="31" t="s">
        <v>15379</v>
      </c>
      <c r="V2232" s="31"/>
      <c r="W2232" s="31"/>
      <c r="X2232" s="31"/>
      <c r="Y2232" s="31"/>
      <c r="Z2232" s="31"/>
    </row>
    <row r="2233" ht="22.5" customHeight="1">
      <c r="A2233" s="30" t="s">
        <v>15380</v>
      </c>
      <c r="B2233" s="31" t="s">
        <v>15381</v>
      </c>
      <c r="C2233" s="33"/>
      <c r="D2233" s="31" t="s">
        <v>15382</v>
      </c>
      <c r="E2233" s="31" t="s">
        <v>15383</v>
      </c>
      <c r="F2233" s="31"/>
      <c r="G2233" s="31" t="s">
        <v>30</v>
      </c>
      <c r="H2233" s="31" t="s">
        <v>129</v>
      </c>
      <c r="I2233" s="31" t="s">
        <v>83</v>
      </c>
      <c r="J2233" s="31" t="s">
        <v>84</v>
      </c>
      <c r="K2233" s="31" t="s">
        <v>85</v>
      </c>
      <c r="L2233" s="31" t="s">
        <v>280</v>
      </c>
      <c r="M2233" s="31" t="s">
        <v>108</v>
      </c>
      <c r="N2233" s="31" t="s">
        <v>101</v>
      </c>
      <c r="O2233" s="31"/>
      <c r="P2233" s="31" t="s">
        <v>1000</v>
      </c>
      <c r="Q2233" s="31"/>
      <c r="R2233" s="31"/>
      <c r="S2233" s="31"/>
      <c r="T2233" s="31" t="s">
        <v>15384</v>
      </c>
      <c r="U2233" s="31" t="s">
        <v>15385</v>
      </c>
      <c r="V2233" s="30" t="s">
        <v>15386</v>
      </c>
      <c r="W2233" s="31"/>
      <c r="X2233" s="31"/>
      <c r="Y2233" s="31"/>
      <c r="Z2233" s="31"/>
    </row>
    <row r="2234" ht="22.5" customHeight="1">
      <c r="A2234" s="30" t="s">
        <v>15387</v>
      </c>
      <c r="B2234" s="31" t="s">
        <v>15388</v>
      </c>
      <c r="C2234" s="33"/>
      <c r="D2234" s="31" t="s">
        <v>78</v>
      </c>
      <c r="E2234" s="31" t="s">
        <v>15389</v>
      </c>
      <c r="F2234" s="31" t="s">
        <v>15390</v>
      </c>
      <c r="G2234" s="31" t="s">
        <v>25</v>
      </c>
      <c r="H2234" s="31" t="s">
        <v>82</v>
      </c>
      <c r="I2234" s="31" t="s">
        <v>585</v>
      </c>
      <c r="J2234" s="31" t="s">
        <v>377</v>
      </c>
      <c r="K2234" s="31" t="s">
        <v>107</v>
      </c>
      <c r="L2234" s="31" t="s">
        <v>226</v>
      </c>
      <c r="M2234" s="31" t="s">
        <v>185</v>
      </c>
      <c r="N2234" s="31" t="s">
        <v>41</v>
      </c>
      <c r="O2234" s="31"/>
      <c r="P2234" s="31" t="s">
        <v>492</v>
      </c>
      <c r="Q2234" s="31"/>
      <c r="R2234" s="31" t="s">
        <v>93</v>
      </c>
      <c r="S2234" s="31" t="s">
        <v>94</v>
      </c>
      <c r="T2234" s="31" t="s">
        <v>15391</v>
      </c>
      <c r="U2234" s="31" t="s">
        <v>15392</v>
      </c>
      <c r="V2234" s="31"/>
      <c r="W2234" s="31"/>
      <c r="X2234" s="31"/>
      <c r="Y2234" s="31"/>
      <c r="Z2234" s="31"/>
    </row>
    <row r="2235" ht="22.5" customHeight="1">
      <c r="A2235" s="30" t="s">
        <v>15393</v>
      </c>
      <c r="B2235" s="31" t="s">
        <v>15394</v>
      </c>
      <c r="C2235" s="33"/>
      <c r="D2235" s="31" t="s">
        <v>78</v>
      </c>
      <c r="E2235" s="31" t="s">
        <v>15395</v>
      </c>
      <c r="F2235" s="31"/>
      <c r="G2235" s="31"/>
      <c r="H2235" s="31" t="s">
        <v>82</v>
      </c>
      <c r="I2235" s="31"/>
      <c r="J2235" s="31"/>
      <c r="K2235" s="31"/>
      <c r="L2235" s="31"/>
      <c r="M2235" s="31"/>
      <c r="N2235" s="31"/>
      <c r="O2235" s="31"/>
      <c r="P2235" s="31"/>
      <c r="Q2235" s="31"/>
      <c r="R2235" s="31"/>
      <c r="S2235" s="31"/>
      <c r="T2235" s="31" t="s">
        <v>12341</v>
      </c>
      <c r="U2235" s="31" t="s">
        <v>15396</v>
      </c>
      <c r="V2235" s="31"/>
      <c r="W2235" s="31"/>
      <c r="X2235" s="31"/>
      <c r="Y2235" s="31"/>
      <c r="Z2235" s="31"/>
    </row>
    <row r="2236" ht="22.5" customHeight="1">
      <c r="A2236" s="30" t="s">
        <v>15397</v>
      </c>
      <c r="B2236" s="31" t="s">
        <v>15398</v>
      </c>
      <c r="C2236" s="33"/>
      <c r="D2236" s="31" t="s">
        <v>78</v>
      </c>
      <c r="E2236" s="31" t="s">
        <v>15399</v>
      </c>
      <c r="F2236" s="31" t="s">
        <v>15400</v>
      </c>
      <c r="G2236" s="31" t="s">
        <v>1054</v>
      </c>
      <c r="H2236" s="31" t="s">
        <v>82</v>
      </c>
      <c r="I2236" s="31" t="s">
        <v>490</v>
      </c>
      <c r="J2236" s="31" t="s">
        <v>84</v>
      </c>
      <c r="K2236" s="31" t="s">
        <v>85</v>
      </c>
      <c r="L2236" s="31" t="s">
        <v>86</v>
      </c>
      <c r="M2236" s="39" t="s">
        <v>227</v>
      </c>
      <c r="N2236" s="39" t="s">
        <v>228</v>
      </c>
      <c r="O2236" s="31"/>
      <c r="P2236" s="31" t="s">
        <v>3013</v>
      </c>
      <c r="Q2236" s="31"/>
      <c r="R2236" s="31"/>
      <c r="S2236" s="31" t="s">
        <v>4055</v>
      </c>
      <c r="T2236" s="31" t="s">
        <v>15401</v>
      </c>
      <c r="U2236" s="31" t="s">
        <v>15402</v>
      </c>
      <c r="V2236" s="31"/>
      <c r="W2236" s="31"/>
      <c r="X2236" s="31"/>
      <c r="Y2236" s="31"/>
      <c r="Z2236" s="31"/>
    </row>
    <row r="2237" ht="22.5" customHeight="1">
      <c r="A2237" s="30" t="s">
        <v>15403</v>
      </c>
      <c r="B2237" s="31" t="s">
        <v>15404</v>
      </c>
      <c r="C2237" s="33"/>
      <c r="D2237" s="31" t="s">
        <v>78</v>
      </c>
      <c r="E2237" s="31" t="s">
        <v>15405</v>
      </c>
      <c r="F2237" s="31"/>
      <c r="G2237" s="31"/>
      <c r="H2237" s="31" t="s">
        <v>82</v>
      </c>
      <c r="I2237" s="31"/>
      <c r="J2237" s="31"/>
      <c r="K2237" s="31"/>
      <c r="L2237" s="31"/>
      <c r="M2237" s="31"/>
      <c r="N2237" s="31"/>
      <c r="O2237" s="31"/>
      <c r="P2237" s="31"/>
      <c r="Q2237" s="31"/>
      <c r="R2237" s="31"/>
      <c r="S2237" s="31"/>
      <c r="T2237" s="31"/>
      <c r="U2237" s="31" t="s">
        <v>15406</v>
      </c>
      <c r="V2237" s="31"/>
      <c r="W2237" s="31"/>
      <c r="X2237" s="31"/>
      <c r="Y2237" s="31"/>
      <c r="Z2237" s="31"/>
    </row>
    <row r="2238" ht="22.5" customHeight="1">
      <c r="A2238" s="30" t="s">
        <v>15407</v>
      </c>
      <c r="B2238" s="39" t="s">
        <v>15408</v>
      </c>
      <c r="C2238" s="33"/>
      <c r="D2238" s="31" t="s">
        <v>15409</v>
      </c>
      <c r="E2238" s="31" t="s">
        <v>15410</v>
      </c>
      <c r="F2238" s="31"/>
      <c r="G2238" s="31" t="s">
        <v>35</v>
      </c>
      <c r="H2238" s="31" t="s">
        <v>142</v>
      </c>
      <c r="I2238" s="31" t="s">
        <v>925</v>
      </c>
      <c r="J2238" s="31" t="s">
        <v>377</v>
      </c>
      <c r="K2238" s="31" t="s">
        <v>173</v>
      </c>
      <c r="L2238" s="31"/>
      <c r="M2238" s="31" t="s">
        <v>52</v>
      </c>
      <c r="N2238" s="31" t="s">
        <v>569</v>
      </c>
      <c r="O2238" s="31"/>
      <c r="P2238" s="31"/>
      <c r="Q2238" s="31"/>
      <c r="R2238" s="31"/>
      <c r="S2238" s="31"/>
      <c r="T2238" s="31" t="s">
        <v>15411</v>
      </c>
      <c r="U2238" s="31" t="s">
        <v>15412</v>
      </c>
      <c r="V2238" s="31"/>
      <c r="W2238" s="31"/>
      <c r="X2238" s="31"/>
      <c r="Y2238" s="31"/>
      <c r="Z2238" s="31"/>
    </row>
    <row r="2239" ht="22.5" customHeight="1">
      <c r="A2239" s="30" t="s">
        <v>15413</v>
      </c>
      <c r="B2239" s="39" t="s">
        <v>15414</v>
      </c>
      <c r="C2239" s="33"/>
      <c r="D2239" s="31" t="s">
        <v>15415</v>
      </c>
      <c r="E2239" s="31" t="s">
        <v>15416</v>
      </c>
      <c r="F2239" s="31"/>
      <c r="G2239" s="31" t="s">
        <v>35</v>
      </c>
      <c r="H2239" s="31" t="s">
        <v>142</v>
      </c>
      <c r="I2239" s="31" t="s">
        <v>1722</v>
      </c>
      <c r="J2239" s="31" t="s">
        <v>84</v>
      </c>
      <c r="K2239" s="31" t="s">
        <v>107</v>
      </c>
      <c r="L2239" s="31" t="s">
        <v>654</v>
      </c>
      <c r="M2239" s="31" t="s">
        <v>89</v>
      </c>
      <c r="N2239" s="31" t="s">
        <v>108</v>
      </c>
      <c r="O2239" s="31"/>
      <c r="P2239" s="31" t="s">
        <v>2144</v>
      </c>
      <c r="Q2239" s="31"/>
      <c r="R2239" s="31" t="s">
        <v>93</v>
      </c>
      <c r="S2239" s="31" t="s">
        <v>94</v>
      </c>
      <c r="T2239" s="31" t="s">
        <v>15417</v>
      </c>
      <c r="U2239" s="31" t="s">
        <v>15412</v>
      </c>
      <c r="V2239" s="30" t="s">
        <v>15418</v>
      </c>
      <c r="W2239" s="31"/>
      <c r="X2239" s="31"/>
      <c r="Y2239" s="31"/>
      <c r="Z2239" s="31"/>
    </row>
    <row r="2240" ht="22.5" customHeight="1">
      <c r="A2240" s="30" t="s">
        <v>15419</v>
      </c>
      <c r="B2240" s="31" t="s">
        <v>15420</v>
      </c>
      <c r="C2240" s="33"/>
      <c r="D2240" s="31" t="s">
        <v>15421</v>
      </c>
      <c r="E2240" s="31" t="s">
        <v>15422</v>
      </c>
      <c r="F2240" s="31"/>
      <c r="G2240" s="31" t="s">
        <v>29</v>
      </c>
      <c r="H2240" s="31" t="s">
        <v>142</v>
      </c>
      <c r="I2240" s="31"/>
      <c r="J2240" s="31"/>
      <c r="K2240" s="31"/>
      <c r="L2240" s="31"/>
      <c r="M2240" s="31"/>
      <c r="N2240" s="31"/>
      <c r="O2240" s="31"/>
      <c r="P2240" s="31"/>
      <c r="Q2240" s="31"/>
      <c r="R2240" s="31"/>
      <c r="S2240" s="31"/>
      <c r="T2240" s="31" t="s">
        <v>15423</v>
      </c>
      <c r="U2240" s="31" t="s">
        <v>15424</v>
      </c>
      <c r="V2240" s="31"/>
      <c r="W2240" s="31"/>
      <c r="X2240" s="31"/>
      <c r="Y2240" s="31"/>
      <c r="Z2240" s="31"/>
    </row>
    <row r="2241" ht="22.5" customHeight="1">
      <c r="A2241" s="30" t="s">
        <v>15425</v>
      </c>
      <c r="B2241" s="31" t="s">
        <v>15426</v>
      </c>
      <c r="C2241" s="33"/>
      <c r="D2241" s="31" t="s">
        <v>15427</v>
      </c>
      <c r="E2241" s="31" t="s">
        <v>15428</v>
      </c>
      <c r="F2241" s="31"/>
      <c r="G2241" s="31" t="s">
        <v>25</v>
      </c>
      <c r="H2241" s="31" t="s">
        <v>142</v>
      </c>
      <c r="I2241" s="31" t="s">
        <v>319</v>
      </c>
      <c r="J2241" s="31" t="s">
        <v>84</v>
      </c>
      <c r="K2241" s="31" t="s">
        <v>107</v>
      </c>
      <c r="L2241" s="31" t="s">
        <v>280</v>
      </c>
      <c r="M2241" s="31" t="s">
        <v>542</v>
      </c>
      <c r="N2241" s="31" t="s">
        <v>41</v>
      </c>
      <c r="O2241" s="31"/>
      <c r="P2241" s="31"/>
      <c r="Q2241" s="31"/>
      <c r="R2241" s="31"/>
      <c r="S2241" s="31"/>
      <c r="T2241" s="31" t="s">
        <v>15429</v>
      </c>
      <c r="U2241" s="31" t="s">
        <v>15430</v>
      </c>
      <c r="V2241" s="31"/>
      <c r="W2241" s="31"/>
      <c r="X2241" s="31"/>
      <c r="Y2241" s="31"/>
      <c r="Z2241" s="31"/>
    </row>
    <row r="2242" ht="22.5" customHeight="1">
      <c r="A2242" s="30" t="s">
        <v>15431</v>
      </c>
      <c r="B2242" s="31" t="s">
        <v>15432</v>
      </c>
      <c r="C2242" s="33"/>
      <c r="D2242" s="31" t="s">
        <v>15433</v>
      </c>
      <c r="E2242" s="31" t="s">
        <v>15434</v>
      </c>
      <c r="F2242" s="31"/>
      <c r="G2242" s="31" t="s">
        <v>29</v>
      </c>
      <c r="H2242" s="31" t="s">
        <v>142</v>
      </c>
      <c r="I2242" s="31" t="s">
        <v>877</v>
      </c>
      <c r="J2242" s="31" t="s">
        <v>84</v>
      </c>
      <c r="K2242" s="31" t="s">
        <v>173</v>
      </c>
      <c r="L2242" s="31" t="s">
        <v>280</v>
      </c>
      <c r="M2242" s="31" t="s">
        <v>52</v>
      </c>
      <c r="N2242" s="31" t="s">
        <v>144</v>
      </c>
      <c r="O2242" s="31"/>
      <c r="P2242" s="31"/>
      <c r="Q2242" s="31"/>
      <c r="R2242" s="31"/>
      <c r="S2242" s="31"/>
      <c r="T2242" s="31" t="s">
        <v>15435</v>
      </c>
      <c r="U2242" s="31" t="s">
        <v>15436</v>
      </c>
      <c r="V2242" s="31"/>
      <c r="W2242" s="31"/>
      <c r="X2242" s="31"/>
      <c r="Y2242" s="31"/>
      <c r="Z2242" s="31"/>
    </row>
    <row r="2243" ht="22.5" customHeight="1">
      <c r="A2243" s="30" t="s">
        <v>15437</v>
      </c>
      <c r="B2243" s="31" t="s">
        <v>15438</v>
      </c>
      <c r="C2243" s="33"/>
      <c r="D2243" s="31" t="s">
        <v>15439</v>
      </c>
      <c r="E2243" s="31" t="s">
        <v>15440</v>
      </c>
      <c r="F2243" s="31"/>
      <c r="G2243" s="31" t="s">
        <v>29</v>
      </c>
      <c r="H2243" s="31" t="s">
        <v>142</v>
      </c>
      <c r="I2243" s="31"/>
      <c r="J2243" s="31"/>
      <c r="K2243" s="31"/>
      <c r="L2243" s="31"/>
      <c r="M2243" s="31"/>
      <c r="N2243" s="31"/>
      <c r="O2243" s="31"/>
      <c r="P2243" s="31"/>
      <c r="Q2243" s="31"/>
      <c r="R2243" s="31"/>
      <c r="S2243" s="31"/>
      <c r="T2243" s="31" t="s">
        <v>15441</v>
      </c>
      <c r="U2243" s="31" t="s">
        <v>15442</v>
      </c>
      <c r="V2243" s="31"/>
      <c r="W2243" s="31"/>
      <c r="X2243" s="31"/>
      <c r="Y2243" s="31"/>
      <c r="Z2243" s="31"/>
    </row>
    <row r="2244" ht="22.5" customHeight="1">
      <c r="A2244" s="30" t="s">
        <v>15443</v>
      </c>
      <c r="B2244" s="31" t="s">
        <v>15444</v>
      </c>
      <c r="C2244" s="32" t="s">
        <v>10</v>
      </c>
      <c r="D2244" s="31" t="s">
        <v>15445</v>
      </c>
      <c r="E2244" s="31" t="s">
        <v>15446</v>
      </c>
      <c r="F2244" s="31"/>
      <c r="G2244" s="31" t="s">
        <v>29</v>
      </c>
      <c r="H2244" s="31" t="s">
        <v>142</v>
      </c>
      <c r="I2244" s="31" t="s">
        <v>319</v>
      </c>
      <c r="J2244" s="31" t="s">
        <v>84</v>
      </c>
      <c r="K2244" s="31" t="s">
        <v>107</v>
      </c>
      <c r="L2244" s="31" t="s">
        <v>654</v>
      </c>
      <c r="M2244" s="39" t="s">
        <v>228</v>
      </c>
      <c r="N2244" s="31" t="s">
        <v>155</v>
      </c>
      <c r="O2244" s="31"/>
      <c r="P2244" s="31" t="s">
        <v>1785</v>
      </c>
      <c r="Q2244" s="31"/>
      <c r="R2244" s="31" t="s">
        <v>93</v>
      </c>
      <c r="S2244" s="31" t="s">
        <v>815</v>
      </c>
      <c r="T2244" s="31" t="s">
        <v>15447</v>
      </c>
      <c r="U2244" s="31" t="s">
        <v>15448</v>
      </c>
      <c r="V2244" s="30" t="s">
        <v>15449</v>
      </c>
      <c r="W2244" s="31"/>
      <c r="X2244" s="39" t="s">
        <v>15450</v>
      </c>
      <c r="Y2244" s="31"/>
      <c r="Z2244" s="31"/>
    </row>
    <row r="2245" ht="22.5" customHeight="1">
      <c r="A2245" s="30" t="s">
        <v>15451</v>
      </c>
      <c r="B2245" s="31" t="s">
        <v>15452</v>
      </c>
      <c r="C2245" s="33"/>
      <c r="D2245" s="31" t="s">
        <v>15453</v>
      </c>
      <c r="E2245" s="31" t="s">
        <v>15454</v>
      </c>
      <c r="F2245" s="31"/>
      <c r="G2245" s="31" t="s">
        <v>29</v>
      </c>
      <c r="H2245" s="31" t="s">
        <v>142</v>
      </c>
      <c r="I2245" s="31" t="s">
        <v>444</v>
      </c>
      <c r="J2245" s="31" t="s">
        <v>84</v>
      </c>
      <c r="K2245" s="31" t="s">
        <v>173</v>
      </c>
      <c r="L2245" s="31" t="s">
        <v>280</v>
      </c>
      <c r="M2245" s="31" t="s">
        <v>108</v>
      </c>
      <c r="N2245" s="31" t="s">
        <v>502</v>
      </c>
      <c r="O2245" s="31"/>
      <c r="P2245" s="31"/>
      <c r="Q2245" s="31"/>
      <c r="R2245" s="31"/>
      <c r="S2245" s="31"/>
      <c r="T2245" s="31" t="s">
        <v>15455</v>
      </c>
      <c r="U2245" s="31" t="s">
        <v>15456</v>
      </c>
      <c r="V2245" s="31"/>
      <c r="W2245" s="31"/>
      <c r="X2245" s="31"/>
      <c r="Y2245" s="31"/>
      <c r="Z2245" s="31"/>
    </row>
    <row r="2246" ht="22.5" customHeight="1">
      <c r="A2246" s="30" t="s">
        <v>15457</v>
      </c>
      <c r="B2246" s="31" t="s">
        <v>15458</v>
      </c>
      <c r="C2246" s="33"/>
      <c r="D2246" s="31" t="s">
        <v>15459</v>
      </c>
      <c r="E2246" s="31" t="s">
        <v>15460</v>
      </c>
      <c r="F2246" s="31"/>
      <c r="G2246" s="31" t="s">
        <v>25</v>
      </c>
      <c r="H2246" s="31" t="s">
        <v>142</v>
      </c>
      <c r="I2246" s="31" t="s">
        <v>444</v>
      </c>
      <c r="J2246" s="31" t="s">
        <v>84</v>
      </c>
      <c r="K2246" s="31" t="s">
        <v>107</v>
      </c>
      <c r="L2246" s="31" t="s">
        <v>280</v>
      </c>
      <c r="M2246" s="31" t="s">
        <v>542</v>
      </c>
      <c r="N2246" s="31" t="s">
        <v>41</v>
      </c>
      <c r="O2246" s="31"/>
      <c r="P2246" s="31"/>
      <c r="Q2246" s="31"/>
      <c r="R2246" s="31"/>
      <c r="S2246" s="31"/>
      <c r="T2246" s="31" t="s">
        <v>15461</v>
      </c>
      <c r="U2246" s="31" t="s">
        <v>15462</v>
      </c>
      <c r="V2246" s="31"/>
      <c r="W2246" s="31"/>
      <c r="X2246" s="31"/>
      <c r="Y2246" s="31"/>
      <c r="Z2246" s="31"/>
    </row>
    <row r="2247" ht="22.5" customHeight="1">
      <c r="A2247" s="30" t="s">
        <v>15463</v>
      </c>
      <c r="B2247" s="31" t="s">
        <v>15464</v>
      </c>
      <c r="C2247" s="33"/>
      <c r="D2247" s="31" t="s">
        <v>15465</v>
      </c>
      <c r="E2247" s="31" t="s">
        <v>15466</v>
      </c>
      <c r="F2247" s="31"/>
      <c r="G2247" s="31" t="s">
        <v>25</v>
      </c>
      <c r="H2247" s="31" t="s">
        <v>129</v>
      </c>
      <c r="I2247" s="31" t="s">
        <v>490</v>
      </c>
      <c r="J2247" s="31" t="s">
        <v>84</v>
      </c>
      <c r="K2247" s="31" t="s">
        <v>173</v>
      </c>
      <c r="L2247" s="31" t="s">
        <v>280</v>
      </c>
      <c r="M2247" s="31" t="s">
        <v>89</v>
      </c>
      <c r="N2247" s="31" t="s">
        <v>108</v>
      </c>
      <c r="O2247" s="31"/>
      <c r="P2247" s="31" t="s">
        <v>109</v>
      </c>
      <c r="Q2247" s="31"/>
      <c r="R2247" s="31"/>
      <c r="S2247" s="31"/>
      <c r="T2247" s="31" t="s">
        <v>15467</v>
      </c>
      <c r="U2247" s="31" t="s">
        <v>15468</v>
      </c>
      <c r="V2247" s="30" t="s">
        <v>15469</v>
      </c>
      <c r="W2247" s="31"/>
      <c r="X2247" s="31"/>
      <c r="Y2247" s="31"/>
      <c r="Z2247" s="31"/>
    </row>
    <row r="2248" ht="22.5" customHeight="1">
      <c r="A2248" s="30" t="s">
        <v>15470</v>
      </c>
      <c r="B2248" s="31" t="s">
        <v>15471</v>
      </c>
      <c r="C2248" s="33"/>
      <c r="D2248" s="31" t="s">
        <v>15472</v>
      </c>
      <c r="E2248" s="31" t="s">
        <v>15473</v>
      </c>
      <c r="F2248" s="31" t="s">
        <v>15474</v>
      </c>
      <c r="G2248" s="31" t="s">
        <v>38</v>
      </c>
      <c r="H2248" s="31" t="s">
        <v>142</v>
      </c>
      <c r="I2248" s="31" t="s">
        <v>4021</v>
      </c>
      <c r="J2248" s="31" t="s">
        <v>84</v>
      </c>
      <c r="K2248" s="31" t="s">
        <v>107</v>
      </c>
      <c r="L2248" s="31" t="s">
        <v>226</v>
      </c>
      <c r="M2248" s="31" t="s">
        <v>542</v>
      </c>
      <c r="N2248" s="31" t="s">
        <v>41</v>
      </c>
      <c r="O2248" s="31"/>
      <c r="P2248" s="31"/>
      <c r="Q2248" s="31"/>
      <c r="R2248" s="31" t="s">
        <v>93</v>
      </c>
      <c r="S2248" s="31" t="s">
        <v>6312</v>
      </c>
      <c r="T2248" s="31" t="s">
        <v>15475</v>
      </c>
      <c r="U2248" s="31" t="s">
        <v>15476</v>
      </c>
      <c r="V2248" s="30" t="s">
        <v>15477</v>
      </c>
      <c r="W2248" s="31"/>
      <c r="X2248" s="31"/>
      <c r="Y2248" s="31" t="s">
        <v>15478</v>
      </c>
      <c r="Z2248" s="31" t="s">
        <v>15479</v>
      </c>
    </row>
    <row r="2249" ht="22.5" customHeight="1">
      <c r="A2249" s="30" t="s">
        <v>15480</v>
      </c>
      <c r="B2249" s="31" t="s">
        <v>15481</v>
      </c>
      <c r="C2249" s="33"/>
      <c r="D2249" s="31" t="s">
        <v>15482</v>
      </c>
      <c r="E2249" s="31" t="s">
        <v>15483</v>
      </c>
      <c r="F2249" s="31"/>
      <c r="G2249" s="31" t="s">
        <v>25</v>
      </c>
      <c r="H2249" s="31" t="s">
        <v>129</v>
      </c>
      <c r="I2249" s="31" t="s">
        <v>83</v>
      </c>
      <c r="J2249" s="31" t="s">
        <v>84</v>
      </c>
      <c r="K2249" s="31" t="s">
        <v>107</v>
      </c>
      <c r="L2249" s="31" t="s">
        <v>86</v>
      </c>
      <c r="M2249" s="31" t="s">
        <v>88</v>
      </c>
      <c r="N2249" s="31" t="s">
        <v>88</v>
      </c>
      <c r="O2249" s="31"/>
      <c r="P2249" s="31" t="s">
        <v>792</v>
      </c>
      <c r="Q2249" s="31"/>
      <c r="R2249" s="31" t="s">
        <v>93</v>
      </c>
      <c r="S2249" s="31" t="s">
        <v>5788</v>
      </c>
      <c r="T2249" s="31" t="s">
        <v>15484</v>
      </c>
      <c r="U2249" s="31" t="s">
        <v>15485</v>
      </c>
      <c r="V2249" s="30" t="s">
        <v>15486</v>
      </c>
      <c r="W2249" s="31" t="s">
        <v>801</v>
      </c>
      <c r="X2249" s="31" t="s">
        <v>5791</v>
      </c>
      <c r="Y2249" s="31"/>
      <c r="Z2249" s="31"/>
    </row>
    <row r="2250" ht="22.5" customHeight="1">
      <c r="A2250" s="30" t="s">
        <v>15487</v>
      </c>
      <c r="B2250" s="31" t="s">
        <v>15488</v>
      </c>
      <c r="C2250" s="33"/>
      <c r="D2250" s="31" t="s">
        <v>15489</v>
      </c>
      <c r="E2250" s="31" t="s">
        <v>15490</v>
      </c>
      <c r="F2250" s="31" t="s">
        <v>15491</v>
      </c>
      <c r="G2250" s="31" t="s">
        <v>68</v>
      </c>
      <c r="H2250" s="31" t="s">
        <v>142</v>
      </c>
      <c r="I2250" s="31" t="s">
        <v>83</v>
      </c>
      <c r="J2250" s="31" t="s">
        <v>84</v>
      </c>
      <c r="K2250" s="31" t="s">
        <v>107</v>
      </c>
      <c r="L2250" s="31" t="s">
        <v>226</v>
      </c>
      <c r="M2250" s="31" t="s">
        <v>88</v>
      </c>
      <c r="N2250" s="31" t="s">
        <v>88</v>
      </c>
      <c r="O2250" s="31"/>
      <c r="P2250" s="31"/>
      <c r="Q2250" s="31"/>
      <c r="R2250" s="31" t="s">
        <v>93</v>
      </c>
      <c r="S2250" s="31" t="s">
        <v>15492</v>
      </c>
      <c r="T2250" s="31" t="s">
        <v>15493</v>
      </c>
      <c r="U2250" s="31" t="s">
        <v>15494</v>
      </c>
      <c r="V2250" s="31"/>
      <c r="W2250" s="31"/>
      <c r="X2250" s="31" t="s">
        <v>802</v>
      </c>
      <c r="Y2250" s="31"/>
      <c r="Z2250" s="31"/>
    </row>
    <row r="2251" ht="22.5" customHeight="1">
      <c r="A2251" s="30" t="s">
        <v>15495</v>
      </c>
      <c r="B2251" s="31" t="s">
        <v>15496</v>
      </c>
      <c r="C2251" s="33"/>
      <c r="D2251" s="31" t="s">
        <v>78</v>
      </c>
      <c r="E2251" s="31" t="s">
        <v>15497</v>
      </c>
      <c r="F2251" s="31"/>
      <c r="G2251" s="31" t="s">
        <v>43</v>
      </c>
      <c r="H2251" s="31" t="s">
        <v>82</v>
      </c>
      <c r="I2251" s="31" t="s">
        <v>585</v>
      </c>
      <c r="J2251" s="31" t="s">
        <v>84</v>
      </c>
      <c r="K2251" s="31" t="s">
        <v>107</v>
      </c>
      <c r="L2251" s="31" t="s">
        <v>86</v>
      </c>
      <c r="M2251" s="31" t="s">
        <v>89</v>
      </c>
      <c r="N2251" s="31" t="s">
        <v>108</v>
      </c>
      <c r="O2251" s="31"/>
      <c r="P2251" s="31" t="s">
        <v>109</v>
      </c>
      <c r="Q2251" s="31"/>
      <c r="R2251" s="31"/>
      <c r="S2251" s="31" t="s">
        <v>133</v>
      </c>
      <c r="T2251" s="31" t="s">
        <v>15498</v>
      </c>
      <c r="U2251" s="31" t="s">
        <v>15499</v>
      </c>
      <c r="V2251" s="30" t="s">
        <v>15500</v>
      </c>
      <c r="W2251" s="31"/>
      <c r="X2251" s="31"/>
      <c r="Y2251" s="31"/>
      <c r="Z2251" s="31"/>
    </row>
    <row r="2252" ht="22.5" customHeight="1">
      <c r="A2252" s="30" t="s">
        <v>15501</v>
      </c>
      <c r="B2252" s="31" t="s">
        <v>15502</v>
      </c>
      <c r="C2252" s="33"/>
      <c r="D2252" s="31" t="s">
        <v>15503</v>
      </c>
      <c r="E2252" s="31" t="s">
        <v>15504</v>
      </c>
      <c r="F2252" s="31"/>
      <c r="G2252" s="31" t="s">
        <v>25</v>
      </c>
      <c r="H2252" s="31" t="s">
        <v>142</v>
      </c>
      <c r="I2252" s="31" t="s">
        <v>814</v>
      </c>
      <c r="J2252" s="31" t="s">
        <v>84</v>
      </c>
      <c r="K2252" s="31" t="s">
        <v>85</v>
      </c>
      <c r="L2252" s="31" t="s">
        <v>280</v>
      </c>
      <c r="M2252" s="31" t="s">
        <v>41</v>
      </c>
      <c r="N2252" s="31" t="s">
        <v>152</v>
      </c>
      <c r="O2252" s="31"/>
      <c r="P2252" s="31"/>
      <c r="Q2252" s="31"/>
      <c r="R2252" s="31"/>
      <c r="S2252" s="31"/>
      <c r="T2252" s="31" t="s">
        <v>15505</v>
      </c>
      <c r="U2252" s="31" t="s">
        <v>15506</v>
      </c>
      <c r="V2252" s="31"/>
      <c r="W2252" s="31"/>
      <c r="X2252" s="31"/>
      <c r="Y2252" s="31"/>
      <c r="Z2252" s="31"/>
    </row>
    <row r="2253" ht="22.5" customHeight="1">
      <c r="A2253" s="30" t="s">
        <v>15507</v>
      </c>
      <c r="B2253" s="31" t="s">
        <v>15508</v>
      </c>
      <c r="C2253" s="33"/>
      <c r="D2253" s="31" t="s">
        <v>15509</v>
      </c>
      <c r="E2253" s="31" t="s">
        <v>15510</v>
      </c>
      <c r="F2253" s="31"/>
      <c r="G2253" s="31" t="s">
        <v>38</v>
      </c>
      <c r="H2253" s="31" t="s">
        <v>142</v>
      </c>
      <c r="I2253" s="31" t="s">
        <v>6959</v>
      </c>
      <c r="J2253" s="31" t="s">
        <v>84</v>
      </c>
      <c r="K2253" s="31" t="s">
        <v>173</v>
      </c>
      <c r="L2253" s="31" t="s">
        <v>280</v>
      </c>
      <c r="M2253" s="31" t="s">
        <v>88</v>
      </c>
      <c r="N2253" s="31" t="s">
        <v>89</v>
      </c>
      <c r="O2253" s="31"/>
      <c r="P2253" s="31"/>
      <c r="Q2253" s="31"/>
      <c r="R2253" s="31"/>
      <c r="S2253" s="31"/>
      <c r="T2253" s="31" t="s">
        <v>15511</v>
      </c>
      <c r="U2253" s="31" t="s">
        <v>15512</v>
      </c>
      <c r="V2253" s="31"/>
      <c r="W2253" s="31"/>
      <c r="X2253" s="31"/>
      <c r="Y2253" s="31"/>
      <c r="Z2253" s="31"/>
    </row>
    <row r="2254" ht="22.5" customHeight="1">
      <c r="A2254" s="30" t="s">
        <v>15513</v>
      </c>
      <c r="B2254" s="31" t="s">
        <v>15514</v>
      </c>
      <c r="C2254" s="33"/>
      <c r="D2254" s="31" t="s">
        <v>15515</v>
      </c>
      <c r="E2254" s="31" t="s">
        <v>15516</v>
      </c>
      <c r="F2254" s="31" t="s">
        <v>15517</v>
      </c>
      <c r="G2254" s="31" t="s">
        <v>25</v>
      </c>
      <c r="H2254" s="31" t="s">
        <v>142</v>
      </c>
      <c r="I2254" s="31" t="s">
        <v>6959</v>
      </c>
      <c r="J2254" s="31" t="s">
        <v>84</v>
      </c>
      <c r="K2254" s="31" t="s">
        <v>173</v>
      </c>
      <c r="L2254" s="31" t="s">
        <v>226</v>
      </c>
      <c r="M2254" s="31" t="s">
        <v>108</v>
      </c>
      <c r="N2254" s="31" t="s">
        <v>101</v>
      </c>
      <c r="O2254" s="31" t="s">
        <v>15518</v>
      </c>
      <c r="P2254" s="31"/>
      <c r="Q2254" s="30" t="s">
        <v>15519</v>
      </c>
      <c r="R2254" s="31" t="s">
        <v>93</v>
      </c>
      <c r="S2254" s="31" t="s">
        <v>716</v>
      </c>
      <c r="T2254" s="31" t="s">
        <v>15520</v>
      </c>
      <c r="U2254" s="31" t="s">
        <v>15521</v>
      </c>
      <c r="V2254" s="31" t="s">
        <v>15522</v>
      </c>
      <c r="W2254" s="31"/>
      <c r="X2254" s="31"/>
      <c r="Y2254" s="31"/>
      <c r="Z2254" s="31"/>
    </row>
    <row r="2255" ht="22.5" customHeight="1">
      <c r="A2255" s="30" t="s">
        <v>15523</v>
      </c>
      <c r="B2255" s="31" t="s">
        <v>15524</v>
      </c>
      <c r="C2255" s="33"/>
      <c r="D2255" s="31" t="s">
        <v>15525</v>
      </c>
      <c r="E2255" s="31" t="s">
        <v>15526</v>
      </c>
      <c r="F2255" s="31" t="s">
        <v>15527</v>
      </c>
      <c r="G2255" s="31" t="s">
        <v>68</v>
      </c>
      <c r="H2255" s="31" t="s">
        <v>142</v>
      </c>
      <c r="I2255" s="31" t="s">
        <v>2483</v>
      </c>
      <c r="J2255" s="31" t="s">
        <v>84</v>
      </c>
      <c r="K2255" s="31" t="s">
        <v>85</v>
      </c>
      <c r="L2255" s="31" t="s">
        <v>280</v>
      </c>
      <c r="M2255" s="31" t="s">
        <v>185</v>
      </c>
      <c r="N2255" s="31" t="s">
        <v>41</v>
      </c>
      <c r="O2255" s="31"/>
      <c r="P2255" s="31"/>
      <c r="Q2255" s="31"/>
      <c r="R2255" s="31" t="s">
        <v>93</v>
      </c>
      <c r="S2255" s="31" t="s">
        <v>94</v>
      </c>
      <c r="T2255" s="31" t="s">
        <v>15528</v>
      </c>
      <c r="U2255" s="31" t="s">
        <v>15529</v>
      </c>
      <c r="V2255" s="31"/>
      <c r="W2255" s="31"/>
      <c r="X2255" s="31"/>
      <c r="Y2255" s="31"/>
      <c r="Z2255" s="31"/>
    </row>
    <row r="2256" ht="22.5" customHeight="1">
      <c r="A2256" s="30" t="s">
        <v>15530</v>
      </c>
      <c r="B2256" s="31" t="s">
        <v>15531</v>
      </c>
      <c r="C2256" s="33"/>
      <c r="D2256" s="31" t="s">
        <v>15532</v>
      </c>
      <c r="E2256" s="31" t="s">
        <v>15533</v>
      </c>
      <c r="F2256" s="31" t="s">
        <v>15534</v>
      </c>
      <c r="G2256" s="31" t="s">
        <v>35</v>
      </c>
      <c r="H2256" s="31" t="s">
        <v>142</v>
      </c>
      <c r="I2256" s="31" t="s">
        <v>1151</v>
      </c>
      <c r="J2256" s="31" t="s">
        <v>84</v>
      </c>
      <c r="K2256" s="31" t="s">
        <v>173</v>
      </c>
      <c r="L2256" s="31" t="s">
        <v>280</v>
      </c>
      <c r="M2256" s="31" t="s">
        <v>41</v>
      </c>
      <c r="N2256" s="31" t="s">
        <v>120</v>
      </c>
      <c r="O2256" s="31"/>
      <c r="P2256" s="31" t="s">
        <v>281</v>
      </c>
      <c r="Q2256" s="30" t="s">
        <v>15535</v>
      </c>
      <c r="R2256" s="31" t="s">
        <v>93</v>
      </c>
      <c r="S2256" s="31" t="s">
        <v>842</v>
      </c>
      <c r="T2256" s="31" t="s">
        <v>15536</v>
      </c>
      <c r="U2256" s="31" t="s">
        <v>15537</v>
      </c>
      <c r="V2256" s="30" t="s">
        <v>15538</v>
      </c>
      <c r="W2256" s="31"/>
      <c r="X2256" s="31"/>
      <c r="Y2256" s="31"/>
      <c r="Z2256" s="31"/>
    </row>
    <row r="2257" ht="22.5" customHeight="1">
      <c r="A2257" s="30" t="s">
        <v>15539</v>
      </c>
      <c r="B2257" s="31" t="s">
        <v>15540</v>
      </c>
      <c r="C2257" s="33"/>
      <c r="D2257" s="31" t="s">
        <v>15541</v>
      </c>
      <c r="E2257" s="31" t="s">
        <v>15542</v>
      </c>
      <c r="F2257" s="31"/>
      <c r="G2257" s="31" t="s">
        <v>30</v>
      </c>
      <c r="H2257" s="31" t="s">
        <v>142</v>
      </c>
      <c r="I2257" s="31"/>
      <c r="J2257" s="31"/>
      <c r="K2257" s="31"/>
      <c r="L2257" s="31"/>
      <c r="M2257" s="31"/>
      <c r="N2257" s="31"/>
      <c r="O2257" s="31"/>
      <c r="P2257" s="31"/>
      <c r="Q2257" s="31"/>
      <c r="R2257" s="31"/>
      <c r="S2257" s="31"/>
      <c r="T2257" s="31" t="s">
        <v>15543</v>
      </c>
      <c r="U2257" s="31" t="s">
        <v>15544</v>
      </c>
      <c r="V2257" s="31"/>
      <c r="W2257" s="31"/>
      <c r="X2257" s="31"/>
      <c r="Y2257" s="31"/>
      <c r="Z2257" s="31"/>
    </row>
    <row r="2258" ht="22.5" customHeight="1">
      <c r="A2258" s="30" t="s">
        <v>15545</v>
      </c>
      <c r="B2258" s="31" t="s">
        <v>15546</v>
      </c>
      <c r="C2258" s="33"/>
      <c r="D2258" s="31" t="s">
        <v>15547</v>
      </c>
      <c r="E2258" s="31" t="s">
        <v>15548</v>
      </c>
      <c r="F2258" s="31"/>
      <c r="G2258" s="31" t="s">
        <v>30</v>
      </c>
      <c r="H2258" s="31" t="s">
        <v>142</v>
      </c>
      <c r="I2258" s="31"/>
      <c r="J2258" s="31"/>
      <c r="K2258" s="31"/>
      <c r="L2258" s="31"/>
      <c r="M2258" s="31"/>
      <c r="N2258" s="31"/>
      <c r="O2258" s="31"/>
      <c r="P2258" s="31"/>
      <c r="Q2258" s="31"/>
      <c r="R2258" s="31"/>
      <c r="S2258" s="31"/>
      <c r="T2258" s="31" t="s">
        <v>15549</v>
      </c>
      <c r="U2258" s="31" t="s">
        <v>15550</v>
      </c>
      <c r="V2258" s="31"/>
      <c r="W2258" s="31"/>
      <c r="X2258" s="31"/>
      <c r="Y2258" s="31"/>
      <c r="Z2258" s="31"/>
    </row>
    <row r="2259" ht="22.5" customHeight="1">
      <c r="A2259" s="30" t="s">
        <v>15551</v>
      </c>
      <c r="B2259" s="31" t="s">
        <v>15552</v>
      </c>
      <c r="C2259" s="33"/>
      <c r="D2259" s="31" t="s">
        <v>78</v>
      </c>
      <c r="E2259" s="31" t="s">
        <v>15553</v>
      </c>
      <c r="F2259" s="31"/>
      <c r="G2259" s="31" t="s">
        <v>25</v>
      </c>
      <c r="H2259" s="31" t="s">
        <v>82</v>
      </c>
      <c r="I2259" s="31"/>
      <c r="J2259" s="31"/>
      <c r="K2259" s="31"/>
      <c r="L2259" s="31"/>
      <c r="M2259" s="31"/>
      <c r="N2259" s="31"/>
      <c r="O2259" s="31"/>
      <c r="P2259" s="31"/>
      <c r="Q2259" s="31"/>
      <c r="R2259" s="31"/>
      <c r="S2259" s="31"/>
      <c r="T2259" s="31" t="s">
        <v>15554</v>
      </c>
      <c r="U2259" s="31" t="s">
        <v>15555</v>
      </c>
      <c r="V2259" s="31"/>
      <c r="W2259" s="31"/>
      <c r="X2259" s="31"/>
      <c r="Y2259" s="31"/>
      <c r="Z2259" s="31"/>
    </row>
    <row r="2260" ht="22.5" customHeight="1">
      <c r="A2260" s="30" t="s">
        <v>15556</v>
      </c>
      <c r="B2260" s="31" t="s">
        <v>15557</v>
      </c>
      <c r="C2260" s="33"/>
      <c r="D2260" s="31" t="s">
        <v>78</v>
      </c>
      <c r="E2260" s="31" t="s">
        <v>15558</v>
      </c>
      <c r="F2260" s="31" t="s">
        <v>15559</v>
      </c>
      <c r="G2260" s="31" t="s">
        <v>25</v>
      </c>
      <c r="H2260" s="31" t="s">
        <v>82</v>
      </c>
      <c r="I2260" s="31" t="s">
        <v>83</v>
      </c>
      <c r="J2260" s="31" t="s">
        <v>377</v>
      </c>
      <c r="K2260" s="31" t="s">
        <v>85</v>
      </c>
      <c r="L2260" s="31" t="s">
        <v>280</v>
      </c>
      <c r="M2260" s="31" t="s">
        <v>108</v>
      </c>
      <c r="N2260" s="31" t="s">
        <v>41</v>
      </c>
      <c r="O2260" s="31"/>
      <c r="P2260" s="31" t="s">
        <v>492</v>
      </c>
      <c r="Q2260" s="31"/>
      <c r="R2260" s="31"/>
      <c r="S2260" s="31"/>
      <c r="T2260" s="31" t="s">
        <v>666</v>
      </c>
      <c r="U2260" s="31" t="s">
        <v>15560</v>
      </c>
      <c r="V2260" s="31"/>
      <c r="W2260" s="31"/>
      <c r="X2260" s="31"/>
      <c r="Y2260" s="31"/>
      <c r="Z2260" s="31"/>
    </row>
    <row r="2261" ht="22.5" customHeight="1">
      <c r="A2261" s="30" t="s">
        <v>15561</v>
      </c>
      <c r="B2261" s="31" t="s">
        <v>15562</v>
      </c>
      <c r="C2261" s="33"/>
      <c r="D2261" s="31" t="s">
        <v>78</v>
      </c>
      <c r="E2261" s="31" t="s">
        <v>15563</v>
      </c>
      <c r="F2261" s="31"/>
      <c r="G2261" s="31"/>
      <c r="H2261" s="31" t="s">
        <v>82</v>
      </c>
      <c r="I2261" s="31"/>
      <c r="J2261" s="31"/>
      <c r="K2261" s="31"/>
      <c r="L2261" s="31"/>
      <c r="M2261" s="31"/>
      <c r="N2261" s="31"/>
      <c r="O2261" s="31"/>
      <c r="P2261" s="31"/>
      <c r="Q2261" s="31"/>
      <c r="R2261" s="31"/>
      <c r="S2261" s="31"/>
      <c r="T2261" s="31" t="s">
        <v>15564</v>
      </c>
      <c r="U2261" s="31" t="s">
        <v>15565</v>
      </c>
      <c r="V2261" s="31"/>
      <c r="W2261" s="31"/>
      <c r="X2261" s="31"/>
      <c r="Y2261" s="31"/>
      <c r="Z2261" s="31"/>
    </row>
    <row r="2262" ht="22.5" customHeight="1">
      <c r="A2262" s="30" t="s">
        <v>15566</v>
      </c>
      <c r="B2262" s="31" t="s">
        <v>15567</v>
      </c>
      <c r="C2262" s="33"/>
      <c r="D2262" s="31" t="s">
        <v>78</v>
      </c>
      <c r="E2262" s="31" t="s">
        <v>15568</v>
      </c>
      <c r="F2262" s="31"/>
      <c r="G2262" s="31"/>
      <c r="H2262" s="31" t="s">
        <v>82</v>
      </c>
      <c r="I2262" s="31"/>
      <c r="J2262" s="31"/>
      <c r="K2262" s="31"/>
      <c r="L2262" s="31"/>
      <c r="M2262" s="31"/>
      <c r="N2262" s="31"/>
      <c r="O2262" s="31"/>
      <c r="P2262" s="31"/>
      <c r="Q2262" s="31"/>
      <c r="R2262" s="31"/>
      <c r="S2262" s="31"/>
      <c r="T2262" s="31"/>
      <c r="U2262" s="31" t="s">
        <v>15569</v>
      </c>
      <c r="V2262" s="31"/>
      <c r="W2262" s="31"/>
      <c r="X2262" s="31"/>
      <c r="Y2262" s="31"/>
      <c r="Z2262" s="31"/>
    </row>
    <row r="2263" ht="22.5" customHeight="1">
      <c r="A2263" s="30" t="s">
        <v>15570</v>
      </c>
      <c r="B2263" s="31" t="s">
        <v>15571</v>
      </c>
      <c r="C2263" s="33"/>
      <c r="D2263" s="31" t="s">
        <v>78</v>
      </c>
      <c r="E2263" s="31" t="s">
        <v>15572</v>
      </c>
      <c r="F2263" s="31"/>
      <c r="G2263" s="31" t="s">
        <v>25</v>
      </c>
      <c r="H2263" s="31" t="s">
        <v>82</v>
      </c>
      <c r="I2263" s="31" t="s">
        <v>596</v>
      </c>
      <c r="J2263" s="31" t="s">
        <v>84</v>
      </c>
      <c r="K2263" s="31" t="s">
        <v>85</v>
      </c>
      <c r="L2263" s="31" t="s">
        <v>280</v>
      </c>
      <c r="M2263" s="31" t="s">
        <v>120</v>
      </c>
      <c r="N2263" s="31" t="s">
        <v>88</v>
      </c>
      <c r="O2263" s="31"/>
      <c r="P2263" s="31" t="s">
        <v>851</v>
      </c>
      <c r="Q2263" s="31"/>
      <c r="R2263" s="31"/>
      <c r="S2263" s="31"/>
      <c r="T2263" s="31" t="s">
        <v>15573</v>
      </c>
      <c r="U2263" s="31" t="s">
        <v>15574</v>
      </c>
      <c r="V2263" s="30" t="s">
        <v>15575</v>
      </c>
      <c r="W2263" s="31"/>
      <c r="X2263" s="31"/>
      <c r="Y2263" s="31"/>
      <c r="Z2263" s="31"/>
    </row>
    <row r="2264" ht="22.5" customHeight="1">
      <c r="A2264" s="30" t="s">
        <v>15576</v>
      </c>
      <c r="B2264" s="31" t="s">
        <v>15577</v>
      </c>
      <c r="C2264" s="33"/>
      <c r="D2264" s="31" t="s">
        <v>78</v>
      </c>
      <c r="E2264" s="31" t="s">
        <v>15578</v>
      </c>
      <c r="F2264" s="31" t="s">
        <v>15579</v>
      </c>
      <c r="G2264" s="31" t="s">
        <v>9734</v>
      </c>
      <c r="H2264" s="31" t="s">
        <v>82</v>
      </c>
      <c r="I2264" s="31" t="s">
        <v>83</v>
      </c>
      <c r="J2264" s="31" t="s">
        <v>84</v>
      </c>
      <c r="K2264" s="31" t="s">
        <v>107</v>
      </c>
      <c r="L2264" s="31" t="s">
        <v>86</v>
      </c>
      <c r="M2264" s="31" t="s">
        <v>120</v>
      </c>
      <c r="N2264" s="31" t="s">
        <v>88</v>
      </c>
      <c r="O2264" s="31"/>
      <c r="P2264" s="31" t="s">
        <v>628</v>
      </c>
      <c r="Q2264" s="31"/>
      <c r="R2264" s="31"/>
      <c r="S2264" s="31"/>
      <c r="T2264" s="31" t="s">
        <v>15580</v>
      </c>
      <c r="U2264" s="31" t="s">
        <v>15581</v>
      </c>
      <c r="V2264" s="31"/>
      <c r="W2264" s="31"/>
      <c r="X2264" s="31"/>
      <c r="Y2264" s="31"/>
      <c r="Z2264" s="31"/>
    </row>
    <row r="2265" ht="22.5" customHeight="1">
      <c r="A2265" s="30" t="s">
        <v>15582</v>
      </c>
      <c r="B2265" s="31" t="s">
        <v>15583</v>
      </c>
      <c r="C2265" s="33"/>
      <c r="D2265" s="31" t="s">
        <v>78</v>
      </c>
      <c r="E2265" s="31" t="s">
        <v>15584</v>
      </c>
      <c r="F2265" s="31" t="s">
        <v>15585</v>
      </c>
      <c r="G2265" s="31" t="s">
        <v>25</v>
      </c>
      <c r="H2265" s="31" t="s">
        <v>82</v>
      </c>
      <c r="I2265" s="31" t="s">
        <v>83</v>
      </c>
      <c r="J2265" s="31" t="s">
        <v>84</v>
      </c>
      <c r="K2265" s="31" t="s">
        <v>173</v>
      </c>
      <c r="L2265" s="31" t="s">
        <v>226</v>
      </c>
      <c r="M2265" s="31" t="s">
        <v>88</v>
      </c>
      <c r="N2265" s="31" t="s">
        <v>89</v>
      </c>
      <c r="O2265" s="31"/>
      <c r="P2265" s="31"/>
      <c r="Q2265" s="31"/>
      <c r="R2265" s="31"/>
      <c r="S2265" s="31"/>
      <c r="T2265" s="31"/>
      <c r="U2265" s="31" t="s">
        <v>15586</v>
      </c>
      <c r="V2265" s="31"/>
      <c r="W2265" s="31"/>
      <c r="X2265" s="31"/>
      <c r="Y2265" s="31"/>
      <c r="Z2265" s="31"/>
    </row>
    <row r="2266" ht="22.5" customHeight="1">
      <c r="A2266" s="30" t="s">
        <v>15587</v>
      </c>
      <c r="B2266" s="31" t="s">
        <v>15588</v>
      </c>
      <c r="C2266" s="33"/>
      <c r="D2266" s="31" t="s">
        <v>78</v>
      </c>
      <c r="E2266" s="31" t="s">
        <v>15589</v>
      </c>
      <c r="F2266" s="31"/>
      <c r="G2266" s="31"/>
      <c r="H2266" s="31" t="s">
        <v>82</v>
      </c>
      <c r="I2266" s="31"/>
      <c r="J2266" s="31"/>
      <c r="K2266" s="31"/>
      <c r="L2266" s="31"/>
      <c r="M2266" s="31"/>
      <c r="N2266" s="31"/>
      <c r="O2266" s="31"/>
      <c r="P2266" s="31"/>
      <c r="Q2266" s="31"/>
      <c r="R2266" s="31"/>
      <c r="S2266" s="31"/>
      <c r="T2266" s="31"/>
      <c r="U2266" s="31" t="s">
        <v>15590</v>
      </c>
      <c r="V2266" s="31"/>
      <c r="W2266" s="31"/>
      <c r="X2266" s="31"/>
      <c r="Y2266" s="31"/>
      <c r="Z2266" s="31"/>
    </row>
    <row r="2267" ht="22.5" customHeight="1">
      <c r="A2267" s="30" t="s">
        <v>15591</v>
      </c>
      <c r="B2267" s="31" t="s">
        <v>15592</v>
      </c>
      <c r="C2267" s="33"/>
      <c r="D2267" s="31" t="s">
        <v>78</v>
      </c>
      <c r="E2267" s="31" t="s">
        <v>15593</v>
      </c>
      <c r="F2267" s="31"/>
      <c r="G2267" s="31"/>
      <c r="H2267" s="31" t="s">
        <v>82</v>
      </c>
      <c r="I2267" s="31"/>
      <c r="J2267" s="31"/>
      <c r="K2267" s="31"/>
      <c r="L2267" s="31"/>
      <c r="M2267" s="31"/>
      <c r="N2267" s="31"/>
      <c r="O2267" s="31"/>
      <c r="P2267" s="31"/>
      <c r="Q2267" s="31"/>
      <c r="R2267" s="31"/>
      <c r="S2267" s="31"/>
      <c r="T2267" s="31"/>
      <c r="U2267" s="31" t="s">
        <v>15594</v>
      </c>
      <c r="V2267" s="31"/>
      <c r="W2267" s="31"/>
      <c r="X2267" s="31"/>
      <c r="Y2267" s="31"/>
      <c r="Z2267" s="31"/>
    </row>
    <row r="2268" ht="22.5" customHeight="1">
      <c r="A2268" s="30" t="s">
        <v>15595</v>
      </c>
      <c r="B2268" s="31" t="s">
        <v>15596</v>
      </c>
      <c r="C2268" s="33"/>
      <c r="D2268" s="31" t="s">
        <v>78</v>
      </c>
      <c r="E2268" s="31" t="s">
        <v>15597</v>
      </c>
      <c r="F2268" s="31" t="s">
        <v>15598</v>
      </c>
      <c r="G2268" s="31" t="s">
        <v>25</v>
      </c>
      <c r="H2268" s="31" t="s">
        <v>82</v>
      </c>
      <c r="I2268" s="31" t="s">
        <v>490</v>
      </c>
      <c r="J2268" s="31" t="s">
        <v>84</v>
      </c>
      <c r="K2268" s="31" t="s">
        <v>107</v>
      </c>
      <c r="L2268" s="31" t="s">
        <v>280</v>
      </c>
      <c r="M2268" s="31" t="s">
        <v>185</v>
      </c>
      <c r="N2268" s="31" t="s">
        <v>41</v>
      </c>
      <c r="O2268" s="31"/>
      <c r="P2268" s="31" t="s">
        <v>320</v>
      </c>
      <c r="Q2268" s="31"/>
      <c r="R2268" s="31"/>
      <c r="S2268" s="31"/>
      <c r="T2268" s="31" t="s">
        <v>15599</v>
      </c>
      <c r="U2268" s="31" t="s">
        <v>15600</v>
      </c>
      <c r="V2268" s="31"/>
      <c r="W2268" s="31"/>
      <c r="X2268" s="31"/>
      <c r="Y2268" s="31"/>
      <c r="Z2268" s="31"/>
    </row>
    <row r="2269" ht="22.5" customHeight="1">
      <c r="A2269" s="30" t="s">
        <v>15601</v>
      </c>
      <c r="B2269" s="31" t="s">
        <v>15602</v>
      </c>
      <c r="C2269" s="33"/>
      <c r="D2269" s="31" t="s">
        <v>15603</v>
      </c>
      <c r="E2269" s="31" t="s">
        <v>15604</v>
      </c>
      <c r="F2269" s="31"/>
      <c r="G2269" s="31" t="s">
        <v>25</v>
      </c>
      <c r="H2269" s="31" t="s">
        <v>129</v>
      </c>
      <c r="I2269" s="31" t="s">
        <v>15605</v>
      </c>
      <c r="J2269" s="31" t="s">
        <v>84</v>
      </c>
      <c r="K2269" s="31" t="s">
        <v>85</v>
      </c>
      <c r="L2269" s="31" t="s">
        <v>226</v>
      </c>
      <c r="M2269" s="31" t="s">
        <v>185</v>
      </c>
      <c r="N2269" s="31" t="s">
        <v>41</v>
      </c>
      <c r="O2269" s="31"/>
      <c r="P2269" s="31" t="s">
        <v>436</v>
      </c>
      <c r="Q2269" s="31"/>
      <c r="R2269" s="31"/>
      <c r="S2269" s="31" t="s">
        <v>133</v>
      </c>
      <c r="T2269" s="31" t="s">
        <v>15606</v>
      </c>
      <c r="U2269" s="31" t="s">
        <v>15607</v>
      </c>
      <c r="V2269" s="30" t="s">
        <v>15608</v>
      </c>
      <c r="W2269" s="31"/>
      <c r="X2269" s="31"/>
      <c r="Y2269" s="31"/>
      <c r="Z2269" s="31"/>
    </row>
    <row r="2270" ht="22.5" customHeight="1">
      <c r="A2270" s="30" t="s">
        <v>15609</v>
      </c>
      <c r="B2270" s="31" t="s">
        <v>15610</v>
      </c>
      <c r="C2270" s="33"/>
      <c r="D2270" s="31" t="s">
        <v>15611</v>
      </c>
      <c r="E2270" s="31" t="s">
        <v>15612</v>
      </c>
      <c r="F2270" s="31"/>
      <c r="G2270" s="31" t="s">
        <v>7585</v>
      </c>
      <c r="H2270" s="31" t="s">
        <v>129</v>
      </c>
      <c r="I2270" s="31" t="s">
        <v>585</v>
      </c>
      <c r="J2270" s="31" t="s">
        <v>84</v>
      </c>
      <c r="K2270" s="31" t="s">
        <v>85</v>
      </c>
      <c r="L2270" s="31" t="s">
        <v>226</v>
      </c>
      <c r="M2270" s="31" t="s">
        <v>108</v>
      </c>
      <c r="N2270" s="31" t="s">
        <v>101</v>
      </c>
      <c r="O2270" s="31"/>
      <c r="P2270" s="31" t="s">
        <v>320</v>
      </c>
      <c r="Q2270" s="31"/>
      <c r="R2270" s="31"/>
      <c r="S2270" s="31"/>
      <c r="T2270" s="31" t="s">
        <v>666</v>
      </c>
      <c r="U2270" s="31" t="s">
        <v>15613</v>
      </c>
      <c r="V2270" s="30" t="s">
        <v>15614</v>
      </c>
      <c r="W2270" s="31"/>
      <c r="X2270" s="31"/>
      <c r="Y2270" s="31"/>
      <c r="Z2270" s="31"/>
    </row>
    <row r="2271" ht="22.5" customHeight="1">
      <c r="A2271" s="30" t="s">
        <v>15615</v>
      </c>
      <c r="B2271" s="31" t="s">
        <v>15616</v>
      </c>
      <c r="C2271" s="33"/>
      <c r="D2271" s="31" t="s">
        <v>78</v>
      </c>
      <c r="E2271" s="31" t="s">
        <v>15617</v>
      </c>
      <c r="F2271" s="31" t="s">
        <v>15618</v>
      </c>
      <c r="G2271" s="31" t="s">
        <v>25</v>
      </c>
      <c r="H2271" s="31" t="s">
        <v>82</v>
      </c>
      <c r="I2271" s="31" t="s">
        <v>83</v>
      </c>
      <c r="J2271" s="31" t="s">
        <v>84</v>
      </c>
      <c r="K2271" s="31" t="s">
        <v>107</v>
      </c>
      <c r="L2271" s="31" t="s">
        <v>86</v>
      </c>
      <c r="M2271" s="31" t="s">
        <v>108</v>
      </c>
      <c r="N2271" s="31" t="s">
        <v>101</v>
      </c>
      <c r="O2271" s="31"/>
      <c r="P2271" s="31" t="s">
        <v>492</v>
      </c>
      <c r="Q2271" s="31"/>
      <c r="R2271" s="31"/>
      <c r="S2271" s="31" t="s">
        <v>493</v>
      </c>
      <c r="T2271" s="31"/>
      <c r="U2271" s="31" t="s">
        <v>15619</v>
      </c>
      <c r="V2271" s="31"/>
      <c r="W2271" s="31"/>
      <c r="X2271" s="31"/>
      <c r="Y2271" s="31"/>
      <c r="Z2271" s="31"/>
    </row>
    <row r="2272" ht="22.5" customHeight="1">
      <c r="A2272" s="30" t="s">
        <v>15620</v>
      </c>
      <c r="B2272" s="31" t="s">
        <v>15621</v>
      </c>
      <c r="C2272" s="33"/>
      <c r="D2272" s="31" t="s">
        <v>78</v>
      </c>
      <c r="E2272" s="31" t="s">
        <v>15622</v>
      </c>
      <c r="F2272" s="31"/>
      <c r="G2272" s="31"/>
      <c r="H2272" s="31" t="s">
        <v>82</v>
      </c>
      <c r="I2272" s="31"/>
      <c r="J2272" s="31"/>
      <c r="K2272" s="31"/>
      <c r="L2272" s="31"/>
      <c r="M2272" s="31"/>
      <c r="N2272" s="31"/>
      <c r="O2272" s="31"/>
      <c r="P2272" s="31"/>
      <c r="Q2272" s="31"/>
      <c r="R2272" s="31"/>
      <c r="S2272" s="31"/>
      <c r="T2272" s="31"/>
      <c r="U2272" s="31" t="s">
        <v>15623</v>
      </c>
      <c r="V2272" s="31"/>
      <c r="W2272" s="31"/>
      <c r="X2272" s="31"/>
      <c r="Y2272" s="31"/>
      <c r="Z2272" s="31"/>
    </row>
    <row r="2273" ht="22.5" customHeight="1">
      <c r="A2273" s="30" t="s">
        <v>15624</v>
      </c>
      <c r="B2273" s="31" t="s">
        <v>15625</v>
      </c>
      <c r="C2273" s="33"/>
      <c r="D2273" s="31" t="s">
        <v>78</v>
      </c>
      <c r="E2273" s="31" t="s">
        <v>15626</v>
      </c>
      <c r="F2273" s="31" t="s">
        <v>15627</v>
      </c>
      <c r="G2273" s="31" t="s">
        <v>1581</v>
      </c>
      <c r="H2273" s="31" t="s">
        <v>82</v>
      </c>
      <c r="I2273" s="31" t="s">
        <v>83</v>
      </c>
      <c r="J2273" s="31" t="s">
        <v>84</v>
      </c>
      <c r="K2273" s="31" t="s">
        <v>107</v>
      </c>
      <c r="L2273" s="31" t="s">
        <v>86</v>
      </c>
      <c r="M2273" s="31" t="s">
        <v>120</v>
      </c>
      <c r="N2273" s="31" t="s">
        <v>88</v>
      </c>
      <c r="O2273" s="31"/>
      <c r="P2273" s="31"/>
      <c r="Q2273" s="31"/>
      <c r="R2273" s="31" t="s">
        <v>93</v>
      </c>
      <c r="S2273" s="31" t="s">
        <v>94</v>
      </c>
      <c r="T2273" s="31"/>
      <c r="U2273" s="31" t="s">
        <v>15628</v>
      </c>
      <c r="V2273" s="31"/>
      <c r="W2273" s="31"/>
      <c r="X2273" s="31"/>
      <c r="Y2273" s="31"/>
      <c r="Z2273" s="31"/>
    </row>
    <row r="2274" ht="22.5" customHeight="1">
      <c r="A2274" s="30" t="s">
        <v>15629</v>
      </c>
      <c r="B2274" s="31" t="s">
        <v>15630</v>
      </c>
      <c r="C2274" s="33"/>
      <c r="D2274" s="31" t="s">
        <v>78</v>
      </c>
      <c r="E2274" s="31" t="s">
        <v>15631</v>
      </c>
      <c r="F2274" s="31" t="s">
        <v>15632</v>
      </c>
      <c r="G2274" s="31" t="s">
        <v>10801</v>
      </c>
      <c r="H2274" s="31" t="s">
        <v>82</v>
      </c>
      <c r="I2274" s="31" t="s">
        <v>83</v>
      </c>
      <c r="J2274" s="31" t="s">
        <v>84</v>
      </c>
      <c r="K2274" s="31" t="s">
        <v>107</v>
      </c>
      <c r="L2274" s="31" t="s">
        <v>86</v>
      </c>
      <c r="M2274" s="31" t="s">
        <v>120</v>
      </c>
      <c r="N2274" s="31" t="s">
        <v>88</v>
      </c>
      <c r="O2274" s="31" t="s">
        <v>15633</v>
      </c>
      <c r="P2274" s="31" t="s">
        <v>628</v>
      </c>
      <c r="Q2274" s="31"/>
      <c r="R2274" s="31" t="s">
        <v>93</v>
      </c>
      <c r="S2274" s="31" t="s">
        <v>231</v>
      </c>
      <c r="T2274" s="31" t="s">
        <v>15634</v>
      </c>
      <c r="U2274" s="31" t="s">
        <v>15635</v>
      </c>
      <c r="V2274" s="30" t="s">
        <v>15636</v>
      </c>
      <c r="W2274" s="31"/>
      <c r="X2274" s="31"/>
      <c r="Y2274" s="31"/>
      <c r="Z2274" s="31"/>
    </row>
    <row r="2275" ht="22.5" customHeight="1">
      <c r="A2275" s="30" t="s">
        <v>15637</v>
      </c>
      <c r="B2275" s="31" t="s">
        <v>15638</v>
      </c>
      <c r="C2275" s="33"/>
      <c r="D2275" s="31" t="s">
        <v>78</v>
      </c>
      <c r="E2275" s="31" t="s">
        <v>15639</v>
      </c>
      <c r="F2275" s="31"/>
      <c r="G2275" s="31" t="s">
        <v>2247</v>
      </c>
      <c r="H2275" s="31" t="s">
        <v>82</v>
      </c>
      <c r="I2275" s="31" t="s">
        <v>83</v>
      </c>
      <c r="J2275" s="31" t="s">
        <v>84</v>
      </c>
      <c r="K2275" s="31" t="s">
        <v>107</v>
      </c>
      <c r="L2275" s="31" t="s">
        <v>280</v>
      </c>
      <c r="M2275" s="31" t="s">
        <v>185</v>
      </c>
      <c r="N2275" s="31" t="s">
        <v>41</v>
      </c>
      <c r="O2275" s="31"/>
      <c r="P2275" s="31"/>
      <c r="Q2275" s="31"/>
      <c r="R2275" s="31"/>
      <c r="S2275" s="31" t="s">
        <v>133</v>
      </c>
      <c r="T2275" s="31" t="s">
        <v>15640</v>
      </c>
      <c r="U2275" s="31" t="s">
        <v>15641</v>
      </c>
      <c r="V2275" s="31"/>
      <c r="W2275" s="31"/>
      <c r="X2275" s="31"/>
      <c r="Y2275" s="31"/>
      <c r="Z2275" s="31"/>
    </row>
    <row r="2276" ht="22.5" customHeight="1">
      <c r="A2276" s="30" t="s">
        <v>15642</v>
      </c>
      <c r="B2276" s="31" t="s">
        <v>7721</v>
      </c>
      <c r="C2276" s="33"/>
      <c r="D2276" s="31" t="s">
        <v>15643</v>
      </c>
      <c r="E2276" s="31" t="s">
        <v>15644</v>
      </c>
      <c r="F2276" s="31" t="s">
        <v>15645</v>
      </c>
      <c r="G2276" s="31" t="s">
        <v>30</v>
      </c>
      <c r="H2276" s="31" t="s">
        <v>142</v>
      </c>
      <c r="I2276" s="31" t="s">
        <v>725</v>
      </c>
      <c r="J2276" s="31" t="s">
        <v>84</v>
      </c>
      <c r="K2276" s="31" t="s">
        <v>173</v>
      </c>
      <c r="L2276" s="31" t="s">
        <v>280</v>
      </c>
      <c r="M2276" s="31" t="s">
        <v>41</v>
      </c>
      <c r="N2276" s="31" t="s">
        <v>120</v>
      </c>
      <c r="O2276" s="31" t="s">
        <v>15646</v>
      </c>
      <c r="P2276" s="31" t="s">
        <v>399</v>
      </c>
      <c r="Q2276" s="31"/>
      <c r="R2276" s="31" t="s">
        <v>93</v>
      </c>
      <c r="S2276" s="31" t="s">
        <v>15647</v>
      </c>
      <c r="T2276" s="31" t="s">
        <v>15648</v>
      </c>
      <c r="U2276" s="31" t="s">
        <v>15649</v>
      </c>
      <c r="V2276" s="30" t="s">
        <v>15650</v>
      </c>
      <c r="W2276" s="31"/>
      <c r="X2276" s="31" t="s">
        <v>2670</v>
      </c>
      <c r="Y2276" s="31"/>
      <c r="Z2276" s="31" t="s">
        <v>15651</v>
      </c>
    </row>
    <row r="2277" ht="22.5" customHeight="1">
      <c r="A2277" s="30" t="s">
        <v>15652</v>
      </c>
      <c r="B2277" s="31" t="s">
        <v>15653</v>
      </c>
      <c r="C2277" s="33"/>
      <c r="D2277" s="31" t="s">
        <v>15654</v>
      </c>
      <c r="E2277" s="31" t="s">
        <v>15655</v>
      </c>
      <c r="F2277" s="31" t="s">
        <v>15656</v>
      </c>
      <c r="G2277" s="31" t="s">
        <v>29</v>
      </c>
      <c r="H2277" s="31" t="s">
        <v>142</v>
      </c>
      <c r="I2277" s="31" t="s">
        <v>925</v>
      </c>
      <c r="J2277" s="31" t="s">
        <v>84</v>
      </c>
      <c r="K2277" s="31" t="s">
        <v>85</v>
      </c>
      <c r="L2277" s="31" t="s">
        <v>280</v>
      </c>
      <c r="M2277" s="31" t="s">
        <v>155</v>
      </c>
      <c r="N2277" s="31" t="s">
        <v>52</v>
      </c>
      <c r="O2277" s="31"/>
      <c r="P2277" s="31"/>
      <c r="Q2277" s="31"/>
      <c r="R2277" s="31" t="s">
        <v>93</v>
      </c>
      <c r="S2277" s="31" t="s">
        <v>94</v>
      </c>
      <c r="T2277" s="31" t="s">
        <v>15657</v>
      </c>
      <c r="U2277" s="31" t="s">
        <v>15658</v>
      </c>
      <c r="V2277" s="30" t="s">
        <v>15659</v>
      </c>
      <c r="W2277" s="31"/>
      <c r="X2277" s="31"/>
      <c r="Y2277" s="31"/>
      <c r="Z2277" s="31"/>
    </row>
    <row r="2278" ht="22.5" customHeight="1">
      <c r="A2278" s="30" t="s">
        <v>15660</v>
      </c>
      <c r="B2278" s="39" t="s">
        <v>15661</v>
      </c>
      <c r="C2278" s="33"/>
      <c r="D2278" s="31" t="s">
        <v>15662</v>
      </c>
      <c r="E2278" s="31" t="s">
        <v>15663</v>
      </c>
      <c r="F2278" s="31" t="s">
        <v>15664</v>
      </c>
      <c r="G2278" s="31" t="s">
        <v>30</v>
      </c>
      <c r="H2278" s="31" t="s">
        <v>142</v>
      </c>
      <c r="I2278" s="31" t="s">
        <v>725</v>
      </c>
      <c r="J2278" s="31" t="s">
        <v>84</v>
      </c>
      <c r="K2278" s="31" t="s">
        <v>85</v>
      </c>
      <c r="L2278" s="31" t="s">
        <v>280</v>
      </c>
      <c r="M2278" s="31" t="s">
        <v>41</v>
      </c>
      <c r="N2278" s="31" t="s">
        <v>144</v>
      </c>
      <c r="O2278" s="31"/>
      <c r="P2278" s="31" t="s">
        <v>1067</v>
      </c>
      <c r="Q2278" s="30" t="s">
        <v>15665</v>
      </c>
      <c r="R2278" s="31" t="s">
        <v>93</v>
      </c>
      <c r="S2278" s="31" t="s">
        <v>1947</v>
      </c>
      <c r="T2278" s="31" t="s">
        <v>15666</v>
      </c>
      <c r="U2278" s="31" t="s">
        <v>15667</v>
      </c>
      <c r="V2278" s="31"/>
      <c r="W2278" s="31"/>
      <c r="X2278" s="31"/>
      <c r="Y2278" s="31"/>
      <c r="Z2278" s="31"/>
    </row>
    <row r="2279" ht="22.5" customHeight="1">
      <c r="A2279" s="30" t="s">
        <v>15668</v>
      </c>
      <c r="B2279" s="39" t="s">
        <v>15669</v>
      </c>
      <c r="C2279" s="33"/>
      <c r="D2279" s="31" t="s">
        <v>15670</v>
      </c>
      <c r="E2279" s="31" t="s">
        <v>15671</v>
      </c>
      <c r="F2279" s="31"/>
      <c r="G2279" s="31" t="s">
        <v>30</v>
      </c>
      <c r="H2279" s="31" t="s">
        <v>142</v>
      </c>
      <c r="I2279" s="31"/>
      <c r="J2279" s="31"/>
      <c r="K2279" s="31"/>
      <c r="L2279" s="31"/>
      <c r="M2279" s="31"/>
      <c r="N2279" s="31"/>
      <c r="O2279" s="31"/>
      <c r="P2279" s="31"/>
      <c r="Q2279" s="31"/>
      <c r="R2279" s="31"/>
      <c r="S2279" s="31"/>
      <c r="T2279" s="31" t="s">
        <v>15672</v>
      </c>
      <c r="U2279" s="31" t="s">
        <v>15667</v>
      </c>
      <c r="V2279" s="31"/>
      <c r="W2279" s="31"/>
      <c r="X2279" s="31"/>
      <c r="Y2279" s="31"/>
      <c r="Z2279" s="31"/>
    </row>
    <row r="2280" ht="22.5" customHeight="1">
      <c r="A2280" s="30" t="s">
        <v>15673</v>
      </c>
      <c r="B2280" s="31" t="s">
        <v>15674</v>
      </c>
      <c r="C2280" s="33"/>
      <c r="D2280" s="31" t="s">
        <v>15675</v>
      </c>
      <c r="E2280" s="31" t="s">
        <v>15676</v>
      </c>
      <c r="F2280" s="31" t="s">
        <v>15677</v>
      </c>
      <c r="G2280" s="31" t="s">
        <v>29</v>
      </c>
      <c r="H2280" s="31" t="s">
        <v>142</v>
      </c>
      <c r="I2280" s="31" t="s">
        <v>119</v>
      </c>
      <c r="J2280" s="31" t="s">
        <v>84</v>
      </c>
      <c r="K2280" s="31"/>
      <c r="L2280" s="31" t="s">
        <v>280</v>
      </c>
      <c r="M2280" s="31" t="s">
        <v>185</v>
      </c>
      <c r="N2280" s="31" t="s">
        <v>41</v>
      </c>
      <c r="O2280" s="31"/>
      <c r="P2280" s="31" t="s">
        <v>7404</v>
      </c>
      <c r="Q2280" s="31"/>
      <c r="R2280" s="31"/>
      <c r="S2280" s="31"/>
      <c r="T2280" s="31" t="s">
        <v>15678</v>
      </c>
      <c r="U2280" s="31" t="s">
        <v>15679</v>
      </c>
      <c r="V2280" s="31"/>
      <c r="W2280" s="31"/>
      <c r="X2280" s="31"/>
      <c r="Y2280" s="31"/>
      <c r="Z2280" s="31"/>
    </row>
    <row r="2281" ht="22.5" customHeight="1">
      <c r="A2281" s="30" t="s">
        <v>15680</v>
      </c>
      <c r="B2281" s="31" t="s">
        <v>15681</v>
      </c>
      <c r="C2281" s="33"/>
      <c r="D2281" s="31" t="s">
        <v>15682</v>
      </c>
      <c r="E2281" s="31" t="s">
        <v>15683</v>
      </c>
      <c r="F2281" s="31"/>
      <c r="G2281" s="31" t="s">
        <v>29</v>
      </c>
      <c r="H2281" s="31" t="s">
        <v>142</v>
      </c>
      <c r="I2281" s="31" t="s">
        <v>1592</v>
      </c>
      <c r="J2281" s="31" t="s">
        <v>84</v>
      </c>
      <c r="K2281" s="31" t="s">
        <v>173</v>
      </c>
      <c r="L2281" s="31" t="s">
        <v>280</v>
      </c>
      <c r="M2281" s="31" t="s">
        <v>52</v>
      </c>
      <c r="N2281" s="31" t="s">
        <v>144</v>
      </c>
      <c r="O2281" s="31"/>
      <c r="P2281" s="31"/>
      <c r="Q2281" s="31"/>
      <c r="R2281" s="31"/>
      <c r="S2281" s="31"/>
      <c r="T2281" s="31" t="s">
        <v>15684</v>
      </c>
      <c r="U2281" s="31" t="s">
        <v>15685</v>
      </c>
      <c r="V2281" s="31"/>
      <c r="W2281" s="31"/>
      <c r="X2281" s="31"/>
      <c r="Y2281" s="31"/>
      <c r="Z2281" s="31"/>
    </row>
    <row r="2282" ht="22.5" customHeight="1">
      <c r="A2282" s="30" t="s">
        <v>15686</v>
      </c>
      <c r="B2282" s="31" t="s">
        <v>15687</v>
      </c>
      <c r="C2282" s="33"/>
      <c r="D2282" s="31" t="s">
        <v>15688</v>
      </c>
      <c r="E2282" s="31" t="s">
        <v>15689</v>
      </c>
      <c r="F2282" s="31"/>
      <c r="G2282" s="31" t="s">
        <v>29</v>
      </c>
      <c r="H2282" s="31" t="s">
        <v>142</v>
      </c>
      <c r="I2282" s="31" t="s">
        <v>444</v>
      </c>
      <c r="J2282" s="31" t="s">
        <v>84</v>
      </c>
      <c r="K2282" s="31" t="s">
        <v>85</v>
      </c>
      <c r="L2282" s="31" t="s">
        <v>280</v>
      </c>
      <c r="M2282" s="31" t="s">
        <v>542</v>
      </c>
      <c r="N2282" s="31" t="s">
        <v>41</v>
      </c>
      <c r="O2282" s="31"/>
      <c r="P2282" s="31"/>
      <c r="Q2282" s="31"/>
      <c r="R2282" s="31"/>
      <c r="S2282" s="31"/>
      <c r="T2282" s="31" t="s">
        <v>15690</v>
      </c>
      <c r="U2282" s="31" t="s">
        <v>15691</v>
      </c>
      <c r="V2282" s="31"/>
      <c r="W2282" s="31"/>
      <c r="X2282" s="31"/>
      <c r="Y2282" s="31"/>
      <c r="Z2282" s="31"/>
    </row>
    <row r="2283" ht="22.5" customHeight="1">
      <c r="A2283" s="30" t="s">
        <v>15692</v>
      </c>
      <c r="B2283" s="31" t="s">
        <v>15693</v>
      </c>
      <c r="C2283" s="33"/>
      <c r="D2283" s="31" t="s">
        <v>15694</v>
      </c>
      <c r="E2283" s="31" t="s">
        <v>15695</v>
      </c>
      <c r="F2283" s="31"/>
      <c r="G2283" s="31" t="s">
        <v>37</v>
      </c>
      <c r="H2283" s="31" t="s">
        <v>142</v>
      </c>
      <c r="I2283" s="31" t="s">
        <v>225</v>
      </c>
      <c r="J2283" s="31" t="s">
        <v>84</v>
      </c>
      <c r="K2283" s="31" t="s">
        <v>85</v>
      </c>
      <c r="L2283" s="31" t="s">
        <v>280</v>
      </c>
      <c r="M2283" s="31" t="s">
        <v>542</v>
      </c>
      <c r="N2283" s="31" t="s">
        <v>41</v>
      </c>
      <c r="O2283" s="31"/>
      <c r="P2283" s="31"/>
      <c r="Q2283" s="31"/>
      <c r="R2283" s="31"/>
      <c r="S2283" s="31"/>
      <c r="T2283" s="31" t="s">
        <v>15696</v>
      </c>
      <c r="U2283" s="31" t="s">
        <v>15697</v>
      </c>
      <c r="V2283" s="31"/>
      <c r="W2283" s="31"/>
      <c r="X2283" s="31"/>
      <c r="Y2283" s="31"/>
      <c r="Z2283" s="31"/>
    </row>
    <row r="2284" ht="22.5" customHeight="1">
      <c r="A2284" s="30" t="s">
        <v>15698</v>
      </c>
      <c r="B2284" s="31" t="s">
        <v>4464</v>
      </c>
      <c r="C2284" s="33"/>
      <c r="D2284" s="31" t="s">
        <v>15699</v>
      </c>
      <c r="E2284" s="31" t="s">
        <v>15700</v>
      </c>
      <c r="F2284" s="31" t="s">
        <v>15701</v>
      </c>
      <c r="G2284" s="31" t="s">
        <v>68</v>
      </c>
      <c r="H2284" s="31" t="s">
        <v>142</v>
      </c>
      <c r="I2284" s="31" t="s">
        <v>1722</v>
      </c>
      <c r="J2284" s="31" t="s">
        <v>84</v>
      </c>
      <c r="K2284" s="31" t="s">
        <v>107</v>
      </c>
      <c r="L2284" s="31" t="s">
        <v>226</v>
      </c>
      <c r="M2284" s="31" t="s">
        <v>144</v>
      </c>
      <c r="N2284" s="39" t="s">
        <v>227</v>
      </c>
      <c r="O2284" s="31"/>
      <c r="P2284" s="31"/>
      <c r="Q2284" s="31"/>
      <c r="R2284" s="31" t="s">
        <v>93</v>
      </c>
      <c r="S2284" s="31" t="s">
        <v>94</v>
      </c>
      <c r="T2284" s="31" t="s">
        <v>15702</v>
      </c>
      <c r="U2284" s="31" t="s">
        <v>15703</v>
      </c>
      <c r="V2284" s="31" t="s">
        <v>15704</v>
      </c>
      <c r="W2284" s="31"/>
      <c r="X2284" s="31"/>
      <c r="Y2284" s="31"/>
      <c r="Z2284" s="31"/>
    </row>
    <row r="2285" ht="22.5" customHeight="1">
      <c r="A2285" s="30" t="s">
        <v>15705</v>
      </c>
      <c r="B2285" s="31" t="s">
        <v>15706</v>
      </c>
      <c r="C2285" s="33"/>
      <c r="D2285" s="31" t="s">
        <v>15707</v>
      </c>
      <c r="E2285" s="31" t="s">
        <v>15708</v>
      </c>
      <c r="F2285" s="31" t="s">
        <v>15709</v>
      </c>
      <c r="G2285" s="31" t="s">
        <v>25</v>
      </c>
      <c r="H2285" s="31" t="s">
        <v>15710</v>
      </c>
      <c r="I2285" s="31" t="s">
        <v>9614</v>
      </c>
      <c r="J2285" s="31" t="s">
        <v>84</v>
      </c>
      <c r="K2285" s="31" t="s">
        <v>173</v>
      </c>
      <c r="L2285" s="31" t="s">
        <v>86</v>
      </c>
      <c r="M2285" s="31" t="s">
        <v>52</v>
      </c>
      <c r="N2285" s="31" t="s">
        <v>144</v>
      </c>
      <c r="O2285" s="31"/>
      <c r="P2285" s="31"/>
      <c r="Q2285" s="31"/>
      <c r="R2285" s="31" t="s">
        <v>93</v>
      </c>
      <c r="S2285" s="31" t="s">
        <v>7133</v>
      </c>
      <c r="T2285" s="31" t="s">
        <v>15711</v>
      </c>
      <c r="U2285" s="31" t="s">
        <v>15712</v>
      </c>
      <c r="V2285" s="31"/>
      <c r="W2285" s="31"/>
      <c r="X2285" s="31"/>
      <c r="Y2285" s="31"/>
      <c r="Z2285" s="31"/>
    </row>
    <row r="2286" ht="22.5" customHeight="1">
      <c r="A2286" s="30" t="s">
        <v>15713</v>
      </c>
      <c r="B2286" s="31" t="s">
        <v>15714</v>
      </c>
      <c r="C2286" s="33"/>
      <c r="D2286" s="31" t="s">
        <v>15715</v>
      </c>
      <c r="E2286" s="31" t="s">
        <v>15716</v>
      </c>
      <c r="F2286" s="31"/>
      <c r="G2286" s="31" t="s">
        <v>36</v>
      </c>
      <c r="H2286" s="31" t="s">
        <v>142</v>
      </c>
      <c r="I2286" s="31" t="s">
        <v>143</v>
      </c>
      <c r="J2286" s="31" t="s">
        <v>184</v>
      </c>
      <c r="K2286" s="31" t="s">
        <v>173</v>
      </c>
      <c r="L2286" s="31"/>
      <c r="M2286" s="39" t="s">
        <v>227</v>
      </c>
      <c r="N2286" s="31" t="s">
        <v>120</v>
      </c>
      <c r="O2286" s="31"/>
      <c r="P2286" s="31"/>
      <c r="Q2286" s="31"/>
      <c r="R2286" s="31"/>
      <c r="S2286" s="31"/>
      <c r="T2286" s="31" t="s">
        <v>15717</v>
      </c>
      <c r="U2286" s="31" t="s">
        <v>15718</v>
      </c>
      <c r="V2286" s="31"/>
      <c r="W2286" s="31"/>
      <c r="X2286" s="31"/>
      <c r="Y2286" s="31"/>
      <c r="Z2286" s="31"/>
    </row>
    <row r="2287" ht="22.5" customHeight="1">
      <c r="A2287" s="30" t="s">
        <v>15719</v>
      </c>
      <c r="B2287" s="31" t="s">
        <v>15720</v>
      </c>
      <c r="C2287" s="33"/>
      <c r="D2287" s="31" t="s">
        <v>15721</v>
      </c>
      <c r="E2287" s="31" t="s">
        <v>15722</v>
      </c>
      <c r="F2287" s="31" t="s">
        <v>15723</v>
      </c>
      <c r="G2287" s="31" t="s">
        <v>36</v>
      </c>
      <c r="H2287" s="31" t="s">
        <v>142</v>
      </c>
      <c r="I2287" s="31" t="s">
        <v>2296</v>
      </c>
      <c r="J2287" s="31" t="s">
        <v>84</v>
      </c>
      <c r="K2287" s="31" t="s">
        <v>85</v>
      </c>
      <c r="L2287" s="31" t="s">
        <v>654</v>
      </c>
      <c r="M2287" s="31" t="s">
        <v>210</v>
      </c>
      <c r="N2287" s="31" t="s">
        <v>152</v>
      </c>
      <c r="O2287" s="31"/>
      <c r="P2287" s="31" t="s">
        <v>15724</v>
      </c>
      <c r="Q2287" s="31"/>
      <c r="R2287" s="31" t="s">
        <v>93</v>
      </c>
      <c r="S2287" s="31" t="s">
        <v>94</v>
      </c>
      <c r="T2287" s="31" t="s">
        <v>15725</v>
      </c>
      <c r="U2287" s="31" t="s">
        <v>15726</v>
      </c>
      <c r="V2287" s="31"/>
      <c r="W2287" s="31"/>
      <c r="X2287" s="31"/>
      <c r="Y2287" s="31"/>
      <c r="Z2287" s="31"/>
    </row>
    <row r="2288" ht="22.5" customHeight="1">
      <c r="A2288" s="30" t="s">
        <v>15727</v>
      </c>
      <c r="B2288" s="31" t="s">
        <v>15728</v>
      </c>
      <c r="C2288" s="33"/>
      <c r="D2288" s="31" t="s">
        <v>15729</v>
      </c>
      <c r="E2288" s="31" t="s">
        <v>15730</v>
      </c>
      <c r="F2288" s="31"/>
      <c r="G2288" s="31" t="s">
        <v>23</v>
      </c>
      <c r="H2288" s="31" t="s">
        <v>142</v>
      </c>
      <c r="I2288" s="31" t="s">
        <v>336</v>
      </c>
      <c r="J2288" s="31" t="s">
        <v>84</v>
      </c>
      <c r="K2288" s="31" t="s">
        <v>173</v>
      </c>
      <c r="L2288" s="31" t="s">
        <v>280</v>
      </c>
      <c r="M2288" s="31" t="s">
        <v>52</v>
      </c>
      <c r="N2288" s="31" t="s">
        <v>144</v>
      </c>
      <c r="O2288" s="31"/>
      <c r="P2288" s="31"/>
      <c r="Q2288" s="31"/>
      <c r="R2288" s="31"/>
      <c r="S2288" s="31"/>
      <c r="T2288" s="31" t="s">
        <v>15731</v>
      </c>
      <c r="U2288" s="31" t="s">
        <v>15732</v>
      </c>
      <c r="V2288" s="31"/>
      <c r="W2288" s="31"/>
      <c r="X2288" s="31"/>
      <c r="Y2288" s="31"/>
      <c r="Z2288" s="31"/>
    </row>
    <row r="2289" ht="22.5" customHeight="1">
      <c r="A2289" s="30" t="s">
        <v>15733</v>
      </c>
      <c r="B2289" s="31" t="s">
        <v>15734</v>
      </c>
      <c r="C2289" s="33"/>
      <c r="D2289" s="31" t="s">
        <v>15735</v>
      </c>
      <c r="E2289" s="31" t="s">
        <v>15736</v>
      </c>
      <c r="F2289" s="31"/>
      <c r="G2289" s="31" t="s">
        <v>25</v>
      </c>
      <c r="H2289" s="31" t="s">
        <v>1033</v>
      </c>
      <c r="I2289" s="31"/>
      <c r="J2289" s="31"/>
      <c r="K2289" s="31"/>
      <c r="L2289" s="31"/>
      <c r="M2289" s="31"/>
      <c r="N2289" s="31"/>
      <c r="O2289" s="31"/>
      <c r="P2289" s="31"/>
      <c r="Q2289" s="31"/>
      <c r="R2289" s="31"/>
      <c r="S2289" s="31"/>
      <c r="T2289" s="31" t="s">
        <v>15737</v>
      </c>
      <c r="U2289" s="31" t="s">
        <v>15738</v>
      </c>
      <c r="V2289" s="31"/>
      <c r="W2289" s="31"/>
      <c r="X2289" s="31"/>
      <c r="Y2289" s="31"/>
      <c r="Z2289" s="31"/>
    </row>
    <row r="2290" ht="22.5" customHeight="1">
      <c r="A2290" s="30" t="s">
        <v>15739</v>
      </c>
      <c r="B2290" s="31" t="s">
        <v>4844</v>
      </c>
      <c r="C2290" s="33"/>
      <c r="D2290" s="31" t="s">
        <v>15740</v>
      </c>
      <c r="E2290" s="31" t="s">
        <v>15741</v>
      </c>
      <c r="F2290" s="31"/>
      <c r="G2290" s="31" t="s">
        <v>36</v>
      </c>
      <c r="H2290" s="31" t="s">
        <v>406</v>
      </c>
      <c r="I2290" s="31" t="s">
        <v>465</v>
      </c>
      <c r="J2290" s="31" t="s">
        <v>377</v>
      </c>
      <c r="K2290" s="31" t="s">
        <v>85</v>
      </c>
      <c r="L2290" s="31" t="s">
        <v>280</v>
      </c>
      <c r="M2290" s="31" t="s">
        <v>52</v>
      </c>
      <c r="N2290" s="31" t="s">
        <v>144</v>
      </c>
      <c r="O2290" s="31"/>
      <c r="P2290" s="31" t="s">
        <v>361</v>
      </c>
      <c r="Q2290" s="31"/>
      <c r="R2290" s="31"/>
      <c r="S2290" s="31"/>
      <c r="T2290" s="31" t="s">
        <v>15742</v>
      </c>
      <c r="U2290" s="31" t="s">
        <v>15743</v>
      </c>
      <c r="V2290" s="30" t="s">
        <v>15744</v>
      </c>
      <c r="W2290" s="31"/>
      <c r="X2290" s="31"/>
      <c r="Y2290" s="31"/>
      <c r="Z2290" s="31"/>
    </row>
    <row r="2291" ht="22.5" customHeight="1">
      <c r="A2291" s="30" t="s">
        <v>15745</v>
      </c>
      <c r="B2291" s="31" t="s">
        <v>15746</v>
      </c>
      <c r="C2291" s="33"/>
      <c r="D2291" s="31" t="s">
        <v>15747</v>
      </c>
      <c r="E2291" s="31" t="s">
        <v>15748</v>
      </c>
      <c r="F2291" s="31"/>
      <c r="G2291" s="31" t="s">
        <v>35</v>
      </c>
      <c r="H2291" s="31" t="s">
        <v>142</v>
      </c>
      <c r="I2291" s="31" t="s">
        <v>2689</v>
      </c>
      <c r="J2291" s="31" t="s">
        <v>84</v>
      </c>
      <c r="K2291" s="31"/>
      <c r="L2291" s="31"/>
      <c r="M2291" s="31" t="s">
        <v>88</v>
      </c>
      <c r="N2291" s="31" t="s">
        <v>89</v>
      </c>
      <c r="O2291" s="31"/>
      <c r="P2291" s="31"/>
      <c r="Q2291" s="31"/>
      <c r="R2291" s="31"/>
      <c r="S2291" s="31"/>
      <c r="T2291" s="31" t="s">
        <v>15749</v>
      </c>
      <c r="U2291" s="31" t="s">
        <v>15750</v>
      </c>
      <c r="V2291" s="31"/>
      <c r="W2291" s="31"/>
      <c r="X2291" s="31"/>
      <c r="Y2291" s="31"/>
      <c r="Z2291" s="31"/>
    </row>
    <row r="2292" ht="22.5" customHeight="1">
      <c r="A2292" s="30" t="s">
        <v>15751</v>
      </c>
      <c r="B2292" s="31" t="s">
        <v>2308</v>
      </c>
      <c r="C2292" s="33"/>
      <c r="D2292" s="31" t="s">
        <v>15752</v>
      </c>
      <c r="E2292" s="31" t="s">
        <v>15753</v>
      </c>
      <c r="F2292" s="31" t="s">
        <v>15754</v>
      </c>
      <c r="G2292" s="31" t="s">
        <v>25</v>
      </c>
      <c r="H2292" s="31" t="s">
        <v>142</v>
      </c>
      <c r="I2292" s="31" t="s">
        <v>1242</v>
      </c>
      <c r="J2292" s="31" t="s">
        <v>84</v>
      </c>
      <c r="K2292" s="31" t="s">
        <v>173</v>
      </c>
      <c r="L2292" s="31" t="s">
        <v>226</v>
      </c>
      <c r="M2292" s="31" t="s">
        <v>41</v>
      </c>
      <c r="N2292" s="31" t="s">
        <v>120</v>
      </c>
      <c r="O2292" s="31"/>
      <c r="P2292" s="31"/>
      <c r="Q2292" s="31"/>
      <c r="R2292" s="31" t="s">
        <v>93</v>
      </c>
      <c r="S2292" s="31" t="s">
        <v>94</v>
      </c>
      <c r="T2292" s="31" t="s">
        <v>15755</v>
      </c>
      <c r="U2292" s="31" t="s">
        <v>15756</v>
      </c>
      <c r="V2292" s="31"/>
      <c r="W2292" s="31"/>
      <c r="X2292" s="31"/>
      <c r="Y2292" s="31"/>
      <c r="Z2292" s="31"/>
    </row>
    <row r="2293" ht="22.5" customHeight="1">
      <c r="A2293" s="30" t="s">
        <v>15757</v>
      </c>
      <c r="B2293" s="31" t="s">
        <v>15758</v>
      </c>
      <c r="C2293" s="33"/>
      <c r="D2293" s="31" t="s">
        <v>15759</v>
      </c>
      <c r="E2293" s="31" t="s">
        <v>15760</v>
      </c>
      <c r="F2293" s="31"/>
      <c r="G2293" s="31" t="s">
        <v>42</v>
      </c>
      <c r="H2293" s="31" t="s">
        <v>142</v>
      </c>
      <c r="I2293" s="31" t="s">
        <v>1151</v>
      </c>
      <c r="J2293" s="31" t="s">
        <v>84</v>
      </c>
      <c r="K2293" s="31"/>
      <c r="L2293" s="31"/>
      <c r="M2293" s="31" t="s">
        <v>52</v>
      </c>
      <c r="N2293" s="31" t="s">
        <v>144</v>
      </c>
      <c r="O2293" s="31"/>
      <c r="P2293" s="31"/>
      <c r="Q2293" s="31"/>
      <c r="R2293" s="31"/>
      <c r="S2293" s="31"/>
      <c r="T2293" s="31" t="s">
        <v>15761</v>
      </c>
      <c r="U2293" s="31" t="s">
        <v>15762</v>
      </c>
      <c r="V2293" s="31"/>
      <c r="W2293" s="31"/>
      <c r="X2293" s="31"/>
      <c r="Y2293" s="31"/>
      <c r="Z2293" s="31"/>
    </row>
    <row r="2294" ht="22.5" customHeight="1">
      <c r="A2294" s="30" t="s">
        <v>15763</v>
      </c>
      <c r="B2294" s="31" t="s">
        <v>15764</v>
      </c>
      <c r="C2294" s="33"/>
      <c r="D2294" s="31" t="s">
        <v>15765</v>
      </c>
      <c r="E2294" s="31" t="s">
        <v>15766</v>
      </c>
      <c r="F2294" s="31"/>
      <c r="G2294" s="31" t="s">
        <v>42</v>
      </c>
      <c r="H2294" s="31" t="s">
        <v>142</v>
      </c>
      <c r="I2294" s="31"/>
      <c r="J2294" s="31"/>
      <c r="K2294" s="31"/>
      <c r="L2294" s="31"/>
      <c r="M2294" s="31"/>
      <c r="N2294" s="31"/>
      <c r="O2294" s="31"/>
      <c r="P2294" s="31"/>
      <c r="Q2294" s="31"/>
      <c r="R2294" s="31"/>
      <c r="S2294" s="31"/>
      <c r="T2294" s="31" t="s">
        <v>15767</v>
      </c>
      <c r="U2294" s="31" t="s">
        <v>15768</v>
      </c>
      <c r="V2294" s="31"/>
      <c r="W2294" s="31"/>
      <c r="X2294" s="31"/>
      <c r="Y2294" s="31"/>
      <c r="Z2294" s="31"/>
    </row>
    <row r="2295" ht="22.5" customHeight="1">
      <c r="A2295" s="30" t="s">
        <v>15769</v>
      </c>
      <c r="B2295" s="31" t="s">
        <v>15770</v>
      </c>
      <c r="C2295" s="33"/>
      <c r="D2295" s="31" t="s">
        <v>15771</v>
      </c>
      <c r="E2295" s="31" t="s">
        <v>15772</v>
      </c>
      <c r="F2295" s="31"/>
      <c r="G2295" s="31" t="s">
        <v>42</v>
      </c>
      <c r="H2295" s="31" t="s">
        <v>142</v>
      </c>
      <c r="I2295" s="31" t="s">
        <v>925</v>
      </c>
      <c r="J2295" s="31" t="s">
        <v>84</v>
      </c>
      <c r="K2295" s="31"/>
      <c r="L2295" s="31"/>
      <c r="M2295" s="31" t="s">
        <v>152</v>
      </c>
      <c r="N2295" s="31" t="s">
        <v>153</v>
      </c>
      <c r="O2295" s="31"/>
      <c r="P2295" s="31"/>
      <c r="Q2295" s="31"/>
      <c r="R2295" s="31"/>
      <c r="S2295" s="31"/>
      <c r="T2295" s="31" t="s">
        <v>15773</v>
      </c>
      <c r="U2295" s="31" t="s">
        <v>15774</v>
      </c>
      <c r="V2295" s="31"/>
      <c r="W2295" s="31"/>
      <c r="X2295" s="31"/>
      <c r="Y2295" s="31"/>
      <c r="Z2295" s="31"/>
    </row>
    <row r="2296" ht="22.5" customHeight="1">
      <c r="A2296" s="30" t="s">
        <v>15775</v>
      </c>
      <c r="B2296" s="31" t="s">
        <v>15776</v>
      </c>
      <c r="C2296" s="33"/>
      <c r="D2296" s="31" t="s">
        <v>15777</v>
      </c>
      <c r="E2296" s="31" t="s">
        <v>15778</v>
      </c>
      <c r="F2296" s="31" t="s">
        <v>15779</v>
      </c>
      <c r="G2296" s="31" t="s">
        <v>42</v>
      </c>
      <c r="H2296" s="31" t="s">
        <v>142</v>
      </c>
      <c r="I2296" s="31" t="s">
        <v>1242</v>
      </c>
      <c r="J2296" s="31" t="s">
        <v>84</v>
      </c>
      <c r="K2296" s="31" t="s">
        <v>173</v>
      </c>
      <c r="L2296" s="31" t="s">
        <v>86</v>
      </c>
      <c r="M2296" s="31" t="s">
        <v>41</v>
      </c>
      <c r="N2296" s="31" t="s">
        <v>120</v>
      </c>
      <c r="O2296" s="31"/>
      <c r="P2296" s="31"/>
      <c r="Q2296" s="30" t="s">
        <v>15780</v>
      </c>
      <c r="R2296" s="31" t="s">
        <v>93</v>
      </c>
      <c r="S2296" s="31" t="s">
        <v>2629</v>
      </c>
      <c r="T2296" s="31" t="s">
        <v>15781</v>
      </c>
      <c r="U2296" s="31" t="s">
        <v>15782</v>
      </c>
      <c r="V2296" s="31"/>
      <c r="W2296" s="31"/>
      <c r="X2296" s="31"/>
      <c r="Y2296" s="31"/>
      <c r="Z2296" s="31"/>
    </row>
    <row r="2297" ht="22.5" customHeight="1">
      <c r="A2297" s="30" t="s">
        <v>15783</v>
      </c>
      <c r="B2297" s="31" t="s">
        <v>15784</v>
      </c>
      <c r="C2297" s="33"/>
      <c r="D2297" s="31" t="s">
        <v>78</v>
      </c>
      <c r="E2297" s="31" t="s">
        <v>15785</v>
      </c>
      <c r="F2297" s="31"/>
      <c r="G2297" s="31" t="s">
        <v>2303</v>
      </c>
      <c r="H2297" s="31" t="s">
        <v>82</v>
      </c>
      <c r="I2297" s="31"/>
      <c r="J2297" s="31"/>
      <c r="K2297" s="31"/>
      <c r="L2297" s="31"/>
      <c r="M2297" s="31"/>
      <c r="N2297" s="31"/>
      <c r="O2297" s="31"/>
      <c r="P2297" s="31"/>
      <c r="Q2297" s="31"/>
      <c r="R2297" s="31"/>
      <c r="S2297" s="31"/>
      <c r="T2297" s="31"/>
      <c r="U2297" s="31" t="s">
        <v>15786</v>
      </c>
      <c r="V2297" s="31"/>
      <c r="W2297" s="31"/>
      <c r="X2297" s="31"/>
      <c r="Y2297" s="31"/>
      <c r="Z2297" s="31"/>
    </row>
    <row r="2298" ht="22.5" customHeight="1">
      <c r="A2298" s="30" t="s">
        <v>15787</v>
      </c>
      <c r="B2298" s="31" t="s">
        <v>15788</v>
      </c>
      <c r="C2298" s="33"/>
      <c r="D2298" s="31" t="s">
        <v>15789</v>
      </c>
      <c r="E2298" s="31" t="s">
        <v>15790</v>
      </c>
      <c r="F2298" s="31" t="s">
        <v>15791</v>
      </c>
      <c r="G2298" s="31" t="s">
        <v>42</v>
      </c>
      <c r="H2298" s="31" t="s">
        <v>142</v>
      </c>
      <c r="I2298" s="31" t="s">
        <v>183</v>
      </c>
      <c r="J2298" s="31" t="s">
        <v>84</v>
      </c>
      <c r="K2298" s="31" t="s">
        <v>85</v>
      </c>
      <c r="L2298" s="31" t="s">
        <v>280</v>
      </c>
      <c r="M2298" s="31" t="s">
        <v>542</v>
      </c>
      <c r="N2298" s="31" t="s">
        <v>210</v>
      </c>
      <c r="O2298" s="31"/>
      <c r="P2298" s="31" t="s">
        <v>186</v>
      </c>
      <c r="Q2298" s="30" t="s">
        <v>2746</v>
      </c>
      <c r="R2298" s="31" t="s">
        <v>93</v>
      </c>
      <c r="S2298" s="31" t="s">
        <v>2629</v>
      </c>
      <c r="T2298" s="31" t="s">
        <v>15792</v>
      </c>
      <c r="U2298" s="31" t="s">
        <v>15793</v>
      </c>
      <c r="V2298" s="31"/>
      <c r="W2298" s="31"/>
      <c r="X2298" s="31"/>
      <c r="Y2298" s="31"/>
      <c r="Z2298" s="31"/>
    </row>
    <row r="2299" ht="22.5" customHeight="1">
      <c r="A2299" s="30" t="s">
        <v>15794</v>
      </c>
      <c r="B2299" s="31" t="s">
        <v>15795</v>
      </c>
      <c r="C2299" s="33"/>
      <c r="D2299" s="31" t="s">
        <v>15796</v>
      </c>
      <c r="E2299" s="31" t="s">
        <v>15797</v>
      </c>
      <c r="F2299" s="31" t="s">
        <v>15798</v>
      </c>
      <c r="G2299" s="31" t="s">
        <v>42</v>
      </c>
      <c r="H2299" s="31" t="s">
        <v>142</v>
      </c>
      <c r="I2299" s="31" t="s">
        <v>264</v>
      </c>
      <c r="J2299" s="31" t="s">
        <v>84</v>
      </c>
      <c r="K2299" s="31" t="s">
        <v>173</v>
      </c>
      <c r="L2299" s="31" t="s">
        <v>226</v>
      </c>
      <c r="M2299" s="31" t="s">
        <v>41</v>
      </c>
      <c r="N2299" s="31" t="s">
        <v>120</v>
      </c>
      <c r="O2299" s="31"/>
      <c r="P2299" s="31"/>
      <c r="Q2299" s="31"/>
      <c r="R2299" s="31" t="s">
        <v>93</v>
      </c>
      <c r="S2299" s="31" t="s">
        <v>94</v>
      </c>
      <c r="T2299" s="31" t="s">
        <v>15799</v>
      </c>
      <c r="U2299" s="31" t="s">
        <v>15800</v>
      </c>
      <c r="V2299" s="31"/>
      <c r="W2299" s="31"/>
      <c r="X2299" s="31"/>
      <c r="Y2299" s="31"/>
      <c r="Z2299" s="31"/>
    </row>
    <row r="2300" ht="22.5" customHeight="1">
      <c r="A2300" s="30" t="s">
        <v>15801</v>
      </c>
      <c r="B2300" s="31" t="s">
        <v>15802</v>
      </c>
      <c r="C2300" s="33"/>
      <c r="D2300" s="31" t="s">
        <v>15803</v>
      </c>
      <c r="E2300" s="31" t="s">
        <v>15804</v>
      </c>
      <c r="F2300" s="31"/>
      <c r="G2300" s="31" t="s">
        <v>42</v>
      </c>
      <c r="H2300" s="31" t="s">
        <v>142</v>
      </c>
      <c r="I2300" s="31" t="s">
        <v>336</v>
      </c>
      <c r="J2300" s="31" t="s">
        <v>84</v>
      </c>
      <c r="K2300" s="31"/>
      <c r="L2300" s="31"/>
      <c r="M2300" s="31" t="s">
        <v>41</v>
      </c>
      <c r="N2300" s="31" t="s">
        <v>120</v>
      </c>
      <c r="O2300" s="31"/>
      <c r="P2300" s="31"/>
      <c r="Q2300" s="31"/>
      <c r="R2300" s="31"/>
      <c r="S2300" s="31"/>
      <c r="T2300" s="31" t="s">
        <v>15805</v>
      </c>
      <c r="U2300" s="31" t="s">
        <v>15806</v>
      </c>
      <c r="V2300" s="31"/>
      <c r="W2300" s="31"/>
      <c r="X2300" s="31"/>
      <c r="Y2300" s="31"/>
      <c r="Z2300" s="31"/>
    </row>
    <row r="2301" ht="22.5" customHeight="1">
      <c r="A2301" s="30" t="s">
        <v>15807</v>
      </c>
      <c r="B2301" s="39" t="s">
        <v>15808</v>
      </c>
      <c r="C2301" s="33"/>
      <c r="D2301" s="31" t="s">
        <v>15809</v>
      </c>
      <c r="E2301" s="31" t="s">
        <v>15810</v>
      </c>
      <c r="F2301" s="31"/>
      <c r="G2301" s="31" t="s">
        <v>42</v>
      </c>
      <c r="H2301" s="31" t="s">
        <v>142</v>
      </c>
      <c r="I2301" s="31" t="s">
        <v>935</v>
      </c>
      <c r="J2301" s="31" t="s">
        <v>84</v>
      </c>
      <c r="K2301" s="31"/>
      <c r="L2301" s="31"/>
      <c r="M2301" s="31" t="s">
        <v>152</v>
      </c>
      <c r="N2301" s="31" t="s">
        <v>153</v>
      </c>
      <c r="O2301" s="31"/>
      <c r="P2301" s="31"/>
      <c r="Q2301" s="31"/>
      <c r="R2301" s="31"/>
      <c r="S2301" s="31"/>
      <c r="T2301" s="31" t="s">
        <v>15811</v>
      </c>
      <c r="U2301" s="31" t="s">
        <v>15812</v>
      </c>
      <c r="V2301" s="31"/>
      <c r="W2301" s="31"/>
      <c r="X2301" s="31"/>
      <c r="Y2301" s="31"/>
      <c r="Z2301" s="31"/>
    </row>
    <row r="2302" ht="22.5" customHeight="1">
      <c r="A2302" s="30" t="s">
        <v>15813</v>
      </c>
      <c r="B2302" s="39" t="s">
        <v>15814</v>
      </c>
      <c r="C2302" s="33"/>
      <c r="D2302" s="31" t="s">
        <v>15815</v>
      </c>
      <c r="E2302" s="31" t="s">
        <v>15816</v>
      </c>
      <c r="F2302" s="31"/>
      <c r="G2302" s="31" t="s">
        <v>42</v>
      </c>
      <c r="H2302" s="31" t="s">
        <v>142</v>
      </c>
      <c r="I2302" s="31" t="s">
        <v>8922</v>
      </c>
      <c r="J2302" s="31" t="s">
        <v>84</v>
      </c>
      <c r="K2302" s="31"/>
      <c r="L2302" s="31"/>
      <c r="M2302" s="31" t="s">
        <v>52</v>
      </c>
      <c r="N2302" s="31" t="s">
        <v>144</v>
      </c>
      <c r="O2302" s="31"/>
      <c r="P2302" s="31"/>
      <c r="Q2302" s="31"/>
      <c r="R2302" s="31"/>
      <c r="S2302" s="31"/>
      <c r="T2302" s="31" t="s">
        <v>15817</v>
      </c>
      <c r="U2302" s="31" t="s">
        <v>15812</v>
      </c>
      <c r="V2302" s="31"/>
      <c r="W2302" s="31"/>
      <c r="X2302" s="31"/>
      <c r="Y2302" s="31"/>
      <c r="Z2302" s="31"/>
    </row>
    <row r="2303" ht="22.5" customHeight="1">
      <c r="A2303" s="30" t="s">
        <v>15818</v>
      </c>
      <c r="B2303" s="31" t="s">
        <v>2288</v>
      </c>
      <c r="C2303" s="33"/>
      <c r="D2303" s="31" t="s">
        <v>15819</v>
      </c>
      <c r="E2303" s="31" t="s">
        <v>15820</v>
      </c>
      <c r="F2303" s="31" t="s">
        <v>15821</v>
      </c>
      <c r="G2303" s="31" t="s">
        <v>42</v>
      </c>
      <c r="H2303" s="31" t="s">
        <v>142</v>
      </c>
      <c r="I2303" s="31" t="s">
        <v>225</v>
      </c>
      <c r="J2303" s="31" t="s">
        <v>84</v>
      </c>
      <c r="K2303" s="31" t="s">
        <v>173</v>
      </c>
      <c r="L2303" s="31" t="s">
        <v>131</v>
      </c>
      <c r="M2303" s="31" t="s">
        <v>41</v>
      </c>
      <c r="N2303" s="31" t="s">
        <v>120</v>
      </c>
      <c r="O2303" s="31"/>
      <c r="P2303" s="31"/>
      <c r="Q2303" s="31"/>
      <c r="R2303" s="31" t="s">
        <v>93</v>
      </c>
      <c r="S2303" s="31" t="s">
        <v>94</v>
      </c>
      <c r="T2303" s="31" t="s">
        <v>15822</v>
      </c>
      <c r="U2303" s="31" t="s">
        <v>15823</v>
      </c>
      <c r="V2303" s="31"/>
      <c r="W2303" s="31"/>
      <c r="X2303" s="31"/>
      <c r="Y2303" s="31"/>
      <c r="Z2303" s="31"/>
    </row>
    <row r="2304" ht="22.5" customHeight="1">
      <c r="A2304" s="30" t="s">
        <v>15824</v>
      </c>
      <c r="B2304" s="31" t="s">
        <v>15825</v>
      </c>
      <c r="C2304" s="33"/>
      <c r="D2304" s="31" t="s">
        <v>15826</v>
      </c>
      <c r="E2304" s="31" t="s">
        <v>15827</v>
      </c>
      <c r="F2304" s="31"/>
      <c r="G2304" s="31" t="s">
        <v>42</v>
      </c>
      <c r="H2304" s="31" t="s">
        <v>142</v>
      </c>
      <c r="I2304" s="31" t="s">
        <v>1290</v>
      </c>
      <c r="J2304" s="31" t="s">
        <v>84</v>
      </c>
      <c r="K2304" s="31"/>
      <c r="L2304" s="31"/>
      <c r="M2304" s="31" t="s">
        <v>41</v>
      </c>
      <c r="N2304" s="31" t="s">
        <v>120</v>
      </c>
      <c r="O2304" s="31"/>
      <c r="P2304" s="31"/>
      <c r="Q2304" s="31"/>
      <c r="R2304" s="31"/>
      <c r="S2304" s="31"/>
      <c r="T2304" s="31" t="s">
        <v>15828</v>
      </c>
      <c r="U2304" s="31" t="s">
        <v>15829</v>
      </c>
      <c r="V2304" s="31"/>
      <c r="W2304" s="31"/>
      <c r="X2304" s="31"/>
      <c r="Y2304" s="31"/>
      <c r="Z2304" s="31"/>
    </row>
    <row r="2305" ht="22.5" customHeight="1">
      <c r="A2305" s="30" t="s">
        <v>15830</v>
      </c>
      <c r="B2305" s="31" t="s">
        <v>1800</v>
      </c>
      <c r="C2305" s="33"/>
      <c r="D2305" s="31" t="s">
        <v>15831</v>
      </c>
      <c r="E2305" s="31" t="s">
        <v>15832</v>
      </c>
      <c r="F2305" s="31" t="s">
        <v>15833</v>
      </c>
      <c r="G2305" s="31" t="s">
        <v>25</v>
      </c>
      <c r="H2305" s="31" t="s">
        <v>142</v>
      </c>
      <c r="I2305" s="31" t="s">
        <v>5662</v>
      </c>
      <c r="J2305" s="31" t="s">
        <v>84</v>
      </c>
      <c r="K2305" s="31" t="s">
        <v>173</v>
      </c>
      <c r="L2305" s="31" t="s">
        <v>131</v>
      </c>
      <c r="M2305" s="31" t="s">
        <v>185</v>
      </c>
      <c r="N2305" s="31" t="s">
        <v>41</v>
      </c>
      <c r="O2305" s="31"/>
      <c r="P2305" s="31" t="s">
        <v>1000</v>
      </c>
      <c r="Q2305" s="30" t="s">
        <v>15834</v>
      </c>
      <c r="R2305" s="31" t="s">
        <v>93</v>
      </c>
      <c r="S2305" s="31" t="s">
        <v>842</v>
      </c>
      <c r="T2305" s="31" t="s">
        <v>15835</v>
      </c>
      <c r="U2305" s="31" t="s">
        <v>15836</v>
      </c>
      <c r="V2305" s="31"/>
      <c r="W2305" s="31"/>
      <c r="X2305" s="31"/>
      <c r="Y2305" s="31"/>
      <c r="Z2305" s="31"/>
    </row>
    <row r="2306" ht="22.5" customHeight="1">
      <c r="A2306" s="30" t="s">
        <v>15837</v>
      </c>
      <c r="B2306" s="31" t="s">
        <v>15838</v>
      </c>
      <c r="C2306" s="33"/>
      <c r="D2306" s="31" t="s">
        <v>15839</v>
      </c>
      <c r="E2306" s="31" t="s">
        <v>15840</v>
      </c>
      <c r="F2306" s="31"/>
      <c r="G2306" s="31" t="s">
        <v>36</v>
      </c>
      <c r="H2306" s="31" t="s">
        <v>142</v>
      </c>
      <c r="I2306" s="31" t="s">
        <v>2063</v>
      </c>
      <c r="J2306" s="31" t="s">
        <v>84</v>
      </c>
      <c r="K2306" s="31"/>
      <c r="L2306" s="31"/>
      <c r="M2306" s="31" t="s">
        <v>52</v>
      </c>
      <c r="N2306" s="31" t="s">
        <v>144</v>
      </c>
      <c r="O2306" s="31"/>
      <c r="P2306" s="31"/>
      <c r="Q2306" s="31"/>
      <c r="R2306" s="31"/>
      <c r="S2306" s="31"/>
      <c r="T2306" s="31" t="s">
        <v>15841</v>
      </c>
      <c r="U2306" s="31" t="s">
        <v>15842</v>
      </c>
      <c r="V2306" s="31"/>
      <c r="W2306" s="31"/>
      <c r="X2306" s="31"/>
      <c r="Y2306" s="31"/>
      <c r="Z2306" s="31"/>
    </row>
    <row r="2307" ht="22.5" customHeight="1">
      <c r="A2307" s="30" t="s">
        <v>15843</v>
      </c>
      <c r="B2307" s="31" t="s">
        <v>15844</v>
      </c>
      <c r="C2307" s="33"/>
      <c r="D2307" s="31" t="s">
        <v>15845</v>
      </c>
      <c r="E2307" s="31" t="s">
        <v>15846</v>
      </c>
      <c r="F2307" s="31"/>
      <c r="G2307" s="31" t="s">
        <v>38</v>
      </c>
      <c r="H2307" s="31" t="s">
        <v>142</v>
      </c>
      <c r="I2307" s="31"/>
      <c r="J2307" s="31"/>
      <c r="K2307" s="31"/>
      <c r="L2307" s="31"/>
      <c r="M2307" s="31"/>
      <c r="N2307" s="31"/>
      <c r="O2307" s="31"/>
      <c r="P2307" s="31"/>
      <c r="Q2307" s="31"/>
      <c r="R2307" s="31"/>
      <c r="S2307" s="31"/>
      <c r="T2307" s="31" t="s">
        <v>15847</v>
      </c>
      <c r="U2307" s="31" t="s">
        <v>15848</v>
      </c>
      <c r="V2307" s="31"/>
      <c r="W2307" s="31"/>
      <c r="X2307" s="31"/>
      <c r="Y2307" s="31"/>
      <c r="Z2307" s="31"/>
    </row>
    <row r="2308" ht="22.5" customHeight="1">
      <c r="A2308" s="30" t="s">
        <v>15849</v>
      </c>
      <c r="B2308" s="31" t="s">
        <v>1851</v>
      </c>
      <c r="C2308" s="33"/>
      <c r="D2308" s="31" t="s">
        <v>15850</v>
      </c>
      <c r="E2308" s="31" t="s">
        <v>15851</v>
      </c>
      <c r="F2308" s="31" t="s">
        <v>15852</v>
      </c>
      <c r="G2308" s="31" t="s">
        <v>25</v>
      </c>
      <c r="H2308" s="31" t="s">
        <v>142</v>
      </c>
      <c r="I2308" s="31" t="s">
        <v>1073</v>
      </c>
      <c r="J2308" s="31" t="s">
        <v>84</v>
      </c>
      <c r="K2308" s="31" t="s">
        <v>173</v>
      </c>
      <c r="L2308" s="31" t="s">
        <v>280</v>
      </c>
      <c r="M2308" s="31" t="s">
        <v>152</v>
      </c>
      <c r="N2308" s="31" t="s">
        <v>153</v>
      </c>
      <c r="O2308" s="31" t="s">
        <v>15853</v>
      </c>
      <c r="P2308" s="31" t="s">
        <v>926</v>
      </c>
      <c r="Q2308" s="31"/>
      <c r="R2308" s="31" t="s">
        <v>93</v>
      </c>
      <c r="S2308" s="31" t="s">
        <v>231</v>
      </c>
      <c r="T2308" s="31" t="s">
        <v>15854</v>
      </c>
      <c r="U2308" s="31" t="s">
        <v>15855</v>
      </c>
      <c r="V2308" s="31"/>
      <c r="W2308" s="31"/>
      <c r="X2308" s="31"/>
      <c r="Y2308" s="31"/>
      <c r="Z2308" s="31"/>
    </row>
    <row r="2309" ht="22.5" customHeight="1">
      <c r="A2309" s="30" t="s">
        <v>15856</v>
      </c>
      <c r="B2309" s="31" t="s">
        <v>15857</v>
      </c>
      <c r="C2309" s="33"/>
      <c r="D2309" s="31" t="s">
        <v>15858</v>
      </c>
      <c r="E2309" s="31" t="s">
        <v>15859</v>
      </c>
      <c r="F2309" s="31" t="s">
        <v>15860</v>
      </c>
      <c r="G2309" s="31" t="s">
        <v>23</v>
      </c>
      <c r="H2309" s="31" t="s">
        <v>142</v>
      </c>
      <c r="I2309" s="31" t="s">
        <v>6951</v>
      </c>
      <c r="J2309" s="31" t="s">
        <v>377</v>
      </c>
      <c r="K2309" s="31" t="s">
        <v>107</v>
      </c>
      <c r="L2309" s="31" t="s">
        <v>86</v>
      </c>
      <c r="M2309" s="31" t="s">
        <v>152</v>
      </c>
      <c r="N2309" s="31" t="s">
        <v>153</v>
      </c>
      <c r="O2309" s="31"/>
      <c r="P2309" s="31" t="s">
        <v>628</v>
      </c>
      <c r="Q2309" s="31"/>
      <c r="R2309" s="31" t="s">
        <v>93</v>
      </c>
      <c r="S2309" s="31" t="s">
        <v>94</v>
      </c>
      <c r="T2309" s="31" t="s">
        <v>15861</v>
      </c>
      <c r="U2309" s="31" t="s">
        <v>15862</v>
      </c>
      <c r="V2309" s="31"/>
      <c r="W2309" s="31"/>
      <c r="X2309" s="31"/>
      <c r="Y2309" s="31"/>
      <c r="Z2309" s="31"/>
    </row>
    <row r="2310" ht="22.5" customHeight="1">
      <c r="A2310" s="30" t="s">
        <v>15863</v>
      </c>
      <c r="B2310" s="31" t="s">
        <v>15864</v>
      </c>
      <c r="C2310" s="33"/>
      <c r="D2310" s="31" t="s">
        <v>15865</v>
      </c>
      <c r="E2310" s="31" t="s">
        <v>15866</v>
      </c>
      <c r="F2310" s="31" t="s">
        <v>15867</v>
      </c>
      <c r="G2310" s="31" t="s">
        <v>36</v>
      </c>
      <c r="H2310" s="31" t="s">
        <v>406</v>
      </c>
      <c r="I2310" s="31" t="s">
        <v>6267</v>
      </c>
      <c r="J2310" s="31" t="s">
        <v>377</v>
      </c>
      <c r="K2310" s="31" t="s">
        <v>173</v>
      </c>
      <c r="L2310" s="31" t="s">
        <v>280</v>
      </c>
      <c r="M2310" s="31" t="s">
        <v>88</v>
      </c>
      <c r="N2310" s="31" t="s">
        <v>89</v>
      </c>
      <c r="O2310" s="31"/>
      <c r="P2310" s="31" t="s">
        <v>2755</v>
      </c>
      <c r="Q2310" s="31"/>
      <c r="R2310" s="31" t="s">
        <v>93</v>
      </c>
      <c r="S2310" s="31" t="s">
        <v>94</v>
      </c>
      <c r="T2310" s="31" t="s">
        <v>15868</v>
      </c>
      <c r="U2310" s="31" t="s">
        <v>15869</v>
      </c>
      <c r="V2310" s="31"/>
      <c r="W2310" s="31"/>
      <c r="X2310" s="31"/>
      <c r="Y2310" s="31"/>
      <c r="Z2310" s="31"/>
    </row>
    <row r="2311" ht="22.5" customHeight="1">
      <c r="A2311" s="30" t="s">
        <v>15870</v>
      </c>
      <c r="B2311" s="31" t="s">
        <v>7220</v>
      </c>
      <c r="C2311" s="32" t="s">
        <v>0</v>
      </c>
      <c r="D2311" s="31" t="s">
        <v>15871</v>
      </c>
      <c r="E2311" s="31" t="s">
        <v>15872</v>
      </c>
      <c r="F2311" s="31" t="s">
        <v>15873</v>
      </c>
      <c r="G2311" s="31" t="s">
        <v>164</v>
      </c>
      <c r="H2311" s="31" t="s">
        <v>142</v>
      </c>
      <c r="I2311" s="31" t="s">
        <v>119</v>
      </c>
      <c r="J2311" s="31" t="s">
        <v>84</v>
      </c>
      <c r="K2311" s="31" t="s">
        <v>173</v>
      </c>
      <c r="L2311" s="31" t="s">
        <v>226</v>
      </c>
      <c r="M2311" s="31" t="s">
        <v>52</v>
      </c>
      <c r="N2311" s="31" t="s">
        <v>144</v>
      </c>
      <c r="O2311" s="31"/>
      <c r="P2311" s="31"/>
      <c r="Q2311" s="31"/>
      <c r="R2311" s="31" t="s">
        <v>93</v>
      </c>
      <c r="S2311" s="31" t="s">
        <v>94</v>
      </c>
      <c r="T2311" s="31" t="s">
        <v>15874</v>
      </c>
      <c r="U2311" s="31" t="s">
        <v>15875</v>
      </c>
      <c r="V2311" s="31"/>
      <c r="W2311" s="31" t="s">
        <v>15876</v>
      </c>
      <c r="X2311" s="31"/>
      <c r="Y2311" s="31"/>
      <c r="Z2311" s="31"/>
    </row>
    <row r="2312" ht="22.5" customHeight="1">
      <c r="A2312" s="30" t="s">
        <v>15877</v>
      </c>
      <c r="B2312" s="31" t="s">
        <v>15878</v>
      </c>
      <c r="C2312" s="33"/>
      <c r="D2312" s="31" t="s">
        <v>15879</v>
      </c>
      <c r="E2312" s="31" t="s">
        <v>15880</v>
      </c>
      <c r="F2312" s="31"/>
      <c r="G2312" s="31" t="s">
        <v>25</v>
      </c>
      <c r="H2312" s="31" t="s">
        <v>142</v>
      </c>
      <c r="I2312" s="31" t="s">
        <v>291</v>
      </c>
      <c r="J2312" s="31" t="s">
        <v>84</v>
      </c>
      <c r="K2312" s="31" t="s">
        <v>85</v>
      </c>
      <c r="L2312" s="31" t="s">
        <v>654</v>
      </c>
      <c r="M2312" s="31" t="s">
        <v>120</v>
      </c>
      <c r="N2312" s="31" t="s">
        <v>88</v>
      </c>
      <c r="O2312" s="31"/>
      <c r="P2312" s="31" t="s">
        <v>3087</v>
      </c>
      <c r="Q2312" s="31"/>
      <c r="R2312" s="31" t="s">
        <v>93</v>
      </c>
      <c r="S2312" s="31" t="s">
        <v>94</v>
      </c>
      <c r="T2312" s="31" t="s">
        <v>15881</v>
      </c>
      <c r="U2312" s="31" t="s">
        <v>15882</v>
      </c>
      <c r="V2312" s="30" t="s">
        <v>15883</v>
      </c>
      <c r="W2312" s="31"/>
      <c r="X2312" s="31"/>
      <c r="Y2312" s="31"/>
      <c r="Z2312" s="31"/>
    </row>
    <row r="2313" ht="22.5" customHeight="1">
      <c r="A2313" s="30" t="s">
        <v>15884</v>
      </c>
      <c r="B2313" s="31" t="s">
        <v>10320</v>
      </c>
      <c r="C2313" s="33"/>
      <c r="D2313" s="31" t="s">
        <v>15885</v>
      </c>
      <c r="E2313" s="31" t="s">
        <v>15886</v>
      </c>
      <c r="F2313" s="31" t="s">
        <v>15887</v>
      </c>
      <c r="G2313" s="31" t="s">
        <v>25</v>
      </c>
      <c r="H2313" s="31" t="s">
        <v>142</v>
      </c>
      <c r="I2313" s="31" t="s">
        <v>271</v>
      </c>
      <c r="J2313" s="31" t="s">
        <v>84</v>
      </c>
      <c r="K2313" s="31" t="s">
        <v>173</v>
      </c>
      <c r="L2313" s="31" t="s">
        <v>226</v>
      </c>
      <c r="M2313" s="31" t="s">
        <v>88</v>
      </c>
      <c r="N2313" s="31" t="s">
        <v>89</v>
      </c>
      <c r="O2313" s="31"/>
      <c r="P2313" s="31"/>
      <c r="Q2313" s="30" t="s">
        <v>6593</v>
      </c>
      <c r="R2313" s="31" t="s">
        <v>93</v>
      </c>
      <c r="S2313" s="31" t="s">
        <v>842</v>
      </c>
      <c r="T2313" s="31" t="s">
        <v>15888</v>
      </c>
      <c r="U2313" s="31" t="s">
        <v>15889</v>
      </c>
      <c r="V2313" s="31"/>
      <c r="W2313" s="31"/>
      <c r="X2313" s="31"/>
      <c r="Y2313" s="31"/>
      <c r="Z2313" s="31"/>
    </row>
    <row r="2314" ht="22.5" customHeight="1">
      <c r="A2314" s="30" t="s">
        <v>15890</v>
      </c>
      <c r="B2314" s="31" t="s">
        <v>15891</v>
      </c>
      <c r="C2314" s="33"/>
      <c r="D2314" s="31" t="s">
        <v>15892</v>
      </c>
      <c r="E2314" s="31" t="s">
        <v>15893</v>
      </c>
      <c r="F2314" s="31" t="s">
        <v>15894</v>
      </c>
      <c r="G2314" s="31" t="s">
        <v>68</v>
      </c>
      <c r="H2314" s="31" t="s">
        <v>142</v>
      </c>
      <c r="I2314" s="31" t="s">
        <v>2063</v>
      </c>
      <c r="J2314" s="31" t="s">
        <v>84</v>
      </c>
      <c r="K2314" s="31" t="s">
        <v>173</v>
      </c>
      <c r="L2314" s="31" t="s">
        <v>226</v>
      </c>
      <c r="M2314" s="31" t="s">
        <v>88</v>
      </c>
      <c r="N2314" s="31" t="s">
        <v>89</v>
      </c>
      <c r="O2314" s="31"/>
      <c r="P2314" s="31"/>
      <c r="Q2314" s="31"/>
      <c r="R2314" s="31" t="s">
        <v>93</v>
      </c>
      <c r="S2314" s="31" t="s">
        <v>94</v>
      </c>
      <c r="T2314" s="31" t="s">
        <v>15895</v>
      </c>
      <c r="U2314" s="31" t="s">
        <v>15896</v>
      </c>
      <c r="V2314" s="31"/>
      <c r="W2314" s="31"/>
      <c r="X2314" s="31"/>
      <c r="Y2314" s="31"/>
      <c r="Z2314" s="31"/>
    </row>
    <row r="2315" ht="22.5" customHeight="1">
      <c r="A2315" s="30" t="s">
        <v>15897</v>
      </c>
      <c r="B2315" s="31" t="s">
        <v>3481</v>
      </c>
      <c r="C2315" s="33"/>
      <c r="D2315" s="31" t="s">
        <v>15898</v>
      </c>
      <c r="E2315" s="31" t="s">
        <v>15899</v>
      </c>
      <c r="F2315" s="31" t="s">
        <v>15900</v>
      </c>
      <c r="G2315" s="31" t="s">
        <v>35</v>
      </c>
      <c r="H2315" s="31" t="s">
        <v>142</v>
      </c>
      <c r="I2315" s="31" t="s">
        <v>5741</v>
      </c>
      <c r="J2315" s="31" t="s">
        <v>84</v>
      </c>
      <c r="K2315" s="31" t="s">
        <v>173</v>
      </c>
      <c r="L2315" s="31" t="s">
        <v>131</v>
      </c>
      <c r="M2315" s="31" t="s">
        <v>52</v>
      </c>
      <c r="N2315" s="31" t="s">
        <v>144</v>
      </c>
      <c r="O2315" s="31"/>
      <c r="P2315" s="31"/>
      <c r="Q2315" s="31"/>
      <c r="R2315" s="31" t="s">
        <v>93</v>
      </c>
      <c r="S2315" s="31" t="s">
        <v>94</v>
      </c>
      <c r="T2315" s="31" t="s">
        <v>15901</v>
      </c>
      <c r="U2315" s="31" t="s">
        <v>15902</v>
      </c>
      <c r="V2315" s="31"/>
      <c r="W2315" s="31"/>
      <c r="X2315" s="31"/>
      <c r="Y2315" s="31"/>
      <c r="Z2315" s="31"/>
    </row>
    <row r="2316" ht="22.5" customHeight="1">
      <c r="A2316" s="30" t="s">
        <v>15903</v>
      </c>
      <c r="B2316" s="31" t="s">
        <v>15904</v>
      </c>
      <c r="C2316" s="33"/>
      <c r="D2316" s="31" t="s">
        <v>15905</v>
      </c>
      <c r="E2316" s="31" t="s">
        <v>15906</v>
      </c>
      <c r="F2316" s="31" t="s">
        <v>15907</v>
      </c>
      <c r="G2316" s="31" t="s">
        <v>42</v>
      </c>
      <c r="H2316" s="31" t="s">
        <v>142</v>
      </c>
      <c r="I2316" s="31" t="s">
        <v>1290</v>
      </c>
      <c r="J2316" s="31" t="s">
        <v>84</v>
      </c>
      <c r="K2316" s="31" t="s">
        <v>85</v>
      </c>
      <c r="L2316" s="31" t="s">
        <v>86</v>
      </c>
      <c r="M2316" s="31" t="s">
        <v>502</v>
      </c>
      <c r="N2316" s="31" t="s">
        <v>344</v>
      </c>
      <c r="O2316" s="31"/>
      <c r="P2316" s="31" t="s">
        <v>15908</v>
      </c>
      <c r="Q2316" s="31"/>
      <c r="R2316" s="31" t="s">
        <v>93</v>
      </c>
      <c r="S2316" s="31" t="s">
        <v>94</v>
      </c>
      <c r="T2316" s="31" t="s">
        <v>15909</v>
      </c>
      <c r="U2316" s="31" t="s">
        <v>15910</v>
      </c>
      <c r="V2316" s="31"/>
      <c r="W2316" s="31"/>
      <c r="X2316" s="31"/>
      <c r="Y2316" s="31"/>
      <c r="Z2316" s="31"/>
    </row>
    <row r="2317" ht="22.5" customHeight="1">
      <c r="A2317" s="30" t="s">
        <v>15911</v>
      </c>
      <c r="B2317" s="31" t="s">
        <v>4477</v>
      </c>
      <c r="C2317" s="33"/>
      <c r="D2317" s="31" t="s">
        <v>15912</v>
      </c>
      <c r="E2317" s="31" t="s">
        <v>15913</v>
      </c>
      <c r="F2317" s="31" t="s">
        <v>15914</v>
      </c>
      <c r="G2317" s="31" t="s">
        <v>25</v>
      </c>
      <c r="H2317" s="31" t="s">
        <v>142</v>
      </c>
      <c r="I2317" s="31" t="s">
        <v>686</v>
      </c>
      <c r="J2317" s="31" t="s">
        <v>84</v>
      </c>
      <c r="K2317" s="31" t="s">
        <v>85</v>
      </c>
      <c r="L2317" s="31" t="s">
        <v>280</v>
      </c>
      <c r="M2317" s="39" t="s">
        <v>227</v>
      </c>
      <c r="N2317" s="39" t="s">
        <v>228</v>
      </c>
      <c r="O2317" s="31"/>
      <c r="P2317" s="31" t="s">
        <v>2884</v>
      </c>
      <c r="Q2317" s="31"/>
      <c r="R2317" s="31" t="s">
        <v>93</v>
      </c>
      <c r="S2317" s="31" t="s">
        <v>94</v>
      </c>
      <c r="T2317" s="31" t="s">
        <v>15915</v>
      </c>
      <c r="U2317" s="31" t="s">
        <v>15916</v>
      </c>
      <c r="V2317" s="31"/>
      <c r="W2317" s="31"/>
      <c r="X2317" s="31"/>
      <c r="Y2317" s="31"/>
      <c r="Z2317" s="31"/>
    </row>
    <row r="2318" ht="22.5" customHeight="1">
      <c r="A2318" s="30" t="s">
        <v>15917</v>
      </c>
      <c r="B2318" s="31" t="s">
        <v>15918</v>
      </c>
      <c r="C2318" s="33"/>
      <c r="D2318" s="31" t="s">
        <v>15919</v>
      </c>
      <c r="E2318" s="31" t="s">
        <v>15920</v>
      </c>
      <c r="F2318" s="31"/>
      <c r="G2318" s="31" t="s">
        <v>23</v>
      </c>
      <c r="H2318" s="31" t="s">
        <v>142</v>
      </c>
      <c r="I2318" s="31" t="s">
        <v>225</v>
      </c>
      <c r="J2318" s="31" t="s">
        <v>84</v>
      </c>
      <c r="K2318" s="31"/>
      <c r="L2318" s="31"/>
      <c r="M2318" s="31" t="s">
        <v>52</v>
      </c>
      <c r="N2318" s="31" t="s">
        <v>120</v>
      </c>
      <c r="O2318" s="31"/>
      <c r="P2318" s="31"/>
      <c r="Q2318" s="31"/>
      <c r="R2318" s="31"/>
      <c r="S2318" s="31"/>
      <c r="T2318" s="31" t="s">
        <v>15921</v>
      </c>
      <c r="U2318" s="31" t="s">
        <v>15922</v>
      </c>
      <c r="V2318" s="31"/>
      <c r="W2318" s="31"/>
      <c r="X2318" s="31"/>
      <c r="Y2318" s="31"/>
      <c r="Z2318" s="31"/>
    </row>
    <row r="2319" ht="22.5" customHeight="1">
      <c r="A2319" s="30" t="s">
        <v>15923</v>
      </c>
      <c r="B2319" s="31" t="s">
        <v>15924</v>
      </c>
      <c r="C2319" s="33"/>
      <c r="D2319" s="31" t="s">
        <v>15925</v>
      </c>
      <c r="E2319" s="31" t="s">
        <v>15926</v>
      </c>
      <c r="F2319" s="31"/>
      <c r="G2319" s="31" t="s">
        <v>25</v>
      </c>
      <c r="H2319" s="31" t="s">
        <v>142</v>
      </c>
      <c r="I2319" s="31" t="s">
        <v>5662</v>
      </c>
      <c r="J2319" s="31" t="s">
        <v>84</v>
      </c>
      <c r="K2319" s="31" t="s">
        <v>107</v>
      </c>
      <c r="L2319" s="31" t="s">
        <v>280</v>
      </c>
      <c r="M2319" s="31" t="s">
        <v>120</v>
      </c>
      <c r="N2319" s="31" t="s">
        <v>88</v>
      </c>
      <c r="O2319" s="31"/>
      <c r="P2319" s="31"/>
      <c r="Q2319" s="31"/>
      <c r="R2319" s="31" t="s">
        <v>93</v>
      </c>
      <c r="S2319" s="31" t="s">
        <v>94</v>
      </c>
      <c r="T2319" s="31" t="s">
        <v>15927</v>
      </c>
      <c r="U2319" s="31" t="s">
        <v>15928</v>
      </c>
      <c r="V2319" s="31"/>
      <c r="W2319" s="31"/>
      <c r="X2319" s="31"/>
      <c r="Y2319" s="31"/>
      <c r="Z2319" s="31"/>
    </row>
    <row r="2320" ht="22.5" customHeight="1">
      <c r="A2320" s="30" t="s">
        <v>15929</v>
      </c>
      <c r="B2320" s="31" t="s">
        <v>15930</v>
      </c>
      <c r="C2320" s="33"/>
      <c r="D2320" s="31" t="s">
        <v>15931</v>
      </c>
      <c r="E2320" s="31" t="s">
        <v>15932</v>
      </c>
      <c r="F2320" s="31"/>
      <c r="G2320" s="31" t="s">
        <v>68</v>
      </c>
      <c r="H2320" s="31" t="s">
        <v>142</v>
      </c>
      <c r="I2320" s="31" t="s">
        <v>1242</v>
      </c>
      <c r="J2320" s="31" t="s">
        <v>377</v>
      </c>
      <c r="K2320" s="31" t="s">
        <v>173</v>
      </c>
      <c r="L2320" s="31" t="s">
        <v>226</v>
      </c>
      <c r="M2320" s="31" t="s">
        <v>108</v>
      </c>
      <c r="N2320" s="31" t="s">
        <v>101</v>
      </c>
      <c r="O2320" s="31" t="s">
        <v>15933</v>
      </c>
      <c r="P2320" s="31" t="s">
        <v>320</v>
      </c>
      <c r="Q2320" s="31"/>
      <c r="R2320" s="31"/>
      <c r="S2320" s="31" t="s">
        <v>1793</v>
      </c>
      <c r="T2320" s="31" t="s">
        <v>15934</v>
      </c>
      <c r="U2320" s="31" t="s">
        <v>15935</v>
      </c>
      <c r="V2320" s="30" t="s">
        <v>15936</v>
      </c>
      <c r="W2320" s="31"/>
      <c r="X2320" s="31"/>
      <c r="Y2320" s="31"/>
      <c r="Z2320" s="31"/>
    </row>
    <row r="2321" ht="22.5" customHeight="1">
      <c r="A2321" s="30" t="s">
        <v>15937</v>
      </c>
      <c r="B2321" s="31" t="s">
        <v>15938</v>
      </c>
      <c r="C2321" s="33"/>
      <c r="D2321" s="31" t="s">
        <v>15939</v>
      </c>
      <c r="E2321" s="31" t="s">
        <v>15940</v>
      </c>
      <c r="F2321" s="31"/>
      <c r="G2321" s="31" t="s">
        <v>38</v>
      </c>
      <c r="H2321" s="31" t="s">
        <v>142</v>
      </c>
      <c r="I2321" s="31" t="s">
        <v>9094</v>
      </c>
      <c r="J2321" s="31" t="s">
        <v>84</v>
      </c>
      <c r="K2321" s="31"/>
      <c r="L2321" s="31"/>
      <c r="M2321" s="31" t="s">
        <v>108</v>
      </c>
      <c r="N2321" s="31" t="s">
        <v>101</v>
      </c>
      <c r="O2321" s="31"/>
      <c r="P2321" s="31"/>
      <c r="Q2321" s="31"/>
      <c r="R2321" s="31"/>
      <c r="S2321" s="31"/>
      <c r="T2321" s="31" t="s">
        <v>15941</v>
      </c>
      <c r="U2321" s="31" t="s">
        <v>15942</v>
      </c>
      <c r="V2321" s="31"/>
      <c r="W2321" s="31"/>
      <c r="X2321" s="31"/>
      <c r="Y2321" s="31"/>
      <c r="Z2321" s="31"/>
    </row>
    <row r="2322" ht="22.5" customHeight="1">
      <c r="A2322" s="30" t="s">
        <v>15943</v>
      </c>
      <c r="B2322" s="31" t="s">
        <v>15944</v>
      </c>
      <c r="C2322" s="33"/>
      <c r="D2322" s="31" t="s">
        <v>15945</v>
      </c>
      <c r="E2322" s="31" t="s">
        <v>15946</v>
      </c>
      <c r="F2322" s="31" t="s">
        <v>15947</v>
      </c>
      <c r="G2322" s="31" t="s">
        <v>43</v>
      </c>
      <c r="H2322" s="31" t="s">
        <v>142</v>
      </c>
      <c r="I2322" s="31" t="s">
        <v>925</v>
      </c>
      <c r="J2322" s="31" t="s">
        <v>84</v>
      </c>
      <c r="K2322" s="31" t="s">
        <v>173</v>
      </c>
      <c r="L2322" s="31" t="s">
        <v>280</v>
      </c>
      <c r="M2322" s="31" t="s">
        <v>108</v>
      </c>
      <c r="N2322" s="31" t="s">
        <v>101</v>
      </c>
      <c r="O2322" s="31"/>
      <c r="P2322" s="31" t="s">
        <v>926</v>
      </c>
      <c r="Q2322" s="31"/>
      <c r="R2322" s="31" t="s">
        <v>93</v>
      </c>
      <c r="S2322" s="31" t="s">
        <v>94</v>
      </c>
      <c r="T2322" s="31" t="s">
        <v>15948</v>
      </c>
      <c r="U2322" s="31" t="s">
        <v>15949</v>
      </c>
      <c r="V2322" s="31"/>
      <c r="W2322" s="31"/>
      <c r="X2322" s="31"/>
      <c r="Y2322" s="31"/>
      <c r="Z2322" s="31"/>
    </row>
    <row r="2323" ht="22.5" customHeight="1">
      <c r="A2323" s="30" t="s">
        <v>15950</v>
      </c>
      <c r="B2323" s="31" t="s">
        <v>15951</v>
      </c>
      <c r="C2323" s="33"/>
      <c r="D2323" s="31" t="s">
        <v>15952</v>
      </c>
      <c r="E2323" s="31" t="s">
        <v>15953</v>
      </c>
      <c r="F2323" s="31"/>
      <c r="G2323" s="31" t="s">
        <v>35</v>
      </c>
      <c r="H2323" s="31" t="s">
        <v>142</v>
      </c>
      <c r="I2323" s="31" t="s">
        <v>1073</v>
      </c>
      <c r="J2323" s="31" t="s">
        <v>84</v>
      </c>
      <c r="K2323" s="31"/>
      <c r="L2323" s="31"/>
      <c r="M2323" s="31" t="s">
        <v>542</v>
      </c>
      <c r="N2323" s="31" t="s">
        <v>210</v>
      </c>
      <c r="O2323" s="31"/>
      <c r="P2323" s="31"/>
      <c r="Q2323" s="31"/>
      <c r="R2323" s="31"/>
      <c r="S2323" s="31"/>
      <c r="T2323" s="31" t="s">
        <v>15954</v>
      </c>
      <c r="U2323" s="31" t="s">
        <v>15955</v>
      </c>
      <c r="V2323" s="31"/>
      <c r="W2323" s="31"/>
      <c r="X2323" s="31"/>
      <c r="Y2323" s="31"/>
      <c r="Z2323" s="31"/>
    </row>
    <row r="2324" ht="22.5" customHeight="1">
      <c r="A2324" s="30" t="s">
        <v>15956</v>
      </c>
      <c r="B2324" s="31" t="s">
        <v>15957</v>
      </c>
      <c r="C2324" s="33"/>
      <c r="D2324" s="31" t="s">
        <v>15958</v>
      </c>
      <c r="E2324" s="31" t="s">
        <v>15959</v>
      </c>
      <c r="F2324" s="31"/>
      <c r="G2324" s="31" t="s">
        <v>25</v>
      </c>
      <c r="H2324" s="31" t="s">
        <v>142</v>
      </c>
      <c r="I2324" s="31" t="s">
        <v>291</v>
      </c>
      <c r="J2324" s="31" t="s">
        <v>84</v>
      </c>
      <c r="K2324" s="31" t="s">
        <v>85</v>
      </c>
      <c r="L2324" s="31" t="s">
        <v>226</v>
      </c>
      <c r="M2324" s="31" t="s">
        <v>120</v>
      </c>
      <c r="N2324" s="31" t="s">
        <v>88</v>
      </c>
      <c r="O2324" s="31"/>
      <c r="P2324" s="31"/>
      <c r="Q2324" s="31"/>
      <c r="R2324" s="31" t="s">
        <v>93</v>
      </c>
      <c r="S2324" s="31" t="s">
        <v>94</v>
      </c>
      <c r="T2324" s="31" t="s">
        <v>15960</v>
      </c>
      <c r="U2324" s="31" t="s">
        <v>15961</v>
      </c>
      <c r="V2324" s="30" t="s">
        <v>15962</v>
      </c>
      <c r="W2324" s="31"/>
      <c r="X2324" s="31"/>
      <c r="Y2324" s="31"/>
      <c r="Z2324" s="31"/>
    </row>
    <row r="2325" ht="22.5" customHeight="1">
      <c r="A2325" s="30" t="s">
        <v>15963</v>
      </c>
      <c r="B2325" s="31" t="s">
        <v>15964</v>
      </c>
      <c r="C2325" s="33"/>
      <c r="D2325" s="31" t="s">
        <v>15965</v>
      </c>
      <c r="E2325" s="31" t="s">
        <v>15966</v>
      </c>
      <c r="F2325" s="31" t="s">
        <v>15967</v>
      </c>
      <c r="G2325" s="31" t="s">
        <v>25</v>
      </c>
      <c r="H2325" s="31" t="s">
        <v>142</v>
      </c>
      <c r="I2325" s="31" t="s">
        <v>860</v>
      </c>
      <c r="J2325" s="31" t="s">
        <v>84</v>
      </c>
      <c r="K2325" s="31" t="s">
        <v>85</v>
      </c>
      <c r="L2325" s="31" t="s">
        <v>86</v>
      </c>
      <c r="M2325" s="31" t="s">
        <v>155</v>
      </c>
      <c r="N2325" s="31" t="s">
        <v>52</v>
      </c>
      <c r="O2325" s="31"/>
      <c r="P2325" s="31" t="s">
        <v>2096</v>
      </c>
      <c r="Q2325" s="31"/>
      <c r="R2325" s="31" t="s">
        <v>93</v>
      </c>
      <c r="S2325" s="31" t="s">
        <v>188</v>
      </c>
      <c r="T2325" s="31" t="s">
        <v>15968</v>
      </c>
      <c r="U2325" s="31" t="s">
        <v>15969</v>
      </c>
      <c r="V2325" s="30" t="s">
        <v>15970</v>
      </c>
      <c r="W2325" s="31"/>
      <c r="X2325" s="31"/>
      <c r="Y2325" s="31"/>
      <c r="Z2325" s="31" t="s">
        <v>15971</v>
      </c>
    </row>
    <row r="2326" ht="22.5" customHeight="1">
      <c r="A2326" s="30" t="s">
        <v>15972</v>
      </c>
      <c r="B2326" s="31" t="s">
        <v>15973</v>
      </c>
      <c r="C2326" s="33"/>
      <c r="D2326" s="31" t="s">
        <v>15974</v>
      </c>
      <c r="E2326" s="31" t="s">
        <v>15975</v>
      </c>
      <c r="F2326" s="31"/>
      <c r="G2326" s="31" t="s">
        <v>35</v>
      </c>
      <c r="H2326" s="31" t="s">
        <v>1033</v>
      </c>
      <c r="I2326" s="31" t="s">
        <v>1387</v>
      </c>
      <c r="J2326" s="31" t="s">
        <v>377</v>
      </c>
      <c r="K2326" s="31"/>
      <c r="L2326" s="31" t="s">
        <v>226</v>
      </c>
      <c r="M2326" s="31" t="s">
        <v>88</v>
      </c>
      <c r="N2326" s="31" t="s">
        <v>89</v>
      </c>
      <c r="O2326" s="31"/>
      <c r="P2326" s="31"/>
      <c r="Q2326" s="31"/>
      <c r="R2326" s="31"/>
      <c r="S2326" s="31"/>
      <c r="T2326" s="31" t="s">
        <v>15976</v>
      </c>
      <c r="U2326" s="31" t="s">
        <v>15977</v>
      </c>
      <c r="V2326" s="31"/>
      <c r="W2326" s="31"/>
      <c r="X2326" s="31"/>
      <c r="Y2326" s="31"/>
      <c r="Z2326" s="31"/>
    </row>
    <row r="2327" ht="22.5" customHeight="1">
      <c r="A2327" s="30" t="s">
        <v>15978</v>
      </c>
      <c r="B2327" s="31" t="s">
        <v>15979</v>
      </c>
      <c r="C2327" s="33"/>
      <c r="D2327" s="31" t="s">
        <v>15980</v>
      </c>
      <c r="E2327" s="31" t="s">
        <v>15981</v>
      </c>
      <c r="F2327" s="31"/>
      <c r="G2327" s="31" t="s">
        <v>25</v>
      </c>
      <c r="H2327" s="31" t="s">
        <v>142</v>
      </c>
      <c r="I2327" s="31" t="s">
        <v>264</v>
      </c>
      <c r="J2327" s="31" t="s">
        <v>84</v>
      </c>
      <c r="K2327" s="31"/>
      <c r="L2327" s="31"/>
      <c r="M2327" s="31" t="s">
        <v>88</v>
      </c>
      <c r="N2327" s="31" t="s">
        <v>89</v>
      </c>
      <c r="O2327" s="31"/>
      <c r="P2327" s="31"/>
      <c r="Q2327" s="31"/>
      <c r="R2327" s="31"/>
      <c r="S2327" s="31"/>
      <c r="T2327" s="31" t="s">
        <v>15982</v>
      </c>
      <c r="U2327" s="31" t="s">
        <v>15983</v>
      </c>
      <c r="V2327" s="31"/>
      <c r="W2327" s="31"/>
      <c r="X2327" s="31"/>
      <c r="Y2327" s="31"/>
      <c r="Z2327" s="31"/>
    </row>
    <row r="2328" ht="22.5" customHeight="1">
      <c r="A2328" s="30" t="s">
        <v>15984</v>
      </c>
      <c r="B2328" s="31" t="s">
        <v>15985</v>
      </c>
      <c r="C2328" s="33"/>
      <c r="D2328" s="31" t="s">
        <v>15986</v>
      </c>
      <c r="E2328" s="31" t="s">
        <v>15987</v>
      </c>
      <c r="F2328" s="31"/>
      <c r="G2328" s="31" t="s">
        <v>25</v>
      </c>
      <c r="H2328" s="31" t="s">
        <v>142</v>
      </c>
      <c r="I2328" s="31" t="s">
        <v>6028</v>
      </c>
      <c r="J2328" s="31" t="s">
        <v>84</v>
      </c>
      <c r="K2328" s="31"/>
      <c r="L2328" s="31"/>
      <c r="M2328" s="39" t="s">
        <v>227</v>
      </c>
      <c r="N2328" s="39" t="s">
        <v>228</v>
      </c>
      <c r="O2328" s="31"/>
      <c r="P2328" s="31"/>
      <c r="Q2328" s="31"/>
      <c r="R2328" s="31"/>
      <c r="S2328" s="31"/>
      <c r="T2328" s="31" t="s">
        <v>15988</v>
      </c>
      <c r="U2328" s="31" t="s">
        <v>15989</v>
      </c>
      <c r="V2328" s="31"/>
      <c r="W2328" s="31"/>
      <c r="X2328" s="31"/>
      <c r="Y2328" s="31"/>
      <c r="Z2328" s="31"/>
    </row>
    <row r="2329" ht="22.5" customHeight="1">
      <c r="A2329" s="30" t="s">
        <v>15990</v>
      </c>
      <c r="B2329" s="31" t="s">
        <v>15991</v>
      </c>
      <c r="C2329" s="33"/>
      <c r="D2329" s="31" t="s">
        <v>15992</v>
      </c>
      <c r="E2329" s="31" t="s">
        <v>15993</v>
      </c>
      <c r="F2329" s="31"/>
      <c r="G2329" s="31" t="s">
        <v>30</v>
      </c>
      <c r="H2329" s="31" t="s">
        <v>142</v>
      </c>
      <c r="I2329" s="31"/>
      <c r="J2329" s="31"/>
      <c r="K2329" s="31"/>
      <c r="L2329" s="31"/>
      <c r="M2329" s="31"/>
      <c r="N2329" s="31"/>
      <c r="O2329" s="31"/>
      <c r="P2329" s="31"/>
      <c r="Q2329" s="31"/>
      <c r="R2329" s="31"/>
      <c r="S2329" s="31"/>
      <c r="T2329" s="31" t="s">
        <v>15994</v>
      </c>
      <c r="U2329" s="31" t="s">
        <v>15995</v>
      </c>
      <c r="V2329" s="31"/>
      <c r="W2329" s="31"/>
      <c r="X2329" s="31"/>
      <c r="Y2329" s="31"/>
      <c r="Z2329" s="31"/>
    </row>
    <row r="2330" ht="22.5" customHeight="1">
      <c r="A2330" s="30" t="s">
        <v>15996</v>
      </c>
      <c r="B2330" s="31" t="s">
        <v>15997</v>
      </c>
      <c r="C2330" s="33"/>
      <c r="D2330" s="31" t="s">
        <v>15998</v>
      </c>
      <c r="E2330" s="31" t="s">
        <v>15999</v>
      </c>
      <c r="F2330" s="31"/>
      <c r="G2330" s="31" t="s">
        <v>68</v>
      </c>
      <c r="H2330" s="31" t="s">
        <v>142</v>
      </c>
      <c r="I2330" s="31" t="s">
        <v>6230</v>
      </c>
      <c r="J2330" s="31" t="s">
        <v>84</v>
      </c>
      <c r="K2330" s="31" t="s">
        <v>173</v>
      </c>
      <c r="L2330" s="31" t="s">
        <v>226</v>
      </c>
      <c r="M2330" s="31" t="s">
        <v>41</v>
      </c>
      <c r="N2330" s="31" t="s">
        <v>120</v>
      </c>
      <c r="O2330" s="31" t="s">
        <v>16000</v>
      </c>
      <c r="P2330" s="31"/>
      <c r="Q2330" s="31"/>
      <c r="R2330" s="31" t="s">
        <v>93</v>
      </c>
      <c r="S2330" s="31" t="s">
        <v>231</v>
      </c>
      <c r="T2330" s="31" t="s">
        <v>16001</v>
      </c>
      <c r="U2330" s="31" t="s">
        <v>16002</v>
      </c>
      <c r="V2330" s="30" t="s">
        <v>16003</v>
      </c>
      <c r="W2330" s="31"/>
      <c r="X2330" s="31"/>
      <c r="Y2330" s="31"/>
      <c r="Z2330" s="31"/>
    </row>
    <row r="2331" ht="22.5" customHeight="1">
      <c r="A2331" s="30" t="s">
        <v>16004</v>
      </c>
      <c r="B2331" s="31" t="s">
        <v>16005</v>
      </c>
      <c r="C2331" s="33"/>
      <c r="D2331" s="31" t="s">
        <v>16006</v>
      </c>
      <c r="E2331" s="31" t="s">
        <v>16007</v>
      </c>
      <c r="F2331" s="31"/>
      <c r="G2331" s="31" t="s">
        <v>25</v>
      </c>
      <c r="H2331" s="31" t="s">
        <v>142</v>
      </c>
      <c r="I2331" s="31" t="s">
        <v>271</v>
      </c>
      <c r="J2331" s="31" t="s">
        <v>84</v>
      </c>
      <c r="K2331" s="31" t="s">
        <v>173</v>
      </c>
      <c r="L2331" s="31" t="s">
        <v>226</v>
      </c>
      <c r="M2331" s="31" t="s">
        <v>88</v>
      </c>
      <c r="N2331" s="31" t="s">
        <v>89</v>
      </c>
      <c r="O2331" s="31"/>
      <c r="P2331" s="31" t="s">
        <v>3909</v>
      </c>
      <c r="Q2331" s="31"/>
      <c r="R2331" s="31"/>
      <c r="S2331" s="31"/>
      <c r="T2331" s="31" t="s">
        <v>16008</v>
      </c>
      <c r="U2331" s="31" t="s">
        <v>16009</v>
      </c>
      <c r="V2331" s="30" t="s">
        <v>16010</v>
      </c>
      <c r="W2331" s="31"/>
      <c r="X2331" s="31"/>
      <c r="Y2331" s="31"/>
      <c r="Z2331" s="31"/>
    </row>
    <row r="2332" ht="22.5" customHeight="1">
      <c r="A2332" s="30" t="s">
        <v>16011</v>
      </c>
      <c r="B2332" s="31" t="s">
        <v>16012</v>
      </c>
      <c r="C2332" s="33"/>
      <c r="D2332" s="31" t="s">
        <v>16013</v>
      </c>
      <c r="E2332" s="31" t="s">
        <v>16014</v>
      </c>
      <c r="F2332" s="31"/>
      <c r="G2332" s="31" t="s">
        <v>37</v>
      </c>
      <c r="H2332" s="31" t="s">
        <v>142</v>
      </c>
      <c r="I2332" s="31"/>
      <c r="J2332" s="31"/>
      <c r="K2332" s="31"/>
      <c r="L2332" s="31"/>
      <c r="M2332" s="31"/>
      <c r="N2332" s="31"/>
      <c r="O2332" s="31"/>
      <c r="P2332" s="31"/>
      <c r="Q2332" s="31"/>
      <c r="R2332" s="31"/>
      <c r="S2332" s="31"/>
      <c r="T2332" s="31" t="s">
        <v>16015</v>
      </c>
      <c r="U2332" s="31" t="s">
        <v>16016</v>
      </c>
      <c r="V2332" s="31"/>
      <c r="W2332" s="31"/>
      <c r="X2332" s="31"/>
      <c r="Y2332" s="31"/>
      <c r="Z2332" s="31"/>
    </row>
    <row r="2333" ht="22.5" customHeight="1">
      <c r="A2333" s="30" t="s">
        <v>16017</v>
      </c>
      <c r="B2333" s="31" t="s">
        <v>16018</v>
      </c>
      <c r="C2333" s="33"/>
      <c r="D2333" s="31" t="s">
        <v>16019</v>
      </c>
      <c r="E2333" s="31" t="s">
        <v>16020</v>
      </c>
      <c r="F2333" s="31"/>
      <c r="G2333" s="31" t="s">
        <v>30</v>
      </c>
      <c r="H2333" s="31" t="s">
        <v>142</v>
      </c>
      <c r="I2333" s="31"/>
      <c r="J2333" s="31"/>
      <c r="K2333" s="31"/>
      <c r="L2333" s="31"/>
      <c r="M2333" s="31"/>
      <c r="N2333" s="31"/>
      <c r="O2333" s="31"/>
      <c r="P2333" s="31"/>
      <c r="Q2333" s="31"/>
      <c r="R2333" s="31"/>
      <c r="S2333" s="31"/>
      <c r="T2333" s="31" t="s">
        <v>16021</v>
      </c>
      <c r="U2333" s="31" t="s">
        <v>16022</v>
      </c>
      <c r="V2333" s="31"/>
      <c r="W2333" s="31"/>
      <c r="X2333" s="31"/>
      <c r="Y2333" s="31"/>
      <c r="Z2333" s="31"/>
    </row>
    <row r="2334" ht="22.5" customHeight="1">
      <c r="A2334" s="30" t="s">
        <v>16023</v>
      </c>
      <c r="B2334" s="31" t="s">
        <v>3747</v>
      </c>
      <c r="C2334" s="33"/>
      <c r="D2334" s="31" t="s">
        <v>16024</v>
      </c>
      <c r="E2334" s="31" t="s">
        <v>16025</v>
      </c>
      <c r="F2334" s="31" t="s">
        <v>16026</v>
      </c>
      <c r="G2334" s="31" t="s">
        <v>30</v>
      </c>
      <c r="H2334" s="31" t="s">
        <v>142</v>
      </c>
      <c r="I2334" s="31" t="s">
        <v>935</v>
      </c>
      <c r="J2334" s="31" t="s">
        <v>84</v>
      </c>
      <c r="K2334" s="31" t="s">
        <v>107</v>
      </c>
      <c r="L2334" s="31" t="s">
        <v>86</v>
      </c>
      <c r="M2334" s="31" t="s">
        <v>155</v>
      </c>
      <c r="N2334" s="31" t="s">
        <v>52</v>
      </c>
      <c r="O2334" s="31" t="s">
        <v>16027</v>
      </c>
      <c r="P2334" s="31" t="s">
        <v>628</v>
      </c>
      <c r="Q2334" s="30" t="s">
        <v>16028</v>
      </c>
      <c r="R2334" s="31" t="s">
        <v>93</v>
      </c>
      <c r="S2334" s="31" t="s">
        <v>16029</v>
      </c>
      <c r="T2334" s="31" t="s">
        <v>16030</v>
      </c>
      <c r="U2334" s="31" t="s">
        <v>16031</v>
      </c>
      <c r="V2334" s="30" t="s">
        <v>16032</v>
      </c>
      <c r="W2334" s="31"/>
      <c r="X2334" s="31" t="s">
        <v>16033</v>
      </c>
      <c r="Y2334" s="31"/>
      <c r="Z2334" s="31"/>
    </row>
    <row r="2335" ht="22.5" customHeight="1">
      <c r="A2335" s="30" t="s">
        <v>16034</v>
      </c>
      <c r="B2335" s="31" t="s">
        <v>16035</v>
      </c>
      <c r="C2335" s="33"/>
      <c r="D2335" s="31" t="s">
        <v>16036</v>
      </c>
      <c r="E2335" s="31" t="s">
        <v>16037</v>
      </c>
      <c r="F2335" s="31"/>
      <c r="G2335" s="31" t="s">
        <v>35</v>
      </c>
      <c r="H2335" s="31" t="s">
        <v>142</v>
      </c>
      <c r="I2335" s="31" t="s">
        <v>225</v>
      </c>
      <c r="J2335" s="31" t="s">
        <v>84</v>
      </c>
      <c r="K2335" s="31" t="s">
        <v>85</v>
      </c>
      <c r="L2335" s="31" t="s">
        <v>280</v>
      </c>
      <c r="M2335" s="31" t="s">
        <v>52</v>
      </c>
      <c r="N2335" s="31" t="s">
        <v>144</v>
      </c>
      <c r="O2335" s="31"/>
      <c r="P2335" s="31"/>
      <c r="Q2335" s="31"/>
      <c r="R2335" s="31" t="s">
        <v>93</v>
      </c>
      <c r="S2335" s="31" t="s">
        <v>94</v>
      </c>
      <c r="T2335" s="31" t="s">
        <v>16038</v>
      </c>
      <c r="U2335" s="31" t="s">
        <v>16039</v>
      </c>
      <c r="V2335" s="30" t="s">
        <v>16040</v>
      </c>
      <c r="W2335" s="31"/>
      <c r="X2335" s="31"/>
      <c r="Y2335" s="31"/>
      <c r="Z2335" s="31"/>
    </row>
    <row r="2336" ht="22.5" customHeight="1">
      <c r="A2336" s="30" t="s">
        <v>16041</v>
      </c>
      <c r="B2336" s="31" t="s">
        <v>16042</v>
      </c>
      <c r="C2336" s="33"/>
      <c r="D2336" s="31" t="s">
        <v>16043</v>
      </c>
      <c r="E2336" s="31" t="s">
        <v>16044</v>
      </c>
      <c r="F2336" s="31"/>
      <c r="G2336" s="31" t="s">
        <v>35</v>
      </c>
      <c r="H2336" s="31" t="s">
        <v>142</v>
      </c>
      <c r="I2336" s="31"/>
      <c r="J2336" s="31"/>
      <c r="K2336" s="31"/>
      <c r="L2336" s="31"/>
      <c r="M2336" s="31"/>
      <c r="N2336" s="31"/>
      <c r="O2336" s="31"/>
      <c r="P2336" s="31"/>
      <c r="Q2336" s="31"/>
      <c r="R2336" s="31"/>
      <c r="S2336" s="31"/>
      <c r="T2336" s="31" t="s">
        <v>16045</v>
      </c>
      <c r="U2336" s="31" t="s">
        <v>16046</v>
      </c>
      <c r="V2336" s="31"/>
      <c r="W2336" s="31"/>
      <c r="X2336" s="31"/>
      <c r="Y2336" s="31"/>
      <c r="Z2336" s="31"/>
    </row>
    <row r="2337" ht="22.5" customHeight="1">
      <c r="A2337" s="30" t="s">
        <v>16047</v>
      </c>
      <c r="B2337" s="31" t="s">
        <v>16048</v>
      </c>
      <c r="C2337" s="33"/>
      <c r="D2337" s="31" t="s">
        <v>16049</v>
      </c>
      <c r="E2337" s="31" t="s">
        <v>16050</v>
      </c>
      <c r="F2337" s="31"/>
      <c r="G2337" s="31" t="s">
        <v>30</v>
      </c>
      <c r="H2337" s="31" t="s">
        <v>142</v>
      </c>
      <c r="I2337" s="31" t="s">
        <v>1387</v>
      </c>
      <c r="J2337" s="31" t="s">
        <v>84</v>
      </c>
      <c r="K2337" s="31"/>
      <c r="L2337" s="31"/>
      <c r="M2337" s="31" t="s">
        <v>108</v>
      </c>
      <c r="N2337" s="31" t="s">
        <v>101</v>
      </c>
      <c r="O2337" s="31"/>
      <c r="P2337" s="31"/>
      <c r="Q2337" s="31"/>
      <c r="R2337" s="31"/>
      <c r="S2337" s="31"/>
      <c r="T2337" s="31" t="s">
        <v>16051</v>
      </c>
      <c r="U2337" s="31" t="s">
        <v>16052</v>
      </c>
      <c r="V2337" s="31"/>
      <c r="W2337" s="31"/>
      <c r="X2337" s="31"/>
      <c r="Y2337" s="31"/>
      <c r="Z2337" s="31"/>
    </row>
    <row r="2338" ht="22.5" customHeight="1">
      <c r="A2338" s="30" t="s">
        <v>16053</v>
      </c>
      <c r="B2338" s="31" t="s">
        <v>16054</v>
      </c>
      <c r="C2338" s="33"/>
      <c r="D2338" s="31" t="s">
        <v>16055</v>
      </c>
      <c r="E2338" s="31" t="s">
        <v>16056</v>
      </c>
      <c r="F2338" s="31"/>
      <c r="G2338" s="31" t="s">
        <v>30</v>
      </c>
      <c r="H2338" s="31" t="s">
        <v>142</v>
      </c>
      <c r="I2338" s="31" t="s">
        <v>119</v>
      </c>
      <c r="J2338" s="31" t="s">
        <v>84</v>
      </c>
      <c r="K2338" s="31" t="s">
        <v>173</v>
      </c>
      <c r="L2338" s="31" t="s">
        <v>226</v>
      </c>
      <c r="M2338" s="39" t="s">
        <v>227</v>
      </c>
      <c r="N2338" s="39" t="s">
        <v>228</v>
      </c>
      <c r="O2338" s="31"/>
      <c r="P2338" s="31" t="s">
        <v>3818</v>
      </c>
      <c r="Q2338" s="31"/>
      <c r="R2338" s="31"/>
      <c r="S2338" s="31"/>
      <c r="T2338" s="31" t="s">
        <v>16057</v>
      </c>
      <c r="U2338" s="31" t="s">
        <v>16058</v>
      </c>
      <c r="V2338" s="30" t="s">
        <v>16059</v>
      </c>
      <c r="W2338" s="31"/>
      <c r="X2338" s="31"/>
      <c r="Y2338" s="31"/>
      <c r="Z2338" s="31"/>
    </row>
    <row r="2339" ht="22.5" customHeight="1">
      <c r="A2339" s="30" t="s">
        <v>16060</v>
      </c>
      <c r="B2339" s="31" t="s">
        <v>1957</v>
      </c>
      <c r="C2339" s="33"/>
      <c r="D2339" s="31" t="s">
        <v>16061</v>
      </c>
      <c r="E2339" s="31" t="s">
        <v>16062</v>
      </c>
      <c r="F2339" s="31" t="s">
        <v>16063</v>
      </c>
      <c r="G2339" s="31" t="s">
        <v>30</v>
      </c>
      <c r="H2339" s="31" t="s">
        <v>142</v>
      </c>
      <c r="I2339" s="31" t="s">
        <v>143</v>
      </c>
      <c r="J2339" s="31" t="s">
        <v>84</v>
      </c>
      <c r="K2339" s="31" t="s">
        <v>173</v>
      </c>
      <c r="L2339" s="31" t="s">
        <v>280</v>
      </c>
      <c r="M2339" s="31" t="s">
        <v>41</v>
      </c>
      <c r="N2339" s="31" t="s">
        <v>120</v>
      </c>
      <c r="O2339" s="31" t="s">
        <v>16064</v>
      </c>
      <c r="P2339" s="31" t="s">
        <v>281</v>
      </c>
      <c r="Q2339" s="31"/>
      <c r="R2339" s="31" t="s">
        <v>93</v>
      </c>
      <c r="S2339" s="31" t="s">
        <v>231</v>
      </c>
      <c r="T2339" s="31" t="s">
        <v>16065</v>
      </c>
      <c r="U2339" s="31" t="s">
        <v>16066</v>
      </c>
      <c r="V2339" s="31"/>
      <c r="W2339" s="31"/>
      <c r="X2339" s="31"/>
      <c r="Y2339" s="31"/>
      <c r="Z2339" s="31"/>
    </row>
    <row r="2340" ht="22.5" customHeight="1">
      <c r="A2340" s="30" t="s">
        <v>16067</v>
      </c>
      <c r="B2340" s="31" t="s">
        <v>16068</v>
      </c>
      <c r="C2340" s="33"/>
      <c r="D2340" s="31" t="s">
        <v>16069</v>
      </c>
      <c r="E2340" s="31" t="s">
        <v>16070</v>
      </c>
      <c r="F2340" s="31"/>
      <c r="G2340" s="31" t="s">
        <v>29</v>
      </c>
      <c r="H2340" s="31" t="s">
        <v>142</v>
      </c>
      <c r="I2340" s="31" t="s">
        <v>1663</v>
      </c>
      <c r="J2340" s="31" t="s">
        <v>84</v>
      </c>
      <c r="K2340" s="31"/>
      <c r="L2340" s="31"/>
      <c r="M2340" s="31" t="s">
        <v>108</v>
      </c>
      <c r="N2340" s="31" t="s">
        <v>101</v>
      </c>
      <c r="O2340" s="31"/>
      <c r="P2340" s="31"/>
      <c r="Q2340" s="31"/>
      <c r="R2340" s="31"/>
      <c r="S2340" s="31"/>
      <c r="T2340" s="31" t="s">
        <v>16071</v>
      </c>
      <c r="U2340" s="31" t="s">
        <v>16072</v>
      </c>
      <c r="V2340" s="31"/>
      <c r="W2340" s="31"/>
      <c r="X2340" s="31"/>
      <c r="Y2340" s="31"/>
      <c r="Z2340" s="31"/>
    </row>
    <row r="2341" ht="22.5" customHeight="1">
      <c r="A2341" s="30" t="s">
        <v>16073</v>
      </c>
      <c r="B2341" s="31" t="s">
        <v>4072</v>
      </c>
      <c r="C2341" s="32" t="s">
        <v>0</v>
      </c>
      <c r="D2341" s="31" t="s">
        <v>16074</v>
      </c>
      <c r="E2341" s="31" t="s">
        <v>16075</v>
      </c>
      <c r="F2341" s="31" t="s">
        <v>16076</v>
      </c>
      <c r="G2341" s="31" t="s">
        <v>30</v>
      </c>
      <c r="H2341" s="31" t="s">
        <v>142</v>
      </c>
      <c r="I2341" s="31" t="s">
        <v>319</v>
      </c>
      <c r="J2341" s="31" t="s">
        <v>84</v>
      </c>
      <c r="K2341" s="31" t="s">
        <v>85</v>
      </c>
      <c r="L2341" s="31" t="s">
        <v>280</v>
      </c>
      <c r="M2341" s="31" t="s">
        <v>88</v>
      </c>
      <c r="N2341" s="31" t="s">
        <v>89</v>
      </c>
      <c r="O2341" s="31"/>
      <c r="P2341" s="31" t="s">
        <v>701</v>
      </c>
      <c r="Q2341" s="30" t="s">
        <v>16077</v>
      </c>
      <c r="R2341" s="31" t="s">
        <v>93</v>
      </c>
      <c r="S2341" s="31" t="s">
        <v>2629</v>
      </c>
      <c r="T2341" s="31" t="s">
        <v>16078</v>
      </c>
      <c r="U2341" s="31" t="s">
        <v>16079</v>
      </c>
      <c r="V2341" s="30" t="s">
        <v>16080</v>
      </c>
      <c r="W2341" s="31"/>
      <c r="X2341" s="31"/>
      <c r="Y2341" s="31"/>
      <c r="Z2341" s="31"/>
    </row>
    <row r="2342" ht="22.5" customHeight="1">
      <c r="A2342" s="30" t="s">
        <v>16081</v>
      </c>
      <c r="B2342" s="31" t="s">
        <v>16082</v>
      </c>
      <c r="C2342" s="33"/>
      <c r="D2342" s="31" t="s">
        <v>16083</v>
      </c>
      <c r="E2342" s="31" t="s">
        <v>16084</v>
      </c>
      <c r="F2342" s="31"/>
      <c r="G2342" s="31" t="s">
        <v>25</v>
      </c>
      <c r="H2342" s="31" t="s">
        <v>129</v>
      </c>
      <c r="I2342" s="31" t="s">
        <v>16085</v>
      </c>
      <c r="J2342" s="31" t="s">
        <v>84</v>
      </c>
      <c r="K2342" s="31" t="s">
        <v>173</v>
      </c>
      <c r="L2342" s="31" t="s">
        <v>131</v>
      </c>
      <c r="M2342" s="31" t="s">
        <v>108</v>
      </c>
      <c r="N2342" s="31" t="s">
        <v>101</v>
      </c>
      <c r="O2342" s="31"/>
      <c r="P2342" s="31" t="s">
        <v>2755</v>
      </c>
      <c r="Q2342" s="31"/>
      <c r="R2342" s="31"/>
      <c r="S2342" s="31"/>
      <c r="T2342" s="31" t="s">
        <v>16086</v>
      </c>
      <c r="U2342" s="31" t="s">
        <v>16087</v>
      </c>
      <c r="V2342" s="30" t="s">
        <v>16088</v>
      </c>
      <c r="W2342" s="31"/>
      <c r="X2342" s="31"/>
      <c r="Y2342" s="31"/>
      <c r="Z2342" s="31"/>
    </row>
    <row r="2343" ht="22.5" customHeight="1">
      <c r="A2343" s="30" t="s">
        <v>16089</v>
      </c>
      <c r="B2343" s="31" t="s">
        <v>16090</v>
      </c>
      <c r="C2343" s="33"/>
      <c r="D2343" s="31" t="s">
        <v>16091</v>
      </c>
      <c r="E2343" s="31" t="s">
        <v>16092</v>
      </c>
      <c r="F2343" s="31" t="s">
        <v>16093</v>
      </c>
      <c r="G2343" s="31" t="s">
        <v>38</v>
      </c>
      <c r="H2343" s="31" t="s">
        <v>142</v>
      </c>
      <c r="I2343" s="31" t="s">
        <v>209</v>
      </c>
      <c r="J2343" s="31" t="s">
        <v>84</v>
      </c>
      <c r="K2343" s="31" t="s">
        <v>85</v>
      </c>
      <c r="L2343" s="31" t="s">
        <v>86</v>
      </c>
      <c r="M2343" s="31" t="s">
        <v>41</v>
      </c>
      <c r="N2343" s="31" t="s">
        <v>120</v>
      </c>
      <c r="O2343" s="31"/>
      <c r="P2343" s="31"/>
      <c r="Q2343" s="31"/>
      <c r="R2343" s="31" t="s">
        <v>93</v>
      </c>
      <c r="S2343" s="31" t="s">
        <v>94</v>
      </c>
      <c r="T2343" s="31" t="s">
        <v>16094</v>
      </c>
      <c r="U2343" s="31" t="s">
        <v>16095</v>
      </c>
      <c r="V2343" s="31"/>
      <c r="W2343" s="31"/>
      <c r="X2343" s="31"/>
      <c r="Y2343" s="31"/>
      <c r="Z2343" s="31"/>
    </row>
    <row r="2344" ht="22.5" customHeight="1">
      <c r="A2344" s="30" t="s">
        <v>16096</v>
      </c>
      <c r="B2344" s="31" t="s">
        <v>16097</v>
      </c>
      <c r="C2344" s="33"/>
      <c r="D2344" s="31" t="s">
        <v>16098</v>
      </c>
      <c r="E2344" s="31" t="s">
        <v>16099</v>
      </c>
      <c r="F2344" s="31"/>
      <c r="G2344" s="31" t="s">
        <v>43</v>
      </c>
      <c r="H2344" s="31" t="s">
        <v>142</v>
      </c>
      <c r="I2344" s="31"/>
      <c r="J2344" s="31"/>
      <c r="K2344" s="31"/>
      <c r="L2344" s="31"/>
      <c r="M2344" s="31"/>
      <c r="N2344" s="31"/>
      <c r="O2344" s="31"/>
      <c r="P2344" s="31"/>
      <c r="Q2344" s="31"/>
      <c r="R2344" s="31"/>
      <c r="S2344" s="31"/>
      <c r="T2344" s="31" t="s">
        <v>16100</v>
      </c>
      <c r="U2344" s="31" t="s">
        <v>16101</v>
      </c>
      <c r="V2344" s="31"/>
      <c r="W2344" s="31"/>
      <c r="X2344" s="31"/>
      <c r="Y2344" s="31"/>
      <c r="Z2344" s="31"/>
    </row>
    <row r="2345" ht="22.5" customHeight="1">
      <c r="A2345" s="30" t="s">
        <v>16102</v>
      </c>
      <c r="B2345" s="31" t="s">
        <v>16103</v>
      </c>
      <c r="C2345" s="33"/>
      <c r="D2345" s="31" t="s">
        <v>16104</v>
      </c>
      <c r="E2345" s="31" t="s">
        <v>16105</v>
      </c>
      <c r="F2345" s="31"/>
      <c r="G2345" s="31" t="s">
        <v>38</v>
      </c>
      <c r="H2345" s="31" t="s">
        <v>142</v>
      </c>
      <c r="I2345" s="31"/>
      <c r="J2345" s="31"/>
      <c r="K2345" s="31"/>
      <c r="L2345" s="31"/>
      <c r="M2345" s="31"/>
      <c r="N2345" s="31"/>
      <c r="O2345" s="31"/>
      <c r="P2345" s="31"/>
      <c r="Q2345" s="31"/>
      <c r="R2345" s="31"/>
      <c r="S2345" s="31"/>
      <c r="T2345" s="31" t="s">
        <v>16106</v>
      </c>
      <c r="U2345" s="31" t="s">
        <v>16107</v>
      </c>
      <c r="V2345" s="31"/>
      <c r="W2345" s="31"/>
      <c r="X2345" s="31"/>
      <c r="Y2345" s="31"/>
      <c r="Z2345" s="31"/>
    </row>
    <row r="2346" ht="22.5" customHeight="1">
      <c r="A2346" s="30" t="s">
        <v>16108</v>
      </c>
      <c r="B2346" s="31" t="s">
        <v>16109</v>
      </c>
      <c r="C2346" s="33"/>
      <c r="D2346" s="31" t="s">
        <v>16110</v>
      </c>
      <c r="E2346" s="31" t="s">
        <v>16111</v>
      </c>
      <c r="F2346" s="31" t="s">
        <v>16112</v>
      </c>
      <c r="G2346" s="31" t="s">
        <v>96</v>
      </c>
      <c r="H2346" s="31" t="s">
        <v>142</v>
      </c>
      <c r="I2346" s="31" t="s">
        <v>264</v>
      </c>
      <c r="J2346" s="31" t="s">
        <v>84</v>
      </c>
      <c r="K2346" s="31" t="s">
        <v>85</v>
      </c>
      <c r="L2346" s="31" t="s">
        <v>280</v>
      </c>
      <c r="M2346" s="31" t="s">
        <v>88</v>
      </c>
      <c r="N2346" s="31" t="s">
        <v>89</v>
      </c>
      <c r="O2346" s="31"/>
      <c r="P2346" s="31"/>
      <c r="Q2346" s="30" t="s">
        <v>16113</v>
      </c>
      <c r="R2346" s="31" t="s">
        <v>93</v>
      </c>
      <c r="S2346" s="31" t="s">
        <v>2629</v>
      </c>
      <c r="T2346" s="31" t="s">
        <v>16114</v>
      </c>
      <c r="U2346" s="31" t="s">
        <v>16115</v>
      </c>
      <c r="V2346" s="30" t="s">
        <v>16116</v>
      </c>
      <c r="W2346" s="31"/>
      <c r="X2346" s="31"/>
      <c r="Y2346" s="31"/>
      <c r="Z2346" s="31"/>
    </row>
    <row r="2347" ht="22.5" customHeight="1">
      <c r="A2347" s="30" t="s">
        <v>16117</v>
      </c>
      <c r="B2347" s="31" t="s">
        <v>16118</v>
      </c>
      <c r="C2347" s="33"/>
      <c r="D2347" s="31" t="s">
        <v>16119</v>
      </c>
      <c r="E2347" s="31" t="s">
        <v>16120</v>
      </c>
      <c r="F2347" s="31"/>
      <c r="G2347" s="31" t="s">
        <v>96</v>
      </c>
      <c r="H2347" s="31" t="s">
        <v>142</v>
      </c>
      <c r="I2347" s="31" t="s">
        <v>119</v>
      </c>
      <c r="J2347" s="31" t="s">
        <v>84</v>
      </c>
      <c r="K2347" s="31"/>
      <c r="L2347" s="31"/>
      <c r="M2347" s="31" t="s">
        <v>41</v>
      </c>
      <c r="N2347" s="31" t="s">
        <v>120</v>
      </c>
      <c r="O2347" s="31"/>
      <c r="P2347" s="31"/>
      <c r="Q2347" s="31"/>
      <c r="R2347" s="31"/>
      <c r="S2347" s="31"/>
      <c r="T2347" s="31" t="s">
        <v>16121</v>
      </c>
      <c r="U2347" s="31" t="s">
        <v>16122</v>
      </c>
      <c r="V2347" s="31"/>
      <c r="W2347" s="31"/>
      <c r="X2347" s="31"/>
      <c r="Y2347" s="31"/>
      <c r="Z2347" s="31"/>
    </row>
    <row r="2348" ht="22.5" customHeight="1">
      <c r="A2348" s="30" t="s">
        <v>16123</v>
      </c>
      <c r="B2348" s="31" t="s">
        <v>16124</v>
      </c>
      <c r="C2348" s="33"/>
      <c r="D2348" s="31" t="s">
        <v>16125</v>
      </c>
      <c r="E2348" s="31" t="s">
        <v>16126</v>
      </c>
      <c r="F2348" s="31" t="s">
        <v>16127</v>
      </c>
      <c r="G2348" s="31" t="s">
        <v>4280</v>
      </c>
      <c r="H2348" s="31" t="s">
        <v>406</v>
      </c>
      <c r="I2348" s="31" t="s">
        <v>209</v>
      </c>
      <c r="J2348" s="31" t="s">
        <v>84</v>
      </c>
      <c r="K2348" s="31" t="s">
        <v>107</v>
      </c>
      <c r="L2348" s="31" t="s">
        <v>654</v>
      </c>
      <c r="M2348" s="31" t="s">
        <v>152</v>
      </c>
      <c r="N2348" s="31" t="s">
        <v>153</v>
      </c>
      <c r="O2348" s="31" t="s">
        <v>16128</v>
      </c>
      <c r="P2348" s="31"/>
      <c r="Q2348" s="31"/>
      <c r="R2348" s="31" t="s">
        <v>93</v>
      </c>
      <c r="S2348" s="31" t="s">
        <v>231</v>
      </c>
      <c r="T2348" s="31" t="s">
        <v>16129</v>
      </c>
      <c r="U2348" s="31" t="s">
        <v>16130</v>
      </c>
      <c r="V2348" s="31"/>
      <c r="W2348" s="31"/>
      <c r="X2348" s="31"/>
      <c r="Y2348" s="31"/>
      <c r="Z2348" s="31"/>
    </row>
    <row r="2349" ht="22.5" customHeight="1">
      <c r="A2349" s="30" t="s">
        <v>16131</v>
      </c>
      <c r="B2349" s="31" t="s">
        <v>16132</v>
      </c>
      <c r="C2349" s="33"/>
      <c r="D2349" s="31" t="s">
        <v>78</v>
      </c>
      <c r="E2349" s="31" t="s">
        <v>16133</v>
      </c>
      <c r="F2349" s="31" t="s">
        <v>16134</v>
      </c>
      <c r="G2349" s="31" t="s">
        <v>25</v>
      </c>
      <c r="H2349" s="31" t="s">
        <v>82</v>
      </c>
      <c r="I2349" s="31" t="s">
        <v>83</v>
      </c>
      <c r="J2349" s="31" t="s">
        <v>84</v>
      </c>
      <c r="K2349" s="31" t="s">
        <v>107</v>
      </c>
      <c r="L2349" s="31" t="s">
        <v>280</v>
      </c>
      <c r="M2349" s="31"/>
      <c r="N2349" s="31"/>
      <c r="O2349" s="31"/>
      <c r="P2349" s="31"/>
      <c r="Q2349" s="31"/>
      <c r="R2349" s="31"/>
      <c r="S2349" s="31" t="s">
        <v>379</v>
      </c>
      <c r="T2349" s="31"/>
      <c r="U2349" s="31" t="s">
        <v>16135</v>
      </c>
      <c r="V2349" s="31"/>
      <c r="W2349" s="31"/>
      <c r="X2349" s="31"/>
      <c r="Y2349" s="31"/>
      <c r="Z2349" s="31"/>
    </row>
    <row r="2350" ht="22.5" customHeight="1">
      <c r="A2350" s="30" t="s">
        <v>16136</v>
      </c>
      <c r="B2350" s="31" t="s">
        <v>16137</v>
      </c>
      <c r="C2350" s="33"/>
      <c r="D2350" s="31" t="s">
        <v>78</v>
      </c>
      <c r="E2350" s="31" t="s">
        <v>16138</v>
      </c>
      <c r="F2350" s="31" t="s">
        <v>16139</v>
      </c>
      <c r="G2350" s="31" t="s">
        <v>25</v>
      </c>
      <c r="H2350" s="31" t="s">
        <v>82</v>
      </c>
      <c r="I2350" s="31" t="s">
        <v>83</v>
      </c>
      <c r="J2350" s="31" t="s">
        <v>377</v>
      </c>
      <c r="K2350" s="31" t="s">
        <v>107</v>
      </c>
      <c r="L2350" s="31" t="s">
        <v>226</v>
      </c>
      <c r="M2350" s="31"/>
      <c r="N2350" s="31"/>
      <c r="O2350" s="31"/>
      <c r="P2350" s="31"/>
      <c r="Q2350" s="31"/>
      <c r="R2350" s="31"/>
      <c r="S2350" s="31" t="s">
        <v>4943</v>
      </c>
      <c r="T2350" s="31"/>
      <c r="U2350" s="31" t="s">
        <v>16140</v>
      </c>
      <c r="V2350" s="31"/>
      <c r="W2350" s="31"/>
      <c r="X2350" s="31"/>
      <c r="Y2350" s="31"/>
      <c r="Z2350" s="31"/>
    </row>
    <row r="2351" ht="22.5" customHeight="1">
      <c r="A2351" s="30" t="s">
        <v>16141</v>
      </c>
      <c r="B2351" s="31" t="s">
        <v>16142</v>
      </c>
      <c r="C2351" s="33"/>
      <c r="D2351" s="31" t="s">
        <v>78</v>
      </c>
      <c r="E2351" s="31" t="s">
        <v>16143</v>
      </c>
      <c r="F2351" s="31" t="s">
        <v>16144</v>
      </c>
      <c r="G2351" s="31" t="s">
        <v>25</v>
      </c>
      <c r="H2351" s="31" t="s">
        <v>82</v>
      </c>
      <c r="I2351" s="31" t="s">
        <v>83</v>
      </c>
      <c r="J2351" s="31" t="s">
        <v>84</v>
      </c>
      <c r="K2351" s="31" t="s">
        <v>107</v>
      </c>
      <c r="L2351" s="31" t="s">
        <v>86</v>
      </c>
      <c r="M2351" s="31" t="s">
        <v>108</v>
      </c>
      <c r="N2351" s="31" t="s">
        <v>41</v>
      </c>
      <c r="O2351" s="31"/>
      <c r="P2351" s="31" t="s">
        <v>320</v>
      </c>
      <c r="Q2351" s="31"/>
      <c r="R2351" s="31"/>
      <c r="S2351" s="31"/>
      <c r="T2351" s="31" t="s">
        <v>16145</v>
      </c>
      <c r="U2351" s="31" t="s">
        <v>16146</v>
      </c>
      <c r="V2351" s="31"/>
      <c r="W2351" s="31"/>
      <c r="X2351" s="31"/>
      <c r="Y2351" s="31"/>
      <c r="Z2351" s="31"/>
    </row>
    <row r="2352" ht="22.5" customHeight="1">
      <c r="A2352" s="30" t="s">
        <v>16147</v>
      </c>
      <c r="B2352" s="31" t="s">
        <v>16148</v>
      </c>
      <c r="C2352" s="33"/>
      <c r="D2352" s="31" t="s">
        <v>78</v>
      </c>
      <c r="E2352" s="31" t="s">
        <v>16149</v>
      </c>
      <c r="F2352" s="31" t="s">
        <v>16150</v>
      </c>
      <c r="G2352" s="31" t="s">
        <v>25</v>
      </c>
      <c r="H2352" s="31" t="s">
        <v>82</v>
      </c>
      <c r="I2352" s="31" t="s">
        <v>83</v>
      </c>
      <c r="J2352" s="31"/>
      <c r="K2352" s="31" t="s">
        <v>107</v>
      </c>
      <c r="L2352" s="31" t="s">
        <v>226</v>
      </c>
      <c r="M2352" s="31" t="s">
        <v>89</v>
      </c>
      <c r="N2352" s="31" t="s">
        <v>88</v>
      </c>
      <c r="O2352" s="31"/>
      <c r="P2352" s="31"/>
      <c r="Q2352" s="31"/>
      <c r="R2352" s="31"/>
      <c r="S2352" s="31"/>
      <c r="T2352" s="31"/>
      <c r="U2352" s="31" t="s">
        <v>16151</v>
      </c>
      <c r="V2352" s="31"/>
      <c r="W2352" s="31"/>
      <c r="X2352" s="31"/>
      <c r="Y2352" s="31"/>
      <c r="Z2352" s="31"/>
    </row>
    <row r="2353" ht="22.5" customHeight="1">
      <c r="A2353" s="30" t="s">
        <v>16152</v>
      </c>
      <c r="B2353" s="31" t="s">
        <v>16153</v>
      </c>
      <c r="C2353" s="33"/>
      <c r="D2353" s="31" t="s">
        <v>16154</v>
      </c>
      <c r="E2353" s="31" t="s">
        <v>16155</v>
      </c>
      <c r="F2353" s="31"/>
      <c r="G2353" s="31" t="s">
        <v>25</v>
      </c>
      <c r="H2353" s="31" t="s">
        <v>385</v>
      </c>
      <c r="I2353" s="31" t="s">
        <v>13857</v>
      </c>
      <c r="J2353" s="31" t="s">
        <v>84</v>
      </c>
      <c r="K2353" s="31" t="s">
        <v>85</v>
      </c>
      <c r="L2353" s="31" t="s">
        <v>226</v>
      </c>
      <c r="M2353" s="31" t="s">
        <v>153</v>
      </c>
      <c r="N2353" s="31" t="s">
        <v>576</v>
      </c>
      <c r="O2353" s="31"/>
      <c r="P2353" s="31"/>
      <c r="Q2353" s="31"/>
      <c r="R2353" s="31"/>
      <c r="S2353" s="31"/>
      <c r="T2353" s="31" t="s">
        <v>1235</v>
      </c>
      <c r="U2353" s="31" t="s">
        <v>16156</v>
      </c>
      <c r="V2353" s="30" t="s">
        <v>16157</v>
      </c>
      <c r="W2353" s="31" t="s">
        <v>16158</v>
      </c>
      <c r="X2353" s="31"/>
      <c r="Y2353" s="31"/>
      <c r="Z2353" s="31"/>
    </row>
    <row r="2354" ht="22.5" customHeight="1">
      <c r="A2354" s="30" t="s">
        <v>16159</v>
      </c>
      <c r="B2354" s="31" t="s">
        <v>16160</v>
      </c>
      <c r="C2354" s="33"/>
      <c r="D2354" s="31" t="s">
        <v>16161</v>
      </c>
      <c r="E2354" s="31" t="s">
        <v>16162</v>
      </c>
      <c r="F2354" s="31" t="s">
        <v>16163</v>
      </c>
      <c r="G2354" s="31" t="s">
        <v>38</v>
      </c>
      <c r="H2354" s="31" t="s">
        <v>142</v>
      </c>
      <c r="I2354" s="31" t="s">
        <v>1722</v>
      </c>
      <c r="J2354" s="31" t="s">
        <v>84</v>
      </c>
      <c r="K2354" s="31" t="s">
        <v>107</v>
      </c>
      <c r="L2354" s="31" t="s">
        <v>86</v>
      </c>
      <c r="M2354" s="31" t="s">
        <v>89</v>
      </c>
      <c r="N2354" s="31" t="s">
        <v>88</v>
      </c>
      <c r="O2354" s="31"/>
      <c r="P2354" s="31"/>
      <c r="Q2354" s="31"/>
      <c r="R2354" s="31"/>
      <c r="S2354" s="31" t="s">
        <v>14412</v>
      </c>
      <c r="T2354" s="31" t="s">
        <v>16164</v>
      </c>
      <c r="U2354" s="31" t="s">
        <v>16165</v>
      </c>
      <c r="V2354" s="31"/>
      <c r="W2354" s="31"/>
      <c r="X2354" s="31"/>
      <c r="Y2354" s="31" t="s">
        <v>16166</v>
      </c>
      <c r="Z2354" s="31"/>
    </row>
    <row r="2355" ht="22.5" customHeight="1">
      <c r="A2355" s="30" t="s">
        <v>16167</v>
      </c>
      <c r="B2355" s="31" t="s">
        <v>16168</v>
      </c>
      <c r="C2355" s="33"/>
      <c r="D2355" s="31" t="s">
        <v>78</v>
      </c>
      <c r="E2355" s="31" t="s">
        <v>16169</v>
      </c>
      <c r="F2355" s="31" t="s">
        <v>16170</v>
      </c>
      <c r="G2355" s="31"/>
      <c r="H2355" s="31"/>
      <c r="I2355" s="31"/>
      <c r="J2355" s="31"/>
      <c r="K2355" s="31"/>
      <c r="L2355" s="31"/>
      <c r="M2355" s="31"/>
      <c r="N2355" s="31"/>
      <c r="O2355" s="31"/>
      <c r="P2355" s="31"/>
      <c r="Q2355" s="31"/>
      <c r="R2355" s="31"/>
      <c r="S2355" s="31" t="s">
        <v>3364</v>
      </c>
      <c r="T2355" s="31"/>
      <c r="U2355" s="31" t="s">
        <v>16171</v>
      </c>
      <c r="V2355" s="31"/>
      <c r="W2355" s="31"/>
      <c r="X2355" s="31"/>
      <c r="Y2355" s="31"/>
      <c r="Z2355" s="31"/>
    </row>
    <row r="2356" ht="22.5" customHeight="1">
      <c r="A2356" s="30" t="s">
        <v>16172</v>
      </c>
      <c r="B2356" s="31" t="s">
        <v>16173</v>
      </c>
      <c r="C2356" s="33"/>
      <c r="D2356" s="31" t="s">
        <v>16174</v>
      </c>
      <c r="E2356" s="31" t="s">
        <v>16175</v>
      </c>
      <c r="F2356" s="31" t="s">
        <v>16176</v>
      </c>
      <c r="G2356" s="31" t="s">
        <v>25</v>
      </c>
      <c r="H2356" s="31" t="s">
        <v>1033</v>
      </c>
      <c r="I2356" s="31" t="s">
        <v>16177</v>
      </c>
      <c r="J2356" s="31" t="s">
        <v>84</v>
      </c>
      <c r="K2356" s="31" t="s">
        <v>173</v>
      </c>
      <c r="L2356" s="31" t="s">
        <v>86</v>
      </c>
      <c r="M2356" s="31" t="s">
        <v>52</v>
      </c>
      <c r="N2356" s="31" t="s">
        <v>144</v>
      </c>
      <c r="O2356" s="31"/>
      <c r="P2356" s="31" t="s">
        <v>4880</v>
      </c>
      <c r="Q2356" s="31"/>
      <c r="R2356" s="31"/>
      <c r="S2356" s="31" t="s">
        <v>16178</v>
      </c>
      <c r="T2356" s="31" t="s">
        <v>16179</v>
      </c>
      <c r="U2356" s="31" t="s">
        <v>16180</v>
      </c>
      <c r="V2356" s="30" t="s">
        <v>16181</v>
      </c>
      <c r="W2356" s="31"/>
      <c r="X2356" s="31"/>
      <c r="Y2356" s="31"/>
      <c r="Z2356" s="31"/>
    </row>
    <row r="2357" ht="22.5" customHeight="1">
      <c r="A2357" s="30" t="s">
        <v>16182</v>
      </c>
      <c r="B2357" s="31" t="s">
        <v>16183</v>
      </c>
      <c r="C2357" s="33"/>
      <c r="D2357" s="31" t="s">
        <v>16184</v>
      </c>
      <c r="E2357" s="31" t="s">
        <v>16185</v>
      </c>
      <c r="F2357" s="31"/>
      <c r="G2357" s="31" t="s">
        <v>25</v>
      </c>
      <c r="H2357" s="31" t="s">
        <v>142</v>
      </c>
      <c r="I2357" s="31"/>
      <c r="J2357" s="31"/>
      <c r="K2357" s="31"/>
      <c r="L2357" s="31"/>
      <c r="M2357" s="31"/>
      <c r="N2357" s="31"/>
      <c r="O2357" s="31"/>
      <c r="P2357" s="31"/>
      <c r="Q2357" s="31"/>
      <c r="R2357" s="31"/>
      <c r="S2357" s="31"/>
      <c r="T2357" s="31" t="s">
        <v>16186</v>
      </c>
      <c r="U2357" s="31" t="s">
        <v>16187</v>
      </c>
      <c r="V2357" s="31"/>
      <c r="W2357" s="31"/>
      <c r="X2357" s="31"/>
      <c r="Y2357" s="31"/>
      <c r="Z2357" s="31"/>
    </row>
    <row r="2358" ht="22.5" customHeight="1">
      <c r="A2358" s="30" t="s">
        <v>16188</v>
      </c>
      <c r="B2358" s="31" t="s">
        <v>16189</v>
      </c>
      <c r="C2358" s="33"/>
      <c r="D2358" s="31" t="s">
        <v>16190</v>
      </c>
      <c r="E2358" s="31" t="s">
        <v>16191</v>
      </c>
      <c r="F2358" s="31" t="s">
        <v>16192</v>
      </c>
      <c r="G2358" s="31" t="s">
        <v>68</v>
      </c>
      <c r="H2358" s="31" t="s">
        <v>142</v>
      </c>
      <c r="I2358" s="31" t="s">
        <v>5662</v>
      </c>
      <c r="J2358" s="31" t="s">
        <v>84</v>
      </c>
      <c r="K2358" s="31" t="s">
        <v>85</v>
      </c>
      <c r="L2358" s="31" t="s">
        <v>131</v>
      </c>
      <c r="M2358" s="31" t="s">
        <v>88</v>
      </c>
      <c r="N2358" s="31" t="s">
        <v>89</v>
      </c>
      <c r="O2358" s="31"/>
      <c r="P2358" s="31"/>
      <c r="Q2358" s="31"/>
      <c r="R2358" s="31" t="s">
        <v>93</v>
      </c>
      <c r="S2358" s="31" t="s">
        <v>94</v>
      </c>
      <c r="T2358" s="31" t="s">
        <v>16193</v>
      </c>
      <c r="U2358" s="31" t="s">
        <v>16194</v>
      </c>
      <c r="V2358" s="31" t="s">
        <v>16195</v>
      </c>
      <c r="W2358" s="31"/>
      <c r="X2358" s="31"/>
      <c r="Y2358" s="31"/>
      <c r="Z2358" s="31"/>
    </row>
    <row r="2359" ht="22.5" customHeight="1">
      <c r="A2359" s="30" t="s">
        <v>16196</v>
      </c>
      <c r="B2359" s="31" t="s">
        <v>16197</v>
      </c>
      <c r="C2359" s="33"/>
      <c r="D2359" s="31" t="s">
        <v>16198</v>
      </c>
      <c r="E2359" s="31" t="s">
        <v>16199</v>
      </c>
      <c r="F2359" s="31"/>
      <c r="G2359" s="31" t="s">
        <v>37</v>
      </c>
      <c r="H2359" s="31" t="s">
        <v>142</v>
      </c>
      <c r="I2359" s="31" t="s">
        <v>5741</v>
      </c>
      <c r="J2359" s="31" t="s">
        <v>84</v>
      </c>
      <c r="K2359" s="31" t="s">
        <v>173</v>
      </c>
      <c r="L2359" s="31" t="s">
        <v>131</v>
      </c>
      <c r="M2359" s="31" t="s">
        <v>88</v>
      </c>
      <c r="N2359" s="31" t="s">
        <v>89</v>
      </c>
      <c r="O2359" s="31"/>
      <c r="P2359" s="31"/>
      <c r="Q2359" s="31"/>
      <c r="R2359" s="31" t="s">
        <v>93</v>
      </c>
      <c r="S2359" s="31" t="s">
        <v>94</v>
      </c>
      <c r="T2359" s="31" t="s">
        <v>16200</v>
      </c>
      <c r="U2359" s="31" t="s">
        <v>16201</v>
      </c>
      <c r="V2359" s="31"/>
      <c r="W2359" s="31"/>
      <c r="X2359" s="31"/>
      <c r="Y2359" s="31"/>
      <c r="Z2359" s="31"/>
    </row>
    <row r="2360" ht="22.5" customHeight="1">
      <c r="A2360" s="30" t="s">
        <v>16202</v>
      </c>
      <c r="B2360" s="31" t="s">
        <v>16203</v>
      </c>
      <c r="C2360" s="33"/>
      <c r="D2360" s="31" t="s">
        <v>78</v>
      </c>
      <c r="E2360" s="31" t="s">
        <v>16204</v>
      </c>
      <c r="F2360" s="31" t="s">
        <v>16205</v>
      </c>
      <c r="G2360" s="31" t="s">
        <v>25</v>
      </c>
      <c r="H2360" s="31" t="s">
        <v>82</v>
      </c>
      <c r="I2360" s="31" t="s">
        <v>13857</v>
      </c>
      <c r="J2360" s="31" t="s">
        <v>84</v>
      </c>
      <c r="K2360" s="31" t="s">
        <v>107</v>
      </c>
      <c r="L2360" s="31" t="s">
        <v>280</v>
      </c>
      <c r="M2360" s="31" t="s">
        <v>108</v>
      </c>
      <c r="N2360" s="31" t="s">
        <v>101</v>
      </c>
      <c r="O2360" s="31"/>
      <c r="P2360" s="31"/>
      <c r="Q2360" s="31"/>
      <c r="R2360" s="31"/>
      <c r="S2360" s="31" t="s">
        <v>4055</v>
      </c>
      <c r="T2360" s="31"/>
      <c r="U2360" s="31" t="s">
        <v>16206</v>
      </c>
      <c r="V2360" s="31"/>
      <c r="W2360" s="31"/>
      <c r="X2360" s="31"/>
      <c r="Y2360" s="31"/>
      <c r="Z2360" s="31"/>
    </row>
    <row r="2361" ht="22.5" customHeight="1">
      <c r="A2361" s="30" t="s">
        <v>16207</v>
      </c>
      <c r="B2361" s="31" t="s">
        <v>16208</v>
      </c>
      <c r="C2361" s="33"/>
      <c r="D2361" s="31" t="s">
        <v>16209</v>
      </c>
      <c r="E2361" s="31" t="s">
        <v>16210</v>
      </c>
      <c r="F2361" s="31"/>
      <c r="G2361" s="31" t="s">
        <v>25</v>
      </c>
      <c r="H2361" s="31" t="s">
        <v>1033</v>
      </c>
      <c r="I2361" s="31"/>
      <c r="J2361" s="31"/>
      <c r="K2361" s="31"/>
      <c r="L2361" s="31"/>
      <c r="M2361" s="31"/>
      <c r="N2361" s="31"/>
      <c r="O2361" s="31"/>
      <c r="P2361" s="31"/>
      <c r="Q2361" s="31"/>
      <c r="R2361" s="31"/>
      <c r="S2361" s="31"/>
      <c r="T2361" s="31" t="s">
        <v>16211</v>
      </c>
      <c r="U2361" s="31" t="s">
        <v>16212</v>
      </c>
      <c r="V2361" s="31"/>
      <c r="W2361" s="31"/>
      <c r="X2361" s="31"/>
      <c r="Y2361" s="31"/>
      <c r="Z2361" s="31"/>
    </row>
    <row r="2362" ht="22.5" customHeight="1">
      <c r="A2362" s="30" t="s">
        <v>16213</v>
      </c>
      <c r="B2362" s="31" t="s">
        <v>16214</v>
      </c>
      <c r="C2362" s="33"/>
      <c r="D2362" s="31" t="s">
        <v>16215</v>
      </c>
      <c r="E2362" s="31" t="s">
        <v>16216</v>
      </c>
      <c r="F2362" s="31" t="s">
        <v>16217</v>
      </c>
      <c r="G2362" s="31" t="s">
        <v>25</v>
      </c>
      <c r="H2362" s="31" t="s">
        <v>142</v>
      </c>
      <c r="I2362" s="31" t="s">
        <v>264</v>
      </c>
      <c r="J2362" s="31" t="s">
        <v>84</v>
      </c>
      <c r="K2362" s="31" t="s">
        <v>85</v>
      </c>
      <c r="L2362" s="31" t="s">
        <v>280</v>
      </c>
      <c r="M2362" s="31" t="s">
        <v>185</v>
      </c>
      <c r="N2362" s="31" t="s">
        <v>41</v>
      </c>
      <c r="O2362" s="31"/>
      <c r="P2362" s="31" t="s">
        <v>1000</v>
      </c>
      <c r="Q2362" s="31"/>
      <c r="R2362" s="31" t="s">
        <v>93</v>
      </c>
      <c r="S2362" s="31" t="s">
        <v>815</v>
      </c>
      <c r="T2362" s="31" t="s">
        <v>16218</v>
      </c>
      <c r="U2362" s="31" t="s">
        <v>16219</v>
      </c>
      <c r="V2362" s="31"/>
      <c r="W2362" s="31"/>
      <c r="X2362" s="31" t="s">
        <v>16220</v>
      </c>
      <c r="Y2362" s="31"/>
      <c r="Z2362" s="31"/>
    </row>
    <row r="2363" ht="22.5" customHeight="1">
      <c r="A2363" s="30" t="s">
        <v>16221</v>
      </c>
      <c r="B2363" s="31" t="s">
        <v>16222</v>
      </c>
      <c r="C2363" s="33"/>
      <c r="D2363" s="31" t="s">
        <v>16223</v>
      </c>
      <c r="E2363" s="31" t="s">
        <v>16224</v>
      </c>
      <c r="F2363" s="31" t="s">
        <v>16225</v>
      </c>
      <c r="G2363" s="31" t="s">
        <v>96</v>
      </c>
      <c r="H2363" s="31" t="s">
        <v>142</v>
      </c>
      <c r="I2363" s="31" t="s">
        <v>225</v>
      </c>
      <c r="J2363" s="31" t="s">
        <v>84</v>
      </c>
      <c r="K2363" s="31" t="s">
        <v>107</v>
      </c>
      <c r="L2363" s="31" t="s">
        <v>654</v>
      </c>
      <c r="M2363" s="31" t="s">
        <v>108</v>
      </c>
      <c r="N2363" s="31" t="s">
        <v>101</v>
      </c>
      <c r="O2363" s="31"/>
      <c r="P2363" s="31"/>
      <c r="Q2363" s="31"/>
      <c r="R2363" s="31" t="s">
        <v>93</v>
      </c>
      <c r="S2363" s="31" t="s">
        <v>94</v>
      </c>
      <c r="T2363" s="31" t="s">
        <v>16226</v>
      </c>
      <c r="U2363" s="31" t="s">
        <v>16227</v>
      </c>
      <c r="V2363" s="30" t="s">
        <v>16228</v>
      </c>
      <c r="W2363" s="31"/>
      <c r="X2363" s="31"/>
      <c r="Y2363" s="31"/>
      <c r="Z2363" s="31"/>
    </row>
    <row r="2364" ht="22.5" customHeight="1">
      <c r="A2364" s="30" t="s">
        <v>16229</v>
      </c>
      <c r="B2364" s="31" t="s">
        <v>16230</v>
      </c>
      <c r="C2364" s="33"/>
      <c r="D2364" s="31" t="s">
        <v>16231</v>
      </c>
      <c r="E2364" s="31" t="s">
        <v>16232</v>
      </c>
      <c r="F2364" s="31"/>
      <c r="G2364" s="31" t="s">
        <v>25</v>
      </c>
      <c r="H2364" s="31" t="s">
        <v>142</v>
      </c>
      <c r="I2364" s="31" t="s">
        <v>264</v>
      </c>
      <c r="J2364" s="31" t="s">
        <v>84</v>
      </c>
      <c r="K2364" s="31"/>
      <c r="L2364" s="31"/>
      <c r="M2364" s="31" t="s">
        <v>344</v>
      </c>
      <c r="N2364" s="31" t="s">
        <v>190</v>
      </c>
      <c r="O2364" s="31"/>
      <c r="P2364" s="31"/>
      <c r="Q2364" s="31"/>
      <c r="R2364" s="31"/>
      <c r="S2364" s="31"/>
      <c r="T2364" s="31" t="s">
        <v>16233</v>
      </c>
      <c r="U2364" s="31" t="s">
        <v>16234</v>
      </c>
      <c r="V2364" s="31"/>
      <c r="W2364" s="31"/>
      <c r="X2364" s="31"/>
      <c r="Y2364" s="31"/>
      <c r="Z2364" s="31"/>
    </row>
    <row r="2365" ht="22.5" customHeight="1">
      <c r="A2365" s="30" t="s">
        <v>16235</v>
      </c>
      <c r="B2365" s="31" t="s">
        <v>16236</v>
      </c>
      <c r="C2365" s="33"/>
      <c r="D2365" s="31" t="s">
        <v>16237</v>
      </c>
      <c r="E2365" s="31" t="s">
        <v>16238</v>
      </c>
      <c r="F2365" s="31"/>
      <c r="G2365" s="31" t="s">
        <v>25</v>
      </c>
      <c r="H2365" s="31" t="s">
        <v>142</v>
      </c>
      <c r="I2365" s="31"/>
      <c r="J2365" s="31"/>
      <c r="K2365" s="31"/>
      <c r="L2365" s="31"/>
      <c r="M2365" s="31"/>
      <c r="N2365" s="31"/>
      <c r="O2365" s="31"/>
      <c r="P2365" s="31"/>
      <c r="Q2365" s="31"/>
      <c r="R2365" s="31"/>
      <c r="S2365" s="31"/>
      <c r="T2365" s="31" t="s">
        <v>16239</v>
      </c>
      <c r="U2365" s="31" t="s">
        <v>16240</v>
      </c>
      <c r="V2365" s="31"/>
      <c r="W2365" s="31"/>
      <c r="X2365" s="31"/>
      <c r="Y2365" s="31"/>
      <c r="Z2365" s="31"/>
    </row>
    <row r="2366" ht="22.5" customHeight="1">
      <c r="A2366" s="30" t="s">
        <v>16241</v>
      </c>
      <c r="B2366" s="31" t="s">
        <v>16242</v>
      </c>
      <c r="C2366" s="33"/>
      <c r="D2366" s="31" t="s">
        <v>78</v>
      </c>
      <c r="E2366" s="31" t="s">
        <v>16243</v>
      </c>
      <c r="F2366" s="31" t="s">
        <v>16244</v>
      </c>
      <c r="G2366" s="31" t="s">
        <v>25</v>
      </c>
      <c r="H2366" s="31" t="s">
        <v>82</v>
      </c>
      <c r="I2366" s="31" t="s">
        <v>83</v>
      </c>
      <c r="J2366" s="31" t="s">
        <v>84</v>
      </c>
      <c r="K2366" s="31" t="s">
        <v>107</v>
      </c>
      <c r="L2366" s="31" t="s">
        <v>280</v>
      </c>
      <c r="M2366" s="31" t="s">
        <v>108</v>
      </c>
      <c r="N2366" s="31" t="s">
        <v>41</v>
      </c>
      <c r="O2366" s="31"/>
      <c r="P2366" s="31" t="s">
        <v>1000</v>
      </c>
      <c r="Q2366" s="31"/>
      <c r="R2366" s="31"/>
      <c r="S2366" s="31"/>
      <c r="T2366" s="31" t="s">
        <v>16245</v>
      </c>
      <c r="U2366" s="31" t="s">
        <v>16246</v>
      </c>
      <c r="V2366" s="31"/>
      <c r="W2366" s="31"/>
      <c r="X2366" s="31"/>
      <c r="Y2366" s="31"/>
      <c r="Z2366" s="31"/>
    </row>
    <row r="2367" ht="22.5" customHeight="1">
      <c r="A2367" s="30" t="s">
        <v>16247</v>
      </c>
      <c r="B2367" s="31" t="s">
        <v>16248</v>
      </c>
      <c r="C2367" s="33"/>
      <c r="D2367" s="31" t="s">
        <v>78</v>
      </c>
      <c r="E2367" s="31" t="s">
        <v>16249</v>
      </c>
      <c r="F2367" s="31" t="s">
        <v>16250</v>
      </c>
      <c r="G2367" s="31" t="s">
        <v>25</v>
      </c>
      <c r="H2367" s="31" t="s">
        <v>82</v>
      </c>
      <c r="I2367" s="31" t="s">
        <v>83</v>
      </c>
      <c r="J2367" s="31" t="s">
        <v>84</v>
      </c>
      <c r="K2367" s="31" t="s">
        <v>107</v>
      </c>
      <c r="L2367" s="31" t="s">
        <v>86</v>
      </c>
      <c r="M2367" s="31"/>
      <c r="N2367" s="31"/>
      <c r="O2367" s="31"/>
      <c r="P2367" s="31"/>
      <c r="Q2367" s="31"/>
      <c r="R2367" s="31"/>
      <c r="S2367" s="31" t="s">
        <v>4943</v>
      </c>
      <c r="T2367" s="31"/>
      <c r="U2367" s="31" t="s">
        <v>16251</v>
      </c>
      <c r="V2367" s="31"/>
      <c r="W2367" s="31"/>
      <c r="X2367" s="31"/>
      <c r="Y2367" s="31"/>
      <c r="Z2367" s="31"/>
    </row>
    <row r="2368" ht="22.5" customHeight="1">
      <c r="A2368" s="30" t="s">
        <v>16252</v>
      </c>
      <c r="B2368" s="31" t="s">
        <v>16253</v>
      </c>
      <c r="C2368" s="33"/>
      <c r="D2368" s="31" t="s">
        <v>78</v>
      </c>
      <c r="E2368" s="31" t="s">
        <v>16254</v>
      </c>
      <c r="F2368" s="31"/>
      <c r="G2368" s="31"/>
      <c r="H2368" s="31" t="s">
        <v>82</v>
      </c>
      <c r="I2368" s="31"/>
      <c r="J2368" s="31"/>
      <c r="K2368" s="31"/>
      <c r="L2368" s="31"/>
      <c r="M2368" s="31"/>
      <c r="N2368" s="31"/>
      <c r="O2368" s="31"/>
      <c r="P2368" s="31"/>
      <c r="Q2368" s="31"/>
      <c r="R2368" s="31"/>
      <c r="S2368" s="31"/>
      <c r="T2368" s="31"/>
      <c r="U2368" s="31" t="s">
        <v>16255</v>
      </c>
      <c r="V2368" s="31"/>
      <c r="W2368" s="31"/>
      <c r="X2368" s="31"/>
      <c r="Y2368" s="31"/>
      <c r="Z2368" s="31"/>
    </row>
    <row r="2369" ht="22.5" customHeight="1">
      <c r="A2369" s="30" t="s">
        <v>16256</v>
      </c>
      <c r="B2369" s="31" t="s">
        <v>16257</v>
      </c>
      <c r="C2369" s="33"/>
      <c r="D2369" s="31" t="s">
        <v>78</v>
      </c>
      <c r="E2369" s="31" t="s">
        <v>16258</v>
      </c>
      <c r="F2369" s="31" t="s">
        <v>16259</v>
      </c>
      <c r="G2369" s="31" t="s">
        <v>25</v>
      </c>
      <c r="H2369" s="31" t="s">
        <v>82</v>
      </c>
      <c r="I2369" s="31" t="s">
        <v>13857</v>
      </c>
      <c r="J2369" s="31" t="s">
        <v>84</v>
      </c>
      <c r="K2369" s="31" t="s">
        <v>107</v>
      </c>
      <c r="L2369" s="31" t="s">
        <v>86</v>
      </c>
      <c r="M2369" s="31" t="s">
        <v>185</v>
      </c>
      <c r="N2369" s="31" t="s">
        <v>41</v>
      </c>
      <c r="O2369" s="31"/>
      <c r="P2369" s="31"/>
      <c r="Q2369" s="31"/>
      <c r="R2369" s="31"/>
      <c r="S2369" s="31" t="s">
        <v>4055</v>
      </c>
      <c r="T2369" s="31" t="s">
        <v>16260</v>
      </c>
      <c r="U2369" s="31" t="s">
        <v>16261</v>
      </c>
      <c r="V2369" s="31"/>
      <c r="W2369" s="31"/>
      <c r="X2369" s="31"/>
      <c r="Y2369" s="31"/>
      <c r="Z2369" s="31"/>
    </row>
    <row r="2370" ht="22.5" customHeight="1">
      <c r="A2370" s="30" t="s">
        <v>16262</v>
      </c>
      <c r="B2370" s="31" t="s">
        <v>16263</v>
      </c>
      <c r="C2370" s="33"/>
      <c r="D2370" s="31" t="s">
        <v>78</v>
      </c>
      <c r="E2370" s="31" t="s">
        <v>16264</v>
      </c>
      <c r="F2370" s="31"/>
      <c r="G2370" s="31"/>
      <c r="H2370" s="31" t="s">
        <v>82</v>
      </c>
      <c r="I2370" s="31"/>
      <c r="J2370" s="31"/>
      <c r="K2370" s="31"/>
      <c r="L2370" s="31"/>
      <c r="M2370" s="31"/>
      <c r="N2370" s="31"/>
      <c r="O2370" s="31"/>
      <c r="P2370" s="31"/>
      <c r="Q2370" s="31"/>
      <c r="R2370" s="31"/>
      <c r="S2370" s="31"/>
      <c r="T2370" s="31"/>
      <c r="U2370" s="31" t="s">
        <v>16265</v>
      </c>
      <c r="V2370" s="31"/>
      <c r="W2370" s="31"/>
      <c r="X2370" s="31"/>
      <c r="Y2370" s="31"/>
      <c r="Z2370" s="31"/>
    </row>
    <row r="2371" ht="22.5" customHeight="1">
      <c r="A2371" s="30" t="s">
        <v>16266</v>
      </c>
      <c r="B2371" s="31" t="s">
        <v>16267</v>
      </c>
      <c r="C2371" s="33"/>
      <c r="D2371" s="31" t="s">
        <v>78</v>
      </c>
      <c r="E2371" s="31" t="s">
        <v>16268</v>
      </c>
      <c r="F2371" s="31"/>
      <c r="G2371" s="31" t="s">
        <v>2303</v>
      </c>
      <c r="H2371" s="31" t="s">
        <v>82</v>
      </c>
      <c r="I2371" s="31"/>
      <c r="J2371" s="31"/>
      <c r="K2371" s="31"/>
      <c r="L2371" s="31"/>
      <c r="M2371" s="31"/>
      <c r="N2371" s="31"/>
      <c r="O2371" s="31"/>
      <c r="P2371" s="31"/>
      <c r="Q2371" s="31"/>
      <c r="R2371" s="31"/>
      <c r="S2371" s="31"/>
      <c r="T2371" s="31"/>
      <c r="U2371" s="31" t="s">
        <v>16269</v>
      </c>
      <c r="V2371" s="31"/>
      <c r="W2371" s="31"/>
      <c r="X2371" s="31"/>
      <c r="Y2371" s="31"/>
      <c r="Z2371" s="31"/>
    </row>
    <row r="2372" ht="22.5" customHeight="1">
      <c r="A2372" s="30" t="s">
        <v>16270</v>
      </c>
      <c r="B2372" s="31" t="s">
        <v>16271</v>
      </c>
      <c r="C2372" s="33"/>
      <c r="D2372" s="31" t="s">
        <v>78</v>
      </c>
      <c r="E2372" s="31" t="s">
        <v>16272</v>
      </c>
      <c r="F2372" s="31"/>
      <c r="G2372" s="31" t="s">
        <v>2303</v>
      </c>
      <c r="H2372" s="31" t="s">
        <v>82</v>
      </c>
      <c r="I2372" s="31"/>
      <c r="J2372" s="31"/>
      <c r="K2372" s="31"/>
      <c r="L2372" s="31"/>
      <c r="M2372" s="31"/>
      <c r="N2372" s="31"/>
      <c r="O2372" s="31"/>
      <c r="P2372" s="31"/>
      <c r="Q2372" s="31"/>
      <c r="R2372" s="31"/>
      <c r="S2372" s="31"/>
      <c r="T2372" s="31" t="s">
        <v>2234</v>
      </c>
      <c r="U2372" s="31" t="s">
        <v>16273</v>
      </c>
      <c r="V2372" s="31"/>
      <c r="W2372" s="31"/>
      <c r="X2372" s="31"/>
      <c r="Y2372" s="31"/>
      <c r="Z2372" s="31"/>
    </row>
    <row r="2373" ht="22.5" customHeight="1">
      <c r="A2373" s="30" t="s">
        <v>16274</v>
      </c>
      <c r="B2373" s="31" t="s">
        <v>16275</v>
      </c>
      <c r="C2373" s="33"/>
      <c r="D2373" s="31" t="s">
        <v>78</v>
      </c>
      <c r="E2373" s="31" t="s">
        <v>16276</v>
      </c>
      <c r="F2373" s="31" t="s">
        <v>16277</v>
      </c>
      <c r="G2373" s="31" t="s">
        <v>37</v>
      </c>
      <c r="H2373" s="31" t="s">
        <v>82</v>
      </c>
      <c r="I2373" s="31" t="s">
        <v>83</v>
      </c>
      <c r="J2373" s="31" t="s">
        <v>84</v>
      </c>
      <c r="K2373" s="31" t="s">
        <v>107</v>
      </c>
      <c r="L2373" s="31" t="s">
        <v>280</v>
      </c>
      <c r="M2373" s="31" t="s">
        <v>120</v>
      </c>
      <c r="N2373" s="31" t="s">
        <v>88</v>
      </c>
      <c r="O2373" s="31"/>
      <c r="P2373" s="31" t="s">
        <v>109</v>
      </c>
      <c r="Q2373" s="31"/>
      <c r="R2373" s="31" t="s">
        <v>93</v>
      </c>
      <c r="S2373" s="31" t="s">
        <v>94</v>
      </c>
      <c r="T2373" s="31" t="s">
        <v>16278</v>
      </c>
      <c r="U2373" s="31" t="s">
        <v>16279</v>
      </c>
      <c r="V2373" s="31"/>
      <c r="W2373" s="31"/>
      <c r="X2373" s="31"/>
      <c r="Y2373" s="31"/>
      <c r="Z2373" s="31"/>
    </row>
    <row r="2374" ht="22.5" customHeight="1">
      <c r="A2374" s="30" t="s">
        <v>16280</v>
      </c>
      <c r="B2374" s="31" t="s">
        <v>16281</v>
      </c>
      <c r="C2374" s="33"/>
      <c r="D2374" s="31" t="s">
        <v>16282</v>
      </c>
      <c r="E2374" s="31" t="s">
        <v>16283</v>
      </c>
      <c r="F2374" s="31" t="s">
        <v>16284</v>
      </c>
      <c r="G2374" s="31" t="s">
        <v>68</v>
      </c>
      <c r="H2374" s="31" t="s">
        <v>142</v>
      </c>
      <c r="I2374" s="31" t="s">
        <v>765</v>
      </c>
      <c r="J2374" s="31" t="s">
        <v>84</v>
      </c>
      <c r="K2374" s="31" t="s">
        <v>85</v>
      </c>
      <c r="L2374" s="31" t="s">
        <v>280</v>
      </c>
      <c r="M2374" s="31" t="s">
        <v>41</v>
      </c>
      <c r="N2374" s="31" t="s">
        <v>120</v>
      </c>
      <c r="O2374" s="31" t="s">
        <v>16285</v>
      </c>
      <c r="P2374" s="31"/>
      <c r="Q2374" s="31"/>
      <c r="R2374" s="31" t="s">
        <v>93</v>
      </c>
      <c r="S2374" s="31" t="s">
        <v>231</v>
      </c>
      <c r="T2374" s="31" t="s">
        <v>16286</v>
      </c>
      <c r="U2374" s="31" t="s">
        <v>16287</v>
      </c>
      <c r="V2374" s="31"/>
      <c r="W2374" s="31"/>
      <c r="X2374" s="31"/>
      <c r="Y2374" s="31"/>
      <c r="Z2374" s="31"/>
    </row>
    <row r="2375" ht="22.5" customHeight="1">
      <c r="A2375" s="30" t="s">
        <v>16288</v>
      </c>
      <c r="B2375" s="31" t="s">
        <v>16289</v>
      </c>
      <c r="C2375" s="33"/>
      <c r="D2375" s="31" t="s">
        <v>16290</v>
      </c>
      <c r="E2375" s="31" t="s">
        <v>16291</v>
      </c>
      <c r="F2375" s="31" t="s">
        <v>16292</v>
      </c>
      <c r="G2375" s="31" t="s">
        <v>35</v>
      </c>
      <c r="H2375" s="31" t="s">
        <v>142</v>
      </c>
      <c r="I2375" s="31" t="s">
        <v>6959</v>
      </c>
      <c r="J2375" s="31" t="s">
        <v>84</v>
      </c>
      <c r="K2375" s="31" t="s">
        <v>173</v>
      </c>
      <c r="L2375" s="31" t="s">
        <v>131</v>
      </c>
      <c r="M2375" s="31" t="s">
        <v>88</v>
      </c>
      <c r="N2375" s="31" t="s">
        <v>89</v>
      </c>
      <c r="O2375" s="31" t="s">
        <v>8923</v>
      </c>
      <c r="P2375" s="31"/>
      <c r="Q2375" s="30" t="s">
        <v>7569</v>
      </c>
      <c r="R2375" s="31" t="s">
        <v>93</v>
      </c>
      <c r="S2375" s="31" t="s">
        <v>716</v>
      </c>
      <c r="T2375" s="31" t="s">
        <v>16293</v>
      </c>
      <c r="U2375" s="31" t="s">
        <v>16294</v>
      </c>
      <c r="V2375" s="31"/>
      <c r="W2375" s="31"/>
      <c r="X2375" s="31"/>
      <c r="Y2375" s="31"/>
      <c r="Z2375" s="31"/>
    </row>
    <row r="2376" ht="22.5" customHeight="1">
      <c r="A2376" s="30" t="s">
        <v>16295</v>
      </c>
      <c r="B2376" s="31" t="s">
        <v>16296</v>
      </c>
      <c r="C2376" s="33"/>
      <c r="D2376" s="31" t="s">
        <v>16297</v>
      </c>
      <c r="E2376" s="31" t="s">
        <v>16298</v>
      </c>
      <c r="F2376" s="31" t="s">
        <v>16299</v>
      </c>
      <c r="G2376" s="31" t="s">
        <v>30</v>
      </c>
      <c r="H2376" s="31" t="s">
        <v>142</v>
      </c>
      <c r="I2376" s="31" t="s">
        <v>264</v>
      </c>
      <c r="J2376" s="31" t="s">
        <v>84</v>
      </c>
      <c r="K2376" s="31" t="s">
        <v>85</v>
      </c>
      <c r="L2376" s="31" t="s">
        <v>131</v>
      </c>
      <c r="M2376" s="31" t="s">
        <v>108</v>
      </c>
      <c r="N2376" s="31" t="s">
        <v>101</v>
      </c>
      <c r="O2376" s="31"/>
      <c r="P2376" s="31" t="s">
        <v>16300</v>
      </c>
      <c r="Q2376" s="31"/>
      <c r="R2376" s="31"/>
      <c r="S2376" s="31"/>
      <c r="T2376" s="31" t="s">
        <v>16301</v>
      </c>
      <c r="U2376" s="31" t="s">
        <v>16302</v>
      </c>
      <c r="V2376" s="31"/>
      <c r="W2376" s="31"/>
      <c r="X2376" s="31"/>
      <c r="Y2376" s="31"/>
      <c r="Z2376" s="31"/>
    </row>
    <row r="2377" ht="22.5" customHeight="1">
      <c r="A2377" s="30" t="s">
        <v>16303</v>
      </c>
      <c r="B2377" s="31" t="s">
        <v>16304</v>
      </c>
      <c r="C2377" s="33"/>
      <c r="D2377" s="31" t="s">
        <v>78</v>
      </c>
      <c r="E2377" s="31" t="s">
        <v>16305</v>
      </c>
      <c r="F2377" s="31" t="s">
        <v>16306</v>
      </c>
      <c r="G2377" s="31" t="s">
        <v>2247</v>
      </c>
      <c r="H2377" s="31" t="s">
        <v>82</v>
      </c>
      <c r="I2377" s="31" t="s">
        <v>490</v>
      </c>
      <c r="J2377" s="31" t="s">
        <v>84</v>
      </c>
      <c r="K2377" s="31" t="s">
        <v>85</v>
      </c>
      <c r="L2377" s="31" t="s">
        <v>86</v>
      </c>
      <c r="M2377" s="31" t="s">
        <v>120</v>
      </c>
      <c r="N2377" s="31" t="s">
        <v>88</v>
      </c>
      <c r="O2377" s="31"/>
      <c r="P2377" s="31" t="s">
        <v>851</v>
      </c>
      <c r="Q2377" s="31"/>
      <c r="R2377" s="31"/>
      <c r="S2377" s="31"/>
      <c r="T2377" s="31" t="s">
        <v>16307</v>
      </c>
      <c r="U2377" s="31" t="s">
        <v>16308</v>
      </c>
      <c r="V2377" s="31"/>
      <c r="W2377" s="31"/>
      <c r="X2377" s="31"/>
      <c r="Y2377" s="31"/>
      <c r="Z2377" s="31"/>
    </row>
    <row r="2378" ht="22.5" customHeight="1">
      <c r="A2378" s="30" t="s">
        <v>16309</v>
      </c>
      <c r="B2378" s="31" t="s">
        <v>4834</v>
      </c>
      <c r="C2378" s="33"/>
      <c r="D2378" s="31" t="s">
        <v>16310</v>
      </c>
      <c r="E2378" s="31" t="s">
        <v>16311</v>
      </c>
      <c r="F2378" s="31" t="s">
        <v>16312</v>
      </c>
      <c r="G2378" s="31" t="s">
        <v>25</v>
      </c>
      <c r="H2378" s="31" t="s">
        <v>142</v>
      </c>
      <c r="I2378" s="31" t="s">
        <v>2689</v>
      </c>
      <c r="J2378" s="31" t="s">
        <v>84</v>
      </c>
      <c r="K2378" s="31" t="s">
        <v>173</v>
      </c>
      <c r="L2378" s="31" t="s">
        <v>131</v>
      </c>
      <c r="M2378" s="31" t="s">
        <v>152</v>
      </c>
      <c r="N2378" s="31" t="s">
        <v>153</v>
      </c>
      <c r="O2378" s="31"/>
      <c r="P2378" s="31"/>
      <c r="Q2378" s="31"/>
      <c r="R2378" s="31" t="s">
        <v>93</v>
      </c>
      <c r="S2378" s="31" t="s">
        <v>94</v>
      </c>
      <c r="T2378" s="31" t="s">
        <v>16313</v>
      </c>
      <c r="U2378" s="31" t="s">
        <v>16314</v>
      </c>
      <c r="V2378" s="31"/>
      <c r="W2378" s="31"/>
      <c r="X2378" s="31"/>
      <c r="Y2378" s="31"/>
      <c r="Z2378" s="31"/>
    </row>
    <row r="2379" ht="22.5" customHeight="1">
      <c r="A2379" s="30" t="s">
        <v>16315</v>
      </c>
      <c r="B2379" s="31" t="s">
        <v>16316</v>
      </c>
      <c r="C2379" s="33"/>
      <c r="D2379" s="31" t="s">
        <v>16317</v>
      </c>
      <c r="E2379" s="31" t="s">
        <v>16318</v>
      </c>
      <c r="F2379" s="31"/>
      <c r="G2379" s="31" t="s">
        <v>30</v>
      </c>
      <c r="H2379" s="31" t="s">
        <v>142</v>
      </c>
      <c r="I2379" s="31" t="s">
        <v>119</v>
      </c>
      <c r="J2379" s="31" t="s">
        <v>84</v>
      </c>
      <c r="K2379" s="31" t="s">
        <v>173</v>
      </c>
      <c r="L2379" s="31" t="s">
        <v>226</v>
      </c>
      <c r="M2379" s="31" t="s">
        <v>108</v>
      </c>
      <c r="N2379" s="31" t="s">
        <v>101</v>
      </c>
      <c r="O2379" s="31"/>
      <c r="P2379" s="31"/>
      <c r="Q2379" s="31"/>
      <c r="R2379" s="31" t="s">
        <v>93</v>
      </c>
      <c r="S2379" s="31" t="s">
        <v>94</v>
      </c>
      <c r="T2379" s="31" t="s">
        <v>16319</v>
      </c>
      <c r="U2379" s="31" t="s">
        <v>16320</v>
      </c>
      <c r="V2379" s="30" t="s">
        <v>16321</v>
      </c>
      <c r="W2379" s="31"/>
      <c r="X2379" s="31"/>
      <c r="Y2379" s="31"/>
      <c r="Z2379" s="31"/>
    </row>
    <row r="2380" ht="22.5" customHeight="1">
      <c r="A2380" s="30" t="s">
        <v>16322</v>
      </c>
      <c r="B2380" s="31" t="s">
        <v>16323</v>
      </c>
      <c r="C2380" s="33"/>
      <c r="D2380" s="31" t="s">
        <v>16324</v>
      </c>
      <c r="E2380" s="31" t="s">
        <v>16325</v>
      </c>
      <c r="F2380" s="31"/>
      <c r="G2380" s="31" t="s">
        <v>68</v>
      </c>
      <c r="H2380" s="31" t="s">
        <v>142</v>
      </c>
      <c r="I2380" s="31" t="s">
        <v>1242</v>
      </c>
      <c r="J2380" s="31" t="s">
        <v>84</v>
      </c>
      <c r="K2380" s="31"/>
      <c r="L2380" s="31"/>
      <c r="M2380" s="31" t="s">
        <v>41</v>
      </c>
      <c r="N2380" s="31" t="s">
        <v>120</v>
      </c>
      <c r="O2380" s="31"/>
      <c r="P2380" s="31"/>
      <c r="Q2380" s="31"/>
      <c r="R2380" s="31"/>
      <c r="S2380" s="31"/>
      <c r="T2380" s="31" t="s">
        <v>16326</v>
      </c>
      <c r="U2380" s="31" t="s">
        <v>16327</v>
      </c>
      <c r="V2380" s="31"/>
      <c r="W2380" s="31"/>
      <c r="X2380" s="31"/>
      <c r="Y2380" s="31"/>
      <c r="Z2380" s="31"/>
    </row>
    <row r="2381" ht="22.5" customHeight="1">
      <c r="A2381" s="30" t="s">
        <v>16328</v>
      </c>
      <c r="B2381" s="31" t="s">
        <v>16329</v>
      </c>
      <c r="C2381" s="33"/>
      <c r="D2381" s="31" t="s">
        <v>16330</v>
      </c>
      <c r="E2381" s="31" t="s">
        <v>16331</v>
      </c>
      <c r="F2381" s="31" t="s">
        <v>16332</v>
      </c>
      <c r="G2381" s="31" t="s">
        <v>25</v>
      </c>
      <c r="H2381" s="31" t="s">
        <v>142</v>
      </c>
      <c r="I2381" s="31" t="s">
        <v>1722</v>
      </c>
      <c r="J2381" s="31" t="s">
        <v>84</v>
      </c>
      <c r="K2381" s="31" t="s">
        <v>107</v>
      </c>
      <c r="L2381" s="31" t="s">
        <v>654</v>
      </c>
      <c r="M2381" s="31" t="s">
        <v>89</v>
      </c>
      <c r="N2381" s="31" t="s">
        <v>108</v>
      </c>
      <c r="O2381" s="31"/>
      <c r="P2381" s="31"/>
      <c r="Q2381" s="31"/>
      <c r="R2381" s="31"/>
      <c r="S2381" s="31"/>
      <c r="T2381" s="31" t="s">
        <v>16333</v>
      </c>
      <c r="U2381" s="31" t="s">
        <v>16334</v>
      </c>
      <c r="V2381" s="31"/>
      <c r="W2381" s="31"/>
      <c r="X2381" s="31"/>
      <c r="Y2381" s="31"/>
      <c r="Z2381" s="31"/>
    </row>
    <row r="2382" ht="22.5" customHeight="1">
      <c r="A2382" s="30" t="s">
        <v>16335</v>
      </c>
      <c r="B2382" s="31" t="s">
        <v>16336</v>
      </c>
      <c r="C2382" s="33"/>
      <c r="D2382" s="31" t="s">
        <v>16337</v>
      </c>
      <c r="E2382" s="31" t="s">
        <v>16338</v>
      </c>
      <c r="F2382" s="31"/>
      <c r="G2382" s="31" t="s">
        <v>30</v>
      </c>
      <c r="H2382" s="31" t="s">
        <v>142</v>
      </c>
      <c r="I2382" s="31" t="s">
        <v>6726</v>
      </c>
      <c r="J2382" s="31" t="s">
        <v>84</v>
      </c>
      <c r="K2382" s="31" t="s">
        <v>85</v>
      </c>
      <c r="L2382" s="31" t="s">
        <v>280</v>
      </c>
      <c r="M2382" s="31" t="s">
        <v>52</v>
      </c>
      <c r="N2382" s="31" t="s">
        <v>144</v>
      </c>
      <c r="O2382" s="31"/>
      <c r="P2382" s="31"/>
      <c r="Q2382" s="31"/>
      <c r="R2382" s="31" t="s">
        <v>93</v>
      </c>
      <c r="S2382" s="31" t="s">
        <v>94</v>
      </c>
      <c r="T2382" s="31" t="s">
        <v>16339</v>
      </c>
      <c r="U2382" s="31" t="s">
        <v>16340</v>
      </c>
      <c r="V2382" s="30" t="s">
        <v>16341</v>
      </c>
      <c r="W2382" s="31"/>
      <c r="X2382" s="31"/>
      <c r="Y2382" s="31"/>
      <c r="Z2382" s="31"/>
    </row>
    <row r="2383" ht="22.5" customHeight="1">
      <c r="A2383" s="30" t="s">
        <v>16342</v>
      </c>
      <c r="B2383" s="31" t="s">
        <v>16343</v>
      </c>
      <c r="C2383" s="33"/>
      <c r="D2383" s="31" t="s">
        <v>16344</v>
      </c>
      <c r="E2383" s="31" t="s">
        <v>16345</v>
      </c>
      <c r="F2383" s="31" t="s">
        <v>16346</v>
      </c>
      <c r="G2383" s="31" t="s">
        <v>38</v>
      </c>
      <c r="H2383" s="31" t="s">
        <v>142</v>
      </c>
      <c r="I2383" s="31" t="s">
        <v>1722</v>
      </c>
      <c r="J2383" s="31" t="s">
        <v>84</v>
      </c>
      <c r="K2383" s="31" t="s">
        <v>85</v>
      </c>
      <c r="L2383" s="31" t="s">
        <v>280</v>
      </c>
      <c r="M2383" s="31" t="s">
        <v>155</v>
      </c>
      <c r="N2383" s="31" t="s">
        <v>52</v>
      </c>
      <c r="O2383" s="31"/>
      <c r="P2383" s="31" t="s">
        <v>436</v>
      </c>
      <c r="Q2383" s="30" t="s">
        <v>16347</v>
      </c>
      <c r="R2383" s="31" t="s">
        <v>93</v>
      </c>
      <c r="S2383" s="31" t="s">
        <v>2629</v>
      </c>
      <c r="T2383" s="31" t="s">
        <v>16348</v>
      </c>
      <c r="U2383" s="31" t="s">
        <v>16349</v>
      </c>
      <c r="V2383" s="31"/>
      <c r="W2383" s="31"/>
      <c r="X2383" s="31"/>
      <c r="Y2383" s="31"/>
      <c r="Z2383" s="31"/>
    </row>
    <row r="2384" ht="22.5" customHeight="1">
      <c r="A2384" s="30" t="s">
        <v>16350</v>
      </c>
      <c r="B2384" s="31" t="s">
        <v>16351</v>
      </c>
      <c r="C2384" s="33"/>
      <c r="D2384" s="31" t="s">
        <v>16352</v>
      </c>
      <c r="E2384" s="31" t="s">
        <v>16353</v>
      </c>
      <c r="F2384" s="31"/>
      <c r="G2384" s="31" t="s">
        <v>38</v>
      </c>
      <c r="H2384" s="31" t="s">
        <v>142</v>
      </c>
      <c r="I2384" s="31" t="s">
        <v>225</v>
      </c>
      <c r="J2384" s="31" t="s">
        <v>377</v>
      </c>
      <c r="K2384" s="31"/>
      <c r="L2384" s="31"/>
      <c r="M2384" s="39" t="s">
        <v>228</v>
      </c>
      <c r="N2384" s="31" t="s">
        <v>185</v>
      </c>
      <c r="O2384" s="31"/>
      <c r="P2384" s="31"/>
      <c r="Q2384" s="31"/>
      <c r="R2384" s="31"/>
      <c r="S2384" s="31"/>
      <c r="T2384" s="31" t="s">
        <v>16354</v>
      </c>
      <c r="U2384" s="31" t="s">
        <v>16355</v>
      </c>
      <c r="V2384" s="31"/>
      <c r="W2384" s="31"/>
      <c r="X2384" s="31"/>
      <c r="Y2384" s="31"/>
      <c r="Z2384" s="31"/>
    </row>
    <row r="2385" ht="22.5" customHeight="1">
      <c r="A2385" s="30" t="s">
        <v>16356</v>
      </c>
      <c r="B2385" s="31" t="s">
        <v>16357</v>
      </c>
      <c r="C2385" s="33"/>
      <c r="D2385" s="31" t="s">
        <v>16358</v>
      </c>
      <c r="E2385" s="31" t="s">
        <v>16359</v>
      </c>
      <c r="F2385" s="31"/>
      <c r="G2385" s="31" t="s">
        <v>25</v>
      </c>
      <c r="H2385" s="31" t="s">
        <v>406</v>
      </c>
      <c r="I2385" s="31" t="s">
        <v>1573</v>
      </c>
      <c r="J2385" s="31" t="s">
        <v>84</v>
      </c>
      <c r="K2385" s="31" t="s">
        <v>173</v>
      </c>
      <c r="L2385" s="31" t="s">
        <v>280</v>
      </c>
      <c r="M2385" s="31" t="s">
        <v>41</v>
      </c>
      <c r="N2385" s="31" t="s">
        <v>120</v>
      </c>
      <c r="O2385" s="31"/>
      <c r="P2385" s="31"/>
      <c r="Q2385" s="31"/>
      <c r="R2385" s="31" t="s">
        <v>93</v>
      </c>
      <c r="S2385" s="31" t="s">
        <v>94</v>
      </c>
      <c r="T2385" s="31" t="s">
        <v>16360</v>
      </c>
      <c r="U2385" s="31" t="s">
        <v>16361</v>
      </c>
      <c r="V2385" s="30" t="s">
        <v>16362</v>
      </c>
      <c r="W2385" s="31"/>
      <c r="X2385" s="31"/>
      <c r="Y2385" s="31"/>
      <c r="Z2385" s="31"/>
    </row>
    <row r="2386" ht="22.5" customHeight="1">
      <c r="A2386" s="30" t="s">
        <v>16363</v>
      </c>
      <c r="B2386" s="31" t="s">
        <v>16364</v>
      </c>
      <c r="C2386" s="33"/>
      <c r="D2386" s="31" t="s">
        <v>16365</v>
      </c>
      <c r="E2386" s="31" t="s">
        <v>16366</v>
      </c>
      <c r="F2386" s="31"/>
      <c r="G2386" s="31" t="s">
        <v>25</v>
      </c>
      <c r="H2386" s="31" t="s">
        <v>142</v>
      </c>
      <c r="I2386" s="31" t="s">
        <v>1722</v>
      </c>
      <c r="J2386" s="31" t="s">
        <v>84</v>
      </c>
      <c r="K2386" s="31" t="s">
        <v>107</v>
      </c>
      <c r="L2386" s="31" t="s">
        <v>86</v>
      </c>
      <c r="M2386" s="31" t="s">
        <v>52</v>
      </c>
      <c r="N2386" s="31" t="s">
        <v>144</v>
      </c>
      <c r="O2386" s="31"/>
      <c r="P2386" s="31" t="s">
        <v>2549</v>
      </c>
      <c r="Q2386" s="31"/>
      <c r="R2386" s="31" t="s">
        <v>93</v>
      </c>
      <c r="S2386" s="31" t="s">
        <v>815</v>
      </c>
      <c r="T2386" s="31" t="s">
        <v>16367</v>
      </c>
      <c r="U2386" s="31" t="s">
        <v>16368</v>
      </c>
      <c r="V2386" s="30" t="s">
        <v>16369</v>
      </c>
      <c r="W2386" s="31"/>
      <c r="X2386" s="31" t="s">
        <v>16370</v>
      </c>
      <c r="Y2386" s="31"/>
      <c r="Z2386" s="31"/>
    </row>
    <row r="2387" ht="22.5" customHeight="1">
      <c r="A2387" s="30" t="s">
        <v>16371</v>
      </c>
      <c r="B2387" s="31" t="s">
        <v>16372</v>
      </c>
      <c r="C2387" s="33"/>
      <c r="D2387" s="31" t="s">
        <v>16373</v>
      </c>
      <c r="E2387" s="31" t="s">
        <v>16374</v>
      </c>
      <c r="F2387" s="31" t="s">
        <v>16375</v>
      </c>
      <c r="G2387" s="31" t="s">
        <v>37</v>
      </c>
      <c r="H2387" s="31" t="s">
        <v>142</v>
      </c>
      <c r="I2387" s="31" t="s">
        <v>850</v>
      </c>
      <c r="J2387" s="31" t="s">
        <v>84</v>
      </c>
      <c r="K2387" s="31" t="s">
        <v>173</v>
      </c>
      <c r="L2387" s="31" t="s">
        <v>131</v>
      </c>
      <c r="M2387" s="31" t="s">
        <v>88</v>
      </c>
      <c r="N2387" s="31" t="s">
        <v>89</v>
      </c>
      <c r="O2387" s="31"/>
      <c r="P2387" s="31"/>
      <c r="Q2387" s="30" t="s">
        <v>16376</v>
      </c>
      <c r="R2387" s="31" t="s">
        <v>93</v>
      </c>
      <c r="S2387" s="31" t="s">
        <v>842</v>
      </c>
      <c r="T2387" s="31" t="s">
        <v>16377</v>
      </c>
      <c r="U2387" s="31" t="s">
        <v>16378</v>
      </c>
      <c r="V2387" s="31"/>
      <c r="W2387" s="31"/>
      <c r="X2387" s="31"/>
      <c r="Y2387" s="31"/>
      <c r="Z2387" s="31"/>
    </row>
    <row r="2388" ht="22.5" customHeight="1">
      <c r="A2388" s="30" t="s">
        <v>16379</v>
      </c>
      <c r="B2388" s="31" t="s">
        <v>16380</v>
      </c>
      <c r="C2388" s="33"/>
      <c r="D2388" s="31" t="s">
        <v>16381</v>
      </c>
      <c r="E2388" s="31" t="s">
        <v>16382</v>
      </c>
      <c r="F2388" s="31" t="s">
        <v>16383</v>
      </c>
      <c r="G2388" s="31" t="s">
        <v>38</v>
      </c>
      <c r="H2388" s="31" t="s">
        <v>142</v>
      </c>
      <c r="I2388" s="31" t="s">
        <v>271</v>
      </c>
      <c r="J2388" s="31" t="s">
        <v>84</v>
      </c>
      <c r="K2388" s="31" t="s">
        <v>173</v>
      </c>
      <c r="L2388" s="31" t="s">
        <v>131</v>
      </c>
      <c r="M2388" s="31" t="s">
        <v>88</v>
      </c>
      <c r="N2388" s="31" t="s">
        <v>89</v>
      </c>
      <c r="O2388" s="31"/>
      <c r="P2388" s="31" t="s">
        <v>701</v>
      </c>
      <c r="Q2388" s="31"/>
      <c r="R2388" s="31" t="s">
        <v>93</v>
      </c>
      <c r="S2388" s="31" t="s">
        <v>94</v>
      </c>
      <c r="T2388" s="31" t="s">
        <v>16384</v>
      </c>
      <c r="U2388" s="31" t="s">
        <v>16385</v>
      </c>
      <c r="V2388" s="31"/>
      <c r="W2388" s="31"/>
      <c r="X2388" s="31"/>
      <c r="Y2388" s="31"/>
      <c r="Z2388" s="31"/>
    </row>
    <row r="2389" ht="22.5" customHeight="1">
      <c r="A2389" s="30" t="s">
        <v>16386</v>
      </c>
      <c r="B2389" s="31" t="s">
        <v>16387</v>
      </c>
      <c r="C2389" s="33"/>
      <c r="D2389" s="31" t="s">
        <v>16388</v>
      </c>
      <c r="E2389" s="31" t="s">
        <v>16389</v>
      </c>
      <c r="F2389" s="31" t="s">
        <v>16390</v>
      </c>
      <c r="G2389" s="31" t="s">
        <v>16391</v>
      </c>
      <c r="H2389" s="31" t="s">
        <v>142</v>
      </c>
      <c r="I2389" s="31" t="s">
        <v>16392</v>
      </c>
      <c r="J2389" s="31" t="s">
        <v>84</v>
      </c>
      <c r="K2389" s="31" t="s">
        <v>173</v>
      </c>
      <c r="L2389" s="31" t="s">
        <v>131</v>
      </c>
      <c r="M2389" s="31" t="s">
        <v>41</v>
      </c>
      <c r="N2389" s="31" t="s">
        <v>120</v>
      </c>
      <c r="O2389" s="31"/>
      <c r="P2389" s="31" t="s">
        <v>503</v>
      </c>
      <c r="Q2389" s="31"/>
      <c r="R2389" s="31"/>
      <c r="S2389" s="31"/>
      <c r="T2389" s="31" t="s">
        <v>16393</v>
      </c>
      <c r="U2389" s="31" t="s">
        <v>16394</v>
      </c>
      <c r="V2389" s="31"/>
      <c r="W2389" s="31"/>
      <c r="X2389" s="31"/>
      <c r="Y2389" s="31"/>
      <c r="Z2389" s="31"/>
    </row>
    <row r="2390" ht="22.5" customHeight="1">
      <c r="A2390" s="30" t="s">
        <v>16395</v>
      </c>
      <c r="B2390" s="31" t="s">
        <v>16396</v>
      </c>
      <c r="C2390" s="33"/>
      <c r="D2390" s="31" t="s">
        <v>16397</v>
      </c>
      <c r="E2390" s="31" t="s">
        <v>16398</v>
      </c>
      <c r="F2390" s="31"/>
      <c r="G2390" s="31" t="s">
        <v>30</v>
      </c>
      <c r="H2390" s="31" t="s">
        <v>142</v>
      </c>
      <c r="I2390" s="31"/>
      <c r="J2390" s="31"/>
      <c r="K2390" s="31"/>
      <c r="L2390" s="31"/>
      <c r="M2390" s="31"/>
      <c r="N2390" s="31"/>
      <c r="O2390" s="31"/>
      <c r="P2390" s="31"/>
      <c r="Q2390" s="31"/>
      <c r="R2390" s="31"/>
      <c r="S2390" s="31"/>
      <c r="T2390" s="31" t="s">
        <v>16399</v>
      </c>
      <c r="U2390" s="31" t="s">
        <v>16400</v>
      </c>
      <c r="V2390" s="31"/>
      <c r="W2390" s="31"/>
      <c r="X2390" s="31"/>
      <c r="Y2390" s="31"/>
      <c r="Z2390" s="31"/>
    </row>
    <row r="2391" ht="22.5" customHeight="1">
      <c r="A2391" s="30" t="s">
        <v>16401</v>
      </c>
      <c r="B2391" s="31" t="s">
        <v>16402</v>
      </c>
      <c r="C2391" s="33"/>
      <c r="D2391" s="31" t="s">
        <v>16403</v>
      </c>
      <c r="E2391" s="31" t="s">
        <v>16404</v>
      </c>
      <c r="F2391" s="31"/>
      <c r="G2391" s="31" t="s">
        <v>30</v>
      </c>
      <c r="H2391" s="31" t="s">
        <v>142</v>
      </c>
      <c r="I2391" s="31" t="s">
        <v>1592</v>
      </c>
      <c r="J2391" s="31" t="s">
        <v>84</v>
      </c>
      <c r="K2391" s="31" t="s">
        <v>173</v>
      </c>
      <c r="L2391" s="31" t="s">
        <v>86</v>
      </c>
      <c r="M2391" s="31" t="s">
        <v>41</v>
      </c>
      <c r="N2391" s="31" t="s">
        <v>120</v>
      </c>
      <c r="O2391" s="31"/>
      <c r="P2391" s="31" t="s">
        <v>3389</v>
      </c>
      <c r="Q2391" s="31"/>
      <c r="R2391" s="31"/>
      <c r="S2391" s="31"/>
      <c r="T2391" s="31" t="s">
        <v>16405</v>
      </c>
      <c r="U2391" s="31" t="s">
        <v>16406</v>
      </c>
      <c r="V2391" s="30" t="s">
        <v>16407</v>
      </c>
      <c r="W2391" s="31"/>
      <c r="X2391" s="31"/>
      <c r="Y2391" s="31"/>
      <c r="Z2391" s="31"/>
    </row>
    <row r="2392" ht="22.5" customHeight="1">
      <c r="A2392" s="30" t="s">
        <v>16408</v>
      </c>
      <c r="B2392" s="31" t="s">
        <v>16409</v>
      </c>
      <c r="C2392" s="33"/>
      <c r="D2392" s="31" t="s">
        <v>16410</v>
      </c>
      <c r="E2392" s="31" t="s">
        <v>16411</v>
      </c>
      <c r="F2392" s="31"/>
      <c r="G2392" s="31" t="s">
        <v>30</v>
      </c>
      <c r="H2392" s="31" t="s">
        <v>142</v>
      </c>
      <c r="I2392" s="31"/>
      <c r="J2392" s="31"/>
      <c r="K2392" s="31"/>
      <c r="L2392" s="31"/>
      <c r="M2392" s="31"/>
      <c r="N2392" s="31"/>
      <c r="O2392" s="31"/>
      <c r="P2392" s="31"/>
      <c r="Q2392" s="31"/>
      <c r="R2392" s="31"/>
      <c r="S2392" s="31"/>
      <c r="T2392" s="31" t="s">
        <v>16412</v>
      </c>
      <c r="U2392" s="31" t="s">
        <v>16413</v>
      </c>
      <c r="V2392" s="31"/>
      <c r="W2392" s="31"/>
      <c r="X2392" s="31"/>
      <c r="Y2392" s="31"/>
      <c r="Z2392" s="31"/>
    </row>
    <row r="2393" ht="22.5" customHeight="1">
      <c r="A2393" s="30" t="s">
        <v>16414</v>
      </c>
      <c r="B2393" s="31" t="s">
        <v>16415</v>
      </c>
      <c r="C2393" s="33"/>
      <c r="D2393" s="31" t="s">
        <v>16416</v>
      </c>
      <c r="E2393" s="31" t="s">
        <v>16417</v>
      </c>
      <c r="F2393" s="31"/>
      <c r="G2393" s="31" t="s">
        <v>30</v>
      </c>
      <c r="H2393" s="31" t="s">
        <v>142</v>
      </c>
      <c r="I2393" s="31"/>
      <c r="J2393" s="31"/>
      <c r="K2393" s="31"/>
      <c r="L2393" s="31"/>
      <c r="M2393" s="31"/>
      <c r="N2393" s="31"/>
      <c r="O2393" s="31"/>
      <c r="P2393" s="31"/>
      <c r="Q2393" s="31"/>
      <c r="R2393" s="31"/>
      <c r="S2393" s="31"/>
      <c r="T2393" s="31" t="s">
        <v>16418</v>
      </c>
      <c r="U2393" s="31" t="s">
        <v>16419</v>
      </c>
      <c r="V2393" s="31"/>
      <c r="W2393" s="31"/>
      <c r="X2393" s="31"/>
      <c r="Y2393" s="31"/>
      <c r="Z2393" s="31"/>
    </row>
    <row r="2394" ht="22.5" customHeight="1">
      <c r="A2394" s="30" t="s">
        <v>16420</v>
      </c>
      <c r="B2394" s="31" t="s">
        <v>1188</v>
      </c>
      <c r="C2394" s="33"/>
      <c r="D2394" s="31" t="s">
        <v>16421</v>
      </c>
      <c r="E2394" s="31" t="s">
        <v>16422</v>
      </c>
      <c r="F2394" s="31" t="s">
        <v>16423</v>
      </c>
      <c r="G2394" s="31" t="s">
        <v>30</v>
      </c>
      <c r="H2394" s="31" t="s">
        <v>142</v>
      </c>
      <c r="I2394" s="31" t="s">
        <v>3412</v>
      </c>
      <c r="J2394" s="31" t="s">
        <v>84</v>
      </c>
      <c r="K2394" s="31" t="s">
        <v>173</v>
      </c>
      <c r="L2394" s="31" t="s">
        <v>280</v>
      </c>
      <c r="M2394" s="31" t="s">
        <v>41</v>
      </c>
      <c r="N2394" s="31" t="s">
        <v>120</v>
      </c>
      <c r="O2394" s="31"/>
      <c r="P2394" s="31"/>
      <c r="Q2394" s="31"/>
      <c r="R2394" s="31" t="s">
        <v>93</v>
      </c>
      <c r="S2394" s="31" t="s">
        <v>7133</v>
      </c>
      <c r="T2394" s="31" t="s">
        <v>16424</v>
      </c>
      <c r="U2394" s="31" t="s">
        <v>16425</v>
      </c>
      <c r="V2394" s="30" t="s">
        <v>16426</v>
      </c>
      <c r="W2394" s="31"/>
      <c r="X2394" s="31"/>
      <c r="Y2394" s="31"/>
      <c r="Z2394" s="31"/>
    </row>
    <row r="2395" ht="22.5" customHeight="1">
      <c r="A2395" s="30" t="s">
        <v>16427</v>
      </c>
      <c r="B2395" s="31" t="s">
        <v>458</v>
      </c>
      <c r="C2395" s="33"/>
      <c r="D2395" s="31" t="s">
        <v>16428</v>
      </c>
      <c r="E2395" s="31" t="s">
        <v>16429</v>
      </c>
      <c r="F2395" s="31" t="s">
        <v>16430</v>
      </c>
      <c r="G2395" s="31" t="s">
        <v>30</v>
      </c>
      <c r="H2395" s="31" t="s">
        <v>142</v>
      </c>
      <c r="I2395" s="31" t="s">
        <v>143</v>
      </c>
      <c r="J2395" s="31" t="s">
        <v>84</v>
      </c>
      <c r="K2395" s="31" t="s">
        <v>173</v>
      </c>
      <c r="L2395" s="31" t="s">
        <v>226</v>
      </c>
      <c r="M2395" s="31" t="s">
        <v>88</v>
      </c>
      <c r="N2395" s="31" t="s">
        <v>89</v>
      </c>
      <c r="O2395" s="31"/>
      <c r="P2395" s="31"/>
      <c r="Q2395" s="30" t="s">
        <v>16431</v>
      </c>
      <c r="R2395" s="31" t="s">
        <v>93</v>
      </c>
      <c r="S2395" s="31" t="s">
        <v>2629</v>
      </c>
      <c r="T2395" s="31" t="s">
        <v>16432</v>
      </c>
      <c r="U2395" s="31" t="s">
        <v>16433</v>
      </c>
      <c r="V2395" s="31"/>
      <c r="W2395" s="31"/>
      <c r="X2395" s="31"/>
      <c r="Y2395" s="31"/>
      <c r="Z2395" s="31"/>
    </row>
    <row r="2396" ht="22.5" customHeight="1">
      <c r="A2396" s="30" t="s">
        <v>16434</v>
      </c>
      <c r="B2396" s="31" t="s">
        <v>5270</v>
      </c>
      <c r="C2396" s="33"/>
      <c r="D2396" s="31" t="s">
        <v>16435</v>
      </c>
      <c r="E2396" s="31" t="s">
        <v>16436</v>
      </c>
      <c r="F2396" s="31" t="s">
        <v>16437</v>
      </c>
      <c r="G2396" s="31" t="s">
        <v>30</v>
      </c>
      <c r="H2396" s="31" t="s">
        <v>142</v>
      </c>
      <c r="I2396" s="31" t="s">
        <v>860</v>
      </c>
      <c r="J2396" s="31" t="s">
        <v>84</v>
      </c>
      <c r="K2396" s="31" t="s">
        <v>173</v>
      </c>
      <c r="L2396" s="31" t="s">
        <v>131</v>
      </c>
      <c r="M2396" s="39" t="s">
        <v>227</v>
      </c>
      <c r="N2396" s="39" t="s">
        <v>228</v>
      </c>
      <c r="O2396" s="31"/>
      <c r="P2396" s="31"/>
      <c r="Q2396" s="30" t="s">
        <v>16438</v>
      </c>
      <c r="R2396" s="31" t="s">
        <v>93</v>
      </c>
      <c r="S2396" s="31" t="s">
        <v>2629</v>
      </c>
      <c r="T2396" s="31" t="s">
        <v>16439</v>
      </c>
      <c r="U2396" s="31" t="s">
        <v>16440</v>
      </c>
      <c r="V2396" s="31"/>
      <c r="W2396" s="31"/>
      <c r="X2396" s="31"/>
      <c r="Y2396" s="31"/>
      <c r="Z2396" s="31"/>
    </row>
    <row r="2397" ht="22.5" customHeight="1">
      <c r="A2397" s="30" t="s">
        <v>16441</v>
      </c>
      <c r="B2397" s="31" t="s">
        <v>16442</v>
      </c>
      <c r="C2397" s="33"/>
      <c r="D2397" s="31" t="s">
        <v>16443</v>
      </c>
      <c r="E2397" s="31" t="s">
        <v>16444</v>
      </c>
      <c r="F2397" s="31"/>
      <c r="G2397" s="31" t="s">
        <v>30</v>
      </c>
      <c r="H2397" s="31" t="s">
        <v>142</v>
      </c>
      <c r="I2397" s="31" t="s">
        <v>4245</v>
      </c>
      <c r="J2397" s="31" t="s">
        <v>84</v>
      </c>
      <c r="K2397" s="31"/>
      <c r="L2397" s="31"/>
      <c r="M2397" s="31" t="s">
        <v>41</v>
      </c>
      <c r="N2397" s="31" t="s">
        <v>120</v>
      </c>
      <c r="O2397" s="31"/>
      <c r="P2397" s="31"/>
      <c r="Q2397" s="31"/>
      <c r="R2397" s="31"/>
      <c r="S2397" s="31"/>
      <c r="T2397" s="31" t="s">
        <v>16445</v>
      </c>
      <c r="U2397" s="31" t="s">
        <v>16446</v>
      </c>
      <c r="V2397" s="31"/>
      <c r="W2397" s="31"/>
      <c r="X2397" s="31"/>
      <c r="Y2397" s="31"/>
      <c r="Z2397" s="31"/>
    </row>
    <row r="2398" ht="22.5" customHeight="1">
      <c r="A2398" s="30" t="s">
        <v>16447</v>
      </c>
      <c r="B2398" s="31" t="s">
        <v>16448</v>
      </c>
      <c r="C2398" s="33"/>
      <c r="D2398" s="31" t="s">
        <v>78</v>
      </c>
      <c r="E2398" s="31" t="s">
        <v>16449</v>
      </c>
      <c r="F2398" s="31"/>
      <c r="G2398" s="31"/>
      <c r="H2398" s="31" t="s">
        <v>82</v>
      </c>
      <c r="I2398" s="31"/>
      <c r="J2398" s="31"/>
      <c r="K2398" s="31"/>
      <c r="L2398" s="31"/>
      <c r="M2398" s="31"/>
      <c r="N2398" s="31"/>
      <c r="O2398" s="31"/>
      <c r="P2398" s="31"/>
      <c r="Q2398" s="31"/>
      <c r="R2398" s="31"/>
      <c r="S2398" s="31"/>
      <c r="T2398" s="31"/>
      <c r="U2398" s="31" t="s">
        <v>16450</v>
      </c>
      <c r="V2398" s="31"/>
      <c r="W2398" s="31"/>
      <c r="X2398" s="31"/>
      <c r="Y2398" s="31"/>
      <c r="Z2398" s="31"/>
    </row>
    <row r="2399" ht="22.5" customHeight="1">
      <c r="A2399" s="30" t="s">
        <v>16451</v>
      </c>
      <c r="B2399" s="31" t="s">
        <v>16452</v>
      </c>
      <c r="C2399" s="33"/>
      <c r="D2399" s="31" t="s">
        <v>78</v>
      </c>
      <c r="E2399" s="31" t="s">
        <v>16453</v>
      </c>
      <c r="F2399" s="31" t="s">
        <v>16454</v>
      </c>
      <c r="G2399" s="31" t="s">
        <v>25</v>
      </c>
      <c r="H2399" s="31" t="s">
        <v>82</v>
      </c>
      <c r="I2399" s="31" t="s">
        <v>83</v>
      </c>
      <c r="J2399" s="31"/>
      <c r="K2399" s="31" t="s">
        <v>107</v>
      </c>
      <c r="L2399" s="31" t="s">
        <v>131</v>
      </c>
      <c r="M2399" s="31"/>
      <c r="N2399" s="31"/>
      <c r="O2399" s="31"/>
      <c r="P2399" s="31"/>
      <c r="Q2399" s="31"/>
      <c r="R2399" s="31"/>
      <c r="S2399" s="31" t="s">
        <v>1994</v>
      </c>
      <c r="T2399" s="31" t="s">
        <v>666</v>
      </c>
      <c r="U2399" s="31" t="s">
        <v>16455</v>
      </c>
      <c r="V2399" s="31"/>
      <c r="W2399" s="31"/>
      <c r="X2399" s="31"/>
      <c r="Y2399" s="31"/>
      <c r="Z2399" s="31"/>
    </row>
    <row r="2400" ht="22.5" customHeight="1">
      <c r="A2400" s="30" t="s">
        <v>16456</v>
      </c>
      <c r="B2400" s="31" t="s">
        <v>16457</v>
      </c>
      <c r="C2400" s="33"/>
      <c r="D2400" s="31" t="s">
        <v>16458</v>
      </c>
      <c r="E2400" s="31" t="s">
        <v>16459</v>
      </c>
      <c r="F2400" s="31" t="s">
        <v>16460</v>
      </c>
      <c r="G2400" s="31" t="s">
        <v>25</v>
      </c>
      <c r="H2400" s="31" t="s">
        <v>142</v>
      </c>
      <c r="I2400" s="31" t="s">
        <v>264</v>
      </c>
      <c r="J2400" s="31" t="s">
        <v>84</v>
      </c>
      <c r="K2400" s="31" t="s">
        <v>173</v>
      </c>
      <c r="L2400" s="31" t="s">
        <v>280</v>
      </c>
      <c r="M2400" s="31" t="s">
        <v>108</v>
      </c>
      <c r="N2400" s="31" t="s">
        <v>101</v>
      </c>
      <c r="O2400" s="31"/>
      <c r="P2400" s="31"/>
      <c r="Q2400" s="30" t="s">
        <v>16461</v>
      </c>
      <c r="R2400" s="31" t="s">
        <v>93</v>
      </c>
      <c r="S2400" s="31" t="s">
        <v>689</v>
      </c>
      <c r="T2400" s="31" t="s">
        <v>16462</v>
      </c>
      <c r="U2400" s="31" t="s">
        <v>16463</v>
      </c>
      <c r="V2400" s="31"/>
      <c r="W2400" s="31"/>
      <c r="X2400" s="31"/>
      <c r="Y2400" s="31"/>
      <c r="Z2400" s="31"/>
    </row>
    <row r="2401" ht="22.5" customHeight="1">
      <c r="A2401" s="30" t="s">
        <v>16464</v>
      </c>
      <c r="B2401" s="31" t="s">
        <v>16465</v>
      </c>
      <c r="C2401" s="33"/>
      <c r="D2401" s="31" t="s">
        <v>16466</v>
      </c>
      <c r="E2401" s="31" t="s">
        <v>16467</v>
      </c>
      <c r="F2401" s="31" t="s">
        <v>16468</v>
      </c>
      <c r="G2401" s="31" t="s">
        <v>68</v>
      </c>
      <c r="H2401" s="31" t="s">
        <v>142</v>
      </c>
      <c r="I2401" s="31" t="s">
        <v>1834</v>
      </c>
      <c r="J2401" s="31" t="s">
        <v>84</v>
      </c>
      <c r="K2401" s="31" t="s">
        <v>173</v>
      </c>
      <c r="L2401" s="31" t="s">
        <v>131</v>
      </c>
      <c r="M2401" s="31" t="s">
        <v>41</v>
      </c>
      <c r="N2401" s="31" t="s">
        <v>120</v>
      </c>
      <c r="O2401" s="31" t="s">
        <v>16469</v>
      </c>
      <c r="P2401" s="31" t="s">
        <v>503</v>
      </c>
      <c r="Q2401" s="30" t="s">
        <v>16470</v>
      </c>
      <c r="R2401" s="31" t="s">
        <v>93</v>
      </c>
      <c r="S2401" s="31" t="s">
        <v>16471</v>
      </c>
      <c r="T2401" s="31" t="s">
        <v>16472</v>
      </c>
      <c r="U2401" s="31" t="s">
        <v>16473</v>
      </c>
      <c r="V2401" s="31"/>
      <c r="W2401" s="31"/>
      <c r="X2401" s="31"/>
      <c r="Y2401" s="31"/>
      <c r="Z2401" s="31"/>
    </row>
    <row r="2402" ht="22.5" customHeight="1">
      <c r="A2402" s="30" t="s">
        <v>16474</v>
      </c>
      <c r="B2402" s="31" t="s">
        <v>16475</v>
      </c>
      <c r="C2402" s="33"/>
      <c r="D2402" s="31" t="s">
        <v>16476</v>
      </c>
      <c r="E2402" s="31" t="s">
        <v>16477</v>
      </c>
      <c r="F2402" s="31"/>
      <c r="G2402" s="31" t="s">
        <v>25</v>
      </c>
      <c r="H2402" s="31" t="s">
        <v>142</v>
      </c>
      <c r="I2402" s="31" t="s">
        <v>303</v>
      </c>
      <c r="J2402" s="31" t="s">
        <v>84</v>
      </c>
      <c r="K2402" s="31"/>
      <c r="L2402" s="31"/>
      <c r="M2402" s="31" t="s">
        <v>52</v>
      </c>
      <c r="N2402" s="31" t="s">
        <v>144</v>
      </c>
      <c r="O2402" s="31"/>
      <c r="P2402" s="31"/>
      <c r="Q2402" s="31"/>
      <c r="R2402" s="31"/>
      <c r="S2402" s="31"/>
      <c r="T2402" s="31" t="s">
        <v>16478</v>
      </c>
      <c r="U2402" s="31" t="s">
        <v>16479</v>
      </c>
      <c r="V2402" s="31"/>
      <c r="W2402" s="31"/>
      <c r="X2402" s="31"/>
      <c r="Y2402" s="31"/>
      <c r="Z2402" s="31"/>
    </row>
    <row r="2403" ht="22.5" customHeight="1">
      <c r="A2403" s="30" t="s">
        <v>16480</v>
      </c>
      <c r="B2403" s="31" t="s">
        <v>694</v>
      </c>
      <c r="C2403" s="32" t="s">
        <v>2</v>
      </c>
      <c r="D2403" s="31" t="s">
        <v>16481</v>
      </c>
      <c r="E2403" s="31" t="s">
        <v>16482</v>
      </c>
      <c r="F2403" s="31" t="s">
        <v>16483</v>
      </c>
      <c r="G2403" s="31" t="s">
        <v>25</v>
      </c>
      <c r="H2403" s="31" t="s">
        <v>142</v>
      </c>
      <c r="I2403" s="31" t="s">
        <v>183</v>
      </c>
      <c r="J2403" s="31" t="s">
        <v>84</v>
      </c>
      <c r="K2403" s="31" t="s">
        <v>85</v>
      </c>
      <c r="L2403" s="31" t="s">
        <v>280</v>
      </c>
      <c r="M2403" s="39" t="s">
        <v>227</v>
      </c>
      <c r="N2403" s="39" t="s">
        <v>228</v>
      </c>
      <c r="O2403" s="31"/>
      <c r="P2403" s="31"/>
      <c r="Q2403" s="31"/>
      <c r="R2403" s="31" t="s">
        <v>93</v>
      </c>
      <c r="S2403" s="31" t="s">
        <v>94</v>
      </c>
      <c r="T2403" s="31" t="s">
        <v>16484</v>
      </c>
      <c r="U2403" s="31" t="s">
        <v>16485</v>
      </c>
      <c r="V2403" s="31"/>
      <c r="W2403" s="31"/>
      <c r="X2403" s="31"/>
      <c r="Y2403" s="31"/>
      <c r="Z2403" s="31"/>
    </row>
    <row r="2404" ht="22.5" customHeight="1">
      <c r="A2404" s="30" t="s">
        <v>16486</v>
      </c>
      <c r="B2404" s="31" t="s">
        <v>16487</v>
      </c>
      <c r="C2404" s="33"/>
      <c r="D2404" s="31" t="s">
        <v>16488</v>
      </c>
      <c r="E2404" s="31" t="s">
        <v>16489</v>
      </c>
      <c r="F2404" s="31" t="s">
        <v>16490</v>
      </c>
      <c r="G2404" s="31" t="s">
        <v>25</v>
      </c>
      <c r="H2404" s="31" t="s">
        <v>142</v>
      </c>
      <c r="I2404" s="31" t="s">
        <v>291</v>
      </c>
      <c r="J2404" s="31" t="s">
        <v>84</v>
      </c>
      <c r="K2404" s="31" t="s">
        <v>173</v>
      </c>
      <c r="L2404" s="31" t="s">
        <v>280</v>
      </c>
      <c r="M2404" s="31" t="s">
        <v>52</v>
      </c>
      <c r="N2404" s="31" t="s">
        <v>144</v>
      </c>
      <c r="O2404" s="31"/>
      <c r="P2404" s="31"/>
      <c r="Q2404" s="31"/>
      <c r="R2404" s="31" t="s">
        <v>93</v>
      </c>
      <c r="S2404" s="31" t="s">
        <v>94</v>
      </c>
      <c r="T2404" s="31" t="s">
        <v>16491</v>
      </c>
      <c r="U2404" s="31" t="s">
        <v>16492</v>
      </c>
      <c r="V2404" s="31"/>
      <c r="W2404" s="31"/>
      <c r="X2404" s="31"/>
      <c r="Y2404" s="31"/>
      <c r="Z2404" s="31"/>
    </row>
    <row r="2405" ht="22.5" customHeight="1">
      <c r="A2405" s="30" t="s">
        <v>16493</v>
      </c>
      <c r="B2405" s="31" t="s">
        <v>2738</v>
      </c>
      <c r="C2405" s="33"/>
      <c r="D2405" s="31" t="s">
        <v>16494</v>
      </c>
      <c r="E2405" s="31" t="s">
        <v>16495</v>
      </c>
      <c r="F2405" s="31" t="s">
        <v>16496</v>
      </c>
      <c r="G2405" s="31" t="s">
        <v>38</v>
      </c>
      <c r="H2405" s="31" t="s">
        <v>142</v>
      </c>
      <c r="I2405" s="31" t="s">
        <v>1573</v>
      </c>
      <c r="J2405" s="31" t="s">
        <v>84</v>
      </c>
      <c r="K2405" s="31" t="s">
        <v>85</v>
      </c>
      <c r="L2405" s="31" t="s">
        <v>280</v>
      </c>
      <c r="M2405" s="31" t="s">
        <v>88</v>
      </c>
      <c r="N2405" s="31" t="s">
        <v>89</v>
      </c>
      <c r="O2405" s="31"/>
      <c r="P2405" s="31"/>
      <c r="Q2405" s="31"/>
      <c r="R2405" s="31" t="s">
        <v>93</v>
      </c>
      <c r="S2405" s="31" t="s">
        <v>94</v>
      </c>
      <c r="T2405" s="31" t="s">
        <v>16497</v>
      </c>
      <c r="U2405" s="31" t="s">
        <v>16498</v>
      </c>
      <c r="V2405" s="31" t="s">
        <v>16499</v>
      </c>
      <c r="W2405" s="31"/>
      <c r="X2405" s="31"/>
      <c r="Y2405" s="31"/>
      <c r="Z2405" s="31"/>
    </row>
    <row r="2406" ht="22.5" customHeight="1">
      <c r="A2406" s="30" t="s">
        <v>16500</v>
      </c>
      <c r="B2406" s="31" t="s">
        <v>16501</v>
      </c>
      <c r="C2406" s="33"/>
      <c r="D2406" s="31" t="s">
        <v>16502</v>
      </c>
      <c r="E2406" s="31" t="s">
        <v>16503</v>
      </c>
      <c r="F2406" s="31"/>
      <c r="G2406" s="31" t="s">
        <v>25</v>
      </c>
      <c r="H2406" s="31" t="s">
        <v>142</v>
      </c>
      <c r="I2406" s="31" t="s">
        <v>428</v>
      </c>
      <c r="J2406" s="31" t="s">
        <v>84</v>
      </c>
      <c r="K2406" s="31"/>
      <c r="L2406" s="31"/>
      <c r="M2406" s="31" t="s">
        <v>542</v>
      </c>
      <c r="N2406" s="31" t="s">
        <v>210</v>
      </c>
      <c r="O2406" s="31"/>
      <c r="P2406" s="31"/>
      <c r="Q2406" s="31"/>
      <c r="R2406" s="31"/>
      <c r="S2406" s="31"/>
      <c r="T2406" s="31" t="s">
        <v>16504</v>
      </c>
      <c r="U2406" s="31" t="s">
        <v>16505</v>
      </c>
      <c r="V2406" s="31"/>
      <c r="W2406" s="31"/>
      <c r="X2406" s="31"/>
      <c r="Y2406" s="31"/>
      <c r="Z2406" s="31"/>
    </row>
    <row r="2407" ht="22.5" customHeight="1">
      <c r="A2407" s="30" t="s">
        <v>16506</v>
      </c>
      <c r="B2407" s="31" t="s">
        <v>16507</v>
      </c>
      <c r="C2407" s="33"/>
      <c r="D2407" s="31" t="s">
        <v>16508</v>
      </c>
      <c r="E2407" s="31" t="s">
        <v>16509</v>
      </c>
      <c r="F2407" s="31" t="s">
        <v>16510</v>
      </c>
      <c r="G2407" s="31" t="s">
        <v>38</v>
      </c>
      <c r="H2407" s="31" t="s">
        <v>142</v>
      </c>
      <c r="I2407" s="31" t="s">
        <v>291</v>
      </c>
      <c r="J2407" s="31" t="s">
        <v>377</v>
      </c>
      <c r="K2407" s="31" t="s">
        <v>85</v>
      </c>
      <c r="L2407" s="31" t="s">
        <v>226</v>
      </c>
      <c r="M2407" s="31" t="s">
        <v>185</v>
      </c>
      <c r="N2407" s="31" t="s">
        <v>41</v>
      </c>
      <c r="O2407" s="31"/>
      <c r="P2407" s="31" t="s">
        <v>3087</v>
      </c>
      <c r="Q2407" s="31"/>
      <c r="R2407" s="31" t="s">
        <v>93</v>
      </c>
      <c r="S2407" s="31" t="s">
        <v>2163</v>
      </c>
      <c r="T2407" s="31" t="s">
        <v>16511</v>
      </c>
      <c r="U2407" s="31" t="s">
        <v>16512</v>
      </c>
      <c r="V2407" s="31"/>
      <c r="W2407" s="31"/>
      <c r="X2407" s="31"/>
      <c r="Y2407" s="31" t="s">
        <v>16513</v>
      </c>
      <c r="Z2407" s="31"/>
    </row>
    <row r="2408" ht="22.5" customHeight="1">
      <c r="A2408" s="30" t="s">
        <v>16514</v>
      </c>
      <c r="B2408" s="31" t="s">
        <v>16515</v>
      </c>
      <c r="C2408" s="33"/>
      <c r="D2408" s="31" t="s">
        <v>16516</v>
      </c>
      <c r="E2408" s="31" t="s">
        <v>16517</v>
      </c>
      <c r="F2408" s="31" t="s">
        <v>16518</v>
      </c>
      <c r="G2408" s="31" t="s">
        <v>37</v>
      </c>
      <c r="H2408" s="31" t="s">
        <v>142</v>
      </c>
      <c r="I2408" s="31" t="s">
        <v>291</v>
      </c>
      <c r="J2408" s="31" t="s">
        <v>84</v>
      </c>
      <c r="K2408" s="31" t="s">
        <v>173</v>
      </c>
      <c r="L2408" s="31" t="s">
        <v>280</v>
      </c>
      <c r="M2408" s="31" t="s">
        <v>88</v>
      </c>
      <c r="N2408" s="31" t="s">
        <v>89</v>
      </c>
      <c r="O2408" s="31"/>
      <c r="P2408" s="31"/>
      <c r="Q2408" s="30" t="s">
        <v>16519</v>
      </c>
      <c r="R2408" s="31" t="s">
        <v>93</v>
      </c>
      <c r="S2408" s="31" t="s">
        <v>689</v>
      </c>
      <c r="T2408" s="31" t="s">
        <v>16520</v>
      </c>
      <c r="U2408" s="31" t="s">
        <v>16521</v>
      </c>
      <c r="V2408" s="31"/>
      <c r="W2408" s="31"/>
      <c r="X2408" s="31"/>
      <c r="Y2408" s="31"/>
      <c r="Z2408" s="31"/>
    </row>
    <row r="2409" ht="22.5" customHeight="1">
      <c r="A2409" s="30" t="s">
        <v>16522</v>
      </c>
      <c r="B2409" s="31" t="s">
        <v>4875</v>
      </c>
      <c r="C2409" s="33"/>
      <c r="D2409" s="31" t="s">
        <v>16523</v>
      </c>
      <c r="E2409" s="31" t="s">
        <v>16524</v>
      </c>
      <c r="F2409" s="31"/>
      <c r="G2409" s="31" t="s">
        <v>43</v>
      </c>
      <c r="H2409" s="31" t="s">
        <v>142</v>
      </c>
      <c r="I2409" s="31" t="s">
        <v>16525</v>
      </c>
      <c r="J2409" s="31" t="s">
        <v>84</v>
      </c>
      <c r="K2409" s="31" t="s">
        <v>173</v>
      </c>
      <c r="L2409" s="31" t="s">
        <v>226</v>
      </c>
      <c r="M2409" s="31" t="s">
        <v>155</v>
      </c>
      <c r="N2409" s="31" t="s">
        <v>52</v>
      </c>
      <c r="O2409" s="31"/>
      <c r="P2409" s="31" t="s">
        <v>1307</v>
      </c>
      <c r="Q2409" s="31"/>
      <c r="R2409" s="31" t="s">
        <v>93</v>
      </c>
      <c r="S2409" s="31" t="s">
        <v>94</v>
      </c>
      <c r="T2409" s="31" t="s">
        <v>16526</v>
      </c>
      <c r="U2409" s="31" t="s">
        <v>16527</v>
      </c>
      <c r="V2409" s="30" t="s">
        <v>16528</v>
      </c>
      <c r="W2409" s="31"/>
      <c r="X2409" s="31"/>
      <c r="Y2409" s="31"/>
      <c r="Z2409" s="31"/>
    </row>
    <row r="2410" ht="22.5" customHeight="1">
      <c r="A2410" s="30" t="s">
        <v>16529</v>
      </c>
      <c r="B2410" s="31" t="s">
        <v>16530</v>
      </c>
      <c r="C2410" s="33"/>
      <c r="D2410" s="31" t="s">
        <v>78</v>
      </c>
      <c r="E2410" s="31" t="s">
        <v>16531</v>
      </c>
      <c r="F2410" s="31" t="s">
        <v>16532</v>
      </c>
      <c r="G2410" s="31" t="s">
        <v>25</v>
      </c>
      <c r="H2410" s="31" t="s">
        <v>82</v>
      </c>
      <c r="I2410" s="31" t="s">
        <v>490</v>
      </c>
      <c r="J2410" s="31" t="s">
        <v>377</v>
      </c>
      <c r="K2410" s="31" t="s">
        <v>107</v>
      </c>
      <c r="L2410" s="31" t="s">
        <v>280</v>
      </c>
      <c r="M2410" s="31" t="s">
        <v>185</v>
      </c>
      <c r="N2410" s="31" t="s">
        <v>41</v>
      </c>
      <c r="O2410" s="31"/>
      <c r="P2410" s="31" t="s">
        <v>2938</v>
      </c>
      <c r="Q2410" s="31"/>
      <c r="R2410" s="31"/>
      <c r="S2410" s="31"/>
      <c r="T2410" s="31" t="s">
        <v>16533</v>
      </c>
      <c r="U2410" s="31" t="s">
        <v>16534</v>
      </c>
      <c r="V2410" s="31"/>
      <c r="W2410" s="31"/>
      <c r="X2410" s="31"/>
      <c r="Y2410" s="31"/>
      <c r="Z2410" s="31"/>
    </row>
    <row r="2411" ht="22.5" customHeight="1">
      <c r="A2411" s="30" t="s">
        <v>16535</v>
      </c>
      <c r="B2411" s="31" t="s">
        <v>16536</v>
      </c>
      <c r="C2411" s="33"/>
      <c r="D2411" s="31" t="s">
        <v>78</v>
      </c>
      <c r="E2411" s="31" t="s">
        <v>16537</v>
      </c>
      <c r="F2411" s="31" t="s">
        <v>16538</v>
      </c>
      <c r="G2411" s="31" t="s">
        <v>25</v>
      </c>
      <c r="H2411" s="31" t="s">
        <v>82</v>
      </c>
      <c r="I2411" s="31" t="s">
        <v>490</v>
      </c>
      <c r="J2411" s="31" t="s">
        <v>84</v>
      </c>
      <c r="K2411" s="31" t="s">
        <v>107</v>
      </c>
      <c r="L2411" s="31" t="s">
        <v>86</v>
      </c>
      <c r="M2411" s="31" t="s">
        <v>185</v>
      </c>
      <c r="N2411" s="31" t="s">
        <v>88</v>
      </c>
      <c r="O2411" s="31"/>
      <c r="P2411" s="31" t="s">
        <v>1259</v>
      </c>
      <c r="Q2411" s="31"/>
      <c r="R2411" s="31" t="s">
        <v>93</v>
      </c>
      <c r="S2411" s="31" t="s">
        <v>94</v>
      </c>
      <c r="T2411" s="31" t="s">
        <v>16539</v>
      </c>
      <c r="U2411" s="31" t="s">
        <v>16540</v>
      </c>
      <c r="V2411" s="31"/>
      <c r="W2411" s="31"/>
      <c r="X2411" s="31"/>
      <c r="Y2411" s="31"/>
      <c r="Z2411" s="31"/>
    </row>
    <row r="2412" ht="22.5" customHeight="1">
      <c r="A2412" s="30" t="s">
        <v>16541</v>
      </c>
      <c r="B2412" s="31" t="s">
        <v>1878</v>
      </c>
      <c r="C2412" s="32" t="s">
        <v>2</v>
      </c>
      <c r="D2412" s="31" t="s">
        <v>16542</v>
      </c>
      <c r="E2412" s="31" t="s">
        <v>16543</v>
      </c>
      <c r="F2412" s="31" t="s">
        <v>16544</v>
      </c>
      <c r="G2412" s="31" t="s">
        <v>35</v>
      </c>
      <c r="H2412" s="31" t="s">
        <v>142</v>
      </c>
      <c r="I2412" s="31" t="s">
        <v>1722</v>
      </c>
      <c r="J2412" s="31" t="s">
        <v>84</v>
      </c>
      <c r="K2412" s="31" t="s">
        <v>173</v>
      </c>
      <c r="L2412" s="31" t="s">
        <v>226</v>
      </c>
      <c r="M2412" s="31" t="s">
        <v>52</v>
      </c>
      <c r="N2412" s="31" t="s">
        <v>144</v>
      </c>
      <c r="O2412" s="31"/>
      <c r="P2412" s="31" t="s">
        <v>2549</v>
      </c>
      <c r="Q2412" s="31"/>
      <c r="R2412" s="31" t="s">
        <v>93</v>
      </c>
      <c r="S2412" s="31" t="s">
        <v>815</v>
      </c>
      <c r="T2412" s="31" t="s">
        <v>16545</v>
      </c>
      <c r="U2412" s="31" t="s">
        <v>16546</v>
      </c>
      <c r="V2412" s="31" t="s">
        <v>16547</v>
      </c>
      <c r="W2412" s="31"/>
      <c r="X2412" s="31" t="s">
        <v>4815</v>
      </c>
      <c r="Y2412" s="31"/>
      <c r="Z2412" s="31"/>
    </row>
    <row r="2413" ht="22.5" customHeight="1">
      <c r="A2413" s="30" t="s">
        <v>16548</v>
      </c>
      <c r="B2413" s="31" t="s">
        <v>16549</v>
      </c>
      <c r="C2413" s="33"/>
      <c r="D2413" s="31" t="s">
        <v>16550</v>
      </c>
      <c r="E2413" s="31" t="s">
        <v>16551</v>
      </c>
      <c r="F2413" s="31" t="s">
        <v>16552</v>
      </c>
      <c r="G2413" s="31" t="s">
        <v>25</v>
      </c>
      <c r="H2413" s="31" t="s">
        <v>142</v>
      </c>
      <c r="I2413" s="31" t="s">
        <v>225</v>
      </c>
      <c r="J2413" s="31" t="s">
        <v>84</v>
      </c>
      <c r="K2413" s="31" t="s">
        <v>173</v>
      </c>
      <c r="L2413" s="31" t="s">
        <v>226</v>
      </c>
      <c r="M2413" s="31" t="s">
        <v>88</v>
      </c>
      <c r="N2413" s="31" t="s">
        <v>89</v>
      </c>
      <c r="O2413" s="31"/>
      <c r="P2413" s="31"/>
      <c r="Q2413" s="31"/>
      <c r="R2413" s="31" t="s">
        <v>93</v>
      </c>
      <c r="S2413" s="31" t="s">
        <v>94</v>
      </c>
      <c r="T2413" s="31" t="s">
        <v>16553</v>
      </c>
      <c r="U2413" s="31" t="s">
        <v>16554</v>
      </c>
      <c r="V2413" s="31"/>
      <c r="W2413" s="31"/>
      <c r="X2413" s="31"/>
      <c r="Y2413" s="31"/>
      <c r="Z2413" s="31"/>
    </row>
    <row r="2414" ht="22.5" customHeight="1">
      <c r="A2414" s="30" t="s">
        <v>16555</v>
      </c>
      <c r="B2414" s="31" t="s">
        <v>16556</v>
      </c>
      <c r="C2414" s="33"/>
      <c r="D2414" s="31" t="s">
        <v>16557</v>
      </c>
      <c r="E2414" s="31" t="s">
        <v>16558</v>
      </c>
      <c r="F2414" s="31"/>
      <c r="G2414" s="31" t="s">
        <v>25</v>
      </c>
      <c r="H2414" s="31" t="s">
        <v>142</v>
      </c>
      <c r="I2414" s="31" t="s">
        <v>465</v>
      </c>
      <c r="J2414" s="31" t="s">
        <v>84</v>
      </c>
      <c r="K2414" s="31"/>
      <c r="L2414" s="31"/>
      <c r="M2414" s="39" t="s">
        <v>227</v>
      </c>
      <c r="N2414" s="39" t="s">
        <v>228</v>
      </c>
      <c r="O2414" s="31"/>
      <c r="P2414" s="31"/>
      <c r="Q2414" s="31"/>
      <c r="R2414" s="31"/>
      <c r="S2414" s="31"/>
      <c r="T2414" s="31" t="s">
        <v>16559</v>
      </c>
      <c r="U2414" s="31" t="s">
        <v>16560</v>
      </c>
      <c r="V2414" s="31"/>
      <c r="W2414" s="31"/>
      <c r="X2414" s="31"/>
      <c r="Y2414" s="31"/>
      <c r="Z2414" s="31"/>
    </row>
    <row r="2415" ht="22.5" customHeight="1">
      <c r="A2415" s="30" t="s">
        <v>16561</v>
      </c>
      <c r="B2415" s="31" t="s">
        <v>16562</v>
      </c>
      <c r="C2415" s="33"/>
      <c r="D2415" s="31" t="s">
        <v>16563</v>
      </c>
      <c r="E2415" s="31" t="s">
        <v>16564</v>
      </c>
      <c r="F2415" s="31" t="s">
        <v>16565</v>
      </c>
      <c r="G2415" s="31" t="s">
        <v>35</v>
      </c>
      <c r="H2415" s="31" t="s">
        <v>142</v>
      </c>
      <c r="I2415" s="31" t="s">
        <v>119</v>
      </c>
      <c r="J2415" s="31" t="s">
        <v>84</v>
      </c>
      <c r="K2415" s="31" t="s">
        <v>173</v>
      </c>
      <c r="L2415" s="31" t="s">
        <v>131</v>
      </c>
      <c r="M2415" s="31" t="s">
        <v>41</v>
      </c>
      <c r="N2415" s="31" t="s">
        <v>120</v>
      </c>
      <c r="O2415" s="31"/>
      <c r="P2415" s="31"/>
      <c r="Q2415" s="31"/>
      <c r="R2415" s="31" t="s">
        <v>93</v>
      </c>
      <c r="S2415" s="31" t="s">
        <v>94</v>
      </c>
      <c r="T2415" s="31" t="s">
        <v>16566</v>
      </c>
      <c r="U2415" s="31" t="s">
        <v>16567</v>
      </c>
      <c r="V2415" s="31" t="s">
        <v>16568</v>
      </c>
      <c r="W2415" s="31"/>
      <c r="X2415" s="31"/>
      <c r="Y2415" s="31"/>
      <c r="Z2415" s="31"/>
    </row>
    <row r="2416" ht="22.5" customHeight="1">
      <c r="A2416" s="30" t="s">
        <v>16569</v>
      </c>
      <c r="B2416" s="31" t="s">
        <v>16570</v>
      </c>
      <c r="C2416" s="33"/>
      <c r="D2416" s="31" t="s">
        <v>16571</v>
      </c>
      <c r="E2416" s="31" t="s">
        <v>16572</v>
      </c>
      <c r="F2416" s="31" t="s">
        <v>16573</v>
      </c>
      <c r="G2416" s="31" t="s">
        <v>25</v>
      </c>
      <c r="H2416" s="31" t="s">
        <v>142</v>
      </c>
      <c r="I2416" s="31" t="s">
        <v>5662</v>
      </c>
      <c r="J2416" s="31" t="s">
        <v>84</v>
      </c>
      <c r="K2416" s="31" t="s">
        <v>173</v>
      </c>
      <c r="L2416" s="31" t="s">
        <v>131</v>
      </c>
      <c r="M2416" s="31" t="s">
        <v>52</v>
      </c>
      <c r="N2416" s="31" t="s">
        <v>144</v>
      </c>
      <c r="O2416" s="31"/>
      <c r="P2416" s="31"/>
      <c r="Q2416" s="31"/>
      <c r="R2416" s="31" t="s">
        <v>93</v>
      </c>
      <c r="S2416" s="31" t="s">
        <v>94</v>
      </c>
      <c r="T2416" s="31" t="s">
        <v>16574</v>
      </c>
      <c r="U2416" s="31" t="s">
        <v>16575</v>
      </c>
      <c r="V2416" s="31"/>
      <c r="W2416" s="31"/>
      <c r="X2416" s="31"/>
      <c r="Y2416" s="31"/>
      <c r="Z2416" s="31"/>
    </row>
    <row r="2417" ht="22.5" customHeight="1">
      <c r="A2417" s="30" t="s">
        <v>16576</v>
      </c>
      <c r="B2417" s="31" t="s">
        <v>1527</v>
      </c>
      <c r="C2417" s="32" t="s">
        <v>20</v>
      </c>
      <c r="D2417" s="31" t="s">
        <v>16577</v>
      </c>
      <c r="E2417" s="31" t="s">
        <v>16578</v>
      </c>
      <c r="F2417" s="31" t="s">
        <v>16579</v>
      </c>
      <c r="G2417" s="31" t="s">
        <v>25</v>
      </c>
      <c r="H2417" s="31" t="s">
        <v>142</v>
      </c>
      <c r="I2417" s="31" t="s">
        <v>1722</v>
      </c>
      <c r="J2417" s="31" t="s">
        <v>377</v>
      </c>
      <c r="K2417" s="31" t="s">
        <v>107</v>
      </c>
      <c r="L2417" s="31" t="s">
        <v>86</v>
      </c>
      <c r="M2417" s="31" t="s">
        <v>108</v>
      </c>
      <c r="N2417" s="39" t="s">
        <v>228</v>
      </c>
      <c r="O2417" s="31"/>
      <c r="P2417" s="31" t="s">
        <v>492</v>
      </c>
      <c r="Q2417" s="30" t="s">
        <v>16580</v>
      </c>
      <c r="R2417" s="31" t="s">
        <v>93</v>
      </c>
      <c r="S2417" s="31" t="s">
        <v>3118</v>
      </c>
      <c r="T2417" s="31" t="s">
        <v>16581</v>
      </c>
      <c r="U2417" s="31" t="s">
        <v>16582</v>
      </c>
      <c r="V2417" s="31"/>
      <c r="W2417" s="31"/>
      <c r="X2417" s="39" t="s">
        <v>16583</v>
      </c>
      <c r="Y2417" s="31"/>
      <c r="Z2417" s="31"/>
    </row>
    <row r="2418" ht="22.5" customHeight="1">
      <c r="A2418" s="30" t="s">
        <v>16584</v>
      </c>
      <c r="B2418" s="31" t="s">
        <v>1674</v>
      </c>
      <c r="C2418" s="32" t="s">
        <v>16</v>
      </c>
      <c r="D2418" s="31" t="s">
        <v>16585</v>
      </c>
      <c r="E2418" s="31" t="s">
        <v>16586</v>
      </c>
      <c r="F2418" s="31" t="s">
        <v>16587</v>
      </c>
      <c r="G2418" s="31" t="s">
        <v>42</v>
      </c>
      <c r="H2418" s="31" t="s">
        <v>142</v>
      </c>
      <c r="I2418" s="31" t="s">
        <v>1722</v>
      </c>
      <c r="J2418" s="31" t="s">
        <v>84</v>
      </c>
      <c r="K2418" s="31" t="s">
        <v>107</v>
      </c>
      <c r="L2418" s="31" t="s">
        <v>86</v>
      </c>
      <c r="M2418" s="31" t="s">
        <v>120</v>
      </c>
      <c r="N2418" s="31" t="s">
        <v>88</v>
      </c>
      <c r="O2418" s="31"/>
      <c r="P2418" s="31" t="s">
        <v>1723</v>
      </c>
      <c r="Q2418" s="31"/>
      <c r="R2418" s="31" t="s">
        <v>93</v>
      </c>
      <c r="S2418" s="31" t="s">
        <v>94</v>
      </c>
      <c r="T2418" s="31" t="s">
        <v>16588</v>
      </c>
      <c r="U2418" s="31" t="s">
        <v>16589</v>
      </c>
      <c r="V2418" s="31"/>
      <c r="W2418" s="31"/>
      <c r="X2418" s="31"/>
      <c r="Y2418" s="31"/>
      <c r="Z2418" s="31"/>
    </row>
    <row r="2419" ht="22.5" customHeight="1">
      <c r="A2419" s="30" t="s">
        <v>16590</v>
      </c>
      <c r="B2419" s="31" t="s">
        <v>16591</v>
      </c>
      <c r="C2419" s="33"/>
      <c r="D2419" s="31" t="s">
        <v>16592</v>
      </c>
      <c r="E2419" s="31" t="s">
        <v>16593</v>
      </c>
      <c r="F2419" s="31"/>
      <c r="G2419" s="31" t="s">
        <v>25</v>
      </c>
      <c r="H2419" s="31" t="s">
        <v>129</v>
      </c>
      <c r="I2419" s="31" t="s">
        <v>1420</v>
      </c>
      <c r="J2419" s="31" t="s">
        <v>84</v>
      </c>
      <c r="K2419" s="31" t="s">
        <v>85</v>
      </c>
      <c r="L2419" s="31" t="s">
        <v>226</v>
      </c>
      <c r="M2419" s="31" t="s">
        <v>185</v>
      </c>
      <c r="N2419" s="31" t="s">
        <v>41</v>
      </c>
      <c r="O2419" s="31"/>
      <c r="P2419" s="31" t="s">
        <v>320</v>
      </c>
      <c r="Q2419" s="31"/>
      <c r="R2419" s="31"/>
      <c r="S2419" s="31" t="s">
        <v>133</v>
      </c>
      <c r="T2419" s="31" t="s">
        <v>16594</v>
      </c>
      <c r="U2419" s="31" t="s">
        <v>16595</v>
      </c>
      <c r="V2419" s="30" t="s">
        <v>16596</v>
      </c>
      <c r="W2419" s="31"/>
      <c r="X2419" s="31"/>
      <c r="Y2419" s="31"/>
      <c r="Z2419" s="31"/>
    </row>
    <row r="2420" ht="22.5" customHeight="1">
      <c r="A2420" s="30" t="s">
        <v>16597</v>
      </c>
      <c r="B2420" s="31" t="s">
        <v>8970</v>
      </c>
      <c r="C2420" s="33"/>
      <c r="D2420" s="31" t="s">
        <v>16598</v>
      </c>
      <c r="E2420" s="31" t="s">
        <v>16599</v>
      </c>
      <c r="F2420" s="31" t="s">
        <v>16600</v>
      </c>
      <c r="G2420" s="31" t="s">
        <v>23</v>
      </c>
      <c r="H2420" s="31" t="s">
        <v>142</v>
      </c>
      <c r="I2420" s="31" t="s">
        <v>225</v>
      </c>
      <c r="J2420" s="31" t="s">
        <v>84</v>
      </c>
      <c r="K2420" s="31" t="s">
        <v>85</v>
      </c>
      <c r="L2420" s="31" t="s">
        <v>280</v>
      </c>
      <c r="M2420" s="31" t="s">
        <v>185</v>
      </c>
      <c r="N2420" s="31" t="s">
        <v>41</v>
      </c>
      <c r="O2420" s="31"/>
      <c r="P2420" s="31" t="s">
        <v>1307</v>
      </c>
      <c r="Q2420" s="31"/>
      <c r="R2420" s="31" t="s">
        <v>93</v>
      </c>
      <c r="S2420" s="31" t="s">
        <v>94</v>
      </c>
      <c r="T2420" s="31" t="s">
        <v>16601</v>
      </c>
      <c r="U2420" s="31" t="s">
        <v>16602</v>
      </c>
      <c r="V2420" s="30" t="s">
        <v>16603</v>
      </c>
      <c r="W2420" s="31"/>
      <c r="X2420" s="31"/>
      <c r="Y2420" s="31"/>
      <c r="Z2420" s="31"/>
    </row>
    <row r="2421" ht="22.5" customHeight="1">
      <c r="A2421" s="30" t="s">
        <v>16604</v>
      </c>
      <c r="B2421" s="31" t="s">
        <v>257</v>
      </c>
      <c r="C2421" s="33"/>
      <c r="D2421" s="31" t="s">
        <v>16605</v>
      </c>
      <c r="E2421" s="31" t="s">
        <v>16606</v>
      </c>
      <c r="F2421" s="31" t="s">
        <v>16607</v>
      </c>
      <c r="G2421" s="31" t="s">
        <v>23</v>
      </c>
      <c r="H2421" s="31" t="s">
        <v>142</v>
      </c>
      <c r="I2421" s="31" t="s">
        <v>225</v>
      </c>
      <c r="J2421" s="31" t="s">
        <v>84</v>
      </c>
      <c r="K2421" s="31" t="s">
        <v>107</v>
      </c>
      <c r="L2421" s="31" t="s">
        <v>86</v>
      </c>
      <c r="M2421" s="31" t="s">
        <v>120</v>
      </c>
      <c r="N2421" s="31" t="s">
        <v>52</v>
      </c>
      <c r="O2421" s="31"/>
      <c r="P2421" s="31" t="s">
        <v>792</v>
      </c>
      <c r="Q2421" s="31"/>
      <c r="R2421" s="31" t="s">
        <v>93</v>
      </c>
      <c r="S2421" s="31" t="s">
        <v>815</v>
      </c>
      <c r="T2421" s="31" t="s">
        <v>16608</v>
      </c>
      <c r="U2421" s="31" t="s">
        <v>16609</v>
      </c>
      <c r="V2421" s="31"/>
      <c r="W2421" s="31"/>
      <c r="X2421" s="31" t="s">
        <v>16610</v>
      </c>
      <c r="Y2421" s="31"/>
      <c r="Z2421" s="31"/>
    </row>
    <row r="2422" ht="22.5" customHeight="1">
      <c r="A2422" s="30" t="s">
        <v>16611</v>
      </c>
      <c r="B2422" s="31" t="s">
        <v>16612</v>
      </c>
      <c r="C2422" s="33"/>
      <c r="D2422" s="31" t="s">
        <v>16613</v>
      </c>
      <c r="E2422" s="31" t="s">
        <v>16614</v>
      </c>
      <c r="F2422" s="31"/>
      <c r="G2422" s="31" t="s">
        <v>25</v>
      </c>
      <c r="H2422" s="31" t="s">
        <v>1033</v>
      </c>
      <c r="I2422" s="31" t="s">
        <v>264</v>
      </c>
      <c r="J2422" s="31" t="s">
        <v>84</v>
      </c>
      <c r="K2422" s="31"/>
      <c r="L2422" s="31"/>
      <c r="M2422" s="31" t="s">
        <v>569</v>
      </c>
      <c r="N2422" s="39" t="s">
        <v>600</v>
      </c>
      <c r="O2422" s="31"/>
      <c r="P2422" s="31"/>
      <c r="Q2422" s="31"/>
      <c r="R2422" s="31"/>
      <c r="S2422" s="31"/>
      <c r="T2422" s="31" t="s">
        <v>16615</v>
      </c>
      <c r="U2422" s="31" t="s">
        <v>16616</v>
      </c>
      <c r="V2422" s="31"/>
      <c r="W2422" s="31"/>
      <c r="X2422" s="31"/>
      <c r="Y2422" s="31"/>
      <c r="Z2422" s="31"/>
    </row>
    <row r="2423" ht="22.5" customHeight="1">
      <c r="A2423" s="30" t="s">
        <v>16617</v>
      </c>
      <c r="B2423" s="31" t="s">
        <v>16618</v>
      </c>
      <c r="C2423" s="33"/>
      <c r="D2423" s="31" t="s">
        <v>16619</v>
      </c>
      <c r="E2423" s="31" t="s">
        <v>16620</v>
      </c>
      <c r="F2423" s="31"/>
      <c r="G2423" s="31" t="s">
        <v>38</v>
      </c>
      <c r="H2423" s="31" t="s">
        <v>1033</v>
      </c>
      <c r="I2423" s="31" t="s">
        <v>712</v>
      </c>
      <c r="J2423" s="31" t="s">
        <v>84</v>
      </c>
      <c r="K2423" s="31"/>
      <c r="L2423" s="31"/>
      <c r="M2423" s="31" t="s">
        <v>344</v>
      </c>
      <c r="N2423" s="31" t="s">
        <v>190</v>
      </c>
      <c r="O2423" s="31"/>
      <c r="P2423" s="31"/>
      <c r="Q2423" s="31"/>
      <c r="R2423" s="31"/>
      <c r="S2423" s="31"/>
      <c r="T2423" s="31" t="s">
        <v>16621</v>
      </c>
      <c r="U2423" s="31" t="s">
        <v>16622</v>
      </c>
      <c r="V2423" s="31"/>
      <c r="W2423" s="31"/>
      <c r="X2423" s="31"/>
      <c r="Y2423" s="31"/>
      <c r="Z2423" s="31"/>
    </row>
    <row r="2424" ht="22.5" customHeight="1">
      <c r="A2424" s="30" t="s">
        <v>16623</v>
      </c>
      <c r="B2424" s="31" t="s">
        <v>16624</v>
      </c>
      <c r="C2424" s="33"/>
      <c r="D2424" s="31" t="s">
        <v>16625</v>
      </c>
      <c r="E2424" s="31" t="s">
        <v>16626</v>
      </c>
      <c r="F2424" s="31"/>
      <c r="G2424" s="31" t="s">
        <v>23</v>
      </c>
      <c r="H2424" s="31" t="s">
        <v>142</v>
      </c>
      <c r="I2424" s="31" t="s">
        <v>4021</v>
      </c>
      <c r="J2424" s="31" t="s">
        <v>84</v>
      </c>
      <c r="K2424" s="31"/>
      <c r="L2424" s="31"/>
      <c r="M2424" s="31" t="s">
        <v>101</v>
      </c>
      <c r="N2424" s="31" t="s">
        <v>155</v>
      </c>
      <c r="O2424" s="31"/>
      <c r="P2424" s="31"/>
      <c r="Q2424" s="31"/>
      <c r="R2424" s="31"/>
      <c r="S2424" s="31"/>
      <c r="T2424" s="31" t="s">
        <v>16627</v>
      </c>
      <c r="U2424" s="31" t="s">
        <v>16628</v>
      </c>
      <c r="V2424" s="31"/>
      <c r="W2424" s="31"/>
      <c r="X2424" s="31"/>
      <c r="Y2424" s="31"/>
      <c r="Z2424" s="31"/>
    </row>
    <row r="2425" ht="22.5" customHeight="1">
      <c r="A2425" s="30" t="s">
        <v>16629</v>
      </c>
      <c r="B2425" s="31" t="s">
        <v>16630</v>
      </c>
      <c r="C2425" s="33"/>
      <c r="D2425" s="31" t="s">
        <v>16631</v>
      </c>
      <c r="E2425" s="31" t="s">
        <v>16632</v>
      </c>
      <c r="F2425" s="31" t="s">
        <v>16633</v>
      </c>
      <c r="G2425" s="31" t="s">
        <v>23</v>
      </c>
      <c r="H2425" s="31" t="s">
        <v>142</v>
      </c>
      <c r="I2425" s="31" t="s">
        <v>935</v>
      </c>
      <c r="J2425" s="31" t="s">
        <v>377</v>
      </c>
      <c r="K2425" s="31" t="s">
        <v>85</v>
      </c>
      <c r="L2425" s="31" t="s">
        <v>280</v>
      </c>
      <c r="M2425" s="31" t="s">
        <v>542</v>
      </c>
      <c r="N2425" s="31" t="s">
        <v>210</v>
      </c>
      <c r="O2425" s="31"/>
      <c r="P2425" s="31" t="s">
        <v>320</v>
      </c>
      <c r="Q2425" s="31"/>
      <c r="R2425" s="31" t="s">
        <v>93</v>
      </c>
      <c r="S2425" s="31" t="s">
        <v>2222</v>
      </c>
      <c r="T2425" s="31" t="s">
        <v>16634</v>
      </c>
      <c r="U2425" s="31" t="s">
        <v>16635</v>
      </c>
      <c r="V2425" s="30" t="s">
        <v>16636</v>
      </c>
      <c r="W2425" s="31"/>
      <c r="X2425" s="31"/>
      <c r="Y2425" s="31"/>
      <c r="Z2425" s="31"/>
    </row>
    <row r="2426" ht="22.5" customHeight="1">
      <c r="A2426" s="30" t="s">
        <v>16637</v>
      </c>
      <c r="B2426" s="31" t="s">
        <v>16638</v>
      </c>
      <c r="C2426" s="33"/>
      <c r="D2426" s="31" t="s">
        <v>16639</v>
      </c>
      <c r="E2426" s="31" t="s">
        <v>16640</v>
      </c>
      <c r="F2426" s="31" t="s">
        <v>16641</v>
      </c>
      <c r="G2426" s="31" t="s">
        <v>23</v>
      </c>
      <c r="H2426" s="31" t="s">
        <v>142</v>
      </c>
      <c r="I2426" s="31" t="s">
        <v>935</v>
      </c>
      <c r="J2426" s="31" t="s">
        <v>84</v>
      </c>
      <c r="K2426" s="31" t="s">
        <v>107</v>
      </c>
      <c r="L2426" s="31" t="s">
        <v>86</v>
      </c>
      <c r="M2426" s="39" t="s">
        <v>393</v>
      </c>
      <c r="N2426" s="31" t="s">
        <v>542</v>
      </c>
      <c r="O2426" s="31"/>
      <c r="P2426" s="31"/>
      <c r="Q2426" s="31"/>
      <c r="R2426" s="31" t="s">
        <v>93</v>
      </c>
      <c r="S2426" s="31" t="s">
        <v>94</v>
      </c>
      <c r="T2426" s="31" t="s">
        <v>16642</v>
      </c>
      <c r="U2426" s="31" t="s">
        <v>16643</v>
      </c>
      <c r="V2426" s="31"/>
      <c r="W2426" s="31"/>
      <c r="X2426" s="31"/>
      <c r="Y2426" s="31"/>
      <c r="Z2426" s="31"/>
    </row>
    <row r="2427" ht="22.5" customHeight="1">
      <c r="A2427" s="30" t="s">
        <v>16644</v>
      </c>
      <c r="B2427" s="31" t="s">
        <v>16645</v>
      </c>
      <c r="C2427" s="33"/>
      <c r="D2427" s="31" t="s">
        <v>16646</v>
      </c>
      <c r="E2427" s="31" t="s">
        <v>16647</v>
      </c>
      <c r="F2427" s="31"/>
      <c r="G2427" s="31" t="s">
        <v>42</v>
      </c>
      <c r="H2427" s="31" t="s">
        <v>142</v>
      </c>
      <c r="I2427" s="31" t="s">
        <v>7380</v>
      </c>
      <c r="J2427" s="31" t="s">
        <v>84</v>
      </c>
      <c r="K2427" s="31"/>
      <c r="L2427" s="31"/>
      <c r="M2427" s="31" t="s">
        <v>542</v>
      </c>
      <c r="N2427" s="31" t="s">
        <v>210</v>
      </c>
      <c r="O2427" s="31"/>
      <c r="P2427" s="31"/>
      <c r="Q2427" s="31"/>
      <c r="R2427" s="31"/>
      <c r="S2427" s="31"/>
      <c r="T2427" s="31" t="s">
        <v>16648</v>
      </c>
      <c r="U2427" s="31" t="s">
        <v>16649</v>
      </c>
      <c r="V2427" s="31"/>
      <c r="W2427" s="31"/>
      <c r="X2427" s="31"/>
      <c r="Y2427" s="31"/>
      <c r="Z2427" s="31"/>
    </row>
    <row r="2428" ht="22.5" customHeight="1">
      <c r="A2428" s="30" t="s">
        <v>16650</v>
      </c>
      <c r="B2428" s="31" t="s">
        <v>16651</v>
      </c>
      <c r="C2428" s="33"/>
      <c r="D2428" s="31" t="s">
        <v>16652</v>
      </c>
      <c r="E2428" s="31" t="s">
        <v>16653</v>
      </c>
      <c r="F2428" s="31"/>
      <c r="G2428" s="31" t="s">
        <v>23</v>
      </c>
      <c r="H2428" s="31" t="s">
        <v>142</v>
      </c>
      <c r="I2428" s="31" t="s">
        <v>6453</v>
      </c>
      <c r="J2428" s="31" t="s">
        <v>84</v>
      </c>
      <c r="K2428" s="31" t="s">
        <v>107</v>
      </c>
      <c r="L2428" s="31" t="s">
        <v>280</v>
      </c>
      <c r="M2428" s="39" t="s">
        <v>227</v>
      </c>
      <c r="N2428" s="31" t="s">
        <v>144</v>
      </c>
      <c r="O2428" s="31"/>
      <c r="P2428" s="31"/>
      <c r="Q2428" s="30" t="s">
        <v>16654</v>
      </c>
      <c r="R2428" s="31" t="s">
        <v>93</v>
      </c>
      <c r="S2428" s="31" t="s">
        <v>689</v>
      </c>
      <c r="T2428" s="31" t="s">
        <v>16655</v>
      </c>
      <c r="U2428" s="31" t="s">
        <v>16656</v>
      </c>
      <c r="V2428" s="30" t="s">
        <v>16657</v>
      </c>
      <c r="W2428" s="31"/>
      <c r="X2428" s="31"/>
      <c r="Y2428" s="31"/>
      <c r="Z2428" s="31"/>
    </row>
    <row r="2429" ht="22.5" customHeight="1">
      <c r="A2429" s="30" t="s">
        <v>16658</v>
      </c>
      <c r="B2429" s="31" t="s">
        <v>16659</v>
      </c>
      <c r="C2429" s="33"/>
      <c r="D2429" s="31" t="s">
        <v>16660</v>
      </c>
      <c r="E2429" s="31" t="s">
        <v>16661</v>
      </c>
      <c r="F2429" s="31"/>
      <c r="G2429" s="31" t="s">
        <v>23</v>
      </c>
      <c r="H2429" s="31" t="s">
        <v>142</v>
      </c>
      <c r="I2429" s="31" t="s">
        <v>5812</v>
      </c>
      <c r="J2429" s="31" t="s">
        <v>84</v>
      </c>
      <c r="K2429" s="31"/>
      <c r="L2429" s="31"/>
      <c r="M2429" s="31" t="s">
        <v>41</v>
      </c>
      <c r="N2429" s="31" t="s">
        <v>120</v>
      </c>
      <c r="O2429" s="31"/>
      <c r="P2429" s="31"/>
      <c r="Q2429" s="31"/>
      <c r="R2429" s="31"/>
      <c r="S2429" s="31"/>
      <c r="T2429" s="31" t="s">
        <v>16662</v>
      </c>
      <c r="U2429" s="31" t="s">
        <v>16663</v>
      </c>
      <c r="V2429" s="31"/>
      <c r="W2429" s="31"/>
      <c r="X2429" s="31"/>
      <c r="Y2429" s="31"/>
      <c r="Z2429" s="31"/>
    </row>
    <row r="2430" ht="22.5" customHeight="1">
      <c r="A2430" s="30" t="s">
        <v>16664</v>
      </c>
      <c r="B2430" s="31" t="s">
        <v>16665</v>
      </c>
      <c r="C2430" s="33"/>
      <c r="D2430" s="31" t="s">
        <v>16666</v>
      </c>
      <c r="E2430" s="31" t="s">
        <v>16667</v>
      </c>
      <c r="F2430" s="30" t="s">
        <v>16668</v>
      </c>
      <c r="G2430" s="31" t="s">
        <v>23</v>
      </c>
      <c r="H2430" s="31" t="s">
        <v>142</v>
      </c>
      <c r="I2430" s="31" t="s">
        <v>935</v>
      </c>
      <c r="J2430" s="31" t="s">
        <v>84</v>
      </c>
      <c r="K2430" s="31" t="s">
        <v>173</v>
      </c>
      <c r="L2430" s="31" t="s">
        <v>280</v>
      </c>
      <c r="M2430" s="31" t="s">
        <v>344</v>
      </c>
      <c r="N2430" s="31" t="s">
        <v>190</v>
      </c>
      <c r="O2430" s="31"/>
      <c r="P2430" s="31"/>
      <c r="Q2430" s="31"/>
      <c r="R2430" s="31"/>
      <c r="S2430" s="31"/>
      <c r="T2430" s="31" t="s">
        <v>16669</v>
      </c>
      <c r="U2430" s="31" t="s">
        <v>16670</v>
      </c>
      <c r="V2430" s="31"/>
      <c r="W2430" s="31"/>
      <c r="X2430" s="31"/>
      <c r="Y2430" s="31"/>
      <c r="Z2430" s="31"/>
    </row>
    <row r="2431" ht="22.5" customHeight="1">
      <c r="A2431" s="30" t="s">
        <v>16671</v>
      </c>
      <c r="B2431" s="31" t="s">
        <v>3643</v>
      </c>
      <c r="C2431" s="32" t="s">
        <v>16672</v>
      </c>
      <c r="D2431" s="31" t="s">
        <v>16673</v>
      </c>
      <c r="E2431" s="31" t="s">
        <v>16674</v>
      </c>
      <c r="F2431" s="31" t="s">
        <v>16675</v>
      </c>
      <c r="G2431" s="31" t="s">
        <v>23</v>
      </c>
      <c r="H2431" s="31" t="s">
        <v>142</v>
      </c>
      <c r="I2431" s="31" t="s">
        <v>1073</v>
      </c>
      <c r="J2431" s="31" t="s">
        <v>84</v>
      </c>
      <c r="K2431" s="31" t="s">
        <v>173</v>
      </c>
      <c r="L2431" s="31" t="s">
        <v>131</v>
      </c>
      <c r="M2431" s="31" t="s">
        <v>152</v>
      </c>
      <c r="N2431" s="31" t="s">
        <v>153</v>
      </c>
      <c r="O2431" s="31" t="s">
        <v>16676</v>
      </c>
      <c r="P2431" s="31"/>
      <c r="Q2431" s="30" t="s">
        <v>16677</v>
      </c>
      <c r="R2431" s="31" t="s">
        <v>93</v>
      </c>
      <c r="S2431" s="31" t="s">
        <v>716</v>
      </c>
      <c r="T2431" s="31" t="s">
        <v>16678</v>
      </c>
      <c r="U2431" s="31" t="s">
        <v>16679</v>
      </c>
      <c r="V2431" s="31"/>
      <c r="W2431" s="31"/>
      <c r="X2431" s="31"/>
      <c r="Y2431" s="31"/>
      <c r="Z2431" s="31"/>
    </row>
    <row r="2432" ht="22.5" customHeight="1">
      <c r="A2432" s="30" t="s">
        <v>16680</v>
      </c>
      <c r="B2432" s="31" t="s">
        <v>16681</v>
      </c>
      <c r="C2432" s="33"/>
      <c r="D2432" s="31" t="s">
        <v>16682</v>
      </c>
      <c r="E2432" s="31" t="s">
        <v>16683</v>
      </c>
      <c r="F2432" s="31"/>
      <c r="G2432" s="31" t="s">
        <v>23</v>
      </c>
      <c r="H2432" s="31" t="s">
        <v>142</v>
      </c>
      <c r="I2432" s="31" t="s">
        <v>336</v>
      </c>
      <c r="J2432" s="31" t="s">
        <v>84</v>
      </c>
      <c r="K2432" s="31" t="s">
        <v>173</v>
      </c>
      <c r="L2432" s="31"/>
      <c r="M2432" s="31" t="s">
        <v>41</v>
      </c>
      <c r="N2432" s="31" t="s">
        <v>120</v>
      </c>
      <c r="O2432" s="31"/>
      <c r="P2432" s="31"/>
      <c r="Q2432" s="31"/>
      <c r="R2432" s="31"/>
      <c r="S2432" s="31"/>
      <c r="T2432" s="31" t="s">
        <v>16684</v>
      </c>
      <c r="U2432" s="31" t="s">
        <v>16685</v>
      </c>
      <c r="V2432" s="31"/>
      <c r="W2432" s="31"/>
      <c r="X2432" s="31"/>
      <c r="Y2432" s="31"/>
      <c r="Z2432" s="31"/>
    </row>
    <row r="2433" ht="22.5" customHeight="1">
      <c r="A2433" s="30" t="s">
        <v>16686</v>
      </c>
      <c r="B2433" s="31" t="s">
        <v>16687</v>
      </c>
      <c r="C2433" s="33"/>
      <c r="D2433" s="31" t="s">
        <v>16688</v>
      </c>
      <c r="E2433" s="31" t="s">
        <v>16689</v>
      </c>
      <c r="F2433" s="31"/>
      <c r="G2433" s="31" t="s">
        <v>23</v>
      </c>
      <c r="H2433" s="31" t="s">
        <v>142</v>
      </c>
      <c r="I2433" s="31" t="s">
        <v>291</v>
      </c>
      <c r="J2433" s="31" t="s">
        <v>84</v>
      </c>
      <c r="K2433" s="31" t="s">
        <v>107</v>
      </c>
      <c r="L2433" s="31" t="s">
        <v>280</v>
      </c>
      <c r="M2433" s="31" t="s">
        <v>120</v>
      </c>
      <c r="N2433" s="31" t="s">
        <v>88</v>
      </c>
      <c r="O2433" s="31"/>
      <c r="P2433" s="31" t="s">
        <v>3087</v>
      </c>
      <c r="Q2433" s="30" t="s">
        <v>16690</v>
      </c>
      <c r="R2433" s="31" t="s">
        <v>93</v>
      </c>
      <c r="S2433" s="31" t="s">
        <v>689</v>
      </c>
      <c r="T2433" s="31" t="s">
        <v>16691</v>
      </c>
      <c r="U2433" s="31" t="s">
        <v>16692</v>
      </c>
      <c r="V2433" s="30" t="s">
        <v>16693</v>
      </c>
      <c r="W2433" s="31"/>
      <c r="X2433" s="31"/>
      <c r="Y2433" s="31"/>
      <c r="Z2433" s="31"/>
    </row>
    <row r="2434" ht="22.5" customHeight="1">
      <c r="A2434" s="30" t="s">
        <v>16694</v>
      </c>
      <c r="B2434" s="31" t="s">
        <v>16695</v>
      </c>
      <c r="C2434" s="33"/>
      <c r="D2434" s="31" t="s">
        <v>16696</v>
      </c>
      <c r="E2434" s="31" t="s">
        <v>16697</v>
      </c>
      <c r="F2434" s="31" t="s">
        <v>16698</v>
      </c>
      <c r="G2434" s="31" t="s">
        <v>23</v>
      </c>
      <c r="H2434" s="31" t="s">
        <v>142</v>
      </c>
      <c r="I2434" s="31" t="s">
        <v>143</v>
      </c>
      <c r="J2434" s="31" t="s">
        <v>84</v>
      </c>
      <c r="K2434" s="31" t="s">
        <v>107</v>
      </c>
      <c r="L2434" s="31" t="s">
        <v>86</v>
      </c>
      <c r="M2434" s="31" t="s">
        <v>120</v>
      </c>
      <c r="N2434" s="31" t="s">
        <v>88</v>
      </c>
      <c r="O2434" s="31" t="s">
        <v>16699</v>
      </c>
      <c r="P2434" s="31" t="s">
        <v>109</v>
      </c>
      <c r="Q2434" s="30" t="s">
        <v>16700</v>
      </c>
      <c r="R2434" s="31" t="s">
        <v>93</v>
      </c>
      <c r="S2434" s="31" t="s">
        <v>3723</v>
      </c>
      <c r="T2434" s="31" t="s">
        <v>16701</v>
      </c>
      <c r="U2434" s="31" t="s">
        <v>16702</v>
      </c>
      <c r="V2434" s="31"/>
      <c r="W2434" s="31"/>
      <c r="X2434" s="31"/>
      <c r="Y2434" s="31"/>
      <c r="Z2434" s="31"/>
    </row>
    <row r="2435" ht="22.5" customHeight="1">
      <c r="A2435" s="30" t="s">
        <v>16703</v>
      </c>
      <c r="B2435" s="31" t="s">
        <v>16704</v>
      </c>
      <c r="C2435" s="33"/>
      <c r="D2435" s="31" t="s">
        <v>16705</v>
      </c>
      <c r="E2435" s="31" t="s">
        <v>16706</v>
      </c>
      <c r="F2435" s="31" t="s">
        <v>16707</v>
      </c>
      <c r="G2435" s="31" t="s">
        <v>23</v>
      </c>
      <c r="H2435" s="31" t="s">
        <v>142</v>
      </c>
      <c r="I2435" s="31" t="s">
        <v>1722</v>
      </c>
      <c r="J2435" s="31" t="s">
        <v>84</v>
      </c>
      <c r="K2435" s="31" t="s">
        <v>107</v>
      </c>
      <c r="L2435" s="31" t="s">
        <v>654</v>
      </c>
      <c r="M2435" s="31" t="s">
        <v>144</v>
      </c>
      <c r="N2435" s="31" t="s">
        <v>88</v>
      </c>
      <c r="O2435" s="31"/>
      <c r="P2435" s="31" t="s">
        <v>4054</v>
      </c>
      <c r="Q2435" s="30" t="s">
        <v>16708</v>
      </c>
      <c r="R2435" s="31" t="s">
        <v>93</v>
      </c>
      <c r="S2435" s="31" t="s">
        <v>16709</v>
      </c>
      <c r="T2435" s="31" t="s">
        <v>16710</v>
      </c>
      <c r="U2435" s="31" t="s">
        <v>16711</v>
      </c>
      <c r="V2435" s="31"/>
      <c r="W2435" s="31"/>
      <c r="X2435" s="31" t="s">
        <v>16712</v>
      </c>
      <c r="Y2435" s="31"/>
      <c r="Z2435" s="31"/>
    </row>
    <row r="2436" ht="22.5" customHeight="1">
      <c r="A2436" s="30" t="s">
        <v>16713</v>
      </c>
      <c r="B2436" s="31" t="s">
        <v>16714</v>
      </c>
      <c r="C2436" s="33"/>
      <c r="D2436" s="31" t="s">
        <v>16715</v>
      </c>
      <c r="E2436" s="31" t="s">
        <v>16716</v>
      </c>
      <c r="F2436" s="31" t="s">
        <v>16717</v>
      </c>
      <c r="G2436" s="31" t="s">
        <v>23</v>
      </c>
      <c r="H2436" s="31" t="s">
        <v>142</v>
      </c>
      <c r="I2436" s="31" t="s">
        <v>1893</v>
      </c>
      <c r="J2436" s="31" t="s">
        <v>84</v>
      </c>
      <c r="K2436" s="31" t="s">
        <v>173</v>
      </c>
      <c r="L2436" s="31" t="s">
        <v>654</v>
      </c>
      <c r="M2436" s="31" t="s">
        <v>89</v>
      </c>
      <c r="N2436" s="31" t="s">
        <v>185</v>
      </c>
      <c r="O2436" s="31"/>
      <c r="P2436" s="31" t="s">
        <v>109</v>
      </c>
      <c r="Q2436" s="31"/>
      <c r="R2436" s="31"/>
      <c r="S2436" s="31"/>
      <c r="T2436" s="31" t="s">
        <v>16718</v>
      </c>
      <c r="U2436" s="31" t="s">
        <v>16719</v>
      </c>
      <c r="V2436" s="31"/>
      <c r="W2436" s="31"/>
      <c r="X2436" s="31"/>
      <c r="Y2436" s="31"/>
      <c r="Z2436" s="31"/>
    </row>
    <row r="2437" ht="22.5" customHeight="1">
      <c r="A2437" s="30" t="s">
        <v>16720</v>
      </c>
      <c r="B2437" s="31" t="s">
        <v>16721</v>
      </c>
      <c r="C2437" s="33"/>
      <c r="D2437" s="31" t="s">
        <v>16722</v>
      </c>
      <c r="E2437" s="31" t="s">
        <v>16723</v>
      </c>
      <c r="F2437" s="31"/>
      <c r="G2437" s="31" t="s">
        <v>23</v>
      </c>
      <c r="H2437" s="31" t="s">
        <v>142</v>
      </c>
      <c r="I2437" s="31" t="s">
        <v>119</v>
      </c>
      <c r="J2437" s="31" t="s">
        <v>84</v>
      </c>
      <c r="K2437" s="31"/>
      <c r="L2437" s="31"/>
      <c r="M2437" s="31" t="s">
        <v>88</v>
      </c>
      <c r="N2437" s="31" t="s">
        <v>89</v>
      </c>
      <c r="O2437" s="31"/>
      <c r="P2437" s="31"/>
      <c r="Q2437" s="31"/>
      <c r="R2437" s="31"/>
      <c r="S2437" s="31"/>
      <c r="T2437" s="31" t="s">
        <v>16724</v>
      </c>
      <c r="U2437" s="31" t="s">
        <v>16725</v>
      </c>
      <c r="V2437" s="31"/>
      <c r="W2437" s="31"/>
      <c r="X2437" s="31"/>
      <c r="Y2437" s="31"/>
      <c r="Z2437" s="31"/>
    </row>
    <row r="2438" ht="22.5" customHeight="1">
      <c r="A2438" s="30" t="s">
        <v>16726</v>
      </c>
      <c r="B2438" s="31" t="s">
        <v>16727</v>
      </c>
      <c r="C2438" s="33"/>
      <c r="D2438" s="31" t="s">
        <v>16728</v>
      </c>
      <c r="E2438" s="31" t="s">
        <v>16729</v>
      </c>
      <c r="F2438" s="31"/>
      <c r="G2438" s="31" t="s">
        <v>23</v>
      </c>
      <c r="H2438" s="31" t="s">
        <v>142</v>
      </c>
      <c r="I2438" s="31" t="s">
        <v>264</v>
      </c>
      <c r="J2438" s="31" t="s">
        <v>84</v>
      </c>
      <c r="K2438" s="31" t="s">
        <v>173</v>
      </c>
      <c r="L2438" s="31"/>
      <c r="M2438" s="39" t="s">
        <v>227</v>
      </c>
      <c r="N2438" s="31" t="s">
        <v>120</v>
      </c>
      <c r="O2438" s="31"/>
      <c r="P2438" s="31"/>
      <c r="Q2438" s="31"/>
      <c r="R2438" s="31"/>
      <c r="S2438" s="31"/>
      <c r="T2438" s="31" t="s">
        <v>16730</v>
      </c>
      <c r="U2438" s="31" t="s">
        <v>16731</v>
      </c>
      <c r="V2438" s="31"/>
      <c r="W2438" s="31"/>
      <c r="X2438" s="31"/>
      <c r="Y2438" s="31"/>
      <c r="Z2438" s="31"/>
    </row>
    <row r="2439" ht="22.5" customHeight="1">
      <c r="A2439" s="30" t="s">
        <v>16732</v>
      </c>
      <c r="B2439" s="31" t="s">
        <v>16733</v>
      </c>
      <c r="C2439" s="33"/>
      <c r="D2439" s="31" t="s">
        <v>16734</v>
      </c>
      <c r="E2439" s="31" t="s">
        <v>16735</v>
      </c>
      <c r="F2439" s="31"/>
      <c r="G2439" s="31" t="s">
        <v>23</v>
      </c>
      <c r="H2439" s="31" t="s">
        <v>142</v>
      </c>
      <c r="I2439" s="31" t="s">
        <v>1276</v>
      </c>
      <c r="J2439" s="31" t="s">
        <v>377</v>
      </c>
      <c r="K2439" s="31"/>
      <c r="L2439" s="31"/>
      <c r="M2439" s="39" t="s">
        <v>227</v>
      </c>
      <c r="N2439" s="39" t="s">
        <v>228</v>
      </c>
      <c r="O2439" s="31"/>
      <c r="P2439" s="31"/>
      <c r="Q2439" s="31"/>
      <c r="R2439" s="31"/>
      <c r="S2439" s="31"/>
      <c r="T2439" s="31" t="s">
        <v>16736</v>
      </c>
      <c r="U2439" s="31" t="s">
        <v>16737</v>
      </c>
      <c r="V2439" s="31"/>
      <c r="W2439" s="31"/>
      <c r="X2439" s="31"/>
      <c r="Y2439" s="31"/>
      <c r="Z2439" s="31"/>
    </row>
    <row r="2440" ht="22.5" customHeight="1">
      <c r="A2440" s="30" t="s">
        <v>16738</v>
      </c>
      <c r="B2440" s="31" t="s">
        <v>16739</v>
      </c>
      <c r="C2440" s="33"/>
      <c r="D2440" s="31" t="s">
        <v>16740</v>
      </c>
      <c r="E2440" s="31" t="s">
        <v>16741</v>
      </c>
      <c r="F2440" s="31"/>
      <c r="G2440" s="31" t="s">
        <v>23</v>
      </c>
      <c r="H2440" s="31" t="s">
        <v>142</v>
      </c>
      <c r="I2440" s="31" t="s">
        <v>291</v>
      </c>
      <c r="J2440" s="31" t="s">
        <v>84</v>
      </c>
      <c r="K2440" s="31"/>
      <c r="L2440" s="31"/>
      <c r="M2440" s="39" t="s">
        <v>227</v>
      </c>
      <c r="N2440" s="39" t="s">
        <v>228</v>
      </c>
      <c r="O2440" s="31"/>
      <c r="P2440" s="31"/>
      <c r="Q2440" s="31"/>
      <c r="R2440" s="31"/>
      <c r="S2440" s="31"/>
      <c r="T2440" s="31" t="s">
        <v>16742</v>
      </c>
      <c r="U2440" s="31" t="s">
        <v>16743</v>
      </c>
      <c r="V2440" s="31"/>
      <c r="W2440" s="31"/>
      <c r="X2440" s="31"/>
      <c r="Y2440" s="31"/>
      <c r="Z2440" s="31"/>
    </row>
    <row r="2441" ht="22.5" customHeight="1">
      <c r="A2441" s="30" t="s">
        <v>16744</v>
      </c>
      <c r="B2441" s="31" t="s">
        <v>16745</v>
      </c>
      <c r="C2441" s="33"/>
      <c r="D2441" s="31" t="s">
        <v>16746</v>
      </c>
      <c r="E2441" s="31" t="s">
        <v>16747</v>
      </c>
      <c r="F2441" s="31" t="s">
        <v>16748</v>
      </c>
      <c r="G2441" s="31" t="s">
        <v>23</v>
      </c>
      <c r="H2441" s="31" t="s">
        <v>142</v>
      </c>
      <c r="I2441" s="31" t="s">
        <v>1722</v>
      </c>
      <c r="J2441" s="31" t="s">
        <v>84</v>
      </c>
      <c r="K2441" s="31" t="s">
        <v>107</v>
      </c>
      <c r="L2441" s="31" t="s">
        <v>86</v>
      </c>
      <c r="M2441" s="31" t="s">
        <v>108</v>
      </c>
      <c r="N2441" s="31" t="s">
        <v>101</v>
      </c>
      <c r="O2441" s="31" t="s">
        <v>16749</v>
      </c>
      <c r="P2441" s="31" t="s">
        <v>320</v>
      </c>
      <c r="Q2441" s="31"/>
      <c r="R2441" s="31" t="s">
        <v>93</v>
      </c>
      <c r="S2441" s="31" t="s">
        <v>6743</v>
      </c>
      <c r="T2441" s="31" t="s">
        <v>16750</v>
      </c>
      <c r="U2441" s="31" t="s">
        <v>16751</v>
      </c>
      <c r="V2441" s="31"/>
      <c r="W2441" s="31"/>
      <c r="X2441" s="31"/>
      <c r="Y2441" s="31"/>
      <c r="Z2441" s="31" t="s">
        <v>16752</v>
      </c>
    </row>
    <row r="2442" ht="22.5" customHeight="1">
      <c r="A2442" s="30" t="s">
        <v>16753</v>
      </c>
      <c r="B2442" s="31" t="s">
        <v>16754</v>
      </c>
      <c r="C2442" s="33"/>
      <c r="D2442" s="31" t="s">
        <v>16755</v>
      </c>
      <c r="E2442" s="31" t="s">
        <v>16756</v>
      </c>
      <c r="F2442" s="31" t="s">
        <v>16757</v>
      </c>
      <c r="G2442" s="31" t="s">
        <v>23</v>
      </c>
      <c r="H2442" s="31" t="s">
        <v>142</v>
      </c>
      <c r="I2442" s="31" t="s">
        <v>444</v>
      </c>
      <c r="J2442" s="31" t="s">
        <v>84</v>
      </c>
      <c r="K2442" s="31" t="s">
        <v>85</v>
      </c>
      <c r="L2442" s="31" t="s">
        <v>280</v>
      </c>
      <c r="M2442" s="31" t="s">
        <v>576</v>
      </c>
      <c r="N2442" s="31" t="s">
        <v>602</v>
      </c>
      <c r="O2442" s="31"/>
      <c r="P2442" s="31"/>
      <c r="Q2442" s="31"/>
      <c r="R2442" s="31" t="s">
        <v>93</v>
      </c>
      <c r="S2442" s="31" t="s">
        <v>94</v>
      </c>
      <c r="T2442" s="31" t="s">
        <v>16758</v>
      </c>
      <c r="U2442" s="31" t="s">
        <v>16759</v>
      </c>
      <c r="V2442" s="31"/>
      <c r="W2442" s="31"/>
      <c r="X2442" s="31"/>
      <c r="Y2442" s="31"/>
      <c r="Z2442" s="31"/>
    </row>
    <row r="2443" ht="22.5" customHeight="1">
      <c r="A2443" s="30" t="s">
        <v>16760</v>
      </c>
      <c r="B2443" s="31" t="s">
        <v>16761</v>
      </c>
      <c r="C2443" s="33"/>
      <c r="D2443" s="31" t="s">
        <v>16762</v>
      </c>
      <c r="E2443" s="31" t="s">
        <v>16763</v>
      </c>
      <c r="F2443" s="31"/>
      <c r="G2443" s="31" t="s">
        <v>23</v>
      </c>
      <c r="H2443" s="31" t="s">
        <v>142</v>
      </c>
      <c r="I2443" s="31"/>
      <c r="J2443" s="31"/>
      <c r="K2443" s="31"/>
      <c r="L2443" s="31"/>
      <c r="M2443" s="31"/>
      <c r="N2443" s="31"/>
      <c r="O2443" s="31"/>
      <c r="P2443" s="31"/>
      <c r="Q2443" s="31"/>
      <c r="R2443" s="31"/>
      <c r="S2443" s="31"/>
      <c r="T2443" s="31" t="s">
        <v>16764</v>
      </c>
      <c r="U2443" s="31" t="s">
        <v>16765</v>
      </c>
      <c r="V2443" s="31"/>
      <c r="W2443" s="31"/>
      <c r="X2443" s="31"/>
      <c r="Y2443" s="31"/>
      <c r="Z2443" s="31"/>
    </row>
    <row r="2444" ht="22.5" customHeight="1">
      <c r="A2444" s="30" t="s">
        <v>16766</v>
      </c>
      <c r="B2444" s="31" t="s">
        <v>16767</v>
      </c>
      <c r="C2444" s="33"/>
      <c r="D2444" s="31" t="s">
        <v>16768</v>
      </c>
      <c r="E2444" s="31" t="s">
        <v>16769</v>
      </c>
      <c r="F2444" s="31" t="s">
        <v>16770</v>
      </c>
      <c r="G2444" s="31" t="s">
        <v>23</v>
      </c>
      <c r="H2444" s="31" t="s">
        <v>142</v>
      </c>
      <c r="I2444" s="31" t="s">
        <v>1663</v>
      </c>
      <c r="J2444" s="31" t="s">
        <v>84</v>
      </c>
      <c r="K2444" s="31" t="s">
        <v>107</v>
      </c>
      <c r="L2444" s="31" t="s">
        <v>86</v>
      </c>
      <c r="M2444" s="31" t="s">
        <v>152</v>
      </c>
      <c r="N2444" s="31" t="s">
        <v>153</v>
      </c>
      <c r="O2444" s="31"/>
      <c r="P2444" s="31"/>
      <c r="Q2444" s="30" t="s">
        <v>16771</v>
      </c>
      <c r="R2444" s="31" t="s">
        <v>93</v>
      </c>
      <c r="S2444" s="31" t="s">
        <v>689</v>
      </c>
      <c r="T2444" s="31" t="s">
        <v>16772</v>
      </c>
      <c r="U2444" s="31" t="s">
        <v>16773</v>
      </c>
      <c r="V2444" s="31"/>
      <c r="W2444" s="31"/>
      <c r="X2444" s="31"/>
      <c r="Y2444" s="31"/>
      <c r="Z2444" s="31"/>
    </row>
    <row r="2445" ht="22.5" customHeight="1">
      <c r="A2445" s="30" t="s">
        <v>16774</v>
      </c>
      <c r="B2445" s="31" t="s">
        <v>16775</v>
      </c>
      <c r="C2445" s="33"/>
      <c r="D2445" s="31" t="s">
        <v>16776</v>
      </c>
      <c r="E2445" s="31" t="s">
        <v>16777</v>
      </c>
      <c r="F2445" s="31" t="s">
        <v>16778</v>
      </c>
      <c r="G2445" s="31" t="s">
        <v>23</v>
      </c>
      <c r="H2445" s="31" t="s">
        <v>142</v>
      </c>
      <c r="I2445" s="31" t="s">
        <v>7112</v>
      </c>
      <c r="J2445" s="31" t="s">
        <v>377</v>
      </c>
      <c r="K2445" s="31" t="s">
        <v>107</v>
      </c>
      <c r="L2445" s="31" t="s">
        <v>86</v>
      </c>
      <c r="M2445" s="31" t="s">
        <v>185</v>
      </c>
      <c r="N2445" s="31" t="s">
        <v>41</v>
      </c>
      <c r="O2445" s="31"/>
      <c r="P2445" s="31" t="s">
        <v>7404</v>
      </c>
      <c r="Q2445" s="31"/>
      <c r="R2445" s="31" t="s">
        <v>93</v>
      </c>
      <c r="S2445" s="31" t="s">
        <v>94</v>
      </c>
      <c r="T2445" s="31" t="s">
        <v>16779</v>
      </c>
      <c r="U2445" s="31" t="s">
        <v>16780</v>
      </c>
      <c r="V2445" s="31"/>
      <c r="W2445" s="31"/>
      <c r="X2445" s="31"/>
      <c r="Y2445" s="31"/>
      <c r="Z2445" s="31"/>
    </row>
    <row r="2446" ht="22.5" customHeight="1">
      <c r="A2446" s="30" t="s">
        <v>16781</v>
      </c>
      <c r="B2446" s="31" t="s">
        <v>16782</v>
      </c>
      <c r="C2446" s="33"/>
      <c r="D2446" s="31" t="s">
        <v>16783</v>
      </c>
      <c r="E2446" s="31" t="s">
        <v>16784</v>
      </c>
      <c r="F2446" s="31" t="s">
        <v>16785</v>
      </c>
      <c r="G2446" s="31" t="s">
        <v>23</v>
      </c>
      <c r="H2446" s="31" t="s">
        <v>142</v>
      </c>
      <c r="I2446" s="31" t="s">
        <v>1722</v>
      </c>
      <c r="J2446" s="31" t="s">
        <v>84</v>
      </c>
      <c r="K2446" s="31" t="s">
        <v>85</v>
      </c>
      <c r="L2446" s="31" t="s">
        <v>86</v>
      </c>
      <c r="M2446" s="31" t="s">
        <v>52</v>
      </c>
      <c r="N2446" s="31" t="s">
        <v>101</v>
      </c>
      <c r="O2446" s="31"/>
      <c r="P2446" s="31" t="s">
        <v>91</v>
      </c>
      <c r="Q2446" s="31"/>
      <c r="R2446" s="31" t="s">
        <v>93</v>
      </c>
      <c r="S2446" s="31" t="s">
        <v>815</v>
      </c>
      <c r="T2446" s="31" t="s">
        <v>16786</v>
      </c>
      <c r="U2446" s="31" t="s">
        <v>16787</v>
      </c>
      <c r="V2446" s="31"/>
      <c r="W2446" s="31"/>
      <c r="X2446" s="39" t="s">
        <v>16788</v>
      </c>
      <c r="Y2446" s="31"/>
      <c r="Z2446" s="31"/>
    </row>
    <row r="2447" ht="22.5" customHeight="1">
      <c r="A2447" s="30" t="s">
        <v>16789</v>
      </c>
      <c r="B2447" s="31" t="s">
        <v>16790</v>
      </c>
      <c r="C2447" s="33"/>
      <c r="D2447" s="31" t="s">
        <v>16791</v>
      </c>
      <c r="E2447" s="31" t="s">
        <v>16792</v>
      </c>
      <c r="F2447" s="31"/>
      <c r="G2447" s="31" t="s">
        <v>23</v>
      </c>
      <c r="H2447" s="31" t="s">
        <v>142</v>
      </c>
      <c r="I2447" s="31"/>
      <c r="J2447" s="31"/>
      <c r="K2447" s="31"/>
      <c r="L2447" s="31"/>
      <c r="M2447" s="31"/>
      <c r="N2447" s="31"/>
      <c r="O2447" s="31"/>
      <c r="P2447" s="31"/>
      <c r="Q2447" s="31"/>
      <c r="R2447" s="31"/>
      <c r="S2447" s="31"/>
      <c r="T2447" s="31" t="s">
        <v>16793</v>
      </c>
      <c r="U2447" s="31" t="s">
        <v>16794</v>
      </c>
      <c r="V2447" s="31"/>
      <c r="W2447" s="31"/>
      <c r="X2447" s="31"/>
      <c r="Y2447" s="31"/>
      <c r="Z2447" s="31"/>
    </row>
    <row r="2448" ht="22.5" customHeight="1">
      <c r="A2448" s="30" t="s">
        <v>16795</v>
      </c>
      <c r="B2448" s="31" t="s">
        <v>16796</v>
      </c>
      <c r="C2448" s="33"/>
      <c r="D2448" s="31" t="s">
        <v>16797</v>
      </c>
      <c r="E2448" s="31" t="s">
        <v>16798</v>
      </c>
      <c r="F2448" s="31" t="s">
        <v>16799</v>
      </c>
      <c r="G2448" s="31" t="s">
        <v>23</v>
      </c>
      <c r="H2448" s="31" t="s">
        <v>142</v>
      </c>
      <c r="I2448" s="31" t="s">
        <v>16800</v>
      </c>
      <c r="J2448" s="31" t="s">
        <v>84</v>
      </c>
      <c r="K2448" s="31" t="s">
        <v>85</v>
      </c>
      <c r="L2448" s="31" t="s">
        <v>280</v>
      </c>
      <c r="M2448" s="31" t="s">
        <v>88</v>
      </c>
      <c r="N2448" s="31" t="s">
        <v>89</v>
      </c>
      <c r="O2448" s="31" t="s">
        <v>16801</v>
      </c>
      <c r="P2448" s="31" t="s">
        <v>2884</v>
      </c>
      <c r="Q2448" s="30" t="s">
        <v>16802</v>
      </c>
      <c r="R2448" s="31" t="s">
        <v>93</v>
      </c>
      <c r="S2448" s="31" t="s">
        <v>3723</v>
      </c>
      <c r="T2448" s="31" t="s">
        <v>16803</v>
      </c>
      <c r="U2448" s="31" t="s">
        <v>16804</v>
      </c>
      <c r="V2448" s="31"/>
      <c r="W2448" s="31"/>
      <c r="X2448" s="31"/>
      <c r="Y2448" s="31"/>
      <c r="Z2448" s="31"/>
    </row>
    <row r="2449" ht="22.5" customHeight="1">
      <c r="A2449" s="30" t="s">
        <v>16805</v>
      </c>
      <c r="B2449" s="31" t="s">
        <v>16806</v>
      </c>
      <c r="C2449" s="33"/>
      <c r="D2449" s="31" t="s">
        <v>16807</v>
      </c>
      <c r="E2449" s="31" t="s">
        <v>16808</v>
      </c>
      <c r="F2449" s="31"/>
      <c r="G2449" s="31" t="s">
        <v>23</v>
      </c>
      <c r="H2449" s="31" t="s">
        <v>142</v>
      </c>
      <c r="I2449" s="31"/>
      <c r="J2449" s="31"/>
      <c r="K2449" s="31"/>
      <c r="L2449" s="31"/>
      <c r="M2449" s="31"/>
      <c r="N2449" s="31"/>
      <c r="O2449" s="31"/>
      <c r="P2449" s="31"/>
      <c r="Q2449" s="31"/>
      <c r="R2449" s="31"/>
      <c r="S2449" s="31"/>
      <c r="T2449" s="31" t="s">
        <v>16809</v>
      </c>
      <c r="U2449" s="31" t="s">
        <v>16810</v>
      </c>
      <c r="V2449" s="31"/>
      <c r="W2449" s="31"/>
      <c r="X2449" s="31"/>
      <c r="Y2449" s="31"/>
      <c r="Z2449" s="31"/>
    </row>
    <row r="2450" ht="22.5" customHeight="1">
      <c r="A2450" s="30" t="s">
        <v>16811</v>
      </c>
      <c r="B2450" s="31" t="s">
        <v>9063</v>
      </c>
      <c r="C2450" s="33"/>
      <c r="D2450" s="31" t="s">
        <v>16812</v>
      </c>
      <c r="E2450" s="31" t="s">
        <v>16813</v>
      </c>
      <c r="F2450" s="31" t="s">
        <v>16814</v>
      </c>
      <c r="G2450" s="31" t="s">
        <v>23</v>
      </c>
      <c r="H2450" s="31" t="s">
        <v>142</v>
      </c>
      <c r="I2450" s="31" t="s">
        <v>1290</v>
      </c>
      <c r="J2450" s="31" t="s">
        <v>377</v>
      </c>
      <c r="K2450" s="31" t="s">
        <v>85</v>
      </c>
      <c r="L2450" s="31" t="s">
        <v>226</v>
      </c>
      <c r="M2450" s="39" t="s">
        <v>227</v>
      </c>
      <c r="N2450" s="39" t="s">
        <v>393</v>
      </c>
      <c r="O2450" s="31"/>
      <c r="P2450" s="31"/>
      <c r="Q2450" s="31"/>
      <c r="R2450" s="31" t="s">
        <v>93</v>
      </c>
      <c r="S2450" s="31" t="s">
        <v>94</v>
      </c>
      <c r="T2450" s="31" t="s">
        <v>16815</v>
      </c>
      <c r="U2450" s="31" t="s">
        <v>16816</v>
      </c>
      <c r="V2450" s="31"/>
      <c r="W2450" s="31"/>
      <c r="X2450" s="31"/>
      <c r="Y2450" s="31"/>
      <c r="Z2450" s="31"/>
    </row>
    <row r="2451" ht="22.5" customHeight="1">
      <c r="A2451" s="30" t="s">
        <v>16817</v>
      </c>
      <c r="B2451" s="31" t="s">
        <v>16818</v>
      </c>
      <c r="C2451" s="33"/>
      <c r="D2451" s="31" t="s">
        <v>16819</v>
      </c>
      <c r="E2451" s="31" t="s">
        <v>16820</v>
      </c>
      <c r="F2451" s="31" t="s">
        <v>16821</v>
      </c>
      <c r="G2451" s="31" t="s">
        <v>23</v>
      </c>
      <c r="H2451" s="31" t="s">
        <v>142</v>
      </c>
      <c r="I2451" s="31" t="s">
        <v>2296</v>
      </c>
      <c r="J2451" s="31" t="s">
        <v>84</v>
      </c>
      <c r="K2451" s="31" t="s">
        <v>107</v>
      </c>
      <c r="L2451" s="31" t="s">
        <v>654</v>
      </c>
      <c r="M2451" s="31" t="s">
        <v>120</v>
      </c>
      <c r="N2451" s="31" t="s">
        <v>88</v>
      </c>
      <c r="O2451" s="31"/>
      <c r="P2451" s="31"/>
      <c r="Q2451" s="30" t="s">
        <v>16822</v>
      </c>
      <c r="R2451" s="31" t="s">
        <v>93</v>
      </c>
      <c r="S2451" s="31" t="s">
        <v>689</v>
      </c>
      <c r="T2451" s="31" t="s">
        <v>16823</v>
      </c>
      <c r="U2451" s="31" t="s">
        <v>16824</v>
      </c>
      <c r="V2451" s="31"/>
      <c r="W2451" s="31"/>
      <c r="X2451" s="31"/>
      <c r="Y2451" s="31"/>
      <c r="Z2451" s="31"/>
    </row>
    <row r="2452" ht="22.5" customHeight="1">
      <c r="A2452" s="30" t="s">
        <v>16825</v>
      </c>
      <c r="B2452" s="31" t="s">
        <v>16826</v>
      </c>
      <c r="C2452" s="33"/>
      <c r="D2452" s="31" t="s">
        <v>16827</v>
      </c>
      <c r="E2452" s="31" t="s">
        <v>16828</v>
      </c>
      <c r="F2452" s="31"/>
      <c r="G2452" s="31" t="s">
        <v>23</v>
      </c>
      <c r="H2452" s="31" t="s">
        <v>142</v>
      </c>
      <c r="I2452" s="31" t="s">
        <v>1034</v>
      </c>
      <c r="J2452" s="31" t="s">
        <v>84</v>
      </c>
      <c r="K2452" s="31" t="s">
        <v>107</v>
      </c>
      <c r="L2452" s="31" t="s">
        <v>86</v>
      </c>
      <c r="M2452" s="31" t="s">
        <v>120</v>
      </c>
      <c r="N2452" s="31" t="s">
        <v>88</v>
      </c>
      <c r="O2452" s="31" t="s">
        <v>16829</v>
      </c>
      <c r="P2452" s="31" t="s">
        <v>109</v>
      </c>
      <c r="Q2452" s="31"/>
      <c r="R2452" s="31" t="s">
        <v>93</v>
      </c>
      <c r="S2452" s="31" t="s">
        <v>3723</v>
      </c>
      <c r="T2452" s="31" t="s">
        <v>16830</v>
      </c>
      <c r="U2452" s="31" t="s">
        <v>16831</v>
      </c>
      <c r="V2452" s="30" t="s">
        <v>16832</v>
      </c>
      <c r="W2452" s="31"/>
      <c r="X2452" s="31"/>
      <c r="Y2452" s="31"/>
      <c r="Z2452" s="31"/>
    </row>
    <row r="2453" ht="22.5" customHeight="1">
      <c r="A2453" s="30" t="s">
        <v>16833</v>
      </c>
      <c r="B2453" s="31" t="s">
        <v>16834</v>
      </c>
      <c r="C2453" s="33"/>
      <c r="D2453" s="31" t="s">
        <v>16835</v>
      </c>
      <c r="E2453" s="31" t="s">
        <v>16836</v>
      </c>
      <c r="F2453" s="31" t="s">
        <v>16837</v>
      </c>
      <c r="G2453" s="31" t="s">
        <v>23</v>
      </c>
      <c r="H2453" s="31" t="s">
        <v>142</v>
      </c>
      <c r="I2453" s="31" t="s">
        <v>1242</v>
      </c>
      <c r="J2453" s="31" t="s">
        <v>377</v>
      </c>
      <c r="K2453" s="31" t="s">
        <v>85</v>
      </c>
      <c r="L2453" s="31" t="s">
        <v>86</v>
      </c>
      <c r="M2453" s="31" t="s">
        <v>41</v>
      </c>
      <c r="N2453" s="31" t="s">
        <v>152</v>
      </c>
      <c r="O2453" s="31"/>
      <c r="P2453" s="31"/>
      <c r="Q2453" s="31"/>
      <c r="R2453" s="31" t="s">
        <v>93</v>
      </c>
      <c r="S2453" s="31" t="s">
        <v>94</v>
      </c>
      <c r="T2453" s="31" t="s">
        <v>16838</v>
      </c>
      <c r="U2453" s="31" t="s">
        <v>16839</v>
      </c>
      <c r="V2453" s="31"/>
      <c r="W2453" s="31"/>
      <c r="X2453" s="31"/>
      <c r="Y2453" s="31"/>
      <c r="Z2453" s="31"/>
    </row>
    <row r="2454" ht="22.5" customHeight="1">
      <c r="A2454" s="30" t="s">
        <v>16840</v>
      </c>
      <c r="B2454" s="31" t="s">
        <v>16841</v>
      </c>
      <c r="C2454" s="33"/>
      <c r="D2454" s="31" t="s">
        <v>16842</v>
      </c>
      <c r="E2454" s="31" t="s">
        <v>16843</v>
      </c>
      <c r="F2454" s="31"/>
      <c r="G2454" s="31" t="s">
        <v>23</v>
      </c>
      <c r="H2454" s="31" t="s">
        <v>142</v>
      </c>
      <c r="I2454" s="31" t="s">
        <v>6085</v>
      </c>
      <c r="J2454" s="31" t="s">
        <v>84</v>
      </c>
      <c r="K2454" s="31" t="s">
        <v>107</v>
      </c>
      <c r="L2454" s="31" t="s">
        <v>86</v>
      </c>
      <c r="M2454" s="31" t="s">
        <v>108</v>
      </c>
      <c r="N2454" s="31" t="s">
        <v>101</v>
      </c>
      <c r="O2454" s="31" t="s">
        <v>16844</v>
      </c>
      <c r="P2454" s="31"/>
      <c r="Q2454" s="30" t="s">
        <v>16845</v>
      </c>
      <c r="R2454" s="31" t="s">
        <v>93</v>
      </c>
      <c r="S2454" s="31" t="s">
        <v>4554</v>
      </c>
      <c r="T2454" s="31" t="s">
        <v>16846</v>
      </c>
      <c r="U2454" s="31" t="s">
        <v>16847</v>
      </c>
      <c r="V2454" s="30" t="s">
        <v>16848</v>
      </c>
      <c r="W2454" s="31"/>
      <c r="X2454" s="31"/>
      <c r="Y2454" s="31"/>
      <c r="Z2454" s="31"/>
    </row>
    <row r="2455" ht="22.5" customHeight="1">
      <c r="A2455" s="30" t="s">
        <v>16849</v>
      </c>
      <c r="B2455" s="39" t="s">
        <v>4165</v>
      </c>
      <c r="C2455" s="32" t="s">
        <v>0</v>
      </c>
      <c r="D2455" s="31" t="s">
        <v>16850</v>
      </c>
      <c r="E2455" s="31" t="s">
        <v>16851</v>
      </c>
      <c r="F2455" s="31"/>
      <c r="G2455" s="31" t="s">
        <v>23</v>
      </c>
      <c r="H2455" s="31" t="s">
        <v>142</v>
      </c>
      <c r="I2455" s="31" t="s">
        <v>935</v>
      </c>
      <c r="J2455" s="31" t="s">
        <v>84</v>
      </c>
      <c r="K2455" s="31" t="s">
        <v>173</v>
      </c>
      <c r="L2455" s="31" t="s">
        <v>86</v>
      </c>
      <c r="M2455" s="39" t="s">
        <v>227</v>
      </c>
      <c r="N2455" s="39" t="s">
        <v>393</v>
      </c>
      <c r="O2455" s="31"/>
      <c r="P2455" s="31"/>
      <c r="Q2455" s="31"/>
      <c r="R2455" s="31"/>
      <c r="S2455" s="31"/>
      <c r="T2455" s="31" t="s">
        <v>16852</v>
      </c>
      <c r="U2455" s="31" t="s">
        <v>16853</v>
      </c>
      <c r="V2455" s="31"/>
      <c r="W2455" s="31"/>
      <c r="X2455" s="31"/>
      <c r="Y2455" s="31"/>
      <c r="Z2455" s="31"/>
    </row>
    <row r="2456" ht="22.5" customHeight="1">
      <c r="A2456" s="30" t="s">
        <v>16854</v>
      </c>
      <c r="B2456" s="39" t="s">
        <v>16855</v>
      </c>
      <c r="C2456" s="33"/>
      <c r="D2456" s="31" t="s">
        <v>16856</v>
      </c>
      <c r="E2456" s="31" t="s">
        <v>16857</v>
      </c>
      <c r="F2456" s="31" t="s">
        <v>16858</v>
      </c>
      <c r="G2456" s="31" t="s">
        <v>23</v>
      </c>
      <c r="H2456" s="31" t="s">
        <v>142</v>
      </c>
      <c r="I2456" s="31" t="s">
        <v>271</v>
      </c>
      <c r="J2456" s="31" t="s">
        <v>84</v>
      </c>
      <c r="K2456" s="31" t="s">
        <v>85</v>
      </c>
      <c r="L2456" s="31" t="s">
        <v>86</v>
      </c>
      <c r="M2456" s="31" t="s">
        <v>41</v>
      </c>
      <c r="N2456" s="31" t="s">
        <v>120</v>
      </c>
      <c r="O2456" s="31"/>
      <c r="P2456" s="31"/>
      <c r="Q2456" s="31"/>
      <c r="R2456" s="31" t="s">
        <v>93</v>
      </c>
      <c r="S2456" s="31" t="s">
        <v>94</v>
      </c>
      <c r="T2456" s="31" t="s">
        <v>16859</v>
      </c>
      <c r="U2456" s="31" t="s">
        <v>16853</v>
      </c>
      <c r="V2456" s="31"/>
      <c r="W2456" s="31"/>
      <c r="X2456" s="31"/>
      <c r="Y2456" s="31"/>
      <c r="Z2456" s="31"/>
    </row>
    <row r="2457" ht="22.5" customHeight="1">
      <c r="A2457" s="30" t="s">
        <v>16860</v>
      </c>
      <c r="B2457" s="31" t="s">
        <v>16861</v>
      </c>
      <c r="C2457" s="33"/>
      <c r="D2457" s="31" t="s">
        <v>16862</v>
      </c>
      <c r="E2457" s="31" t="s">
        <v>16863</v>
      </c>
      <c r="F2457" s="31" t="s">
        <v>16864</v>
      </c>
      <c r="G2457" s="31" t="s">
        <v>23</v>
      </c>
      <c r="H2457" s="31" t="s">
        <v>142</v>
      </c>
      <c r="I2457" s="31" t="s">
        <v>336</v>
      </c>
      <c r="J2457" s="31" t="s">
        <v>84</v>
      </c>
      <c r="K2457" s="31" t="s">
        <v>85</v>
      </c>
      <c r="L2457" s="31" t="s">
        <v>654</v>
      </c>
      <c r="M2457" s="31" t="s">
        <v>210</v>
      </c>
      <c r="N2457" s="31" t="s">
        <v>152</v>
      </c>
      <c r="O2457" s="31"/>
      <c r="P2457" s="31" t="s">
        <v>1785</v>
      </c>
      <c r="Q2457" s="31"/>
      <c r="R2457" s="31" t="s">
        <v>93</v>
      </c>
      <c r="S2457" s="31" t="s">
        <v>94</v>
      </c>
      <c r="T2457" s="31" t="s">
        <v>16865</v>
      </c>
      <c r="U2457" s="31" t="s">
        <v>16866</v>
      </c>
      <c r="V2457" s="31"/>
      <c r="W2457" s="31"/>
      <c r="X2457" s="31"/>
      <c r="Y2457" s="31"/>
      <c r="Z2457" s="31"/>
    </row>
    <row r="2458" ht="22.5" customHeight="1">
      <c r="A2458" s="30" t="s">
        <v>16867</v>
      </c>
      <c r="B2458" s="31" t="s">
        <v>16868</v>
      </c>
      <c r="C2458" s="33"/>
      <c r="D2458" s="31" t="s">
        <v>16869</v>
      </c>
      <c r="E2458" s="31" t="s">
        <v>16870</v>
      </c>
      <c r="F2458" s="31" t="s">
        <v>16871</v>
      </c>
      <c r="G2458" s="31" t="s">
        <v>23</v>
      </c>
      <c r="H2458" s="31" t="s">
        <v>142</v>
      </c>
      <c r="I2458" s="31" t="s">
        <v>465</v>
      </c>
      <c r="J2458" s="31" t="s">
        <v>377</v>
      </c>
      <c r="K2458" s="31" t="s">
        <v>173</v>
      </c>
      <c r="L2458" s="31" t="s">
        <v>86</v>
      </c>
      <c r="M2458" s="31" t="s">
        <v>41</v>
      </c>
      <c r="N2458" s="31" t="s">
        <v>120</v>
      </c>
      <c r="O2458" s="31"/>
      <c r="P2458" s="31"/>
      <c r="Q2458" s="31"/>
      <c r="R2458" s="31" t="s">
        <v>93</v>
      </c>
      <c r="S2458" s="31" t="s">
        <v>94</v>
      </c>
      <c r="T2458" s="31" t="s">
        <v>16872</v>
      </c>
      <c r="U2458" s="31" t="s">
        <v>16873</v>
      </c>
      <c r="V2458" s="31"/>
      <c r="W2458" s="31"/>
      <c r="X2458" s="31"/>
      <c r="Y2458" s="31"/>
      <c r="Z2458" s="31"/>
    </row>
    <row r="2459" ht="22.5" customHeight="1">
      <c r="A2459" s="30" t="s">
        <v>16874</v>
      </c>
      <c r="B2459" s="31" t="s">
        <v>16875</v>
      </c>
      <c r="C2459" s="33"/>
      <c r="D2459" s="31" t="s">
        <v>16876</v>
      </c>
      <c r="E2459" s="31" t="s">
        <v>16877</v>
      </c>
      <c r="F2459" s="31"/>
      <c r="G2459" s="31" t="s">
        <v>23</v>
      </c>
      <c r="H2459" s="31" t="s">
        <v>142</v>
      </c>
      <c r="I2459" s="31" t="s">
        <v>1722</v>
      </c>
      <c r="J2459" s="31" t="s">
        <v>84</v>
      </c>
      <c r="K2459" s="31" t="s">
        <v>107</v>
      </c>
      <c r="L2459" s="31" t="s">
        <v>280</v>
      </c>
      <c r="M2459" s="31" t="s">
        <v>41</v>
      </c>
      <c r="N2459" s="31" t="s">
        <v>152</v>
      </c>
      <c r="O2459" s="31"/>
      <c r="P2459" s="31"/>
      <c r="Q2459" s="31"/>
      <c r="R2459" s="31"/>
      <c r="S2459" s="31"/>
      <c r="T2459" s="31" t="s">
        <v>16878</v>
      </c>
      <c r="U2459" s="31" t="s">
        <v>16879</v>
      </c>
      <c r="V2459" s="31"/>
      <c r="W2459" s="31"/>
      <c r="X2459" s="31"/>
      <c r="Y2459" s="31"/>
      <c r="Z2459" s="31"/>
    </row>
    <row r="2460" ht="22.5" customHeight="1">
      <c r="A2460" s="30" t="s">
        <v>16880</v>
      </c>
      <c r="B2460" s="31" t="s">
        <v>16881</v>
      </c>
      <c r="C2460" s="33"/>
      <c r="D2460" s="31" t="s">
        <v>16882</v>
      </c>
      <c r="E2460" s="31" t="s">
        <v>16883</v>
      </c>
      <c r="F2460" s="31"/>
      <c r="G2460" s="31" t="s">
        <v>42</v>
      </c>
      <c r="H2460" s="31" t="s">
        <v>142</v>
      </c>
      <c r="I2460" s="31" t="s">
        <v>119</v>
      </c>
      <c r="J2460" s="31" t="s">
        <v>84</v>
      </c>
      <c r="K2460" s="31" t="s">
        <v>85</v>
      </c>
      <c r="L2460" s="31" t="s">
        <v>86</v>
      </c>
      <c r="M2460" s="31" t="s">
        <v>52</v>
      </c>
      <c r="N2460" s="31" t="s">
        <v>569</v>
      </c>
      <c r="O2460" s="31"/>
      <c r="P2460" s="31"/>
      <c r="Q2460" s="31"/>
      <c r="R2460" s="31"/>
      <c r="S2460" s="31"/>
      <c r="T2460" s="31" t="s">
        <v>16884</v>
      </c>
      <c r="U2460" s="31" t="s">
        <v>16885</v>
      </c>
      <c r="V2460" s="31"/>
      <c r="W2460" s="31"/>
      <c r="X2460" s="31"/>
      <c r="Y2460" s="31"/>
      <c r="Z2460" s="31"/>
    </row>
    <row r="2461" ht="22.5" customHeight="1">
      <c r="A2461" s="30" t="s">
        <v>16886</v>
      </c>
      <c r="B2461" s="31" t="s">
        <v>16887</v>
      </c>
      <c r="C2461" s="33"/>
      <c r="D2461" s="31" t="s">
        <v>16888</v>
      </c>
      <c r="E2461" s="31" t="s">
        <v>16889</v>
      </c>
      <c r="F2461" s="31" t="s">
        <v>16890</v>
      </c>
      <c r="G2461" s="31" t="s">
        <v>42</v>
      </c>
      <c r="H2461" s="31" t="s">
        <v>142</v>
      </c>
      <c r="I2461" s="31" t="s">
        <v>725</v>
      </c>
      <c r="J2461" s="31" t="s">
        <v>84</v>
      </c>
      <c r="K2461" s="31" t="s">
        <v>107</v>
      </c>
      <c r="L2461" s="31" t="s">
        <v>280</v>
      </c>
      <c r="M2461" s="39" t="s">
        <v>393</v>
      </c>
      <c r="N2461" s="31" t="s">
        <v>344</v>
      </c>
      <c r="O2461" s="31"/>
      <c r="P2461" s="31" t="s">
        <v>3310</v>
      </c>
      <c r="Q2461" s="31"/>
      <c r="R2461" s="31" t="s">
        <v>93</v>
      </c>
      <c r="S2461" s="31" t="s">
        <v>94</v>
      </c>
      <c r="T2461" s="31" t="s">
        <v>16891</v>
      </c>
      <c r="U2461" s="31" t="s">
        <v>16892</v>
      </c>
      <c r="V2461" s="31"/>
      <c r="W2461" s="31"/>
      <c r="X2461" s="31"/>
      <c r="Y2461" s="31"/>
      <c r="Z2461" s="31"/>
    </row>
    <row r="2462" ht="22.5" customHeight="1">
      <c r="A2462" s="30" t="s">
        <v>16893</v>
      </c>
      <c r="B2462" s="39" t="s">
        <v>16894</v>
      </c>
      <c r="C2462" s="33"/>
      <c r="D2462" s="31" t="s">
        <v>16895</v>
      </c>
      <c r="E2462" s="31" t="s">
        <v>16896</v>
      </c>
      <c r="F2462" s="31"/>
      <c r="G2462" s="31" t="s">
        <v>23</v>
      </c>
      <c r="H2462" s="31" t="s">
        <v>142</v>
      </c>
      <c r="I2462" s="31" t="s">
        <v>143</v>
      </c>
      <c r="J2462" s="31" t="s">
        <v>84</v>
      </c>
      <c r="K2462" s="31"/>
      <c r="L2462" s="31"/>
      <c r="M2462" s="39" t="s">
        <v>227</v>
      </c>
      <c r="N2462" s="39" t="s">
        <v>228</v>
      </c>
      <c r="O2462" s="31"/>
      <c r="P2462" s="31"/>
      <c r="Q2462" s="31"/>
      <c r="R2462" s="31"/>
      <c r="S2462" s="31"/>
      <c r="T2462" s="31" t="s">
        <v>16897</v>
      </c>
      <c r="U2462" s="31" t="s">
        <v>16898</v>
      </c>
      <c r="V2462" s="31"/>
      <c r="W2462" s="31"/>
      <c r="X2462" s="31"/>
      <c r="Y2462" s="31"/>
      <c r="Z2462" s="31"/>
    </row>
    <row r="2463" ht="22.5" customHeight="1">
      <c r="A2463" s="30" t="s">
        <v>16899</v>
      </c>
      <c r="B2463" s="39" t="s">
        <v>16900</v>
      </c>
      <c r="C2463" s="33"/>
      <c r="D2463" s="31" t="s">
        <v>16901</v>
      </c>
      <c r="E2463" s="31" t="s">
        <v>16902</v>
      </c>
      <c r="F2463" s="31"/>
      <c r="G2463" s="31" t="s">
        <v>23</v>
      </c>
      <c r="H2463" s="31" t="s">
        <v>142</v>
      </c>
      <c r="I2463" s="31" t="s">
        <v>1699</v>
      </c>
      <c r="J2463" s="31" t="s">
        <v>84</v>
      </c>
      <c r="K2463" s="31" t="s">
        <v>107</v>
      </c>
      <c r="L2463" s="31" t="s">
        <v>86</v>
      </c>
      <c r="M2463" s="31" t="s">
        <v>88</v>
      </c>
      <c r="N2463" s="31" t="s">
        <v>576</v>
      </c>
      <c r="O2463" s="31"/>
      <c r="P2463" s="31"/>
      <c r="Q2463" s="31"/>
      <c r="R2463" s="31"/>
      <c r="S2463" s="31"/>
      <c r="T2463" s="31" t="s">
        <v>16903</v>
      </c>
      <c r="U2463" s="31" t="s">
        <v>16898</v>
      </c>
      <c r="V2463" s="31"/>
      <c r="W2463" s="31"/>
      <c r="X2463" s="31"/>
      <c r="Y2463" s="31"/>
      <c r="Z2463" s="31"/>
    </row>
    <row r="2464" ht="22.5" customHeight="1">
      <c r="A2464" s="30" t="s">
        <v>16904</v>
      </c>
      <c r="B2464" s="39" t="s">
        <v>16905</v>
      </c>
      <c r="C2464" s="33"/>
      <c r="D2464" s="31" t="s">
        <v>16906</v>
      </c>
      <c r="E2464" s="31" t="s">
        <v>16907</v>
      </c>
      <c r="F2464" s="31"/>
      <c r="G2464" s="31" t="s">
        <v>23</v>
      </c>
      <c r="H2464" s="31" t="s">
        <v>142</v>
      </c>
      <c r="I2464" s="31" t="s">
        <v>1034</v>
      </c>
      <c r="J2464" s="31" t="s">
        <v>84</v>
      </c>
      <c r="K2464" s="31" t="s">
        <v>107</v>
      </c>
      <c r="L2464" s="31" t="s">
        <v>86</v>
      </c>
      <c r="M2464" s="31" t="s">
        <v>502</v>
      </c>
      <c r="N2464" s="31" t="s">
        <v>344</v>
      </c>
      <c r="O2464" s="31"/>
      <c r="P2464" s="31"/>
      <c r="Q2464" s="31"/>
      <c r="R2464" s="31"/>
      <c r="S2464" s="31"/>
      <c r="T2464" s="31" t="s">
        <v>16908</v>
      </c>
      <c r="U2464" s="31" t="s">
        <v>16909</v>
      </c>
      <c r="V2464" s="31"/>
      <c r="W2464" s="31"/>
      <c r="X2464" s="31"/>
      <c r="Y2464" s="31"/>
      <c r="Z2464" s="31"/>
    </row>
    <row r="2465" ht="22.5" customHeight="1">
      <c r="A2465" s="30" t="s">
        <v>16910</v>
      </c>
      <c r="B2465" s="39" t="s">
        <v>16911</v>
      </c>
      <c r="C2465" s="33"/>
      <c r="D2465" s="31" t="s">
        <v>16912</v>
      </c>
      <c r="E2465" s="31" t="s">
        <v>16913</v>
      </c>
      <c r="F2465" s="31"/>
      <c r="G2465" s="31" t="s">
        <v>23</v>
      </c>
      <c r="H2465" s="31" t="s">
        <v>142</v>
      </c>
      <c r="I2465" s="31" t="s">
        <v>264</v>
      </c>
      <c r="J2465" s="31" t="s">
        <v>84</v>
      </c>
      <c r="K2465" s="31" t="s">
        <v>85</v>
      </c>
      <c r="L2465" s="31" t="s">
        <v>86</v>
      </c>
      <c r="M2465" s="31" t="s">
        <v>120</v>
      </c>
      <c r="N2465" s="31" t="s">
        <v>88</v>
      </c>
      <c r="O2465" s="31"/>
      <c r="P2465" s="31" t="s">
        <v>628</v>
      </c>
      <c r="Q2465" s="31"/>
      <c r="R2465" s="31"/>
      <c r="S2465" s="31" t="s">
        <v>16914</v>
      </c>
      <c r="T2465" s="31" t="s">
        <v>16915</v>
      </c>
      <c r="U2465" s="31" t="s">
        <v>16909</v>
      </c>
      <c r="V2465" s="30" t="s">
        <v>16916</v>
      </c>
      <c r="W2465" s="31"/>
      <c r="X2465" s="31"/>
      <c r="Y2465" s="31"/>
      <c r="Z2465" s="31"/>
    </row>
    <row r="2466" ht="22.5" customHeight="1">
      <c r="A2466" s="30" t="s">
        <v>16917</v>
      </c>
      <c r="B2466" s="31" t="s">
        <v>16918</v>
      </c>
      <c r="C2466" s="33"/>
      <c r="D2466" s="31" t="s">
        <v>16919</v>
      </c>
      <c r="E2466" s="31" t="s">
        <v>16920</v>
      </c>
      <c r="F2466" s="31" t="s">
        <v>16921</v>
      </c>
      <c r="G2466" s="31" t="s">
        <v>23</v>
      </c>
      <c r="H2466" s="31" t="s">
        <v>142</v>
      </c>
      <c r="I2466" s="31" t="s">
        <v>814</v>
      </c>
      <c r="J2466" s="31" t="s">
        <v>84</v>
      </c>
      <c r="K2466" s="31" t="s">
        <v>85</v>
      </c>
      <c r="L2466" s="31" t="s">
        <v>280</v>
      </c>
      <c r="M2466" s="31" t="s">
        <v>41</v>
      </c>
      <c r="N2466" s="31" t="s">
        <v>120</v>
      </c>
      <c r="O2466" s="31"/>
      <c r="P2466" s="31" t="s">
        <v>503</v>
      </c>
      <c r="Q2466" s="31"/>
      <c r="R2466" s="31" t="s">
        <v>93</v>
      </c>
      <c r="S2466" s="31" t="s">
        <v>94</v>
      </c>
      <c r="T2466" s="31" t="s">
        <v>16922</v>
      </c>
      <c r="U2466" s="31" t="s">
        <v>16923</v>
      </c>
      <c r="V2466" s="31"/>
      <c r="W2466" s="31"/>
      <c r="X2466" s="31"/>
      <c r="Y2466" s="31"/>
      <c r="Z2466" s="31"/>
    </row>
    <row r="2467" ht="22.5" customHeight="1">
      <c r="A2467" s="30" t="s">
        <v>16924</v>
      </c>
      <c r="B2467" s="31" t="s">
        <v>16925</v>
      </c>
      <c r="C2467" s="33"/>
      <c r="D2467" s="31" t="s">
        <v>16926</v>
      </c>
      <c r="E2467" s="31" t="s">
        <v>16927</v>
      </c>
      <c r="F2467" s="31"/>
      <c r="G2467" s="31" t="s">
        <v>23</v>
      </c>
      <c r="H2467" s="31" t="s">
        <v>142</v>
      </c>
      <c r="I2467" s="31" t="s">
        <v>336</v>
      </c>
      <c r="J2467" s="31" t="s">
        <v>84</v>
      </c>
      <c r="K2467" s="31" t="s">
        <v>85</v>
      </c>
      <c r="L2467" s="31" t="s">
        <v>280</v>
      </c>
      <c r="M2467" s="31" t="s">
        <v>41</v>
      </c>
      <c r="N2467" s="31" t="s">
        <v>152</v>
      </c>
      <c r="O2467" s="31"/>
      <c r="P2467" s="31"/>
      <c r="Q2467" s="31"/>
      <c r="R2467" s="31"/>
      <c r="S2467" s="31"/>
      <c r="T2467" s="31" t="s">
        <v>16928</v>
      </c>
      <c r="U2467" s="31" t="s">
        <v>16929</v>
      </c>
      <c r="V2467" s="31"/>
      <c r="W2467" s="31"/>
      <c r="X2467" s="31"/>
      <c r="Y2467" s="31"/>
      <c r="Z2467" s="31"/>
    </row>
    <row r="2468" ht="22.5" customHeight="1">
      <c r="A2468" s="30" t="s">
        <v>16930</v>
      </c>
      <c r="B2468" s="31" t="s">
        <v>16931</v>
      </c>
      <c r="C2468" s="33"/>
      <c r="D2468" s="31" t="s">
        <v>16932</v>
      </c>
      <c r="E2468" s="31" t="s">
        <v>16933</v>
      </c>
      <c r="F2468" s="31" t="s">
        <v>16934</v>
      </c>
      <c r="G2468" s="31" t="s">
        <v>23</v>
      </c>
      <c r="H2468" s="31" t="s">
        <v>142</v>
      </c>
      <c r="I2468" s="31" t="s">
        <v>1290</v>
      </c>
      <c r="J2468" s="31" t="s">
        <v>84</v>
      </c>
      <c r="K2468" s="31" t="s">
        <v>107</v>
      </c>
      <c r="L2468" s="31" t="s">
        <v>280</v>
      </c>
      <c r="M2468" s="31" t="s">
        <v>41</v>
      </c>
      <c r="N2468" s="31" t="s">
        <v>120</v>
      </c>
      <c r="O2468" s="31"/>
      <c r="P2468" s="31"/>
      <c r="Q2468" s="31"/>
      <c r="R2468" s="31" t="s">
        <v>93</v>
      </c>
      <c r="S2468" s="31" t="s">
        <v>94</v>
      </c>
      <c r="T2468" s="31" t="s">
        <v>16935</v>
      </c>
      <c r="U2468" s="31" t="s">
        <v>16936</v>
      </c>
      <c r="V2468" s="31"/>
      <c r="W2468" s="31"/>
      <c r="X2468" s="31"/>
      <c r="Y2468" s="31"/>
      <c r="Z2468" s="31"/>
    </row>
    <row r="2469" ht="22.5" customHeight="1">
      <c r="A2469" s="30" t="s">
        <v>16937</v>
      </c>
      <c r="B2469" s="31" t="s">
        <v>16938</v>
      </c>
      <c r="C2469" s="33"/>
      <c r="D2469" s="31" t="s">
        <v>16939</v>
      </c>
      <c r="E2469" s="31" t="s">
        <v>16940</v>
      </c>
      <c r="F2469" s="31"/>
      <c r="G2469" s="31" t="s">
        <v>23</v>
      </c>
      <c r="H2469" s="31" t="s">
        <v>142</v>
      </c>
      <c r="I2469" s="31" t="s">
        <v>765</v>
      </c>
      <c r="J2469" s="31" t="s">
        <v>84</v>
      </c>
      <c r="K2469" s="31" t="s">
        <v>85</v>
      </c>
      <c r="L2469" s="31" t="s">
        <v>280</v>
      </c>
      <c r="M2469" s="31" t="s">
        <v>88</v>
      </c>
      <c r="N2469" s="31" t="s">
        <v>89</v>
      </c>
      <c r="O2469" s="31"/>
      <c r="P2469" s="31" t="s">
        <v>2884</v>
      </c>
      <c r="Q2469" s="31"/>
      <c r="R2469" s="31"/>
      <c r="S2469" s="31"/>
      <c r="T2469" s="31" t="s">
        <v>16941</v>
      </c>
      <c r="U2469" s="31" t="s">
        <v>16942</v>
      </c>
      <c r="V2469" s="30" t="s">
        <v>16943</v>
      </c>
      <c r="W2469" s="31"/>
      <c r="X2469" s="31"/>
      <c r="Y2469" s="31"/>
      <c r="Z2469" s="31"/>
    </row>
    <row r="2470" ht="22.5" customHeight="1">
      <c r="A2470" s="30" t="s">
        <v>16944</v>
      </c>
      <c r="B2470" s="39" t="s">
        <v>16945</v>
      </c>
      <c r="C2470" s="33"/>
      <c r="D2470" s="31" t="s">
        <v>16946</v>
      </c>
      <c r="E2470" s="31" t="s">
        <v>16947</v>
      </c>
      <c r="F2470" s="31" t="s">
        <v>16948</v>
      </c>
      <c r="G2470" s="31" t="s">
        <v>23</v>
      </c>
      <c r="H2470" s="31" t="s">
        <v>142</v>
      </c>
      <c r="I2470" s="31" t="s">
        <v>10227</v>
      </c>
      <c r="J2470" s="31" t="s">
        <v>84</v>
      </c>
      <c r="K2470" s="31" t="s">
        <v>173</v>
      </c>
      <c r="L2470" s="31" t="s">
        <v>280</v>
      </c>
      <c r="M2470" s="31" t="s">
        <v>542</v>
      </c>
      <c r="N2470" s="31" t="s">
        <v>210</v>
      </c>
      <c r="O2470" s="31"/>
      <c r="P2470" s="31"/>
      <c r="Q2470" s="31"/>
      <c r="R2470" s="31" t="s">
        <v>93</v>
      </c>
      <c r="S2470" s="31" t="s">
        <v>94</v>
      </c>
      <c r="T2470" s="31" t="s">
        <v>16949</v>
      </c>
      <c r="U2470" s="31" t="s">
        <v>16950</v>
      </c>
      <c r="V2470" s="31"/>
      <c r="W2470" s="31"/>
      <c r="X2470" s="31"/>
      <c r="Y2470" s="31"/>
      <c r="Z2470" s="31"/>
    </row>
    <row r="2471" ht="22.5" customHeight="1">
      <c r="A2471" s="30" t="s">
        <v>16951</v>
      </c>
      <c r="B2471" s="39" t="s">
        <v>16952</v>
      </c>
      <c r="C2471" s="33"/>
      <c r="D2471" s="31" t="s">
        <v>16953</v>
      </c>
      <c r="E2471" s="31" t="s">
        <v>16954</v>
      </c>
      <c r="F2471" s="31"/>
      <c r="G2471" s="31" t="s">
        <v>23</v>
      </c>
      <c r="H2471" s="31" t="s">
        <v>142</v>
      </c>
      <c r="I2471" s="31" t="s">
        <v>444</v>
      </c>
      <c r="J2471" s="31" t="s">
        <v>84</v>
      </c>
      <c r="K2471" s="31" t="s">
        <v>85</v>
      </c>
      <c r="L2471" s="31" t="s">
        <v>280</v>
      </c>
      <c r="M2471" s="31" t="s">
        <v>602</v>
      </c>
      <c r="N2471" s="31" t="s">
        <v>502</v>
      </c>
      <c r="O2471" s="31" t="s">
        <v>16955</v>
      </c>
      <c r="P2471" s="31" t="s">
        <v>2029</v>
      </c>
      <c r="Q2471" s="31"/>
      <c r="R2471" s="31" t="s">
        <v>93</v>
      </c>
      <c r="S2471" s="31" t="s">
        <v>946</v>
      </c>
      <c r="T2471" s="31" t="s">
        <v>16956</v>
      </c>
      <c r="U2471" s="31" t="s">
        <v>16950</v>
      </c>
      <c r="V2471" s="30" t="s">
        <v>16957</v>
      </c>
      <c r="W2471" s="31"/>
      <c r="X2471" s="31"/>
      <c r="Y2471" s="31"/>
      <c r="Z2471" s="31"/>
    </row>
    <row r="2472" ht="22.5" customHeight="1">
      <c r="A2472" s="30" t="s">
        <v>16958</v>
      </c>
      <c r="B2472" s="31" t="s">
        <v>16959</v>
      </c>
      <c r="C2472" s="33"/>
      <c r="D2472" s="31" t="s">
        <v>16960</v>
      </c>
      <c r="E2472" s="31" t="s">
        <v>16961</v>
      </c>
      <c r="F2472" s="31"/>
      <c r="G2472" s="31" t="s">
        <v>23</v>
      </c>
      <c r="H2472" s="31" t="s">
        <v>142</v>
      </c>
      <c r="I2472" s="31" t="s">
        <v>225</v>
      </c>
      <c r="J2472" s="31" t="s">
        <v>84</v>
      </c>
      <c r="K2472" s="31" t="s">
        <v>85</v>
      </c>
      <c r="L2472" s="31" t="s">
        <v>226</v>
      </c>
      <c r="M2472" s="31" t="s">
        <v>108</v>
      </c>
      <c r="N2472" s="31" t="s">
        <v>101</v>
      </c>
      <c r="O2472" s="31"/>
      <c r="P2472" s="31"/>
      <c r="Q2472" s="31"/>
      <c r="R2472" s="31"/>
      <c r="S2472" s="31"/>
      <c r="T2472" s="31" t="s">
        <v>16962</v>
      </c>
      <c r="U2472" s="31" t="s">
        <v>16963</v>
      </c>
      <c r="V2472" s="31"/>
      <c r="W2472" s="31"/>
      <c r="X2472" s="31"/>
      <c r="Y2472" s="31"/>
      <c r="Z2472" s="31"/>
    </row>
    <row r="2473" ht="22.5" customHeight="1">
      <c r="A2473" s="30" t="s">
        <v>16964</v>
      </c>
      <c r="B2473" s="31" t="s">
        <v>8958</v>
      </c>
      <c r="C2473" s="33"/>
      <c r="D2473" s="31" t="s">
        <v>16965</v>
      </c>
      <c r="E2473" s="31" t="s">
        <v>16966</v>
      </c>
      <c r="F2473" s="31" t="s">
        <v>16967</v>
      </c>
      <c r="G2473" s="31" t="s">
        <v>23</v>
      </c>
      <c r="H2473" s="31" t="s">
        <v>142</v>
      </c>
      <c r="I2473" s="31" t="s">
        <v>143</v>
      </c>
      <c r="J2473" s="31" t="s">
        <v>377</v>
      </c>
      <c r="K2473" s="31" t="s">
        <v>173</v>
      </c>
      <c r="L2473" s="31" t="s">
        <v>226</v>
      </c>
      <c r="M2473" s="31" t="s">
        <v>52</v>
      </c>
      <c r="N2473" s="31" t="s">
        <v>144</v>
      </c>
      <c r="O2473" s="31" t="s">
        <v>16968</v>
      </c>
      <c r="P2473" s="31" t="s">
        <v>361</v>
      </c>
      <c r="Q2473" s="31"/>
      <c r="R2473" s="31" t="s">
        <v>93</v>
      </c>
      <c r="S2473" s="31" t="s">
        <v>231</v>
      </c>
      <c r="T2473" s="31" t="s">
        <v>16969</v>
      </c>
      <c r="U2473" s="31" t="s">
        <v>16970</v>
      </c>
      <c r="V2473" s="31"/>
      <c r="W2473" s="31"/>
      <c r="X2473" s="31"/>
      <c r="Y2473" s="31"/>
      <c r="Z2473" s="31"/>
    </row>
    <row r="2474" ht="22.5" customHeight="1">
      <c r="A2474" s="30" t="s">
        <v>16971</v>
      </c>
      <c r="B2474" s="31" t="s">
        <v>8946</v>
      </c>
      <c r="C2474" s="33"/>
      <c r="D2474" s="31" t="s">
        <v>16972</v>
      </c>
      <c r="E2474" s="31" t="s">
        <v>16973</v>
      </c>
      <c r="F2474" s="31"/>
      <c r="G2474" s="31" t="s">
        <v>23</v>
      </c>
      <c r="H2474" s="31" t="s">
        <v>142</v>
      </c>
      <c r="I2474" s="31" t="s">
        <v>16974</v>
      </c>
      <c r="J2474" s="31" t="s">
        <v>84</v>
      </c>
      <c r="K2474" s="31" t="s">
        <v>85</v>
      </c>
      <c r="L2474" s="31" t="s">
        <v>226</v>
      </c>
      <c r="M2474" s="31" t="s">
        <v>52</v>
      </c>
      <c r="N2474" s="31" t="s">
        <v>144</v>
      </c>
      <c r="O2474" s="31"/>
      <c r="P2474" s="31"/>
      <c r="Q2474" s="31"/>
      <c r="R2474" s="31"/>
      <c r="S2474" s="31"/>
      <c r="T2474" s="31" t="s">
        <v>16975</v>
      </c>
      <c r="U2474" s="31" t="s">
        <v>16976</v>
      </c>
      <c r="V2474" s="31"/>
      <c r="W2474" s="31"/>
      <c r="X2474" s="31"/>
      <c r="Y2474" s="31"/>
      <c r="Z2474" s="31"/>
    </row>
    <row r="2475" ht="22.5" customHeight="1">
      <c r="A2475" s="30" t="s">
        <v>16977</v>
      </c>
      <c r="B2475" s="31" t="s">
        <v>16978</v>
      </c>
      <c r="C2475" s="33"/>
      <c r="D2475" s="31" t="s">
        <v>16979</v>
      </c>
      <c r="E2475" s="31" t="s">
        <v>16980</v>
      </c>
      <c r="F2475" s="31"/>
      <c r="G2475" s="31" t="s">
        <v>23</v>
      </c>
      <c r="H2475" s="31" t="s">
        <v>142</v>
      </c>
      <c r="I2475" s="31" t="s">
        <v>1722</v>
      </c>
      <c r="J2475" s="31" t="s">
        <v>377</v>
      </c>
      <c r="K2475" s="31" t="s">
        <v>85</v>
      </c>
      <c r="L2475" s="31" t="s">
        <v>86</v>
      </c>
      <c r="M2475" s="31" t="s">
        <v>88</v>
      </c>
      <c r="N2475" s="31" t="s">
        <v>89</v>
      </c>
      <c r="O2475" s="31"/>
      <c r="P2475" s="31"/>
      <c r="Q2475" s="31"/>
      <c r="R2475" s="31" t="s">
        <v>93</v>
      </c>
      <c r="S2475" s="31" t="s">
        <v>94</v>
      </c>
      <c r="T2475" s="31" t="s">
        <v>16981</v>
      </c>
      <c r="U2475" s="31" t="s">
        <v>16982</v>
      </c>
      <c r="V2475" s="31" t="s">
        <v>16983</v>
      </c>
      <c r="W2475" s="31"/>
      <c r="X2475" s="31"/>
      <c r="Y2475" s="31"/>
      <c r="Z2475" s="31"/>
    </row>
    <row r="2476" ht="22.5" customHeight="1">
      <c r="A2476" s="30" t="s">
        <v>16984</v>
      </c>
      <c r="B2476" s="31" t="s">
        <v>16985</v>
      </c>
      <c r="C2476" s="33"/>
      <c r="D2476" s="31" t="s">
        <v>16986</v>
      </c>
      <c r="E2476" s="31" t="s">
        <v>16987</v>
      </c>
      <c r="F2476" s="31" t="s">
        <v>16988</v>
      </c>
      <c r="G2476" s="31" t="s">
        <v>35</v>
      </c>
      <c r="H2476" s="31" t="s">
        <v>142</v>
      </c>
      <c r="I2476" s="31" t="s">
        <v>4402</v>
      </c>
      <c r="J2476" s="31" t="s">
        <v>84</v>
      </c>
      <c r="K2476" s="31" t="s">
        <v>173</v>
      </c>
      <c r="L2476" s="31" t="s">
        <v>280</v>
      </c>
      <c r="M2476" s="31" t="s">
        <v>120</v>
      </c>
      <c r="N2476" s="31" t="s">
        <v>41</v>
      </c>
      <c r="O2476" s="31"/>
      <c r="P2476" s="31" t="s">
        <v>1168</v>
      </c>
      <c r="Q2476" s="31"/>
      <c r="R2476" s="31"/>
      <c r="S2476" s="31"/>
      <c r="T2476" s="31" t="s">
        <v>16989</v>
      </c>
      <c r="U2476" s="31" t="s">
        <v>16990</v>
      </c>
      <c r="V2476" s="31"/>
      <c r="W2476" s="31"/>
      <c r="X2476" s="31"/>
      <c r="Y2476" s="31"/>
      <c r="Z2476" s="31"/>
    </row>
    <row r="2477" ht="22.5" customHeight="1">
      <c r="A2477" s="30" t="s">
        <v>16991</v>
      </c>
      <c r="B2477" s="31" t="s">
        <v>16992</v>
      </c>
      <c r="C2477" s="33"/>
      <c r="D2477" s="31" t="s">
        <v>16993</v>
      </c>
      <c r="E2477" s="31" t="s">
        <v>16994</v>
      </c>
      <c r="F2477" s="31"/>
      <c r="G2477" s="31" t="s">
        <v>25</v>
      </c>
      <c r="H2477" s="31" t="s">
        <v>142</v>
      </c>
      <c r="I2477" s="31" t="s">
        <v>1073</v>
      </c>
      <c r="J2477" s="31" t="s">
        <v>84</v>
      </c>
      <c r="K2477" s="31" t="s">
        <v>85</v>
      </c>
      <c r="L2477" s="31" t="s">
        <v>86</v>
      </c>
      <c r="M2477" s="31" t="s">
        <v>344</v>
      </c>
      <c r="N2477" s="31" t="s">
        <v>190</v>
      </c>
      <c r="O2477" s="31"/>
      <c r="P2477" s="31"/>
      <c r="Q2477" s="31"/>
      <c r="R2477" s="31"/>
      <c r="S2477" s="31"/>
      <c r="T2477" s="31" t="s">
        <v>16995</v>
      </c>
      <c r="U2477" s="31" t="s">
        <v>16996</v>
      </c>
      <c r="V2477" s="31"/>
      <c r="W2477" s="31"/>
      <c r="X2477" s="31"/>
      <c r="Y2477" s="31"/>
      <c r="Z2477" s="31"/>
    </row>
    <row r="2478" ht="22.5" customHeight="1">
      <c r="A2478" s="30" t="s">
        <v>16997</v>
      </c>
      <c r="B2478" s="31" t="s">
        <v>16998</v>
      </c>
      <c r="C2478" s="33"/>
      <c r="D2478" s="31" t="s">
        <v>16999</v>
      </c>
      <c r="E2478" s="31" t="s">
        <v>17000</v>
      </c>
      <c r="F2478" s="31" t="s">
        <v>17001</v>
      </c>
      <c r="G2478" s="31" t="s">
        <v>39</v>
      </c>
      <c r="H2478" s="31" t="s">
        <v>142</v>
      </c>
      <c r="I2478" s="31" t="s">
        <v>183</v>
      </c>
      <c r="J2478" s="31" t="s">
        <v>184</v>
      </c>
      <c r="K2478" s="31" t="s">
        <v>85</v>
      </c>
      <c r="L2478" s="31" t="s">
        <v>280</v>
      </c>
      <c r="M2478" s="31" t="s">
        <v>88</v>
      </c>
      <c r="N2478" s="31" t="s">
        <v>89</v>
      </c>
      <c r="O2478" s="31"/>
      <c r="P2478" s="31"/>
      <c r="Q2478" s="31"/>
      <c r="R2478" s="31" t="s">
        <v>93</v>
      </c>
      <c r="S2478" s="31" t="s">
        <v>94</v>
      </c>
      <c r="T2478" s="31" t="s">
        <v>17002</v>
      </c>
      <c r="U2478" s="31" t="s">
        <v>17003</v>
      </c>
      <c r="V2478" s="31"/>
      <c r="W2478" s="31"/>
      <c r="X2478" s="31"/>
      <c r="Y2478" s="31"/>
      <c r="Z2478" s="31"/>
    </row>
    <row r="2479" ht="22.5" customHeight="1">
      <c r="A2479" s="30" t="s">
        <v>17004</v>
      </c>
      <c r="B2479" s="31" t="s">
        <v>17005</v>
      </c>
      <c r="C2479" s="33"/>
      <c r="D2479" s="31" t="s">
        <v>17006</v>
      </c>
      <c r="E2479" s="31" t="s">
        <v>17007</v>
      </c>
      <c r="F2479" s="31" t="s">
        <v>17008</v>
      </c>
      <c r="G2479" s="31" t="s">
        <v>38</v>
      </c>
      <c r="H2479" s="31" t="s">
        <v>142</v>
      </c>
      <c r="I2479" s="31" t="s">
        <v>860</v>
      </c>
      <c r="J2479" s="31" t="s">
        <v>84</v>
      </c>
      <c r="K2479" s="31" t="s">
        <v>173</v>
      </c>
      <c r="L2479" s="31" t="s">
        <v>226</v>
      </c>
      <c r="M2479" s="31" t="s">
        <v>88</v>
      </c>
      <c r="N2479" s="31" t="s">
        <v>89</v>
      </c>
      <c r="O2479" s="31"/>
      <c r="P2479" s="31" t="s">
        <v>445</v>
      </c>
      <c r="Q2479" s="31"/>
      <c r="R2479" s="31" t="s">
        <v>93</v>
      </c>
      <c r="S2479" s="31" t="s">
        <v>94</v>
      </c>
      <c r="T2479" s="31" t="s">
        <v>17009</v>
      </c>
      <c r="U2479" s="31" t="s">
        <v>17010</v>
      </c>
      <c r="V2479" s="31"/>
      <c r="W2479" s="31"/>
      <c r="X2479" s="31"/>
      <c r="Y2479" s="31"/>
      <c r="Z2479" s="31"/>
    </row>
    <row r="2480" ht="22.5" customHeight="1">
      <c r="A2480" s="30" t="s">
        <v>17011</v>
      </c>
      <c r="B2480" s="31" t="s">
        <v>6503</v>
      </c>
      <c r="C2480" s="33"/>
      <c r="D2480" s="31" t="s">
        <v>17012</v>
      </c>
      <c r="E2480" s="31" t="s">
        <v>17013</v>
      </c>
      <c r="F2480" s="31" t="s">
        <v>17014</v>
      </c>
      <c r="G2480" s="31" t="s">
        <v>38</v>
      </c>
      <c r="H2480" s="31" t="s">
        <v>142</v>
      </c>
      <c r="I2480" s="31" t="s">
        <v>303</v>
      </c>
      <c r="J2480" s="31" t="s">
        <v>84</v>
      </c>
      <c r="K2480" s="31" t="s">
        <v>173</v>
      </c>
      <c r="L2480" s="31" t="s">
        <v>131</v>
      </c>
      <c r="M2480" s="31" t="s">
        <v>88</v>
      </c>
      <c r="N2480" s="31" t="s">
        <v>89</v>
      </c>
      <c r="O2480" s="31"/>
      <c r="P2480" s="31" t="s">
        <v>230</v>
      </c>
      <c r="Q2480" s="31"/>
      <c r="R2480" s="31"/>
      <c r="S2480" s="31"/>
      <c r="T2480" s="31" t="s">
        <v>17015</v>
      </c>
      <c r="U2480" s="31" t="s">
        <v>17016</v>
      </c>
      <c r="V2480" s="31"/>
      <c r="W2480" s="31"/>
      <c r="X2480" s="31"/>
      <c r="Y2480" s="31"/>
      <c r="Z2480" s="31"/>
    </row>
    <row r="2481" ht="22.5" customHeight="1">
      <c r="A2481" s="30" t="s">
        <v>17017</v>
      </c>
      <c r="B2481" s="31" t="s">
        <v>17018</v>
      </c>
      <c r="C2481" s="33"/>
      <c r="D2481" s="31" t="s">
        <v>17019</v>
      </c>
      <c r="E2481" s="31" t="s">
        <v>17020</v>
      </c>
      <c r="F2481" s="31" t="s">
        <v>17021</v>
      </c>
      <c r="G2481" s="31" t="s">
        <v>38</v>
      </c>
      <c r="H2481" s="31" t="s">
        <v>142</v>
      </c>
      <c r="I2481" s="31" t="s">
        <v>2893</v>
      </c>
      <c r="J2481" s="31" t="s">
        <v>84</v>
      </c>
      <c r="K2481" s="31" t="s">
        <v>173</v>
      </c>
      <c r="L2481" s="31" t="s">
        <v>226</v>
      </c>
      <c r="M2481" s="31" t="s">
        <v>88</v>
      </c>
      <c r="N2481" s="31" t="s">
        <v>89</v>
      </c>
      <c r="O2481" s="31"/>
      <c r="P2481" s="31"/>
      <c r="Q2481" s="31"/>
      <c r="R2481" s="31" t="s">
        <v>93</v>
      </c>
      <c r="S2481" s="31" t="s">
        <v>94</v>
      </c>
      <c r="T2481" s="31" t="s">
        <v>17022</v>
      </c>
      <c r="U2481" s="31" t="s">
        <v>17023</v>
      </c>
      <c r="V2481" s="31"/>
      <c r="W2481" s="31"/>
      <c r="X2481" s="31"/>
      <c r="Y2481" s="31"/>
      <c r="Z2481" s="31"/>
    </row>
    <row r="2482" ht="22.5" customHeight="1">
      <c r="A2482" s="30" t="s">
        <v>17024</v>
      </c>
      <c r="B2482" s="31" t="s">
        <v>17025</v>
      </c>
      <c r="C2482" s="33"/>
      <c r="D2482" s="31" t="s">
        <v>17026</v>
      </c>
      <c r="E2482" s="31" t="s">
        <v>17027</v>
      </c>
      <c r="F2482" s="31"/>
      <c r="G2482" s="31" t="s">
        <v>38</v>
      </c>
      <c r="H2482" s="31" t="s">
        <v>142</v>
      </c>
      <c r="I2482" s="31" t="s">
        <v>10227</v>
      </c>
      <c r="J2482" s="31" t="s">
        <v>84</v>
      </c>
      <c r="K2482" s="31"/>
      <c r="L2482" s="31"/>
      <c r="M2482" s="31" t="s">
        <v>542</v>
      </c>
      <c r="N2482" s="31" t="s">
        <v>210</v>
      </c>
      <c r="O2482" s="31"/>
      <c r="P2482" s="31"/>
      <c r="Q2482" s="31"/>
      <c r="R2482" s="31"/>
      <c r="S2482" s="31"/>
      <c r="T2482" s="31" t="s">
        <v>17028</v>
      </c>
      <c r="U2482" s="31" t="s">
        <v>17029</v>
      </c>
      <c r="V2482" s="31"/>
      <c r="W2482" s="31"/>
      <c r="X2482" s="31"/>
      <c r="Y2482" s="31"/>
      <c r="Z2482" s="31"/>
    </row>
    <row r="2483" ht="22.5" customHeight="1">
      <c r="A2483" s="30" t="s">
        <v>17030</v>
      </c>
      <c r="B2483" s="31" t="s">
        <v>17031</v>
      </c>
      <c r="C2483" s="33"/>
      <c r="D2483" s="31" t="s">
        <v>17032</v>
      </c>
      <c r="E2483" s="31" t="s">
        <v>17033</v>
      </c>
      <c r="F2483" s="31"/>
      <c r="G2483" s="31" t="s">
        <v>38</v>
      </c>
      <c r="H2483" s="31" t="s">
        <v>142</v>
      </c>
      <c r="I2483" s="31"/>
      <c r="J2483" s="31"/>
      <c r="K2483" s="31"/>
      <c r="L2483" s="31"/>
      <c r="M2483" s="31"/>
      <c r="N2483" s="31"/>
      <c r="O2483" s="31"/>
      <c r="P2483" s="31"/>
      <c r="Q2483" s="31"/>
      <c r="R2483" s="31"/>
      <c r="S2483" s="31"/>
      <c r="T2483" s="31" t="s">
        <v>17034</v>
      </c>
      <c r="U2483" s="31" t="s">
        <v>17035</v>
      </c>
      <c r="V2483" s="31"/>
      <c r="W2483" s="31"/>
      <c r="X2483" s="31"/>
      <c r="Y2483" s="31"/>
      <c r="Z2483" s="31"/>
    </row>
    <row r="2484" ht="22.5" customHeight="1">
      <c r="A2484" s="30" t="s">
        <v>17036</v>
      </c>
      <c r="B2484" s="31" t="s">
        <v>9648</v>
      </c>
      <c r="C2484" s="33"/>
      <c r="D2484" s="31" t="s">
        <v>17037</v>
      </c>
      <c r="E2484" s="31" t="s">
        <v>17038</v>
      </c>
      <c r="F2484" s="31" t="s">
        <v>17039</v>
      </c>
      <c r="G2484" s="31" t="s">
        <v>38</v>
      </c>
      <c r="H2484" s="31" t="s">
        <v>142</v>
      </c>
      <c r="I2484" s="31" t="s">
        <v>5741</v>
      </c>
      <c r="J2484" s="31" t="s">
        <v>84</v>
      </c>
      <c r="K2484" s="31" t="s">
        <v>173</v>
      </c>
      <c r="L2484" s="31" t="s">
        <v>226</v>
      </c>
      <c r="M2484" s="31" t="s">
        <v>41</v>
      </c>
      <c r="N2484" s="31" t="s">
        <v>120</v>
      </c>
      <c r="O2484" s="31"/>
      <c r="P2484" s="31" t="s">
        <v>1244</v>
      </c>
      <c r="Q2484" s="31"/>
      <c r="R2484" s="31" t="s">
        <v>93</v>
      </c>
      <c r="S2484" s="31" t="s">
        <v>94</v>
      </c>
      <c r="T2484" s="31" t="s">
        <v>17040</v>
      </c>
      <c r="U2484" s="31" t="s">
        <v>17041</v>
      </c>
      <c r="V2484" s="31"/>
      <c r="W2484" s="31"/>
      <c r="X2484" s="31"/>
      <c r="Y2484" s="31"/>
      <c r="Z2484" s="31"/>
    </row>
    <row r="2485" ht="22.5" customHeight="1">
      <c r="A2485" s="30" t="s">
        <v>17042</v>
      </c>
      <c r="B2485" s="31" t="s">
        <v>17043</v>
      </c>
      <c r="C2485" s="33"/>
      <c r="D2485" s="31" t="s">
        <v>17044</v>
      </c>
      <c r="E2485" s="31" t="s">
        <v>17045</v>
      </c>
      <c r="F2485" s="31" t="s">
        <v>17046</v>
      </c>
      <c r="G2485" s="31" t="s">
        <v>38</v>
      </c>
      <c r="H2485" s="31" t="s">
        <v>142</v>
      </c>
      <c r="I2485" s="31" t="s">
        <v>119</v>
      </c>
      <c r="J2485" s="31" t="s">
        <v>84</v>
      </c>
      <c r="K2485" s="31" t="s">
        <v>85</v>
      </c>
      <c r="L2485" s="31" t="s">
        <v>131</v>
      </c>
      <c r="M2485" s="31" t="s">
        <v>108</v>
      </c>
      <c r="N2485" s="31" t="s">
        <v>101</v>
      </c>
      <c r="O2485" s="31"/>
      <c r="P2485" s="31" t="s">
        <v>982</v>
      </c>
      <c r="Q2485" s="31"/>
      <c r="R2485" s="31" t="s">
        <v>93</v>
      </c>
      <c r="S2485" s="31" t="s">
        <v>94</v>
      </c>
      <c r="T2485" s="31" t="s">
        <v>17047</v>
      </c>
      <c r="U2485" s="31" t="s">
        <v>17048</v>
      </c>
      <c r="V2485" s="31"/>
      <c r="W2485" s="31"/>
      <c r="X2485" s="31"/>
      <c r="Y2485" s="31"/>
      <c r="Z2485" s="31"/>
    </row>
    <row r="2486" ht="22.5" customHeight="1">
      <c r="A2486" s="30" t="s">
        <v>17049</v>
      </c>
      <c r="B2486" s="31" t="s">
        <v>8607</v>
      </c>
      <c r="C2486" s="33"/>
      <c r="D2486" s="31" t="s">
        <v>17050</v>
      </c>
      <c r="E2486" s="31" t="s">
        <v>17051</v>
      </c>
      <c r="F2486" s="31" t="s">
        <v>17052</v>
      </c>
      <c r="G2486" s="31" t="s">
        <v>38</v>
      </c>
      <c r="H2486" s="31" t="s">
        <v>142</v>
      </c>
      <c r="I2486" s="31" t="s">
        <v>1682</v>
      </c>
      <c r="J2486" s="31" t="s">
        <v>84</v>
      </c>
      <c r="K2486" s="31" t="s">
        <v>173</v>
      </c>
      <c r="L2486" s="31" t="s">
        <v>131</v>
      </c>
      <c r="M2486" s="31" t="s">
        <v>52</v>
      </c>
      <c r="N2486" s="31" t="s">
        <v>144</v>
      </c>
      <c r="O2486" s="31"/>
      <c r="P2486" s="31" t="s">
        <v>926</v>
      </c>
      <c r="Q2486" s="30" t="s">
        <v>17053</v>
      </c>
      <c r="R2486" s="31" t="s">
        <v>93</v>
      </c>
      <c r="S2486" s="31" t="s">
        <v>2262</v>
      </c>
      <c r="T2486" s="31" t="s">
        <v>17054</v>
      </c>
      <c r="U2486" s="31" t="s">
        <v>17055</v>
      </c>
      <c r="V2486" s="31"/>
      <c r="W2486" s="31"/>
      <c r="X2486" s="31"/>
      <c r="Y2486" s="31"/>
      <c r="Z2486" s="31" t="s">
        <v>17056</v>
      </c>
    </row>
    <row r="2487" ht="22.5" customHeight="1">
      <c r="A2487" s="30" t="s">
        <v>17057</v>
      </c>
      <c r="B2487" s="31" t="s">
        <v>17058</v>
      </c>
      <c r="C2487" s="33"/>
      <c r="D2487" s="31" t="s">
        <v>17059</v>
      </c>
      <c r="E2487" s="31" t="s">
        <v>17060</v>
      </c>
      <c r="F2487" s="31" t="s">
        <v>17061</v>
      </c>
      <c r="G2487" s="31" t="s">
        <v>38</v>
      </c>
      <c r="H2487" s="31" t="s">
        <v>142</v>
      </c>
      <c r="I2487" s="31" t="s">
        <v>428</v>
      </c>
      <c r="J2487" s="31" t="s">
        <v>84</v>
      </c>
      <c r="K2487" s="31" t="s">
        <v>173</v>
      </c>
      <c r="L2487" s="31" t="s">
        <v>654</v>
      </c>
      <c r="M2487" s="31" t="s">
        <v>542</v>
      </c>
      <c r="N2487" s="31" t="s">
        <v>210</v>
      </c>
      <c r="O2487" s="31"/>
      <c r="P2487" s="31" t="s">
        <v>503</v>
      </c>
      <c r="Q2487" s="31"/>
      <c r="R2487" s="31" t="s">
        <v>93</v>
      </c>
      <c r="S2487" s="31" t="s">
        <v>321</v>
      </c>
      <c r="T2487" s="31" t="s">
        <v>17062</v>
      </c>
      <c r="U2487" s="31" t="s">
        <v>17063</v>
      </c>
      <c r="V2487" s="31"/>
      <c r="W2487" s="31"/>
      <c r="X2487" s="31"/>
      <c r="Y2487" s="31"/>
      <c r="Z2487" s="31"/>
    </row>
    <row r="2488" ht="22.5" customHeight="1">
      <c r="A2488" s="30" t="s">
        <v>17064</v>
      </c>
      <c r="B2488" s="31" t="s">
        <v>17065</v>
      </c>
      <c r="C2488" s="33"/>
      <c r="D2488" s="31" t="s">
        <v>17066</v>
      </c>
      <c r="E2488" s="31" t="s">
        <v>17067</v>
      </c>
      <c r="F2488" s="31" t="s">
        <v>17068</v>
      </c>
      <c r="G2488" s="31" t="s">
        <v>38</v>
      </c>
      <c r="H2488" s="31" t="s">
        <v>142</v>
      </c>
      <c r="I2488" s="31" t="s">
        <v>4402</v>
      </c>
      <c r="J2488" s="31" t="s">
        <v>84</v>
      </c>
      <c r="K2488" s="31" t="s">
        <v>173</v>
      </c>
      <c r="L2488" s="31" t="s">
        <v>280</v>
      </c>
      <c r="M2488" s="31" t="s">
        <v>108</v>
      </c>
      <c r="N2488" s="31" t="s">
        <v>101</v>
      </c>
      <c r="O2488" s="31"/>
      <c r="P2488" s="31" t="s">
        <v>3013</v>
      </c>
      <c r="Q2488" s="31"/>
      <c r="R2488" s="31" t="s">
        <v>93</v>
      </c>
      <c r="S2488" s="31" t="s">
        <v>94</v>
      </c>
      <c r="T2488" s="31" t="s">
        <v>17069</v>
      </c>
      <c r="U2488" s="31" t="s">
        <v>17070</v>
      </c>
      <c r="V2488" s="31"/>
      <c r="W2488" s="31"/>
      <c r="X2488" s="31"/>
      <c r="Y2488" s="31"/>
      <c r="Z2488" s="31"/>
    </row>
    <row r="2489" ht="22.5" customHeight="1">
      <c r="A2489" s="30" t="s">
        <v>17071</v>
      </c>
      <c r="B2489" s="31" t="s">
        <v>17072</v>
      </c>
      <c r="C2489" s="33"/>
      <c r="D2489" s="31" t="s">
        <v>17073</v>
      </c>
      <c r="E2489" s="31" t="s">
        <v>17074</v>
      </c>
      <c r="F2489" s="31"/>
      <c r="G2489" s="31" t="s">
        <v>38</v>
      </c>
      <c r="H2489" s="31" t="s">
        <v>142</v>
      </c>
      <c r="I2489" s="31" t="s">
        <v>1573</v>
      </c>
      <c r="J2489" s="31" t="s">
        <v>84</v>
      </c>
      <c r="K2489" s="31"/>
      <c r="L2489" s="31"/>
      <c r="M2489" s="39" t="s">
        <v>227</v>
      </c>
      <c r="N2489" s="39" t="s">
        <v>228</v>
      </c>
      <c r="O2489" s="31"/>
      <c r="P2489" s="31"/>
      <c r="Q2489" s="31"/>
      <c r="R2489" s="31"/>
      <c r="S2489" s="31"/>
      <c r="T2489" s="31" t="s">
        <v>17075</v>
      </c>
      <c r="U2489" s="31" t="s">
        <v>17076</v>
      </c>
      <c r="V2489" s="31"/>
      <c r="W2489" s="31"/>
      <c r="X2489" s="31"/>
      <c r="Y2489" s="31"/>
      <c r="Z2489" s="31"/>
    </row>
    <row r="2490" ht="22.5" customHeight="1">
      <c r="A2490" s="30" t="s">
        <v>17077</v>
      </c>
      <c r="B2490" s="31" t="s">
        <v>1451</v>
      </c>
      <c r="C2490" s="33"/>
      <c r="D2490" s="31" t="s">
        <v>17078</v>
      </c>
      <c r="E2490" s="31" t="s">
        <v>17079</v>
      </c>
      <c r="F2490" s="31" t="s">
        <v>17080</v>
      </c>
      <c r="G2490" s="31" t="s">
        <v>39</v>
      </c>
      <c r="H2490" s="31" t="s">
        <v>142</v>
      </c>
      <c r="I2490" s="31" t="s">
        <v>1290</v>
      </c>
      <c r="J2490" s="31" t="s">
        <v>84</v>
      </c>
      <c r="K2490" s="31" t="s">
        <v>85</v>
      </c>
      <c r="L2490" s="31" t="s">
        <v>280</v>
      </c>
      <c r="M2490" s="39" t="s">
        <v>227</v>
      </c>
      <c r="N2490" s="39" t="s">
        <v>228</v>
      </c>
      <c r="O2490" s="31"/>
      <c r="P2490" s="31"/>
      <c r="Q2490" s="31"/>
      <c r="R2490" s="31" t="s">
        <v>93</v>
      </c>
      <c r="S2490" s="31" t="s">
        <v>94</v>
      </c>
      <c r="T2490" s="31" t="s">
        <v>17081</v>
      </c>
      <c r="U2490" s="31" t="s">
        <v>17082</v>
      </c>
      <c r="V2490" s="31"/>
      <c r="W2490" s="31"/>
      <c r="X2490" s="31"/>
      <c r="Y2490" s="31"/>
      <c r="Z2490" s="31"/>
    </row>
    <row r="2491" ht="22.5" customHeight="1">
      <c r="A2491" s="30" t="s">
        <v>17083</v>
      </c>
      <c r="B2491" s="31" t="s">
        <v>17084</v>
      </c>
      <c r="C2491" s="33"/>
      <c r="D2491" s="31" t="s">
        <v>17085</v>
      </c>
      <c r="E2491" s="31" t="s">
        <v>17086</v>
      </c>
      <c r="F2491" s="31" t="s">
        <v>17087</v>
      </c>
      <c r="G2491" s="31" t="s">
        <v>38</v>
      </c>
      <c r="H2491" s="31" t="s">
        <v>142</v>
      </c>
      <c r="I2491" s="31" t="s">
        <v>303</v>
      </c>
      <c r="J2491" s="31" t="s">
        <v>84</v>
      </c>
      <c r="K2491" s="31" t="s">
        <v>173</v>
      </c>
      <c r="L2491" s="31" t="s">
        <v>131</v>
      </c>
      <c r="M2491" s="31" t="s">
        <v>41</v>
      </c>
      <c r="N2491" s="31" t="s">
        <v>120</v>
      </c>
      <c r="O2491" s="31"/>
      <c r="P2491" s="31" t="s">
        <v>734</v>
      </c>
      <c r="Q2491" s="31"/>
      <c r="R2491" s="31" t="s">
        <v>93</v>
      </c>
      <c r="S2491" s="31" t="s">
        <v>188</v>
      </c>
      <c r="T2491" s="31" t="s">
        <v>17088</v>
      </c>
      <c r="U2491" s="31" t="s">
        <v>17089</v>
      </c>
      <c r="V2491" s="31"/>
      <c r="W2491" s="31"/>
      <c r="X2491" s="31"/>
      <c r="Y2491" s="31"/>
      <c r="Z2491" s="31" t="s">
        <v>17090</v>
      </c>
    </row>
    <row r="2492" ht="22.5" customHeight="1">
      <c r="A2492" s="30" t="s">
        <v>17091</v>
      </c>
      <c r="B2492" s="39" t="s">
        <v>17092</v>
      </c>
      <c r="C2492" s="33"/>
      <c r="D2492" s="31" t="s">
        <v>17093</v>
      </c>
      <c r="E2492" s="31" t="s">
        <v>17094</v>
      </c>
      <c r="F2492" s="31"/>
      <c r="G2492" s="31" t="s">
        <v>38</v>
      </c>
      <c r="H2492" s="31" t="s">
        <v>142</v>
      </c>
      <c r="I2492" s="31" t="s">
        <v>14017</v>
      </c>
      <c r="J2492" s="31" t="s">
        <v>84</v>
      </c>
      <c r="K2492" s="31"/>
      <c r="L2492" s="31"/>
      <c r="M2492" s="31" t="s">
        <v>569</v>
      </c>
      <c r="N2492" s="39" t="s">
        <v>600</v>
      </c>
      <c r="O2492" s="31"/>
      <c r="P2492" s="31"/>
      <c r="Q2492" s="31"/>
      <c r="R2492" s="31"/>
      <c r="S2492" s="31"/>
      <c r="T2492" s="31" t="s">
        <v>17095</v>
      </c>
      <c r="U2492" s="31" t="s">
        <v>17096</v>
      </c>
      <c r="V2492" s="31"/>
      <c r="W2492" s="31"/>
      <c r="X2492" s="31"/>
      <c r="Y2492" s="31"/>
      <c r="Z2492" s="31"/>
    </row>
    <row r="2493" ht="22.5" customHeight="1">
      <c r="A2493" s="30" t="s">
        <v>17097</v>
      </c>
      <c r="B2493" s="39" t="s">
        <v>17098</v>
      </c>
      <c r="C2493" s="33"/>
      <c r="D2493" s="31" t="s">
        <v>17099</v>
      </c>
      <c r="E2493" s="31" t="s">
        <v>17100</v>
      </c>
      <c r="F2493" s="31"/>
      <c r="G2493" s="31" t="s">
        <v>17101</v>
      </c>
      <c r="H2493" s="31" t="s">
        <v>142</v>
      </c>
      <c r="I2493" s="31" t="s">
        <v>750</v>
      </c>
      <c r="J2493" s="31" t="s">
        <v>84</v>
      </c>
      <c r="K2493" s="31" t="s">
        <v>85</v>
      </c>
      <c r="L2493" s="31" t="s">
        <v>226</v>
      </c>
      <c r="M2493" s="31" t="s">
        <v>120</v>
      </c>
      <c r="N2493" s="31" t="s">
        <v>88</v>
      </c>
      <c r="O2493" s="31"/>
      <c r="P2493" s="31" t="s">
        <v>11198</v>
      </c>
      <c r="Q2493" s="31"/>
      <c r="R2493" s="31" t="s">
        <v>93</v>
      </c>
      <c r="S2493" s="31" t="s">
        <v>94</v>
      </c>
      <c r="T2493" s="31" t="s">
        <v>17102</v>
      </c>
      <c r="U2493" s="31" t="s">
        <v>17096</v>
      </c>
      <c r="V2493" s="30" t="s">
        <v>17103</v>
      </c>
      <c r="W2493" s="31"/>
      <c r="X2493" s="31"/>
      <c r="Y2493" s="31"/>
      <c r="Z2493" s="31"/>
    </row>
    <row r="2494" ht="22.5" customHeight="1">
      <c r="A2494" s="30" t="s">
        <v>17104</v>
      </c>
      <c r="B2494" s="31" t="s">
        <v>17105</v>
      </c>
      <c r="C2494" s="33"/>
      <c r="D2494" s="31" t="s">
        <v>17106</v>
      </c>
      <c r="E2494" s="31" t="s">
        <v>17107</v>
      </c>
      <c r="F2494" s="31"/>
      <c r="G2494" s="31" t="s">
        <v>38</v>
      </c>
      <c r="H2494" s="31" t="s">
        <v>142</v>
      </c>
      <c r="I2494" s="31" t="s">
        <v>1722</v>
      </c>
      <c r="J2494" s="31" t="s">
        <v>84</v>
      </c>
      <c r="K2494" s="31"/>
      <c r="L2494" s="31"/>
      <c r="M2494" s="31" t="s">
        <v>52</v>
      </c>
      <c r="N2494" s="31" t="s">
        <v>144</v>
      </c>
      <c r="O2494" s="31"/>
      <c r="P2494" s="31"/>
      <c r="Q2494" s="31"/>
      <c r="R2494" s="31"/>
      <c r="S2494" s="31"/>
      <c r="T2494" s="31" t="s">
        <v>17108</v>
      </c>
      <c r="U2494" s="31" t="s">
        <v>17109</v>
      </c>
      <c r="V2494" s="31"/>
      <c r="W2494" s="31"/>
      <c r="X2494" s="31"/>
      <c r="Y2494" s="31"/>
      <c r="Z2494" s="31"/>
    </row>
    <row r="2495" ht="22.5" customHeight="1">
      <c r="A2495" s="30" t="s">
        <v>17110</v>
      </c>
      <c r="B2495" s="31" t="s">
        <v>17111</v>
      </c>
      <c r="C2495" s="33"/>
      <c r="D2495" s="31" t="s">
        <v>17112</v>
      </c>
      <c r="E2495" s="31" t="s">
        <v>17113</v>
      </c>
      <c r="F2495" s="31"/>
      <c r="G2495" s="31" t="s">
        <v>38</v>
      </c>
      <c r="H2495" s="31" t="s">
        <v>142</v>
      </c>
      <c r="I2495" s="31" t="s">
        <v>7112</v>
      </c>
      <c r="J2495" s="31" t="s">
        <v>84</v>
      </c>
      <c r="K2495" s="31"/>
      <c r="L2495" s="31"/>
      <c r="M2495" s="39" t="s">
        <v>227</v>
      </c>
      <c r="N2495" s="39" t="s">
        <v>228</v>
      </c>
      <c r="O2495" s="31"/>
      <c r="P2495" s="31"/>
      <c r="Q2495" s="31"/>
      <c r="R2495" s="31"/>
      <c r="S2495" s="31"/>
      <c r="T2495" s="31" t="s">
        <v>17114</v>
      </c>
      <c r="U2495" s="31" t="s">
        <v>17115</v>
      </c>
      <c r="V2495" s="31"/>
      <c r="W2495" s="31"/>
      <c r="X2495" s="31"/>
      <c r="Y2495" s="31"/>
      <c r="Z2495" s="31"/>
    </row>
    <row r="2496" ht="22.5" customHeight="1">
      <c r="A2496" s="30" t="s">
        <v>17116</v>
      </c>
      <c r="B2496" s="31" t="s">
        <v>17117</v>
      </c>
      <c r="C2496" s="33"/>
      <c r="D2496" s="31" t="s">
        <v>17118</v>
      </c>
      <c r="E2496" s="31" t="s">
        <v>17119</v>
      </c>
      <c r="F2496" s="31"/>
      <c r="G2496" s="31" t="s">
        <v>38</v>
      </c>
      <c r="H2496" s="31" t="s">
        <v>142</v>
      </c>
      <c r="I2496" s="31" t="s">
        <v>428</v>
      </c>
      <c r="J2496" s="31" t="s">
        <v>84</v>
      </c>
      <c r="K2496" s="31"/>
      <c r="L2496" s="31"/>
      <c r="M2496" s="31" t="s">
        <v>542</v>
      </c>
      <c r="N2496" s="31" t="s">
        <v>210</v>
      </c>
      <c r="O2496" s="31"/>
      <c r="P2496" s="31"/>
      <c r="Q2496" s="31"/>
      <c r="R2496" s="31"/>
      <c r="S2496" s="31"/>
      <c r="T2496" s="31" t="s">
        <v>17120</v>
      </c>
      <c r="U2496" s="31" t="s">
        <v>17121</v>
      </c>
      <c r="V2496" s="31"/>
      <c r="W2496" s="31"/>
      <c r="X2496" s="31"/>
      <c r="Y2496" s="31"/>
      <c r="Z2496" s="31"/>
    </row>
    <row r="2497" ht="22.5" customHeight="1">
      <c r="A2497" s="30" t="s">
        <v>17122</v>
      </c>
      <c r="B2497" s="31" t="s">
        <v>17123</v>
      </c>
      <c r="C2497" s="33"/>
      <c r="D2497" s="31" t="s">
        <v>17124</v>
      </c>
      <c r="E2497" s="31" t="s">
        <v>17125</v>
      </c>
      <c r="F2497" s="31"/>
      <c r="G2497" s="31" t="s">
        <v>38</v>
      </c>
      <c r="H2497" s="31" t="s">
        <v>142</v>
      </c>
      <c r="I2497" s="31" t="s">
        <v>264</v>
      </c>
      <c r="J2497" s="31" t="s">
        <v>84</v>
      </c>
      <c r="K2497" s="31"/>
      <c r="L2497" s="31"/>
      <c r="M2497" s="31" t="s">
        <v>185</v>
      </c>
      <c r="N2497" s="31" t="s">
        <v>41</v>
      </c>
      <c r="O2497" s="31"/>
      <c r="P2497" s="31"/>
      <c r="Q2497" s="31"/>
      <c r="R2497" s="31"/>
      <c r="S2497" s="31"/>
      <c r="T2497" s="31" t="s">
        <v>17126</v>
      </c>
      <c r="U2497" s="31" t="s">
        <v>17127</v>
      </c>
      <c r="V2497" s="31"/>
      <c r="W2497" s="31"/>
      <c r="X2497" s="31"/>
      <c r="Y2497" s="31"/>
      <c r="Z2497" s="31"/>
    </row>
    <row r="2498" ht="22.5" customHeight="1">
      <c r="A2498" s="30" t="s">
        <v>17128</v>
      </c>
      <c r="B2498" s="31" t="s">
        <v>669</v>
      </c>
      <c r="C2498" s="33"/>
      <c r="D2498" s="31" t="s">
        <v>17129</v>
      </c>
      <c r="E2498" s="31" t="s">
        <v>17130</v>
      </c>
      <c r="F2498" s="31" t="s">
        <v>17131</v>
      </c>
      <c r="G2498" s="31" t="s">
        <v>38</v>
      </c>
      <c r="H2498" s="31" t="s">
        <v>142</v>
      </c>
      <c r="I2498" s="31" t="s">
        <v>1722</v>
      </c>
      <c r="J2498" s="31" t="s">
        <v>84</v>
      </c>
      <c r="K2498" s="31" t="s">
        <v>107</v>
      </c>
      <c r="L2498" s="31" t="s">
        <v>86</v>
      </c>
      <c r="M2498" s="31" t="s">
        <v>120</v>
      </c>
      <c r="N2498" s="31" t="s">
        <v>88</v>
      </c>
      <c r="O2498" s="31" t="s">
        <v>17132</v>
      </c>
      <c r="P2498" s="31" t="s">
        <v>628</v>
      </c>
      <c r="Q2498" s="31"/>
      <c r="R2498" s="31" t="s">
        <v>93</v>
      </c>
      <c r="S2498" s="31" t="s">
        <v>946</v>
      </c>
      <c r="T2498" s="31" t="s">
        <v>17133</v>
      </c>
      <c r="U2498" s="31" t="s">
        <v>17134</v>
      </c>
      <c r="V2498" s="31"/>
      <c r="W2498" s="31"/>
      <c r="X2498" s="31"/>
      <c r="Y2498" s="31"/>
      <c r="Z2498" s="31"/>
    </row>
    <row r="2499" ht="22.5" customHeight="1">
      <c r="A2499" s="30" t="s">
        <v>17135</v>
      </c>
      <c r="B2499" s="31" t="s">
        <v>17136</v>
      </c>
      <c r="C2499" s="33"/>
      <c r="D2499" s="31" t="s">
        <v>17137</v>
      </c>
      <c r="E2499" s="31" t="s">
        <v>17138</v>
      </c>
      <c r="F2499" s="31" t="s">
        <v>17139</v>
      </c>
      <c r="G2499" s="31" t="s">
        <v>68</v>
      </c>
      <c r="H2499" s="31" t="s">
        <v>142</v>
      </c>
      <c r="I2499" s="31" t="s">
        <v>935</v>
      </c>
      <c r="J2499" s="31" t="s">
        <v>84</v>
      </c>
      <c r="K2499" s="31" t="s">
        <v>85</v>
      </c>
      <c r="L2499" s="31" t="s">
        <v>654</v>
      </c>
      <c r="M2499" s="31" t="s">
        <v>576</v>
      </c>
      <c r="N2499" s="31" t="s">
        <v>602</v>
      </c>
      <c r="O2499" s="31"/>
      <c r="P2499" s="31"/>
      <c r="Q2499" s="30" t="s">
        <v>17140</v>
      </c>
      <c r="R2499" s="31" t="s">
        <v>93</v>
      </c>
      <c r="S2499" s="31" t="s">
        <v>2629</v>
      </c>
      <c r="T2499" s="31" t="s">
        <v>17141</v>
      </c>
      <c r="U2499" s="31" t="s">
        <v>17142</v>
      </c>
      <c r="V2499" s="31"/>
      <c r="W2499" s="31"/>
      <c r="X2499" s="31"/>
      <c r="Y2499" s="31"/>
      <c r="Z2499" s="31"/>
    </row>
    <row r="2500" ht="22.5" customHeight="1">
      <c r="A2500" s="30" t="s">
        <v>17143</v>
      </c>
      <c r="B2500" s="31" t="s">
        <v>17144</v>
      </c>
      <c r="C2500" s="33"/>
      <c r="D2500" s="31" t="s">
        <v>17145</v>
      </c>
      <c r="E2500" s="31" t="s">
        <v>17146</v>
      </c>
      <c r="F2500" s="31"/>
      <c r="G2500" s="31" t="s">
        <v>68</v>
      </c>
      <c r="H2500" s="31" t="s">
        <v>142</v>
      </c>
      <c r="I2500" s="31" t="s">
        <v>750</v>
      </c>
      <c r="J2500" s="31" t="s">
        <v>84</v>
      </c>
      <c r="K2500" s="31"/>
      <c r="L2500" s="31"/>
      <c r="M2500" s="31" t="s">
        <v>152</v>
      </c>
      <c r="N2500" s="31" t="s">
        <v>153</v>
      </c>
      <c r="O2500" s="31"/>
      <c r="P2500" s="31"/>
      <c r="Q2500" s="31"/>
      <c r="R2500" s="31"/>
      <c r="S2500" s="31"/>
      <c r="T2500" s="31" t="s">
        <v>17147</v>
      </c>
      <c r="U2500" s="31" t="s">
        <v>17148</v>
      </c>
      <c r="V2500" s="31"/>
      <c r="W2500" s="31"/>
      <c r="X2500" s="31"/>
      <c r="Y2500" s="31"/>
      <c r="Z2500" s="31"/>
    </row>
    <row r="2501" ht="22.5" customHeight="1">
      <c r="A2501" s="30" t="s">
        <v>17149</v>
      </c>
      <c r="B2501" s="31" t="s">
        <v>17150</v>
      </c>
      <c r="C2501" s="33"/>
      <c r="D2501" s="31" t="s">
        <v>17151</v>
      </c>
      <c r="E2501" s="31" t="s">
        <v>17152</v>
      </c>
      <c r="F2501" s="31"/>
      <c r="G2501" s="31" t="s">
        <v>23</v>
      </c>
      <c r="H2501" s="31" t="s">
        <v>142</v>
      </c>
      <c r="I2501" s="31" t="s">
        <v>860</v>
      </c>
      <c r="J2501" s="31" t="s">
        <v>84</v>
      </c>
      <c r="K2501" s="31"/>
      <c r="L2501" s="31"/>
      <c r="M2501" s="31" t="s">
        <v>88</v>
      </c>
      <c r="N2501" s="31" t="s">
        <v>89</v>
      </c>
      <c r="O2501" s="31"/>
      <c r="P2501" s="31"/>
      <c r="Q2501" s="31"/>
      <c r="R2501" s="31"/>
      <c r="S2501" s="31"/>
      <c r="T2501" s="31" t="s">
        <v>17153</v>
      </c>
      <c r="U2501" s="31" t="s">
        <v>17154</v>
      </c>
      <c r="V2501" s="31"/>
      <c r="W2501" s="31"/>
      <c r="X2501" s="31"/>
      <c r="Y2501" s="31"/>
      <c r="Z2501" s="31"/>
    </row>
    <row r="2502" ht="22.5" customHeight="1">
      <c r="A2502" s="30" t="s">
        <v>17155</v>
      </c>
      <c r="B2502" s="31" t="s">
        <v>5501</v>
      </c>
      <c r="C2502" s="32" t="s">
        <v>1</v>
      </c>
      <c r="D2502" s="31" t="s">
        <v>17156</v>
      </c>
      <c r="E2502" s="31" t="s">
        <v>17157</v>
      </c>
      <c r="F2502" s="31" t="s">
        <v>17158</v>
      </c>
      <c r="G2502" s="31" t="s">
        <v>35</v>
      </c>
      <c r="H2502" s="31" t="s">
        <v>142</v>
      </c>
      <c r="I2502" s="31" t="s">
        <v>4087</v>
      </c>
      <c r="J2502" s="31" t="s">
        <v>84</v>
      </c>
      <c r="K2502" s="31" t="s">
        <v>173</v>
      </c>
      <c r="L2502" s="31" t="s">
        <v>280</v>
      </c>
      <c r="M2502" s="31" t="s">
        <v>542</v>
      </c>
      <c r="N2502" s="31" t="s">
        <v>210</v>
      </c>
      <c r="O2502" s="31"/>
      <c r="P2502" s="31"/>
      <c r="Q2502" s="31"/>
      <c r="R2502" s="31" t="s">
        <v>93</v>
      </c>
      <c r="S2502" s="31" t="s">
        <v>94</v>
      </c>
      <c r="T2502" s="31" t="s">
        <v>17159</v>
      </c>
      <c r="U2502" s="31" t="s">
        <v>17160</v>
      </c>
      <c r="V2502" s="31"/>
      <c r="W2502" s="31"/>
      <c r="X2502" s="31"/>
      <c r="Y2502" s="31"/>
      <c r="Z2502" s="31"/>
    </row>
    <row r="2503" ht="22.5" customHeight="1">
      <c r="A2503" s="30" t="s">
        <v>17161</v>
      </c>
      <c r="B2503" s="31" t="s">
        <v>17162</v>
      </c>
      <c r="C2503" s="33"/>
      <c r="D2503" s="31" t="s">
        <v>17163</v>
      </c>
      <c r="E2503" s="31" t="s">
        <v>17164</v>
      </c>
      <c r="F2503" s="31"/>
      <c r="G2503" s="31" t="s">
        <v>35</v>
      </c>
      <c r="H2503" s="31" t="s">
        <v>142</v>
      </c>
      <c r="I2503" s="31" t="s">
        <v>1073</v>
      </c>
      <c r="J2503" s="31" t="s">
        <v>377</v>
      </c>
      <c r="K2503" s="31"/>
      <c r="L2503" s="31"/>
      <c r="M2503" s="31" t="s">
        <v>542</v>
      </c>
      <c r="N2503" s="31" t="s">
        <v>210</v>
      </c>
      <c r="O2503" s="31"/>
      <c r="P2503" s="31"/>
      <c r="Q2503" s="31"/>
      <c r="R2503" s="31"/>
      <c r="S2503" s="31"/>
      <c r="T2503" s="31" t="s">
        <v>17165</v>
      </c>
      <c r="U2503" s="31" t="s">
        <v>17166</v>
      </c>
      <c r="V2503" s="31"/>
      <c r="W2503" s="31"/>
      <c r="X2503" s="31"/>
      <c r="Y2503" s="31"/>
      <c r="Z2503" s="31"/>
    </row>
    <row r="2504" ht="22.5" customHeight="1">
      <c r="A2504" s="30" t="s">
        <v>17167</v>
      </c>
      <c r="B2504" s="31" t="s">
        <v>17168</v>
      </c>
      <c r="C2504" s="33"/>
      <c r="D2504" s="31" t="s">
        <v>17169</v>
      </c>
      <c r="E2504" s="31" t="s">
        <v>17170</v>
      </c>
      <c r="F2504" s="30" t="s">
        <v>17171</v>
      </c>
      <c r="G2504" s="31" t="s">
        <v>25</v>
      </c>
      <c r="H2504" s="31" t="s">
        <v>142</v>
      </c>
      <c r="I2504" s="31" t="s">
        <v>1663</v>
      </c>
      <c r="J2504" s="31" t="s">
        <v>377</v>
      </c>
      <c r="K2504" s="31" t="s">
        <v>85</v>
      </c>
      <c r="L2504" s="31" t="s">
        <v>86</v>
      </c>
      <c r="M2504" s="31" t="s">
        <v>120</v>
      </c>
      <c r="N2504" s="31" t="s">
        <v>88</v>
      </c>
      <c r="O2504" s="31"/>
      <c r="P2504" s="31" t="s">
        <v>628</v>
      </c>
      <c r="Q2504" s="31"/>
      <c r="R2504" s="31" t="s">
        <v>93</v>
      </c>
      <c r="S2504" s="31" t="s">
        <v>94</v>
      </c>
      <c r="T2504" s="31" t="s">
        <v>17172</v>
      </c>
      <c r="U2504" s="31" t="s">
        <v>17173</v>
      </c>
      <c r="V2504" s="30" t="s">
        <v>17174</v>
      </c>
      <c r="W2504" s="31"/>
      <c r="X2504" s="31"/>
      <c r="Y2504" s="31"/>
      <c r="Z2504" s="31"/>
    </row>
    <row r="2505" ht="22.5" customHeight="1">
      <c r="A2505" s="30" t="s">
        <v>17175</v>
      </c>
      <c r="B2505" s="31" t="s">
        <v>17176</v>
      </c>
      <c r="C2505" s="33"/>
      <c r="D2505" s="31" t="s">
        <v>17177</v>
      </c>
      <c r="E2505" s="31" t="s">
        <v>17178</v>
      </c>
      <c r="F2505" s="31"/>
      <c r="G2505" s="31" t="s">
        <v>25</v>
      </c>
      <c r="H2505" s="31" t="s">
        <v>1033</v>
      </c>
      <c r="I2505" s="31" t="s">
        <v>3378</v>
      </c>
      <c r="J2505" s="31" t="s">
        <v>84</v>
      </c>
      <c r="K2505" s="31" t="s">
        <v>85</v>
      </c>
      <c r="L2505" s="31" t="s">
        <v>86</v>
      </c>
      <c r="M2505" s="31" t="s">
        <v>52</v>
      </c>
      <c r="N2505" s="31" t="s">
        <v>144</v>
      </c>
      <c r="O2505" s="31" t="s">
        <v>17179</v>
      </c>
      <c r="P2505" s="31" t="s">
        <v>17180</v>
      </c>
      <c r="Q2505" s="31"/>
      <c r="R2505" s="31" t="s">
        <v>93</v>
      </c>
      <c r="S2505" s="31" t="s">
        <v>231</v>
      </c>
      <c r="T2505" s="31" t="s">
        <v>17181</v>
      </c>
      <c r="U2505" s="31" t="s">
        <v>17182</v>
      </c>
      <c r="V2505" s="31" t="s">
        <v>17183</v>
      </c>
      <c r="W2505" s="31"/>
      <c r="X2505" s="31"/>
      <c r="Y2505" s="31"/>
      <c r="Z2505" s="31"/>
    </row>
    <row r="2506" ht="22.5" customHeight="1">
      <c r="A2506" s="30" t="s">
        <v>17184</v>
      </c>
      <c r="B2506" s="31" t="s">
        <v>17185</v>
      </c>
      <c r="C2506" s="33"/>
      <c r="D2506" s="31" t="s">
        <v>17186</v>
      </c>
      <c r="E2506" s="31" t="s">
        <v>17187</v>
      </c>
      <c r="F2506" s="31"/>
      <c r="G2506" s="31" t="s">
        <v>38</v>
      </c>
      <c r="H2506" s="31" t="s">
        <v>142</v>
      </c>
      <c r="I2506" s="31" t="s">
        <v>6959</v>
      </c>
      <c r="J2506" s="31" t="s">
        <v>84</v>
      </c>
      <c r="K2506" s="31"/>
      <c r="L2506" s="31"/>
      <c r="M2506" s="31" t="s">
        <v>88</v>
      </c>
      <c r="N2506" s="31" t="s">
        <v>576</v>
      </c>
      <c r="O2506" s="31"/>
      <c r="P2506" s="31"/>
      <c r="Q2506" s="31"/>
      <c r="R2506" s="31"/>
      <c r="S2506" s="31"/>
      <c r="T2506" s="31" t="s">
        <v>17188</v>
      </c>
      <c r="U2506" s="31" t="s">
        <v>17189</v>
      </c>
      <c r="V2506" s="31"/>
      <c r="W2506" s="31"/>
      <c r="X2506" s="31"/>
      <c r="Y2506" s="31"/>
      <c r="Z2506" s="31"/>
    </row>
    <row r="2507" ht="22.5" customHeight="1">
      <c r="A2507" s="30" t="s">
        <v>17190</v>
      </c>
      <c r="B2507" s="31" t="s">
        <v>17191</v>
      </c>
      <c r="C2507" s="33"/>
      <c r="D2507" s="31" t="s">
        <v>17192</v>
      </c>
      <c r="E2507" s="31" t="s">
        <v>17193</v>
      </c>
      <c r="F2507" s="31"/>
      <c r="G2507" s="31" t="s">
        <v>38</v>
      </c>
      <c r="H2507" s="31" t="s">
        <v>142</v>
      </c>
      <c r="I2507" s="31" t="s">
        <v>1242</v>
      </c>
      <c r="J2507" s="31" t="s">
        <v>84</v>
      </c>
      <c r="K2507" s="31" t="s">
        <v>173</v>
      </c>
      <c r="L2507" s="31" t="s">
        <v>226</v>
      </c>
      <c r="M2507" s="39" t="s">
        <v>393</v>
      </c>
      <c r="N2507" s="31" t="s">
        <v>542</v>
      </c>
      <c r="O2507" s="31"/>
      <c r="P2507" s="31" t="s">
        <v>17194</v>
      </c>
      <c r="Q2507" s="31"/>
      <c r="R2507" s="31" t="s">
        <v>93</v>
      </c>
      <c r="S2507" s="31" t="s">
        <v>94</v>
      </c>
      <c r="T2507" s="31" t="s">
        <v>17195</v>
      </c>
      <c r="U2507" s="31" t="s">
        <v>17196</v>
      </c>
      <c r="V2507" s="30" t="s">
        <v>17197</v>
      </c>
      <c r="W2507" s="31"/>
      <c r="X2507" s="31"/>
      <c r="Y2507" s="31"/>
      <c r="Z2507" s="31"/>
    </row>
    <row r="2508" ht="22.5" customHeight="1">
      <c r="A2508" s="30" t="s">
        <v>17198</v>
      </c>
      <c r="B2508" s="31" t="s">
        <v>17199</v>
      </c>
      <c r="C2508" s="33"/>
      <c r="D2508" s="31" t="s">
        <v>17200</v>
      </c>
      <c r="E2508" s="31" t="s">
        <v>17201</v>
      </c>
      <c r="F2508" s="31" t="s">
        <v>17202</v>
      </c>
      <c r="G2508" s="31" t="s">
        <v>36</v>
      </c>
      <c r="H2508" s="31" t="s">
        <v>142</v>
      </c>
      <c r="I2508" s="31" t="s">
        <v>245</v>
      </c>
      <c r="J2508" s="31" t="s">
        <v>84</v>
      </c>
      <c r="K2508" s="31" t="s">
        <v>173</v>
      </c>
      <c r="L2508" s="31" t="s">
        <v>280</v>
      </c>
      <c r="M2508" s="31" t="s">
        <v>52</v>
      </c>
      <c r="N2508" s="31" t="s">
        <v>144</v>
      </c>
      <c r="O2508" s="31"/>
      <c r="P2508" s="31" t="s">
        <v>503</v>
      </c>
      <c r="Q2508" s="31"/>
      <c r="R2508" s="31" t="s">
        <v>93</v>
      </c>
      <c r="S2508" s="31" t="s">
        <v>94</v>
      </c>
      <c r="T2508" s="31" t="s">
        <v>17203</v>
      </c>
      <c r="U2508" s="31" t="s">
        <v>17204</v>
      </c>
      <c r="V2508" s="31"/>
      <c r="W2508" s="31"/>
      <c r="X2508" s="31"/>
      <c r="Y2508" s="31"/>
      <c r="Z2508" s="31"/>
    </row>
    <row r="2509" ht="22.5" customHeight="1">
      <c r="A2509" s="30" t="s">
        <v>17205</v>
      </c>
      <c r="B2509" s="31" t="s">
        <v>17206</v>
      </c>
      <c r="C2509" s="33"/>
      <c r="D2509" s="31" t="s">
        <v>17207</v>
      </c>
      <c r="E2509" s="31" t="s">
        <v>17208</v>
      </c>
      <c r="F2509" s="31"/>
      <c r="G2509" s="31" t="s">
        <v>35</v>
      </c>
      <c r="H2509" s="31" t="s">
        <v>142</v>
      </c>
      <c r="I2509" s="31" t="s">
        <v>925</v>
      </c>
      <c r="J2509" s="31" t="s">
        <v>84</v>
      </c>
      <c r="K2509" s="31" t="s">
        <v>85</v>
      </c>
      <c r="L2509" s="31" t="s">
        <v>226</v>
      </c>
      <c r="M2509" s="31" t="s">
        <v>88</v>
      </c>
      <c r="N2509" s="31" t="s">
        <v>89</v>
      </c>
      <c r="O2509" s="31"/>
      <c r="P2509" s="31"/>
      <c r="Q2509" s="31"/>
      <c r="R2509" s="31"/>
      <c r="S2509" s="31"/>
      <c r="T2509" s="31" t="s">
        <v>17209</v>
      </c>
      <c r="U2509" s="31" t="s">
        <v>17210</v>
      </c>
      <c r="V2509" s="31"/>
      <c r="W2509" s="31"/>
      <c r="X2509" s="31"/>
      <c r="Y2509" s="31"/>
      <c r="Z2509" s="31"/>
    </row>
    <row r="2510" ht="22.5" customHeight="1">
      <c r="A2510" s="30" t="s">
        <v>17211</v>
      </c>
      <c r="B2510" s="31" t="s">
        <v>17212</v>
      </c>
      <c r="C2510" s="33"/>
      <c r="D2510" s="31" t="s">
        <v>17213</v>
      </c>
      <c r="E2510" s="31" t="s">
        <v>17214</v>
      </c>
      <c r="F2510" s="31"/>
      <c r="G2510" s="31" t="s">
        <v>35</v>
      </c>
      <c r="H2510" s="31" t="s">
        <v>142</v>
      </c>
      <c r="I2510" s="31" t="s">
        <v>1242</v>
      </c>
      <c r="J2510" s="31" t="s">
        <v>84</v>
      </c>
      <c r="K2510" s="31"/>
      <c r="L2510" s="31"/>
      <c r="M2510" s="31" t="s">
        <v>41</v>
      </c>
      <c r="N2510" s="31" t="s">
        <v>120</v>
      </c>
      <c r="O2510" s="31"/>
      <c r="P2510" s="31"/>
      <c r="Q2510" s="31"/>
      <c r="R2510" s="31"/>
      <c r="S2510" s="31"/>
      <c r="T2510" s="31" t="s">
        <v>17215</v>
      </c>
      <c r="U2510" s="31" t="s">
        <v>17216</v>
      </c>
      <c r="V2510" s="31"/>
      <c r="W2510" s="31"/>
      <c r="X2510" s="31"/>
      <c r="Y2510" s="31"/>
      <c r="Z2510" s="31"/>
    </row>
    <row r="2511" ht="22.5" customHeight="1">
      <c r="A2511" s="30" t="s">
        <v>17217</v>
      </c>
      <c r="B2511" s="31" t="s">
        <v>17218</v>
      </c>
      <c r="C2511" s="33"/>
      <c r="D2511" s="31" t="s">
        <v>17219</v>
      </c>
      <c r="E2511" s="31" t="s">
        <v>17220</v>
      </c>
      <c r="F2511" s="31" t="s">
        <v>17221</v>
      </c>
      <c r="G2511" s="31" t="s">
        <v>25</v>
      </c>
      <c r="H2511" s="31" t="s">
        <v>142</v>
      </c>
      <c r="I2511" s="31" t="s">
        <v>10674</v>
      </c>
      <c r="J2511" s="31" t="s">
        <v>84</v>
      </c>
      <c r="K2511" s="31" t="s">
        <v>173</v>
      </c>
      <c r="L2511" s="31" t="s">
        <v>86</v>
      </c>
      <c r="M2511" s="31" t="s">
        <v>542</v>
      </c>
      <c r="N2511" s="31" t="s">
        <v>210</v>
      </c>
      <c r="O2511" s="31"/>
      <c r="P2511" s="31"/>
      <c r="Q2511" s="30" t="s">
        <v>17222</v>
      </c>
      <c r="R2511" s="31" t="s">
        <v>93</v>
      </c>
      <c r="S2511" s="31" t="s">
        <v>689</v>
      </c>
      <c r="T2511" s="31" t="s">
        <v>17223</v>
      </c>
      <c r="U2511" s="31" t="s">
        <v>17224</v>
      </c>
      <c r="V2511" s="31" t="s">
        <v>17225</v>
      </c>
      <c r="W2511" s="31"/>
      <c r="X2511" s="31"/>
      <c r="Y2511" s="31"/>
      <c r="Z2511" s="31"/>
    </row>
    <row r="2512" ht="22.5" customHeight="1">
      <c r="A2512" s="30" t="s">
        <v>17226</v>
      </c>
      <c r="B2512" s="31" t="s">
        <v>17227</v>
      </c>
      <c r="C2512" s="33"/>
      <c r="D2512" s="31" t="s">
        <v>17228</v>
      </c>
      <c r="E2512" s="31" t="s">
        <v>17229</v>
      </c>
      <c r="F2512" s="31" t="s">
        <v>17230</v>
      </c>
      <c r="G2512" s="31" t="s">
        <v>29</v>
      </c>
      <c r="H2512" s="31" t="s">
        <v>142</v>
      </c>
      <c r="I2512" s="31" t="s">
        <v>877</v>
      </c>
      <c r="J2512" s="31" t="s">
        <v>84</v>
      </c>
      <c r="K2512" s="31" t="s">
        <v>107</v>
      </c>
      <c r="L2512" s="31" t="s">
        <v>654</v>
      </c>
      <c r="M2512" s="31" t="s">
        <v>144</v>
      </c>
      <c r="N2512" s="39" t="s">
        <v>227</v>
      </c>
      <c r="O2512" s="31"/>
      <c r="P2512" s="31"/>
      <c r="Q2512" s="31"/>
      <c r="R2512" s="31" t="s">
        <v>93</v>
      </c>
      <c r="S2512" s="31" t="s">
        <v>94</v>
      </c>
      <c r="T2512" s="31" t="s">
        <v>17231</v>
      </c>
      <c r="U2512" s="31" t="s">
        <v>17232</v>
      </c>
      <c r="V2512" s="31"/>
      <c r="W2512" s="31"/>
      <c r="X2512" s="31"/>
      <c r="Y2512" s="31"/>
      <c r="Z2512" s="31"/>
    </row>
    <row r="2513" ht="22.5" customHeight="1">
      <c r="A2513" s="30" t="s">
        <v>17233</v>
      </c>
      <c r="B2513" s="31" t="s">
        <v>17234</v>
      </c>
      <c r="C2513" s="33"/>
      <c r="D2513" s="31" t="s">
        <v>17235</v>
      </c>
      <c r="E2513" s="31" t="s">
        <v>17236</v>
      </c>
      <c r="F2513" s="31"/>
      <c r="G2513" s="31" t="s">
        <v>25</v>
      </c>
      <c r="H2513" s="31" t="s">
        <v>142</v>
      </c>
      <c r="I2513" s="31" t="s">
        <v>444</v>
      </c>
      <c r="J2513" s="31" t="s">
        <v>84</v>
      </c>
      <c r="K2513" s="31"/>
      <c r="L2513" s="31"/>
      <c r="M2513" s="31" t="s">
        <v>542</v>
      </c>
      <c r="N2513" s="31" t="s">
        <v>210</v>
      </c>
      <c r="O2513" s="31"/>
      <c r="P2513" s="31"/>
      <c r="Q2513" s="31"/>
      <c r="R2513" s="31"/>
      <c r="S2513" s="31"/>
      <c r="T2513" s="31" t="s">
        <v>17237</v>
      </c>
      <c r="U2513" s="31" t="s">
        <v>17238</v>
      </c>
      <c r="V2513" s="31"/>
      <c r="W2513" s="31"/>
      <c r="X2513" s="31"/>
      <c r="Y2513" s="31"/>
      <c r="Z2513" s="31"/>
    </row>
    <row r="2514" ht="22.5" customHeight="1">
      <c r="A2514" s="30" t="s">
        <v>17239</v>
      </c>
      <c r="B2514" s="31" t="s">
        <v>17240</v>
      </c>
      <c r="C2514" s="33"/>
      <c r="D2514" s="31" t="s">
        <v>17241</v>
      </c>
      <c r="E2514" s="31" t="s">
        <v>17242</v>
      </c>
      <c r="F2514" s="31"/>
      <c r="G2514" s="31" t="s">
        <v>25</v>
      </c>
      <c r="H2514" s="31" t="s">
        <v>142</v>
      </c>
      <c r="I2514" s="31" t="s">
        <v>3285</v>
      </c>
      <c r="J2514" s="31" t="s">
        <v>84</v>
      </c>
      <c r="K2514" s="31" t="s">
        <v>85</v>
      </c>
      <c r="L2514" s="31" t="s">
        <v>226</v>
      </c>
      <c r="M2514" s="31" t="s">
        <v>88</v>
      </c>
      <c r="N2514" s="31" t="s">
        <v>89</v>
      </c>
      <c r="O2514" s="31"/>
      <c r="P2514" s="31"/>
      <c r="Q2514" s="31"/>
      <c r="R2514" s="31" t="s">
        <v>93</v>
      </c>
      <c r="S2514" s="31" t="s">
        <v>94</v>
      </c>
      <c r="T2514" s="31" t="s">
        <v>17243</v>
      </c>
      <c r="U2514" s="31" t="s">
        <v>17244</v>
      </c>
      <c r="V2514" s="30" t="s">
        <v>17245</v>
      </c>
      <c r="W2514" s="31"/>
      <c r="X2514" s="31"/>
      <c r="Y2514" s="31"/>
      <c r="Z2514" s="31"/>
    </row>
    <row r="2515" ht="22.5" customHeight="1">
      <c r="A2515" s="30" t="s">
        <v>17246</v>
      </c>
      <c r="B2515" s="31" t="s">
        <v>17247</v>
      </c>
      <c r="C2515" s="33"/>
      <c r="D2515" s="31" t="s">
        <v>17248</v>
      </c>
      <c r="E2515" s="31" t="s">
        <v>17249</v>
      </c>
      <c r="F2515" s="31"/>
      <c r="G2515" s="31" t="s">
        <v>39</v>
      </c>
      <c r="H2515" s="31" t="s">
        <v>142</v>
      </c>
      <c r="I2515" s="31" t="s">
        <v>750</v>
      </c>
      <c r="J2515" s="31" t="s">
        <v>84</v>
      </c>
      <c r="K2515" s="31" t="s">
        <v>85</v>
      </c>
      <c r="L2515" s="31" t="s">
        <v>654</v>
      </c>
      <c r="M2515" s="31" t="s">
        <v>144</v>
      </c>
      <c r="N2515" s="39" t="s">
        <v>227</v>
      </c>
      <c r="O2515" s="31"/>
      <c r="P2515" s="31" t="s">
        <v>5545</v>
      </c>
      <c r="Q2515" s="31"/>
      <c r="R2515" s="31"/>
      <c r="S2515" s="31"/>
      <c r="T2515" s="31" t="s">
        <v>17250</v>
      </c>
      <c r="U2515" s="31" t="s">
        <v>17251</v>
      </c>
      <c r="V2515" s="30" t="s">
        <v>17252</v>
      </c>
      <c r="W2515" s="31"/>
      <c r="X2515" s="31"/>
      <c r="Y2515" s="31"/>
      <c r="Z2515" s="31"/>
    </row>
    <row r="2516" ht="22.5" customHeight="1">
      <c r="A2516" s="30" t="s">
        <v>17253</v>
      </c>
      <c r="B2516" s="31" t="s">
        <v>17254</v>
      </c>
      <c r="C2516" s="33"/>
      <c r="D2516" s="31" t="s">
        <v>17255</v>
      </c>
      <c r="E2516" s="31" t="s">
        <v>17256</v>
      </c>
      <c r="F2516" s="31"/>
      <c r="G2516" s="31" t="s">
        <v>38</v>
      </c>
      <c r="H2516" s="31" t="s">
        <v>142</v>
      </c>
      <c r="I2516" s="31" t="s">
        <v>264</v>
      </c>
      <c r="J2516" s="31" t="s">
        <v>84</v>
      </c>
      <c r="K2516" s="31"/>
      <c r="L2516" s="31"/>
      <c r="M2516" s="31" t="s">
        <v>152</v>
      </c>
      <c r="N2516" s="31" t="s">
        <v>88</v>
      </c>
      <c r="O2516" s="31"/>
      <c r="P2516" s="31"/>
      <c r="Q2516" s="31"/>
      <c r="R2516" s="31"/>
      <c r="S2516" s="31"/>
      <c r="T2516" s="31" t="s">
        <v>17257</v>
      </c>
      <c r="U2516" s="31" t="s">
        <v>17258</v>
      </c>
      <c r="V2516" s="31"/>
      <c r="W2516" s="31"/>
      <c r="X2516" s="31"/>
      <c r="Y2516" s="31"/>
      <c r="Z2516" s="31"/>
    </row>
    <row r="2517" ht="22.5" customHeight="1">
      <c r="A2517" s="30" t="s">
        <v>17259</v>
      </c>
      <c r="B2517" s="31" t="s">
        <v>17260</v>
      </c>
      <c r="C2517" s="33"/>
      <c r="D2517" s="31" t="s">
        <v>17261</v>
      </c>
      <c r="E2517" s="31" t="s">
        <v>17262</v>
      </c>
      <c r="F2517" s="31"/>
      <c r="G2517" s="31" t="s">
        <v>25</v>
      </c>
      <c r="H2517" s="31" t="s">
        <v>142</v>
      </c>
      <c r="I2517" s="31" t="s">
        <v>935</v>
      </c>
      <c r="J2517" s="31" t="s">
        <v>84</v>
      </c>
      <c r="K2517" s="31"/>
      <c r="L2517" s="31"/>
      <c r="M2517" s="31" t="s">
        <v>542</v>
      </c>
      <c r="N2517" s="31" t="s">
        <v>210</v>
      </c>
      <c r="O2517" s="31"/>
      <c r="P2517" s="31"/>
      <c r="Q2517" s="31"/>
      <c r="R2517" s="31"/>
      <c r="S2517" s="31"/>
      <c r="T2517" s="31" t="s">
        <v>17263</v>
      </c>
      <c r="U2517" s="31" t="s">
        <v>17264</v>
      </c>
      <c r="V2517" s="31"/>
      <c r="W2517" s="31"/>
      <c r="X2517" s="31"/>
      <c r="Y2517" s="31"/>
      <c r="Z2517" s="31"/>
    </row>
    <row r="2518" ht="22.5" customHeight="1">
      <c r="A2518" s="30" t="s">
        <v>17265</v>
      </c>
      <c r="B2518" s="31" t="s">
        <v>17266</v>
      </c>
      <c r="C2518" s="33"/>
      <c r="D2518" s="31" t="s">
        <v>17267</v>
      </c>
      <c r="E2518" s="31" t="s">
        <v>17268</v>
      </c>
      <c r="F2518" s="31"/>
      <c r="G2518" s="31" t="s">
        <v>25</v>
      </c>
      <c r="H2518" s="31" t="s">
        <v>142</v>
      </c>
      <c r="I2518" s="31" t="s">
        <v>225</v>
      </c>
      <c r="J2518" s="31" t="s">
        <v>84</v>
      </c>
      <c r="K2518" s="31"/>
      <c r="L2518" s="31"/>
      <c r="M2518" s="31" t="s">
        <v>88</v>
      </c>
      <c r="N2518" s="31" t="s">
        <v>89</v>
      </c>
      <c r="O2518" s="31"/>
      <c r="P2518" s="31"/>
      <c r="Q2518" s="31"/>
      <c r="R2518" s="31"/>
      <c r="S2518" s="31"/>
      <c r="T2518" s="31" t="s">
        <v>17269</v>
      </c>
      <c r="U2518" s="31" t="s">
        <v>17270</v>
      </c>
      <c r="V2518" s="31"/>
      <c r="W2518" s="31"/>
      <c r="X2518" s="31"/>
      <c r="Y2518" s="31"/>
      <c r="Z2518" s="31"/>
    </row>
    <row r="2519" ht="22.5" customHeight="1">
      <c r="A2519" s="30" t="s">
        <v>17271</v>
      </c>
      <c r="B2519" s="31" t="s">
        <v>17272</v>
      </c>
      <c r="C2519" s="33"/>
      <c r="D2519" s="31" t="s">
        <v>17273</v>
      </c>
      <c r="E2519" s="31" t="s">
        <v>17274</v>
      </c>
      <c r="F2519" s="31" t="s">
        <v>17275</v>
      </c>
      <c r="G2519" s="31" t="s">
        <v>68</v>
      </c>
      <c r="H2519" s="31" t="s">
        <v>142</v>
      </c>
      <c r="I2519" s="31" t="s">
        <v>12620</v>
      </c>
      <c r="J2519" s="31" t="s">
        <v>84</v>
      </c>
      <c r="K2519" s="31" t="s">
        <v>85</v>
      </c>
      <c r="L2519" s="31" t="s">
        <v>86</v>
      </c>
      <c r="M2519" s="31" t="s">
        <v>88</v>
      </c>
      <c r="N2519" s="31" t="s">
        <v>144</v>
      </c>
      <c r="O2519" s="31"/>
      <c r="P2519" s="31" t="s">
        <v>2984</v>
      </c>
      <c r="Q2519" s="31"/>
      <c r="R2519" s="31" t="s">
        <v>93</v>
      </c>
      <c r="S2519" s="31" t="s">
        <v>815</v>
      </c>
      <c r="T2519" s="31" t="s">
        <v>17276</v>
      </c>
      <c r="U2519" s="31" t="s">
        <v>17277</v>
      </c>
      <c r="V2519" s="31"/>
      <c r="W2519" s="31"/>
      <c r="X2519" s="31" t="s">
        <v>17278</v>
      </c>
      <c r="Y2519" s="31"/>
      <c r="Z2519" s="31"/>
    </row>
    <row r="2520" ht="22.5" customHeight="1">
      <c r="A2520" s="30" t="s">
        <v>17279</v>
      </c>
      <c r="B2520" s="31" t="s">
        <v>17280</v>
      </c>
      <c r="C2520" s="33"/>
      <c r="D2520" s="31" t="s">
        <v>17281</v>
      </c>
      <c r="E2520" s="31" t="s">
        <v>17282</v>
      </c>
      <c r="F2520" s="31" t="s">
        <v>17283</v>
      </c>
      <c r="G2520" s="31" t="s">
        <v>68</v>
      </c>
      <c r="H2520" s="31" t="s">
        <v>142</v>
      </c>
      <c r="I2520" s="31" t="s">
        <v>765</v>
      </c>
      <c r="J2520" s="31" t="s">
        <v>84</v>
      </c>
      <c r="K2520" s="31" t="s">
        <v>173</v>
      </c>
      <c r="L2520" s="31" t="s">
        <v>226</v>
      </c>
      <c r="M2520" s="31" t="s">
        <v>542</v>
      </c>
      <c r="N2520" s="31" t="s">
        <v>210</v>
      </c>
      <c r="O2520" s="31"/>
      <c r="P2520" s="31"/>
      <c r="Q2520" s="31"/>
      <c r="R2520" s="31" t="s">
        <v>93</v>
      </c>
      <c r="S2520" s="31" t="s">
        <v>94</v>
      </c>
      <c r="T2520" s="31" t="s">
        <v>17284</v>
      </c>
      <c r="U2520" s="31" t="s">
        <v>17285</v>
      </c>
      <c r="V2520" s="31"/>
      <c r="W2520" s="31"/>
      <c r="X2520" s="31"/>
      <c r="Y2520" s="31"/>
      <c r="Z2520" s="31"/>
    </row>
    <row r="2521" ht="22.5" customHeight="1">
      <c r="A2521" s="30" t="s">
        <v>17286</v>
      </c>
      <c r="B2521" s="31" t="s">
        <v>1925</v>
      </c>
      <c r="C2521" s="33"/>
      <c r="D2521" s="31" t="s">
        <v>17287</v>
      </c>
      <c r="E2521" s="31" t="s">
        <v>17288</v>
      </c>
      <c r="F2521" s="31" t="s">
        <v>17289</v>
      </c>
      <c r="G2521" s="31" t="s">
        <v>39</v>
      </c>
      <c r="H2521" s="31" t="s">
        <v>142</v>
      </c>
      <c r="I2521" s="31" t="s">
        <v>4021</v>
      </c>
      <c r="J2521" s="31" t="s">
        <v>84</v>
      </c>
      <c r="K2521" s="31" t="s">
        <v>85</v>
      </c>
      <c r="L2521" s="31" t="s">
        <v>86</v>
      </c>
      <c r="M2521" s="31" t="s">
        <v>88</v>
      </c>
      <c r="N2521" s="31" t="s">
        <v>89</v>
      </c>
      <c r="O2521" s="31"/>
      <c r="P2521" s="31" t="s">
        <v>230</v>
      </c>
      <c r="Q2521" s="31"/>
      <c r="R2521" s="31" t="s">
        <v>93</v>
      </c>
      <c r="S2521" s="31" t="s">
        <v>94</v>
      </c>
      <c r="T2521" s="31" t="s">
        <v>17290</v>
      </c>
      <c r="U2521" s="31" t="s">
        <v>17291</v>
      </c>
      <c r="V2521" s="31"/>
      <c r="W2521" s="31"/>
      <c r="X2521" s="31"/>
      <c r="Y2521" s="31"/>
      <c r="Z2521" s="31"/>
    </row>
    <row r="2522" ht="22.5" customHeight="1">
      <c r="A2522" s="30" t="s">
        <v>17292</v>
      </c>
      <c r="B2522" s="31" t="s">
        <v>17293</v>
      </c>
      <c r="C2522" s="33"/>
      <c r="D2522" s="31" t="s">
        <v>17294</v>
      </c>
      <c r="E2522" s="31" t="s">
        <v>17295</v>
      </c>
      <c r="F2522" s="31"/>
      <c r="G2522" s="31" t="s">
        <v>68</v>
      </c>
      <c r="H2522" s="31" t="s">
        <v>142</v>
      </c>
      <c r="I2522" s="31" t="s">
        <v>1834</v>
      </c>
      <c r="J2522" s="31" t="s">
        <v>377</v>
      </c>
      <c r="K2522" s="31" t="s">
        <v>85</v>
      </c>
      <c r="L2522" s="31" t="s">
        <v>86</v>
      </c>
      <c r="M2522" s="31" t="s">
        <v>88</v>
      </c>
      <c r="N2522" s="31" t="s">
        <v>89</v>
      </c>
      <c r="O2522" s="31"/>
      <c r="P2522" s="31" t="s">
        <v>361</v>
      </c>
      <c r="Q2522" s="31"/>
      <c r="R2522" s="31" t="s">
        <v>93</v>
      </c>
      <c r="S2522" s="31" t="s">
        <v>94</v>
      </c>
      <c r="T2522" s="31" t="s">
        <v>17296</v>
      </c>
      <c r="U2522" s="31" t="s">
        <v>17297</v>
      </c>
      <c r="V2522" s="30" t="s">
        <v>17298</v>
      </c>
      <c r="W2522" s="31"/>
      <c r="X2522" s="31"/>
      <c r="Y2522" s="31"/>
      <c r="Z2522" s="31"/>
    </row>
    <row r="2523" ht="22.5" customHeight="1">
      <c r="A2523" s="30" t="s">
        <v>17299</v>
      </c>
      <c r="B2523" s="31" t="s">
        <v>7895</v>
      </c>
      <c r="C2523" s="33"/>
      <c r="D2523" s="31" t="s">
        <v>17300</v>
      </c>
      <c r="E2523" s="31" t="s">
        <v>17301</v>
      </c>
      <c r="F2523" s="31" t="s">
        <v>17302</v>
      </c>
      <c r="G2523" s="31" t="s">
        <v>68</v>
      </c>
      <c r="H2523" s="31" t="s">
        <v>142</v>
      </c>
      <c r="I2523" s="31" t="s">
        <v>935</v>
      </c>
      <c r="J2523" s="31" t="s">
        <v>84</v>
      </c>
      <c r="K2523" s="31" t="s">
        <v>85</v>
      </c>
      <c r="L2523" s="31" t="s">
        <v>226</v>
      </c>
      <c r="M2523" s="31" t="s">
        <v>185</v>
      </c>
      <c r="N2523" s="31" t="s">
        <v>41</v>
      </c>
      <c r="O2523" s="31"/>
      <c r="P2523" s="31" t="s">
        <v>320</v>
      </c>
      <c r="Q2523" s="31"/>
      <c r="R2523" s="31" t="s">
        <v>93</v>
      </c>
      <c r="S2523" s="31" t="s">
        <v>8010</v>
      </c>
      <c r="T2523" s="31" t="s">
        <v>17303</v>
      </c>
      <c r="U2523" s="31" t="s">
        <v>17304</v>
      </c>
      <c r="V2523" s="31"/>
      <c r="W2523" s="31"/>
      <c r="X2523" s="31"/>
      <c r="Y2523" s="31"/>
      <c r="Z2523" s="31" t="s">
        <v>17305</v>
      </c>
    </row>
    <row r="2524" ht="22.5" customHeight="1">
      <c r="A2524" s="30" t="s">
        <v>17306</v>
      </c>
      <c r="B2524" s="31" t="s">
        <v>6716</v>
      </c>
      <c r="C2524" s="33"/>
      <c r="D2524" s="31" t="s">
        <v>17307</v>
      </c>
      <c r="E2524" s="31" t="s">
        <v>17308</v>
      </c>
      <c r="F2524" s="31" t="s">
        <v>17309</v>
      </c>
      <c r="G2524" s="31" t="s">
        <v>38</v>
      </c>
      <c r="H2524" s="31" t="s">
        <v>142</v>
      </c>
      <c r="I2524" s="31" t="s">
        <v>1722</v>
      </c>
      <c r="J2524" s="31" t="s">
        <v>84</v>
      </c>
      <c r="K2524" s="31" t="s">
        <v>107</v>
      </c>
      <c r="L2524" s="31" t="s">
        <v>86</v>
      </c>
      <c r="M2524" s="31" t="s">
        <v>120</v>
      </c>
      <c r="N2524" s="31" t="s">
        <v>41</v>
      </c>
      <c r="O2524" s="31"/>
      <c r="P2524" s="31" t="s">
        <v>628</v>
      </c>
      <c r="Q2524" s="31"/>
      <c r="R2524" s="31" t="s">
        <v>93</v>
      </c>
      <c r="S2524" s="31" t="s">
        <v>815</v>
      </c>
      <c r="T2524" s="31" t="s">
        <v>17310</v>
      </c>
      <c r="U2524" s="31" t="s">
        <v>17311</v>
      </c>
      <c r="V2524" s="31"/>
      <c r="W2524" s="31"/>
      <c r="X2524" s="39" t="s">
        <v>17312</v>
      </c>
      <c r="Y2524" s="31"/>
      <c r="Z2524" s="31"/>
    </row>
    <row r="2525" ht="22.5" customHeight="1">
      <c r="A2525" s="30" t="s">
        <v>17313</v>
      </c>
      <c r="B2525" s="31" t="s">
        <v>17314</v>
      </c>
      <c r="C2525" s="33"/>
      <c r="D2525" s="31" t="s">
        <v>78</v>
      </c>
      <c r="E2525" s="31" t="s">
        <v>17315</v>
      </c>
      <c r="F2525" s="31"/>
      <c r="G2525" s="31" t="s">
        <v>2303</v>
      </c>
      <c r="H2525" s="31" t="s">
        <v>82</v>
      </c>
      <c r="I2525" s="31"/>
      <c r="J2525" s="31"/>
      <c r="K2525" s="31"/>
      <c r="L2525" s="31"/>
      <c r="M2525" s="31"/>
      <c r="N2525" s="31"/>
      <c r="O2525" s="31"/>
      <c r="P2525" s="31"/>
      <c r="Q2525" s="31"/>
      <c r="R2525" s="31"/>
      <c r="S2525" s="31"/>
      <c r="T2525" s="31"/>
      <c r="U2525" s="31" t="s">
        <v>17316</v>
      </c>
      <c r="V2525" s="31"/>
      <c r="W2525" s="31"/>
      <c r="X2525" s="31"/>
      <c r="Y2525" s="31"/>
      <c r="Z2525" s="31"/>
    </row>
    <row r="2526" ht="22.5" customHeight="1">
      <c r="A2526" s="30" t="s">
        <v>17317</v>
      </c>
      <c r="B2526" s="31" t="s">
        <v>17318</v>
      </c>
      <c r="C2526" s="33"/>
      <c r="D2526" s="31" t="s">
        <v>17319</v>
      </c>
      <c r="E2526" s="31" t="s">
        <v>17320</v>
      </c>
      <c r="F2526" s="31" t="s">
        <v>17321</v>
      </c>
      <c r="G2526" s="31" t="s">
        <v>38</v>
      </c>
      <c r="H2526" s="31" t="s">
        <v>142</v>
      </c>
      <c r="I2526" s="31" t="s">
        <v>264</v>
      </c>
      <c r="J2526" s="31" t="s">
        <v>84</v>
      </c>
      <c r="K2526" s="31" t="s">
        <v>85</v>
      </c>
      <c r="L2526" s="31" t="s">
        <v>86</v>
      </c>
      <c r="M2526" s="39" t="s">
        <v>227</v>
      </c>
      <c r="N2526" s="31" t="s">
        <v>144</v>
      </c>
      <c r="O2526" s="31"/>
      <c r="P2526" s="31" t="s">
        <v>492</v>
      </c>
      <c r="Q2526" s="31"/>
      <c r="R2526" s="31" t="s">
        <v>93</v>
      </c>
      <c r="S2526" s="31" t="s">
        <v>815</v>
      </c>
      <c r="T2526" s="31" t="s">
        <v>17322</v>
      </c>
      <c r="U2526" s="31" t="s">
        <v>17323</v>
      </c>
      <c r="V2526" s="31"/>
      <c r="W2526" s="31"/>
      <c r="X2526" s="39" t="s">
        <v>17324</v>
      </c>
      <c r="Y2526" s="31"/>
      <c r="Z2526" s="31"/>
    </row>
    <row r="2527" ht="22.5" customHeight="1">
      <c r="A2527" s="30" t="s">
        <v>17325</v>
      </c>
      <c r="B2527" s="31" t="s">
        <v>17326</v>
      </c>
      <c r="C2527" s="33"/>
      <c r="D2527" s="31" t="s">
        <v>17327</v>
      </c>
      <c r="E2527" s="31" t="s">
        <v>17328</v>
      </c>
      <c r="F2527" s="31"/>
      <c r="G2527" s="31" t="s">
        <v>25</v>
      </c>
      <c r="H2527" s="31" t="s">
        <v>1033</v>
      </c>
      <c r="I2527" s="31" t="s">
        <v>1242</v>
      </c>
      <c r="J2527" s="31" t="s">
        <v>84</v>
      </c>
      <c r="K2527" s="31" t="s">
        <v>107</v>
      </c>
      <c r="L2527" s="31" t="s">
        <v>86</v>
      </c>
      <c r="M2527" s="31" t="s">
        <v>89</v>
      </c>
      <c r="N2527" s="31" t="s">
        <v>108</v>
      </c>
      <c r="O2527" s="31"/>
      <c r="P2527" s="31" t="s">
        <v>851</v>
      </c>
      <c r="Q2527" s="31"/>
      <c r="R2527" s="31" t="s">
        <v>93</v>
      </c>
      <c r="S2527" s="31" t="s">
        <v>94</v>
      </c>
      <c r="T2527" s="31" t="s">
        <v>1904</v>
      </c>
      <c r="U2527" s="31" t="s">
        <v>17329</v>
      </c>
      <c r="V2527" s="31" t="s">
        <v>17330</v>
      </c>
      <c r="W2527" s="31"/>
      <c r="X2527" s="31"/>
      <c r="Y2527" s="31"/>
      <c r="Z2527" s="31"/>
    </row>
    <row r="2528" ht="22.5" customHeight="1">
      <c r="A2528" s="30" t="s">
        <v>17331</v>
      </c>
      <c r="B2528" s="31" t="s">
        <v>17332</v>
      </c>
      <c r="C2528" s="33"/>
      <c r="D2528" s="31" t="s">
        <v>17333</v>
      </c>
      <c r="E2528" s="31" t="s">
        <v>17334</v>
      </c>
      <c r="F2528" s="31"/>
      <c r="G2528" s="31" t="s">
        <v>464</v>
      </c>
      <c r="H2528" s="31" t="s">
        <v>142</v>
      </c>
      <c r="I2528" s="31"/>
      <c r="J2528" s="31"/>
      <c r="K2528" s="31"/>
      <c r="L2528" s="31"/>
      <c r="M2528" s="31"/>
      <c r="N2528" s="31"/>
      <c r="O2528" s="31"/>
      <c r="P2528" s="31"/>
      <c r="Q2528" s="31"/>
      <c r="R2528" s="31"/>
      <c r="S2528" s="31"/>
      <c r="T2528" s="31" t="s">
        <v>17335</v>
      </c>
      <c r="U2528" s="31" t="s">
        <v>17336</v>
      </c>
      <c r="V2528" s="31"/>
      <c r="W2528" s="31"/>
      <c r="X2528" s="31"/>
      <c r="Y2528" s="31"/>
      <c r="Z2528" s="31"/>
    </row>
    <row r="2529" ht="22.5" customHeight="1">
      <c r="A2529" s="30" t="s">
        <v>17337</v>
      </c>
      <c r="B2529" s="31" t="s">
        <v>17338</v>
      </c>
      <c r="C2529" s="33"/>
      <c r="D2529" s="31" t="s">
        <v>17339</v>
      </c>
      <c r="E2529" s="31" t="s">
        <v>17340</v>
      </c>
      <c r="F2529" s="31"/>
      <c r="G2529" s="31" t="s">
        <v>96</v>
      </c>
      <c r="H2529" s="31" t="s">
        <v>142</v>
      </c>
      <c r="I2529" s="31" t="s">
        <v>1290</v>
      </c>
      <c r="J2529" s="31" t="s">
        <v>84</v>
      </c>
      <c r="K2529" s="31"/>
      <c r="L2529" s="31"/>
      <c r="M2529" s="31" t="s">
        <v>542</v>
      </c>
      <c r="N2529" s="31" t="s">
        <v>210</v>
      </c>
      <c r="O2529" s="31"/>
      <c r="P2529" s="31"/>
      <c r="Q2529" s="31"/>
      <c r="R2529" s="31"/>
      <c r="S2529" s="31"/>
      <c r="T2529" s="31" t="s">
        <v>17341</v>
      </c>
      <c r="U2529" s="31" t="s">
        <v>17342</v>
      </c>
      <c r="V2529" s="31"/>
      <c r="W2529" s="31"/>
      <c r="X2529" s="31"/>
      <c r="Y2529" s="31"/>
      <c r="Z2529" s="31"/>
    </row>
    <row r="2530" ht="22.5" customHeight="1">
      <c r="A2530" s="30" t="s">
        <v>17343</v>
      </c>
      <c r="B2530" s="31" t="s">
        <v>17344</v>
      </c>
      <c r="C2530" s="33"/>
      <c r="D2530" s="31" t="s">
        <v>17345</v>
      </c>
      <c r="E2530" s="31" t="s">
        <v>17346</v>
      </c>
      <c r="F2530" s="31"/>
      <c r="G2530" s="31" t="s">
        <v>68</v>
      </c>
      <c r="H2530" s="31" t="s">
        <v>142</v>
      </c>
      <c r="I2530" s="31"/>
      <c r="J2530" s="31"/>
      <c r="K2530" s="31"/>
      <c r="L2530" s="31"/>
      <c r="M2530" s="31"/>
      <c r="N2530" s="31"/>
      <c r="O2530" s="31"/>
      <c r="P2530" s="31"/>
      <c r="Q2530" s="31"/>
      <c r="R2530" s="31"/>
      <c r="S2530" s="31"/>
      <c r="T2530" s="31" t="s">
        <v>17347</v>
      </c>
      <c r="U2530" s="31" t="s">
        <v>17348</v>
      </c>
      <c r="V2530" s="31"/>
      <c r="W2530" s="31"/>
      <c r="X2530" s="31"/>
      <c r="Y2530" s="31"/>
      <c r="Z2530" s="31"/>
    </row>
    <row r="2531" ht="22.5" customHeight="1">
      <c r="A2531" s="30" t="s">
        <v>17349</v>
      </c>
      <c r="B2531" s="31" t="s">
        <v>17350</v>
      </c>
      <c r="C2531" s="33"/>
      <c r="D2531" s="31" t="s">
        <v>17351</v>
      </c>
      <c r="E2531" s="31" t="s">
        <v>17352</v>
      </c>
      <c r="F2531" s="31"/>
      <c r="G2531" s="31" t="s">
        <v>68</v>
      </c>
      <c r="H2531" s="31" t="s">
        <v>142</v>
      </c>
      <c r="I2531" s="31" t="s">
        <v>1722</v>
      </c>
      <c r="J2531" s="31" t="s">
        <v>84</v>
      </c>
      <c r="K2531" s="31" t="s">
        <v>107</v>
      </c>
      <c r="L2531" s="31" t="s">
        <v>280</v>
      </c>
      <c r="M2531" s="31"/>
      <c r="N2531" s="31"/>
      <c r="O2531" s="31"/>
      <c r="P2531" s="31"/>
      <c r="Q2531" s="31"/>
      <c r="R2531" s="31"/>
      <c r="S2531" s="31"/>
      <c r="T2531" s="31" t="s">
        <v>17353</v>
      </c>
      <c r="U2531" s="31" t="s">
        <v>17354</v>
      </c>
      <c r="V2531" s="31"/>
      <c r="W2531" s="31"/>
      <c r="X2531" s="31"/>
      <c r="Y2531" s="31"/>
      <c r="Z2531" s="31"/>
    </row>
    <row r="2532" ht="22.5" customHeight="1">
      <c r="A2532" s="30" t="s">
        <v>17355</v>
      </c>
      <c r="B2532" s="31" t="s">
        <v>17356</v>
      </c>
      <c r="C2532" s="33"/>
      <c r="D2532" s="31" t="s">
        <v>78</v>
      </c>
      <c r="E2532" s="31" t="s">
        <v>17357</v>
      </c>
      <c r="F2532" s="31"/>
      <c r="G2532" s="31" t="s">
        <v>25</v>
      </c>
      <c r="H2532" s="31" t="s">
        <v>82</v>
      </c>
      <c r="I2532" s="31"/>
      <c r="J2532" s="31"/>
      <c r="K2532" s="31"/>
      <c r="L2532" s="31"/>
      <c r="M2532" s="31"/>
      <c r="N2532" s="31"/>
      <c r="O2532" s="31"/>
      <c r="P2532" s="31"/>
      <c r="Q2532" s="31"/>
      <c r="R2532" s="31"/>
      <c r="S2532" s="31" t="s">
        <v>133</v>
      </c>
      <c r="T2532" s="31" t="s">
        <v>1904</v>
      </c>
      <c r="U2532" s="31" t="s">
        <v>17358</v>
      </c>
      <c r="V2532" s="31"/>
      <c r="W2532" s="31"/>
      <c r="X2532" s="31"/>
      <c r="Y2532" s="31"/>
      <c r="Z2532" s="31"/>
    </row>
    <row r="2533" ht="22.5" customHeight="1">
      <c r="A2533" s="30" t="s">
        <v>17359</v>
      </c>
      <c r="B2533" s="31" t="s">
        <v>17360</v>
      </c>
      <c r="C2533" s="33"/>
      <c r="D2533" s="31" t="s">
        <v>17361</v>
      </c>
      <c r="E2533" s="31" t="s">
        <v>17362</v>
      </c>
      <c r="F2533" s="31" t="s">
        <v>17363</v>
      </c>
      <c r="G2533" s="31" t="s">
        <v>38</v>
      </c>
      <c r="H2533" s="31" t="s">
        <v>142</v>
      </c>
      <c r="I2533" s="31" t="s">
        <v>444</v>
      </c>
      <c r="J2533" s="31" t="s">
        <v>84</v>
      </c>
      <c r="K2533" s="31" t="s">
        <v>85</v>
      </c>
      <c r="L2533" s="31" t="s">
        <v>226</v>
      </c>
      <c r="M2533" s="31" t="s">
        <v>152</v>
      </c>
      <c r="N2533" s="31" t="s">
        <v>153</v>
      </c>
      <c r="O2533" s="31"/>
      <c r="P2533" s="31" t="s">
        <v>445</v>
      </c>
      <c r="Q2533" s="31"/>
      <c r="R2533" s="31" t="s">
        <v>93</v>
      </c>
      <c r="S2533" s="31" t="s">
        <v>94</v>
      </c>
      <c r="T2533" s="31" t="s">
        <v>17364</v>
      </c>
      <c r="U2533" s="31" t="s">
        <v>17365</v>
      </c>
      <c r="V2533" s="31"/>
      <c r="W2533" s="31"/>
      <c r="X2533" s="31"/>
      <c r="Y2533" s="31"/>
      <c r="Z2533" s="31"/>
    </row>
    <row r="2534" ht="22.5" customHeight="1">
      <c r="A2534" s="30" t="s">
        <v>17366</v>
      </c>
      <c r="B2534" s="31" t="s">
        <v>17367</v>
      </c>
      <c r="C2534" s="33"/>
      <c r="D2534" s="31" t="s">
        <v>17368</v>
      </c>
      <c r="E2534" s="31" t="s">
        <v>17369</v>
      </c>
      <c r="F2534" s="31" t="s">
        <v>17370</v>
      </c>
      <c r="G2534" s="31" t="s">
        <v>96</v>
      </c>
      <c r="H2534" s="31" t="s">
        <v>142</v>
      </c>
      <c r="I2534" s="31" t="s">
        <v>925</v>
      </c>
      <c r="J2534" s="31" t="s">
        <v>84</v>
      </c>
      <c r="K2534" s="31" t="s">
        <v>173</v>
      </c>
      <c r="L2534" s="31" t="s">
        <v>654</v>
      </c>
      <c r="M2534" s="31" t="s">
        <v>41</v>
      </c>
      <c r="N2534" s="31" t="s">
        <v>120</v>
      </c>
      <c r="O2534" s="31"/>
      <c r="P2534" s="31"/>
      <c r="Q2534" s="31"/>
      <c r="R2534" s="31"/>
      <c r="S2534" s="31"/>
      <c r="T2534" s="31" t="s">
        <v>17371</v>
      </c>
      <c r="U2534" s="31" t="s">
        <v>17372</v>
      </c>
      <c r="V2534" s="31"/>
      <c r="W2534" s="31"/>
      <c r="X2534" s="31"/>
      <c r="Y2534" s="31"/>
      <c r="Z2534" s="31"/>
    </row>
    <row r="2535" ht="22.5" customHeight="1">
      <c r="A2535" s="30" t="s">
        <v>17373</v>
      </c>
      <c r="B2535" s="31" t="s">
        <v>17374</v>
      </c>
      <c r="C2535" s="33"/>
      <c r="D2535" s="31" t="s">
        <v>17375</v>
      </c>
      <c r="E2535" s="31" t="s">
        <v>17376</v>
      </c>
      <c r="F2535" s="31"/>
      <c r="G2535" s="31" t="s">
        <v>39</v>
      </c>
      <c r="H2535" s="31" t="s">
        <v>142</v>
      </c>
      <c r="I2535" s="31" t="s">
        <v>336</v>
      </c>
      <c r="J2535" s="31" t="s">
        <v>84</v>
      </c>
      <c r="K2535" s="31" t="s">
        <v>173</v>
      </c>
      <c r="L2535" s="31"/>
      <c r="M2535" s="31" t="s">
        <v>52</v>
      </c>
      <c r="N2535" s="31" t="s">
        <v>144</v>
      </c>
      <c r="O2535" s="31"/>
      <c r="P2535" s="31"/>
      <c r="Q2535" s="31"/>
      <c r="R2535" s="31"/>
      <c r="S2535" s="31"/>
      <c r="T2535" s="31" t="s">
        <v>17377</v>
      </c>
      <c r="U2535" s="31" t="s">
        <v>17378</v>
      </c>
      <c r="V2535" s="31"/>
      <c r="W2535" s="31"/>
      <c r="X2535" s="31"/>
      <c r="Y2535" s="31"/>
      <c r="Z2535" s="31"/>
    </row>
    <row r="2536" ht="22.5" customHeight="1">
      <c r="A2536" s="30" t="s">
        <v>17379</v>
      </c>
      <c r="B2536" s="31" t="s">
        <v>17380</v>
      </c>
      <c r="C2536" s="33"/>
      <c r="D2536" s="31" t="s">
        <v>17381</v>
      </c>
      <c r="E2536" s="31" t="s">
        <v>17382</v>
      </c>
      <c r="F2536" s="31"/>
      <c r="G2536" s="31" t="s">
        <v>23</v>
      </c>
      <c r="H2536" s="31" t="s">
        <v>142</v>
      </c>
      <c r="I2536" s="31" t="s">
        <v>860</v>
      </c>
      <c r="J2536" s="31" t="s">
        <v>377</v>
      </c>
      <c r="K2536" s="31" t="s">
        <v>173</v>
      </c>
      <c r="L2536" s="31"/>
      <c r="M2536" s="31" t="s">
        <v>88</v>
      </c>
      <c r="N2536" s="31" t="s">
        <v>89</v>
      </c>
      <c r="O2536" s="31"/>
      <c r="P2536" s="31"/>
      <c r="Q2536" s="31"/>
      <c r="R2536" s="31"/>
      <c r="S2536" s="31"/>
      <c r="T2536" s="31" t="s">
        <v>17383</v>
      </c>
      <c r="U2536" s="31" t="s">
        <v>17384</v>
      </c>
      <c r="V2536" s="31"/>
      <c r="W2536" s="31"/>
      <c r="X2536" s="31"/>
      <c r="Y2536" s="31"/>
      <c r="Z2536" s="31"/>
    </row>
    <row r="2537" ht="22.5" customHeight="1">
      <c r="A2537" s="30" t="s">
        <v>17385</v>
      </c>
      <c r="B2537" s="31" t="s">
        <v>8348</v>
      </c>
      <c r="C2537" s="33"/>
      <c r="D2537" s="31" t="s">
        <v>17386</v>
      </c>
      <c r="E2537" s="31" t="s">
        <v>17387</v>
      </c>
      <c r="F2537" s="31" t="s">
        <v>17388</v>
      </c>
      <c r="G2537" s="31" t="s">
        <v>68</v>
      </c>
      <c r="H2537" s="31" t="s">
        <v>142</v>
      </c>
      <c r="I2537" s="31" t="s">
        <v>712</v>
      </c>
      <c r="J2537" s="31" t="s">
        <v>84</v>
      </c>
      <c r="K2537" s="31" t="s">
        <v>173</v>
      </c>
      <c r="L2537" s="31" t="s">
        <v>86</v>
      </c>
      <c r="M2537" s="31" t="s">
        <v>542</v>
      </c>
      <c r="N2537" s="31" t="s">
        <v>210</v>
      </c>
      <c r="O2537" s="31"/>
      <c r="P2537" s="31" t="s">
        <v>503</v>
      </c>
      <c r="Q2537" s="31"/>
      <c r="R2537" s="31" t="s">
        <v>93</v>
      </c>
      <c r="S2537" s="31" t="s">
        <v>94</v>
      </c>
      <c r="T2537" s="31" t="s">
        <v>17389</v>
      </c>
      <c r="U2537" s="31" t="s">
        <v>17390</v>
      </c>
      <c r="V2537" s="31"/>
      <c r="W2537" s="31"/>
      <c r="X2537" s="31"/>
      <c r="Y2537" s="31"/>
      <c r="Z2537" s="31"/>
    </row>
    <row r="2538" ht="22.5" customHeight="1">
      <c r="A2538" s="30" t="s">
        <v>17391</v>
      </c>
      <c r="B2538" s="31" t="s">
        <v>17392</v>
      </c>
      <c r="C2538" s="33"/>
      <c r="D2538" s="31" t="s">
        <v>17393</v>
      </c>
      <c r="E2538" s="31" t="s">
        <v>17394</v>
      </c>
      <c r="F2538" s="31"/>
      <c r="G2538" s="31" t="s">
        <v>39</v>
      </c>
      <c r="H2538" s="31" t="s">
        <v>142</v>
      </c>
      <c r="I2538" s="31" t="s">
        <v>750</v>
      </c>
      <c r="J2538" s="31" t="s">
        <v>84</v>
      </c>
      <c r="K2538" s="31"/>
      <c r="L2538" s="31"/>
      <c r="M2538" s="31" t="s">
        <v>155</v>
      </c>
      <c r="N2538" s="31" t="s">
        <v>52</v>
      </c>
      <c r="O2538" s="31"/>
      <c r="P2538" s="31"/>
      <c r="Q2538" s="31"/>
      <c r="R2538" s="31"/>
      <c r="S2538" s="31"/>
      <c r="T2538" s="31" t="s">
        <v>17395</v>
      </c>
      <c r="U2538" s="31" t="s">
        <v>17396</v>
      </c>
      <c r="V2538" s="31"/>
      <c r="W2538" s="31"/>
      <c r="X2538" s="31"/>
      <c r="Y2538" s="31"/>
      <c r="Z2538" s="31"/>
    </row>
    <row r="2539" ht="22.5" customHeight="1">
      <c r="A2539" s="30" t="s">
        <v>17397</v>
      </c>
      <c r="B2539" s="31" t="s">
        <v>17398</v>
      </c>
      <c r="C2539" s="33"/>
      <c r="D2539" s="31" t="s">
        <v>17399</v>
      </c>
      <c r="E2539" s="31" t="s">
        <v>17400</v>
      </c>
      <c r="F2539" s="31" t="s">
        <v>17401</v>
      </c>
      <c r="G2539" s="31" t="s">
        <v>68</v>
      </c>
      <c r="H2539" s="31" t="s">
        <v>142</v>
      </c>
      <c r="I2539" s="31" t="s">
        <v>1722</v>
      </c>
      <c r="J2539" s="31" t="s">
        <v>84</v>
      </c>
      <c r="K2539" s="31" t="s">
        <v>107</v>
      </c>
      <c r="L2539" s="31" t="s">
        <v>280</v>
      </c>
      <c r="M2539" s="39" t="s">
        <v>227</v>
      </c>
      <c r="N2539" s="31" t="s">
        <v>144</v>
      </c>
      <c r="O2539" s="31"/>
      <c r="P2539" s="31" t="s">
        <v>492</v>
      </c>
      <c r="Q2539" s="30" t="s">
        <v>17402</v>
      </c>
      <c r="R2539" s="31" t="s">
        <v>93</v>
      </c>
      <c r="S2539" s="31" t="s">
        <v>4112</v>
      </c>
      <c r="T2539" s="31" t="s">
        <v>17403</v>
      </c>
      <c r="U2539" s="31" t="s">
        <v>17404</v>
      </c>
      <c r="V2539" s="31"/>
      <c r="W2539" s="31"/>
      <c r="X2539" s="39" t="s">
        <v>17405</v>
      </c>
      <c r="Y2539" s="31"/>
      <c r="Z2539" s="31"/>
    </row>
    <row r="2540" ht="22.5" customHeight="1">
      <c r="A2540" s="30" t="s">
        <v>17406</v>
      </c>
      <c r="B2540" s="31" t="s">
        <v>17407</v>
      </c>
      <c r="C2540" s="33"/>
      <c r="D2540" s="31" t="s">
        <v>17408</v>
      </c>
      <c r="E2540" s="31" t="s">
        <v>17409</v>
      </c>
      <c r="F2540" s="31" t="s">
        <v>17410</v>
      </c>
      <c r="G2540" s="31" t="s">
        <v>2046</v>
      </c>
      <c r="H2540" s="31" t="s">
        <v>142</v>
      </c>
      <c r="I2540" s="31" t="s">
        <v>686</v>
      </c>
      <c r="J2540" s="31" t="s">
        <v>84</v>
      </c>
      <c r="K2540" s="31" t="s">
        <v>173</v>
      </c>
      <c r="L2540" s="31" t="s">
        <v>226</v>
      </c>
      <c r="M2540" s="31" t="s">
        <v>502</v>
      </c>
      <c r="N2540" s="31" t="s">
        <v>542</v>
      </c>
      <c r="O2540" s="31"/>
      <c r="P2540" s="31"/>
      <c r="Q2540" s="31"/>
      <c r="R2540" s="31" t="s">
        <v>93</v>
      </c>
      <c r="S2540" s="31" t="s">
        <v>94</v>
      </c>
      <c r="T2540" s="31" t="s">
        <v>17411</v>
      </c>
      <c r="U2540" s="31" t="s">
        <v>17412</v>
      </c>
      <c r="V2540" s="31"/>
      <c r="W2540" s="31"/>
      <c r="X2540" s="31"/>
      <c r="Y2540" s="31"/>
      <c r="Z2540" s="31"/>
    </row>
    <row r="2541" ht="22.5" customHeight="1">
      <c r="A2541" s="30" t="s">
        <v>17413</v>
      </c>
      <c r="B2541" s="31" t="s">
        <v>17414</v>
      </c>
      <c r="C2541" s="33"/>
      <c r="D2541" s="31" t="s">
        <v>17415</v>
      </c>
      <c r="E2541" s="31" t="s">
        <v>17416</v>
      </c>
      <c r="F2541" s="31"/>
      <c r="G2541" s="31" t="s">
        <v>38</v>
      </c>
      <c r="H2541" s="31" t="s">
        <v>142</v>
      </c>
      <c r="I2541" s="31" t="s">
        <v>119</v>
      </c>
      <c r="J2541" s="31" t="s">
        <v>84</v>
      </c>
      <c r="K2541" s="31" t="s">
        <v>173</v>
      </c>
      <c r="L2541" s="31"/>
      <c r="M2541" s="31" t="s">
        <v>88</v>
      </c>
      <c r="N2541" s="31" t="s">
        <v>576</v>
      </c>
      <c r="O2541" s="31"/>
      <c r="P2541" s="31"/>
      <c r="Q2541" s="31"/>
      <c r="R2541" s="31"/>
      <c r="S2541" s="31"/>
      <c r="T2541" s="31" t="s">
        <v>17417</v>
      </c>
      <c r="U2541" s="31" t="s">
        <v>17418</v>
      </c>
      <c r="V2541" s="31"/>
      <c r="W2541" s="31"/>
      <c r="X2541" s="31"/>
      <c r="Y2541" s="31"/>
      <c r="Z2541" s="31"/>
    </row>
    <row r="2542" ht="22.5" customHeight="1">
      <c r="A2542" s="30" t="s">
        <v>17419</v>
      </c>
      <c r="B2542" s="31" t="s">
        <v>17420</v>
      </c>
      <c r="C2542" s="33"/>
      <c r="D2542" s="31" t="s">
        <v>17421</v>
      </c>
      <c r="E2542" s="31" t="s">
        <v>17422</v>
      </c>
      <c r="F2542" s="31" t="s">
        <v>17423</v>
      </c>
      <c r="G2542" s="31" t="s">
        <v>38</v>
      </c>
      <c r="H2542" s="31" t="s">
        <v>142</v>
      </c>
      <c r="I2542" s="31" t="s">
        <v>143</v>
      </c>
      <c r="J2542" s="31" t="s">
        <v>84</v>
      </c>
      <c r="K2542" s="31" t="s">
        <v>85</v>
      </c>
      <c r="L2542" s="31" t="s">
        <v>86</v>
      </c>
      <c r="M2542" s="31" t="s">
        <v>88</v>
      </c>
      <c r="N2542" s="31" t="s">
        <v>89</v>
      </c>
      <c r="O2542" s="31"/>
      <c r="P2542" s="31" t="s">
        <v>2884</v>
      </c>
      <c r="Q2542" s="31"/>
      <c r="R2542" s="31" t="s">
        <v>93</v>
      </c>
      <c r="S2542" s="31" t="s">
        <v>776</v>
      </c>
      <c r="T2542" s="31" t="s">
        <v>17424</v>
      </c>
      <c r="U2542" s="31" t="s">
        <v>17425</v>
      </c>
      <c r="V2542" s="31"/>
      <c r="W2542" s="31"/>
      <c r="X2542" s="31"/>
      <c r="Y2542" s="31" t="s">
        <v>17426</v>
      </c>
      <c r="Z2542" s="31"/>
    </row>
    <row r="2543" ht="22.5" customHeight="1">
      <c r="A2543" s="30" t="s">
        <v>17427</v>
      </c>
      <c r="B2543" s="31" t="s">
        <v>17428</v>
      </c>
      <c r="C2543" s="33"/>
      <c r="D2543" s="31" t="s">
        <v>17429</v>
      </c>
      <c r="E2543" s="31" t="s">
        <v>17430</v>
      </c>
      <c r="F2543" s="31" t="s">
        <v>17431</v>
      </c>
      <c r="G2543" s="31" t="s">
        <v>38</v>
      </c>
      <c r="H2543" s="31" t="s">
        <v>1033</v>
      </c>
      <c r="I2543" s="31" t="s">
        <v>17432</v>
      </c>
      <c r="J2543" s="31" t="s">
        <v>84</v>
      </c>
      <c r="K2543" s="31" t="s">
        <v>173</v>
      </c>
      <c r="L2543" s="31" t="s">
        <v>86</v>
      </c>
      <c r="M2543" s="31" t="s">
        <v>108</v>
      </c>
      <c r="N2543" s="31" t="s">
        <v>101</v>
      </c>
      <c r="O2543" s="31"/>
      <c r="P2543" s="31"/>
      <c r="Q2543" s="31"/>
      <c r="R2543" s="31"/>
      <c r="S2543" s="31" t="s">
        <v>14412</v>
      </c>
      <c r="T2543" s="31" t="s">
        <v>17433</v>
      </c>
      <c r="U2543" s="31" t="s">
        <v>17434</v>
      </c>
      <c r="V2543" s="31"/>
      <c r="W2543" s="31"/>
      <c r="X2543" s="31"/>
      <c r="Y2543" s="31" t="s">
        <v>17435</v>
      </c>
      <c r="Z2543" s="31"/>
    </row>
    <row r="2544" ht="22.5" customHeight="1">
      <c r="A2544" s="30" t="s">
        <v>17436</v>
      </c>
      <c r="B2544" s="39" t="s">
        <v>17437</v>
      </c>
      <c r="C2544" s="33"/>
      <c r="D2544" s="31" t="s">
        <v>17438</v>
      </c>
      <c r="E2544" s="31" t="s">
        <v>17439</v>
      </c>
      <c r="F2544" s="31" t="s">
        <v>17440</v>
      </c>
      <c r="G2544" s="31" t="s">
        <v>36</v>
      </c>
      <c r="H2544" s="31" t="s">
        <v>142</v>
      </c>
      <c r="I2544" s="31" t="s">
        <v>119</v>
      </c>
      <c r="J2544" s="31" t="s">
        <v>84</v>
      </c>
      <c r="K2544" s="31" t="s">
        <v>85</v>
      </c>
      <c r="L2544" s="31" t="s">
        <v>280</v>
      </c>
      <c r="M2544" s="31" t="s">
        <v>88</v>
      </c>
      <c r="N2544" s="31" t="s">
        <v>89</v>
      </c>
      <c r="O2544" s="31"/>
      <c r="P2544" s="31" t="s">
        <v>982</v>
      </c>
      <c r="Q2544" s="31"/>
      <c r="R2544" s="31" t="s">
        <v>93</v>
      </c>
      <c r="S2544" s="31" t="s">
        <v>94</v>
      </c>
      <c r="T2544" s="31" t="s">
        <v>17441</v>
      </c>
      <c r="U2544" s="31" t="s">
        <v>17442</v>
      </c>
      <c r="V2544" s="31"/>
      <c r="W2544" s="31"/>
      <c r="X2544" s="31"/>
      <c r="Y2544" s="31"/>
      <c r="Z2544" s="31"/>
    </row>
    <row r="2545" ht="22.5" customHeight="1">
      <c r="A2545" s="30" t="s">
        <v>17443</v>
      </c>
      <c r="B2545" s="39" t="s">
        <v>2299</v>
      </c>
      <c r="C2545" s="33"/>
      <c r="D2545" s="31" t="s">
        <v>17444</v>
      </c>
      <c r="E2545" s="31" t="s">
        <v>17445</v>
      </c>
      <c r="F2545" s="31"/>
      <c r="G2545" s="31" t="s">
        <v>36</v>
      </c>
      <c r="H2545" s="31" t="s">
        <v>142</v>
      </c>
      <c r="I2545" s="31" t="s">
        <v>264</v>
      </c>
      <c r="J2545" s="31" t="s">
        <v>84</v>
      </c>
      <c r="K2545" s="31"/>
      <c r="L2545" s="31"/>
      <c r="M2545" s="31" t="s">
        <v>542</v>
      </c>
      <c r="N2545" s="31" t="s">
        <v>210</v>
      </c>
      <c r="O2545" s="31"/>
      <c r="P2545" s="31"/>
      <c r="Q2545" s="31"/>
      <c r="R2545" s="31"/>
      <c r="S2545" s="31"/>
      <c r="T2545" s="31" t="s">
        <v>17446</v>
      </c>
      <c r="U2545" s="31" t="s">
        <v>17442</v>
      </c>
      <c r="V2545" s="31"/>
      <c r="W2545" s="31"/>
      <c r="X2545" s="31"/>
      <c r="Y2545" s="31"/>
      <c r="Z2545" s="31"/>
    </row>
    <row r="2546" ht="22.5" customHeight="1">
      <c r="A2546" s="30" t="s">
        <v>17447</v>
      </c>
      <c r="B2546" s="31" t="s">
        <v>9982</v>
      </c>
      <c r="C2546" s="33"/>
      <c r="D2546" s="31" t="s">
        <v>17448</v>
      </c>
      <c r="E2546" s="31" t="s">
        <v>17449</v>
      </c>
      <c r="F2546" s="31" t="s">
        <v>17450</v>
      </c>
      <c r="G2546" s="31" t="s">
        <v>39</v>
      </c>
      <c r="H2546" s="31" t="s">
        <v>142</v>
      </c>
      <c r="I2546" s="31" t="s">
        <v>264</v>
      </c>
      <c r="J2546" s="31" t="s">
        <v>84</v>
      </c>
      <c r="K2546" s="31" t="s">
        <v>85</v>
      </c>
      <c r="L2546" s="31" t="s">
        <v>280</v>
      </c>
      <c r="M2546" s="31" t="s">
        <v>120</v>
      </c>
      <c r="N2546" s="31" t="s">
        <v>88</v>
      </c>
      <c r="O2546" s="31"/>
      <c r="P2546" s="31" t="s">
        <v>109</v>
      </c>
      <c r="Q2546" s="30" t="s">
        <v>17451</v>
      </c>
      <c r="R2546" s="31" t="s">
        <v>93</v>
      </c>
      <c r="S2546" s="31" t="s">
        <v>2629</v>
      </c>
      <c r="T2546" s="31" t="s">
        <v>17452</v>
      </c>
      <c r="U2546" s="31" t="s">
        <v>17453</v>
      </c>
      <c r="V2546" s="31"/>
      <c r="W2546" s="31"/>
      <c r="X2546" s="31"/>
      <c r="Y2546" s="31"/>
      <c r="Z2546" s="31"/>
    </row>
    <row r="2547" ht="22.5" customHeight="1">
      <c r="A2547" s="30" t="s">
        <v>17454</v>
      </c>
      <c r="B2547" s="39" t="s">
        <v>17455</v>
      </c>
      <c r="C2547" s="33"/>
      <c r="D2547" s="31" t="s">
        <v>17456</v>
      </c>
      <c r="E2547" s="31" t="s">
        <v>17457</v>
      </c>
      <c r="F2547" s="31" t="s">
        <v>17458</v>
      </c>
      <c r="G2547" s="31" t="s">
        <v>42</v>
      </c>
      <c r="H2547" s="31" t="s">
        <v>142</v>
      </c>
      <c r="I2547" s="31" t="s">
        <v>143</v>
      </c>
      <c r="J2547" s="31" t="s">
        <v>84</v>
      </c>
      <c r="K2547" s="31" t="s">
        <v>173</v>
      </c>
      <c r="L2547" s="31" t="s">
        <v>86</v>
      </c>
      <c r="M2547" s="31" t="s">
        <v>41</v>
      </c>
      <c r="N2547" s="31" t="s">
        <v>120</v>
      </c>
      <c r="O2547" s="31"/>
      <c r="P2547" s="31" t="s">
        <v>361</v>
      </c>
      <c r="Q2547" s="31"/>
      <c r="R2547" s="31" t="s">
        <v>93</v>
      </c>
      <c r="S2547" s="31" t="s">
        <v>94</v>
      </c>
      <c r="T2547" s="31" t="s">
        <v>17459</v>
      </c>
      <c r="U2547" s="31" t="s">
        <v>17460</v>
      </c>
      <c r="V2547" s="31"/>
      <c r="W2547" s="31"/>
      <c r="X2547" s="31"/>
      <c r="Y2547" s="31"/>
      <c r="Z2547" s="31"/>
    </row>
    <row r="2548" ht="22.5" customHeight="1">
      <c r="A2548" s="30" t="s">
        <v>17461</v>
      </c>
      <c r="B2548" s="39" t="s">
        <v>17462</v>
      </c>
      <c r="C2548" s="33"/>
      <c r="D2548" s="31" t="s">
        <v>17463</v>
      </c>
      <c r="E2548" s="31" t="s">
        <v>17464</v>
      </c>
      <c r="F2548" s="31"/>
      <c r="G2548" s="31" t="s">
        <v>36</v>
      </c>
      <c r="H2548" s="31" t="s">
        <v>142</v>
      </c>
      <c r="I2548" s="31" t="s">
        <v>319</v>
      </c>
      <c r="J2548" s="31" t="s">
        <v>84</v>
      </c>
      <c r="K2548" s="31"/>
      <c r="L2548" s="31"/>
      <c r="M2548" s="31" t="s">
        <v>542</v>
      </c>
      <c r="N2548" s="31" t="s">
        <v>210</v>
      </c>
      <c r="O2548" s="31"/>
      <c r="P2548" s="31"/>
      <c r="Q2548" s="31"/>
      <c r="R2548" s="31"/>
      <c r="S2548" s="31"/>
      <c r="T2548" s="31" t="s">
        <v>17465</v>
      </c>
      <c r="U2548" s="31" t="s">
        <v>17460</v>
      </c>
      <c r="V2548" s="31"/>
      <c r="W2548" s="31"/>
      <c r="X2548" s="31"/>
      <c r="Y2548" s="31"/>
      <c r="Z2548" s="31"/>
    </row>
    <row r="2549" ht="22.5" customHeight="1">
      <c r="A2549" s="30" t="s">
        <v>17466</v>
      </c>
      <c r="B2549" s="31" t="s">
        <v>17467</v>
      </c>
      <c r="C2549" s="33"/>
      <c r="D2549" s="31" t="s">
        <v>17468</v>
      </c>
      <c r="E2549" s="31" t="s">
        <v>17469</v>
      </c>
      <c r="F2549" s="31" t="s">
        <v>17470</v>
      </c>
      <c r="G2549" s="31" t="s">
        <v>36</v>
      </c>
      <c r="H2549" s="31" t="s">
        <v>142</v>
      </c>
      <c r="I2549" s="31" t="s">
        <v>1663</v>
      </c>
      <c r="J2549" s="31" t="s">
        <v>84</v>
      </c>
      <c r="K2549" s="31" t="s">
        <v>107</v>
      </c>
      <c r="L2549" s="31" t="s">
        <v>86</v>
      </c>
      <c r="M2549" s="31" t="s">
        <v>41</v>
      </c>
      <c r="N2549" s="31" t="s">
        <v>155</v>
      </c>
      <c r="O2549" s="31"/>
      <c r="P2549" s="31" t="s">
        <v>7997</v>
      </c>
      <c r="Q2549" s="31"/>
      <c r="R2549" s="31" t="s">
        <v>93</v>
      </c>
      <c r="S2549" s="31" t="s">
        <v>815</v>
      </c>
      <c r="T2549" s="31" t="s">
        <v>17471</v>
      </c>
      <c r="U2549" s="31" t="s">
        <v>17472</v>
      </c>
      <c r="V2549" s="31"/>
      <c r="W2549" s="31"/>
      <c r="X2549" s="39" t="s">
        <v>4462</v>
      </c>
      <c r="Y2549" s="31"/>
      <c r="Z2549" s="31"/>
    </row>
    <row r="2550" ht="22.5" customHeight="1">
      <c r="A2550" s="30" t="s">
        <v>17473</v>
      </c>
      <c r="B2550" s="31" t="s">
        <v>17474</v>
      </c>
      <c r="C2550" s="33"/>
      <c r="D2550" s="31" t="s">
        <v>17475</v>
      </c>
      <c r="E2550" s="31" t="s">
        <v>17476</v>
      </c>
      <c r="F2550" s="30" t="s">
        <v>17477</v>
      </c>
      <c r="G2550" s="31" t="s">
        <v>68</v>
      </c>
      <c r="H2550" s="31" t="s">
        <v>142</v>
      </c>
      <c r="I2550" s="31" t="s">
        <v>119</v>
      </c>
      <c r="J2550" s="31" t="s">
        <v>84</v>
      </c>
      <c r="K2550" s="31" t="s">
        <v>107</v>
      </c>
      <c r="L2550" s="31" t="s">
        <v>654</v>
      </c>
      <c r="M2550" s="31" t="s">
        <v>108</v>
      </c>
      <c r="N2550" s="31" t="s">
        <v>101</v>
      </c>
      <c r="O2550" s="31"/>
      <c r="P2550" s="31"/>
      <c r="Q2550" s="31"/>
      <c r="R2550" s="31" t="s">
        <v>93</v>
      </c>
      <c r="S2550" s="31" t="s">
        <v>94</v>
      </c>
      <c r="T2550" s="31" t="s">
        <v>17478</v>
      </c>
      <c r="U2550" s="31" t="s">
        <v>17479</v>
      </c>
      <c r="V2550" s="31"/>
      <c r="W2550" s="31"/>
      <c r="X2550" s="31"/>
      <c r="Y2550" s="31"/>
      <c r="Z2550" s="31"/>
    </row>
    <row r="2551" ht="22.5" customHeight="1">
      <c r="A2551" s="30" t="s">
        <v>17480</v>
      </c>
      <c r="B2551" s="31" t="s">
        <v>17481</v>
      </c>
      <c r="C2551" s="33"/>
      <c r="D2551" s="31" t="s">
        <v>17482</v>
      </c>
      <c r="E2551" s="31" t="s">
        <v>17483</v>
      </c>
      <c r="F2551" s="31"/>
      <c r="G2551" s="31" t="s">
        <v>39</v>
      </c>
      <c r="H2551" s="31" t="s">
        <v>142</v>
      </c>
      <c r="I2551" s="31" t="s">
        <v>814</v>
      </c>
      <c r="J2551" s="31" t="s">
        <v>84</v>
      </c>
      <c r="K2551" s="31" t="s">
        <v>107</v>
      </c>
      <c r="L2551" s="31" t="s">
        <v>280</v>
      </c>
      <c r="M2551" s="31" t="s">
        <v>120</v>
      </c>
      <c r="N2551" s="31" t="s">
        <v>88</v>
      </c>
      <c r="O2551" s="31" t="s">
        <v>17484</v>
      </c>
      <c r="P2551" s="31" t="s">
        <v>109</v>
      </c>
      <c r="Q2551" s="31"/>
      <c r="R2551" s="31" t="s">
        <v>93</v>
      </c>
      <c r="S2551" s="31" t="s">
        <v>946</v>
      </c>
      <c r="T2551" s="31" t="s">
        <v>17485</v>
      </c>
      <c r="U2551" s="31" t="s">
        <v>17486</v>
      </c>
      <c r="V2551" s="31"/>
      <c r="W2551" s="31"/>
      <c r="X2551" s="31"/>
      <c r="Y2551" s="31"/>
      <c r="Z2551" s="31"/>
    </row>
    <row r="2552" ht="22.5" customHeight="1">
      <c r="A2552" s="30" t="s">
        <v>17487</v>
      </c>
      <c r="B2552" s="31" t="s">
        <v>17488</v>
      </c>
      <c r="C2552" s="33"/>
      <c r="D2552" s="31" t="s">
        <v>78</v>
      </c>
      <c r="E2552" s="31" t="s">
        <v>17489</v>
      </c>
      <c r="F2552" s="31"/>
      <c r="G2552" s="31" t="s">
        <v>68</v>
      </c>
      <c r="H2552" s="31" t="s">
        <v>82</v>
      </c>
      <c r="I2552" s="31" t="s">
        <v>8328</v>
      </c>
      <c r="J2552" s="31" t="s">
        <v>84</v>
      </c>
      <c r="K2552" s="31" t="s">
        <v>107</v>
      </c>
      <c r="L2552" s="31" t="s">
        <v>280</v>
      </c>
      <c r="M2552" s="31" t="s">
        <v>185</v>
      </c>
      <c r="N2552" s="31" t="s">
        <v>41</v>
      </c>
      <c r="O2552" s="31"/>
      <c r="P2552" s="31" t="s">
        <v>2096</v>
      </c>
      <c r="Q2552" s="31"/>
      <c r="R2552" s="31"/>
      <c r="S2552" s="31" t="s">
        <v>133</v>
      </c>
      <c r="T2552" s="31" t="s">
        <v>17490</v>
      </c>
      <c r="U2552" s="31" t="s">
        <v>17491</v>
      </c>
      <c r="V2552" s="30" t="s">
        <v>17492</v>
      </c>
      <c r="W2552" s="31"/>
      <c r="X2552" s="31"/>
      <c r="Y2552" s="31"/>
      <c r="Z2552" s="31"/>
    </row>
    <row r="2553" ht="22.5" customHeight="1">
      <c r="A2553" s="30" t="s">
        <v>17493</v>
      </c>
      <c r="B2553" s="31" t="s">
        <v>17494</v>
      </c>
      <c r="C2553" s="33"/>
      <c r="D2553" s="31" t="s">
        <v>17495</v>
      </c>
      <c r="E2553" s="31" t="s">
        <v>17496</v>
      </c>
      <c r="F2553" s="31"/>
      <c r="G2553" s="31" t="s">
        <v>23</v>
      </c>
      <c r="H2553" s="31" t="s">
        <v>142</v>
      </c>
      <c r="I2553" s="31" t="s">
        <v>143</v>
      </c>
      <c r="J2553" s="31" t="s">
        <v>84</v>
      </c>
      <c r="K2553" s="31"/>
      <c r="L2553" s="31"/>
      <c r="M2553" s="39" t="s">
        <v>227</v>
      </c>
      <c r="N2553" s="39" t="s">
        <v>228</v>
      </c>
      <c r="O2553" s="31"/>
      <c r="P2553" s="31"/>
      <c r="Q2553" s="31"/>
      <c r="R2553" s="31"/>
      <c r="S2553" s="31"/>
      <c r="T2553" s="31" t="s">
        <v>17497</v>
      </c>
      <c r="U2553" s="31" t="s">
        <v>17498</v>
      </c>
      <c r="V2553" s="31"/>
      <c r="W2553" s="31"/>
      <c r="X2553" s="31"/>
      <c r="Y2553" s="31"/>
      <c r="Z2553" s="31"/>
    </row>
    <row r="2554" ht="22.5" customHeight="1">
      <c r="A2554" s="30" t="s">
        <v>17499</v>
      </c>
      <c r="B2554" s="31" t="s">
        <v>17500</v>
      </c>
      <c r="C2554" s="33"/>
      <c r="D2554" s="31" t="s">
        <v>17501</v>
      </c>
      <c r="E2554" s="31" t="s">
        <v>17502</v>
      </c>
      <c r="F2554" s="31"/>
      <c r="G2554" s="31" t="s">
        <v>68</v>
      </c>
      <c r="H2554" s="31" t="s">
        <v>129</v>
      </c>
      <c r="I2554" s="31" t="s">
        <v>8328</v>
      </c>
      <c r="J2554" s="31" t="s">
        <v>84</v>
      </c>
      <c r="K2554" s="31" t="s">
        <v>107</v>
      </c>
      <c r="L2554" s="31" t="s">
        <v>280</v>
      </c>
      <c r="M2554" s="31" t="s">
        <v>185</v>
      </c>
      <c r="N2554" s="31" t="s">
        <v>41</v>
      </c>
      <c r="O2554" s="31"/>
      <c r="P2554" s="31" t="s">
        <v>2096</v>
      </c>
      <c r="Q2554" s="31"/>
      <c r="R2554" s="31"/>
      <c r="S2554" s="31" t="s">
        <v>133</v>
      </c>
      <c r="T2554" s="31" t="s">
        <v>17503</v>
      </c>
      <c r="U2554" s="31" t="s">
        <v>17504</v>
      </c>
      <c r="V2554" s="30" t="s">
        <v>17505</v>
      </c>
      <c r="W2554" s="31"/>
      <c r="X2554" s="31"/>
      <c r="Y2554" s="31"/>
      <c r="Z2554" s="31"/>
    </row>
    <row r="2555" ht="22.5" customHeight="1">
      <c r="A2555" s="30" t="s">
        <v>17506</v>
      </c>
      <c r="B2555" s="31" t="s">
        <v>17507</v>
      </c>
      <c r="C2555" s="33"/>
      <c r="D2555" s="31" t="s">
        <v>17508</v>
      </c>
      <c r="E2555" s="31" t="s">
        <v>17509</v>
      </c>
      <c r="F2555" s="31" t="s">
        <v>17510</v>
      </c>
      <c r="G2555" s="31" t="s">
        <v>68</v>
      </c>
      <c r="H2555" s="31" t="s">
        <v>142</v>
      </c>
      <c r="I2555" s="31" t="s">
        <v>765</v>
      </c>
      <c r="J2555" s="31" t="s">
        <v>84</v>
      </c>
      <c r="K2555" s="31" t="s">
        <v>107</v>
      </c>
      <c r="L2555" s="31" t="s">
        <v>280</v>
      </c>
      <c r="M2555" s="31" t="s">
        <v>185</v>
      </c>
      <c r="N2555" s="31" t="s">
        <v>41</v>
      </c>
      <c r="O2555" s="31" t="s">
        <v>17511</v>
      </c>
      <c r="P2555" s="31" t="s">
        <v>2096</v>
      </c>
      <c r="Q2555" s="31"/>
      <c r="R2555" s="31" t="s">
        <v>93</v>
      </c>
      <c r="S2555" s="31" t="s">
        <v>946</v>
      </c>
      <c r="T2555" s="31" t="s">
        <v>17512</v>
      </c>
      <c r="U2555" s="31" t="s">
        <v>17513</v>
      </c>
      <c r="V2555" s="31"/>
      <c r="W2555" s="31" t="s">
        <v>890</v>
      </c>
      <c r="X2555" s="31"/>
      <c r="Y2555" s="31"/>
      <c r="Z2555" s="31"/>
    </row>
    <row r="2556" ht="22.5" customHeight="1">
      <c r="A2556" s="30" t="s">
        <v>17514</v>
      </c>
      <c r="B2556" s="31" t="s">
        <v>17515</v>
      </c>
      <c r="C2556" s="33"/>
      <c r="D2556" s="31" t="s">
        <v>17516</v>
      </c>
      <c r="E2556" s="31" t="s">
        <v>17517</v>
      </c>
      <c r="F2556" s="31"/>
      <c r="G2556" s="31" t="s">
        <v>42</v>
      </c>
      <c r="H2556" s="31" t="s">
        <v>142</v>
      </c>
      <c r="I2556" s="31" t="s">
        <v>1834</v>
      </c>
      <c r="J2556" s="31" t="s">
        <v>84</v>
      </c>
      <c r="K2556" s="31"/>
      <c r="L2556" s="31"/>
      <c r="M2556" s="31" t="s">
        <v>88</v>
      </c>
      <c r="N2556" s="31" t="s">
        <v>120</v>
      </c>
      <c r="O2556" s="31"/>
      <c r="P2556" s="31"/>
      <c r="Q2556" s="31"/>
      <c r="R2556" s="31"/>
      <c r="S2556" s="31"/>
      <c r="T2556" s="31" t="s">
        <v>17518</v>
      </c>
      <c r="U2556" s="31" t="s">
        <v>17519</v>
      </c>
      <c r="V2556" s="31"/>
      <c r="W2556" s="31"/>
      <c r="X2556" s="31"/>
      <c r="Y2556" s="31"/>
      <c r="Z2556" s="31"/>
    </row>
    <row r="2557" ht="22.5" customHeight="1">
      <c r="A2557" s="30" t="s">
        <v>17520</v>
      </c>
      <c r="B2557" s="31" t="s">
        <v>1063</v>
      </c>
      <c r="C2557" s="33"/>
      <c r="D2557" s="31" t="s">
        <v>17521</v>
      </c>
      <c r="E2557" s="31" t="s">
        <v>17522</v>
      </c>
      <c r="F2557" s="31" t="s">
        <v>17523</v>
      </c>
      <c r="G2557" s="31" t="s">
        <v>23</v>
      </c>
      <c r="H2557" s="31" t="s">
        <v>142</v>
      </c>
      <c r="I2557" s="31" t="s">
        <v>1722</v>
      </c>
      <c r="J2557" s="31" t="s">
        <v>377</v>
      </c>
      <c r="K2557" s="31" t="s">
        <v>107</v>
      </c>
      <c r="L2557" s="31" t="s">
        <v>86</v>
      </c>
      <c r="M2557" s="31" t="s">
        <v>144</v>
      </c>
      <c r="N2557" s="39" t="s">
        <v>227</v>
      </c>
      <c r="O2557" s="31"/>
      <c r="P2557" s="31" t="s">
        <v>2449</v>
      </c>
      <c r="Q2557" s="31"/>
      <c r="R2557" s="31" t="s">
        <v>93</v>
      </c>
      <c r="S2557" s="31" t="s">
        <v>815</v>
      </c>
      <c r="T2557" s="31" t="s">
        <v>17524</v>
      </c>
      <c r="U2557" s="31" t="s">
        <v>17525</v>
      </c>
      <c r="V2557" s="31"/>
      <c r="W2557" s="31"/>
      <c r="X2557" s="39" t="s">
        <v>9160</v>
      </c>
      <c r="Y2557" s="31"/>
      <c r="Z2557" s="31"/>
    </row>
    <row r="2558" ht="22.5" customHeight="1">
      <c r="A2558" s="30" t="s">
        <v>17526</v>
      </c>
      <c r="B2558" s="31" t="s">
        <v>17527</v>
      </c>
      <c r="C2558" s="33"/>
      <c r="D2558" s="31" t="s">
        <v>17528</v>
      </c>
      <c r="E2558" s="31" t="s">
        <v>17529</v>
      </c>
      <c r="F2558" s="31"/>
      <c r="G2558" s="31" t="s">
        <v>2046</v>
      </c>
      <c r="H2558" s="31" t="s">
        <v>142</v>
      </c>
      <c r="I2558" s="31" t="s">
        <v>225</v>
      </c>
      <c r="J2558" s="31" t="s">
        <v>377</v>
      </c>
      <c r="K2558" s="31"/>
      <c r="L2558" s="31"/>
      <c r="M2558" s="31" t="s">
        <v>88</v>
      </c>
      <c r="N2558" s="31" t="s">
        <v>89</v>
      </c>
      <c r="O2558" s="31"/>
      <c r="P2558" s="31"/>
      <c r="Q2558" s="31"/>
      <c r="R2558" s="31"/>
      <c r="S2558" s="31"/>
      <c r="T2558" s="31" t="s">
        <v>17530</v>
      </c>
      <c r="U2558" s="31" t="s">
        <v>17531</v>
      </c>
      <c r="V2558" s="31"/>
      <c r="W2558" s="31"/>
      <c r="X2558" s="31"/>
      <c r="Y2558" s="31"/>
      <c r="Z2558" s="31"/>
    </row>
    <row r="2559" ht="22.5" customHeight="1">
      <c r="A2559" s="30" t="s">
        <v>17532</v>
      </c>
      <c r="B2559" s="31" t="s">
        <v>17533</v>
      </c>
      <c r="C2559" s="33"/>
      <c r="D2559" s="31" t="s">
        <v>78</v>
      </c>
      <c r="E2559" s="31" t="s">
        <v>17534</v>
      </c>
      <c r="F2559" s="31"/>
      <c r="G2559" s="31" t="s">
        <v>96</v>
      </c>
      <c r="H2559" s="31" t="s">
        <v>17535</v>
      </c>
      <c r="I2559" s="31" t="s">
        <v>1663</v>
      </c>
      <c r="J2559" s="31" t="s">
        <v>84</v>
      </c>
      <c r="K2559" s="31" t="s">
        <v>85</v>
      </c>
      <c r="L2559" s="31" t="s">
        <v>86</v>
      </c>
      <c r="M2559" s="31" t="s">
        <v>41</v>
      </c>
      <c r="N2559" s="31" t="s">
        <v>120</v>
      </c>
      <c r="O2559" s="31"/>
      <c r="P2559" s="31"/>
      <c r="Q2559" s="31"/>
      <c r="R2559" s="31"/>
      <c r="S2559" s="31" t="s">
        <v>133</v>
      </c>
      <c r="T2559" s="31"/>
      <c r="U2559" s="31" t="s">
        <v>17536</v>
      </c>
      <c r="V2559" s="31"/>
      <c r="W2559" s="31"/>
      <c r="X2559" s="31"/>
      <c r="Y2559" s="31"/>
      <c r="Z2559" s="31"/>
    </row>
    <row r="2560" ht="22.5" customHeight="1">
      <c r="A2560" s="30" t="s">
        <v>17537</v>
      </c>
      <c r="B2560" s="39" t="s">
        <v>8574</v>
      </c>
      <c r="C2560" s="33"/>
      <c r="D2560" s="31" t="s">
        <v>17538</v>
      </c>
      <c r="E2560" s="31" t="s">
        <v>17539</v>
      </c>
      <c r="F2560" s="31" t="s">
        <v>17540</v>
      </c>
      <c r="G2560" s="31" t="s">
        <v>96</v>
      </c>
      <c r="H2560" s="31" t="s">
        <v>142</v>
      </c>
      <c r="I2560" s="31" t="s">
        <v>1722</v>
      </c>
      <c r="J2560" s="31" t="s">
        <v>84</v>
      </c>
      <c r="K2560" s="31" t="s">
        <v>107</v>
      </c>
      <c r="L2560" s="31" t="s">
        <v>654</v>
      </c>
      <c r="M2560" s="39" t="s">
        <v>393</v>
      </c>
      <c r="N2560" s="31" t="s">
        <v>542</v>
      </c>
      <c r="O2560" s="31"/>
      <c r="P2560" s="31" t="s">
        <v>1785</v>
      </c>
      <c r="Q2560" s="31"/>
      <c r="R2560" s="31" t="s">
        <v>93</v>
      </c>
      <c r="S2560" s="31" t="s">
        <v>94</v>
      </c>
      <c r="T2560" s="31" t="s">
        <v>17541</v>
      </c>
      <c r="U2560" s="31" t="s">
        <v>17542</v>
      </c>
      <c r="V2560" s="31"/>
      <c r="W2560" s="31"/>
      <c r="X2560" s="31"/>
      <c r="Y2560" s="31"/>
      <c r="Z2560" s="31"/>
    </row>
    <row r="2561" ht="22.5" customHeight="1">
      <c r="A2561" s="30" t="s">
        <v>17543</v>
      </c>
      <c r="B2561" s="39" t="s">
        <v>17544</v>
      </c>
      <c r="C2561" s="33"/>
      <c r="D2561" s="31" t="s">
        <v>17545</v>
      </c>
      <c r="E2561" s="31" t="s">
        <v>17546</v>
      </c>
      <c r="F2561" s="31" t="s">
        <v>17547</v>
      </c>
      <c r="G2561" s="31" t="s">
        <v>96</v>
      </c>
      <c r="H2561" s="31" t="s">
        <v>142</v>
      </c>
      <c r="I2561" s="31" t="s">
        <v>750</v>
      </c>
      <c r="J2561" s="31" t="s">
        <v>84</v>
      </c>
      <c r="K2561" s="31" t="s">
        <v>85</v>
      </c>
      <c r="L2561" s="31" t="s">
        <v>654</v>
      </c>
      <c r="M2561" s="31" t="s">
        <v>569</v>
      </c>
      <c r="N2561" s="31" t="s">
        <v>210</v>
      </c>
      <c r="O2561" s="31"/>
      <c r="P2561" s="31"/>
      <c r="Q2561" s="31"/>
      <c r="R2561" s="31" t="s">
        <v>93</v>
      </c>
      <c r="S2561" s="31" t="s">
        <v>776</v>
      </c>
      <c r="T2561" s="31" t="s">
        <v>17548</v>
      </c>
      <c r="U2561" s="31" t="s">
        <v>17542</v>
      </c>
      <c r="V2561" s="31"/>
      <c r="W2561" s="31"/>
      <c r="X2561" s="31"/>
      <c r="Y2561" s="31"/>
      <c r="Z2561" s="31"/>
    </row>
    <row r="2562" ht="22.5" customHeight="1">
      <c r="A2562" s="30" t="s">
        <v>17549</v>
      </c>
      <c r="B2562" s="31" t="s">
        <v>17550</v>
      </c>
      <c r="C2562" s="33"/>
      <c r="D2562" s="31" t="s">
        <v>17551</v>
      </c>
      <c r="E2562" s="31" t="s">
        <v>17552</v>
      </c>
      <c r="F2562" s="31" t="s">
        <v>17553</v>
      </c>
      <c r="G2562" s="31" t="s">
        <v>38</v>
      </c>
      <c r="H2562" s="31" t="s">
        <v>142</v>
      </c>
      <c r="I2562" s="31" t="s">
        <v>271</v>
      </c>
      <c r="J2562" s="31" t="s">
        <v>84</v>
      </c>
      <c r="K2562" s="31" t="s">
        <v>85</v>
      </c>
      <c r="L2562" s="31" t="s">
        <v>86</v>
      </c>
      <c r="M2562" s="31" t="s">
        <v>41</v>
      </c>
      <c r="N2562" s="31" t="s">
        <v>120</v>
      </c>
      <c r="O2562" s="31"/>
      <c r="P2562" s="31" t="s">
        <v>2029</v>
      </c>
      <c r="Q2562" s="31"/>
      <c r="R2562" s="31"/>
      <c r="S2562" s="31"/>
      <c r="T2562" s="31" t="s">
        <v>17554</v>
      </c>
      <c r="U2562" s="31" t="s">
        <v>17555</v>
      </c>
      <c r="V2562" s="31"/>
      <c r="W2562" s="31"/>
      <c r="X2562" s="31"/>
      <c r="Y2562" s="31"/>
      <c r="Z2562" s="31"/>
    </row>
    <row r="2563" ht="22.5" customHeight="1">
      <c r="A2563" s="30" t="s">
        <v>17556</v>
      </c>
      <c r="B2563" s="31" t="s">
        <v>17557</v>
      </c>
      <c r="C2563" s="33"/>
      <c r="D2563" s="31" t="s">
        <v>17558</v>
      </c>
      <c r="E2563" s="31" t="s">
        <v>17559</v>
      </c>
      <c r="F2563" s="31"/>
      <c r="G2563" s="31" t="s">
        <v>38</v>
      </c>
      <c r="H2563" s="31" t="s">
        <v>142</v>
      </c>
      <c r="I2563" s="31" t="s">
        <v>119</v>
      </c>
      <c r="J2563" s="31" t="s">
        <v>377</v>
      </c>
      <c r="K2563" s="31"/>
      <c r="L2563" s="31"/>
      <c r="M2563" s="31" t="s">
        <v>88</v>
      </c>
      <c r="N2563" s="31" t="s">
        <v>89</v>
      </c>
      <c r="O2563" s="31"/>
      <c r="P2563" s="31"/>
      <c r="Q2563" s="31"/>
      <c r="R2563" s="31"/>
      <c r="S2563" s="31"/>
      <c r="T2563" s="31" t="s">
        <v>17560</v>
      </c>
      <c r="U2563" s="31" t="s">
        <v>17561</v>
      </c>
      <c r="V2563" s="31"/>
      <c r="W2563" s="31"/>
      <c r="X2563" s="31"/>
      <c r="Y2563" s="31"/>
      <c r="Z2563" s="31"/>
    </row>
    <row r="2564" ht="22.5" customHeight="1">
      <c r="A2564" s="30" t="s">
        <v>17562</v>
      </c>
      <c r="B2564" s="31" t="s">
        <v>17563</v>
      </c>
      <c r="C2564" s="33"/>
      <c r="D2564" s="31" t="s">
        <v>17564</v>
      </c>
      <c r="E2564" s="31" t="s">
        <v>17565</v>
      </c>
      <c r="F2564" s="31"/>
      <c r="G2564" s="31" t="s">
        <v>17566</v>
      </c>
      <c r="H2564" s="31" t="s">
        <v>142</v>
      </c>
      <c r="I2564" s="31" t="s">
        <v>7112</v>
      </c>
      <c r="J2564" s="31" t="s">
        <v>84</v>
      </c>
      <c r="K2564" s="31"/>
      <c r="L2564" s="31"/>
      <c r="M2564" s="31" t="s">
        <v>52</v>
      </c>
      <c r="N2564" s="31" t="s">
        <v>144</v>
      </c>
      <c r="O2564" s="31"/>
      <c r="P2564" s="31"/>
      <c r="Q2564" s="31"/>
      <c r="R2564" s="31"/>
      <c r="S2564" s="31"/>
      <c r="T2564" s="31" t="s">
        <v>17567</v>
      </c>
      <c r="U2564" s="31" t="s">
        <v>17568</v>
      </c>
      <c r="V2564" s="31"/>
      <c r="W2564" s="31"/>
      <c r="X2564" s="31"/>
      <c r="Y2564" s="31"/>
      <c r="Z2564" s="31"/>
    </row>
    <row r="2565" ht="22.5" customHeight="1">
      <c r="A2565" s="30" t="s">
        <v>17569</v>
      </c>
      <c r="B2565" s="39" t="s">
        <v>4916</v>
      </c>
      <c r="C2565" s="33"/>
      <c r="D2565" s="31" t="s">
        <v>17570</v>
      </c>
      <c r="E2565" s="31" t="s">
        <v>17571</v>
      </c>
      <c r="F2565" s="31" t="s">
        <v>17572</v>
      </c>
      <c r="G2565" s="31" t="s">
        <v>38</v>
      </c>
      <c r="H2565" s="31" t="s">
        <v>142</v>
      </c>
      <c r="I2565" s="31" t="s">
        <v>264</v>
      </c>
      <c r="J2565" s="31" t="s">
        <v>377</v>
      </c>
      <c r="K2565" s="31" t="s">
        <v>107</v>
      </c>
      <c r="L2565" s="31" t="s">
        <v>280</v>
      </c>
      <c r="M2565" s="31" t="s">
        <v>155</v>
      </c>
      <c r="N2565" s="31" t="s">
        <v>52</v>
      </c>
      <c r="O2565" s="31"/>
      <c r="P2565" s="31" t="s">
        <v>7419</v>
      </c>
      <c r="Q2565" s="31"/>
      <c r="R2565" s="31" t="s">
        <v>93</v>
      </c>
      <c r="S2565" s="31" t="s">
        <v>94</v>
      </c>
      <c r="T2565" s="31" t="s">
        <v>17573</v>
      </c>
      <c r="U2565" s="31" t="s">
        <v>17574</v>
      </c>
      <c r="V2565" s="31"/>
      <c r="W2565" s="31"/>
      <c r="X2565" s="31"/>
      <c r="Y2565" s="31"/>
      <c r="Z2565" s="31"/>
    </row>
    <row r="2566" ht="22.5" customHeight="1">
      <c r="A2566" s="30" t="s">
        <v>17575</v>
      </c>
      <c r="B2566" s="39" t="s">
        <v>17576</v>
      </c>
      <c r="C2566" s="33"/>
      <c r="D2566" s="31" t="s">
        <v>17577</v>
      </c>
      <c r="E2566" s="31" t="s">
        <v>17578</v>
      </c>
      <c r="F2566" s="31"/>
      <c r="G2566" s="31" t="s">
        <v>38</v>
      </c>
      <c r="H2566" s="31" t="s">
        <v>142</v>
      </c>
      <c r="I2566" s="31" t="s">
        <v>877</v>
      </c>
      <c r="J2566" s="31" t="s">
        <v>84</v>
      </c>
      <c r="K2566" s="31"/>
      <c r="L2566" s="31"/>
      <c r="M2566" s="31" t="s">
        <v>88</v>
      </c>
      <c r="N2566" s="31" t="s">
        <v>89</v>
      </c>
      <c r="O2566" s="31"/>
      <c r="P2566" s="31"/>
      <c r="Q2566" s="31"/>
      <c r="R2566" s="31"/>
      <c r="S2566" s="31"/>
      <c r="T2566" s="31" t="s">
        <v>17579</v>
      </c>
      <c r="U2566" s="31" t="s">
        <v>17574</v>
      </c>
      <c r="V2566" s="31"/>
      <c r="W2566" s="31"/>
      <c r="X2566" s="31"/>
      <c r="Y2566" s="31"/>
      <c r="Z2566" s="31"/>
    </row>
    <row r="2567" ht="22.5" customHeight="1">
      <c r="A2567" s="30" t="s">
        <v>17580</v>
      </c>
      <c r="B2567" s="31" t="s">
        <v>17581</v>
      </c>
      <c r="C2567" s="33"/>
      <c r="D2567" s="31" t="s">
        <v>17582</v>
      </c>
      <c r="E2567" s="31" t="s">
        <v>17583</v>
      </c>
      <c r="F2567" s="31" t="s">
        <v>17584</v>
      </c>
      <c r="G2567" s="31" t="s">
        <v>674</v>
      </c>
      <c r="H2567" s="31" t="s">
        <v>142</v>
      </c>
      <c r="I2567" s="31" t="s">
        <v>143</v>
      </c>
      <c r="J2567" s="31" t="s">
        <v>84</v>
      </c>
      <c r="K2567" s="31" t="s">
        <v>107</v>
      </c>
      <c r="L2567" s="31" t="s">
        <v>280</v>
      </c>
      <c r="M2567" s="31" t="s">
        <v>52</v>
      </c>
      <c r="N2567" s="31" t="s">
        <v>144</v>
      </c>
      <c r="O2567" s="31"/>
      <c r="P2567" s="31" t="s">
        <v>831</v>
      </c>
      <c r="Q2567" s="31"/>
      <c r="R2567" s="31" t="s">
        <v>93</v>
      </c>
      <c r="S2567" s="31" t="s">
        <v>94</v>
      </c>
      <c r="T2567" s="31" t="s">
        <v>17585</v>
      </c>
      <c r="U2567" s="31" t="s">
        <v>17586</v>
      </c>
      <c r="V2567" s="31"/>
      <c r="W2567" s="31"/>
      <c r="X2567" s="31"/>
      <c r="Y2567" s="31"/>
      <c r="Z2567" s="31"/>
    </row>
    <row r="2568" ht="22.5" customHeight="1">
      <c r="A2568" s="30" t="s">
        <v>17587</v>
      </c>
      <c r="B2568" s="31" t="s">
        <v>17588</v>
      </c>
      <c r="C2568" s="33"/>
      <c r="D2568" s="31" t="s">
        <v>17589</v>
      </c>
      <c r="E2568" s="31" t="s">
        <v>17590</v>
      </c>
      <c r="F2568" s="31"/>
      <c r="G2568" s="31" t="s">
        <v>38</v>
      </c>
      <c r="H2568" s="31" t="s">
        <v>142</v>
      </c>
      <c r="I2568" s="31" t="s">
        <v>1722</v>
      </c>
      <c r="J2568" s="31" t="s">
        <v>84</v>
      </c>
      <c r="K2568" s="31"/>
      <c r="L2568" s="31"/>
      <c r="M2568" s="31" t="s">
        <v>542</v>
      </c>
      <c r="N2568" s="31" t="s">
        <v>210</v>
      </c>
      <c r="O2568" s="31"/>
      <c r="P2568" s="31"/>
      <c r="Q2568" s="31"/>
      <c r="R2568" s="31"/>
      <c r="S2568" s="31"/>
      <c r="T2568" s="31" t="s">
        <v>17591</v>
      </c>
      <c r="U2568" s="31" t="s">
        <v>17592</v>
      </c>
      <c r="V2568" s="31"/>
      <c r="W2568" s="31"/>
      <c r="X2568" s="31"/>
      <c r="Y2568" s="31"/>
      <c r="Z2568" s="31"/>
    </row>
    <row r="2569" ht="22.5" customHeight="1">
      <c r="A2569" s="30" t="s">
        <v>17593</v>
      </c>
      <c r="B2569" s="31" t="s">
        <v>17594</v>
      </c>
      <c r="C2569" s="33"/>
      <c r="D2569" s="31" t="s">
        <v>17595</v>
      </c>
      <c r="E2569" s="31" t="s">
        <v>17596</v>
      </c>
      <c r="F2569" s="31"/>
      <c r="G2569" s="31" t="s">
        <v>38</v>
      </c>
      <c r="H2569" s="31" t="s">
        <v>142</v>
      </c>
      <c r="I2569" s="31" t="s">
        <v>319</v>
      </c>
      <c r="J2569" s="31" t="s">
        <v>84</v>
      </c>
      <c r="K2569" s="31"/>
      <c r="L2569" s="31"/>
      <c r="M2569" s="31" t="s">
        <v>52</v>
      </c>
      <c r="N2569" s="31" t="s">
        <v>120</v>
      </c>
      <c r="O2569" s="31"/>
      <c r="P2569" s="31"/>
      <c r="Q2569" s="31"/>
      <c r="R2569" s="31"/>
      <c r="S2569" s="31"/>
      <c r="T2569" s="31" t="s">
        <v>17597</v>
      </c>
      <c r="U2569" s="31" t="s">
        <v>17598</v>
      </c>
      <c r="V2569" s="31"/>
      <c r="W2569" s="31"/>
      <c r="X2569" s="31"/>
      <c r="Y2569" s="31"/>
      <c r="Z2569" s="31"/>
    </row>
    <row r="2570" ht="22.5" customHeight="1">
      <c r="A2570" s="30" t="s">
        <v>17599</v>
      </c>
      <c r="B2570" s="31" t="s">
        <v>17600</v>
      </c>
      <c r="C2570" s="33"/>
      <c r="D2570" s="31" t="s">
        <v>17601</v>
      </c>
      <c r="E2570" s="31" t="s">
        <v>17602</v>
      </c>
      <c r="F2570" s="31"/>
      <c r="G2570" s="31" t="s">
        <v>39</v>
      </c>
      <c r="H2570" s="31" t="s">
        <v>142</v>
      </c>
      <c r="I2570" s="31" t="s">
        <v>225</v>
      </c>
      <c r="J2570" s="31" t="s">
        <v>184</v>
      </c>
      <c r="K2570" s="31" t="s">
        <v>107</v>
      </c>
      <c r="L2570" s="31" t="s">
        <v>280</v>
      </c>
      <c r="M2570" s="31" t="s">
        <v>185</v>
      </c>
      <c r="N2570" s="31" t="s">
        <v>41</v>
      </c>
      <c r="O2570" s="31"/>
      <c r="P2570" s="31" t="s">
        <v>7419</v>
      </c>
      <c r="Q2570" s="31"/>
      <c r="R2570" s="31"/>
      <c r="S2570" s="31"/>
      <c r="T2570" s="31" t="s">
        <v>17603</v>
      </c>
      <c r="U2570" s="31" t="s">
        <v>17604</v>
      </c>
      <c r="V2570" s="30" t="s">
        <v>17605</v>
      </c>
      <c r="W2570" s="31"/>
      <c r="X2570" s="31"/>
      <c r="Y2570" s="31"/>
      <c r="Z2570" s="31"/>
    </row>
    <row r="2571" ht="22.5" customHeight="1">
      <c r="A2571" s="30" t="s">
        <v>17606</v>
      </c>
      <c r="B2571" s="31" t="s">
        <v>17607</v>
      </c>
      <c r="C2571" s="33"/>
      <c r="D2571" s="31" t="s">
        <v>17608</v>
      </c>
      <c r="E2571" s="31" t="s">
        <v>17609</v>
      </c>
      <c r="F2571" s="31" t="s">
        <v>17610</v>
      </c>
      <c r="G2571" s="31" t="s">
        <v>38</v>
      </c>
      <c r="H2571" s="31" t="s">
        <v>142</v>
      </c>
      <c r="I2571" s="31" t="s">
        <v>17611</v>
      </c>
      <c r="J2571" s="31" t="s">
        <v>184</v>
      </c>
      <c r="K2571" s="31" t="s">
        <v>173</v>
      </c>
      <c r="L2571" s="31" t="s">
        <v>131</v>
      </c>
      <c r="M2571" s="31" t="s">
        <v>52</v>
      </c>
      <c r="N2571" s="31" t="s">
        <v>144</v>
      </c>
      <c r="O2571" s="31"/>
      <c r="P2571" s="31" t="s">
        <v>361</v>
      </c>
      <c r="Q2571" s="31"/>
      <c r="R2571" s="31" t="s">
        <v>93</v>
      </c>
      <c r="S2571" s="31" t="s">
        <v>94</v>
      </c>
      <c r="T2571" s="31" t="s">
        <v>17612</v>
      </c>
      <c r="U2571" s="31" t="s">
        <v>17613</v>
      </c>
      <c r="V2571" s="31"/>
      <c r="W2571" s="31"/>
      <c r="X2571" s="31"/>
      <c r="Y2571" s="31"/>
      <c r="Z2571" s="31"/>
    </row>
    <row r="2572" ht="22.5" customHeight="1">
      <c r="A2572" s="30" t="s">
        <v>17614</v>
      </c>
      <c r="B2572" s="31" t="s">
        <v>17615</v>
      </c>
      <c r="C2572" s="33"/>
      <c r="D2572" s="31" t="s">
        <v>17616</v>
      </c>
      <c r="E2572" s="31" t="s">
        <v>17617</v>
      </c>
      <c r="F2572" s="31" t="s">
        <v>17618</v>
      </c>
      <c r="G2572" s="31" t="s">
        <v>38</v>
      </c>
      <c r="H2572" s="31" t="s">
        <v>142</v>
      </c>
      <c r="I2572" s="31" t="s">
        <v>712</v>
      </c>
      <c r="J2572" s="31" t="s">
        <v>84</v>
      </c>
      <c r="K2572" s="31" t="s">
        <v>85</v>
      </c>
      <c r="L2572" s="31" t="s">
        <v>280</v>
      </c>
      <c r="M2572" s="31" t="s">
        <v>101</v>
      </c>
      <c r="N2572" s="31" t="s">
        <v>155</v>
      </c>
      <c r="O2572" s="31"/>
      <c r="P2572" s="31" t="s">
        <v>714</v>
      </c>
      <c r="Q2572" s="31"/>
      <c r="R2572" s="31" t="s">
        <v>93</v>
      </c>
      <c r="S2572" s="31" t="s">
        <v>94</v>
      </c>
      <c r="T2572" s="31" t="s">
        <v>17619</v>
      </c>
      <c r="U2572" s="31" t="s">
        <v>17620</v>
      </c>
      <c r="V2572" s="31"/>
      <c r="W2572" s="31"/>
      <c r="X2572" s="31"/>
      <c r="Y2572" s="31"/>
      <c r="Z2572" s="31"/>
    </row>
    <row r="2573" ht="22.5" customHeight="1">
      <c r="A2573" s="30" t="s">
        <v>17621</v>
      </c>
      <c r="B2573" s="31" t="s">
        <v>17622</v>
      </c>
      <c r="C2573" s="33"/>
      <c r="D2573" s="31" t="s">
        <v>17623</v>
      </c>
      <c r="E2573" s="31" t="s">
        <v>17624</v>
      </c>
      <c r="F2573" s="31"/>
      <c r="G2573" s="31" t="s">
        <v>38</v>
      </c>
      <c r="H2573" s="31" t="s">
        <v>142</v>
      </c>
      <c r="I2573" s="31" t="s">
        <v>119</v>
      </c>
      <c r="J2573" s="31" t="s">
        <v>84</v>
      </c>
      <c r="K2573" s="31"/>
      <c r="L2573" s="31"/>
      <c r="M2573" s="31" t="s">
        <v>52</v>
      </c>
      <c r="N2573" s="31" t="s">
        <v>144</v>
      </c>
      <c r="O2573" s="31"/>
      <c r="P2573" s="31"/>
      <c r="Q2573" s="31"/>
      <c r="R2573" s="31"/>
      <c r="S2573" s="31"/>
      <c r="T2573" s="31" t="s">
        <v>17625</v>
      </c>
      <c r="U2573" s="31" t="s">
        <v>17626</v>
      </c>
      <c r="V2573" s="31"/>
      <c r="W2573" s="31"/>
      <c r="X2573" s="31"/>
      <c r="Y2573" s="31"/>
      <c r="Z2573" s="31"/>
    </row>
    <row r="2574" ht="22.5" customHeight="1">
      <c r="A2574" s="30" t="s">
        <v>17627</v>
      </c>
      <c r="B2574" s="31" t="s">
        <v>17628</v>
      </c>
      <c r="C2574" s="33"/>
      <c r="D2574" s="31" t="s">
        <v>17629</v>
      </c>
      <c r="E2574" s="31" t="s">
        <v>17630</v>
      </c>
      <c r="F2574" s="31" t="s">
        <v>17631</v>
      </c>
      <c r="G2574" s="31" t="s">
        <v>38</v>
      </c>
      <c r="H2574" s="31" t="s">
        <v>142</v>
      </c>
      <c r="I2574" s="31" t="s">
        <v>319</v>
      </c>
      <c r="J2574" s="31" t="s">
        <v>84</v>
      </c>
      <c r="K2574" s="31" t="s">
        <v>85</v>
      </c>
      <c r="L2574" s="31" t="s">
        <v>226</v>
      </c>
      <c r="M2574" s="31" t="s">
        <v>88</v>
      </c>
      <c r="N2574" s="31" t="s">
        <v>89</v>
      </c>
      <c r="O2574" s="31"/>
      <c r="P2574" s="31" t="s">
        <v>2984</v>
      </c>
      <c r="Q2574" s="30" t="s">
        <v>4811</v>
      </c>
      <c r="R2574" s="31" t="s">
        <v>93</v>
      </c>
      <c r="S2574" s="31" t="s">
        <v>2629</v>
      </c>
      <c r="T2574" s="31" t="s">
        <v>17632</v>
      </c>
      <c r="U2574" s="31" t="s">
        <v>17633</v>
      </c>
      <c r="V2574" s="31"/>
      <c r="W2574" s="31"/>
      <c r="X2574" s="31"/>
      <c r="Y2574" s="31"/>
      <c r="Z2574" s="31"/>
    </row>
    <row r="2575" ht="22.5" customHeight="1">
      <c r="A2575" s="30" t="s">
        <v>17634</v>
      </c>
      <c r="B2575" s="31" t="s">
        <v>17635</v>
      </c>
      <c r="C2575" s="33"/>
      <c r="D2575" s="31" t="s">
        <v>17636</v>
      </c>
      <c r="E2575" s="31" t="s">
        <v>17637</v>
      </c>
      <c r="F2575" s="31" t="s">
        <v>17638</v>
      </c>
      <c r="G2575" s="31" t="s">
        <v>38</v>
      </c>
      <c r="H2575" s="31" t="s">
        <v>142</v>
      </c>
      <c r="I2575" s="31" t="s">
        <v>2296</v>
      </c>
      <c r="J2575" s="31" t="s">
        <v>84</v>
      </c>
      <c r="K2575" s="31" t="s">
        <v>173</v>
      </c>
      <c r="L2575" s="31" t="s">
        <v>86</v>
      </c>
      <c r="M2575" s="31" t="s">
        <v>41</v>
      </c>
      <c r="N2575" s="31" t="s">
        <v>120</v>
      </c>
      <c r="O2575" s="31"/>
      <c r="P2575" s="31"/>
      <c r="Q2575" s="31"/>
      <c r="R2575" s="31" t="s">
        <v>93</v>
      </c>
      <c r="S2575" s="31" t="s">
        <v>94</v>
      </c>
      <c r="T2575" s="31" t="s">
        <v>17639</v>
      </c>
      <c r="U2575" s="31" t="s">
        <v>17640</v>
      </c>
      <c r="V2575" s="31"/>
      <c r="W2575" s="31"/>
      <c r="X2575" s="31"/>
      <c r="Y2575" s="31"/>
      <c r="Z2575" s="31"/>
    </row>
    <row r="2576" ht="22.5" customHeight="1">
      <c r="A2576" s="30" t="s">
        <v>17641</v>
      </c>
      <c r="B2576" s="31" t="s">
        <v>17642</v>
      </c>
      <c r="C2576" s="33"/>
      <c r="D2576" s="31" t="s">
        <v>17643</v>
      </c>
      <c r="E2576" s="31" t="s">
        <v>17644</v>
      </c>
      <c r="F2576" s="31"/>
      <c r="G2576" s="31" t="s">
        <v>68</v>
      </c>
      <c r="H2576" s="31" t="s">
        <v>142</v>
      </c>
      <c r="I2576" s="31" t="s">
        <v>1073</v>
      </c>
      <c r="J2576" s="31" t="s">
        <v>84</v>
      </c>
      <c r="K2576" s="31"/>
      <c r="L2576" s="31"/>
      <c r="M2576" s="31" t="s">
        <v>152</v>
      </c>
      <c r="N2576" s="31" t="s">
        <v>153</v>
      </c>
      <c r="O2576" s="31"/>
      <c r="P2576" s="31"/>
      <c r="Q2576" s="31"/>
      <c r="R2576" s="31"/>
      <c r="S2576" s="31"/>
      <c r="T2576" s="31" t="s">
        <v>17645</v>
      </c>
      <c r="U2576" s="31" t="s">
        <v>17646</v>
      </c>
      <c r="V2576" s="31"/>
      <c r="W2576" s="31"/>
      <c r="X2576" s="31"/>
      <c r="Y2576" s="31"/>
      <c r="Z2576" s="31"/>
    </row>
    <row r="2577" ht="22.5" customHeight="1">
      <c r="A2577" s="30" t="s">
        <v>17647</v>
      </c>
      <c r="B2577" s="31" t="s">
        <v>17648</v>
      </c>
      <c r="C2577" s="33"/>
      <c r="D2577" s="31" t="s">
        <v>17649</v>
      </c>
      <c r="E2577" s="31" t="s">
        <v>17650</v>
      </c>
      <c r="F2577" s="31"/>
      <c r="G2577" s="31" t="s">
        <v>38</v>
      </c>
      <c r="H2577" s="31" t="s">
        <v>142</v>
      </c>
      <c r="I2577" s="31" t="s">
        <v>4225</v>
      </c>
      <c r="J2577" s="31" t="s">
        <v>84</v>
      </c>
      <c r="K2577" s="31" t="s">
        <v>173</v>
      </c>
      <c r="L2577" s="31" t="s">
        <v>226</v>
      </c>
      <c r="M2577" s="31" t="s">
        <v>542</v>
      </c>
      <c r="N2577" s="31" t="s">
        <v>210</v>
      </c>
      <c r="O2577" s="31"/>
      <c r="P2577" s="31" t="s">
        <v>2029</v>
      </c>
      <c r="Q2577" s="31"/>
      <c r="R2577" s="31"/>
      <c r="S2577" s="31"/>
      <c r="T2577" s="31" t="s">
        <v>17651</v>
      </c>
      <c r="U2577" s="31" t="s">
        <v>17652</v>
      </c>
      <c r="V2577" s="30" t="s">
        <v>17653</v>
      </c>
      <c r="W2577" s="31"/>
      <c r="X2577" s="31"/>
      <c r="Y2577" s="31"/>
      <c r="Z2577" s="31"/>
    </row>
    <row r="2578" ht="22.5" customHeight="1">
      <c r="A2578" s="30" t="s">
        <v>17654</v>
      </c>
      <c r="B2578" s="31" t="s">
        <v>17655</v>
      </c>
      <c r="C2578" s="33"/>
      <c r="D2578" s="31" t="s">
        <v>17656</v>
      </c>
      <c r="E2578" s="31" t="s">
        <v>17657</v>
      </c>
      <c r="F2578" s="31"/>
      <c r="G2578" s="31" t="s">
        <v>38</v>
      </c>
      <c r="H2578" s="31" t="s">
        <v>142</v>
      </c>
      <c r="I2578" s="31" t="s">
        <v>1073</v>
      </c>
      <c r="J2578" s="31" t="s">
        <v>377</v>
      </c>
      <c r="K2578" s="31"/>
      <c r="L2578" s="31" t="s">
        <v>226</v>
      </c>
      <c r="M2578" s="31" t="s">
        <v>152</v>
      </c>
      <c r="N2578" s="31" t="s">
        <v>153</v>
      </c>
      <c r="O2578" s="31"/>
      <c r="P2578" s="31"/>
      <c r="Q2578" s="31"/>
      <c r="R2578" s="31"/>
      <c r="S2578" s="31"/>
      <c r="T2578" s="31"/>
      <c r="U2578" s="31" t="s">
        <v>17658</v>
      </c>
      <c r="V2578" s="31"/>
      <c r="W2578" s="31"/>
      <c r="X2578" s="31"/>
      <c r="Y2578" s="31"/>
      <c r="Z2578" s="31"/>
    </row>
    <row r="2579" ht="22.5" customHeight="1">
      <c r="A2579" s="30" t="s">
        <v>17659</v>
      </c>
      <c r="B2579" s="31" t="s">
        <v>17660</v>
      </c>
      <c r="C2579" s="33"/>
      <c r="D2579" s="31" t="s">
        <v>17661</v>
      </c>
      <c r="E2579" s="31" t="s">
        <v>17662</v>
      </c>
      <c r="F2579" s="31" t="s">
        <v>17663</v>
      </c>
      <c r="G2579" s="31" t="s">
        <v>38</v>
      </c>
      <c r="H2579" s="31" t="s">
        <v>142</v>
      </c>
      <c r="I2579" s="31" t="s">
        <v>319</v>
      </c>
      <c r="J2579" s="31" t="s">
        <v>377</v>
      </c>
      <c r="K2579" s="31" t="s">
        <v>85</v>
      </c>
      <c r="L2579" s="31" t="s">
        <v>86</v>
      </c>
      <c r="M2579" s="31" t="s">
        <v>41</v>
      </c>
      <c r="N2579" s="31" t="s">
        <v>120</v>
      </c>
      <c r="O2579" s="31"/>
      <c r="P2579" s="31" t="s">
        <v>2549</v>
      </c>
      <c r="Q2579" s="31"/>
      <c r="R2579" s="31" t="s">
        <v>93</v>
      </c>
      <c r="S2579" s="31" t="s">
        <v>94</v>
      </c>
      <c r="T2579" s="31" t="s">
        <v>17664</v>
      </c>
      <c r="U2579" s="31" t="s">
        <v>17665</v>
      </c>
      <c r="V2579" s="31"/>
      <c r="W2579" s="31"/>
      <c r="X2579" s="31"/>
      <c r="Y2579" s="31"/>
      <c r="Z2579" s="31"/>
    </row>
    <row r="2580" ht="22.5" customHeight="1">
      <c r="A2580" s="30" t="s">
        <v>17666</v>
      </c>
      <c r="B2580" s="31" t="s">
        <v>17667</v>
      </c>
      <c r="C2580" s="33"/>
      <c r="D2580" s="31" t="s">
        <v>17668</v>
      </c>
      <c r="E2580" s="31" t="s">
        <v>17669</v>
      </c>
      <c r="F2580" s="31"/>
      <c r="G2580" s="31" t="s">
        <v>38</v>
      </c>
      <c r="H2580" s="31" t="s">
        <v>142</v>
      </c>
      <c r="I2580" s="31" t="s">
        <v>1151</v>
      </c>
      <c r="J2580" s="31" t="s">
        <v>377</v>
      </c>
      <c r="K2580" s="31"/>
      <c r="L2580" s="31"/>
      <c r="M2580" s="31" t="s">
        <v>542</v>
      </c>
      <c r="N2580" s="31" t="s">
        <v>210</v>
      </c>
      <c r="O2580" s="31"/>
      <c r="P2580" s="31"/>
      <c r="Q2580" s="31"/>
      <c r="R2580" s="31"/>
      <c r="S2580" s="31"/>
      <c r="T2580" s="31" t="s">
        <v>17670</v>
      </c>
      <c r="U2580" s="31" t="s">
        <v>17671</v>
      </c>
      <c r="V2580" s="31"/>
      <c r="W2580" s="31"/>
      <c r="X2580" s="31"/>
      <c r="Y2580" s="31"/>
      <c r="Z2580" s="31"/>
    </row>
    <row r="2581" ht="22.5" customHeight="1">
      <c r="A2581" s="30" t="s">
        <v>17672</v>
      </c>
      <c r="B2581" s="31" t="s">
        <v>4247</v>
      </c>
      <c r="C2581" s="32" t="s">
        <v>15</v>
      </c>
      <c r="D2581" s="31" t="s">
        <v>17673</v>
      </c>
      <c r="E2581" s="31" t="s">
        <v>17674</v>
      </c>
      <c r="F2581" s="31" t="s">
        <v>17675</v>
      </c>
      <c r="G2581" s="31" t="s">
        <v>38</v>
      </c>
      <c r="H2581" s="31" t="s">
        <v>142</v>
      </c>
      <c r="I2581" s="31" t="s">
        <v>264</v>
      </c>
      <c r="J2581" s="31" t="s">
        <v>377</v>
      </c>
      <c r="K2581" s="31" t="s">
        <v>107</v>
      </c>
      <c r="L2581" s="31" t="s">
        <v>86</v>
      </c>
      <c r="M2581" s="31" t="s">
        <v>144</v>
      </c>
      <c r="N2581" s="39" t="s">
        <v>227</v>
      </c>
      <c r="O2581" s="31"/>
      <c r="P2581" s="31" t="s">
        <v>1723</v>
      </c>
      <c r="Q2581" s="30" t="s">
        <v>17676</v>
      </c>
      <c r="R2581" s="31" t="s">
        <v>93</v>
      </c>
      <c r="S2581" s="31" t="s">
        <v>1947</v>
      </c>
      <c r="T2581" s="31" t="s">
        <v>17677</v>
      </c>
      <c r="U2581" s="31" t="s">
        <v>17678</v>
      </c>
      <c r="V2581" s="30" t="s">
        <v>17679</v>
      </c>
      <c r="W2581" s="31"/>
      <c r="X2581" s="31"/>
      <c r="Y2581" s="31"/>
      <c r="Z2581" s="31"/>
    </row>
    <row r="2582" ht="22.5" customHeight="1">
      <c r="A2582" s="30" t="s">
        <v>17680</v>
      </c>
      <c r="B2582" s="31" t="s">
        <v>17681</v>
      </c>
      <c r="C2582" s="33"/>
      <c r="D2582" s="31" t="s">
        <v>78</v>
      </c>
      <c r="E2582" s="31" t="s">
        <v>17682</v>
      </c>
      <c r="F2582" s="31" t="s">
        <v>17683</v>
      </c>
      <c r="G2582" s="31" t="s">
        <v>674</v>
      </c>
      <c r="H2582" s="31" t="s">
        <v>82</v>
      </c>
      <c r="I2582" s="31" t="s">
        <v>490</v>
      </c>
      <c r="J2582" s="31" t="s">
        <v>84</v>
      </c>
      <c r="K2582" s="31" t="s">
        <v>107</v>
      </c>
      <c r="L2582" s="31" t="s">
        <v>280</v>
      </c>
      <c r="M2582" s="31" t="s">
        <v>185</v>
      </c>
      <c r="N2582" s="31" t="s">
        <v>41</v>
      </c>
      <c r="O2582" s="31"/>
      <c r="P2582" s="31" t="s">
        <v>2144</v>
      </c>
      <c r="Q2582" s="31"/>
      <c r="R2582" s="31" t="s">
        <v>93</v>
      </c>
      <c r="S2582" s="31" t="s">
        <v>94</v>
      </c>
      <c r="T2582" s="31" t="s">
        <v>17684</v>
      </c>
      <c r="U2582" s="31" t="s">
        <v>17685</v>
      </c>
      <c r="V2582" s="31"/>
      <c r="W2582" s="31"/>
      <c r="X2582" s="31"/>
      <c r="Y2582" s="31"/>
      <c r="Z2582" s="31"/>
    </row>
    <row r="2583" ht="22.5" customHeight="1">
      <c r="A2583" s="30" t="s">
        <v>17686</v>
      </c>
      <c r="B2583" s="39" t="s">
        <v>17687</v>
      </c>
      <c r="C2583" s="33"/>
      <c r="D2583" s="31" t="s">
        <v>17688</v>
      </c>
      <c r="E2583" s="31" t="s">
        <v>17689</v>
      </c>
      <c r="F2583" s="31"/>
      <c r="G2583" s="31" t="s">
        <v>39</v>
      </c>
      <c r="H2583" s="31" t="s">
        <v>129</v>
      </c>
      <c r="I2583" s="31" t="s">
        <v>83</v>
      </c>
      <c r="J2583" s="31" t="s">
        <v>84</v>
      </c>
      <c r="K2583" s="31" t="s">
        <v>85</v>
      </c>
      <c r="L2583" s="31" t="s">
        <v>280</v>
      </c>
      <c r="M2583" s="31" t="s">
        <v>120</v>
      </c>
      <c r="N2583" s="31" t="s">
        <v>88</v>
      </c>
      <c r="O2583" s="31"/>
      <c r="P2583" s="31" t="s">
        <v>792</v>
      </c>
      <c r="Q2583" s="31"/>
      <c r="R2583" s="31"/>
      <c r="S2583" s="31"/>
      <c r="T2583" s="31" t="s">
        <v>17690</v>
      </c>
      <c r="U2583" s="31" t="s">
        <v>17691</v>
      </c>
      <c r="V2583" s="30" t="s">
        <v>17692</v>
      </c>
      <c r="W2583" s="31"/>
      <c r="X2583" s="31"/>
      <c r="Y2583" s="31"/>
      <c r="Z2583" s="31"/>
    </row>
    <row r="2584" ht="22.5" customHeight="1">
      <c r="A2584" s="30" t="s">
        <v>17693</v>
      </c>
      <c r="B2584" s="39" t="s">
        <v>17694</v>
      </c>
      <c r="C2584" s="33"/>
      <c r="D2584" s="31" t="s">
        <v>17695</v>
      </c>
      <c r="E2584" s="31" t="s">
        <v>17696</v>
      </c>
      <c r="F2584" s="31" t="s">
        <v>17697</v>
      </c>
      <c r="G2584" s="31" t="s">
        <v>68</v>
      </c>
      <c r="H2584" s="31" t="s">
        <v>142</v>
      </c>
      <c r="I2584" s="31" t="s">
        <v>14461</v>
      </c>
      <c r="J2584" s="31" t="s">
        <v>377</v>
      </c>
      <c r="K2584" s="31" t="s">
        <v>107</v>
      </c>
      <c r="L2584" s="31" t="s">
        <v>86</v>
      </c>
      <c r="M2584" s="31" t="s">
        <v>108</v>
      </c>
      <c r="N2584" s="31" t="s">
        <v>101</v>
      </c>
      <c r="O2584" s="31"/>
      <c r="P2584" s="31" t="s">
        <v>3013</v>
      </c>
      <c r="Q2584" s="31"/>
      <c r="R2584" s="31" t="s">
        <v>93</v>
      </c>
      <c r="S2584" s="31" t="s">
        <v>94</v>
      </c>
      <c r="T2584" s="31" t="s">
        <v>17698</v>
      </c>
      <c r="U2584" s="31" t="s">
        <v>17691</v>
      </c>
      <c r="V2584" s="31"/>
      <c r="W2584" s="31"/>
      <c r="X2584" s="31"/>
      <c r="Y2584" s="31"/>
      <c r="Z2584" s="31"/>
    </row>
    <row r="2585" ht="22.5" customHeight="1">
      <c r="A2585" s="30" t="s">
        <v>17699</v>
      </c>
      <c r="B2585" s="39" t="s">
        <v>17700</v>
      </c>
      <c r="C2585" s="33"/>
      <c r="D2585" s="31" t="s">
        <v>78</v>
      </c>
      <c r="E2585" s="31" t="s">
        <v>17701</v>
      </c>
      <c r="F2585" s="31" t="s">
        <v>17702</v>
      </c>
      <c r="G2585" s="31" t="s">
        <v>38</v>
      </c>
      <c r="H2585" s="31" t="s">
        <v>1033</v>
      </c>
      <c r="I2585" s="31"/>
      <c r="J2585" s="31" t="s">
        <v>84</v>
      </c>
      <c r="K2585" s="31" t="s">
        <v>85</v>
      </c>
      <c r="L2585" s="31" t="s">
        <v>280</v>
      </c>
      <c r="M2585" s="31"/>
      <c r="N2585" s="31"/>
      <c r="O2585" s="31"/>
      <c r="P2585" s="31"/>
      <c r="Q2585" s="31"/>
      <c r="R2585" s="31"/>
      <c r="S2585" s="31" t="s">
        <v>14412</v>
      </c>
      <c r="T2585" s="31" t="s">
        <v>17703</v>
      </c>
      <c r="U2585" s="31" t="s">
        <v>17704</v>
      </c>
      <c r="V2585" s="30" t="s">
        <v>17705</v>
      </c>
      <c r="W2585" s="31"/>
      <c r="X2585" s="31"/>
      <c r="Y2585" s="31" t="s">
        <v>17706</v>
      </c>
      <c r="Z2585" s="31"/>
    </row>
    <row r="2586" ht="22.5" customHeight="1">
      <c r="A2586" s="30" t="s">
        <v>17707</v>
      </c>
      <c r="B2586" s="39" t="s">
        <v>17708</v>
      </c>
      <c r="C2586" s="33"/>
      <c r="D2586" s="31" t="s">
        <v>17709</v>
      </c>
      <c r="E2586" s="31" t="s">
        <v>17710</v>
      </c>
      <c r="F2586" s="31" t="s">
        <v>17711</v>
      </c>
      <c r="G2586" s="31" t="s">
        <v>38</v>
      </c>
      <c r="H2586" s="31" t="s">
        <v>142</v>
      </c>
      <c r="I2586" s="31" t="s">
        <v>264</v>
      </c>
      <c r="J2586" s="31" t="s">
        <v>84</v>
      </c>
      <c r="K2586" s="31" t="s">
        <v>107</v>
      </c>
      <c r="L2586" s="31" t="s">
        <v>280</v>
      </c>
      <c r="M2586" s="31" t="s">
        <v>120</v>
      </c>
      <c r="N2586" s="31" t="s">
        <v>88</v>
      </c>
      <c r="O2586" s="31"/>
      <c r="P2586" s="31" t="s">
        <v>628</v>
      </c>
      <c r="Q2586" s="30" t="s">
        <v>17712</v>
      </c>
      <c r="R2586" s="31" t="s">
        <v>93</v>
      </c>
      <c r="S2586" s="31" t="s">
        <v>1947</v>
      </c>
      <c r="T2586" s="31" t="s">
        <v>17713</v>
      </c>
      <c r="U2586" s="31" t="s">
        <v>17704</v>
      </c>
      <c r="V2586" s="30" t="s">
        <v>17714</v>
      </c>
      <c r="W2586" s="31"/>
      <c r="X2586" s="31"/>
      <c r="Y2586" s="31"/>
      <c r="Z2586" s="31"/>
    </row>
    <row r="2587" ht="22.5" customHeight="1">
      <c r="A2587" s="30" t="s">
        <v>17715</v>
      </c>
      <c r="B2587" s="31" t="s">
        <v>17716</v>
      </c>
      <c r="C2587" s="33"/>
      <c r="D2587" s="31" t="s">
        <v>17717</v>
      </c>
      <c r="E2587" s="31" t="s">
        <v>17718</v>
      </c>
      <c r="F2587" s="31"/>
      <c r="G2587" s="31" t="s">
        <v>38</v>
      </c>
      <c r="H2587" s="31" t="s">
        <v>142</v>
      </c>
      <c r="I2587" s="31" t="s">
        <v>3285</v>
      </c>
      <c r="J2587" s="31" t="s">
        <v>84</v>
      </c>
      <c r="K2587" s="31"/>
      <c r="L2587" s="31"/>
      <c r="M2587" s="31" t="s">
        <v>41</v>
      </c>
      <c r="N2587" s="31" t="s">
        <v>120</v>
      </c>
      <c r="O2587" s="31"/>
      <c r="P2587" s="31"/>
      <c r="Q2587" s="31"/>
      <c r="R2587" s="31"/>
      <c r="S2587" s="31"/>
      <c r="T2587" s="31" t="s">
        <v>17719</v>
      </c>
      <c r="U2587" s="31" t="s">
        <v>17720</v>
      </c>
      <c r="V2587" s="31"/>
      <c r="W2587" s="31"/>
      <c r="X2587" s="31"/>
      <c r="Y2587" s="31"/>
      <c r="Z2587" s="31"/>
    </row>
    <row r="2588" ht="22.5" customHeight="1">
      <c r="A2588" s="30" t="s">
        <v>17721</v>
      </c>
      <c r="B2588" s="31" t="s">
        <v>17722</v>
      </c>
      <c r="C2588" s="33"/>
      <c r="D2588" s="31" t="s">
        <v>17723</v>
      </c>
      <c r="E2588" s="31" t="s">
        <v>17724</v>
      </c>
      <c r="F2588" s="31"/>
      <c r="G2588" s="31" t="s">
        <v>38</v>
      </c>
      <c r="H2588" s="31" t="s">
        <v>142</v>
      </c>
      <c r="I2588" s="31" t="s">
        <v>877</v>
      </c>
      <c r="J2588" s="31" t="s">
        <v>84</v>
      </c>
      <c r="K2588" s="31" t="s">
        <v>85</v>
      </c>
      <c r="L2588" s="31" t="s">
        <v>86</v>
      </c>
      <c r="M2588" s="31" t="s">
        <v>120</v>
      </c>
      <c r="N2588" s="31" t="s">
        <v>88</v>
      </c>
      <c r="O2588" s="31" t="s">
        <v>17725</v>
      </c>
      <c r="P2588" s="31" t="s">
        <v>8182</v>
      </c>
      <c r="Q2588" s="31"/>
      <c r="R2588" s="31" t="s">
        <v>93</v>
      </c>
      <c r="S2588" s="31" t="s">
        <v>231</v>
      </c>
      <c r="T2588" s="31" t="s">
        <v>17726</v>
      </c>
      <c r="U2588" s="31" t="s">
        <v>17727</v>
      </c>
      <c r="V2588" s="30" t="s">
        <v>17728</v>
      </c>
      <c r="W2588" s="31"/>
      <c r="X2588" s="31"/>
      <c r="Y2588" s="31"/>
      <c r="Z2588" s="31"/>
    </row>
    <row r="2589" ht="22.5" customHeight="1">
      <c r="A2589" s="30" t="s">
        <v>17729</v>
      </c>
      <c r="B2589" s="31" t="s">
        <v>17730</v>
      </c>
      <c r="C2589" s="33"/>
      <c r="D2589" s="31" t="s">
        <v>17731</v>
      </c>
      <c r="E2589" s="31" t="s">
        <v>17732</v>
      </c>
      <c r="F2589" s="31" t="s">
        <v>17733</v>
      </c>
      <c r="G2589" s="31" t="s">
        <v>39</v>
      </c>
      <c r="H2589" s="31" t="s">
        <v>142</v>
      </c>
      <c r="I2589" s="31" t="s">
        <v>1722</v>
      </c>
      <c r="J2589" s="31" t="s">
        <v>377</v>
      </c>
      <c r="K2589" s="31" t="s">
        <v>85</v>
      </c>
      <c r="L2589" s="31" t="s">
        <v>226</v>
      </c>
      <c r="M2589" s="31" t="s">
        <v>185</v>
      </c>
      <c r="N2589" s="31" t="s">
        <v>41</v>
      </c>
      <c r="O2589" s="31"/>
      <c r="P2589" s="31"/>
      <c r="Q2589" s="31"/>
      <c r="R2589" s="31" t="s">
        <v>93</v>
      </c>
      <c r="S2589" s="31" t="s">
        <v>94</v>
      </c>
      <c r="T2589" s="31" t="s">
        <v>17734</v>
      </c>
      <c r="U2589" s="31" t="s">
        <v>17735</v>
      </c>
      <c r="V2589" s="30" t="s">
        <v>17736</v>
      </c>
      <c r="W2589" s="31"/>
      <c r="X2589" s="31"/>
      <c r="Y2589" s="31"/>
      <c r="Z2589" s="31"/>
    </row>
    <row r="2590" ht="22.5" customHeight="1">
      <c r="A2590" s="30" t="s">
        <v>17737</v>
      </c>
      <c r="B2590" s="31" t="s">
        <v>3776</v>
      </c>
      <c r="C2590" s="33"/>
      <c r="D2590" s="31" t="s">
        <v>17738</v>
      </c>
      <c r="E2590" s="31" t="s">
        <v>17739</v>
      </c>
      <c r="F2590" s="31" t="s">
        <v>17740</v>
      </c>
      <c r="G2590" s="31" t="s">
        <v>38</v>
      </c>
      <c r="H2590" s="31" t="s">
        <v>142</v>
      </c>
      <c r="I2590" s="31" t="s">
        <v>1722</v>
      </c>
      <c r="J2590" s="31" t="s">
        <v>84</v>
      </c>
      <c r="K2590" s="31" t="s">
        <v>107</v>
      </c>
      <c r="L2590" s="31" t="s">
        <v>654</v>
      </c>
      <c r="M2590" s="31" t="s">
        <v>155</v>
      </c>
      <c r="N2590" s="31" t="s">
        <v>52</v>
      </c>
      <c r="O2590" s="31"/>
      <c r="P2590" s="31" t="s">
        <v>2449</v>
      </c>
      <c r="Q2590" s="31"/>
      <c r="R2590" s="31" t="s">
        <v>93</v>
      </c>
      <c r="S2590" s="31" t="s">
        <v>3101</v>
      </c>
      <c r="T2590" s="31" t="s">
        <v>17741</v>
      </c>
      <c r="U2590" s="31" t="s">
        <v>17742</v>
      </c>
      <c r="V2590" s="31"/>
      <c r="W2590" s="31"/>
      <c r="X2590" s="31" t="s">
        <v>6224</v>
      </c>
      <c r="Y2590" s="31"/>
      <c r="Z2590" s="31"/>
    </row>
    <row r="2591" ht="22.5" customHeight="1">
      <c r="A2591" s="30" t="s">
        <v>17743</v>
      </c>
      <c r="B2591" s="31" t="s">
        <v>8555</v>
      </c>
      <c r="C2591" s="33"/>
      <c r="D2591" s="31" t="s">
        <v>17744</v>
      </c>
      <c r="E2591" s="31" t="s">
        <v>17745</v>
      </c>
      <c r="F2591" s="31" t="s">
        <v>17746</v>
      </c>
      <c r="G2591" s="31" t="s">
        <v>38</v>
      </c>
      <c r="H2591" s="31" t="s">
        <v>142</v>
      </c>
      <c r="I2591" s="31" t="s">
        <v>1699</v>
      </c>
      <c r="J2591" s="31" t="s">
        <v>84</v>
      </c>
      <c r="K2591" s="31" t="s">
        <v>173</v>
      </c>
      <c r="L2591" s="31" t="s">
        <v>86</v>
      </c>
      <c r="M2591" s="31" t="s">
        <v>41</v>
      </c>
      <c r="N2591" s="31" t="s">
        <v>120</v>
      </c>
      <c r="O2591" s="31" t="s">
        <v>17747</v>
      </c>
      <c r="P2591" s="31" t="s">
        <v>1244</v>
      </c>
      <c r="Q2591" s="31"/>
      <c r="R2591" s="31" t="s">
        <v>93</v>
      </c>
      <c r="S2591" s="31" t="s">
        <v>231</v>
      </c>
      <c r="T2591" s="31" t="s">
        <v>17748</v>
      </c>
      <c r="U2591" s="31" t="s">
        <v>17749</v>
      </c>
      <c r="V2591" s="31"/>
      <c r="W2591" s="31"/>
      <c r="X2591" s="31"/>
      <c r="Y2591" s="31"/>
      <c r="Z2591" s="31"/>
    </row>
    <row r="2592" ht="22.5" customHeight="1">
      <c r="A2592" s="30" t="s">
        <v>17750</v>
      </c>
      <c r="B2592" s="31" t="s">
        <v>17751</v>
      </c>
      <c r="C2592" s="33"/>
      <c r="D2592" s="31" t="s">
        <v>17752</v>
      </c>
      <c r="E2592" s="31" t="s">
        <v>17753</v>
      </c>
      <c r="F2592" s="31"/>
      <c r="G2592" s="31" t="s">
        <v>38</v>
      </c>
      <c r="H2592" s="31" t="s">
        <v>142</v>
      </c>
      <c r="I2592" s="31" t="s">
        <v>925</v>
      </c>
      <c r="J2592" s="31" t="s">
        <v>84</v>
      </c>
      <c r="K2592" s="31"/>
      <c r="L2592" s="31"/>
      <c r="M2592" s="31" t="s">
        <v>52</v>
      </c>
      <c r="N2592" s="31" t="s">
        <v>144</v>
      </c>
      <c r="O2592" s="31"/>
      <c r="P2592" s="31"/>
      <c r="Q2592" s="31"/>
      <c r="R2592" s="31"/>
      <c r="S2592" s="31"/>
      <c r="T2592" s="31" t="s">
        <v>17754</v>
      </c>
      <c r="U2592" s="31" t="s">
        <v>17755</v>
      </c>
      <c r="V2592" s="31"/>
      <c r="W2592" s="31"/>
      <c r="X2592" s="31"/>
      <c r="Y2592" s="31"/>
      <c r="Z2592" s="31"/>
    </row>
    <row r="2593" ht="22.5" customHeight="1">
      <c r="A2593" s="30" t="s">
        <v>17756</v>
      </c>
      <c r="B2593" s="31" t="s">
        <v>17757</v>
      </c>
      <c r="C2593" s="33"/>
      <c r="D2593" s="31" t="s">
        <v>17758</v>
      </c>
      <c r="E2593" s="31" t="s">
        <v>17759</v>
      </c>
      <c r="F2593" s="31"/>
      <c r="G2593" s="31" t="s">
        <v>17760</v>
      </c>
      <c r="H2593" s="31" t="s">
        <v>142</v>
      </c>
      <c r="I2593" s="31" t="s">
        <v>143</v>
      </c>
      <c r="J2593" s="31" t="s">
        <v>84</v>
      </c>
      <c r="K2593" s="31" t="s">
        <v>173</v>
      </c>
      <c r="L2593" s="31" t="s">
        <v>86</v>
      </c>
      <c r="M2593" s="31" t="s">
        <v>88</v>
      </c>
      <c r="N2593" s="31" t="s">
        <v>89</v>
      </c>
      <c r="O2593" s="31"/>
      <c r="P2593" s="31" t="s">
        <v>361</v>
      </c>
      <c r="Q2593" s="31"/>
      <c r="R2593" s="31" t="s">
        <v>93</v>
      </c>
      <c r="S2593" s="31" t="s">
        <v>94</v>
      </c>
      <c r="T2593" s="31" t="s">
        <v>17761</v>
      </c>
      <c r="U2593" s="31" t="s">
        <v>17762</v>
      </c>
      <c r="V2593" s="31"/>
      <c r="W2593" s="31"/>
      <c r="X2593" s="31"/>
      <c r="Y2593" s="31"/>
      <c r="Z2593" s="31"/>
    </row>
    <row r="2594" ht="22.5" customHeight="1">
      <c r="A2594" s="30" t="s">
        <v>17763</v>
      </c>
      <c r="B2594" s="31" t="s">
        <v>17764</v>
      </c>
      <c r="C2594" s="33"/>
      <c r="D2594" s="31" t="s">
        <v>17765</v>
      </c>
      <c r="E2594" s="31" t="s">
        <v>17766</v>
      </c>
      <c r="F2594" s="31" t="s">
        <v>17767</v>
      </c>
      <c r="G2594" s="31" t="s">
        <v>38</v>
      </c>
      <c r="H2594" s="31" t="s">
        <v>142</v>
      </c>
      <c r="I2594" s="31" t="s">
        <v>291</v>
      </c>
      <c r="J2594" s="31" t="s">
        <v>377</v>
      </c>
      <c r="K2594" s="31" t="s">
        <v>173</v>
      </c>
      <c r="L2594" s="31" t="s">
        <v>86</v>
      </c>
      <c r="M2594" s="31" t="s">
        <v>52</v>
      </c>
      <c r="N2594" s="31" t="s">
        <v>144</v>
      </c>
      <c r="O2594" s="31"/>
      <c r="P2594" s="31" t="s">
        <v>445</v>
      </c>
      <c r="Q2594" s="31"/>
      <c r="R2594" s="31" t="s">
        <v>93</v>
      </c>
      <c r="S2594" s="31" t="s">
        <v>815</v>
      </c>
      <c r="T2594" s="31" t="s">
        <v>17768</v>
      </c>
      <c r="U2594" s="31" t="s">
        <v>17769</v>
      </c>
      <c r="V2594" s="31"/>
      <c r="W2594" s="31"/>
      <c r="X2594" s="31" t="s">
        <v>16370</v>
      </c>
      <c r="Y2594" s="31"/>
      <c r="Z2594" s="31"/>
    </row>
    <row r="2595" ht="22.5" customHeight="1">
      <c r="A2595" s="30" t="s">
        <v>17770</v>
      </c>
      <c r="B2595" s="31" t="s">
        <v>1082</v>
      </c>
      <c r="C2595" s="33"/>
      <c r="D2595" s="31" t="s">
        <v>17771</v>
      </c>
      <c r="E2595" s="31" t="s">
        <v>17772</v>
      </c>
      <c r="F2595" s="31" t="s">
        <v>17773</v>
      </c>
      <c r="G2595" s="31" t="s">
        <v>38</v>
      </c>
      <c r="H2595" s="31" t="s">
        <v>142</v>
      </c>
      <c r="I2595" s="31" t="s">
        <v>1722</v>
      </c>
      <c r="J2595" s="31" t="s">
        <v>84</v>
      </c>
      <c r="K2595" s="31" t="s">
        <v>173</v>
      </c>
      <c r="L2595" s="31" t="s">
        <v>280</v>
      </c>
      <c r="M2595" s="31" t="s">
        <v>41</v>
      </c>
      <c r="N2595" s="31" t="s">
        <v>120</v>
      </c>
      <c r="O2595" s="31" t="s">
        <v>17774</v>
      </c>
      <c r="P2595" s="31" t="s">
        <v>304</v>
      </c>
      <c r="Q2595" s="30" t="s">
        <v>17775</v>
      </c>
      <c r="R2595" s="31" t="s">
        <v>93</v>
      </c>
      <c r="S2595" s="31" t="s">
        <v>863</v>
      </c>
      <c r="T2595" s="31" t="s">
        <v>17776</v>
      </c>
      <c r="U2595" s="31" t="s">
        <v>17777</v>
      </c>
      <c r="V2595" s="31"/>
      <c r="W2595" s="31"/>
      <c r="X2595" s="31"/>
      <c r="Y2595" s="31"/>
      <c r="Z2595" s="31"/>
    </row>
    <row r="2596" ht="22.5" customHeight="1">
      <c r="A2596" s="30" t="s">
        <v>17778</v>
      </c>
      <c r="B2596" s="31" t="s">
        <v>17779</v>
      </c>
      <c r="C2596" s="33"/>
      <c r="D2596" s="31" t="s">
        <v>78</v>
      </c>
      <c r="E2596" s="31" t="s">
        <v>17780</v>
      </c>
      <c r="F2596" s="31" t="s">
        <v>17781</v>
      </c>
      <c r="G2596" s="31" t="s">
        <v>25</v>
      </c>
      <c r="H2596" s="31" t="s">
        <v>82</v>
      </c>
      <c r="I2596" s="31" t="s">
        <v>596</v>
      </c>
      <c r="J2596" s="31" t="s">
        <v>84</v>
      </c>
      <c r="K2596" s="31" t="s">
        <v>107</v>
      </c>
      <c r="L2596" s="31" t="s">
        <v>86</v>
      </c>
      <c r="M2596" s="31" t="s">
        <v>185</v>
      </c>
      <c r="N2596" s="31" t="s">
        <v>41</v>
      </c>
      <c r="O2596" s="31"/>
      <c r="P2596" s="31" t="s">
        <v>436</v>
      </c>
      <c r="Q2596" s="31"/>
      <c r="R2596" s="31"/>
      <c r="S2596" s="31"/>
      <c r="T2596" s="31" t="s">
        <v>17782</v>
      </c>
      <c r="U2596" s="31" t="s">
        <v>17783</v>
      </c>
      <c r="V2596" s="31"/>
      <c r="W2596" s="31"/>
      <c r="X2596" s="31"/>
      <c r="Y2596" s="31"/>
      <c r="Z2596" s="31"/>
    </row>
    <row r="2597" ht="22.5" customHeight="1">
      <c r="A2597" s="30" t="s">
        <v>17784</v>
      </c>
      <c r="B2597" s="31" t="s">
        <v>17785</v>
      </c>
      <c r="C2597" s="33"/>
      <c r="D2597" s="31" t="s">
        <v>17786</v>
      </c>
      <c r="E2597" s="31" t="s">
        <v>17787</v>
      </c>
      <c r="F2597" s="31"/>
      <c r="G2597" s="31" t="s">
        <v>25</v>
      </c>
      <c r="H2597" s="31" t="s">
        <v>129</v>
      </c>
      <c r="I2597" s="31" t="s">
        <v>490</v>
      </c>
      <c r="J2597" s="31" t="s">
        <v>84</v>
      </c>
      <c r="K2597" s="31" t="s">
        <v>107</v>
      </c>
      <c r="L2597" s="31" t="s">
        <v>654</v>
      </c>
      <c r="M2597" s="31" t="s">
        <v>144</v>
      </c>
      <c r="N2597" s="39" t="s">
        <v>227</v>
      </c>
      <c r="O2597" s="31"/>
      <c r="P2597" s="31" t="s">
        <v>1259</v>
      </c>
      <c r="Q2597" s="31"/>
      <c r="R2597" s="31"/>
      <c r="S2597" s="31"/>
      <c r="T2597" s="31" t="s">
        <v>17788</v>
      </c>
      <c r="U2597" s="31" t="s">
        <v>17658</v>
      </c>
      <c r="V2597" s="30" t="s">
        <v>17789</v>
      </c>
      <c r="W2597" s="31"/>
      <c r="X2597" s="31"/>
      <c r="Y2597" s="31"/>
      <c r="Z2597" s="31"/>
    </row>
    <row r="2598" ht="22.5" customHeight="1">
      <c r="A2598" s="30" t="s">
        <v>17790</v>
      </c>
      <c r="B2598" s="31" t="s">
        <v>17791</v>
      </c>
      <c r="C2598" s="33"/>
      <c r="D2598" s="31" t="s">
        <v>78</v>
      </c>
      <c r="E2598" s="31" t="s">
        <v>17792</v>
      </c>
      <c r="F2598" s="31" t="s">
        <v>17793</v>
      </c>
      <c r="G2598" s="31" t="s">
        <v>674</v>
      </c>
      <c r="H2598" s="31" t="s">
        <v>82</v>
      </c>
      <c r="I2598" s="31" t="s">
        <v>490</v>
      </c>
      <c r="J2598" s="31" t="s">
        <v>84</v>
      </c>
      <c r="K2598" s="31" t="s">
        <v>107</v>
      </c>
      <c r="L2598" s="31" t="s">
        <v>86</v>
      </c>
      <c r="M2598" s="31" t="s">
        <v>185</v>
      </c>
      <c r="N2598" s="31" t="s">
        <v>41</v>
      </c>
      <c r="O2598" s="31"/>
      <c r="P2598" s="31" t="s">
        <v>109</v>
      </c>
      <c r="Q2598" s="31"/>
      <c r="R2598" s="31" t="s">
        <v>93</v>
      </c>
      <c r="S2598" s="31" t="s">
        <v>94</v>
      </c>
      <c r="T2598" s="31" t="s">
        <v>17794</v>
      </c>
      <c r="U2598" s="31" t="s">
        <v>17795</v>
      </c>
      <c r="V2598" s="31"/>
      <c r="W2598" s="31"/>
      <c r="X2598" s="31"/>
      <c r="Y2598" s="31"/>
      <c r="Z2598" s="31"/>
    </row>
    <row r="2599" ht="22.5" customHeight="1">
      <c r="A2599" s="30" t="s">
        <v>17796</v>
      </c>
      <c r="B2599" s="31" t="s">
        <v>8626</v>
      </c>
      <c r="C2599" s="33"/>
      <c r="D2599" s="31" t="s">
        <v>17797</v>
      </c>
      <c r="E2599" s="31" t="s">
        <v>17798</v>
      </c>
      <c r="F2599" s="31" t="s">
        <v>17799</v>
      </c>
      <c r="G2599" s="31" t="s">
        <v>38</v>
      </c>
      <c r="H2599" s="31" t="s">
        <v>142</v>
      </c>
      <c r="I2599" s="31" t="s">
        <v>686</v>
      </c>
      <c r="J2599" s="31" t="s">
        <v>84</v>
      </c>
      <c r="K2599" s="31" t="s">
        <v>85</v>
      </c>
      <c r="L2599" s="31" t="s">
        <v>280</v>
      </c>
      <c r="M2599" s="31" t="s">
        <v>52</v>
      </c>
      <c r="N2599" s="31" t="s">
        <v>144</v>
      </c>
      <c r="O2599" s="31"/>
      <c r="P2599" s="31"/>
      <c r="Q2599" s="31"/>
      <c r="R2599" s="31" t="s">
        <v>93</v>
      </c>
      <c r="S2599" s="31" t="s">
        <v>94</v>
      </c>
      <c r="T2599" s="31" t="s">
        <v>17800</v>
      </c>
      <c r="U2599" s="31" t="s">
        <v>17801</v>
      </c>
      <c r="V2599" s="31"/>
      <c r="W2599" s="31"/>
      <c r="X2599" s="31"/>
      <c r="Y2599" s="31"/>
      <c r="Z2599" s="31"/>
    </row>
    <row r="2600" ht="22.5" customHeight="1">
      <c r="A2600" s="30" t="s">
        <v>17802</v>
      </c>
      <c r="B2600" s="31" t="s">
        <v>17803</v>
      </c>
      <c r="C2600" s="33"/>
      <c r="D2600" s="31" t="s">
        <v>17804</v>
      </c>
      <c r="E2600" s="31" t="s">
        <v>17805</v>
      </c>
      <c r="F2600" s="31" t="s">
        <v>17806</v>
      </c>
      <c r="G2600" s="31" t="s">
        <v>38</v>
      </c>
      <c r="H2600" s="31" t="s">
        <v>142</v>
      </c>
      <c r="I2600" s="31" t="s">
        <v>291</v>
      </c>
      <c r="J2600" s="31" t="s">
        <v>84</v>
      </c>
      <c r="K2600" s="31" t="s">
        <v>173</v>
      </c>
      <c r="L2600" s="31" t="s">
        <v>654</v>
      </c>
      <c r="M2600" s="39" t="s">
        <v>393</v>
      </c>
      <c r="N2600" s="31" t="s">
        <v>542</v>
      </c>
      <c r="O2600" s="31"/>
      <c r="P2600" s="31"/>
      <c r="Q2600" s="30" t="s">
        <v>17807</v>
      </c>
      <c r="R2600" s="31" t="s">
        <v>93</v>
      </c>
      <c r="S2600" s="31" t="s">
        <v>2629</v>
      </c>
      <c r="T2600" s="31" t="s">
        <v>17808</v>
      </c>
      <c r="U2600" s="31" t="s">
        <v>17809</v>
      </c>
      <c r="V2600" s="31"/>
      <c r="W2600" s="31" t="s">
        <v>17810</v>
      </c>
      <c r="X2600" s="31"/>
      <c r="Y2600" s="31"/>
      <c r="Z2600" s="31"/>
    </row>
    <row r="2601" ht="22.5" customHeight="1">
      <c r="A2601" s="30" t="s">
        <v>17811</v>
      </c>
      <c r="B2601" s="31" t="s">
        <v>631</v>
      </c>
      <c r="C2601" s="33"/>
      <c r="D2601" s="31" t="s">
        <v>17812</v>
      </c>
      <c r="E2601" s="31" t="s">
        <v>17813</v>
      </c>
      <c r="F2601" s="31" t="s">
        <v>17814</v>
      </c>
      <c r="G2601" s="31" t="s">
        <v>38</v>
      </c>
      <c r="H2601" s="31" t="s">
        <v>142</v>
      </c>
      <c r="I2601" s="31" t="s">
        <v>1290</v>
      </c>
      <c r="J2601" s="31" t="s">
        <v>84</v>
      </c>
      <c r="K2601" s="31" t="s">
        <v>173</v>
      </c>
      <c r="L2601" s="31" t="s">
        <v>226</v>
      </c>
      <c r="M2601" s="39" t="s">
        <v>227</v>
      </c>
      <c r="N2601" s="39" t="s">
        <v>228</v>
      </c>
      <c r="O2601" s="31"/>
      <c r="P2601" s="31"/>
      <c r="Q2601" s="31"/>
      <c r="R2601" s="31" t="s">
        <v>93</v>
      </c>
      <c r="S2601" s="31" t="s">
        <v>94</v>
      </c>
      <c r="T2601" s="31" t="s">
        <v>17815</v>
      </c>
      <c r="U2601" s="31" t="s">
        <v>17816</v>
      </c>
      <c r="V2601" s="31"/>
      <c r="W2601" s="31"/>
      <c r="X2601" s="31"/>
      <c r="Y2601" s="31"/>
      <c r="Z2601" s="31"/>
    </row>
    <row r="2602" ht="22.5" customHeight="1">
      <c r="A2602" s="30" t="s">
        <v>17817</v>
      </c>
      <c r="B2602" s="31" t="s">
        <v>8515</v>
      </c>
      <c r="C2602" s="33"/>
      <c r="D2602" s="31" t="s">
        <v>17818</v>
      </c>
      <c r="E2602" s="31" t="s">
        <v>17819</v>
      </c>
      <c r="F2602" s="31" t="s">
        <v>17820</v>
      </c>
      <c r="G2602" s="31" t="s">
        <v>38</v>
      </c>
      <c r="H2602" s="31" t="s">
        <v>142</v>
      </c>
      <c r="I2602" s="31" t="s">
        <v>119</v>
      </c>
      <c r="J2602" s="31" t="s">
        <v>377</v>
      </c>
      <c r="K2602" s="31" t="s">
        <v>107</v>
      </c>
      <c r="L2602" s="31" t="s">
        <v>86</v>
      </c>
      <c r="M2602" s="31" t="s">
        <v>120</v>
      </c>
      <c r="N2602" s="31" t="s">
        <v>52</v>
      </c>
      <c r="O2602" s="31"/>
      <c r="P2602" s="31" t="s">
        <v>851</v>
      </c>
      <c r="Q2602" s="31"/>
      <c r="R2602" s="31" t="s">
        <v>93</v>
      </c>
      <c r="S2602" s="31" t="s">
        <v>815</v>
      </c>
      <c r="T2602" s="31" t="s">
        <v>17821</v>
      </c>
      <c r="U2602" s="31" t="s">
        <v>17822</v>
      </c>
      <c r="V2602" s="31"/>
      <c r="W2602" s="31"/>
      <c r="X2602" s="31" t="s">
        <v>5396</v>
      </c>
      <c r="Y2602" s="31"/>
      <c r="Z2602" s="31"/>
    </row>
    <row r="2603" ht="22.5" customHeight="1">
      <c r="A2603" s="30" t="s">
        <v>17823</v>
      </c>
      <c r="B2603" s="31" t="s">
        <v>17824</v>
      </c>
      <c r="C2603" s="33"/>
      <c r="D2603" s="31" t="s">
        <v>17825</v>
      </c>
      <c r="E2603" s="31" t="s">
        <v>17826</v>
      </c>
      <c r="F2603" s="31"/>
      <c r="G2603" s="31" t="s">
        <v>42</v>
      </c>
      <c r="H2603" s="31" t="s">
        <v>142</v>
      </c>
      <c r="I2603" s="31" t="s">
        <v>712</v>
      </c>
      <c r="J2603" s="31" t="s">
        <v>84</v>
      </c>
      <c r="K2603" s="31" t="s">
        <v>85</v>
      </c>
      <c r="L2603" s="31" t="s">
        <v>654</v>
      </c>
      <c r="M2603" s="31" t="s">
        <v>89</v>
      </c>
      <c r="N2603" s="31" t="s">
        <v>108</v>
      </c>
      <c r="O2603" s="31"/>
      <c r="P2603" s="31" t="s">
        <v>109</v>
      </c>
      <c r="Q2603" s="31"/>
      <c r="R2603" s="31"/>
      <c r="S2603" s="31"/>
      <c r="T2603" s="31" t="s">
        <v>17827</v>
      </c>
      <c r="U2603" s="31" t="s">
        <v>17828</v>
      </c>
      <c r="V2603" s="30" t="s">
        <v>17829</v>
      </c>
      <c r="W2603" s="31"/>
      <c r="X2603" s="31"/>
      <c r="Y2603" s="31"/>
      <c r="Z2603" s="31"/>
    </row>
    <row r="2604" ht="22.5" customHeight="1">
      <c r="A2604" s="30" t="s">
        <v>17830</v>
      </c>
      <c r="B2604" s="31" t="s">
        <v>17831</v>
      </c>
      <c r="C2604" s="33"/>
      <c r="D2604" s="31" t="s">
        <v>17832</v>
      </c>
      <c r="E2604" s="31" t="s">
        <v>17833</v>
      </c>
      <c r="F2604" s="31"/>
      <c r="G2604" s="31" t="s">
        <v>42</v>
      </c>
      <c r="H2604" s="31" t="s">
        <v>142</v>
      </c>
      <c r="I2604" s="31" t="s">
        <v>444</v>
      </c>
      <c r="J2604" s="31" t="s">
        <v>377</v>
      </c>
      <c r="K2604" s="31"/>
      <c r="L2604" s="31"/>
      <c r="M2604" s="31" t="s">
        <v>542</v>
      </c>
      <c r="N2604" s="31" t="s">
        <v>210</v>
      </c>
      <c r="O2604" s="31"/>
      <c r="P2604" s="31"/>
      <c r="Q2604" s="31"/>
      <c r="R2604" s="31"/>
      <c r="S2604" s="31"/>
      <c r="T2604" s="31" t="s">
        <v>17834</v>
      </c>
      <c r="U2604" s="31" t="s">
        <v>17835</v>
      </c>
      <c r="V2604" s="31"/>
      <c r="W2604" s="31"/>
      <c r="X2604" s="31"/>
      <c r="Y2604" s="31"/>
      <c r="Z2604" s="31"/>
    </row>
    <row r="2605" ht="22.5" customHeight="1">
      <c r="A2605" s="30" t="s">
        <v>17836</v>
      </c>
      <c r="B2605" s="31" t="s">
        <v>17837</v>
      </c>
      <c r="C2605" s="33"/>
      <c r="D2605" s="31" t="s">
        <v>17838</v>
      </c>
      <c r="E2605" s="31" t="s">
        <v>17839</v>
      </c>
      <c r="F2605" s="31"/>
      <c r="G2605" s="31" t="s">
        <v>42</v>
      </c>
      <c r="H2605" s="31" t="s">
        <v>142</v>
      </c>
      <c r="I2605" s="31" t="s">
        <v>119</v>
      </c>
      <c r="J2605" s="31" t="s">
        <v>84</v>
      </c>
      <c r="K2605" s="31"/>
      <c r="L2605" s="31"/>
      <c r="M2605" s="39" t="s">
        <v>227</v>
      </c>
      <c r="N2605" s="39" t="s">
        <v>228</v>
      </c>
      <c r="O2605" s="31"/>
      <c r="P2605" s="31"/>
      <c r="Q2605" s="31"/>
      <c r="R2605" s="31"/>
      <c r="S2605" s="31"/>
      <c r="T2605" s="31" t="s">
        <v>17840</v>
      </c>
      <c r="U2605" s="31" t="s">
        <v>17841</v>
      </c>
      <c r="V2605" s="31"/>
      <c r="W2605" s="31"/>
      <c r="X2605" s="31"/>
      <c r="Y2605" s="31"/>
      <c r="Z2605" s="31"/>
    </row>
    <row r="2606" ht="22.5" customHeight="1">
      <c r="A2606" s="30" t="s">
        <v>17842</v>
      </c>
      <c r="B2606" s="31" t="s">
        <v>17843</v>
      </c>
      <c r="C2606" s="33"/>
      <c r="D2606" s="31" t="s">
        <v>17844</v>
      </c>
      <c r="E2606" s="31" t="s">
        <v>17845</v>
      </c>
      <c r="F2606" s="31"/>
      <c r="G2606" s="31" t="s">
        <v>25</v>
      </c>
      <c r="H2606" s="31" t="s">
        <v>1799</v>
      </c>
      <c r="I2606" s="31"/>
      <c r="J2606" s="31" t="s">
        <v>84</v>
      </c>
      <c r="K2606" s="31" t="s">
        <v>107</v>
      </c>
      <c r="L2606" s="31" t="s">
        <v>131</v>
      </c>
      <c r="M2606" s="31" t="s">
        <v>108</v>
      </c>
      <c r="N2606" s="31" t="s">
        <v>108</v>
      </c>
      <c r="O2606" s="31"/>
      <c r="P2606" s="31"/>
      <c r="Q2606" s="31"/>
      <c r="R2606" s="31"/>
      <c r="S2606" s="31"/>
      <c r="T2606" s="31"/>
      <c r="U2606" s="31" t="s">
        <v>17846</v>
      </c>
      <c r="V2606" s="31"/>
      <c r="W2606" s="31" t="s">
        <v>17847</v>
      </c>
      <c r="X2606" s="31"/>
      <c r="Y2606" s="31"/>
      <c r="Z2606" s="31"/>
    </row>
    <row r="2607" ht="22.5" customHeight="1">
      <c r="A2607" s="30" t="s">
        <v>17848</v>
      </c>
      <c r="B2607" s="31" t="s">
        <v>17849</v>
      </c>
      <c r="C2607" s="33"/>
      <c r="D2607" s="31" t="s">
        <v>17850</v>
      </c>
      <c r="E2607" s="31" t="s">
        <v>17851</v>
      </c>
      <c r="F2607" s="31"/>
      <c r="G2607" s="31" t="s">
        <v>25</v>
      </c>
      <c r="H2607" s="31" t="s">
        <v>142</v>
      </c>
      <c r="I2607" s="31" t="s">
        <v>119</v>
      </c>
      <c r="J2607" s="31" t="s">
        <v>84</v>
      </c>
      <c r="K2607" s="31"/>
      <c r="L2607" s="31"/>
      <c r="M2607" s="31" t="s">
        <v>88</v>
      </c>
      <c r="N2607" s="31" t="s">
        <v>89</v>
      </c>
      <c r="O2607" s="31"/>
      <c r="P2607" s="31"/>
      <c r="Q2607" s="31"/>
      <c r="R2607" s="31"/>
      <c r="S2607" s="31"/>
      <c r="T2607" s="31" t="s">
        <v>17852</v>
      </c>
      <c r="U2607" s="31" t="s">
        <v>17853</v>
      </c>
      <c r="V2607" s="31"/>
      <c r="W2607" s="31"/>
      <c r="X2607" s="31"/>
      <c r="Y2607" s="31"/>
      <c r="Z2607" s="31"/>
    </row>
    <row r="2608" ht="22.5" customHeight="1">
      <c r="A2608" s="30" t="s">
        <v>17854</v>
      </c>
      <c r="B2608" s="31" t="s">
        <v>17855</v>
      </c>
      <c r="C2608" s="33"/>
      <c r="D2608" s="31" t="s">
        <v>17856</v>
      </c>
      <c r="E2608" s="31" t="s">
        <v>17857</v>
      </c>
      <c r="F2608" s="31" t="s">
        <v>17858</v>
      </c>
      <c r="G2608" s="31" t="s">
        <v>2046</v>
      </c>
      <c r="H2608" s="31" t="s">
        <v>142</v>
      </c>
      <c r="I2608" s="31" t="s">
        <v>1722</v>
      </c>
      <c r="J2608" s="31" t="s">
        <v>84</v>
      </c>
      <c r="K2608" s="31" t="s">
        <v>85</v>
      </c>
      <c r="L2608" s="31" t="s">
        <v>226</v>
      </c>
      <c r="M2608" s="31" t="s">
        <v>108</v>
      </c>
      <c r="N2608" s="31" t="s">
        <v>101</v>
      </c>
      <c r="O2608" s="31"/>
      <c r="P2608" s="31" t="s">
        <v>320</v>
      </c>
      <c r="Q2608" s="30" t="s">
        <v>17859</v>
      </c>
      <c r="R2608" s="31" t="s">
        <v>93</v>
      </c>
      <c r="S2608" s="31" t="s">
        <v>17860</v>
      </c>
      <c r="T2608" s="31" t="s">
        <v>17861</v>
      </c>
      <c r="U2608" s="31" t="s">
        <v>17862</v>
      </c>
      <c r="V2608" s="31"/>
      <c r="W2608" s="31"/>
      <c r="X2608" s="31"/>
      <c r="Y2608" s="31"/>
      <c r="Z2608" s="31"/>
    </row>
    <row r="2609" ht="22.5" customHeight="1">
      <c r="A2609" s="30" t="s">
        <v>17863</v>
      </c>
      <c r="B2609" s="31" t="s">
        <v>17864</v>
      </c>
      <c r="C2609" s="33"/>
      <c r="D2609" s="31" t="s">
        <v>78</v>
      </c>
      <c r="E2609" s="31" t="s">
        <v>17865</v>
      </c>
      <c r="F2609" s="31" t="s">
        <v>17866</v>
      </c>
      <c r="G2609" s="31" t="s">
        <v>25</v>
      </c>
      <c r="H2609" s="31" t="s">
        <v>82</v>
      </c>
      <c r="I2609" s="31" t="s">
        <v>83</v>
      </c>
      <c r="J2609" s="31" t="s">
        <v>84</v>
      </c>
      <c r="K2609" s="31" t="s">
        <v>107</v>
      </c>
      <c r="L2609" s="31" t="s">
        <v>131</v>
      </c>
      <c r="M2609" s="31" t="s">
        <v>108</v>
      </c>
      <c r="N2609" s="31" t="s">
        <v>101</v>
      </c>
      <c r="O2609" s="31"/>
      <c r="P2609" s="31" t="s">
        <v>492</v>
      </c>
      <c r="Q2609" s="31"/>
      <c r="R2609" s="31"/>
      <c r="S2609" s="31" t="s">
        <v>3272</v>
      </c>
      <c r="T2609" s="31"/>
      <c r="U2609" s="31" t="s">
        <v>17867</v>
      </c>
      <c r="V2609" s="31"/>
      <c r="W2609" s="31"/>
      <c r="X2609" s="31"/>
      <c r="Y2609" s="31"/>
      <c r="Z2609" s="31"/>
    </row>
    <row r="2610" ht="22.5" customHeight="1">
      <c r="A2610" s="30" t="s">
        <v>17868</v>
      </c>
      <c r="B2610" s="31" t="s">
        <v>17869</v>
      </c>
      <c r="C2610" s="33"/>
      <c r="D2610" s="31" t="s">
        <v>17870</v>
      </c>
      <c r="E2610" s="31" t="s">
        <v>17871</v>
      </c>
      <c r="F2610" s="31"/>
      <c r="G2610" s="31" t="s">
        <v>25</v>
      </c>
      <c r="H2610" s="31" t="s">
        <v>385</v>
      </c>
      <c r="I2610" s="31" t="s">
        <v>490</v>
      </c>
      <c r="J2610" s="31" t="s">
        <v>84</v>
      </c>
      <c r="K2610" s="31" t="s">
        <v>85</v>
      </c>
      <c r="L2610" s="31" t="s">
        <v>280</v>
      </c>
      <c r="M2610" s="31" t="s">
        <v>88</v>
      </c>
      <c r="N2610" s="31" t="s">
        <v>89</v>
      </c>
      <c r="O2610" s="31"/>
      <c r="P2610" s="31" t="s">
        <v>361</v>
      </c>
      <c r="Q2610" s="31"/>
      <c r="R2610" s="31"/>
      <c r="S2610" s="31" t="s">
        <v>2667</v>
      </c>
      <c r="T2610" s="31" t="s">
        <v>666</v>
      </c>
      <c r="U2610" s="31" t="s">
        <v>17872</v>
      </c>
      <c r="V2610" s="30" t="s">
        <v>17873</v>
      </c>
      <c r="W2610" s="31"/>
      <c r="X2610" s="31" t="s">
        <v>17874</v>
      </c>
      <c r="Y2610" s="31"/>
      <c r="Z2610" s="31"/>
    </row>
    <row r="2611" ht="22.5" customHeight="1">
      <c r="A2611" s="30" t="s">
        <v>17875</v>
      </c>
      <c r="B2611" s="31" t="s">
        <v>17876</v>
      </c>
      <c r="C2611" s="33"/>
      <c r="D2611" s="31" t="s">
        <v>78</v>
      </c>
      <c r="E2611" s="31" t="s">
        <v>17877</v>
      </c>
      <c r="F2611" s="31"/>
      <c r="G2611" s="31" t="s">
        <v>25</v>
      </c>
      <c r="H2611" s="31" t="s">
        <v>82</v>
      </c>
      <c r="I2611" s="31"/>
      <c r="J2611" s="31"/>
      <c r="K2611" s="31"/>
      <c r="L2611" s="31"/>
      <c r="M2611" s="31"/>
      <c r="N2611" s="31"/>
      <c r="O2611" s="31"/>
      <c r="P2611" s="31"/>
      <c r="Q2611" s="31"/>
      <c r="R2611" s="31"/>
      <c r="S2611" s="31"/>
      <c r="T2611" s="31" t="s">
        <v>17878</v>
      </c>
      <c r="U2611" s="31" t="s">
        <v>17879</v>
      </c>
      <c r="V2611" s="31"/>
      <c r="W2611" s="31"/>
      <c r="X2611" s="31"/>
      <c r="Y2611" s="31"/>
      <c r="Z2611" s="31"/>
    </row>
    <row r="2612" ht="22.5" customHeight="1">
      <c r="A2612" s="30" t="s">
        <v>17880</v>
      </c>
      <c r="B2612" s="31" t="s">
        <v>17881</v>
      </c>
      <c r="C2612" s="33"/>
      <c r="D2612" s="31" t="s">
        <v>78</v>
      </c>
      <c r="E2612" s="31" t="s">
        <v>17882</v>
      </c>
      <c r="F2612" s="31" t="s">
        <v>17883</v>
      </c>
      <c r="G2612" s="31" t="s">
        <v>25</v>
      </c>
      <c r="H2612" s="31" t="s">
        <v>82</v>
      </c>
      <c r="I2612" s="31" t="s">
        <v>490</v>
      </c>
      <c r="J2612" s="31" t="s">
        <v>84</v>
      </c>
      <c r="K2612" s="31" t="s">
        <v>85</v>
      </c>
      <c r="L2612" s="31" t="s">
        <v>280</v>
      </c>
      <c r="M2612" s="31" t="s">
        <v>88</v>
      </c>
      <c r="N2612" s="31" t="s">
        <v>89</v>
      </c>
      <c r="O2612" s="31"/>
      <c r="P2612" s="31" t="s">
        <v>361</v>
      </c>
      <c r="Q2612" s="31"/>
      <c r="R2612" s="31" t="s">
        <v>93</v>
      </c>
      <c r="S2612" s="31" t="s">
        <v>815</v>
      </c>
      <c r="T2612" s="31" t="s">
        <v>17884</v>
      </c>
      <c r="U2612" s="31" t="s">
        <v>17885</v>
      </c>
      <c r="V2612" s="30" t="s">
        <v>17886</v>
      </c>
      <c r="W2612" s="31"/>
      <c r="X2612" s="31" t="s">
        <v>17874</v>
      </c>
      <c r="Y2612" s="31"/>
      <c r="Z2612" s="31"/>
    </row>
    <row r="2613" ht="22.5" customHeight="1">
      <c r="A2613" s="30" t="s">
        <v>17887</v>
      </c>
      <c r="B2613" s="31" t="s">
        <v>17888</v>
      </c>
      <c r="C2613" s="33"/>
      <c r="D2613" s="31" t="s">
        <v>78</v>
      </c>
      <c r="E2613" s="31" t="s">
        <v>17889</v>
      </c>
      <c r="F2613" s="31" t="s">
        <v>17890</v>
      </c>
      <c r="G2613" s="31" t="s">
        <v>25</v>
      </c>
      <c r="H2613" s="31" t="s">
        <v>82</v>
      </c>
      <c r="I2613" s="31" t="s">
        <v>83</v>
      </c>
      <c r="J2613" s="31" t="s">
        <v>84</v>
      </c>
      <c r="K2613" s="31" t="s">
        <v>107</v>
      </c>
      <c r="L2613" s="31" t="s">
        <v>280</v>
      </c>
      <c r="M2613" s="31" t="s">
        <v>185</v>
      </c>
      <c r="N2613" s="31" t="s">
        <v>41</v>
      </c>
      <c r="O2613" s="31"/>
      <c r="P2613" s="31" t="s">
        <v>628</v>
      </c>
      <c r="Q2613" s="31"/>
      <c r="R2613" s="31"/>
      <c r="S2613" s="31"/>
      <c r="T2613" s="31"/>
      <c r="U2613" s="31" t="s">
        <v>17891</v>
      </c>
      <c r="V2613" s="31"/>
      <c r="W2613" s="31"/>
      <c r="X2613" s="31"/>
      <c r="Y2613" s="31"/>
      <c r="Z2613" s="31"/>
    </row>
    <row r="2614" ht="22.5" customHeight="1">
      <c r="A2614" s="30" t="s">
        <v>17892</v>
      </c>
      <c r="B2614" s="31" t="s">
        <v>17893</v>
      </c>
      <c r="C2614" s="33"/>
      <c r="D2614" s="31" t="s">
        <v>78</v>
      </c>
      <c r="E2614" s="31" t="s">
        <v>17894</v>
      </c>
      <c r="F2614" s="31" t="s">
        <v>17895</v>
      </c>
      <c r="G2614" s="31" t="s">
        <v>25</v>
      </c>
      <c r="H2614" s="31" t="s">
        <v>82</v>
      </c>
      <c r="I2614" s="31" t="s">
        <v>490</v>
      </c>
      <c r="J2614" s="31" t="s">
        <v>84</v>
      </c>
      <c r="K2614" s="31" t="s">
        <v>107</v>
      </c>
      <c r="L2614" s="31" t="s">
        <v>280</v>
      </c>
      <c r="M2614" s="31" t="s">
        <v>185</v>
      </c>
      <c r="N2614" s="31" t="s">
        <v>41</v>
      </c>
      <c r="O2614" s="31"/>
      <c r="P2614" s="31" t="s">
        <v>109</v>
      </c>
      <c r="Q2614" s="31"/>
      <c r="R2614" s="31"/>
      <c r="S2614" s="31"/>
      <c r="T2614" s="31" t="s">
        <v>2234</v>
      </c>
      <c r="U2614" s="31" t="s">
        <v>17896</v>
      </c>
      <c r="V2614" s="31"/>
      <c r="W2614" s="31"/>
      <c r="X2614" s="31"/>
      <c r="Y2614" s="31"/>
      <c r="Z2614" s="31"/>
    </row>
    <row r="2615" ht="22.5" customHeight="1">
      <c r="A2615" s="30" t="s">
        <v>17897</v>
      </c>
      <c r="B2615" s="31" t="s">
        <v>17898</v>
      </c>
      <c r="C2615" s="33"/>
      <c r="D2615" s="31" t="s">
        <v>17899</v>
      </c>
      <c r="E2615" s="31" t="s">
        <v>17900</v>
      </c>
      <c r="F2615" s="31"/>
      <c r="G2615" s="31" t="s">
        <v>68</v>
      </c>
      <c r="H2615" s="31" t="s">
        <v>129</v>
      </c>
      <c r="I2615" s="31" t="s">
        <v>490</v>
      </c>
      <c r="J2615" s="31" t="s">
        <v>84</v>
      </c>
      <c r="K2615" s="31" t="s">
        <v>173</v>
      </c>
      <c r="L2615" s="31" t="s">
        <v>86</v>
      </c>
      <c r="M2615" s="31" t="s">
        <v>101</v>
      </c>
      <c r="N2615" s="31" t="s">
        <v>155</v>
      </c>
      <c r="O2615" s="31"/>
      <c r="P2615" s="31" t="s">
        <v>675</v>
      </c>
      <c r="Q2615" s="31"/>
      <c r="R2615" s="31"/>
      <c r="S2615" s="31"/>
      <c r="T2615" s="31" t="s">
        <v>17901</v>
      </c>
      <c r="U2615" s="31" t="s">
        <v>17902</v>
      </c>
      <c r="V2615" s="30" t="s">
        <v>17903</v>
      </c>
      <c r="W2615" s="31"/>
      <c r="X2615" s="31"/>
      <c r="Y2615" s="31"/>
      <c r="Z2615" s="31"/>
    </row>
    <row r="2616" ht="22.5" customHeight="1">
      <c r="A2616" s="30" t="s">
        <v>17904</v>
      </c>
      <c r="B2616" s="31" t="s">
        <v>17905</v>
      </c>
      <c r="C2616" s="33"/>
      <c r="D2616" s="31" t="s">
        <v>17906</v>
      </c>
      <c r="E2616" s="31" t="s">
        <v>17907</v>
      </c>
      <c r="F2616" s="31"/>
      <c r="G2616" s="31" t="s">
        <v>37</v>
      </c>
      <c r="H2616" s="31" t="s">
        <v>129</v>
      </c>
      <c r="I2616" s="31" t="s">
        <v>5283</v>
      </c>
      <c r="J2616" s="31" t="s">
        <v>84</v>
      </c>
      <c r="K2616" s="31" t="s">
        <v>107</v>
      </c>
      <c r="L2616" s="31" t="s">
        <v>86</v>
      </c>
      <c r="M2616" s="31" t="s">
        <v>120</v>
      </c>
      <c r="N2616" s="31" t="s">
        <v>88</v>
      </c>
      <c r="O2616" s="31"/>
      <c r="P2616" s="31" t="s">
        <v>2938</v>
      </c>
      <c r="Q2616" s="31"/>
      <c r="R2616" s="31"/>
      <c r="S2616" s="31" t="s">
        <v>133</v>
      </c>
      <c r="T2616" s="31" t="s">
        <v>17908</v>
      </c>
      <c r="U2616" s="31" t="s">
        <v>17909</v>
      </c>
      <c r="V2616" s="30" t="s">
        <v>17910</v>
      </c>
      <c r="W2616" s="31"/>
      <c r="X2616" s="31"/>
      <c r="Y2616" s="31"/>
      <c r="Z2616" s="31"/>
    </row>
    <row r="2617" ht="22.5" customHeight="1">
      <c r="A2617" s="30" t="s">
        <v>17911</v>
      </c>
      <c r="B2617" s="31" t="s">
        <v>17912</v>
      </c>
      <c r="C2617" s="33"/>
      <c r="D2617" s="31" t="s">
        <v>78</v>
      </c>
      <c r="E2617" s="31" t="s">
        <v>17913</v>
      </c>
      <c r="F2617" s="31" t="s">
        <v>17914</v>
      </c>
      <c r="G2617" s="31" t="s">
        <v>25</v>
      </c>
      <c r="H2617" s="31" t="s">
        <v>82</v>
      </c>
      <c r="I2617" s="31" t="s">
        <v>1098</v>
      </c>
      <c r="J2617" s="31" t="s">
        <v>84</v>
      </c>
      <c r="K2617" s="31" t="s">
        <v>107</v>
      </c>
      <c r="L2617" s="31" t="s">
        <v>86</v>
      </c>
      <c r="M2617" s="31" t="s">
        <v>185</v>
      </c>
      <c r="N2617" s="31" t="s">
        <v>41</v>
      </c>
      <c r="O2617" s="31"/>
      <c r="P2617" s="31"/>
      <c r="Q2617" s="31"/>
      <c r="R2617" s="31"/>
      <c r="S2617" s="31"/>
      <c r="T2617" s="31" t="s">
        <v>1432</v>
      </c>
      <c r="U2617" s="31" t="s">
        <v>17915</v>
      </c>
      <c r="V2617" s="31"/>
      <c r="W2617" s="31"/>
      <c r="X2617" s="31"/>
      <c r="Y2617" s="31"/>
      <c r="Z2617" s="31"/>
    </row>
    <row r="2618" ht="22.5" customHeight="1">
      <c r="A2618" s="30" t="s">
        <v>17916</v>
      </c>
      <c r="B2618" s="31" t="s">
        <v>17917</v>
      </c>
      <c r="C2618" s="33"/>
      <c r="D2618" s="31" t="s">
        <v>78</v>
      </c>
      <c r="E2618" s="31" t="s">
        <v>17918</v>
      </c>
      <c r="F2618" s="31" t="s">
        <v>17919</v>
      </c>
      <c r="G2618" s="31" t="s">
        <v>25</v>
      </c>
      <c r="H2618" s="31" t="s">
        <v>82</v>
      </c>
      <c r="I2618" s="31" t="s">
        <v>83</v>
      </c>
      <c r="J2618" s="31" t="s">
        <v>84</v>
      </c>
      <c r="K2618" s="31" t="s">
        <v>85</v>
      </c>
      <c r="L2618" s="31" t="s">
        <v>280</v>
      </c>
      <c r="M2618" s="31" t="s">
        <v>108</v>
      </c>
      <c r="N2618" s="31" t="s">
        <v>101</v>
      </c>
      <c r="O2618" s="31"/>
      <c r="P2618" s="31" t="s">
        <v>320</v>
      </c>
      <c r="Q2618" s="31"/>
      <c r="R2618" s="31"/>
      <c r="S2618" s="31" t="s">
        <v>2241</v>
      </c>
      <c r="T2618" s="31"/>
      <c r="U2618" s="31" t="s">
        <v>17920</v>
      </c>
      <c r="V2618" s="31"/>
      <c r="W2618" s="31"/>
      <c r="X2618" s="31"/>
      <c r="Y2618" s="31"/>
      <c r="Z2618" s="31"/>
    </row>
    <row r="2619" ht="22.5" customHeight="1">
      <c r="A2619" s="30" t="s">
        <v>17921</v>
      </c>
      <c r="B2619" s="31" t="s">
        <v>17922</v>
      </c>
      <c r="C2619" s="33"/>
      <c r="D2619" s="31" t="s">
        <v>17923</v>
      </c>
      <c r="E2619" s="31" t="s">
        <v>17924</v>
      </c>
      <c r="F2619" s="31" t="s">
        <v>17925</v>
      </c>
      <c r="G2619" s="31" t="s">
        <v>23</v>
      </c>
      <c r="H2619" s="31" t="s">
        <v>142</v>
      </c>
      <c r="I2619" s="31" t="s">
        <v>4021</v>
      </c>
      <c r="J2619" s="31" t="s">
        <v>84</v>
      </c>
      <c r="K2619" s="31" t="s">
        <v>107</v>
      </c>
      <c r="L2619" s="31" t="s">
        <v>86</v>
      </c>
      <c r="M2619" s="31" t="s">
        <v>41</v>
      </c>
      <c r="N2619" s="31" t="s">
        <v>120</v>
      </c>
      <c r="O2619" s="31"/>
      <c r="P2619" s="31"/>
      <c r="Q2619" s="31"/>
      <c r="R2619" s="31" t="s">
        <v>93</v>
      </c>
      <c r="S2619" s="31" t="s">
        <v>94</v>
      </c>
      <c r="T2619" s="31" t="s">
        <v>17926</v>
      </c>
      <c r="U2619" s="31" t="s">
        <v>17927</v>
      </c>
      <c r="V2619" s="31"/>
      <c r="W2619" s="31"/>
      <c r="X2619" s="31"/>
      <c r="Y2619" s="31"/>
      <c r="Z2619" s="31"/>
    </row>
    <row r="2620" ht="22.5" customHeight="1">
      <c r="A2620" s="30" t="s">
        <v>17928</v>
      </c>
      <c r="B2620" s="31" t="s">
        <v>17929</v>
      </c>
      <c r="C2620" s="33"/>
      <c r="D2620" s="31" t="s">
        <v>78</v>
      </c>
      <c r="E2620" s="31" t="s">
        <v>17930</v>
      </c>
      <c r="F2620" s="31" t="s">
        <v>17931</v>
      </c>
      <c r="G2620" s="31" t="s">
        <v>25</v>
      </c>
      <c r="H2620" s="31" t="s">
        <v>82</v>
      </c>
      <c r="I2620" s="31" t="s">
        <v>490</v>
      </c>
      <c r="J2620" s="31" t="s">
        <v>377</v>
      </c>
      <c r="K2620" s="31" t="s">
        <v>107</v>
      </c>
      <c r="L2620" s="31" t="s">
        <v>280</v>
      </c>
      <c r="M2620" s="31" t="s">
        <v>120</v>
      </c>
      <c r="N2620" s="31" t="s">
        <v>88</v>
      </c>
      <c r="O2620" s="31"/>
      <c r="P2620" s="31" t="s">
        <v>1259</v>
      </c>
      <c r="Q2620" s="31"/>
      <c r="R2620" s="31"/>
      <c r="S2620" s="31" t="s">
        <v>4055</v>
      </c>
      <c r="T2620" s="31"/>
      <c r="U2620" s="31" t="s">
        <v>17932</v>
      </c>
      <c r="V2620" s="31"/>
      <c r="W2620" s="31"/>
      <c r="X2620" s="31"/>
      <c r="Y2620" s="31"/>
      <c r="Z2620" s="31"/>
    </row>
    <row r="2621" ht="22.5" customHeight="1">
      <c r="A2621" s="30" t="s">
        <v>17933</v>
      </c>
      <c r="B2621" s="31" t="s">
        <v>17934</v>
      </c>
      <c r="C2621" s="33"/>
      <c r="D2621" s="31" t="s">
        <v>78</v>
      </c>
      <c r="E2621" s="31" t="s">
        <v>17935</v>
      </c>
      <c r="F2621" s="31"/>
      <c r="G2621" s="31"/>
      <c r="H2621" s="31" t="s">
        <v>82</v>
      </c>
      <c r="I2621" s="31"/>
      <c r="J2621" s="31"/>
      <c r="K2621" s="31"/>
      <c r="L2621" s="31"/>
      <c r="M2621" s="31"/>
      <c r="N2621" s="31"/>
      <c r="O2621" s="31"/>
      <c r="P2621" s="31"/>
      <c r="Q2621" s="31"/>
      <c r="R2621" s="31"/>
      <c r="S2621" s="31"/>
      <c r="T2621" s="31" t="s">
        <v>17936</v>
      </c>
      <c r="U2621" s="31" t="s">
        <v>17937</v>
      </c>
      <c r="V2621" s="31"/>
      <c r="W2621" s="31"/>
      <c r="X2621" s="31"/>
      <c r="Y2621" s="31"/>
      <c r="Z2621" s="31"/>
    </row>
    <row r="2622" ht="22.5" customHeight="1">
      <c r="A2622" s="30" t="s">
        <v>17938</v>
      </c>
      <c r="B2622" s="31" t="s">
        <v>17939</v>
      </c>
      <c r="C2622" s="33"/>
      <c r="D2622" s="31" t="s">
        <v>78</v>
      </c>
      <c r="E2622" s="31" t="s">
        <v>17940</v>
      </c>
      <c r="F2622" s="31" t="s">
        <v>17941</v>
      </c>
      <c r="G2622" s="31" t="s">
        <v>25</v>
      </c>
      <c r="H2622" s="31" t="s">
        <v>82</v>
      </c>
      <c r="I2622" s="31" t="s">
        <v>83</v>
      </c>
      <c r="J2622" s="31" t="s">
        <v>84</v>
      </c>
      <c r="K2622" s="31" t="s">
        <v>107</v>
      </c>
      <c r="L2622" s="31" t="s">
        <v>86</v>
      </c>
      <c r="M2622" s="31" t="s">
        <v>108</v>
      </c>
      <c r="N2622" s="31" t="s">
        <v>101</v>
      </c>
      <c r="O2622" s="31"/>
      <c r="P2622" s="31" t="s">
        <v>492</v>
      </c>
      <c r="Q2622" s="31"/>
      <c r="R2622" s="31"/>
      <c r="S2622" s="31" t="s">
        <v>2241</v>
      </c>
      <c r="T2622" s="31"/>
      <c r="U2622" s="31" t="s">
        <v>17942</v>
      </c>
      <c r="V2622" s="31"/>
      <c r="W2622" s="31"/>
      <c r="X2622" s="31"/>
      <c r="Y2622" s="31"/>
      <c r="Z2622" s="31"/>
    </row>
    <row r="2623" ht="22.5" customHeight="1">
      <c r="A2623" s="30" t="s">
        <v>17943</v>
      </c>
      <c r="B2623" s="31" t="s">
        <v>17944</v>
      </c>
      <c r="C2623" s="33"/>
      <c r="D2623" s="31" t="s">
        <v>78</v>
      </c>
      <c r="E2623" s="31" t="s">
        <v>17945</v>
      </c>
      <c r="F2623" s="31"/>
      <c r="G2623" s="31"/>
      <c r="H2623" s="31" t="s">
        <v>82</v>
      </c>
      <c r="I2623" s="31"/>
      <c r="J2623" s="31"/>
      <c r="K2623" s="31"/>
      <c r="L2623" s="31"/>
      <c r="M2623" s="31"/>
      <c r="N2623" s="31"/>
      <c r="O2623" s="31"/>
      <c r="P2623" s="31"/>
      <c r="Q2623" s="31"/>
      <c r="R2623" s="31"/>
      <c r="S2623" s="31"/>
      <c r="T2623" s="31"/>
      <c r="U2623" s="31" t="s">
        <v>17946</v>
      </c>
      <c r="V2623" s="31"/>
      <c r="W2623" s="31"/>
      <c r="X2623" s="31"/>
      <c r="Y2623" s="31"/>
      <c r="Z2623" s="31"/>
    </row>
    <row r="2624" ht="22.5" customHeight="1">
      <c r="A2624" s="30" t="s">
        <v>17947</v>
      </c>
      <c r="B2624" s="31" t="s">
        <v>17948</v>
      </c>
      <c r="C2624" s="33"/>
      <c r="D2624" s="31" t="s">
        <v>78</v>
      </c>
      <c r="E2624" s="31" t="s">
        <v>17949</v>
      </c>
      <c r="F2624" s="31" t="s">
        <v>17950</v>
      </c>
      <c r="G2624" s="31" t="s">
        <v>1581</v>
      </c>
      <c r="H2624" s="31" t="s">
        <v>82</v>
      </c>
      <c r="I2624" s="31" t="s">
        <v>83</v>
      </c>
      <c r="J2624" s="31" t="s">
        <v>84</v>
      </c>
      <c r="K2624" s="31" t="s">
        <v>107</v>
      </c>
      <c r="L2624" s="31" t="s">
        <v>86</v>
      </c>
      <c r="M2624" s="31" t="s">
        <v>120</v>
      </c>
      <c r="N2624" s="31" t="s">
        <v>108</v>
      </c>
      <c r="O2624" s="31"/>
      <c r="P2624" s="31"/>
      <c r="Q2624" s="31"/>
      <c r="R2624" s="31"/>
      <c r="S2624" s="31" t="s">
        <v>5820</v>
      </c>
      <c r="T2624" s="31"/>
      <c r="U2624" s="31" t="s">
        <v>17951</v>
      </c>
      <c r="V2624" s="30" t="s">
        <v>17952</v>
      </c>
      <c r="W2624" s="31"/>
      <c r="X2624" s="31"/>
      <c r="Y2624" s="31"/>
      <c r="Z2624" s="31"/>
    </row>
    <row r="2625" ht="22.5" customHeight="1">
      <c r="A2625" s="30" t="s">
        <v>17953</v>
      </c>
      <c r="B2625" s="31" t="s">
        <v>17954</v>
      </c>
      <c r="C2625" s="33"/>
      <c r="D2625" s="31" t="s">
        <v>17955</v>
      </c>
      <c r="E2625" s="31" t="s">
        <v>17956</v>
      </c>
      <c r="F2625" s="31"/>
      <c r="G2625" s="31" t="s">
        <v>29</v>
      </c>
      <c r="H2625" s="31" t="s">
        <v>142</v>
      </c>
      <c r="I2625" s="31"/>
      <c r="J2625" s="31"/>
      <c r="K2625" s="31"/>
      <c r="L2625" s="31"/>
      <c r="M2625" s="31"/>
      <c r="N2625" s="31"/>
      <c r="O2625" s="31"/>
      <c r="P2625" s="31"/>
      <c r="Q2625" s="31"/>
      <c r="R2625" s="31"/>
      <c r="S2625" s="31"/>
      <c r="T2625" s="31" t="s">
        <v>17957</v>
      </c>
      <c r="U2625" s="31" t="s">
        <v>17958</v>
      </c>
      <c r="V2625" s="31"/>
      <c r="W2625" s="31"/>
      <c r="X2625" s="31"/>
      <c r="Y2625" s="31"/>
      <c r="Z2625" s="31"/>
    </row>
    <row r="2626" ht="22.5" customHeight="1">
      <c r="A2626" s="30" t="s">
        <v>17959</v>
      </c>
      <c r="B2626" s="31" t="s">
        <v>17960</v>
      </c>
      <c r="C2626" s="33"/>
      <c r="D2626" s="31" t="s">
        <v>17961</v>
      </c>
      <c r="E2626" s="31" t="s">
        <v>17962</v>
      </c>
      <c r="F2626" s="31"/>
      <c r="G2626" s="31" t="s">
        <v>35</v>
      </c>
      <c r="H2626" s="31" t="s">
        <v>129</v>
      </c>
      <c r="I2626" s="31" t="s">
        <v>83</v>
      </c>
      <c r="J2626" s="31" t="s">
        <v>84</v>
      </c>
      <c r="K2626" s="31" t="s">
        <v>107</v>
      </c>
      <c r="L2626" s="31" t="s">
        <v>86</v>
      </c>
      <c r="M2626" s="31" t="s">
        <v>89</v>
      </c>
      <c r="N2626" s="31" t="s">
        <v>108</v>
      </c>
      <c r="O2626" s="31"/>
      <c r="P2626" s="31" t="s">
        <v>109</v>
      </c>
      <c r="Q2626" s="31"/>
      <c r="R2626" s="31"/>
      <c r="S2626" s="31" t="s">
        <v>133</v>
      </c>
      <c r="T2626" s="31"/>
      <c r="U2626" s="31" t="s">
        <v>17963</v>
      </c>
      <c r="V2626" s="30" t="s">
        <v>17964</v>
      </c>
      <c r="W2626" s="31"/>
      <c r="X2626" s="31"/>
      <c r="Y2626" s="31"/>
      <c r="Z2626" s="31"/>
    </row>
    <row r="2627" ht="22.5" customHeight="1">
      <c r="A2627" s="30" t="s">
        <v>17965</v>
      </c>
      <c r="B2627" s="31" t="s">
        <v>17966</v>
      </c>
      <c r="C2627" s="33"/>
      <c r="D2627" s="31" t="s">
        <v>17967</v>
      </c>
      <c r="E2627" s="31" t="s">
        <v>17968</v>
      </c>
      <c r="F2627" s="31"/>
      <c r="G2627" s="31" t="s">
        <v>25</v>
      </c>
      <c r="H2627" s="31" t="s">
        <v>129</v>
      </c>
      <c r="I2627" s="31" t="s">
        <v>7586</v>
      </c>
      <c r="J2627" s="31" t="s">
        <v>84</v>
      </c>
      <c r="K2627" s="31" t="s">
        <v>85</v>
      </c>
      <c r="L2627" s="31" t="s">
        <v>280</v>
      </c>
      <c r="M2627" s="31" t="s">
        <v>88</v>
      </c>
      <c r="N2627" s="31" t="s">
        <v>89</v>
      </c>
      <c r="O2627" s="31"/>
      <c r="P2627" s="31" t="s">
        <v>2984</v>
      </c>
      <c r="Q2627" s="31"/>
      <c r="R2627" s="31"/>
      <c r="S2627" s="31" t="s">
        <v>133</v>
      </c>
      <c r="T2627" s="31" t="s">
        <v>3340</v>
      </c>
      <c r="U2627" s="31" t="s">
        <v>17969</v>
      </c>
      <c r="V2627" s="30" t="s">
        <v>17970</v>
      </c>
      <c r="W2627" s="31"/>
      <c r="X2627" s="31"/>
      <c r="Y2627" s="31"/>
      <c r="Z2627" s="31"/>
    </row>
    <row r="2628" ht="22.5" customHeight="1">
      <c r="A2628" s="30" t="s">
        <v>17971</v>
      </c>
      <c r="B2628" s="31" t="s">
        <v>17972</v>
      </c>
      <c r="C2628" s="33"/>
      <c r="D2628" s="31" t="s">
        <v>17973</v>
      </c>
      <c r="E2628" s="31" t="s">
        <v>17974</v>
      </c>
      <c r="F2628" s="31"/>
      <c r="G2628" s="31" t="s">
        <v>25</v>
      </c>
      <c r="H2628" s="31" t="s">
        <v>129</v>
      </c>
      <c r="I2628" s="31" t="s">
        <v>1098</v>
      </c>
      <c r="J2628" s="31" t="s">
        <v>84</v>
      </c>
      <c r="K2628" s="31" t="s">
        <v>107</v>
      </c>
      <c r="L2628" s="31" t="s">
        <v>86</v>
      </c>
      <c r="M2628" s="31" t="s">
        <v>108</v>
      </c>
      <c r="N2628" s="31" t="s">
        <v>101</v>
      </c>
      <c r="O2628" s="31"/>
      <c r="P2628" s="31" t="s">
        <v>1000</v>
      </c>
      <c r="Q2628" s="31"/>
      <c r="R2628" s="31"/>
      <c r="S2628" s="31"/>
      <c r="T2628" s="31"/>
      <c r="U2628" s="31" t="s">
        <v>17975</v>
      </c>
      <c r="V2628" s="30" t="s">
        <v>17976</v>
      </c>
      <c r="W2628" s="31"/>
      <c r="X2628" s="31"/>
      <c r="Y2628" s="31"/>
      <c r="Z2628" s="31"/>
    </row>
    <row r="2629" ht="22.5" customHeight="1">
      <c r="A2629" s="30" t="s">
        <v>17977</v>
      </c>
      <c r="B2629" s="31" t="s">
        <v>17978</v>
      </c>
      <c r="C2629" s="33"/>
      <c r="D2629" s="31" t="s">
        <v>17979</v>
      </c>
      <c r="E2629" s="31" t="s">
        <v>17980</v>
      </c>
      <c r="F2629" s="31" t="s">
        <v>17981</v>
      </c>
      <c r="G2629" s="31" t="s">
        <v>25</v>
      </c>
      <c r="H2629" s="31" t="s">
        <v>142</v>
      </c>
      <c r="I2629" s="31" t="s">
        <v>1722</v>
      </c>
      <c r="J2629" s="31" t="s">
        <v>84</v>
      </c>
      <c r="K2629" s="31" t="s">
        <v>107</v>
      </c>
      <c r="L2629" s="31" t="s">
        <v>86</v>
      </c>
      <c r="M2629" s="31" t="s">
        <v>108</v>
      </c>
      <c r="N2629" s="31" t="s">
        <v>101</v>
      </c>
      <c r="O2629" s="31"/>
      <c r="P2629" s="31" t="s">
        <v>586</v>
      </c>
      <c r="Q2629" s="31"/>
      <c r="R2629" s="31" t="s">
        <v>93</v>
      </c>
      <c r="S2629" s="31" t="s">
        <v>94</v>
      </c>
      <c r="T2629" s="31" t="s">
        <v>17982</v>
      </c>
      <c r="U2629" s="31" t="s">
        <v>17983</v>
      </c>
      <c r="V2629" s="30" t="s">
        <v>17984</v>
      </c>
      <c r="W2629" s="31"/>
      <c r="X2629" s="31"/>
      <c r="Y2629" s="31"/>
      <c r="Z2629" s="31"/>
    </row>
    <row r="2630" ht="22.5" customHeight="1">
      <c r="A2630" s="30" t="s">
        <v>17985</v>
      </c>
      <c r="B2630" s="31" t="s">
        <v>17986</v>
      </c>
      <c r="C2630" s="33"/>
      <c r="D2630" s="31" t="s">
        <v>17987</v>
      </c>
      <c r="E2630" s="31" t="s">
        <v>17988</v>
      </c>
      <c r="F2630" s="31" t="s">
        <v>17989</v>
      </c>
      <c r="G2630" s="31" t="s">
        <v>2073</v>
      </c>
      <c r="H2630" s="31" t="s">
        <v>406</v>
      </c>
      <c r="I2630" s="31" t="s">
        <v>17990</v>
      </c>
      <c r="J2630" s="31" t="s">
        <v>84</v>
      </c>
      <c r="K2630" s="31" t="s">
        <v>85</v>
      </c>
      <c r="L2630" s="31" t="s">
        <v>280</v>
      </c>
      <c r="M2630" s="31" t="s">
        <v>108</v>
      </c>
      <c r="N2630" s="31" t="s">
        <v>101</v>
      </c>
      <c r="O2630" s="31"/>
      <c r="P2630" s="31"/>
      <c r="Q2630" s="31"/>
      <c r="R2630" s="31" t="s">
        <v>93</v>
      </c>
      <c r="S2630" s="31" t="s">
        <v>94</v>
      </c>
      <c r="T2630" s="31" t="s">
        <v>17991</v>
      </c>
      <c r="U2630" s="31" t="s">
        <v>17992</v>
      </c>
      <c r="V2630" s="31"/>
      <c r="W2630" s="31"/>
      <c r="X2630" s="31"/>
      <c r="Y2630" s="31"/>
      <c r="Z2630" s="31"/>
    </row>
    <row r="2631" ht="22.5" customHeight="1">
      <c r="A2631" s="30" t="s">
        <v>17993</v>
      </c>
      <c r="B2631" s="31" t="s">
        <v>17994</v>
      </c>
      <c r="C2631" s="33"/>
      <c r="D2631" s="31" t="s">
        <v>17995</v>
      </c>
      <c r="E2631" s="31" t="s">
        <v>17996</v>
      </c>
      <c r="F2631" s="31" t="s">
        <v>17997</v>
      </c>
      <c r="G2631" s="31" t="s">
        <v>2073</v>
      </c>
      <c r="H2631" s="31" t="s">
        <v>142</v>
      </c>
      <c r="I2631" s="31" t="s">
        <v>860</v>
      </c>
      <c r="J2631" s="31" t="s">
        <v>377</v>
      </c>
      <c r="K2631" s="31" t="s">
        <v>173</v>
      </c>
      <c r="L2631" s="31" t="s">
        <v>280</v>
      </c>
      <c r="M2631" s="31" t="s">
        <v>120</v>
      </c>
      <c r="N2631" s="31" t="s">
        <v>88</v>
      </c>
      <c r="O2631" s="31"/>
      <c r="P2631" s="31" t="s">
        <v>5545</v>
      </c>
      <c r="Q2631" s="31"/>
      <c r="R2631" s="31" t="s">
        <v>93</v>
      </c>
      <c r="S2631" s="31" t="s">
        <v>94</v>
      </c>
      <c r="T2631" s="31" t="s">
        <v>17998</v>
      </c>
      <c r="U2631" s="31" t="s">
        <v>17999</v>
      </c>
      <c r="V2631" s="31"/>
      <c r="W2631" s="31"/>
      <c r="X2631" s="31"/>
      <c r="Y2631" s="31"/>
      <c r="Z2631" s="31"/>
    </row>
    <row r="2632" ht="22.5" customHeight="1">
      <c r="A2632" s="30" t="s">
        <v>18000</v>
      </c>
      <c r="B2632" s="31" t="s">
        <v>18001</v>
      </c>
      <c r="C2632" s="33"/>
      <c r="D2632" s="31" t="s">
        <v>18002</v>
      </c>
      <c r="E2632" s="31" t="s">
        <v>18003</v>
      </c>
      <c r="F2632" s="31"/>
      <c r="G2632" s="31" t="s">
        <v>30</v>
      </c>
      <c r="H2632" s="31" t="s">
        <v>142</v>
      </c>
      <c r="I2632" s="31" t="s">
        <v>877</v>
      </c>
      <c r="J2632" s="31" t="s">
        <v>84</v>
      </c>
      <c r="K2632" s="31"/>
      <c r="L2632" s="31"/>
      <c r="M2632" s="31" t="s">
        <v>88</v>
      </c>
      <c r="N2632" s="31" t="s">
        <v>89</v>
      </c>
      <c r="O2632" s="31"/>
      <c r="P2632" s="31"/>
      <c r="Q2632" s="31"/>
      <c r="R2632" s="31"/>
      <c r="S2632" s="31"/>
      <c r="T2632" s="31" t="s">
        <v>18004</v>
      </c>
      <c r="U2632" s="31" t="s">
        <v>18005</v>
      </c>
      <c r="V2632" s="31"/>
      <c r="W2632" s="31"/>
      <c r="X2632" s="31"/>
      <c r="Y2632" s="31"/>
      <c r="Z2632" s="31"/>
    </row>
    <row r="2633" ht="22.5" customHeight="1">
      <c r="A2633" s="30" t="s">
        <v>18006</v>
      </c>
      <c r="B2633" s="31" t="s">
        <v>18007</v>
      </c>
      <c r="C2633" s="33"/>
      <c r="D2633" s="31" t="s">
        <v>18008</v>
      </c>
      <c r="E2633" s="31" t="s">
        <v>18009</v>
      </c>
      <c r="F2633" s="31"/>
      <c r="G2633" s="31" t="s">
        <v>38</v>
      </c>
      <c r="H2633" s="31" t="s">
        <v>142</v>
      </c>
      <c r="I2633" s="31"/>
      <c r="J2633" s="31"/>
      <c r="K2633" s="31"/>
      <c r="L2633" s="31"/>
      <c r="M2633" s="31"/>
      <c r="N2633" s="31"/>
      <c r="O2633" s="31"/>
      <c r="P2633" s="31"/>
      <c r="Q2633" s="31"/>
      <c r="R2633" s="31"/>
      <c r="S2633" s="31"/>
      <c r="T2633" s="31" t="s">
        <v>18010</v>
      </c>
      <c r="U2633" s="31" t="s">
        <v>18011</v>
      </c>
      <c r="V2633" s="31"/>
      <c r="W2633" s="31"/>
      <c r="X2633" s="31"/>
      <c r="Y2633" s="31"/>
      <c r="Z2633" s="31"/>
    </row>
    <row r="2634" ht="22.5" customHeight="1">
      <c r="A2634" s="30" t="s">
        <v>18012</v>
      </c>
      <c r="B2634" s="31" t="s">
        <v>18013</v>
      </c>
      <c r="C2634" s="33"/>
      <c r="D2634" s="31" t="s">
        <v>18014</v>
      </c>
      <c r="E2634" s="31" t="s">
        <v>18015</v>
      </c>
      <c r="F2634" s="31"/>
      <c r="G2634" s="31" t="s">
        <v>464</v>
      </c>
      <c r="H2634" s="31" t="s">
        <v>142</v>
      </c>
      <c r="I2634" s="31" t="s">
        <v>5812</v>
      </c>
      <c r="J2634" s="31" t="s">
        <v>84</v>
      </c>
      <c r="K2634" s="31"/>
      <c r="L2634" s="31"/>
      <c r="M2634" s="31" t="s">
        <v>41</v>
      </c>
      <c r="N2634" s="31" t="s">
        <v>120</v>
      </c>
      <c r="O2634" s="31"/>
      <c r="P2634" s="31"/>
      <c r="Q2634" s="31"/>
      <c r="R2634" s="31"/>
      <c r="S2634" s="31"/>
      <c r="T2634" s="31" t="s">
        <v>18016</v>
      </c>
      <c r="U2634" s="31" t="s">
        <v>18017</v>
      </c>
      <c r="V2634" s="31"/>
      <c r="W2634" s="31"/>
      <c r="X2634" s="31"/>
      <c r="Y2634" s="31"/>
      <c r="Z2634" s="31"/>
    </row>
    <row r="2635" ht="22.5" customHeight="1">
      <c r="A2635" s="30" t="s">
        <v>18018</v>
      </c>
      <c r="B2635" s="31" t="s">
        <v>18019</v>
      </c>
      <c r="C2635" s="33"/>
      <c r="D2635" s="31" t="s">
        <v>18020</v>
      </c>
      <c r="E2635" s="31" t="s">
        <v>18021</v>
      </c>
      <c r="F2635" s="31"/>
      <c r="G2635" s="31" t="s">
        <v>29</v>
      </c>
      <c r="H2635" s="31" t="s">
        <v>142</v>
      </c>
      <c r="I2635" s="31" t="s">
        <v>119</v>
      </c>
      <c r="J2635" s="31" t="s">
        <v>84</v>
      </c>
      <c r="K2635" s="31" t="s">
        <v>173</v>
      </c>
      <c r="L2635" s="31" t="s">
        <v>86</v>
      </c>
      <c r="M2635" s="31" t="s">
        <v>41</v>
      </c>
      <c r="N2635" s="31" t="s">
        <v>120</v>
      </c>
      <c r="O2635" s="31"/>
      <c r="P2635" s="31" t="s">
        <v>831</v>
      </c>
      <c r="Q2635" s="31"/>
      <c r="R2635" s="31" t="s">
        <v>93</v>
      </c>
      <c r="S2635" s="31" t="s">
        <v>94</v>
      </c>
      <c r="T2635" s="31" t="s">
        <v>18022</v>
      </c>
      <c r="U2635" s="31" t="s">
        <v>18023</v>
      </c>
      <c r="V2635" s="30" t="s">
        <v>18024</v>
      </c>
      <c r="W2635" s="31"/>
      <c r="X2635" s="31"/>
      <c r="Y2635" s="31"/>
      <c r="Z2635" s="31"/>
    </row>
    <row r="2636" ht="22.5" customHeight="1">
      <c r="A2636" s="30" t="s">
        <v>18025</v>
      </c>
      <c r="B2636" s="31" t="s">
        <v>1636</v>
      </c>
      <c r="C2636" s="33"/>
      <c r="D2636" s="31" t="s">
        <v>18026</v>
      </c>
      <c r="E2636" s="31" t="s">
        <v>18027</v>
      </c>
      <c r="F2636" s="31" t="s">
        <v>18028</v>
      </c>
      <c r="G2636" s="31" t="s">
        <v>25</v>
      </c>
      <c r="H2636" s="31" t="s">
        <v>142</v>
      </c>
      <c r="I2636" s="31" t="s">
        <v>271</v>
      </c>
      <c r="J2636" s="31" t="s">
        <v>84</v>
      </c>
      <c r="K2636" s="31" t="s">
        <v>85</v>
      </c>
      <c r="L2636" s="31" t="s">
        <v>226</v>
      </c>
      <c r="M2636" s="31" t="s">
        <v>120</v>
      </c>
      <c r="N2636" s="31" t="s">
        <v>88</v>
      </c>
      <c r="O2636" s="31"/>
      <c r="P2636" s="31" t="s">
        <v>186</v>
      </c>
      <c r="Q2636" s="30" t="s">
        <v>18029</v>
      </c>
      <c r="R2636" s="31" t="s">
        <v>93</v>
      </c>
      <c r="S2636" s="31" t="s">
        <v>842</v>
      </c>
      <c r="T2636" s="31" t="s">
        <v>18030</v>
      </c>
      <c r="U2636" s="31" t="s">
        <v>18031</v>
      </c>
      <c r="V2636" s="31"/>
      <c r="W2636" s="31"/>
      <c r="X2636" s="31"/>
      <c r="Y2636" s="31"/>
      <c r="Z2636" s="31"/>
    </row>
    <row r="2637" ht="22.5" customHeight="1">
      <c r="A2637" s="30" t="s">
        <v>18032</v>
      </c>
      <c r="B2637" s="31" t="s">
        <v>18033</v>
      </c>
      <c r="C2637" s="33"/>
      <c r="D2637" s="31" t="s">
        <v>18034</v>
      </c>
      <c r="E2637" s="31" t="s">
        <v>18035</v>
      </c>
      <c r="F2637" s="31"/>
      <c r="G2637" s="31" t="s">
        <v>37</v>
      </c>
      <c r="H2637" s="31" t="s">
        <v>142</v>
      </c>
      <c r="I2637" s="31"/>
      <c r="J2637" s="31"/>
      <c r="K2637" s="31"/>
      <c r="L2637" s="31"/>
      <c r="M2637" s="31"/>
      <c r="N2637" s="31"/>
      <c r="O2637" s="31"/>
      <c r="P2637" s="31"/>
      <c r="Q2637" s="31"/>
      <c r="R2637" s="31"/>
      <c r="S2637" s="31"/>
      <c r="T2637" s="31" t="s">
        <v>18036</v>
      </c>
      <c r="U2637" s="31" t="s">
        <v>18037</v>
      </c>
      <c r="V2637" s="31"/>
      <c r="W2637" s="31"/>
      <c r="X2637" s="31"/>
      <c r="Y2637" s="31"/>
      <c r="Z2637" s="31"/>
    </row>
    <row r="2638" ht="22.5" customHeight="1">
      <c r="A2638" s="30" t="s">
        <v>18038</v>
      </c>
      <c r="B2638" s="31" t="s">
        <v>18039</v>
      </c>
      <c r="C2638" s="33"/>
      <c r="D2638" s="31" t="s">
        <v>18040</v>
      </c>
      <c r="E2638" s="31" t="s">
        <v>18041</v>
      </c>
      <c r="F2638" s="31"/>
      <c r="G2638" s="31" t="s">
        <v>35</v>
      </c>
      <c r="H2638" s="31" t="s">
        <v>142</v>
      </c>
      <c r="I2638" s="31" t="s">
        <v>925</v>
      </c>
      <c r="J2638" s="31" t="s">
        <v>84</v>
      </c>
      <c r="K2638" s="31" t="s">
        <v>85</v>
      </c>
      <c r="L2638" s="31" t="s">
        <v>226</v>
      </c>
      <c r="M2638" s="31" t="s">
        <v>152</v>
      </c>
      <c r="N2638" s="31" t="s">
        <v>153</v>
      </c>
      <c r="O2638" s="31"/>
      <c r="P2638" s="31"/>
      <c r="Q2638" s="30" t="s">
        <v>18042</v>
      </c>
      <c r="R2638" s="31" t="s">
        <v>93</v>
      </c>
      <c r="S2638" s="31" t="s">
        <v>689</v>
      </c>
      <c r="T2638" s="31" t="s">
        <v>18043</v>
      </c>
      <c r="U2638" s="31" t="s">
        <v>18044</v>
      </c>
      <c r="V2638" s="30" t="s">
        <v>18045</v>
      </c>
      <c r="W2638" s="31"/>
      <c r="X2638" s="31"/>
      <c r="Y2638" s="31"/>
      <c r="Z2638" s="31"/>
    </row>
    <row r="2639" ht="22.5" customHeight="1">
      <c r="A2639" s="30" t="s">
        <v>18046</v>
      </c>
      <c r="B2639" s="31" t="s">
        <v>18047</v>
      </c>
      <c r="C2639" s="33"/>
      <c r="D2639" s="31" t="s">
        <v>18048</v>
      </c>
      <c r="E2639" s="31" t="s">
        <v>18049</v>
      </c>
      <c r="F2639" s="31"/>
      <c r="G2639" s="31" t="s">
        <v>37</v>
      </c>
      <c r="H2639" s="31" t="s">
        <v>129</v>
      </c>
      <c r="I2639" s="31" t="s">
        <v>130</v>
      </c>
      <c r="J2639" s="31" t="s">
        <v>84</v>
      </c>
      <c r="K2639" s="31" t="s">
        <v>85</v>
      </c>
      <c r="L2639" s="31" t="s">
        <v>280</v>
      </c>
      <c r="M2639" s="31" t="s">
        <v>88</v>
      </c>
      <c r="N2639" s="31" t="s">
        <v>89</v>
      </c>
      <c r="O2639" s="31"/>
      <c r="P2639" s="31" t="s">
        <v>3909</v>
      </c>
      <c r="Q2639" s="31"/>
      <c r="R2639" s="31"/>
      <c r="S2639" s="31" t="s">
        <v>133</v>
      </c>
      <c r="T2639" s="31" t="s">
        <v>18050</v>
      </c>
      <c r="U2639" s="31" t="s">
        <v>18051</v>
      </c>
      <c r="V2639" s="30" t="s">
        <v>18052</v>
      </c>
      <c r="W2639" s="31"/>
      <c r="X2639" s="31"/>
      <c r="Y2639" s="31"/>
      <c r="Z2639" s="31"/>
    </row>
    <row r="2640" ht="22.5" customHeight="1">
      <c r="A2640" s="30" t="s">
        <v>18053</v>
      </c>
      <c r="B2640" s="31" t="s">
        <v>18054</v>
      </c>
      <c r="C2640" s="33"/>
      <c r="D2640" s="31" t="s">
        <v>18055</v>
      </c>
      <c r="E2640" s="31" t="s">
        <v>18056</v>
      </c>
      <c r="F2640" s="31" t="s">
        <v>18057</v>
      </c>
      <c r="G2640" s="31" t="s">
        <v>37</v>
      </c>
      <c r="H2640" s="31" t="s">
        <v>142</v>
      </c>
      <c r="I2640" s="31" t="s">
        <v>291</v>
      </c>
      <c r="J2640" s="31" t="s">
        <v>84</v>
      </c>
      <c r="K2640" s="31" t="s">
        <v>85</v>
      </c>
      <c r="L2640" s="31" t="s">
        <v>280</v>
      </c>
      <c r="M2640" s="31" t="s">
        <v>88</v>
      </c>
      <c r="N2640" s="31" t="s">
        <v>89</v>
      </c>
      <c r="O2640" s="31" t="s">
        <v>18058</v>
      </c>
      <c r="P2640" s="31" t="s">
        <v>3909</v>
      </c>
      <c r="Q2640" s="30" t="s">
        <v>18059</v>
      </c>
      <c r="R2640" s="31" t="s">
        <v>93</v>
      </c>
      <c r="S2640" s="31" t="s">
        <v>294</v>
      </c>
      <c r="T2640" s="31" t="s">
        <v>18060</v>
      </c>
      <c r="U2640" s="31" t="s">
        <v>18061</v>
      </c>
      <c r="V2640" s="31"/>
      <c r="W2640" s="31"/>
      <c r="X2640" s="31"/>
      <c r="Y2640" s="31"/>
      <c r="Z2640" s="31"/>
    </row>
    <row r="2641" ht="22.5" customHeight="1">
      <c r="A2641" s="30" t="s">
        <v>18062</v>
      </c>
      <c r="B2641" s="31" t="s">
        <v>18063</v>
      </c>
      <c r="C2641" s="33"/>
      <c r="D2641" s="31" t="s">
        <v>18064</v>
      </c>
      <c r="E2641" s="31" t="s">
        <v>18065</v>
      </c>
      <c r="F2641" s="31"/>
      <c r="G2641" s="31" t="s">
        <v>37</v>
      </c>
      <c r="H2641" s="31" t="s">
        <v>142</v>
      </c>
      <c r="I2641" s="31" t="s">
        <v>245</v>
      </c>
      <c r="J2641" s="31" t="s">
        <v>84</v>
      </c>
      <c r="K2641" s="31" t="s">
        <v>173</v>
      </c>
      <c r="L2641" s="31" t="s">
        <v>226</v>
      </c>
      <c r="M2641" s="31" t="s">
        <v>41</v>
      </c>
      <c r="N2641" s="31" t="s">
        <v>120</v>
      </c>
      <c r="O2641" s="31"/>
      <c r="P2641" s="31" t="s">
        <v>1244</v>
      </c>
      <c r="Q2641" s="31"/>
      <c r="R2641" s="31" t="s">
        <v>93</v>
      </c>
      <c r="S2641" s="31" t="s">
        <v>94</v>
      </c>
      <c r="T2641" s="31" t="s">
        <v>18066</v>
      </c>
      <c r="U2641" s="31" t="s">
        <v>18067</v>
      </c>
      <c r="V2641" s="31" t="s">
        <v>18068</v>
      </c>
      <c r="W2641" s="31"/>
      <c r="X2641" s="31"/>
      <c r="Y2641" s="31"/>
      <c r="Z2641" s="31"/>
    </row>
    <row r="2642" ht="22.5" customHeight="1">
      <c r="A2642" s="30" t="s">
        <v>18069</v>
      </c>
      <c r="B2642" s="31" t="s">
        <v>18070</v>
      </c>
      <c r="C2642" s="33"/>
      <c r="D2642" s="31" t="s">
        <v>18071</v>
      </c>
      <c r="E2642" s="31" t="s">
        <v>18072</v>
      </c>
      <c r="F2642" s="31"/>
      <c r="G2642" s="31" t="s">
        <v>37</v>
      </c>
      <c r="H2642" s="31" t="s">
        <v>142</v>
      </c>
      <c r="I2642" s="31" t="s">
        <v>877</v>
      </c>
      <c r="J2642" s="31" t="s">
        <v>84</v>
      </c>
      <c r="K2642" s="31"/>
      <c r="L2642" s="31"/>
      <c r="M2642" s="31" t="s">
        <v>88</v>
      </c>
      <c r="N2642" s="31" t="s">
        <v>89</v>
      </c>
      <c r="O2642" s="31"/>
      <c r="P2642" s="31"/>
      <c r="Q2642" s="31"/>
      <c r="R2642" s="31"/>
      <c r="S2642" s="31"/>
      <c r="T2642" s="31" t="s">
        <v>18073</v>
      </c>
      <c r="U2642" s="31" t="s">
        <v>18074</v>
      </c>
      <c r="V2642" s="31"/>
      <c r="W2642" s="31"/>
      <c r="X2642" s="31"/>
      <c r="Y2642" s="31"/>
      <c r="Z2642" s="31"/>
    </row>
    <row r="2643" ht="22.5" customHeight="1">
      <c r="A2643" s="30" t="s">
        <v>18075</v>
      </c>
      <c r="B2643" s="31" t="s">
        <v>18076</v>
      </c>
      <c r="C2643" s="33"/>
      <c r="D2643" s="31" t="s">
        <v>18077</v>
      </c>
      <c r="E2643" s="31" t="s">
        <v>18078</v>
      </c>
      <c r="F2643" s="31"/>
      <c r="G2643" s="31" t="s">
        <v>37</v>
      </c>
      <c r="H2643" s="31" t="s">
        <v>142</v>
      </c>
      <c r="I2643" s="31" t="s">
        <v>291</v>
      </c>
      <c r="J2643" s="31" t="s">
        <v>84</v>
      </c>
      <c r="K2643" s="31"/>
      <c r="L2643" s="31"/>
      <c r="M2643" s="31" t="s">
        <v>88</v>
      </c>
      <c r="N2643" s="31" t="s">
        <v>89</v>
      </c>
      <c r="O2643" s="31"/>
      <c r="P2643" s="31"/>
      <c r="Q2643" s="31"/>
      <c r="R2643" s="31"/>
      <c r="S2643" s="31"/>
      <c r="T2643" s="31" t="s">
        <v>18079</v>
      </c>
      <c r="U2643" s="31" t="s">
        <v>18080</v>
      </c>
      <c r="V2643" s="31"/>
      <c r="W2643" s="31"/>
      <c r="X2643" s="31"/>
      <c r="Y2643" s="31"/>
      <c r="Z2643" s="31"/>
    </row>
    <row r="2644" ht="22.5" customHeight="1">
      <c r="A2644" s="30" t="s">
        <v>18081</v>
      </c>
      <c r="B2644" s="31" t="s">
        <v>18082</v>
      </c>
      <c r="C2644" s="33"/>
      <c r="D2644" s="31" t="s">
        <v>18083</v>
      </c>
      <c r="E2644" s="31" t="s">
        <v>18084</v>
      </c>
      <c r="F2644" s="31" t="s">
        <v>18085</v>
      </c>
      <c r="G2644" s="31" t="s">
        <v>37</v>
      </c>
      <c r="H2644" s="31" t="s">
        <v>142</v>
      </c>
      <c r="I2644" s="31" t="s">
        <v>264</v>
      </c>
      <c r="J2644" s="31" t="s">
        <v>84</v>
      </c>
      <c r="K2644" s="31" t="s">
        <v>85</v>
      </c>
      <c r="L2644" s="31" t="s">
        <v>131</v>
      </c>
      <c r="M2644" s="31" t="s">
        <v>88</v>
      </c>
      <c r="N2644" s="31" t="s">
        <v>89</v>
      </c>
      <c r="O2644" s="31"/>
      <c r="P2644" s="31" t="s">
        <v>2984</v>
      </c>
      <c r="Q2644" s="31"/>
      <c r="R2644" s="31" t="s">
        <v>93</v>
      </c>
      <c r="S2644" s="31" t="s">
        <v>94</v>
      </c>
      <c r="T2644" s="31" t="s">
        <v>18086</v>
      </c>
      <c r="U2644" s="31" t="s">
        <v>18087</v>
      </c>
      <c r="V2644" s="31"/>
      <c r="W2644" s="31"/>
      <c r="X2644" s="31"/>
      <c r="Y2644" s="31"/>
      <c r="Z2644" s="31"/>
    </row>
    <row r="2645" ht="22.5" customHeight="1">
      <c r="A2645" s="30" t="s">
        <v>18088</v>
      </c>
      <c r="B2645" s="31" t="s">
        <v>18089</v>
      </c>
      <c r="C2645" s="33"/>
      <c r="D2645" s="31" t="s">
        <v>18090</v>
      </c>
      <c r="E2645" s="31" t="s">
        <v>18091</v>
      </c>
      <c r="F2645" s="31" t="s">
        <v>18092</v>
      </c>
      <c r="G2645" s="31" t="s">
        <v>25</v>
      </c>
      <c r="H2645" s="31" t="s">
        <v>142</v>
      </c>
      <c r="I2645" s="31" t="s">
        <v>2920</v>
      </c>
      <c r="J2645" s="31" t="s">
        <v>84</v>
      </c>
      <c r="K2645" s="31" t="s">
        <v>173</v>
      </c>
      <c r="L2645" s="31" t="s">
        <v>131</v>
      </c>
      <c r="M2645" s="31" t="s">
        <v>41</v>
      </c>
      <c r="N2645" s="31" t="s">
        <v>120</v>
      </c>
      <c r="O2645" s="31"/>
      <c r="P2645" s="31" t="s">
        <v>5306</v>
      </c>
      <c r="Q2645" s="31"/>
      <c r="R2645" s="31"/>
      <c r="S2645" s="31"/>
      <c r="T2645" s="31" t="s">
        <v>18093</v>
      </c>
      <c r="U2645" s="31" t="s">
        <v>18094</v>
      </c>
      <c r="V2645" s="31"/>
      <c r="W2645" s="31"/>
      <c r="X2645" s="31"/>
      <c r="Y2645" s="31"/>
      <c r="Z2645" s="31"/>
    </row>
    <row r="2646" ht="22.5" customHeight="1">
      <c r="A2646" s="30" t="s">
        <v>18095</v>
      </c>
      <c r="B2646" s="31" t="s">
        <v>18096</v>
      </c>
      <c r="C2646" s="33"/>
      <c r="D2646" s="31" t="s">
        <v>18097</v>
      </c>
      <c r="E2646" s="31" t="s">
        <v>18098</v>
      </c>
      <c r="F2646" s="31"/>
      <c r="G2646" s="31" t="s">
        <v>37</v>
      </c>
      <c r="H2646" s="31" t="s">
        <v>406</v>
      </c>
      <c r="I2646" s="31"/>
      <c r="J2646" s="31"/>
      <c r="K2646" s="31"/>
      <c r="L2646" s="31"/>
      <c r="M2646" s="31"/>
      <c r="N2646" s="31"/>
      <c r="O2646" s="31"/>
      <c r="P2646" s="31"/>
      <c r="Q2646" s="31"/>
      <c r="R2646" s="31"/>
      <c r="S2646" s="31"/>
      <c r="T2646" s="31" t="s">
        <v>18099</v>
      </c>
      <c r="U2646" s="31" t="s">
        <v>18100</v>
      </c>
      <c r="V2646" s="31"/>
      <c r="W2646" s="31"/>
      <c r="X2646" s="31"/>
      <c r="Y2646" s="31"/>
      <c r="Z2646" s="31"/>
    </row>
    <row r="2647" ht="22.5" customHeight="1">
      <c r="A2647" s="30" t="s">
        <v>18101</v>
      </c>
      <c r="B2647" s="31" t="s">
        <v>18102</v>
      </c>
      <c r="C2647" s="33"/>
      <c r="D2647" s="31" t="s">
        <v>18103</v>
      </c>
      <c r="E2647" s="31" t="s">
        <v>18104</v>
      </c>
      <c r="F2647" s="31" t="s">
        <v>18105</v>
      </c>
      <c r="G2647" s="31" t="s">
        <v>37</v>
      </c>
      <c r="H2647" s="31" t="s">
        <v>406</v>
      </c>
      <c r="I2647" s="31" t="s">
        <v>1645</v>
      </c>
      <c r="J2647" s="31" t="s">
        <v>377</v>
      </c>
      <c r="K2647" s="31" t="s">
        <v>107</v>
      </c>
      <c r="L2647" s="31" t="s">
        <v>86</v>
      </c>
      <c r="M2647" s="39" t="s">
        <v>393</v>
      </c>
      <c r="N2647" s="31" t="s">
        <v>542</v>
      </c>
      <c r="O2647" s="31"/>
      <c r="P2647" s="31"/>
      <c r="Q2647" s="31"/>
      <c r="R2647" s="31" t="s">
        <v>93</v>
      </c>
      <c r="S2647" s="31" t="s">
        <v>321</v>
      </c>
      <c r="T2647" s="31" t="s">
        <v>18106</v>
      </c>
      <c r="U2647" s="31" t="s">
        <v>18107</v>
      </c>
      <c r="V2647" s="31"/>
      <c r="W2647" s="31"/>
      <c r="X2647" s="31"/>
      <c r="Y2647" s="31"/>
      <c r="Z2647" s="31"/>
    </row>
    <row r="2648" ht="22.5" customHeight="1">
      <c r="A2648" s="30" t="s">
        <v>18108</v>
      </c>
      <c r="B2648" s="31" t="s">
        <v>18109</v>
      </c>
      <c r="C2648" s="33"/>
      <c r="D2648" s="31" t="s">
        <v>18110</v>
      </c>
      <c r="E2648" s="31" t="s">
        <v>18111</v>
      </c>
      <c r="F2648" s="31"/>
      <c r="G2648" s="31" t="s">
        <v>37</v>
      </c>
      <c r="H2648" s="31" t="s">
        <v>1033</v>
      </c>
      <c r="I2648" s="31" t="s">
        <v>1645</v>
      </c>
      <c r="J2648" s="31" t="s">
        <v>377</v>
      </c>
      <c r="K2648" s="31" t="s">
        <v>107</v>
      </c>
      <c r="L2648" s="31" t="s">
        <v>86</v>
      </c>
      <c r="M2648" s="39" t="s">
        <v>393</v>
      </c>
      <c r="N2648" s="31" t="s">
        <v>542</v>
      </c>
      <c r="O2648" s="31"/>
      <c r="P2648" s="31"/>
      <c r="Q2648" s="31"/>
      <c r="R2648" s="31"/>
      <c r="S2648" s="31" t="s">
        <v>133</v>
      </c>
      <c r="T2648" s="31" t="s">
        <v>18112</v>
      </c>
      <c r="U2648" s="31" t="s">
        <v>18113</v>
      </c>
      <c r="V2648" s="31"/>
      <c r="W2648" s="31"/>
      <c r="X2648" s="31"/>
      <c r="Y2648" s="31"/>
      <c r="Z2648" s="31"/>
    </row>
    <row r="2649" ht="22.5" customHeight="1">
      <c r="A2649" s="30" t="s">
        <v>18114</v>
      </c>
      <c r="B2649" s="31" t="s">
        <v>18115</v>
      </c>
      <c r="C2649" s="33"/>
      <c r="D2649" s="31" t="s">
        <v>18116</v>
      </c>
      <c r="E2649" s="31" t="s">
        <v>18117</v>
      </c>
      <c r="F2649" s="31" t="s">
        <v>18118</v>
      </c>
      <c r="G2649" s="31" t="s">
        <v>37</v>
      </c>
      <c r="H2649" s="31" t="s">
        <v>142</v>
      </c>
      <c r="I2649" s="31" t="s">
        <v>18119</v>
      </c>
      <c r="J2649" s="31" t="s">
        <v>84</v>
      </c>
      <c r="K2649" s="31" t="s">
        <v>173</v>
      </c>
      <c r="L2649" s="31" t="s">
        <v>86</v>
      </c>
      <c r="M2649" s="31" t="s">
        <v>152</v>
      </c>
      <c r="N2649" s="31" t="s">
        <v>153</v>
      </c>
      <c r="O2649" s="31"/>
      <c r="P2649" s="31"/>
      <c r="Q2649" s="31"/>
      <c r="R2649" s="31" t="s">
        <v>93</v>
      </c>
      <c r="S2649" s="31" t="s">
        <v>94</v>
      </c>
      <c r="T2649" s="31" t="s">
        <v>18120</v>
      </c>
      <c r="U2649" s="31" t="s">
        <v>18121</v>
      </c>
      <c r="V2649" s="31"/>
      <c r="W2649" s="31"/>
      <c r="X2649" s="31"/>
      <c r="Y2649" s="31"/>
      <c r="Z2649" s="31"/>
    </row>
    <row r="2650" ht="22.5" customHeight="1">
      <c r="A2650" s="30" t="s">
        <v>18122</v>
      </c>
      <c r="B2650" s="31" t="s">
        <v>18123</v>
      </c>
      <c r="C2650" s="33"/>
      <c r="D2650" s="31" t="s">
        <v>18124</v>
      </c>
      <c r="E2650" s="31" t="s">
        <v>18125</v>
      </c>
      <c r="F2650" s="31" t="s">
        <v>18126</v>
      </c>
      <c r="G2650" s="31" t="s">
        <v>9734</v>
      </c>
      <c r="H2650" s="31" t="s">
        <v>142</v>
      </c>
      <c r="I2650" s="31" t="s">
        <v>9614</v>
      </c>
      <c r="J2650" s="31" t="s">
        <v>84</v>
      </c>
      <c r="K2650" s="31" t="s">
        <v>85</v>
      </c>
      <c r="L2650" s="31" t="s">
        <v>86</v>
      </c>
      <c r="M2650" s="31" t="s">
        <v>52</v>
      </c>
      <c r="N2650" s="31" t="s">
        <v>144</v>
      </c>
      <c r="O2650" s="31"/>
      <c r="P2650" s="31" t="s">
        <v>361</v>
      </c>
      <c r="Q2650" s="31"/>
      <c r="R2650" s="31" t="s">
        <v>93</v>
      </c>
      <c r="S2650" s="31" t="s">
        <v>94</v>
      </c>
      <c r="T2650" s="31" t="s">
        <v>18127</v>
      </c>
      <c r="U2650" s="31" t="s">
        <v>18128</v>
      </c>
      <c r="V2650" s="31" t="s">
        <v>18129</v>
      </c>
      <c r="W2650" s="31"/>
      <c r="X2650" s="31"/>
      <c r="Y2650" s="31"/>
      <c r="Z2650" s="31"/>
    </row>
    <row r="2651" ht="22.5" customHeight="1">
      <c r="A2651" s="30" t="s">
        <v>18130</v>
      </c>
      <c r="B2651" s="39" t="s">
        <v>5869</v>
      </c>
      <c r="C2651" s="33"/>
      <c r="D2651" s="31" t="s">
        <v>18131</v>
      </c>
      <c r="E2651" s="31" t="s">
        <v>18132</v>
      </c>
      <c r="F2651" s="31" t="s">
        <v>18133</v>
      </c>
      <c r="G2651" s="31" t="s">
        <v>194</v>
      </c>
      <c r="H2651" s="31" t="s">
        <v>142</v>
      </c>
      <c r="I2651" s="31" t="s">
        <v>18134</v>
      </c>
      <c r="J2651" s="31" t="s">
        <v>84</v>
      </c>
      <c r="K2651" s="31" t="s">
        <v>85</v>
      </c>
      <c r="L2651" s="31" t="s">
        <v>280</v>
      </c>
      <c r="M2651" s="31" t="s">
        <v>41</v>
      </c>
      <c r="N2651" s="31" t="s">
        <v>120</v>
      </c>
      <c r="O2651" s="31"/>
      <c r="P2651" s="31" t="s">
        <v>399</v>
      </c>
      <c r="Q2651" s="30" t="s">
        <v>2347</v>
      </c>
      <c r="R2651" s="31" t="s">
        <v>93</v>
      </c>
      <c r="S2651" s="31" t="s">
        <v>1002</v>
      </c>
      <c r="T2651" s="31" t="s">
        <v>18135</v>
      </c>
      <c r="U2651" s="31" t="s">
        <v>18136</v>
      </c>
      <c r="V2651" s="31"/>
      <c r="W2651" s="31"/>
      <c r="X2651" s="31"/>
      <c r="Y2651" s="31"/>
      <c r="Z2651" s="31" t="s">
        <v>18137</v>
      </c>
    </row>
    <row r="2652" ht="22.5" customHeight="1">
      <c r="A2652" s="30" t="s">
        <v>18138</v>
      </c>
      <c r="B2652" s="39" t="s">
        <v>18139</v>
      </c>
      <c r="C2652" s="33"/>
      <c r="D2652" s="31" t="s">
        <v>18140</v>
      </c>
      <c r="E2652" s="31" t="s">
        <v>18141</v>
      </c>
      <c r="F2652" s="31"/>
      <c r="G2652" s="31" t="s">
        <v>18142</v>
      </c>
      <c r="H2652" s="31" t="s">
        <v>142</v>
      </c>
      <c r="I2652" s="31"/>
      <c r="J2652" s="31"/>
      <c r="K2652" s="31"/>
      <c r="L2652" s="31"/>
      <c r="M2652" s="31"/>
      <c r="N2652" s="31"/>
      <c r="O2652" s="31"/>
      <c r="P2652" s="31"/>
      <c r="Q2652" s="31"/>
      <c r="R2652" s="31"/>
      <c r="S2652" s="31"/>
      <c r="T2652" s="31" t="s">
        <v>18143</v>
      </c>
      <c r="U2652" s="31" t="s">
        <v>18136</v>
      </c>
      <c r="V2652" s="31"/>
      <c r="W2652" s="31"/>
      <c r="X2652" s="31"/>
      <c r="Y2652" s="31"/>
      <c r="Z2652" s="31"/>
    </row>
    <row r="2653" ht="22.5" customHeight="1">
      <c r="A2653" s="30" t="s">
        <v>18144</v>
      </c>
      <c r="B2653" s="31" t="s">
        <v>18145</v>
      </c>
      <c r="C2653" s="33"/>
      <c r="D2653" s="31" t="s">
        <v>18146</v>
      </c>
      <c r="E2653" s="31" t="s">
        <v>18147</v>
      </c>
      <c r="F2653" s="31" t="s">
        <v>18148</v>
      </c>
      <c r="G2653" s="31" t="s">
        <v>25</v>
      </c>
      <c r="H2653" s="31" t="s">
        <v>142</v>
      </c>
      <c r="I2653" s="31" t="s">
        <v>18149</v>
      </c>
      <c r="J2653" s="31" t="s">
        <v>84</v>
      </c>
      <c r="K2653" s="31" t="s">
        <v>85</v>
      </c>
      <c r="L2653" s="31" t="s">
        <v>280</v>
      </c>
      <c r="M2653" s="31" t="s">
        <v>52</v>
      </c>
      <c r="N2653" s="31" t="s">
        <v>144</v>
      </c>
      <c r="O2653" s="31"/>
      <c r="P2653" s="31"/>
      <c r="Q2653" s="31"/>
      <c r="R2653" s="31" t="s">
        <v>93</v>
      </c>
      <c r="S2653" s="31" t="s">
        <v>94</v>
      </c>
      <c r="T2653" s="31" t="s">
        <v>18150</v>
      </c>
      <c r="U2653" s="31" t="s">
        <v>18151</v>
      </c>
      <c r="V2653" s="31"/>
      <c r="W2653" s="31"/>
      <c r="X2653" s="31"/>
      <c r="Y2653" s="31"/>
      <c r="Z2653" s="31"/>
    </row>
    <row r="2654" ht="22.5" customHeight="1">
      <c r="A2654" s="30" t="s">
        <v>18152</v>
      </c>
      <c r="B2654" s="31" t="s">
        <v>18153</v>
      </c>
      <c r="C2654" s="33"/>
      <c r="D2654" s="31" t="s">
        <v>18154</v>
      </c>
      <c r="E2654" s="31" t="s">
        <v>18155</v>
      </c>
      <c r="F2654" s="31" t="s">
        <v>18156</v>
      </c>
      <c r="G2654" s="31" t="s">
        <v>25</v>
      </c>
      <c r="H2654" s="31" t="s">
        <v>142</v>
      </c>
      <c r="I2654" s="31" t="s">
        <v>1663</v>
      </c>
      <c r="J2654" s="31" t="s">
        <v>84</v>
      </c>
      <c r="K2654" s="31" t="s">
        <v>107</v>
      </c>
      <c r="L2654" s="31" t="s">
        <v>280</v>
      </c>
      <c r="M2654" s="31" t="s">
        <v>89</v>
      </c>
      <c r="N2654" s="31" t="s">
        <v>88</v>
      </c>
      <c r="O2654" s="31"/>
      <c r="P2654" s="31"/>
      <c r="Q2654" s="30" t="s">
        <v>18157</v>
      </c>
      <c r="R2654" s="31" t="s">
        <v>93</v>
      </c>
      <c r="S2654" s="31" t="s">
        <v>689</v>
      </c>
      <c r="T2654" s="31" t="s">
        <v>18158</v>
      </c>
      <c r="U2654" s="31" t="s">
        <v>18159</v>
      </c>
      <c r="V2654" s="31"/>
      <c r="W2654" s="31"/>
      <c r="X2654" s="31"/>
      <c r="Y2654" s="31"/>
      <c r="Z2654" s="31"/>
    </row>
    <row r="2655" ht="22.5" customHeight="1">
      <c r="A2655" s="30" t="s">
        <v>18160</v>
      </c>
      <c r="B2655" s="31" t="s">
        <v>18161</v>
      </c>
      <c r="C2655" s="33"/>
      <c r="D2655" s="31" t="s">
        <v>18162</v>
      </c>
      <c r="E2655" s="31" t="s">
        <v>18163</v>
      </c>
      <c r="F2655" s="31"/>
      <c r="G2655" s="31" t="s">
        <v>25</v>
      </c>
      <c r="H2655" s="31" t="s">
        <v>142</v>
      </c>
      <c r="I2655" s="31" t="s">
        <v>119</v>
      </c>
      <c r="J2655" s="31" t="s">
        <v>84</v>
      </c>
      <c r="K2655" s="31" t="s">
        <v>173</v>
      </c>
      <c r="L2655" s="31" t="s">
        <v>280</v>
      </c>
      <c r="M2655" s="31" t="s">
        <v>41</v>
      </c>
      <c r="N2655" s="31" t="s">
        <v>120</v>
      </c>
      <c r="O2655" s="31"/>
      <c r="P2655" s="31"/>
      <c r="Q2655" s="31"/>
      <c r="R2655" s="31"/>
      <c r="S2655" s="31"/>
      <c r="T2655" s="31" t="s">
        <v>18164</v>
      </c>
      <c r="U2655" s="31" t="s">
        <v>18165</v>
      </c>
      <c r="V2655" s="30" t="s">
        <v>18166</v>
      </c>
      <c r="W2655" s="31"/>
      <c r="X2655" s="31"/>
      <c r="Y2655" s="31"/>
      <c r="Z2655" s="31"/>
    </row>
    <row r="2656" ht="22.5" customHeight="1">
      <c r="A2656" s="30" t="s">
        <v>18167</v>
      </c>
      <c r="B2656" s="31" t="s">
        <v>18168</v>
      </c>
      <c r="C2656" s="33"/>
      <c r="D2656" s="31" t="s">
        <v>18169</v>
      </c>
      <c r="E2656" s="31" t="s">
        <v>18170</v>
      </c>
      <c r="F2656" s="31"/>
      <c r="G2656" s="31" t="s">
        <v>23</v>
      </c>
      <c r="H2656" s="31" t="s">
        <v>129</v>
      </c>
      <c r="I2656" s="31" t="s">
        <v>83</v>
      </c>
      <c r="J2656" s="31" t="s">
        <v>84</v>
      </c>
      <c r="K2656" s="31" t="s">
        <v>107</v>
      </c>
      <c r="L2656" s="31" t="s">
        <v>86</v>
      </c>
      <c r="M2656" s="31" t="s">
        <v>108</v>
      </c>
      <c r="N2656" s="31" t="s">
        <v>101</v>
      </c>
      <c r="O2656" s="31"/>
      <c r="P2656" s="31" t="s">
        <v>320</v>
      </c>
      <c r="Q2656" s="31"/>
      <c r="R2656" s="31"/>
      <c r="S2656" s="31" t="s">
        <v>133</v>
      </c>
      <c r="T2656" s="31" t="s">
        <v>18171</v>
      </c>
      <c r="U2656" s="31" t="s">
        <v>18172</v>
      </c>
      <c r="V2656" s="30" t="s">
        <v>18173</v>
      </c>
      <c r="W2656" s="31"/>
      <c r="X2656" s="31"/>
      <c r="Y2656" s="31"/>
      <c r="Z2656" s="31"/>
    </row>
    <row r="2657" ht="22.5" customHeight="1">
      <c r="A2657" s="30" t="s">
        <v>18174</v>
      </c>
      <c r="B2657" s="31" t="s">
        <v>18175</v>
      </c>
      <c r="C2657" s="33"/>
      <c r="D2657" s="31" t="s">
        <v>78</v>
      </c>
      <c r="E2657" s="31" t="s">
        <v>18176</v>
      </c>
      <c r="F2657" s="31" t="s">
        <v>18177</v>
      </c>
      <c r="G2657" s="31" t="s">
        <v>25</v>
      </c>
      <c r="H2657" s="31" t="s">
        <v>82</v>
      </c>
      <c r="I2657" s="31" t="s">
        <v>490</v>
      </c>
      <c r="J2657" s="31" t="s">
        <v>84</v>
      </c>
      <c r="K2657" s="31" t="s">
        <v>107</v>
      </c>
      <c r="L2657" s="31" t="s">
        <v>226</v>
      </c>
      <c r="M2657" s="31" t="s">
        <v>120</v>
      </c>
      <c r="N2657" s="31" t="s">
        <v>88</v>
      </c>
      <c r="O2657" s="31"/>
      <c r="P2657" s="31" t="s">
        <v>109</v>
      </c>
      <c r="Q2657" s="31"/>
      <c r="R2657" s="31"/>
      <c r="S2657" s="31"/>
      <c r="T2657" s="31" t="s">
        <v>18178</v>
      </c>
      <c r="U2657" s="31" t="s">
        <v>18179</v>
      </c>
      <c r="V2657" s="31"/>
      <c r="W2657" s="31"/>
      <c r="X2657" s="31"/>
      <c r="Y2657" s="31"/>
      <c r="Z2657" s="31"/>
    </row>
    <row r="2658" ht="22.5" customHeight="1">
      <c r="A2658" s="30" t="s">
        <v>18180</v>
      </c>
      <c r="B2658" s="31" t="s">
        <v>7444</v>
      </c>
      <c r="C2658" s="33"/>
      <c r="D2658" s="31" t="s">
        <v>18181</v>
      </c>
      <c r="E2658" s="31" t="s">
        <v>18182</v>
      </c>
      <c r="F2658" s="31" t="s">
        <v>18183</v>
      </c>
      <c r="G2658" s="31" t="s">
        <v>25</v>
      </c>
      <c r="H2658" s="31" t="s">
        <v>142</v>
      </c>
      <c r="I2658" s="31" t="s">
        <v>271</v>
      </c>
      <c r="J2658" s="31" t="s">
        <v>84</v>
      </c>
      <c r="K2658" s="31" t="s">
        <v>173</v>
      </c>
      <c r="L2658" s="31" t="s">
        <v>131</v>
      </c>
      <c r="M2658" s="31" t="s">
        <v>152</v>
      </c>
      <c r="N2658" s="31" t="s">
        <v>153</v>
      </c>
      <c r="O2658" s="31"/>
      <c r="P2658" s="31"/>
      <c r="Q2658" s="31"/>
      <c r="R2658" s="31" t="s">
        <v>93</v>
      </c>
      <c r="S2658" s="31" t="s">
        <v>188</v>
      </c>
      <c r="T2658" s="31" t="s">
        <v>18184</v>
      </c>
      <c r="U2658" s="31" t="s">
        <v>18185</v>
      </c>
      <c r="V2658" s="31"/>
      <c r="W2658" s="31"/>
      <c r="X2658" s="31"/>
      <c r="Y2658" s="31"/>
      <c r="Z2658" s="31" t="s">
        <v>18186</v>
      </c>
    </row>
    <row r="2659" ht="22.5" customHeight="1">
      <c r="A2659" s="30" t="s">
        <v>18187</v>
      </c>
      <c r="B2659" s="31" t="s">
        <v>18188</v>
      </c>
      <c r="C2659" s="33"/>
      <c r="D2659" s="31" t="s">
        <v>78</v>
      </c>
      <c r="E2659" s="31" t="s">
        <v>18189</v>
      </c>
      <c r="F2659" s="31" t="s">
        <v>18190</v>
      </c>
      <c r="G2659" s="31" t="s">
        <v>25</v>
      </c>
      <c r="H2659" s="31" t="s">
        <v>82</v>
      </c>
      <c r="I2659" s="31" t="s">
        <v>490</v>
      </c>
      <c r="J2659" s="31" t="s">
        <v>84</v>
      </c>
      <c r="K2659" s="31" t="s">
        <v>107</v>
      </c>
      <c r="L2659" s="31" t="s">
        <v>226</v>
      </c>
      <c r="M2659" s="31" t="s">
        <v>108</v>
      </c>
      <c r="N2659" s="31" t="s">
        <v>101</v>
      </c>
      <c r="O2659" s="31"/>
      <c r="P2659" s="31" t="s">
        <v>18191</v>
      </c>
      <c r="Q2659" s="31"/>
      <c r="R2659" s="31"/>
      <c r="S2659" s="31" t="s">
        <v>5883</v>
      </c>
      <c r="T2659" s="31" t="s">
        <v>18192</v>
      </c>
      <c r="U2659" s="31" t="s">
        <v>18193</v>
      </c>
      <c r="V2659" s="31"/>
      <c r="W2659" s="31"/>
      <c r="X2659" s="31"/>
      <c r="Y2659" s="31"/>
      <c r="Z2659" s="31"/>
    </row>
    <row r="2660" ht="22.5" customHeight="1">
      <c r="A2660" s="30" t="s">
        <v>18194</v>
      </c>
      <c r="B2660" s="31" t="s">
        <v>18195</v>
      </c>
      <c r="C2660" s="33"/>
      <c r="D2660" s="31" t="s">
        <v>18196</v>
      </c>
      <c r="E2660" s="31" t="s">
        <v>18197</v>
      </c>
      <c r="F2660" s="31"/>
      <c r="G2660" s="31" t="s">
        <v>68</v>
      </c>
      <c r="H2660" s="31" t="s">
        <v>142</v>
      </c>
      <c r="I2660" s="31" t="s">
        <v>119</v>
      </c>
      <c r="J2660" s="31" t="s">
        <v>84</v>
      </c>
      <c r="K2660" s="31" t="s">
        <v>173</v>
      </c>
      <c r="L2660" s="31" t="s">
        <v>86</v>
      </c>
      <c r="M2660" s="31" t="s">
        <v>41</v>
      </c>
      <c r="N2660" s="31" t="s">
        <v>120</v>
      </c>
      <c r="O2660" s="31"/>
      <c r="P2660" s="31" t="s">
        <v>503</v>
      </c>
      <c r="Q2660" s="31"/>
      <c r="R2660" s="31"/>
      <c r="S2660" s="31"/>
      <c r="T2660" s="31" t="s">
        <v>18198</v>
      </c>
      <c r="U2660" s="31" t="s">
        <v>18199</v>
      </c>
      <c r="V2660" s="31" t="s">
        <v>18200</v>
      </c>
      <c r="W2660" s="31"/>
      <c r="X2660" s="31"/>
      <c r="Y2660" s="31"/>
      <c r="Z2660" s="31"/>
    </row>
    <row r="2661" ht="22.5" customHeight="1">
      <c r="A2661" s="30" t="s">
        <v>18201</v>
      </c>
      <c r="B2661" s="31" t="s">
        <v>18202</v>
      </c>
      <c r="C2661" s="33"/>
      <c r="D2661" s="31" t="s">
        <v>18203</v>
      </c>
      <c r="E2661" s="31" t="s">
        <v>18204</v>
      </c>
      <c r="F2661" s="31" t="s">
        <v>18205</v>
      </c>
      <c r="G2661" s="31" t="s">
        <v>25</v>
      </c>
      <c r="H2661" s="31" t="s">
        <v>129</v>
      </c>
      <c r="I2661" s="31" t="s">
        <v>83</v>
      </c>
      <c r="J2661" s="31" t="s">
        <v>84</v>
      </c>
      <c r="K2661" s="31" t="s">
        <v>107</v>
      </c>
      <c r="L2661" s="31" t="s">
        <v>86</v>
      </c>
      <c r="M2661" s="31" t="s">
        <v>120</v>
      </c>
      <c r="N2661" s="31" t="s">
        <v>88</v>
      </c>
      <c r="O2661" s="31"/>
      <c r="P2661" s="31" t="s">
        <v>628</v>
      </c>
      <c r="Q2661" s="31"/>
      <c r="R2661" s="31"/>
      <c r="S2661" s="31" t="s">
        <v>133</v>
      </c>
      <c r="T2661" s="31" t="s">
        <v>134</v>
      </c>
      <c r="U2661" s="31" t="s">
        <v>18206</v>
      </c>
      <c r="V2661" s="31"/>
      <c r="W2661" s="31"/>
      <c r="X2661" s="31"/>
      <c r="Y2661" s="31"/>
      <c r="Z2661" s="31"/>
    </row>
    <row r="2662" ht="22.5" customHeight="1">
      <c r="A2662" s="30" t="s">
        <v>18207</v>
      </c>
      <c r="B2662" s="31" t="s">
        <v>18208</v>
      </c>
      <c r="C2662" s="33"/>
      <c r="D2662" s="31" t="s">
        <v>18209</v>
      </c>
      <c r="E2662" s="31" t="s">
        <v>18210</v>
      </c>
      <c r="F2662" s="31" t="s">
        <v>18211</v>
      </c>
      <c r="G2662" s="31" t="s">
        <v>25</v>
      </c>
      <c r="H2662" s="31" t="s">
        <v>142</v>
      </c>
      <c r="I2662" s="31" t="s">
        <v>850</v>
      </c>
      <c r="J2662" s="31" t="s">
        <v>84</v>
      </c>
      <c r="K2662" s="31" t="s">
        <v>173</v>
      </c>
      <c r="L2662" s="31" t="s">
        <v>131</v>
      </c>
      <c r="M2662" s="31" t="s">
        <v>88</v>
      </c>
      <c r="N2662" s="31" t="s">
        <v>89</v>
      </c>
      <c r="O2662" s="31"/>
      <c r="P2662" s="31" t="s">
        <v>4335</v>
      </c>
      <c r="Q2662" s="31"/>
      <c r="R2662" s="31" t="s">
        <v>93</v>
      </c>
      <c r="S2662" s="31" t="s">
        <v>94</v>
      </c>
      <c r="T2662" s="31" t="s">
        <v>18212</v>
      </c>
      <c r="U2662" s="31" t="s">
        <v>18213</v>
      </c>
      <c r="V2662" s="31"/>
      <c r="W2662" s="31"/>
      <c r="X2662" s="31"/>
      <c r="Y2662" s="31"/>
      <c r="Z2662" s="31"/>
    </row>
    <row r="2663" ht="22.5" customHeight="1">
      <c r="A2663" s="30" t="s">
        <v>18214</v>
      </c>
      <c r="B2663" s="31" t="s">
        <v>18215</v>
      </c>
      <c r="C2663" s="33"/>
      <c r="D2663" s="31" t="s">
        <v>78</v>
      </c>
      <c r="E2663" s="31" t="s">
        <v>18216</v>
      </c>
      <c r="F2663" s="31" t="s">
        <v>18217</v>
      </c>
      <c r="G2663" s="31" t="s">
        <v>25</v>
      </c>
      <c r="H2663" s="31" t="s">
        <v>82</v>
      </c>
      <c r="I2663" s="31" t="s">
        <v>18218</v>
      </c>
      <c r="J2663" s="31" t="s">
        <v>84</v>
      </c>
      <c r="K2663" s="31" t="s">
        <v>85</v>
      </c>
      <c r="L2663" s="31" t="s">
        <v>280</v>
      </c>
      <c r="M2663" s="31" t="s">
        <v>41</v>
      </c>
      <c r="N2663" s="31" t="s">
        <v>89</v>
      </c>
      <c r="O2663" s="31"/>
      <c r="P2663" s="31"/>
      <c r="Q2663" s="31"/>
      <c r="R2663" s="31"/>
      <c r="S2663" s="31"/>
      <c r="T2663" s="31" t="s">
        <v>111</v>
      </c>
      <c r="U2663" s="31" t="s">
        <v>18219</v>
      </c>
      <c r="V2663" s="31"/>
      <c r="W2663" s="31"/>
      <c r="X2663" s="31"/>
      <c r="Y2663" s="31"/>
      <c r="Z2663" s="31"/>
    </row>
    <row r="2664" ht="22.5" customHeight="1">
      <c r="A2664" s="30" t="s">
        <v>18220</v>
      </c>
      <c r="B2664" s="31" t="s">
        <v>18221</v>
      </c>
      <c r="C2664" s="33"/>
      <c r="D2664" s="31" t="s">
        <v>78</v>
      </c>
      <c r="E2664" s="31" t="s">
        <v>18222</v>
      </c>
      <c r="F2664" s="31"/>
      <c r="G2664" s="31"/>
      <c r="H2664" s="31" t="s">
        <v>82</v>
      </c>
      <c r="I2664" s="31"/>
      <c r="J2664" s="31"/>
      <c r="K2664" s="31"/>
      <c r="L2664" s="31"/>
      <c r="M2664" s="31"/>
      <c r="N2664" s="31"/>
      <c r="O2664" s="31"/>
      <c r="P2664" s="31"/>
      <c r="Q2664" s="31"/>
      <c r="R2664" s="31"/>
      <c r="S2664" s="31"/>
      <c r="T2664" s="31"/>
      <c r="U2664" s="31" t="s">
        <v>18223</v>
      </c>
      <c r="V2664" s="31"/>
      <c r="W2664" s="31"/>
      <c r="X2664" s="31"/>
      <c r="Y2664" s="31"/>
      <c r="Z2664" s="31"/>
    </row>
    <row r="2665" ht="22.5" customHeight="1">
      <c r="A2665" s="30" t="s">
        <v>18224</v>
      </c>
      <c r="B2665" s="31" t="s">
        <v>18225</v>
      </c>
      <c r="C2665" s="33"/>
      <c r="D2665" s="31" t="s">
        <v>78</v>
      </c>
      <c r="E2665" s="31" t="s">
        <v>18226</v>
      </c>
      <c r="F2665" s="31"/>
      <c r="G2665" s="31" t="s">
        <v>25</v>
      </c>
      <c r="H2665" s="31" t="s">
        <v>82</v>
      </c>
      <c r="I2665" s="31"/>
      <c r="J2665" s="31"/>
      <c r="K2665" s="31"/>
      <c r="L2665" s="31"/>
      <c r="M2665" s="31"/>
      <c r="N2665" s="31"/>
      <c r="O2665" s="31"/>
      <c r="P2665" s="31"/>
      <c r="Q2665" s="31"/>
      <c r="R2665" s="31"/>
      <c r="S2665" s="31"/>
      <c r="T2665" s="31" t="s">
        <v>134</v>
      </c>
      <c r="U2665" s="31" t="s">
        <v>18227</v>
      </c>
      <c r="V2665" s="31"/>
      <c r="W2665" s="31"/>
      <c r="X2665" s="31"/>
      <c r="Y2665" s="31"/>
      <c r="Z2665" s="31"/>
    </row>
    <row r="2666" ht="22.5" customHeight="1">
      <c r="A2666" s="30" t="s">
        <v>18228</v>
      </c>
      <c r="B2666" s="31" t="s">
        <v>18229</v>
      </c>
      <c r="C2666" s="33"/>
      <c r="D2666" s="31" t="s">
        <v>18230</v>
      </c>
      <c r="E2666" s="31" t="s">
        <v>18231</v>
      </c>
      <c r="F2666" s="31" t="s">
        <v>18232</v>
      </c>
      <c r="G2666" s="31" t="s">
        <v>25</v>
      </c>
      <c r="H2666" s="31" t="s">
        <v>142</v>
      </c>
      <c r="I2666" s="31" t="s">
        <v>814</v>
      </c>
      <c r="J2666" s="31" t="s">
        <v>84</v>
      </c>
      <c r="K2666" s="31" t="s">
        <v>107</v>
      </c>
      <c r="L2666" s="31" t="s">
        <v>280</v>
      </c>
      <c r="M2666" s="31" t="s">
        <v>120</v>
      </c>
      <c r="N2666" s="31" t="s">
        <v>88</v>
      </c>
      <c r="O2666" s="31"/>
      <c r="P2666" s="31" t="s">
        <v>851</v>
      </c>
      <c r="Q2666" s="31"/>
      <c r="R2666" s="31" t="s">
        <v>93</v>
      </c>
      <c r="S2666" s="31" t="s">
        <v>321</v>
      </c>
      <c r="T2666" s="31" t="s">
        <v>18233</v>
      </c>
      <c r="U2666" s="31" t="s">
        <v>18234</v>
      </c>
      <c r="V2666" s="31"/>
      <c r="W2666" s="31"/>
      <c r="X2666" s="31"/>
      <c r="Y2666" s="31"/>
      <c r="Z2666" s="31"/>
    </row>
    <row r="2667" ht="22.5" customHeight="1">
      <c r="A2667" s="30" t="s">
        <v>18235</v>
      </c>
      <c r="B2667" s="31" t="s">
        <v>18236</v>
      </c>
      <c r="C2667" s="33"/>
      <c r="D2667" s="31" t="s">
        <v>78</v>
      </c>
      <c r="E2667" s="31" t="s">
        <v>18237</v>
      </c>
      <c r="F2667" s="31" t="s">
        <v>18238</v>
      </c>
      <c r="G2667" s="31" t="s">
        <v>37</v>
      </c>
      <c r="H2667" s="31" t="s">
        <v>82</v>
      </c>
      <c r="I2667" s="31" t="s">
        <v>83</v>
      </c>
      <c r="J2667" s="31" t="s">
        <v>84</v>
      </c>
      <c r="K2667" s="31" t="s">
        <v>85</v>
      </c>
      <c r="L2667" s="31" t="s">
        <v>280</v>
      </c>
      <c r="M2667" s="31" t="s">
        <v>88</v>
      </c>
      <c r="N2667" s="31" t="s">
        <v>89</v>
      </c>
      <c r="O2667" s="31"/>
      <c r="P2667" s="31"/>
      <c r="Q2667" s="31"/>
      <c r="R2667" s="31" t="s">
        <v>93</v>
      </c>
      <c r="S2667" s="31" t="s">
        <v>94</v>
      </c>
      <c r="T2667" s="31" t="s">
        <v>18239</v>
      </c>
      <c r="U2667" s="31" t="s">
        <v>18240</v>
      </c>
      <c r="V2667" s="31"/>
      <c r="W2667" s="31"/>
      <c r="X2667" s="31"/>
      <c r="Y2667" s="31"/>
      <c r="Z2667" s="31"/>
    </row>
    <row r="2668" ht="22.5" customHeight="1">
      <c r="A2668" s="30" t="s">
        <v>18241</v>
      </c>
      <c r="B2668" s="31" t="s">
        <v>18242</v>
      </c>
      <c r="C2668" s="33"/>
      <c r="D2668" s="31" t="s">
        <v>18243</v>
      </c>
      <c r="E2668" s="31" t="s">
        <v>18244</v>
      </c>
      <c r="F2668" s="31"/>
      <c r="G2668" s="31" t="s">
        <v>25</v>
      </c>
      <c r="H2668" s="31" t="s">
        <v>129</v>
      </c>
      <c r="I2668" s="31" t="s">
        <v>83</v>
      </c>
      <c r="J2668" s="31" t="s">
        <v>84</v>
      </c>
      <c r="K2668" s="31" t="s">
        <v>107</v>
      </c>
      <c r="L2668" s="31" t="s">
        <v>654</v>
      </c>
      <c r="M2668" s="31" t="s">
        <v>108</v>
      </c>
      <c r="N2668" s="31" t="s">
        <v>101</v>
      </c>
      <c r="O2668" s="31"/>
      <c r="P2668" s="31" t="s">
        <v>320</v>
      </c>
      <c r="Q2668" s="31"/>
      <c r="R2668" s="31"/>
      <c r="S2668" s="31"/>
      <c r="T2668" s="31" t="s">
        <v>111</v>
      </c>
      <c r="U2668" s="31" t="s">
        <v>18245</v>
      </c>
      <c r="V2668" s="30" t="s">
        <v>18246</v>
      </c>
      <c r="W2668" s="31"/>
      <c r="X2668" s="31"/>
      <c r="Y2668" s="31"/>
      <c r="Z2668" s="31"/>
    </row>
    <row r="2669" ht="22.5" customHeight="1">
      <c r="A2669" s="30" t="s">
        <v>18247</v>
      </c>
      <c r="B2669" s="31" t="s">
        <v>7907</v>
      </c>
      <c r="C2669" s="33"/>
      <c r="D2669" s="31" t="s">
        <v>18248</v>
      </c>
      <c r="E2669" s="31" t="s">
        <v>18249</v>
      </c>
      <c r="F2669" s="31" t="s">
        <v>18250</v>
      </c>
      <c r="G2669" s="31" t="s">
        <v>25</v>
      </c>
      <c r="H2669" s="31" t="s">
        <v>142</v>
      </c>
      <c r="I2669" s="31" t="s">
        <v>1073</v>
      </c>
      <c r="J2669" s="31" t="s">
        <v>84</v>
      </c>
      <c r="K2669" s="31" t="s">
        <v>85</v>
      </c>
      <c r="L2669" s="31" t="s">
        <v>280</v>
      </c>
      <c r="M2669" s="31" t="s">
        <v>152</v>
      </c>
      <c r="N2669" s="31" t="s">
        <v>153</v>
      </c>
      <c r="O2669" s="31"/>
      <c r="P2669" s="31"/>
      <c r="Q2669" s="31"/>
      <c r="R2669" s="31"/>
      <c r="S2669" s="31"/>
      <c r="T2669" s="31" t="s">
        <v>18251</v>
      </c>
      <c r="U2669" s="31" t="s">
        <v>18252</v>
      </c>
      <c r="V2669" s="31"/>
      <c r="W2669" s="31"/>
      <c r="X2669" s="31"/>
      <c r="Y2669" s="31"/>
      <c r="Z2669" s="31"/>
    </row>
    <row r="2670" ht="22.5" customHeight="1">
      <c r="A2670" s="30" t="s">
        <v>18253</v>
      </c>
      <c r="B2670" s="31" t="s">
        <v>18254</v>
      </c>
      <c r="C2670" s="33"/>
      <c r="D2670" s="31" t="s">
        <v>78</v>
      </c>
      <c r="E2670" s="31" t="s">
        <v>18255</v>
      </c>
      <c r="F2670" s="31" t="s">
        <v>18256</v>
      </c>
      <c r="G2670" s="31" t="s">
        <v>68</v>
      </c>
      <c r="H2670" s="31" t="s">
        <v>82</v>
      </c>
      <c r="I2670" s="31" t="s">
        <v>83</v>
      </c>
      <c r="J2670" s="31" t="s">
        <v>84</v>
      </c>
      <c r="K2670" s="31" t="s">
        <v>107</v>
      </c>
      <c r="L2670" s="31" t="s">
        <v>280</v>
      </c>
      <c r="M2670" s="31" t="s">
        <v>120</v>
      </c>
      <c r="N2670" s="31" t="s">
        <v>88</v>
      </c>
      <c r="O2670" s="31"/>
      <c r="P2670" s="31"/>
      <c r="Q2670" s="31"/>
      <c r="R2670" s="31" t="s">
        <v>93</v>
      </c>
      <c r="S2670" s="31" t="s">
        <v>94</v>
      </c>
      <c r="T2670" s="31" t="s">
        <v>18257</v>
      </c>
      <c r="U2670" s="31" t="s">
        <v>18258</v>
      </c>
      <c r="V2670" s="31"/>
      <c r="W2670" s="31"/>
      <c r="X2670" s="31"/>
      <c r="Y2670" s="31"/>
      <c r="Z2670" s="31"/>
    </row>
    <row r="2671" ht="22.5" customHeight="1">
      <c r="A2671" s="30" t="s">
        <v>18259</v>
      </c>
      <c r="B2671" s="31" t="s">
        <v>18260</v>
      </c>
      <c r="C2671" s="33"/>
      <c r="D2671" s="31" t="s">
        <v>78</v>
      </c>
      <c r="E2671" s="31" t="s">
        <v>18261</v>
      </c>
      <c r="F2671" s="31"/>
      <c r="G2671" s="31"/>
      <c r="H2671" s="31" t="s">
        <v>82</v>
      </c>
      <c r="I2671" s="31"/>
      <c r="J2671" s="31"/>
      <c r="K2671" s="31"/>
      <c r="L2671" s="31"/>
      <c r="M2671" s="31"/>
      <c r="N2671" s="31"/>
      <c r="O2671" s="31"/>
      <c r="P2671" s="31"/>
      <c r="Q2671" s="31"/>
      <c r="R2671" s="31"/>
      <c r="S2671" s="31"/>
      <c r="T2671" s="31"/>
      <c r="U2671" s="31" t="s">
        <v>18262</v>
      </c>
      <c r="V2671" s="31"/>
      <c r="W2671" s="31"/>
      <c r="X2671" s="31"/>
      <c r="Y2671" s="31"/>
      <c r="Z2671" s="31"/>
    </row>
    <row r="2672" ht="22.5" customHeight="1">
      <c r="A2672" s="30" t="s">
        <v>18263</v>
      </c>
      <c r="B2672" s="31" t="s">
        <v>18264</v>
      </c>
      <c r="C2672" s="33"/>
      <c r="D2672" s="31" t="s">
        <v>18265</v>
      </c>
      <c r="E2672" s="31" t="s">
        <v>18266</v>
      </c>
      <c r="F2672" s="31" t="s">
        <v>18267</v>
      </c>
      <c r="G2672" s="31" t="s">
        <v>68</v>
      </c>
      <c r="H2672" s="31" t="s">
        <v>142</v>
      </c>
      <c r="I2672" s="31" t="s">
        <v>2047</v>
      </c>
      <c r="J2672" s="31" t="s">
        <v>84</v>
      </c>
      <c r="K2672" s="31" t="s">
        <v>173</v>
      </c>
      <c r="L2672" s="31" t="s">
        <v>226</v>
      </c>
      <c r="M2672" s="39" t="s">
        <v>228</v>
      </c>
      <c r="N2672" s="31" t="s">
        <v>155</v>
      </c>
      <c r="O2672" s="31"/>
      <c r="P2672" s="31"/>
      <c r="Q2672" s="30" t="s">
        <v>18268</v>
      </c>
      <c r="R2672" s="31" t="s">
        <v>93</v>
      </c>
      <c r="S2672" s="31" t="s">
        <v>18269</v>
      </c>
      <c r="T2672" s="31" t="s">
        <v>18270</v>
      </c>
      <c r="U2672" s="31" t="s">
        <v>18271</v>
      </c>
      <c r="V2672" s="31"/>
      <c r="W2672" s="31" t="s">
        <v>18272</v>
      </c>
      <c r="X2672" s="31"/>
      <c r="Y2672" s="31"/>
      <c r="Z2672" s="31" t="s">
        <v>18273</v>
      </c>
    </row>
    <row r="2673" ht="22.5" customHeight="1">
      <c r="A2673" s="30" t="s">
        <v>18274</v>
      </c>
      <c r="B2673" s="31" t="s">
        <v>18275</v>
      </c>
      <c r="C2673" s="33"/>
      <c r="D2673" s="31" t="s">
        <v>78</v>
      </c>
      <c r="E2673" s="31" t="s">
        <v>18276</v>
      </c>
      <c r="F2673" s="31" t="s">
        <v>18277</v>
      </c>
      <c r="G2673" s="31" t="s">
        <v>25</v>
      </c>
      <c r="H2673" s="31" t="s">
        <v>82</v>
      </c>
      <c r="I2673" s="31" t="s">
        <v>83</v>
      </c>
      <c r="J2673" s="31" t="s">
        <v>84</v>
      </c>
      <c r="K2673" s="31" t="s">
        <v>107</v>
      </c>
      <c r="L2673" s="31" t="s">
        <v>280</v>
      </c>
      <c r="M2673" s="31" t="s">
        <v>108</v>
      </c>
      <c r="N2673" s="31" t="s">
        <v>108</v>
      </c>
      <c r="O2673" s="31"/>
      <c r="P2673" s="31" t="s">
        <v>2449</v>
      </c>
      <c r="Q2673" s="31"/>
      <c r="R2673" s="31"/>
      <c r="S2673" s="31"/>
      <c r="T2673" s="31" t="s">
        <v>134</v>
      </c>
      <c r="U2673" s="31" t="s">
        <v>18278</v>
      </c>
      <c r="V2673" s="31"/>
      <c r="W2673" s="31" t="s">
        <v>123</v>
      </c>
      <c r="X2673" s="31"/>
      <c r="Y2673" s="31"/>
      <c r="Z2673" s="31"/>
    </row>
    <row r="2674" ht="22.5" customHeight="1">
      <c r="A2674" s="30" t="s">
        <v>18279</v>
      </c>
      <c r="B2674" s="31" t="s">
        <v>18280</v>
      </c>
      <c r="C2674" s="33"/>
      <c r="D2674" s="31" t="s">
        <v>78</v>
      </c>
      <c r="E2674" s="31" t="s">
        <v>18281</v>
      </c>
      <c r="F2674" s="31"/>
      <c r="G2674" s="31"/>
      <c r="H2674" s="31" t="s">
        <v>82</v>
      </c>
      <c r="I2674" s="31"/>
      <c r="J2674" s="31"/>
      <c r="K2674" s="31"/>
      <c r="L2674" s="31"/>
      <c r="M2674" s="31"/>
      <c r="N2674" s="31"/>
      <c r="O2674" s="31"/>
      <c r="P2674" s="31"/>
      <c r="Q2674" s="31"/>
      <c r="R2674" s="31"/>
      <c r="S2674" s="31"/>
      <c r="T2674" s="31"/>
      <c r="U2674" s="31" t="s">
        <v>18282</v>
      </c>
      <c r="V2674" s="31"/>
      <c r="W2674" s="31"/>
      <c r="X2674" s="31"/>
      <c r="Y2674" s="31"/>
      <c r="Z2674" s="31"/>
    </row>
    <row r="2675" ht="22.5" customHeight="1">
      <c r="A2675" s="30" t="s">
        <v>18283</v>
      </c>
      <c r="B2675" s="31" t="s">
        <v>18284</v>
      </c>
      <c r="C2675" s="33"/>
      <c r="D2675" s="31" t="s">
        <v>78</v>
      </c>
      <c r="E2675" s="31" t="s">
        <v>18285</v>
      </c>
      <c r="F2675" s="31"/>
      <c r="G2675" s="31" t="s">
        <v>25</v>
      </c>
      <c r="H2675" s="31" t="s">
        <v>82</v>
      </c>
      <c r="I2675" s="31"/>
      <c r="J2675" s="31"/>
      <c r="K2675" s="31"/>
      <c r="L2675" s="31"/>
      <c r="M2675" s="31"/>
      <c r="N2675" s="31"/>
      <c r="O2675" s="31"/>
      <c r="P2675" s="31"/>
      <c r="Q2675" s="31"/>
      <c r="R2675" s="31"/>
      <c r="S2675" s="31"/>
      <c r="T2675" s="31" t="s">
        <v>18286</v>
      </c>
      <c r="U2675" s="31" t="s">
        <v>18287</v>
      </c>
      <c r="V2675" s="31"/>
      <c r="W2675" s="31"/>
      <c r="X2675" s="31"/>
      <c r="Y2675" s="31"/>
      <c r="Z2675" s="31"/>
    </row>
    <row r="2676" ht="22.5" customHeight="1">
      <c r="A2676" s="30" t="s">
        <v>18288</v>
      </c>
      <c r="B2676" s="31" t="s">
        <v>18289</v>
      </c>
      <c r="C2676" s="33"/>
      <c r="D2676" s="31" t="s">
        <v>78</v>
      </c>
      <c r="E2676" s="31" t="s">
        <v>18290</v>
      </c>
      <c r="F2676" s="31"/>
      <c r="G2676" s="31"/>
      <c r="H2676" s="31" t="s">
        <v>82</v>
      </c>
      <c r="I2676" s="31"/>
      <c r="J2676" s="31"/>
      <c r="K2676" s="31"/>
      <c r="L2676" s="31"/>
      <c r="M2676" s="31"/>
      <c r="N2676" s="31"/>
      <c r="O2676" s="31"/>
      <c r="P2676" s="31"/>
      <c r="Q2676" s="31"/>
      <c r="R2676" s="31"/>
      <c r="S2676" s="31"/>
      <c r="T2676" s="31" t="s">
        <v>134</v>
      </c>
      <c r="U2676" s="31" t="s">
        <v>18291</v>
      </c>
      <c r="V2676" s="31"/>
      <c r="W2676" s="31"/>
      <c r="X2676" s="31"/>
      <c r="Y2676" s="31"/>
      <c r="Z2676" s="31"/>
    </row>
    <row r="2677" ht="22.5" customHeight="1">
      <c r="A2677" s="30" t="s">
        <v>18292</v>
      </c>
      <c r="B2677" s="31" t="s">
        <v>18293</v>
      </c>
      <c r="C2677" s="33"/>
      <c r="D2677" s="31" t="s">
        <v>78</v>
      </c>
      <c r="E2677" s="31" t="s">
        <v>18294</v>
      </c>
      <c r="F2677" s="31"/>
      <c r="G2677" s="31"/>
      <c r="H2677" s="31" t="s">
        <v>82</v>
      </c>
      <c r="I2677" s="31"/>
      <c r="J2677" s="31"/>
      <c r="K2677" s="31"/>
      <c r="L2677" s="31"/>
      <c r="M2677" s="31"/>
      <c r="N2677" s="31"/>
      <c r="O2677" s="31"/>
      <c r="P2677" s="31"/>
      <c r="Q2677" s="31"/>
      <c r="R2677" s="31"/>
      <c r="S2677" s="31"/>
      <c r="T2677" s="31"/>
      <c r="U2677" s="31" t="s">
        <v>18295</v>
      </c>
      <c r="V2677" s="31"/>
      <c r="W2677" s="31"/>
      <c r="X2677" s="31"/>
      <c r="Y2677" s="31"/>
      <c r="Z2677" s="31"/>
    </row>
    <row r="2678" ht="22.5" customHeight="1">
      <c r="A2678" s="30" t="s">
        <v>18296</v>
      </c>
      <c r="B2678" s="31" t="s">
        <v>18297</v>
      </c>
      <c r="C2678" s="33"/>
      <c r="D2678" s="31" t="s">
        <v>78</v>
      </c>
      <c r="E2678" s="31" t="s">
        <v>18298</v>
      </c>
      <c r="F2678" s="31"/>
      <c r="G2678" s="31"/>
      <c r="H2678" s="31" t="s">
        <v>82</v>
      </c>
      <c r="I2678" s="31"/>
      <c r="J2678" s="31"/>
      <c r="K2678" s="31"/>
      <c r="L2678" s="31"/>
      <c r="M2678" s="31"/>
      <c r="N2678" s="31"/>
      <c r="O2678" s="31"/>
      <c r="P2678" s="31"/>
      <c r="Q2678" s="31"/>
      <c r="R2678" s="31"/>
      <c r="S2678" s="31"/>
      <c r="T2678" s="31"/>
      <c r="U2678" s="31" t="s">
        <v>18299</v>
      </c>
      <c r="V2678" s="31"/>
      <c r="W2678" s="31"/>
      <c r="X2678" s="31"/>
      <c r="Y2678" s="31"/>
      <c r="Z2678" s="31"/>
    </row>
    <row r="2679" ht="22.5" customHeight="1">
      <c r="A2679" s="30" t="s">
        <v>18300</v>
      </c>
      <c r="B2679" s="31" t="s">
        <v>18301</v>
      </c>
      <c r="C2679" s="33"/>
      <c r="D2679" s="31" t="s">
        <v>78</v>
      </c>
      <c r="E2679" s="31" t="s">
        <v>18302</v>
      </c>
      <c r="F2679" s="31"/>
      <c r="G2679" s="31" t="s">
        <v>23</v>
      </c>
      <c r="H2679" s="31" t="s">
        <v>82</v>
      </c>
      <c r="I2679" s="31" t="s">
        <v>1870</v>
      </c>
      <c r="J2679" s="31" t="s">
        <v>84</v>
      </c>
      <c r="K2679" s="31" t="s">
        <v>85</v>
      </c>
      <c r="L2679" s="31" t="s">
        <v>86</v>
      </c>
      <c r="M2679" s="31" t="s">
        <v>152</v>
      </c>
      <c r="N2679" s="31" t="s">
        <v>153</v>
      </c>
      <c r="O2679" s="31"/>
      <c r="P2679" s="31"/>
      <c r="Q2679" s="31"/>
      <c r="R2679" s="31"/>
      <c r="S2679" s="31" t="s">
        <v>133</v>
      </c>
      <c r="T2679" s="31" t="s">
        <v>18303</v>
      </c>
      <c r="U2679" s="31" t="s">
        <v>18304</v>
      </c>
      <c r="V2679" s="31"/>
      <c r="W2679" s="31"/>
      <c r="X2679" s="31"/>
      <c r="Y2679" s="31"/>
      <c r="Z2679" s="31"/>
    </row>
    <row r="2680" ht="22.5" customHeight="1">
      <c r="A2680" s="30" t="s">
        <v>18305</v>
      </c>
      <c r="B2680" s="31" t="s">
        <v>18306</v>
      </c>
      <c r="C2680" s="33"/>
      <c r="D2680" s="31" t="s">
        <v>78</v>
      </c>
      <c r="E2680" s="31" t="s">
        <v>18307</v>
      </c>
      <c r="F2680" s="31"/>
      <c r="G2680" s="31" t="s">
        <v>2303</v>
      </c>
      <c r="H2680" s="31" t="s">
        <v>82</v>
      </c>
      <c r="I2680" s="31"/>
      <c r="J2680" s="31"/>
      <c r="K2680" s="31"/>
      <c r="L2680" s="31"/>
      <c r="M2680" s="31"/>
      <c r="N2680" s="31"/>
      <c r="O2680" s="31"/>
      <c r="P2680" s="31"/>
      <c r="Q2680" s="31"/>
      <c r="R2680" s="31"/>
      <c r="S2680" s="31"/>
      <c r="T2680" s="31"/>
      <c r="U2680" s="31" t="s">
        <v>18308</v>
      </c>
      <c r="V2680" s="31"/>
      <c r="W2680" s="31"/>
      <c r="X2680" s="31"/>
      <c r="Y2680" s="31"/>
      <c r="Z2680" s="31"/>
    </row>
    <row r="2681" ht="22.5" customHeight="1">
      <c r="A2681" s="30" t="s">
        <v>18309</v>
      </c>
      <c r="B2681" s="31" t="s">
        <v>18310</v>
      </c>
      <c r="C2681" s="33"/>
      <c r="D2681" s="31" t="s">
        <v>18311</v>
      </c>
      <c r="E2681" s="31" t="s">
        <v>18312</v>
      </c>
      <c r="F2681" s="31"/>
      <c r="G2681" s="31" t="s">
        <v>25</v>
      </c>
      <c r="H2681" s="31" t="s">
        <v>1033</v>
      </c>
      <c r="I2681" s="31" t="s">
        <v>1778</v>
      </c>
      <c r="J2681" s="31" t="s">
        <v>84</v>
      </c>
      <c r="K2681" s="31" t="s">
        <v>85</v>
      </c>
      <c r="L2681" s="31" t="s">
        <v>654</v>
      </c>
      <c r="M2681" s="31" t="s">
        <v>41</v>
      </c>
      <c r="N2681" s="31" t="s">
        <v>120</v>
      </c>
      <c r="O2681" s="31"/>
      <c r="P2681" s="31" t="s">
        <v>503</v>
      </c>
      <c r="Q2681" s="31"/>
      <c r="R2681" s="31" t="s">
        <v>93</v>
      </c>
      <c r="S2681" s="31" t="s">
        <v>94</v>
      </c>
      <c r="T2681" s="31" t="s">
        <v>18313</v>
      </c>
      <c r="U2681" s="31" t="s">
        <v>18314</v>
      </c>
      <c r="V2681" s="30" t="s">
        <v>18315</v>
      </c>
      <c r="W2681" s="31"/>
      <c r="X2681" s="31"/>
      <c r="Y2681" s="31"/>
      <c r="Z2681" s="31"/>
    </row>
    <row r="2682" ht="22.5" customHeight="1">
      <c r="A2682" s="30" t="s">
        <v>18316</v>
      </c>
      <c r="B2682" s="31" t="s">
        <v>18317</v>
      </c>
      <c r="C2682" s="33"/>
      <c r="D2682" s="31" t="s">
        <v>18318</v>
      </c>
      <c r="E2682" s="31" t="s">
        <v>18319</v>
      </c>
      <c r="F2682" s="31" t="s">
        <v>18320</v>
      </c>
      <c r="G2682" s="31" t="s">
        <v>35</v>
      </c>
      <c r="H2682" s="31" t="s">
        <v>142</v>
      </c>
      <c r="I2682" s="31" t="s">
        <v>814</v>
      </c>
      <c r="J2682" s="31" t="s">
        <v>84</v>
      </c>
      <c r="K2682" s="31" t="s">
        <v>107</v>
      </c>
      <c r="L2682" s="31" t="s">
        <v>86</v>
      </c>
      <c r="M2682" s="39" t="s">
        <v>228</v>
      </c>
      <c r="N2682" s="31" t="s">
        <v>185</v>
      </c>
      <c r="O2682" s="31"/>
      <c r="P2682" s="31" t="s">
        <v>775</v>
      </c>
      <c r="Q2682" s="31"/>
      <c r="R2682" s="31" t="s">
        <v>93</v>
      </c>
      <c r="S2682" s="31" t="s">
        <v>94</v>
      </c>
      <c r="T2682" s="31" t="s">
        <v>18321</v>
      </c>
      <c r="U2682" s="31" t="s">
        <v>18322</v>
      </c>
      <c r="V2682" s="31"/>
      <c r="W2682" s="31"/>
      <c r="X2682" s="31"/>
      <c r="Y2682" s="31"/>
      <c r="Z2682" s="31"/>
    </row>
    <row r="2683" ht="22.5" customHeight="1">
      <c r="A2683" s="30" t="s">
        <v>18323</v>
      </c>
      <c r="B2683" s="31" t="s">
        <v>18324</v>
      </c>
      <c r="C2683" s="33"/>
      <c r="D2683" s="31" t="s">
        <v>18325</v>
      </c>
      <c r="E2683" s="31" t="s">
        <v>18326</v>
      </c>
      <c r="F2683" s="31" t="s">
        <v>18327</v>
      </c>
      <c r="G2683" s="31" t="s">
        <v>25</v>
      </c>
      <c r="H2683" s="31" t="s">
        <v>142</v>
      </c>
      <c r="I2683" s="31" t="s">
        <v>814</v>
      </c>
      <c r="J2683" s="31" t="s">
        <v>377</v>
      </c>
      <c r="K2683" s="31" t="s">
        <v>85</v>
      </c>
      <c r="L2683" s="31" t="s">
        <v>131</v>
      </c>
      <c r="M2683" s="31" t="s">
        <v>52</v>
      </c>
      <c r="N2683" s="31" t="s">
        <v>144</v>
      </c>
      <c r="O2683" s="31" t="s">
        <v>18328</v>
      </c>
      <c r="P2683" s="31" t="s">
        <v>503</v>
      </c>
      <c r="Q2683" s="31"/>
      <c r="R2683" s="31" t="s">
        <v>93</v>
      </c>
      <c r="S2683" s="31" t="s">
        <v>231</v>
      </c>
      <c r="T2683" s="31" t="s">
        <v>18329</v>
      </c>
      <c r="U2683" s="31" t="s">
        <v>18330</v>
      </c>
      <c r="V2683" s="30" t="s">
        <v>18331</v>
      </c>
      <c r="W2683" s="31" t="s">
        <v>890</v>
      </c>
      <c r="X2683" s="31"/>
      <c r="Y2683" s="31"/>
      <c r="Z2683" s="31"/>
    </row>
    <row r="2684" ht="22.5" customHeight="1">
      <c r="A2684" s="30" t="s">
        <v>18332</v>
      </c>
      <c r="B2684" s="31" t="s">
        <v>18333</v>
      </c>
      <c r="C2684" s="32" t="s">
        <v>18334</v>
      </c>
      <c r="D2684" s="31" t="s">
        <v>18335</v>
      </c>
      <c r="E2684" s="31" t="s">
        <v>18336</v>
      </c>
      <c r="F2684" s="31"/>
      <c r="G2684" s="31" t="s">
        <v>25</v>
      </c>
      <c r="H2684" s="31" t="s">
        <v>142</v>
      </c>
      <c r="I2684" s="31" t="s">
        <v>291</v>
      </c>
      <c r="J2684" s="31" t="s">
        <v>84</v>
      </c>
      <c r="K2684" s="31" t="s">
        <v>173</v>
      </c>
      <c r="L2684" s="31" t="s">
        <v>226</v>
      </c>
      <c r="M2684" s="31" t="s">
        <v>52</v>
      </c>
      <c r="N2684" s="31" t="s">
        <v>144</v>
      </c>
      <c r="O2684" s="31"/>
      <c r="P2684" s="31"/>
      <c r="Q2684" s="31"/>
      <c r="R2684" s="31"/>
      <c r="S2684" s="31"/>
      <c r="T2684" s="31" t="s">
        <v>18337</v>
      </c>
      <c r="U2684" s="31" t="s">
        <v>18338</v>
      </c>
      <c r="V2684" s="30" t="s">
        <v>18339</v>
      </c>
      <c r="W2684" s="31"/>
      <c r="X2684" s="31"/>
      <c r="Y2684" s="31"/>
      <c r="Z2684" s="31"/>
    </row>
    <row r="2685" ht="22.5" customHeight="1">
      <c r="A2685" s="30" t="s">
        <v>18340</v>
      </c>
      <c r="B2685" s="31" t="s">
        <v>18341</v>
      </c>
      <c r="C2685" s="33"/>
      <c r="D2685" s="31" t="s">
        <v>18342</v>
      </c>
      <c r="E2685" s="31" t="s">
        <v>18343</v>
      </c>
      <c r="F2685" s="31"/>
      <c r="G2685" s="31" t="s">
        <v>25</v>
      </c>
      <c r="H2685" s="31" t="s">
        <v>142</v>
      </c>
      <c r="I2685" s="31" t="s">
        <v>1290</v>
      </c>
      <c r="J2685" s="31" t="s">
        <v>84</v>
      </c>
      <c r="K2685" s="31"/>
      <c r="L2685" s="31"/>
      <c r="M2685" s="39" t="s">
        <v>228</v>
      </c>
      <c r="N2685" s="31" t="s">
        <v>185</v>
      </c>
      <c r="O2685" s="31"/>
      <c r="P2685" s="31"/>
      <c r="Q2685" s="31"/>
      <c r="R2685" s="31"/>
      <c r="S2685" s="31"/>
      <c r="T2685" s="31" t="s">
        <v>18344</v>
      </c>
      <c r="U2685" s="31" t="s">
        <v>18345</v>
      </c>
      <c r="V2685" s="31"/>
      <c r="W2685" s="31"/>
      <c r="X2685" s="31"/>
      <c r="Y2685" s="31"/>
      <c r="Z2685" s="31"/>
    </row>
    <row r="2686" ht="22.5" customHeight="1">
      <c r="A2686" s="30" t="s">
        <v>18346</v>
      </c>
      <c r="B2686" s="31" t="s">
        <v>18347</v>
      </c>
      <c r="C2686" s="33"/>
      <c r="D2686" s="31" t="s">
        <v>78</v>
      </c>
      <c r="E2686" s="31" t="s">
        <v>18348</v>
      </c>
      <c r="F2686" s="31"/>
      <c r="G2686" s="31" t="s">
        <v>2303</v>
      </c>
      <c r="H2686" s="31" t="s">
        <v>82</v>
      </c>
      <c r="I2686" s="31"/>
      <c r="J2686" s="31"/>
      <c r="K2686" s="31"/>
      <c r="L2686" s="31"/>
      <c r="M2686" s="31"/>
      <c r="N2686" s="31"/>
      <c r="O2686" s="31"/>
      <c r="P2686" s="31"/>
      <c r="Q2686" s="31"/>
      <c r="R2686" s="31"/>
      <c r="S2686" s="31"/>
      <c r="T2686" s="31"/>
      <c r="U2686" s="31" t="s">
        <v>18349</v>
      </c>
      <c r="V2686" s="31"/>
      <c r="W2686" s="31"/>
      <c r="X2686" s="31"/>
      <c r="Y2686" s="31"/>
      <c r="Z2686" s="31"/>
    </row>
    <row r="2687" ht="22.5" customHeight="1">
      <c r="A2687" s="30" t="s">
        <v>18350</v>
      </c>
      <c r="B2687" s="31" t="s">
        <v>18351</v>
      </c>
      <c r="C2687" s="33"/>
      <c r="D2687" s="31" t="s">
        <v>18352</v>
      </c>
      <c r="E2687" s="31" t="s">
        <v>18353</v>
      </c>
      <c r="F2687" s="31"/>
      <c r="G2687" s="31" t="s">
        <v>68</v>
      </c>
      <c r="H2687" s="31" t="s">
        <v>142</v>
      </c>
      <c r="I2687" s="31" t="s">
        <v>183</v>
      </c>
      <c r="J2687" s="31" t="s">
        <v>184</v>
      </c>
      <c r="K2687" s="31" t="s">
        <v>173</v>
      </c>
      <c r="L2687" s="31" t="s">
        <v>226</v>
      </c>
      <c r="M2687" s="31" t="s">
        <v>88</v>
      </c>
      <c r="N2687" s="31" t="s">
        <v>89</v>
      </c>
      <c r="O2687" s="31"/>
      <c r="P2687" s="31"/>
      <c r="Q2687" s="31"/>
      <c r="R2687" s="31"/>
      <c r="S2687" s="31"/>
      <c r="T2687" s="31" t="s">
        <v>18354</v>
      </c>
      <c r="U2687" s="31" t="s">
        <v>18355</v>
      </c>
      <c r="V2687" s="31"/>
      <c r="W2687" s="31"/>
      <c r="X2687" s="31"/>
      <c r="Y2687" s="31"/>
      <c r="Z2687" s="31"/>
    </row>
    <row r="2688" ht="22.5" customHeight="1">
      <c r="A2688" s="30" t="s">
        <v>18356</v>
      </c>
      <c r="B2688" s="31" t="s">
        <v>18357</v>
      </c>
      <c r="C2688" s="33"/>
      <c r="D2688" s="31" t="s">
        <v>18358</v>
      </c>
      <c r="E2688" s="31" t="s">
        <v>18359</v>
      </c>
      <c r="F2688" s="31" t="s">
        <v>18360</v>
      </c>
      <c r="G2688" s="31" t="s">
        <v>30</v>
      </c>
      <c r="H2688" s="31" t="s">
        <v>142</v>
      </c>
      <c r="I2688" s="31" t="s">
        <v>1290</v>
      </c>
      <c r="J2688" s="31" t="s">
        <v>84</v>
      </c>
      <c r="K2688" s="31" t="s">
        <v>173</v>
      </c>
      <c r="L2688" s="31" t="s">
        <v>280</v>
      </c>
      <c r="M2688" s="31" t="s">
        <v>542</v>
      </c>
      <c r="N2688" s="31" t="s">
        <v>210</v>
      </c>
      <c r="O2688" s="31" t="s">
        <v>18361</v>
      </c>
      <c r="P2688" s="31"/>
      <c r="Q2688" s="31"/>
      <c r="R2688" s="31" t="s">
        <v>93</v>
      </c>
      <c r="S2688" s="31" t="s">
        <v>231</v>
      </c>
      <c r="T2688" s="31" t="s">
        <v>18362</v>
      </c>
      <c r="U2688" s="31" t="s">
        <v>18363</v>
      </c>
      <c r="V2688" s="31"/>
      <c r="W2688" s="31"/>
      <c r="X2688" s="31"/>
      <c r="Y2688" s="31"/>
      <c r="Z2688" s="31"/>
    </row>
    <row r="2689" ht="22.5" customHeight="1">
      <c r="A2689" s="30" t="s">
        <v>18364</v>
      </c>
      <c r="B2689" s="31" t="s">
        <v>18365</v>
      </c>
      <c r="C2689" s="33"/>
      <c r="D2689" s="31" t="s">
        <v>18366</v>
      </c>
      <c r="E2689" s="31" t="s">
        <v>18367</v>
      </c>
      <c r="F2689" s="31"/>
      <c r="G2689" s="31" t="s">
        <v>35</v>
      </c>
      <c r="H2689" s="31" t="s">
        <v>142</v>
      </c>
      <c r="I2689" s="31"/>
      <c r="J2689" s="31"/>
      <c r="K2689" s="31"/>
      <c r="L2689" s="31"/>
      <c r="M2689" s="31"/>
      <c r="N2689" s="31"/>
      <c r="O2689" s="31"/>
      <c r="P2689" s="31"/>
      <c r="Q2689" s="31"/>
      <c r="R2689" s="31"/>
      <c r="S2689" s="31"/>
      <c r="T2689" s="31" t="s">
        <v>18368</v>
      </c>
      <c r="U2689" s="31" t="s">
        <v>18369</v>
      </c>
      <c r="V2689" s="31"/>
      <c r="W2689" s="31"/>
      <c r="X2689" s="31"/>
      <c r="Y2689" s="31"/>
      <c r="Z2689" s="31"/>
    </row>
    <row r="2690" ht="22.5" customHeight="1">
      <c r="A2690" s="30" t="s">
        <v>18370</v>
      </c>
      <c r="B2690" s="31" t="s">
        <v>5479</v>
      </c>
      <c r="C2690" s="33"/>
      <c r="D2690" s="31" t="s">
        <v>18371</v>
      </c>
      <c r="E2690" s="31" t="s">
        <v>18372</v>
      </c>
      <c r="F2690" s="31"/>
      <c r="G2690" s="31" t="s">
        <v>30</v>
      </c>
      <c r="H2690" s="31" t="s">
        <v>129</v>
      </c>
      <c r="I2690" s="31" t="s">
        <v>5330</v>
      </c>
      <c r="J2690" s="31" t="s">
        <v>84</v>
      </c>
      <c r="K2690" s="31" t="s">
        <v>173</v>
      </c>
      <c r="L2690" s="31" t="s">
        <v>280</v>
      </c>
      <c r="M2690" s="31" t="s">
        <v>41</v>
      </c>
      <c r="N2690" s="31" t="s">
        <v>120</v>
      </c>
      <c r="O2690" s="31" t="s">
        <v>15646</v>
      </c>
      <c r="P2690" s="31" t="s">
        <v>399</v>
      </c>
      <c r="Q2690" s="31"/>
      <c r="R2690" s="31"/>
      <c r="S2690" s="31" t="s">
        <v>619</v>
      </c>
      <c r="T2690" s="31" t="s">
        <v>5084</v>
      </c>
      <c r="U2690" s="31" t="s">
        <v>18373</v>
      </c>
      <c r="V2690" s="30" t="s">
        <v>18374</v>
      </c>
      <c r="W2690" s="31"/>
      <c r="X2690" s="31"/>
      <c r="Y2690" s="31"/>
      <c r="Z2690" s="31"/>
    </row>
    <row r="2691" ht="22.5" customHeight="1">
      <c r="A2691" s="30" t="s">
        <v>18375</v>
      </c>
      <c r="B2691" s="31" t="s">
        <v>18376</v>
      </c>
      <c r="C2691" s="33"/>
      <c r="D2691" s="31" t="s">
        <v>18377</v>
      </c>
      <c r="E2691" s="31" t="s">
        <v>18378</v>
      </c>
      <c r="F2691" s="31"/>
      <c r="G2691" s="31" t="s">
        <v>30</v>
      </c>
      <c r="H2691" s="31" t="s">
        <v>129</v>
      </c>
      <c r="I2691" s="31" t="s">
        <v>490</v>
      </c>
      <c r="J2691" s="31" t="s">
        <v>84</v>
      </c>
      <c r="K2691" s="31" t="s">
        <v>107</v>
      </c>
      <c r="L2691" s="31" t="s">
        <v>86</v>
      </c>
      <c r="M2691" s="31" t="s">
        <v>185</v>
      </c>
      <c r="N2691" s="31" t="s">
        <v>101</v>
      </c>
      <c r="O2691" s="31"/>
      <c r="P2691" s="31" t="s">
        <v>186</v>
      </c>
      <c r="Q2691" s="31"/>
      <c r="R2691" s="31"/>
      <c r="S2691" s="31"/>
      <c r="T2691" s="31" t="s">
        <v>18379</v>
      </c>
      <c r="U2691" s="31" t="s">
        <v>18380</v>
      </c>
      <c r="V2691" s="30" t="s">
        <v>18381</v>
      </c>
      <c r="W2691" s="31"/>
      <c r="X2691" s="31"/>
      <c r="Y2691" s="31"/>
      <c r="Z2691" s="31"/>
    </row>
    <row r="2692" ht="22.5" customHeight="1">
      <c r="A2692" s="30" t="s">
        <v>18382</v>
      </c>
      <c r="B2692" s="31" t="s">
        <v>18383</v>
      </c>
      <c r="C2692" s="33"/>
      <c r="D2692" s="31" t="s">
        <v>78</v>
      </c>
      <c r="E2692" s="31" t="s">
        <v>18384</v>
      </c>
      <c r="F2692" s="31" t="s">
        <v>18385</v>
      </c>
      <c r="G2692" s="31" t="s">
        <v>30</v>
      </c>
      <c r="H2692" s="31" t="s">
        <v>82</v>
      </c>
      <c r="I2692" s="31" t="s">
        <v>4889</v>
      </c>
      <c r="J2692" s="31" t="s">
        <v>84</v>
      </c>
      <c r="K2692" s="31" t="s">
        <v>107</v>
      </c>
      <c r="L2692" s="31" t="s">
        <v>280</v>
      </c>
      <c r="M2692" s="31" t="s">
        <v>185</v>
      </c>
      <c r="N2692" s="31" t="s">
        <v>41</v>
      </c>
      <c r="O2692" s="31"/>
      <c r="P2692" s="31" t="s">
        <v>15103</v>
      </c>
      <c r="Q2692" s="31"/>
      <c r="R2692" s="31" t="s">
        <v>93</v>
      </c>
      <c r="S2692" s="31" t="s">
        <v>18386</v>
      </c>
      <c r="T2692" s="31" t="s">
        <v>18387</v>
      </c>
      <c r="U2692" s="31" t="s">
        <v>18388</v>
      </c>
      <c r="V2692" s="31"/>
      <c r="W2692" s="31"/>
      <c r="X2692" s="31"/>
      <c r="Y2692" s="31"/>
      <c r="Z2692" s="31"/>
    </row>
    <row r="2693" ht="22.5" customHeight="1">
      <c r="A2693" s="30" t="s">
        <v>18389</v>
      </c>
      <c r="B2693" s="31" t="s">
        <v>18390</v>
      </c>
      <c r="C2693" s="33"/>
      <c r="D2693" s="31" t="s">
        <v>18391</v>
      </c>
      <c r="E2693" s="31" t="s">
        <v>18392</v>
      </c>
      <c r="F2693" s="31" t="s">
        <v>18393</v>
      </c>
      <c r="G2693" s="31"/>
      <c r="H2693" s="31"/>
      <c r="I2693" s="31"/>
      <c r="J2693" s="31"/>
      <c r="K2693" s="31"/>
      <c r="L2693" s="31"/>
      <c r="M2693" s="31"/>
      <c r="N2693" s="31"/>
      <c r="O2693" s="31"/>
      <c r="P2693" s="31"/>
      <c r="Q2693" s="31"/>
      <c r="R2693" s="31" t="s">
        <v>93</v>
      </c>
      <c r="S2693" s="31" t="s">
        <v>514</v>
      </c>
      <c r="T2693" s="31"/>
      <c r="U2693" s="31" t="s">
        <v>18394</v>
      </c>
      <c r="V2693" s="31"/>
      <c r="W2693" s="31" t="s">
        <v>18395</v>
      </c>
      <c r="X2693" s="31"/>
      <c r="Y2693" s="31"/>
      <c r="Z2693" s="31"/>
    </row>
    <row r="2694" ht="22.5" customHeight="1">
      <c r="A2694" s="30" t="s">
        <v>18396</v>
      </c>
      <c r="B2694" s="31" t="s">
        <v>18397</v>
      </c>
      <c r="C2694" s="33"/>
      <c r="D2694" s="31" t="s">
        <v>18398</v>
      </c>
      <c r="E2694" s="31" t="s">
        <v>18399</v>
      </c>
      <c r="F2694" s="31" t="s">
        <v>18400</v>
      </c>
      <c r="G2694" s="31" t="s">
        <v>23</v>
      </c>
      <c r="H2694" s="31" t="s">
        <v>142</v>
      </c>
      <c r="I2694" s="31" t="s">
        <v>18134</v>
      </c>
      <c r="J2694" s="31" t="s">
        <v>377</v>
      </c>
      <c r="K2694" s="31" t="s">
        <v>85</v>
      </c>
      <c r="L2694" s="31" t="s">
        <v>86</v>
      </c>
      <c r="M2694" s="31" t="s">
        <v>41</v>
      </c>
      <c r="N2694" s="31" t="s">
        <v>120</v>
      </c>
      <c r="O2694" s="31"/>
      <c r="P2694" s="31"/>
      <c r="Q2694" s="31"/>
      <c r="R2694" s="31" t="s">
        <v>93</v>
      </c>
      <c r="S2694" s="31" t="s">
        <v>94</v>
      </c>
      <c r="T2694" s="31" t="s">
        <v>18401</v>
      </c>
      <c r="U2694" s="31" t="s">
        <v>18402</v>
      </c>
      <c r="V2694" s="31"/>
      <c r="W2694" s="31"/>
      <c r="X2694" s="31"/>
      <c r="Y2694" s="31"/>
      <c r="Z2694" s="31"/>
    </row>
    <row r="2695" ht="22.5" customHeight="1">
      <c r="A2695" s="30" t="s">
        <v>18403</v>
      </c>
      <c r="B2695" s="31" t="s">
        <v>18404</v>
      </c>
      <c r="C2695" s="33"/>
      <c r="D2695" s="31" t="s">
        <v>18405</v>
      </c>
      <c r="E2695" s="31" t="s">
        <v>18406</v>
      </c>
      <c r="F2695" s="31"/>
      <c r="G2695" s="31" t="s">
        <v>23</v>
      </c>
      <c r="H2695" s="31" t="s">
        <v>142</v>
      </c>
      <c r="I2695" s="31" t="s">
        <v>1242</v>
      </c>
      <c r="J2695" s="31" t="s">
        <v>84</v>
      </c>
      <c r="K2695" s="31"/>
      <c r="L2695" s="31"/>
      <c r="M2695" s="31" t="s">
        <v>41</v>
      </c>
      <c r="N2695" s="31" t="s">
        <v>120</v>
      </c>
      <c r="O2695" s="31"/>
      <c r="P2695" s="31"/>
      <c r="Q2695" s="31"/>
      <c r="R2695" s="31"/>
      <c r="S2695" s="31"/>
      <c r="T2695" s="31" t="s">
        <v>18407</v>
      </c>
      <c r="U2695" s="31" t="s">
        <v>18408</v>
      </c>
      <c r="V2695" s="31"/>
      <c r="W2695" s="31"/>
      <c r="X2695" s="31"/>
      <c r="Y2695" s="31"/>
      <c r="Z2695" s="31"/>
    </row>
    <row r="2696" ht="22.5" customHeight="1">
      <c r="A2696" s="30" t="s">
        <v>18409</v>
      </c>
      <c r="B2696" s="31" t="s">
        <v>18410</v>
      </c>
      <c r="C2696" s="33"/>
      <c r="D2696" s="31" t="s">
        <v>18411</v>
      </c>
      <c r="E2696" s="31" t="s">
        <v>18412</v>
      </c>
      <c r="F2696" s="31" t="s">
        <v>18413</v>
      </c>
      <c r="G2696" s="31" t="s">
        <v>25</v>
      </c>
      <c r="H2696" s="31" t="s">
        <v>142</v>
      </c>
      <c r="I2696" s="31" t="s">
        <v>1034</v>
      </c>
      <c r="J2696" s="31" t="s">
        <v>84</v>
      </c>
      <c r="K2696" s="31" t="s">
        <v>85</v>
      </c>
      <c r="L2696" s="31" t="s">
        <v>280</v>
      </c>
      <c r="M2696" s="31" t="s">
        <v>52</v>
      </c>
      <c r="N2696" s="31" t="s">
        <v>144</v>
      </c>
      <c r="O2696" s="31"/>
      <c r="P2696" s="31"/>
      <c r="Q2696" s="31"/>
      <c r="R2696" s="31" t="s">
        <v>93</v>
      </c>
      <c r="S2696" s="31" t="s">
        <v>94</v>
      </c>
      <c r="T2696" s="31" t="s">
        <v>18414</v>
      </c>
      <c r="U2696" s="31" t="s">
        <v>18415</v>
      </c>
      <c r="V2696" s="31"/>
      <c r="W2696" s="31"/>
      <c r="X2696" s="31"/>
      <c r="Y2696" s="31"/>
      <c r="Z2696" s="31"/>
    </row>
    <row r="2697" ht="22.5" customHeight="1">
      <c r="A2697" s="30" t="s">
        <v>18416</v>
      </c>
      <c r="B2697" s="31" t="s">
        <v>18417</v>
      </c>
      <c r="C2697" s="33"/>
      <c r="D2697" s="31" t="s">
        <v>18418</v>
      </c>
      <c r="E2697" s="31" t="s">
        <v>18419</v>
      </c>
      <c r="F2697" s="31"/>
      <c r="G2697" s="31" t="s">
        <v>25</v>
      </c>
      <c r="H2697" s="31" t="s">
        <v>142</v>
      </c>
      <c r="I2697" s="31" t="s">
        <v>264</v>
      </c>
      <c r="J2697" s="31" t="s">
        <v>84</v>
      </c>
      <c r="K2697" s="31"/>
      <c r="L2697" s="31"/>
      <c r="M2697" s="31" t="s">
        <v>88</v>
      </c>
      <c r="N2697" s="31" t="s">
        <v>89</v>
      </c>
      <c r="O2697" s="31"/>
      <c r="P2697" s="31"/>
      <c r="Q2697" s="31"/>
      <c r="R2697" s="31"/>
      <c r="S2697" s="31"/>
      <c r="T2697" s="31" t="s">
        <v>18420</v>
      </c>
      <c r="U2697" s="31" t="s">
        <v>18421</v>
      </c>
      <c r="V2697" s="31"/>
      <c r="W2697" s="31"/>
      <c r="X2697" s="31"/>
      <c r="Y2697" s="31"/>
      <c r="Z2697" s="31"/>
    </row>
    <row r="2698" ht="22.5" customHeight="1">
      <c r="A2698" s="30" t="s">
        <v>18422</v>
      </c>
      <c r="B2698" s="31" t="s">
        <v>18423</v>
      </c>
      <c r="C2698" s="33"/>
      <c r="D2698" s="31" t="s">
        <v>18424</v>
      </c>
      <c r="E2698" s="31" t="s">
        <v>18425</v>
      </c>
      <c r="F2698" s="30" t="s">
        <v>18426</v>
      </c>
      <c r="G2698" s="31" t="s">
        <v>37</v>
      </c>
      <c r="H2698" s="31" t="s">
        <v>142</v>
      </c>
      <c r="I2698" s="31" t="s">
        <v>1276</v>
      </c>
      <c r="J2698" s="31" t="s">
        <v>84</v>
      </c>
      <c r="K2698" s="31" t="s">
        <v>107</v>
      </c>
      <c r="L2698" s="31" t="s">
        <v>86</v>
      </c>
      <c r="M2698" s="31" t="s">
        <v>52</v>
      </c>
      <c r="N2698" s="31" t="s">
        <v>144</v>
      </c>
      <c r="O2698" s="31"/>
      <c r="P2698" s="31"/>
      <c r="Q2698" s="31"/>
      <c r="R2698" s="31" t="s">
        <v>93</v>
      </c>
      <c r="S2698" s="31" t="s">
        <v>94</v>
      </c>
      <c r="T2698" s="31" t="s">
        <v>18427</v>
      </c>
      <c r="U2698" s="31" t="s">
        <v>18428</v>
      </c>
      <c r="V2698" s="31"/>
      <c r="W2698" s="31"/>
      <c r="X2698" s="31"/>
      <c r="Y2698" s="31"/>
      <c r="Z2698" s="31"/>
    </row>
    <row r="2699" ht="22.5" customHeight="1">
      <c r="A2699" s="30" t="s">
        <v>18429</v>
      </c>
      <c r="B2699" s="31" t="s">
        <v>18430</v>
      </c>
      <c r="C2699" s="33"/>
      <c r="D2699" s="31" t="s">
        <v>18431</v>
      </c>
      <c r="E2699" s="31" t="s">
        <v>18432</v>
      </c>
      <c r="F2699" s="31" t="s">
        <v>18433</v>
      </c>
      <c r="G2699" s="31" t="s">
        <v>37</v>
      </c>
      <c r="H2699" s="31" t="s">
        <v>142</v>
      </c>
      <c r="I2699" s="31" t="s">
        <v>264</v>
      </c>
      <c r="J2699" s="31" t="s">
        <v>84</v>
      </c>
      <c r="K2699" s="31" t="s">
        <v>173</v>
      </c>
      <c r="L2699" s="31" t="s">
        <v>226</v>
      </c>
      <c r="M2699" s="31" t="s">
        <v>41</v>
      </c>
      <c r="N2699" s="31" t="s">
        <v>120</v>
      </c>
      <c r="O2699" s="31"/>
      <c r="P2699" s="31" t="s">
        <v>480</v>
      </c>
      <c r="Q2699" s="31"/>
      <c r="R2699" s="31"/>
      <c r="S2699" s="31"/>
      <c r="T2699" s="31" t="s">
        <v>18434</v>
      </c>
      <c r="U2699" s="31" t="s">
        <v>18435</v>
      </c>
      <c r="V2699" s="31"/>
      <c r="W2699" s="31"/>
      <c r="X2699" s="31"/>
      <c r="Y2699" s="31"/>
      <c r="Z2699" s="31"/>
    </row>
    <row r="2700" ht="22.5" customHeight="1">
      <c r="A2700" s="30" t="s">
        <v>18436</v>
      </c>
      <c r="B2700" s="31" t="s">
        <v>1301</v>
      </c>
      <c r="C2700" s="33"/>
      <c r="D2700" s="31" t="s">
        <v>18437</v>
      </c>
      <c r="E2700" s="31" t="s">
        <v>18438</v>
      </c>
      <c r="F2700" s="31" t="s">
        <v>18439</v>
      </c>
      <c r="G2700" s="31" t="s">
        <v>25</v>
      </c>
      <c r="H2700" s="31" t="s">
        <v>142</v>
      </c>
      <c r="I2700" s="31" t="s">
        <v>814</v>
      </c>
      <c r="J2700" s="31" t="s">
        <v>84</v>
      </c>
      <c r="K2700" s="31" t="s">
        <v>85</v>
      </c>
      <c r="L2700" s="31" t="s">
        <v>280</v>
      </c>
      <c r="M2700" s="31" t="s">
        <v>344</v>
      </c>
      <c r="N2700" s="31" t="s">
        <v>190</v>
      </c>
      <c r="O2700" s="31"/>
      <c r="P2700" s="31" t="s">
        <v>436</v>
      </c>
      <c r="Q2700" s="30" t="s">
        <v>17402</v>
      </c>
      <c r="R2700" s="31" t="s">
        <v>93</v>
      </c>
      <c r="S2700" s="31" t="s">
        <v>842</v>
      </c>
      <c r="T2700" s="31" t="s">
        <v>18440</v>
      </c>
      <c r="U2700" s="31" t="s">
        <v>18441</v>
      </c>
      <c r="V2700" s="31"/>
      <c r="W2700" s="31"/>
      <c r="X2700" s="31"/>
      <c r="Y2700" s="31"/>
      <c r="Z2700" s="31"/>
    </row>
    <row r="2701" ht="22.5" customHeight="1">
      <c r="A2701" s="30" t="s">
        <v>18442</v>
      </c>
      <c r="B2701" s="31" t="s">
        <v>18443</v>
      </c>
      <c r="C2701" s="33"/>
      <c r="D2701" s="31" t="s">
        <v>18444</v>
      </c>
      <c r="E2701" s="31" t="s">
        <v>18445</v>
      </c>
      <c r="F2701" s="31" t="s">
        <v>18446</v>
      </c>
      <c r="G2701" s="31" t="s">
        <v>68</v>
      </c>
      <c r="H2701" s="31" t="s">
        <v>142</v>
      </c>
      <c r="I2701" s="31" t="s">
        <v>814</v>
      </c>
      <c r="J2701" s="31" t="s">
        <v>84</v>
      </c>
      <c r="K2701" s="31" t="s">
        <v>107</v>
      </c>
      <c r="L2701" s="31" t="s">
        <v>86</v>
      </c>
      <c r="M2701" s="31" t="s">
        <v>120</v>
      </c>
      <c r="N2701" s="31" t="s">
        <v>88</v>
      </c>
      <c r="O2701" s="31" t="s">
        <v>18447</v>
      </c>
      <c r="P2701" s="31" t="s">
        <v>2938</v>
      </c>
      <c r="Q2701" s="30" t="s">
        <v>13959</v>
      </c>
      <c r="R2701" s="31" t="s">
        <v>93</v>
      </c>
      <c r="S2701" s="31" t="s">
        <v>18448</v>
      </c>
      <c r="T2701" s="31" t="s">
        <v>18449</v>
      </c>
      <c r="U2701" s="31" t="s">
        <v>18450</v>
      </c>
      <c r="V2701" s="31"/>
      <c r="W2701" s="31"/>
      <c r="X2701" s="31"/>
      <c r="Y2701" s="31"/>
      <c r="Z2701" s="31"/>
    </row>
    <row r="2702" ht="22.5" customHeight="1">
      <c r="A2702" s="30" t="s">
        <v>18451</v>
      </c>
      <c r="B2702" s="31" t="s">
        <v>18452</v>
      </c>
      <c r="C2702" s="33"/>
      <c r="D2702" s="31" t="s">
        <v>18453</v>
      </c>
      <c r="E2702" s="31" t="s">
        <v>18454</v>
      </c>
      <c r="F2702" s="31"/>
      <c r="G2702" s="31" t="s">
        <v>25</v>
      </c>
      <c r="H2702" s="31" t="s">
        <v>142</v>
      </c>
      <c r="I2702" s="31" t="s">
        <v>291</v>
      </c>
      <c r="J2702" s="31" t="s">
        <v>84</v>
      </c>
      <c r="K2702" s="31"/>
      <c r="L2702" s="31"/>
      <c r="M2702" s="31" t="s">
        <v>88</v>
      </c>
      <c r="N2702" s="31" t="s">
        <v>89</v>
      </c>
      <c r="O2702" s="31"/>
      <c r="P2702" s="31"/>
      <c r="Q2702" s="31"/>
      <c r="R2702" s="31"/>
      <c r="S2702" s="31"/>
      <c r="T2702" s="31" t="s">
        <v>18455</v>
      </c>
      <c r="U2702" s="31" t="s">
        <v>18456</v>
      </c>
      <c r="V2702" s="31"/>
      <c r="W2702" s="31"/>
      <c r="X2702" s="31"/>
      <c r="Y2702" s="31"/>
      <c r="Z2702" s="31"/>
    </row>
    <row r="2703" ht="22.5" customHeight="1">
      <c r="A2703" s="30" t="s">
        <v>18457</v>
      </c>
      <c r="B2703" s="31" t="s">
        <v>18458</v>
      </c>
      <c r="C2703" s="33"/>
      <c r="D2703" s="31" t="s">
        <v>18459</v>
      </c>
      <c r="E2703" s="31" t="s">
        <v>18460</v>
      </c>
      <c r="F2703" s="31"/>
      <c r="G2703" s="31" t="s">
        <v>68</v>
      </c>
      <c r="H2703" s="31" t="s">
        <v>142</v>
      </c>
      <c r="I2703" s="31"/>
      <c r="J2703" s="31"/>
      <c r="K2703" s="31"/>
      <c r="L2703" s="31"/>
      <c r="M2703" s="31"/>
      <c r="N2703" s="31"/>
      <c r="O2703" s="31"/>
      <c r="P2703" s="31"/>
      <c r="Q2703" s="31"/>
      <c r="R2703" s="31"/>
      <c r="S2703" s="31"/>
      <c r="T2703" s="31" t="s">
        <v>18461</v>
      </c>
      <c r="U2703" s="31" t="s">
        <v>18462</v>
      </c>
      <c r="V2703" s="31"/>
      <c r="W2703" s="31"/>
      <c r="X2703" s="31"/>
      <c r="Y2703" s="31"/>
      <c r="Z2703" s="31"/>
    </row>
    <row r="2704" ht="22.5" customHeight="1">
      <c r="A2704" s="30" t="s">
        <v>18463</v>
      </c>
      <c r="B2704" s="31" t="s">
        <v>18464</v>
      </c>
      <c r="C2704" s="33"/>
      <c r="D2704" s="31" t="s">
        <v>18465</v>
      </c>
      <c r="E2704" s="31" t="s">
        <v>18466</v>
      </c>
      <c r="F2704" s="31"/>
      <c r="G2704" s="31" t="s">
        <v>25</v>
      </c>
      <c r="H2704" s="31" t="s">
        <v>142</v>
      </c>
      <c r="I2704" s="31" t="s">
        <v>877</v>
      </c>
      <c r="J2704" s="31" t="s">
        <v>84</v>
      </c>
      <c r="K2704" s="31"/>
      <c r="L2704" s="31"/>
      <c r="M2704" s="31" t="s">
        <v>88</v>
      </c>
      <c r="N2704" s="31" t="s">
        <v>101</v>
      </c>
      <c r="O2704" s="31"/>
      <c r="P2704" s="31"/>
      <c r="Q2704" s="31"/>
      <c r="R2704" s="31"/>
      <c r="S2704" s="31"/>
      <c r="T2704" s="31" t="s">
        <v>18467</v>
      </c>
      <c r="U2704" s="31" t="s">
        <v>18468</v>
      </c>
      <c r="V2704" s="31"/>
      <c r="W2704" s="31"/>
      <c r="X2704" s="31"/>
      <c r="Y2704" s="31"/>
      <c r="Z2704" s="31"/>
    </row>
    <row r="2705" ht="22.5" customHeight="1">
      <c r="A2705" s="30" t="s">
        <v>18469</v>
      </c>
      <c r="B2705" s="31" t="s">
        <v>18470</v>
      </c>
      <c r="C2705" s="33"/>
      <c r="D2705" s="31" t="s">
        <v>18471</v>
      </c>
      <c r="E2705" s="31" t="s">
        <v>18472</v>
      </c>
      <c r="F2705" s="31"/>
      <c r="G2705" s="31" t="s">
        <v>25</v>
      </c>
      <c r="H2705" s="31" t="s">
        <v>129</v>
      </c>
      <c r="I2705" s="31" t="s">
        <v>18473</v>
      </c>
      <c r="J2705" s="31" t="s">
        <v>84</v>
      </c>
      <c r="K2705" s="31" t="s">
        <v>85</v>
      </c>
      <c r="L2705" s="31" t="s">
        <v>654</v>
      </c>
      <c r="M2705" s="31" t="s">
        <v>502</v>
      </c>
      <c r="N2705" s="31" t="s">
        <v>344</v>
      </c>
      <c r="O2705" s="31"/>
      <c r="P2705" s="31" t="s">
        <v>675</v>
      </c>
      <c r="Q2705" s="31"/>
      <c r="R2705" s="31"/>
      <c r="S2705" s="31" t="s">
        <v>133</v>
      </c>
      <c r="T2705" s="31" t="s">
        <v>18474</v>
      </c>
      <c r="U2705" s="31" t="s">
        <v>18475</v>
      </c>
      <c r="V2705" s="30" t="s">
        <v>18476</v>
      </c>
      <c r="W2705" s="31"/>
      <c r="X2705" s="31"/>
      <c r="Y2705" s="31"/>
      <c r="Z2705" s="31"/>
    </row>
    <row r="2706" ht="22.5" customHeight="1">
      <c r="A2706" s="30" t="s">
        <v>18477</v>
      </c>
      <c r="B2706" s="31" t="s">
        <v>18478</v>
      </c>
      <c r="C2706" s="33"/>
      <c r="D2706" s="31" t="s">
        <v>78</v>
      </c>
      <c r="E2706" s="31" t="s">
        <v>18479</v>
      </c>
      <c r="F2706" s="31" t="s">
        <v>18480</v>
      </c>
      <c r="G2706" s="31" t="s">
        <v>25</v>
      </c>
      <c r="H2706" s="31" t="s">
        <v>82</v>
      </c>
      <c r="I2706" s="31" t="s">
        <v>490</v>
      </c>
      <c r="J2706" s="31" t="s">
        <v>84</v>
      </c>
      <c r="K2706" s="31" t="s">
        <v>107</v>
      </c>
      <c r="L2706" s="31" t="s">
        <v>280</v>
      </c>
      <c r="M2706" s="31" t="s">
        <v>120</v>
      </c>
      <c r="N2706" s="31" t="s">
        <v>88</v>
      </c>
      <c r="O2706" s="31"/>
      <c r="P2706" s="31" t="s">
        <v>1259</v>
      </c>
      <c r="Q2706" s="31"/>
      <c r="R2706" s="31"/>
      <c r="S2706" s="31" t="s">
        <v>2145</v>
      </c>
      <c r="T2706" s="31" t="s">
        <v>18481</v>
      </c>
      <c r="U2706" s="31" t="s">
        <v>18482</v>
      </c>
      <c r="V2706" s="31"/>
      <c r="W2706" s="31"/>
      <c r="X2706" s="31"/>
      <c r="Y2706" s="31"/>
      <c r="Z2706" s="31"/>
    </row>
    <row r="2707" ht="22.5" customHeight="1">
      <c r="A2707" s="30" t="s">
        <v>18483</v>
      </c>
      <c r="B2707" s="31" t="s">
        <v>18484</v>
      </c>
      <c r="C2707" s="33"/>
      <c r="D2707" s="31" t="s">
        <v>78</v>
      </c>
      <c r="E2707" s="31" t="s">
        <v>18485</v>
      </c>
      <c r="F2707" s="31"/>
      <c r="G2707" s="31" t="s">
        <v>25</v>
      </c>
      <c r="H2707" s="31" t="s">
        <v>82</v>
      </c>
      <c r="I2707" s="31" t="s">
        <v>83</v>
      </c>
      <c r="J2707" s="31" t="s">
        <v>84</v>
      </c>
      <c r="K2707" s="31" t="s">
        <v>107</v>
      </c>
      <c r="L2707" s="31" t="s">
        <v>280</v>
      </c>
      <c r="M2707" s="31" t="s">
        <v>120</v>
      </c>
      <c r="N2707" s="31" t="s">
        <v>88</v>
      </c>
      <c r="O2707" s="31"/>
      <c r="P2707" s="31" t="s">
        <v>628</v>
      </c>
      <c r="Q2707" s="31"/>
      <c r="R2707" s="31"/>
      <c r="S2707" s="31"/>
      <c r="T2707" s="31" t="s">
        <v>666</v>
      </c>
      <c r="U2707" s="31" t="s">
        <v>18486</v>
      </c>
      <c r="V2707" s="30" t="s">
        <v>18487</v>
      </c>
      <c r="W2707" s="31"/>
      <c r="X2707" s="31"/>
      <c r="Y2707" s="31"/>
      <c r="Z2707" s="31"/>
    </row>
    <row r="2708" ht="22.5" customHeight="1">
      <c r="A2708" s="30" t="s">
        <v>18488</v>
      </c>
      <c r="B2708" s="31" t="s">
        <v>18489</v>
      </c>
      <c r="C2708" s="33"/>
      <c r="D2708" s="31" t="s">
        <v>78</v>
      </c>
      <c r="E2708" s="31" t="s">
        <v>18490</v>
      </c>
      <c r="F2708" s="31"/>
      <c r="G2708" s="31" t="s">
        <v>25</v>
      </c>
      <c r="H2708" s="31" t="s">
        <v>82</v>
      </c>
      <c r="I2708" s="31" t="s">
        <v>585</v>
      </c>
      <c r="J2708" s="31" t="s">
        <v>84</v>
      </c>
      <c r="K2708" s="31" t="s">
        <v>173</v>
      </c>
      <c r="L2708" s="31" t="s">
        <v>86</v>
      </c>
      <c r="M2708" s="31" t="s">
        <v>41</v>
      </c>
      <c r="N2708" s="31" t="s">
        <v>120</v>
      </c>
      <c r="O2708" s="31"/>
      <c r="P2708" s="31" t="s">
        <v>399</v>
      </c>
      <c r="Q2708" s="31"/>
      <c r="R2708" s="31"/>
      <c r="S2708" s="31" t="s">
        <v>133</v>
      </c>
      <c r="T2708" s="31" t="s">
        <v>18491</v>
      </c>
      <c r="U2708" s="31" t="s">
        <v>18492</v>
      </c>
      <c r="V2708" s="30" t="s">
        <v>18493</v>
      </c>
      <c r="W2708" s="31"/>
      <c r="X2708" s="31"/>
      <c r="Y2708" s="31"/>
      <c r="Z2708" s="31"/>
    </row>
    <row r="2709" ht="22.5" customHeight="1">
      <c r="A2709" s="30" t="s">
        <v>18494</v>
      </c>
      <c r="B2709" s="31" t="s">
        <v>18495</v>
      </c>
      <c r="C2709" s="33"/>
      <c r="D2709" s="31" t="s">
        <v>78</v>
      </c>
      <c r="E2709" s="31" t="s">
        <v>18496</v>
      </c>
      <c r="F2709" s="31" t="s">
        <v>18497</v>
      </c>
      <c r="G2709" s="31" t="s">
        <v>25</v>
      </c>
      <c r="H2709" s="31" t="s">
        <v>82</v>
      </c>
      <c r="I2709" s="31" t="s">
        <v>83</v>
      </c>
      <c r="J2709" s="31" t="s">
        <v>377</v>
      </c>
      <c r="K2709" s="31" t="s">
        <v>107</v>
      </c>
      <c r="L2709" s="31" t="s">
        <v>226</v>
      </c>
      <c r="M2709" s="31" t="s">
        <v>108</v>
      </c>
      <c r="N2709" s="31" t="s">
        <v>101</v>
      </c>
      <c r="O2709" s="31"/>
      <c r="P2709" s="31"/>
      <c r="Q2709" s="31"/>
      <c r="R2709" s="31"/>
      <c r="S2709" s="31"/>
      <c r="T2709" s="31" t="s">
        <v>666</v>
      </c>
      <c r="U2709" s="31" t="s">
        <v>18498</v>
      </c>
      <c r="V2709" s="31"/>
      <c r="W2709" s="31"/>
      <c r="X2709" s="31"/>
      <c r="Y2709" s="31"/>
      <c r="Z2709" s="31"/>
    </row>
    <row r="2710" ht="22.5" customHeight="1">
      <c r="A2710" s="30" t="s">
        <v>18499</v>
      </c>
      <c r="B2710" s="31" t="s">
        <v>18500</v>
      </c>
      <c r="C2710" s="33"/>
      <c r="D2710" s="31" t="s">
        <v>18501</v>
      </c>
      <c r="E2710" s="31" t="s">
        <v>18502</v>
      </c>
      <c r="F2710" s="31"/>
      <c r="G2710" s="31" t="s">
        <v>25</v>
      </c>
      <c r="H2710" s="31" t="s">
        <v>142</v>
      </c>
      <c r="I2710" s="31" t="s">
        <v>1151</v>
      </c>
      <c r="J2710" s="31" t="s">
        <v>84</v>
      </c>
      <c r="K2710" s="31"/>
      <c r="L2710" s="31"/>
      <c r="M2710" s="31" t="s">
        <v>542</v>
      </c>
      <c r="N2710" s="31" t="s">
        <v>210</v>
      </c>
      <c r="O2710" s="31"/>
      <c r="P2710" s="31"/>
      <c r="Q2710" s="31"/>
      <c r="R2710" s="31"/>
      <c r="S2710" s="31"/>
      <c r="T2710" s="31" t="s">
        <v>18503</v>
      </c>
      <c r="U2710" s="31" t="s">
        <v>18504</v>
      </c>
      <c r="V2710" s="31"/>
      <c r="W2710" s="31"/>
      <c r="X2710" s="31"/>
      <c r="Y2710" s="31"/>
      <c r="Z2710" s="31"/>
    </row>
    <row r="2711" ht="22.5" customHeight="1">
      <c r="A2711" s="30" t="s">
        <v>18505</v>
      </c>
      <c r="B2711" s="31" t="s">
        <v>18506</v>
      </c>
      <c r="C2711" s="33"/>
      <c r="D2711" s="31" t="s">
        <v>18507</v>
      </c>
      <c r="E2711" s="31" t="s">
        <v>18508</v>
      </c>
      <c r="F2711" s="31"/>
      <c r="G2711" s="31" t="s">
        <v>25</v>
      </c>
      <c r="H2711" s="31" t="s">
        <v>142</v>
      </c>
      <c r="I2711" s="31" t="s">
        <v>143</v>
      </c>
      <c r="J2711" s="31" t="s">
        <v>84</v>
      </c>
      <c r="K2711" s="31" t="s">
        <v>85</v>
      </c>
      <c r="L2711" s="31" t="s">
        <v>280</v>
      </c>
      <c r="M2711" s="31" t="s">
        <v>52</v>
      </c>
      <c r="N2711" s="31" t="s">
        <v>144</v>
      </c>
      <c r="O2711" s="31"/>
      <c r="P2711" s="31" t="s">
        <v>361</v>
      </c>
      <c r="Q2711" s="31"/>
      <c r="R2711" s="31"/>
      <c r="S2711" s="31"/>
      <c r="T2711" s="31" t="s">
        <v>18509</v>
      </c>
      <c r="U2711" s="31" t="s">
        <v>18510</v>
      </c>
      <c r="V2711" s="31" t="s">
        <v>18511</v>
      </c>
      <c r="W2711" s="31"/>
      <c r="X2711" s="31"/>
      <c r="Y2711" s="31"/>
      <c r="Z2711" s="31"/>
    </row>
    <row r="2712" ht="22.5" customHeight="1">
      <c r="A2712" s="30" t="s">
        <v>18512</v>
      </c>
      <c r="B2712" s="39" t="s">
        <v>18513</v>
      </c>
      <c r="C2712" s="33"/>
      <c r="D2712" s="31" t="s">
        <v>18514</v>
      </c>
      <c r="E2712" s="31" t="s">
        <v>18515</v>
      </c>
      <c r="F2712" s="31"/>
      <c r="G2712" s="31" t="s">
        <v>23</v>
      </c>
      <c r="H2712" s="31" t="s">
        <v>142</v>
      </c>
      <c r="I2712" s="31" t="s">
        <v>336</v>
      </c>
      <c r="J2712" s="31" t="s">
        <v>84</v>
      </c>
      <c r="K2712" s="31"/>
      <c r="L2712" s="31"/>
      <c r="M2712" s="31" t="s">
        <v>542</v>
      </c>
      <c r="N2712" s="31" t="s">
        <v>210</v>
      </c>
      <c r="O2712" s="31"/>
      <c r="P2712" s="31"/>
      <c r="Q2712" s="31"/>
      <c r="R2712" s="31"/>
      <c r="S2712" s="31"/>
      <c r="T2712" s="31" t="s">
        <v>18516</v>
      </c>
      <c r="U2712" s="31" t="s">
        <v>18517</v>
      </c>
      <c r="V2712" s="31"/>
      <c r="W2712" s="31"/>
      <c r="X2712" s="31"/>
      <c r="Y2712" s="31"/>
      <c r="Z2712" s="31"/>
    </row>
    <row r="2713" ht="22.5" customHeight="1">
      <c r="A2713" s="30" t="s">
        <v>18518</v>
      </c>
      <c r="B2713" s="39" t="s">
        <v>4107</v>
      </c>
      <c r="C2713" s="32" t="s">
        <v>2</v>
      </c>
      <c r="D2713" s="31" t="s">
        <v>18519</v>
      </c>
      <c r="E2713" s="31" t="s">
        <v>18520</v>
      </c>
      <c r="F2713" s="31" t="s">
        <v>18521</v>
      </c>
      <c r="G2713" s="31" t="s">
        <v>23</v>
      </c>
      <c r="H2713" s="31" t="s">
        <v>142</v>
      </c>
      <c r="I2713" s="31" t="s">
        <v>303</v>
      </c>
      <c r="J2713" s="31" t="s">
        <v>84</v>
      </c>
      <c r="K2713" s="31" t="s">
        <v>173</v>
      </c>
      <c r="L2713" s="31" t="s">
        <v>226</v>
      </c>
      <c r="M2713" s="39" t="s">
        <v>227</v>
      </c>
      <c r="N2713" s="39" t="s">
        <v>228</v>
      </c>
      <c r="O2713" s="31"/>
      <c r="P2713" s="31" t="s">
        <v>701</v>
      </c>
      <c r="Q2713" s="30" t="s">
        <v>5070</v>
      </c>
      <c r="R2713" s="31" t="s">
        <v>93</v>
      </c>
      <c r="S2713" s="31" t="s">
        <v>842</v>
      </c>
      <c r="T2713" s="31" t="s">
        <v>18522</v>
      </c>
      <c r="U2713" s="31" t="s">
        <v>18517</v>
      </c>
      <c r="V2713" s="31"/>
      <c r="W2713" s="31"/>
      <c r="X2713" s="31"/>
      <c r="Y2713" s="31"/>
      <c r="Z2713" s="31"/>
    </row>
    <row r="2714" ht="22.5" customHeight="1">
      <c r="A2714" s="30" t="s">
        <v>18523</v>
      </c>
      <c r="B2714" s="31" t="s">
        <v>18524</v>
      </c>
      <c r="C2714" s="33"/>
      <c r="D2714" s="31" t="s">
        <v>18525</v>
      </c>
      <c r="E2714" s="31" t="s">
        <v>18526</v>
      </c>
      <c r="F2714" s="31" t="s">
        <v>18527</v>
      </c>
      <c r="G2714" s="31" t="s">
        <v>25</v>
      </c>
      <c r="H2714" s="31" t="s">
        <v>142</v>
      </c>
      <c r="I2714" s="31" t="s">
        <v>291</v>
      </c>
      <c r="J2714" s="31" t="s">
        <v>84</v>
      </c>
      <c r="K2714" s="31" t="s">
        <v>85</v>
      </c>
      <c r="L2714" s="31" t="s">
        <v>86</v>
      </c>
      <c r="M2714" s="31" t="s">
        <v>88</v>
      </c>
      <c r="N2714" s="31" t="s">
        <v>89</v>
      </c>
      <c r="O2714" s="31"/>
      <c r="P2714" s="31"/>
      <c r="Q2714" s="31"/>
      <c r="R2714" s="31"/>
      <c r="S2714" s="31"/>
      <c r="T2714" s="31" t="s">
        <v>18528</v>
      </c>
      <c r="U2714" s="31" t="s">
        <v>18529</v>
      </c>
      <c r="V2714" s="31"/>
      <c r="W2714" s="31"/>
      <c r="X2714" s="31"/>
      <c r="Y2714" s="31"/>
      <c r="Z2714" s="31"/>
    </row>
    <row r="2715" ht="22.5" customHeight="1">
      <c r="A2715" s="30" t="s">
        <v>18530</v>
      </c>
      <c r="B2715" s="31" t="s">
        <v>18531</v>
      </c>
      <c r="C2715" s="33"/>
      <c r="D2715" s="31" t="s">
        <v>18532</v>
      </c>
      <c r="E2715" s="31" t="s">
        <v>18533</v>
      </c>
      <c r="F2715" s="31" t="s">
        <v>18534</v>
      </c>
      <c r="G2715" s="31" t="s">
        <v>23</v>
      </c>
      <c r="H2715" s="31" t="s">
        <v>142</v>
      </c>
      <c r="I2715" s="31" t="s">
        <v>245</v>
      </c>
      <c r="J2715" s="31" t="s">
        <v>84</v>
      </c>
      <c r="K2715" s="31" t="s">
        <v>85</v>
      </c>
      <c r="L2715" s="31" t="s">
        <v>280</v>
      </c>
      <c r="M2715" s="31" t="s">
        <v>88</v>
      </c>
      <c r="N2715" s="31" t="s">
        <v>89</v>
      </c>
      <c r="O2715" s="31"/>
      <c r="P2715" s="31"/>
      <c r="Q2715" s="31"/>
      <c r="R2715" s="31" t="s">
        <v>93</v>
      </c>
      <c r="S2715" s="31" t="s">
        <v>94</v>
      </c>
      <c r="T2715" s="31" t="s">
        <v>18535</v>
      </c>
      <c r="U2715" s="31" t="s">
        <v>18536</v>
      </c>
      <c r="V2715" s="31"/>
      <c r="W2715" s="31"/>
      <c r="X2715" s="31"/>
      <c r="Y2715" s="31"/>
      <c r="Z2715" s="31"/>
    </row>
    <row r="2716" ht="22.5" customHeight="1">
      <c r="A2716" s="30" t="s">
        <v>18537</v>
      </c>
      <c r="B2716" s="31" t="s">
        <v>18538</v>
      </c>
      <c r="C2716" s="33"/>
      <c r="D2716" s="31" t="s">
        <v>78</v>
      </c>
      <c r="E2716" s="31" t="s">
        <v>18539</v>
      </c>
      <c r="F2716" s="31" t="s">
        <v>18540</v>
      </c>
      <c r="G2716" s="31" t="s">
        <v>92</v>
      </c>
      <c r="H2716" s="31" t="s">
        <v>82</v>
      </c>
      <c r="I2716" s="31" t="s">
        <v>596</v>
      </c>
      <c r="J2716" s="31" t="s">
        <v>84</v>
      </c>
      <c r="K2716" s="31" t="s">
        <v>85</v>
      </c>
      <c r="L2716" s="31" t="s">
        <v>280</v>
      </c>
      <c r="M2716" s="31" t="s">
        <v>185</v>
      </c>
      <c r="N2716" s="31" t="s">
        <v>41</v>
      </c>
      <c r="O2716" s="31"/>
      <c r="P2716" s="31"/>
      <c r="Q2716" s="31"/>
      <c r="R2716" s="31" t="s">
        <v>93</v>
      </c>
      <c r="S2716" s="31" t="s">
        <v>94</v>
      </c>
      <c r="T2716" s="31" t="s">
        <v>18541</v>
      </c>
      <c r="U2716" s="31" t="s">
        <v>18542</v>
      </c>
      <c r="V2716" s="31"/>
      <c r="W2716" s="31"/>
      <c r="X2716" s="31"/>
      <c r="Y2716" s="31"/>
      <c r="Z2716" s="31"/>
    </row>
    <row r="2717" ht="22.5" customHeight="1">
      <c r="A2717" s="30" t="s">
        <v>18543</v>
      </c>
      <c r="B2717" s="31" t="s">
        <v>18544</v>
      </c>
      <c r="C2717" s="33"/>
      <c r="D2717" s="31" t="s">
        <v>18545</v>
      </c>
      <c r="E2717" s="31" t="s">
        <v>18546</v>
      </c>
      <c r="F2717" s="31"/>
      <c r="G2717" s="31" t="s">
        <v>92</v>
      </c>
      <c r="H2717" s="31" t="s">
        <v>385</v>
      </c>
      <c r="I2717" s="31" t="s">
        <v>83</v>
      </c>
      <c r="J2717" s="31" t="s">
        <v>84</v>
      </c>
      <c r="K2717" s="31" t="s">
        <v>107</v>
      </c>
      <c r="L2717" s="31" t="s">
        <v>226</v>
      </c>
      <c r="M2717" s="31" t="s">
        <v>185</v>
      </c>
      <c r="N2717" s="31" t="s">
        <v>41</v>
      </c>
      <c r="O2717" s="31"/>
      <c r="P2717" s="31"/>
      <c r="Q2717" s="31"/>
      <c r="R2717" s="31"/>
      <c r="S2717" s="31"/>
      <c r="T2717" s="31" t="s">
        <v>18171</v>
      </c>
      <c r="U2717" s="31" t="s">
        <v>18547</v>
      </c>
      <c r="V2717" s="30" t="s">
        <v>18548</v>
      </c>
      <c r="W2717" s="31"/>
      <c r="X2717" s="31"/>
      <c r="Y2717" s="31"/>
      <c r="Z2717" s="31"/>
    </row>
    <row r="2718" ht="22.5" customHeight="1">
      <c r="A2718" s="30" t="s">
        <v>18549</v>
      </c>
      <c r="B2718" s="31" t="s">
        <v>18550</v>
      </c>
      <c r="C2718" s="33"/>
      <c r="D2718" s="31" t="s">
        <v>18551</v>
      </c>
      <c r="E2718" s="31" t="s">
        <v>18552</v>
      </c>
      <c r="F2718" s="31"/>
      <c r="G2718" s="31" t="s">
        <v>29</v>
      </c>
      <c r="H2718" s="31" t="s">
        <v>142</v>
      </c>
      <c r="I2718" s="31"/>
      <c r="J2718" s="31"/>
      <c r="K2718" s="31"/>
      <c r="L2718" s="31"/>
      <c r="M2718" s="31"/>
      <c r="N2718" s="31"/>
      <c r="O2718" s="31"/>
      <c r="P2718" s="31"/>
      <c r="Q2718" s="31"/>
      <c r="R2718" s="31"/>
      <c r="S2718" s="31"/>
      <c r="T2718" s="31" t="s">
        <v>18553</v>
      </c>
      <c r="U2718" s="31" t="s">
        <v>18554</v>
      </c>
      <c r="V2718" s="31"/>
      <c r="W2718" s="31"/>
      <c r="X2718" s="31"/>
      <c r="Y2718" s="31"/>
      <c r="Z2718" s="31"/>
    </row>
    <row r="2719" ht="22.5" customHeight="1">
      <c r="A2719" s="30" t="s">
        <v>18555</v>
      </c>
      <c r="B2719" s="31" t="s">
        <v>18556</v>
      </c>
      <c r="C2719" s="33"/>
      <c r="D2719" s="31" t="s">
        <v>78</v>
      </c>
      <c r="E2719" s="31" t="s">
        <v>18557</v>
      </c>
      <c r="F2719" s="31" t="s">
        <v>18558</v>
      </c>
      <c r="G2719" s="31" t="s">
        <v>25</v>
      </c>
      <c r="H2719" s="31" t="s">
        <v>82</v>
      </c>
      <c r="I2719" s="31" t="s">
        <v>83</v>
      </c>
      <c r="J2719" s="31" t="s">
        <v>84</v>
      </c>
      <c r="K2719" s="31" t="s">
        <v>107</v>
      </c>
      <c r="L2719" s="31" t="s">
        <v>226</v>
      </c>
      <c r="M2719" s="31" t="s">
        <v>185</v>
      </c>
      <c r="N2719" s="31" t="s">
        <v>41</v>
      </c>
      <c r="O2719" s="31"/>
      <c r="P2719" s="31" t="s">
        <v>2144</v>
      </c>
      <c r="Q2719" s="31"/>
      <c r="R2719" s="31"/>
      <c r="S2719" s="31" t="s">
        <v>2145</v>
      </c>
      <c r="T2719" s="31" t="s">
        <v>18559</v>
      </c>
      <c r="U2719" s="31" t="s">
        <v>18560</v>
      </c>
      <c r="V2719" s="31"/>
      <c r="W2719" s="31"/>
      <c r="X2719" s="31"/>
      <c r="Y2719" s="31"/>
      <c r="Z2719" s="31"/>
    </row>
    <row r="2720" ht="22.5" customHeight="1">
      <c r="A2720" s="30" t="s">
        <v>18561</v>
      </c>
      <c r="B2720" s="31" t="s">
        <v>18562</v>
      </c>
      <c r="C2720" s="33"/>
      <c r="D2720" s="31" t="s">
        <v>18563</v>
      </c>
      <c r="E2720" s="31" t="s">
        <v>18564</v>
      </c>
      <c r="F2720" s="31"/>
      <c r="G2720" s="31" t="s">
        <v>35</v>
      </c>
      <c r="H2720" s="31" t="s">
        <v>142</v>
      </c>
      <c r="I2720" s="31" t="s">
        <v>271</v>
      </c>
      <c r="J2720" s="31" t="s">
        <v>84</v>
      </c>
      <c r="K2720" s="31" t="s">
        <v>173</v>
      </c>
      <c r="L2720" s="31" t="s">
        <v>131</v>
      </c>
      <c r="M2720" s="31" t="s">
        <v>52</v>
      </c>
      <c r="N2720" s="31" t="s">
        <v>144</v>
      </c>
      <c r="O2720" s="31"/>
      <c r="P2720" s="31" t="s">
        <v>2029</v>
      </c>
      <c r="Q2720" s="31"/>
      <c r="R2720" s="31"/>
      <c r="S2720" s="31"/>
      <c r="T2720" s="31" t="s">
        <v>18565</v>
      </c>
      <c r="U2720" s="31" t="s">
        <v>18566</v>
      </c>
      <c r="V2720" s="30" t="s">
        <v>18567</v>
      </c>
      <c r="W2720" s="31"/>
      <c r="X2720" s="31"/>
      <c r="Y2720" s="31"/>
      <c r="Z2720" s="31"/>
    </row>
    <row r="2721" ht="22.5" customHeight="1">
      <c r="A2721" s="30" t="s">
        <v>18568</v>
      </c>
      <c r="B2721" s="31" t="s">
        <v>18569</v>
      </c>
      <c r="C2721" s="33"/>
      <c r="D2721" s="31" t="s">
        <v>18570</v>
      </c>
      <c r="E2721" s="31" t="s">
        <v>18571</v>
      </c>
      <c r="F2721" s="31" t="s">
        <v>18572</v>
      </c>
      <c r="G2721" s="31" t="s">
        <v>35</v>
      </c>
      <c r="H2721" s="31" t="s">
        <v>142</v>
      </c>
      <c r="I2721" s="31" t="s">
        <v>1592</v>
      </c>
      <c r="J2721" s="31" t="s">
        <v>377</v>
      </c>
      <c r="K2721" s="31" t="s">
        <v>173</v>
      </c>
      <c r="L2721" s="31" t="s">
        <v>226</v>
      </c>
      <c r="M2721" s="31" t="s">
        <v>108</v>
      </c>
      <c r="N2721" s="31" t="s">
        <v>101</v>
      </c>
      <c r="O2721" s="31"/>
      <c r="P2721" s="31" t="s">
        <v>13805</v>
      </c>
      <c r="Q2721" s="31"/>
      <c r="R2721" s="31"/>
      <c r="S2721" s="31"/>
      <c r="T2721" s="31" t="s">
        <v>18573</v>
      </c>
      <c r="U2721" s="31" t="s">
        <v>18574</v>
      </c>
      <c r="V2721" s="31"/>
      <c r="W2721" s="31"/>
      <c r="X2721" s="31"/>
      <c r="Y2721" s="31"/>
      <c r="Z2721" s="31"/>
    </row>
    <row r="2722" ht="22.5" customHeight="1">
      <c r="A2722" s="30" t="s">
        <v>18575</v>
      </c>
      <c r="B2722" s="31" t="s">
        <v>18576</v>
      </c>
      <c r="C2722" s="33"/>
      <c r="D2722" s="31" t="s">
        <v>78</v>
      </c>
      <c r="E2722" s="31" t="s">
        <v>18577</v>
      </c>
      <c r="F2722" s="31"/>
      <c r="G2722" s="31" t="s">
        <v>25</v>
      </c>
      <c r="H2722" s="31" t="s">
        <v>82</v>
      </c>
      <c r="I2722" s="31" t="s">
        <v>490</v>
      </c>
      <c r="J2722" s="31" t="s">
        <v>84</v>
      </c>
      <c r="K2722" s="31" t="s">
        <v>107</v>
      </c>
      <c r="L2722" s="31" t="s">
        <v>280</v>
      </c>
      <c r="M2722" s="31" t="s">
        <v>108</v>
      </c>
      <c r="N2722" s="31" t="s">
        <v>101</v>
      </c>
      <c r="O2722" s="31"/>
      <c r="P2722" s="31" t="s">
        <v>320</v>
      </c>
      <c r="Q2722" s="31"/>
      <c r="R2722" s="31"/>
      <c r="S2722" s="31"/>
      <c r="T2722" s="31" t="s">
        <v>13534</v>
      </c>
      <c r="U2722" s="31" t="s">
        <v>18578</v>
      </c>
      <c r="V2722" s="31"/>
      <c r="W2722" s="31"/>
      <c r="X2722" s="31"/>
      <c r="Y2722" s="31"/>
      <c r="Z2722" s="31"/>
    </row>
    <row r="2723" ht="22.5" customHeight="1">
      <c r="A2723" s="30" t="s">
        <v>18579</v>
      </c>
      <c r="B2723" s="31" t="s">
        <v>18580</v>
      </c>
      <c r="C2723" s="33"/>
      <c r="D2723" s="31" t="s">
        <v>18581</v>
      </c>
      <c r="E2723" s="31" t="s">
        <v>18582</v>
      </c>
      <c r="F2723" s="31"/>
      <c r="G2723" s="31" t="s">
        <v>25</v>
      </c>
      <c r="H2723" s="31" t="s">
        <v>385</v>
      </c>
      <c r="I2723" s="31" t="s">
        <v>83</v>
      </c>
      <c r="J2723" s="31" t="s">
        <v>84</v>
      </c>
      <c r="K2723" s="31" t="s">
        <v>107</v>
      </c>
      <c r="L2723" s="31" t="s">
        <v>86</v>
      </c>
      <c r="M2723" s="31" t="s">
        <v>185</v>
      </c>
      <c r="N2723" s="31" t="s">
        <v>41</v>
      </c>
      <c r="O2723" s="31"/>
      <c r="P2723" s="31"/>
      <c r="Q2723" s="31"/>
      <c r="R2723" s="31"/>
      <c r="S2723" s="31"/>
      <c r="T2723" s="31"/>
      <c r="U2723" s="31" t="s">
        <v>18583</v>
      </c>
      <c r="V2723" s="30" t="s">
        <v>18584</v>
      </c>
      <c r="W2723" s="31"/>
      <c r="X2723" s="31"/>
      <c r="Y2723" s="31"/>
      <c r="Z2723" s="31"/>
    </row>
    <row r="2724" ht="22.5" customHeight="1">
      <c r="A2724" s="30" t="s">
        <v>18585</v>
      </c>
      <c r="B2724" s="31" t="s">
        <v>18586</v>
      </c>
      <c r="C2724" s="33"/>
      <c r="D2724" s="31" t="s">
        <v>18587</v>
      </c>
      <c r="E2724" s="31" t="s">
        <v>18588</v>
      </c>
      <c r="F2724" s="31" t="s">
        <v>18589</v>
      </c>
      <c r="G2724" s="31" t="s">
        <v>25</v>
      </c>
      <c r="H2724" s="31" t="s">
        <v>142</v>
      </c>
      <c r="I2724" s="31" t="s">
        <v>9614</v>
      </c>
      <c r="J2724" s="31" t="s">
        <v>84</v>
      </c>
      <c r="K2724" s="31" t="s">
        <v>85</v>
      </c>
      <c r="L2724" s="31" t="s">
        <v>226</v>
      </c>
      <c r="M2724" s="31" t="s">
        <v>185</v>
      </c>
      <c r="N2724" s="31" t="s">
        <v>41</v>
      </c>
      <c r="O2724" s="31" t="s">
        <v>18590</v>
      </c>
      <c r="P2724" s="31" t="s">
        <v>436</v>
      </c>
      <c r="Q2724" s="31"/>
      <c r="R2724" s="31" t="s">
        <v>93</v>
      </c>
      <c r="S2724" s="31" t="s">
        <v>946</v>
      </c>
      <c r="T2724" s="31" t="s">
        <v>18591</v>
      </c>
      <c r="U2724" s="31" t="s">
        <v>18592</v>
      </c>
      <c r="V2724" s="31"/>
      <c r="W2724" s="31"/>
      <c r="X2724" s="31"/>
      <c r="Y2724" s="31"/>
      <c r="Z2724" s="31"/>
    </row>
    <row r="2725" ht="22.5" customHeight="1">
      <c r="A2725" s="30" t="s">
        <v>18593</v>
      </c>
      <c r="B2725" s="31" t="s">
        <v>18594</v>
      </c>
      <c r="C2725" s="33"/>
      <c r="D2725" s="31" t="s">
        <v>18595</v>
      </c>
      <c r="E2725" s="31" t="s">
        <v>18596</v>
      </c>
      <c r="F2725" s="31"/>
      <c r="G2725" s="31" t="s">
        <v>25</v>
      </c>
      <c r="H2725" s="31" t="s">
        <v>142</v>
      </c>
      <c r="I2725" s="31" t="s">
        <v>2893</v>
      </c>
      <c r="J2725" s="31" t="s">
        <v>84</v>
      </c>
      <c r="K2725" s="31"/>
      <c r="L2725" s="31"/>
      <c r="M2725" s="31" t="s">
        <v>52</v>
      </c>
      <c r="N2725" s="31" t="s">
        <v>144</v>
      </c>
      <c r="O2725" s="31"/>
      <c r="P2725" s="31"/>
      <c r="Q2725" s="31"/>
      <c r="R2725" s="31"/>
      <c r="S2725" s="31"/>
      <c r="T2725" s="31" t="s">
        <v>18597</v>
      </c>
      <c r="U2725" s="31" t="s">
        <v>18598</v>
      </c>
      <c r="V2725" s="31"/>
      <c r="W2725" s="31"/>
      <c r="X2725" s="31"/>
      <c r="Y2725" s="31"/>
      <c r="Z2725" s="31"/>
    </row>
    <row r="2726" ht="22.5" customHeight="1">
      <c r="A2726" s="30" t="s">
        <v>18599</v>
      </c>
      <c r="B2726" s="31" t="s">
        <v>18600</v>
      </c>
      <c r="C2726" s="33"/>
      <c r="D2726" s="31" t="s">
        <v>18601</v>
      </c>
      <c r="E2726" s="31" t="s">
        <v>18602</v>
      </c>
      <c r="F2726" s="31"/>
      <c r="G2726" s="31" t="s">
        <v>35</v>
      </c>
      <c r="H2726" s="31" t="s">
        <v>142</v>
      </c>
      <c r="I2726" s="31" t="s">
        <v>319</v>
      </c>
      <c r="J2726" s="31" t="s">
        <v>84</v>
      </c>
      <c r="K2726" s="31"/>
      <c r="L2726" s="31"/>
      <c r="M2726" s="31" t="s">
        <v>88</v>
      </c>
      <c r="N2726" s="31" t="s">
        <v>89</v>
      </c>
      <c r="O2726" s="31"/>
      <c r="P2726" s="31"/>
      <c r="Q2726" s="31"/>
      <c r="R2726" s="31"/>
      <c r="S2726" s="31"/>
      <c r="T2726" s="31" t="s">
        <v>18603</v>
      </c>
      <c r="U2726" s="31" t="s">
        <v>18604</v>
      </c>
      <c r="V2726" s="31"/>
      <c r="W2726" s="31"/>
      <c r="X2726" s="31"/>
      <c r="Y2726" s="31"/>
      <c r="Z2726" s="31"/>
    </row>
    <row r="2727" ht="22.5" customHeight="1">
      <c r="A2727" s="30" t="s">
        <v>18605</v>
      </c>
      <c r="B2727" s="31" t="s">
        <v>5629</v>
      </c>
      <c r="C2727" s="32" t="s">
        <v>1</v>
      </c>
      <c r="D2727" s="31" t="s">
        <v>18606</v>
      </c>
      <c r="E2727" s="31" t="s">
        <v>18607</v>
      </c>
      <c r="F2727" s="31" t="s">
        <v>18608</v>
      </c>
      <c r="G2727" s="31" t="s">
        <v>35</v>
      </c>
      <c r="H2727" s="31" t="s">
        <v>142</v>
      </c>
      <c r="I2727" s="31" t="s">
        <v>271</v>
      </c>
      <c r="J2727" s="31" t="s">
        <v>377</v>
      </c>
      <c r="K2727" s="31" t="s">
        <v>173</v>
      </c>
      <c r="L2727" s="31" t="s">
        <v>280</v>
      </c>
      <c r="M2727" s="31" t="s">
        <v>41</v>
      </c>
      <c r="N2727" s="31" t="s">
        <v>120</v>
      </c>
      <c r="O2727" s="31"/>
      <c r="P2727" s="31" t="s">
        <v>2029</v>
      </c>
      <c r="Q2727" s="31"/>
      <c r="R2727" s="31"/>
      <c r="S2727" s="31"/>
      <c r="T2727" s="31" t="s">
        <v>18609</v>
      </c>
      <c r="U2727" s="31" t="s">
        <v>18610</v>
      </c>
      <c r="V2727" s="31"/>
      <c r="W2727" s="31"/>
      <c r="X2727" s="31"/>
      <c r="Y2727" s="31"/>
      <c r="Z2727" s="31"/>
    </row>
    <row r="2728" ht="22.5" customHeight="1">
      <c r="A2728" s="30" t="s">
        <v>18611</v>
      </c>
      <c r="B2728" s="31" t="s">
        <v>18612</v>
      </c>
      <c r="C2728" s="33"/>
      <c r="D2728" s="31" t="s">
        <v>18613</v>
      </c>
      <c r="E2728" s="31" t="s">
        <v>18614</v>
      </c>
      <c r="F2728" s="31" t="s">
        <v>18615</v>
      </c>
      <c r="G2728" s="31" t="s">
        <v>25</v>
      </c>
      <c r="H2728" s="31" t="s">
        <v>142</v>
      </c>
      <c r="I2728" s="31" t="s">
        <v>18616</v>
      </c>
      <c r="J2728" s="31" t="s">
        <v>84</v>
      </c>
      <c r="K2728" s="31" t="s">
        <v>85</v>
      </c>
      <c r="L2728" s="31" t="s">
        <v>280</v>
      </c>
      <c r="M2728" s="31" t="s">
        <v>88</v>
      </c>
      <c r="N2728" s="31" t="s">
        <v>144</v>
      </c>
      <c r="O2728" s="31" t="s">
        <v>18617</v>
      </c>
      <c r="P2728" s="31" t="s">
        <v>2984</v>
      </c>
      <c r="Q2728" s="31"/>
      <c r="R2728" s="31" t="s">
        <v>93</v>
      </c>
      <c r="S2728" s="31" t="s">
        <v>18618</v>
      </c>
      <c r="T2728" s="31" t="s">
        <v>18619</v>
      </c>
      <c r="U2728" s="31" t="s">
        <v>18620</v>
      </c>
      <c r="V2728" s="31"/>
      <c r="W2728" s="31"/>
      <c r="X2728" s="31" t="s">
        <v>18621</v>
      </c>
      <c r="Y2728" s="31"/>
      <c r="Z2728" s="31" t="s">
        <v>18622</v>
      </c>
    </row>
    <row r="2729" ht="22.5" customHeight="1">
      <c r="A2729" s="30" t="s">
        <v>18623</v>
      </c>
      <c r="B2729" s="31" t="s">
        <v>18624</v>
      </c>
      <c r="C2729" s="33"/>
      <c r="D2729" s="31" t="s">
        <v>18625</v>
      </c>
      <c r="E2729" s="31" t="s">
        <v>18626</v>
      </c>
      <c r="F2729" s="31" t="s">
        <v>18627</v>
      </c>
      <c r="G2729" s="31" t="s">
        <v>25</v>
      </c>
      <c r="H2729" s="31" t="s">
        <v>142</v>
      </c>
      <c r="I2729" s="31" t="s">
        <v>839</v>
      </c>
      <c r="J2729" s="31" t="s">
        <v>84</v>
      </c>
      <c r="K2729" s="31" t="s">
        <v>85</v>
      </c>
      <c r="L2729" s="31" t="s">
        <v>226</v>
      </c>
      <c r="M2729" s="31" t="s">
        <v>88</v>
      </c>
      <c r="N2729" s="31" t="s">
        <v>89</v>
      </c>
      <c r="O2729" s="31"/>
      <c r="P2729" s="31" t="s">
        <v>4880</v>
      </c>
      <c r="Q2729" s="31"/>
      <c r="R2729" s="31" t="s">
        <v>93</v>
      </c>
      <c r="S2729" s="31" t="s">
        <v>4393</v>
      </c>
      <c r="T2729" s="31" t="s">
        <v>18628</v>
      </c>
      <c r="U2729" s="31" t="s">
        <v>18629</v>
      </c>
      <c r="V2729" s="30" t="s">
        <v>18630</v>
      </c>
      <c r="W2729" s="31"/>
      <c r="X2729" s="31"/>
      <c r="Y2729" s="31"/>
      <c r="Z2729" s="31"/>
    </row>
    <row r="2730" ht="22.5" customHeight="1">
      <c r="A2730" s="30" t="s">
        <v>18631</v>
      </c>
      <c r="B2730" s="31" t="s">
        <v>1199</v>
      </c>
      <c r="C2730" s="33"/>
      <c r="D2730" s="31" t="s">
        <v>18632</v>
      </c>
      <c r="E2730" s="31" t="s">
        <v>18633</v>
      </c>
      <c r="F2730" s="31" t="s">
        <v>18634</v>
      </c>
      <c r="G2730" s="31" t="s">
        <v>25</v>
      </c>
      <c r="H2730" s="31" t="s">
        <v>142</v>
      </c>
      <c r="I2730" s="31" t="s">
        <v>143</v>
      </c>
      <c r="J2730" s="31" t="s">
        <v>84</v>
      </c>
      <c r="K2730" s="31" t="s">
        <v>173</v>
      </c>
      <c r="L2730" s="31" t="s">
        <v>226</v>
      </c>
      <c r="M2730" s="31" t="s">
        <v>88</v>
      </c>
      <c r="N2730" s="31" t="s">
        <v>89</v>
      </c>
      <c r="O2730" s="31"/>
      <c r="P2730" s="31"/>
      <c r="Q2730" s="31"/>
      <c r="R2730" s="31" t="s">
        <v>93</v>
      </c>
      <c r="S2730" s="31" t="s">
        <v>94</v>
      </c>
      <c r="T2730" s="31" t="s">
        <v>18635</v>
      </c>
      <c r="U2730" s="31" t="s">
        <v>18636</v>
      </c>
      <c r="V2730" s="31"/>
      <c r="W2730" s="31"/>
      <c r="X2730" s="31"/>
      <c r="Y2730" s="31"/>
      <c r="Z2730" s="31"/>
    </row>
    <row r="2731" ht="22.5" customHeight="1">
      <c r="A2731" s="30" t="s">
        <v>18637</v>
      </c>
      <c r="B2731" s="31" t="s">
        <v>18638</v>
      </c>
      <c r="C2731" s="33"/>
      <c r="D2731" s="31" t="s">
        <v>18639</v>
      </c>
      <c r="E2731" s="31" t="s">
        <v>18640</v>
      </c>
      <c r="F2731" s="31"/>
      <c r="G2731" s="31" t="s">
        <v>25</v>
      </c>
      <c r="H2731" s="31" t="s">
        <v>142</v>
      </c>
      <c r="I2731" s="31" t="s">
        <v>1290</v>
      </c>
      <c r="J2731" s="31" t="s">
        <v>84</v>
      </c>
      <c r="K2731" s="31"/>
      <c r="L2731" s="31"/>
      <c r="M2731" s="31" t="s">
        <v>41</v>
      </c>
      <c r="N2731" s="31" t="s">
        <v>120</v>
      </c>
      <c r="O2731" s="31"/>
      <c r="P2731" s="31"/>
      <c r="Q2731" s="31"/>
      <c r="R2731" s="31"/>
      <c r="S2731" s="31"/>
      <c r="T2731" s="31" t="s">
        <v>18641</v>
      </c>
      <c r="U2731" s="31" t="s">
        <v>18642</v>
      </c>
      <c r="V2731" s="31"/>
      <c r="W2731" s="31"/>
      <c r="X2731" s="31"/>
      <c r="Y2731" s="31"/>
      <c r="Z2731" s="31"/>
    </row>
    <row r="2732" ht="22.5" customHeight="1">
      <c r="A2732" s="30" t="s">
        <v>18643</v>
      </c>
      <c r="B2732" s="31" t="s">
        <v>18644</v>
      </c>
      <c r="C2732" s="33"/>
      <c r="D2732" s="31" t="s">
        <v>18645</v>
      </c>
      <c r="E2732" s="31" t="s">
        <v>18646</v>
      </c>
      <c r="F2732" s="31"/>
      <c r="G2732" s="31" t="s">
        <v>23</v>
      </c>
      <c r="H2732" s="31" t="s">
        <v>142</v>
      </c>
      <c r="I2732" s="31" t="s">
        <v>7380</v>
      </c>
      <c r="J2732" s="31" t="s">
        <v>84</v>
      </c>
      <c r="K2732" s="31" t="s">
        <v>173</v>
      </c>
      <c r="L2732" s="31" t="s">
        <v>131</v>
      </c>
      <c r="M2732" s="31" t="s">
        <v>542</v>
      </c>
      <c r="N2732" s="31" t="s">
        <v>542</v>
      </c>
      <c r="O2732" s="31"/>
      <c r="P2732" s="31"/>
      <c r="Q2732" s="31"/>
      <c r="R2732" s="31"/>
      <c r="S2732" s="31"/>
      <c r="T2732" s="31" t="s">
        <v>18647</v>
      </c>
      <c r="U2732" s="31" t="s">
        <v>18648</v>
      </c>
      <c r="V2732" s="31"/>
      <c r="W2732" s="31"/>
      <c r="X2732" s="31"/>
      <c r="Y2732" s="31"/>
      <c r="Z2732" s="31"/>
    </row>
    <row r="2733" ht="22.5" customHeight="1">
      <c r="A2733" s="30" t="s">
        <v>18649</v>
      </c>
      <c r="B2733" s="31" t="s">
        <v>18650</v>
      </c>
      <c r="C2733" s="33"/>
      <c r="D2733" s="31" t="s">
        <v>18651</v>
      </c>
      <c r="E2733" s="31" t="s">
        <v>18652</v>
      </c>
      <c r="F2733" s="31" t="s">
        <v>18653</v>
      </c>
      <c r="G2733" s="31" t="s">
        <v>68</v>
      </c>
      <c r="H2733" s="31" t="s">
        <v>142</v>
      </c>
      <c r="I2733" s="31" t="s">
        <v>1010</v>
      </c>
      <c r="J2733" s="31" t="s">
        <v>377</v>
      </c>
      <c r="K2733" s="31" t="s">
        <v>85</v>
      </c>
      <c r="L2733" s="31" t="s">
        <v>654</v>
      </c>
      <c r="M2733" s="39" t="s">
        <v>227</v>
      </c>
      <c r="N2733" s="39" t="s">
        <v>228</v>
      </c>
      <c r="O2733" s="31" t="s">
        <v>18654</v>
      </c>
      <c r="P2733" s="31" t="s">
        <v>14378</v>
      </c>
      <c r="Q2733" s="30" t="s">
        <v>18655</v>
      </c>
      <c r="R2733" s="31" t="s">
        <v>93</v>
      </c>
      <c r="S2733" s="31" t="s">
        <v>18656</v>
      </c>
      <c r="T2733" s="31" t="s">
        <v>18657</v>
      </c>
      <c r="U2733" s="31" t="s">
        <v>18658</v>
      </c>
      <c r="V2733" s="31"/>
      <c r="W2733" s="31"/>
      <c r="X2733" s="31" t="s">
        <v>16370</v>
      </c>
      <c r="Y2733" s="31"/>
      <c r="Z2733" s="31"/>
    </row>
    <row r="2734" ht="22.5" customHeight="1">
      <c r="A2734" s="30" t="s">
        <v>18659</v>
      </c>
      <c r="B2734" s="31" t="s">
        <v>18660</v>
      </c>
      <c r="C2734" s="33"/>
      <c r="D2734" s="31" t="s">
        <v>18661</v>
      </c>
      <c r="E2734" s="31" t="s">
        <v>18662</v>
      </c>
      <c r="F2734" s="31" t="s">
        <v>18663</v>
      </c>
      <c r="G2734" s="31" t="s">
        <v>68</v>
      </c>
      <c r="H2734" s="31" t="s">
        <v>142</v>
      </c>
      <c r="I2734" s="31" t="s">
        <v>119</v>
      </c>
      <c r="J2734" s="31" t="s">
        <v>84</v>
      </c>
      <c r="K2734" s="31" t="s">
        <v>107</v>
      </c>
      <c r="L2734" s="31" t="s">
        <v>86</v>
      </c>
      <c r="M2734" s="31" t="s">
        <v>52</v>
      </c>
      <c r="N2734" s="31" t="s">
        <v>144</v>
      </c>
      <c r="O2734" s="31"/>
      <c r="P2734" s="31" t="s">
        <v>831</v>
      </c>
      <c r="Q2734" s="31"/>
      <c r="R2734" s="31" t="s">
        <v>93</v>
      </c>
      <c r="S2734" s="31" t="s">
        <v>94</v>
      </c>
      <c r="T2734" s="31" t="s">
        <v>18664</v>
      </c>
      <c r="U2734" s="31" t="s">
        <v>18665</v>
      </c>
      <c r="V2734" s="31"/>
      <c r="W2734" s="31"/>
      <c r="X2734" s="31"/>
      <c r="Y2734" s="31"/>
      <c r="Z2734" s="31"/>
    </row>
    <row r="2735" ht="22.5" customHeight="1">
      <c r="A2735" s="30" t="s">
        <v>18666</v>
      </c>
      <c r="B2735" s="31" t="s">
        <v>18667</v>
      </c>
      <c r="C2735" s="33"/>
      <c r="D2735" s="31" t="s">
        <v>18668</v>
      </c>
      <c r="E2735" s="31" t="s">
        <v>18669</v>
      </c>
      <c r="F2735" s="31" t="s">
        <v>18670</v>
      </c>
      <c r="G2735" s="31" t="s">
        <v>23</v>
      </c>
      <c r="H2735" s="31" t="s">
        <v>142</v>
      </c>
      <c r="I2735" s="31" t="s">
        <v>18671</v>
      </c>
      <c r="J2735" s="31" t="s">
        <v>84</v>
      </c>
      <c r="K2735" s="31" t="s">
        <v>173</v>
      </c>
      <c r="L2735" s="31" t="s">
        <v>226</v>
      </c>
      <c r="M2735" s="31" t="s">
        <v>152</v>
      </c>
      <c r="N2735" s="31" t="s">
        <v>153</v>
      </c>
      <c r="O2735" s="31"/>
      <c r="P2735" s="31" t="s">
        <v>926</v>
      </c>
      <c r="Q2735" s="31"/>
      <c r="R2735" s="31" t="s">
        <v>93</v>
      </c>
      <c r="S2735" s="31" t="s">
        <v>94</v>
      </c>
      <c r="T2735" s="31" t="s">
        <v>18672</v>
      </c>
      <c r="U2735" s="31" t="s">
        <v>18673</v>
      </c>
      <c r="V2735" s="31"/>
      <c r="W2735" s="31"/>
      <c r="X2735" s="31"/>
      <c r="Y2735" s="31"/>
      <c r="Z2735" s="31"/>
    </row>
    <row r="2736" ht="22.5" customHeight="1">
      <c r="A2736" s="30" t="s">
        <v>18674</v>
      </c>
      <c r="B2736" s="31" t="s">
        <v>2507</v>
      </c>
      <c r="C2736" s="33"/>
      <c r="D2736" s="31" t="s">
        <v>18675</v>
      </c>
      <c r="E2736" s="31" t="s">
        <v>18676</v>
      </c>
      <c r="F2736" s="31"/>
      <c r="G2736" s="31" t="s">
        <v>25</v>
      </c>
      <c r="H2736" s="31" t="s">
        <v>1033</v>
      </c>
      <c r="I2736" s="31" t="s">
        <v>935</v>
      </c>
      <c r="J2736" s="31" t="s">
        <v>84</v>
      </c>
      <c r="K2736" s="31" t="s">
        <v>85</v>
      </c>
      <c r="L2736" s="31" t="s">
        <v>280</v>
      </c>
      <c r="M2736" s="31" t="s">
        <v>152</v>
      </c>
      <c r="N2736" s="31" t="s">
        <v>153</v>
      </c>
      <c r="O2736" s="31"/>
      <c r="P2736" s="31" t="s">
        <v>109</v>
      </c>
      <c r="Q2736" s="31"/>
      <c r="R2736" s="31" t="s">
        <v>93</v>
      </c>
      <c r="S2736" s="31" t="s">
        <v>94</v>
      </c>
      <c r="T2736" s="31" t="s">
        <v>18677</v>
      </c>
      <c r="U2736" s="31" t="s">
        <v>18678</v>
      </c>
      <c r="V2736" s="31" t="s">
        <v>18679</v>
      </c>
      <c r="W2736" s="31"/>
      <c r="X2736" s="31"/>
      <c r="Y2736" s="31"/>
      <c r="Z2736" s="31"/>
    </row>
    <row r="2737" ht="22.5" customHeight="1">
      <c r="A2737" s="30" t="s">
        <v>18680</v>
      </c>
      <c r="B2737" s="31" t="s">
        <v>18681</v>
      </c>
      <c r="C2737" s="33"/>
      <c r="D2737" s="31" t="s">
        <v>18682</v>
      </c>
      <c r="E2737" s="31" t="s">
        <v>18683</v>
      </c>
      <c r="F2737" s="31" t="s">
        <v>18684</v>
      </c>
      <c r="G2737" s="31" t="s">
        <v>36</v>
      </c>
      <c r="H2737" s="31" t="s">
        <v>142</v>
      </c>
      <c r="I2737" s="31" t="s">
        <v>750</v>
      </c>
      <c r="J2737" s="31" t="s">
        <v>84</v>
      </c>
      <c r="K2737" s="31" t="s">
        <v>107</v>
      </c>
      <c r="L2737" s="31" t="s">
        <v>280</v>
      </c>
      <c r="M2737" s="31" t="s">
        <v>144</v>
      </c>
      <c r="N2737" s="31" t="s">
        <v>52</v>
      </c>
      <c r="O2737" s="31"/>
      <c r="P2737" s="31" t="s">
        <v>109</v>
      </c>
      <c r="Q2737" s="31"/>
      <c r="R2737" s="31" t="s">
        <v>93</v>
      </c>
      <c r="S2737" s="31" t="s">
        <v>815</v>
      </c>
      <c r="T2737" s="31" t="s">
        <v>18685</v>
      </c>
      <c r="U2737" s="31" t="s">
        <v>18686</v>
      </c>
      <c r="V2737" s="31"/>
      <c r="W2737" s="31"/>
      <c r="X2737" s="31" t="s">
        <v>18687</v>
      </c>
      <c r="Y2737" s="31"/>
      <c r="Z2737" s="31"/>
    </row>
    <row r="2738" ht="22.5" customHeight="1">
      <c r="A2738" s="30" t="s">
        <v>18688</v>
      </c>
      <c r="B2738" s="31" t="s">
        <v>4426</v>
      </c>
      <c r="C2738" s="33"/>
      <c r="D2738" s="31" t="s">
        <v>18689</v>
      </c>
      <c r="E2738" s="31" t="s">
        <v>18690</v>
      </c>
      <c r="F2738" s="31" t="s">
        <v>18691</v>
      </c>
      <c r="G2738" s="31" t="s">
        <v>25</v>
      </c>
      <c r="H2738" s="31" t="s">
        <v>142</v>
      </c>
      <c r="I2738" s="31" t="s">
        <v>1151</v>
      </c>
      <c r="J2738" s="31" t="s">
        <v>84</v>
      </c>
      <c r="K2738" s="31" t="s">
        <v>85</v>
      </c>
      <c r="L2738" s="31" t="s">
        <v>86</v>
      </c>
      <c r="M2738" s="39" t="s">
        <v>227</v>
      </c>
      <c r="N2738" s="39" t="s">
        <v>228</v>
      </c>
      <c r="O2738" s="31"/>
      <c r="P2738" s="31"/>
      <c r="Q2738" s="30" t="s">
        <v>18692</v>
      </c>
      <c r="R2738" s="31" t="s">
        <v>93</v>
      </c>
      <c r="S2738" s="31" t="s">
        <v>689</v>
      </c>
      <c r="T2738" s="31" t="s">
        <v>18693</v>
      </c>
      <c r="U2738" s="31" t="s">
        <v>18694</v>
      </c>
      <c r="V2738" s="31"/>
      <c r="W2738" s="31"/>
      <c r="X2738" s="31"/>
      <c r="Y2738" s="31"/>
      <c r="Z2738" s="31"/>
    </row>
    <row r="2739" ht="22.5" customHeight="1">
      <c r="A2739" s="30" t="s">
        <v>18695</v>
      </c>
      <c r="B2739" s="31" t="s">
        <v>18696</v>
      </c>
      <c r="C2739" s="33"/>
      <c r="D2739" s="31" t="s">
        <v>18697</v>
      </c>
      <c r="E2739" s="31" t="s">
        <v>18698</v>
      </c>
      <c r="F2739" s="31" t="s">
        <v>18699</v>
      </c>
      <c r="G2739" s="31" t="s">
        <v>25</v>
      </c>
      <c r="H2739" s="31" t="s">
        <v>142</v>
      </c>
      <c r="I2739" s="31" t="s">
        <v>860</v>
      </c>
      <c r="J2739" s="31" t="s">
        <v>84</v>
      </c>
      <c r="K2739" s="31" t="s">
        <v>173</v>
      </c>
      <c r="L2739" s="31" t="s">
        <v>280</v>
      </c>
      <c r="M2739" s="31" t="s">
        <v>41</v>
      </c>
      <c r="N2739" s="31" t="s">
        <v>120</v>
      </c>
      <c r="O2739" s="31" t="s">
        <v>18700</v>
      </c>
      <c r="P2739" s="31" t="s">
        <v>18701</v>
      </c>
      <c r="Q2739" s="30" t="s">
        <v>18702</v>
      </c>
      <c r="R2739" s="31" t="s">
        <v>93</v>
      </c>
      <c r="S2739" s="31" t="s">
        <v>3723</v>
      </c>
      <c r="T2739" s="31" t="s">
        <v>18703</v>
      </c>
      <c r="U2739" s="31" t="s">
        <v>18704</v>
      </c>
      <c r="V2739" s="30" t="s">
        <v>18705</v>
      </c>
      <c r="W2739" s="31"/>
      <c r="X2739" s="31"/>
      <c r="Y2739" s="31"/>
      <c r="Z2739" s="31"/>
    </row>
    <row r="2740" ht="22.5" customHeight="1">
      <c r="A2740" s="30" t="s">
        <v>18706</v>
      </c>
      <c r="B2740" s="31" t="s">
        <v>18707</v>
      </c>
      <c r="C2740" s="33"/>
      <c r="D2740" s="31" t="s">
        <v>18708</v>
      </c>
      <c r="E2740" s="31" t="s">
        <v>18709</v>
      </c>
      <c r="F2740" s="31"/>
      <c r="G2740" s="31" t="s">
        <v>36</v>
      </c>
      <c r="H2740" s="31" t="s">
        <v>129</v>
      </c>
      <c r="I2740" s="31" t="s">
        <v>83</v>
      </c>
      <c r="J2740" s="31" t="s">
        <v>84</v>
      </c>
      <c r="K2740" s="31" t="s">
        <v>85</v>
      </c>
      <c r="L2740" s="31" t="s">
        <v>280</v>
      </c>
      <c r="M2740" s="31" t="s">
        <v>88</v>
      </c>
      <c r="N2740" s="31" t="s">
        <v>89</v>
      </c>
      <c r="O2740" s="31"/>
      <c r="P2740" s="31" t="s">
        <v>701</v>
      </c>
      <c r="Q2740" s="31"/>
      <c r="R2740" s="31"/>
      <c r="S2740" s="31"/>
      <c r="T2740" s="31" t="s">
        <v>18710</v>
      </c>
      <c r="U2740" s="31" t="s">
        <v>18711</v>
      </c>
      <c r="V2740" s="30" t="s">
        <v>18712</v>
      </c>
      <c r="W2740" s="31"/>
      <c r="X2740" s="31"/>
      <c r="Y2740" s="31"/>
      <c r="Z2740" s="31"/>
    </row>
    <row r="2741" ht="22.5" customHeight="1">
      <c r="A2741" s="30" t="s">
        <v>18713</v>
      </c>
      <c r="B2741" s="31" t="s">
        <v>18714</v>
      </c>
      <c r="C2741" s="33"/>
      <c r="D2741" s="31" t="s">
        <v>18715</v>
      </c>
      <c r="E2741" s="31" t="s">
        <v>18716</v>
      </c>
      <c r="F2741" s="31"/>
      <c r="G2741" s="31"/>
      <c r="H2741" s="31" t="s">
        <v>385</v>
      </c>
      <c r="I2741" s="31"/>
      <c r="J2741" s="31"/>
      <c r="K2741" s="31"/>
      <c r="L2741" s="31"/>
      <c r="M2741" s="31"/>
      <c r="N2741" s="31"/>
      <c r="O2741" s="31"/>
      <c r="P2741" s="31"/>
      <c r="Q2741" s="31"/>
      <c r="R2741" s="31"/>
      <c r="S2741" s="31"/>
      <c r="T2741" s="31"/>
      <c r="U2741" s="31" t="s">
        <v>18717</v>
      </c>
      <c r="V2741" s="31"/>
      <c r="W2741" s="31"/>
      <c r="X2741" s="31"/>
      <c r="Y2741" s="31"/>
      <c r="Z2741" s="31"/>
    </row>
    <row r="2742" ht="22.5" customHeight="1">
      <c r="A2742" s="30" t="s">
        <v>18718</v>
      </c>
      <c r="B2742" s="31" t="s">
        <v>18719</v>
      </c>
      <c r="C2742" s="33"/>
      <c r="D2742" s="31" t="s">
        <v>18720</v>
      </c>
      <c r="E2742" s="31" t="s">
        <v>18721</v>
      </c>
      <c r="F2742" s="31"/>
      <c r="G2742" s="31" t="s">
        <v>29</v>
      </c>
      <c r="H2742" s="31" t="s">
        <v>142</v>
      </c>
      <c r="I2742" s="31" t="s">
        <v>9493</v>
      </c>
      <c r="J2742" s="31" t="s">
        <v>84</v>
      </c>
      <c r="K2742" s="31" t="s">
        <v>173</v>
      </c>
      <c r="L2742" s="31" t="s">
        <v>226</v>
      </c>
      <c r="M2742" s="31" t="s">
        <v>41</v>
      </c>
      <c r="N2742" s="31" t="s">
        <v>120</v>
      </c>
      <c r="O2742" s="31"/>
      <c r="P2742" s="31" t="s">
        <v>503</v>
      </c>
      <c r="Q2742" s="31"/>
      <c r="R2742" s="31" t="s">
        <v>93</v>
      </c>
      <c r="S2742" s="31" t="s">
        <v>94</v>
      </c>
      <c r="T2742" s="31" t="s">
        <v>18722</v>
      </c>
      <c r="U2742" s="31" t="s">
        <v>18723</v>
      </c>
      <c r="V2742" s="31" t="s">
        <v>18724</v>
      </c>
      <c r="W2742" s="31"/>
      <c r="X2742" s="31"/>
      <c r="Y2742" s="31"/>
      <c r="Z2742" s="31"/>
    </row>
    <row r="2743" ht="22.5" customHeight="1">
      <c r="A2743" s="30" t="s">
        <v>18725</v>
      </c>
      <c r="B2743" s="31" t="s">
        <v>18726</v>
      </c>
      <c r="C2743" s="33"/>
      <c r="D2743" s="31" t="s">
        <v>18727</v>
      </c>
      <c r="E2743" s="31" t="s">
        <v>18728</v>
      </c>
      <c r="F2743" s="31" t="s">
        <v>18729</v>
      </c>
      <c r="G2743" s="31" t="s">
        <v>68</v>
      </c>
      <c r="H2743" s="31" t="s">
        <v>142</v>
      </c>
      <c r="I2743" s="31" t="s">
        <v>209</v>
      </c>
      <c r="J2743" s="31" t="s">
        <v>84</v>
      </c>
      <c r="K2743" s="31" t="s">
        <v>85</v>
      </c>
      <c r="L2743" s="31" t="s">
        <v>654</v>
      </c>
      <c r="M2743" s="31" t="s">
        <v>502</v>
      </c>
      <c r="N2743" s="31" t="s">
        <v>344</v>
      </c>
      <c r="O2743" s="31"/>
      <c r="P2743" s="31" t="s">
        <v>675</v>
      </c>
      <c r="Q2743" s="31"/>
      <c r="R2743" s="31" t="s">
        <v>93</v>
      </c>
      <c r="S2743" s="31" t="s">
        <v>321</v>
      </c>
      <c r="T2743" s="31" t="s">
        <v>18730</v>
      </c>
      <c r="U2743" s="31" t="s">
        <v>18731</v>
      </c>
      <c r="V2743" s="31" t="s">
        <v>18732</v>
      </c>
      <c r="W2743" s="31"/>
      <c r="X2743" s="31"/>
      <c r="Y2743" s="31"/>
      <c r="Z2743" s="31"/>
    </row>
    <row r="2744" ht="22.5" customHeight="1">
      <c r="A2744" s="30" t="s">
        <v>18733</v>
      </c>
      <c r="B2744" s="31" t="s">
        <v>18734</v>
      </c>
      <c r="C2744" s="33"/>
      <c r="D2744" s="31" t="s">
        <v>18735</v>
      </c>
      <c r="E2744" s="31" t="s">
        <v>18736</v>
      </c>
      <c r="F2744" s="31"/>
      <c r="G2744" s="31" t="s">
        <v>25</v>
      </c>
      <c r="H2744" s="31" t="s">
        <v>18737</v>
      </c>
      <c r="I2744" s="31" t="s">
        <v>1151</v>
      </c>
      <c r="J2744" s="31" t="s">
        <v>377</v>
      </c>
      <c r="K2744" s="31" t="s">
        <v>85</v>
      </c>
      <c r="L2744" s="31" t="s">
        <v>654</v>
      </c>
      <c r="M2744" s="31" t="s">
        <v>52</v>
      </c>
      <c r="N2744" s="31" t="s">
        <v>144</v>
      </c>
      <c r="O2744" s="31"/>
      <c r="P2744" s="31"/>
      <c r="Q2744" s="31"/>
      <c r="R2744" s="31"/>
      <c r="S2744" s="31" t="s">
        <v>133</v>
      </c>
      <c r="T2744" s="31"/>
      <c r="U2744" s="31" t="s">
        <v>18738</v>
      </c>
      <c r="V2744" s="31"/>
      <c r="W2744" s="31"/>
      <c r="X2744" s="31"/>
      <c r="Y2744" s="31"/>
      <c r="Z2744" s="31"/>
    </row>
    <row r="2745" ht="22.5" customHeight="1">
      <c r="A2745" s="30" t="s">
        <v>18739</v>
      </c>
      <c r="B2745" s="31" t="s">
        <v>2221</v>
      </c>
      <c r="C2745" s="33"/>
      <c r="D2745" s="31" t="s">
        <v>18740</v>
      </c>
      <c r="E2745" s="31" t="s">
        <v>18741</v>
      </c>
      <c r="F2745" s="31" t="s">
        <v>18742</v>
      </c>
      <c r="G2745" s="31" t="s">
        <v>37</v>
      </c>
      <c r="H2745" s="31" t="s">
        <v>142</v>
      </c>
      <c r="I2745" s="31" t="s">
        <v>725</v>
      </c>
      <c r="J2745" s="31" t="s">
        <v>377</v>
      </c>
      <c r="K2745" s="31" t="s">
        <v>107</v>
      </c>
      <c r="L2745" s="31" t="s">
        <v>86</v>
      </c>
      <c r="M2745" s="31" t="s">
        <v>41</v>
      </c>
      <c r="N2745" s="31" t="s">
        <v>120</v>
      </c>
      <c r="O2745" s="31"/>
      <c r="P2745" s="31" t="s">
        <v>399</v>
      </c>
      <c r="Q2745" s="31"/>
      <c r="R2745" s="31" t="s">
        <v>93</v>
      </c>
      <c r="S2745" s="31" t="s">
        <v>94</v>
      </c>
      <c r="T2745" s="31" t="s">
        <v>18743</v>
      </c>
      <c r="U2745" s="31" t="s">
        <v>18744</v>
      </c>
      <c r="V2745" s="30" t="s">
        <v>18745</v>
      </c>
      <c r="W2745" s="31"/>
      <c r="X2745" s="31"/>
      <c r="Y2745" s="31"/>
      <c r="Z2745" s="31"/>
    </row>
    <row r="2746" ht="22.5" customHeight="1">
      <c r="A2746" s="30" t="s">
        <v>18746</v>
      </c>
      <c r="B2746" s="31" t="s">
        <v>18747</v>
      </c>
      <c r="C2746" s="33"/>
      <c r="D2746" s="31" t="s">
        <v>18748</v>
      </c>
      <c r="E2746" s="31" t="s">
        <v>18749</v>
      </c>
      <c r="F2746" s="31"/>
      <c r="G2746" s="31" t="s">
        <v>37</v>
      </c>
      <c r="H2746" s="31" t="s">
        <v>142</v>
      </c>
      <c r="I2746" s="31" t="s">
        <v>264</v>
      </c>
      <c r="J2746" s="31" t="s">
        <v>84</v>
      </c>
      <c r="K2746" s="31"/>
      <c r="L2746" s="31"/>
      <c r="M2746" s="31" t="s">
        <v>542</v>
      </c>
      <c r="N2746" s="31" t="s">
        <v>41</v>
      </c>
      <c r="O2746" s="31"/>
      <c r="P2746" s="31"/>
      <c r="Q2746" s="31"/>
      <c r="R2746" s="31"/>
      <c r="S2746" s="31"/>
      <c r="T2746" s="31" t="s">
        <v>18750</v>
      </c>
      <c r="U2746" s="31" t="s">
        <v>18751</v>
      </c>
      <c r="V2746" s="31"/>
      <c r="W2746" s="31"/>
      <c r="X2746" s="31"/>
      <c r="Y2746" s="31"/>
      <c r="Z2746" s="31"/>
    </row>
    <row r="2747" ht="22.5" customHeight="1">
      <c r="A2747" s="30" t="s">
        <v>18752</v>
      </c>
      <c r="B2747" s="31" t="s">
        <v>18753</v>
      </c>
      <c r="C2747" s="33"/>
      <c r="D2747" s="31" t="s">
        <v>18754</v>
      </c>
      <c r="E2747" s="31" t="s">
        <v>18755</v>
      </c>
      <c r="F2747" s="31"/>
      <c r="G2747" s="31" t="s">
        <v>37</v>
      </c>
      <c r="H2747" s="31" t="s">
        <v>142</v>
      </c>
      <c r="I2747" s="31" t="s">
        <v>2483</v>
      </c>
      <c r="J2747" s="31" t="s">
        <v>84</v>
      </c>
      <c r="K2747" s="31"/>
      <c r="L2747" s="31"/>
      <c r="M2747" s="31" t="s">
        <v>108</v>
      </c>
      <c r="N2747" s="31" t="s">
        <v>101</v>
      </c>
      <c r="O2747" s="31"/>
      <c r="P2747" s="31"/>
      <c r="Q2747" s="31"/>
      <c r="R2747" s="31"/>
      <c r="S2747" s="31"/>
      <c r="T2747" s="31" t="s">
        <v>18756</v>
      </c>
      <c r="U2747" s="31" t="s">
        <v>18757</v>
      </c>
      <c r="V2747" s="31"/>
      <c r="W2747" s="31"/>
      <c r="X2747" s="31"/>
      <c r="Y2747" s="31"/>
      <c r="Z2747" s="31"/>
    </row>
    <row r="2748" ht="22.5" customHeight="1">
      <c r="A2748" s="30" t="s">
        <v>18758</v>
      </c>
      <c r="B2748" s="31" t="s">
        <v>18759</v>
      </c>
      <c r="C2748" s="33"/>
      <c r="D2748" s="31" t="s">
        <v>18760</v>
      </c>
      <c r="E2748" s="31" t="s">
        <v>18761</v>
      </c>
      <c r="F2748" s="31"/>
      <c r="G2748" s="31" t="s">
        <v>25</v>
      </c>
      <c r="H2748" s="31" t="s">
        <v>142</v>
      </c>
      <c r="I2748" s="31" t="s">
        <v>209</v>
      </c>
      <c r="J2748" s="31" t="s">
        <v>84</v>
      </c>
      <c r="K2748" s="31"/>
      <c r="L2748" s="31"/>
      <c r="M2748" s="31" t="s">
        <v>41</v>
      </c>
      <c r="N2748" s="31" t="s">
        <v>120</v>
      </c>
      <c r="O2748" s="31"/>
      <c r="P2748" s="31"/>
      <c r="Q2748" s="31"/>
      <c r="R2748" s="31"/>
      <c r="S2748" s="31"/>
      <c r="T2748" s="31" t="s">
        <v>18762</v>
      </c>
      <c r="U2748" s="31" t="s">
        <v>18763</v>
      </c>
      <c r="V2748" s="31"/>
      <c r="W2748" s="31"/>
      <c r="X2748" s="31"/>
      <c r="Y2748" s="31"/>
      <c r="Z2748" s="31"/>
    </row>
    <row r="2749" ht="22.5" customHeight="1">
      <c r="A2749" s="30" t="s">
        <v>18764</v>
      </c>
      <c r="B2749" s="31" t="s">
        <v>18765</v>
      </c>
      <c r="C2749" s="33"/>
      <c r="D2749" s="31" t="s">
        <v>18766</v>
      </c>
      <c r="E2749" s="31" t="s">
        <v>18767</v>
      </c>
      <c r="F2749" s="31"/>
      <c r="G2749" s="31" t="s">
        <v>25</v>
      </c>
      <c r="H2749" s="31" t="s">
        <v>129</v>
      </c>
      <c r="I2749" s="31" t="s">
        <v>83</v>
      </c>
      <c r="J2749" s="31" t="s">
        <v>84</v>
      </c>
      <c r="K2749" s="31" t="s">
        <v>107</v>
      </c>
      <c r="L2749" s="31" t="s">
        <v>226</v>
      </c>
      <c r="M2749" s="31" t="s">
        <v>41</v>
      </c>
      <c r="N2749" s="31" t="s">
        <v>120</v>
      </c>
      <c r="O2749" s="31"/>
      <c r="P2749" s="31" t="s">
        <v>399</v>
      </c>
      <c r="Q2749" s="31"/>
      <c r="R2749" s="31"/>
      <c r="S2749" s="31"/>
      <c r="T2749" s="31" t="s">
        <v>111</v>
      </c>
      <c r="U2749" s="31" t="s">
        <v>18768</v>
      </c>
      <c r="V2749" s="30" t="s">
        <v>18769</v>
      </c>
      <c r="W2749" s="31"/>
      <c r="X2749" s="31"/>
      <c r="Y2749" s="31"/>
      <c r="Z2749" s="31"/>
    </row>
    <row r="2750" ht="22.5" customHeight="1">
      <c r="A2750" s="30" t="s">
        <v>18770</v>
      </c>
      <c r="B2750" s="31" t="s">
        <v>18771</v>
      </c>
      <c r="C2750" s="33"/>
      <c r="D2750" s="31" t="s">
        <v>18772</v>
      </c>
      <c r="E2750" s="31" t="s">
        <v>18773</v>
      </c>
      <c r="F2750" s="31"/>
      <c r="G2750" s="31" t="s">
        <v>25</v>
      </c>
      <c r="H2750" s="31" t="s">
        <v>129</v>
      </c>
      <c r="I2750" s="31" t="s">
        <v>490</v>
      </c>
      <c r="J2750" s="31" t="s">
        <v>84</v>
      </c>
      <c r="K2750" s="31" t="s">
        <v>85</v>
      </c>
      <c r="L2750" s="31" t="s">
        <v>280</v>
      </c>
      <c r="M2750" s="31" t="s">
        <v>185</v>
      </c>
      <c r="N2750" s="31" t="s">
        <v>41</v>
      </c>
      <c r="O2750" s="31"/>
      <c r="P2750" s="31" t="s">
        <v>851</v>
      </c>
      <c r="Q2750" s="31"/>
      <c r="R2750" s="31"/>
      <c r="S2750" s="31" t="s">
        <v>133</v>
      </c>
      <c r="T2750" s="31" t="s">
        <v>666</v>
      </c>
      <c r="U2750" s="31" t="s">
        <v>18774</v>
      </c>
      <c r="V2750" s="30" t="s">
        <v>18775</v>
      </c>
      <c r="W2750" s="31"/>
      <c r="X2750" s="31"/>
      <c r="Y2750" s="31"/>
      <c r="Z2750" s="31"/>
    </row>
    <row r="2751" ht="22.5" customHeight="1">
      <c r="A2751" s="30" t="s">
        <v>18776</v>
      </c>
      <c r="B2751" s="31" t="s">
        <v>18777</v>
      </c>
      <c r="C2751" s="33"/>
      <c r="D2751" s="31" t="s">
        <v>18778</v>
      </c>
      <c r="E2751" s="31" t="s">
        <v>18779</v>
      </c>
      <c r="F2751" s="31"/>
      <c r="G2751" s="31" t="s">
        <v>25</v>
      </c>
      <c r="H2751" s="31" t="s">
        <v>129</v>
      </c>
      <c r="I2751" s="31" t="s">
        <v>83</v>
      </c>
      <c r="J2751" s="31" t="s">
        <v>84</v>
      </c>
      <c r="K2751" s="31" t="s">
        <v>85</v>
      </c>
      <c r="L2751" s="31" t="s">
        <v>280</v>
      </c>
      <c r="M2751" s="31" t="s">
        <v>88</v>
      </c>
      <c r="N2751" s="31" t="s">
        <v>89</v>
      </c>
      <c r="O2751" s="31"/>
      <c r="P2751" s="31" t="s">
        <v>91</v>
      </c>
      <c r="Q2751" s="31"/>
      <c r="R2751" s="31"/>
      <c r="S2751" s="31"/>
      <c r="T2751" s="31" t="s">
        <v>18780</v>
      </c>
      <c r="U2751" s="31" t="s">
        <v>18781</v>
      </c>
      <c r="V2751" s="30" t="s">
        <v>18782</v>
      </c>
      <c r="W2751" s="31"/>
      <c r="X2751" s="31"/>
      <c r="Y2751" s="31"/>
      <c r="Z2751" s="31"/>
    </row>
    <row r="2752" ht="22.5" customHeight="1">
      <c r="A2752" s="30" t="s">
        <v>18783</v>
      </c>
      <c r="B2752" s="31" t="s">
        <v>18784</v>
      </c>
      <c r="C2752" s="33"/>
      <c r="D2752" s="31" t="s">
        <v>18785</v>
      </c>
      <c r="E2752" s="31" t="s">
        <v>18786</v>
      </c>
      <c r="F2752" s="31"/>
      <c r="G2752" s="31" t="s">
        <v>25</v>
      </c>
      <c r="H2752" s="31" t="s">
        <v>129</v>
      </c>
      <c r="I2752" s="31" t="s">
        <v>490</v>
      </c>
      <c r="J2752" s="31" t="s">
        <v>84</v>
      </c>
      <c r="K2752" s="31" t="s">
        <v>85</v>
      </c>
      <c r="L2752" s="31" t="s">
        <v>86</v>
      </c>
      <c r="M2752" s="31" t="s">
        <v>144</v>
      </c>
      <c r="N2752" s="39" t="s">
        <v>227</v>
      </c>
      <c r="O2752" s="31"/>
      <c r="P2752" s="31" t="s">
        <v>1259</v>
      </c>
      <c r="Q2752" s="31"/>
      <c r="R2752" s="31"/>
      <c r="S2752" s="31"/>
      <c r="T2752" s="31" t="s">
        <v>1848</v>
      </c>
      <c r="U2752" s="31" t="s">
        <v>18787</v>
      </c>
      <c r="V2752" s="30" t="s">
        <v>18788</v>
      </c>
      <c r="W2752" s="31"/>
      <c r="X2752" s="31"/>
      <c r="Y2752" s="31"/>
      <c r="Z2752" s="31"/>
    </row>
    <row r="2753" ht="22.5" customHeight="1">
      <c r="A2753" s="30" t="s">
        <v>18789</v>
      </c>
      <c r="B2753" s="31" t="s">
        <v>18790</v>
      </c>
      <c r="C2753" s="33"/>
      <c r="D2753" s="31" t="s">
        <v>78</v>
      </c>
      <c r="E2753" s="31" t="s">
        <v>18791</v>
      </c>
      <c r="F2753" s="31" t="s">
        <v>18792</v>
      </c>
      <c r="G2753" s="31" t="s">
        <v>25</v>
      </c>
      <c r="H2753" s="31" t="s">
        <v>82</v>
      </c>
      <c r="I2753" s="31" t="s">
        <v>83</v>
      </c>
      <c r="J2753" s="31" t="s">
        <v>84</v>
      </c>
      <c r="K2753" s="31" t="s">
        <v>85</v>
      </c>
      <c r="L2753" s="31" t="s">
        <v>131</v>
      </c>
      <c r="M2753" s="31"/>
      <c r="N2753" s="31"/>
      <c r="O2753" s="31"/>
      <c r="P2753" s="31"/>
      <c r="Q2753" s="31"/>
      <c r="R2753" s="31"/>
      <c r="S2753" s="31" t="s">
        <v>379</v>
      </c>
      <c r="T2753" s="31" t="s">
        <v>666</v>
      </c>
      <c r="U2753" s="31" t="s">
        <v>18793</v>
      </c>
      <c r="V2753" s="31"/>
      <c r="W2753" s="31"/>
      <c r="X2753" s="31"/>
      <c r="Y2753" s="31"/>
      <c r="Z2753" s="31"/>
    </row>
    <row r="2754" ht="22.5" customHeight="1">
      <c r="A2754" s="30" t="s">
        <v>18794</v>
      </c>
      <c r="B2754" s="31" t="s">
        <v>18795</v>
      </c>
      <c r="C2754" s="33"/>
      <c r="D2754" s="31" t="s">
        <v>78</v>
      </c>
      <c r="E2754" s="31" t="s">
        <v>18796</v>
      </c>
      <c r="F2754" s="31"/>
      <c r="G2754" s="31" t="s">
        <v>25</v>
      </c>
      <c r="H2754" s="31" t="s">
        <v>82</v>
      </c>
      <c r="I2754" s="31" t="s">
        <v>490</v>
      </c>
      <c r="J2754" s="31" t="s">
        <v>84</v>
      </c>
      <c r="K2754" s="31" t="s">
        <v>85</v>
      </c>
      <c r="L2754" s="31" t="s">
        <v>280</v>
      </c>
      <c r="M2754" s="39" t="s">
        <v>227</v>
      </c>
      <c r="N2754" s="39" t="s">
        <v>228</v>
      </c>
      <c r="O2754" s="31"/>
      <c r="P2754" s="31" t="s">
        <v>2884</v>
      </c>
      <c r="Q2754" s="31"/>
      <c r="R2754" s="31"/>
      <c r="S2754" s="31"/>
      <c r="T2754" s="31" t="s">
        <v>666</v>
      </c>
      <c r="U2754" s="31" t="s">
        <v>18797</v>
      </c>
      <c r="V2754" s="31"/>
      <c r="W2754" s="31"/>
      <c r="X2754" s="31"/>
      <c r="Y2754" s="31"/>
      <c r="Z2754" s="31"/>
    </row>
    <row r="2755" ht="22.5" customHeight="1">
      <c r="A2755" s="30" t="s">
        <v>18798</v>
      </c>
      <c r="B2755" s="31" t="s">
        <v>1866</v>
      </c>
      <c r="C2755" s="33"/>
      <c r="D2755" s="31" t="s">
        <v>18799</v>
      </c>
      <c r="E2755" s="31" t="s">
        <v>18800</v>
      </c>
      <c r="F2755" s="31" t="s">
        <v>18801</v>
      </c>
      <c r="G2755" s="31" t="s">
        <v>25</v>
      </c>
      <c r="H2755" s="31" t="s">
        <v>142</v>
      </c>
      <c r="I2755" s="31" t="s">
        <v>712</v>
      </c>
      <c r="J2755" s="31" t="s">
        <v>84</v>
      </c>
      <c r="K2755" s="31" t="s">
        <v>173</v>
      </c>
      <c r="L2755" s="31" t="s">
        <v>131</v>
      </c>
      <c r="M2755" s="31" t="s">
        <v>88</v>
      </c>
      <c r="N2755" s="31" t="s">
        <v>89</v>
      </c>
      <c r="O2755" s="31"/>
      <c r="P2755" s="31"/>
      <c r="Q2755" s="30" t="s">
        <v>18802</v>
      </c>
      <c r="R2755" s="31" t="s">
        <v>93</v>
      </c>
      <c r="S2755" s="31" t="s">
        <v>1002</v>
      </c>
      <c r="T2755" s="31" t="s">
        <v>18803</v>
      </c>
      <c r="U2755" s="31" t="s">
        <v>18804</v>
      </c>
      <c r="V2755" s="31"/>
      <c r="W2755" s="31"/>
      <c r="X2755" s="31"/>
      <c r="Y2755" s="31"/>
      <c r="Z2755" s="31" t="s">
        <v>18805</v>
      </c>
    </row>
    <row r="2756" ht="22.5" customHeight="1">
      <c r="A2756" s="30" t="s">
        <v>18806</v>
      </c>
      <c r="B2756" s="31" t="s">
        <v>18807</v>
      </c>
      <c r="C2756" s="33"/>
      <c r="D2756" s="31" t="s">
        <v>18808</v>
      </c>
      <c r="E2756" s="31" t="s">
        <v>18809</v>
      </c>
      <c r="F2756" s="31"/>
      <c r="G2756" s="31" t="s">
        <v>25</v>
      </c>
      <c r="H2756" s="31" t="s">
        <v>142</v>
      </c>
      <c r="I2756" s="31" t="s">
        <v>712</v>
      </c>
      <c r="J2756" s="31" t="s">
        <v>84</v>
      </c>
      <c r="K2756" s="31" t="s">
        <v>173</v>
      </c>
      <c r="L2756" s="31" t="s">
        <v>131</v>
      </c>
      <c r="M2756" s="31" t="s">
        <v>542</v>
      </c>
      <c r="N2756" s="31" t="s">
        <v>41</v>
      </c>
      <c r="O2756" s="31"/>
      <c r="P2756" s="31"/>
      <c r="Q2756" s="31"/>
      <c r="R2756" s="31"/>
      <c r="S2756" s="31"/>
      <c r="T2756" s="31" t="s">
        <v>18810</v>
      </c>
      <c r="U2756" s="31" t="s">
        <v>18811</v>
      </c>
      <c r="V2756" s="30" t="s">
        <v>18812</v>
      </c>
      <c r="W2756" s="31"/>
      <c r="X2756" s="31"/>
      <c r="Y2756" s="31"/>
      <c r="Z2756" s="31"/>
    </row>
    <row r="2757" ht="22.5" customHeight="1">
      <c r="A2757" s="30" t="s">
        <v>18813</v>
      </c>
      <c r="B2757" s="31" t="s">
        <v>18814</v>
      </c>
      <c r="C2757" s="33"/>
      <c r="D2757" s="31" t="s">
        <v>18815</v>
      </c>
      <c r="E2757" s="31" t="s">
        <v>18816</v>
      </c>
      <c r="F2757" s="31" t="s">
        <v>18817</v>
      </c>
      <c r="G2757" s="31" t="s">
        <v>25</v>
      </c>
      <c r="H2757" s="31" t="s">
        <v>1033</v>
      </c>
      <c r="I2757" s="31" t="s">
        <v>12576</v>
      </c>
      <c r="J2757" s="31" t="s">
        <v>84</v>
      </c>
      <c r="K2757" s="31" t="s">
        <v>173</v>
      </c>
      <c r="L2757" s="31" t="s">
        <v>280</v>
      </c>
      <c r="M2757" s="31" t="s">
        <v>41</v>
      </c>
      <c r="N2757" s="31" t="s">
        <v>120</v>
      </c>
      <c r="O2757" s="31"/>
      <c r="P2757" s="31"/>
      <c r="Q2757" s="30" t="s">
        <v>18818</v>
      </c>
      <c r="R2757" s="30" t="s">
        <v>18819</v>
      </c>
      <c r="S2757" s="31" t="s">
        <v>18820</v>
      </c>
      <c r="T2757" s="31"/>
      <c r="U2757" s="31" t="s">
        <v>18821</v>
      </c>
      <c r="V2757" s="31"/>
      <c r="W2757" s="31" t="s">
        <v>18822</v>
      </c>
      <c r="X2757" s="31"/>
      <c r="Y2757" s="31"/>
      <c r="Z2757" s="31"/>
    </row>
    <row r="2758" ht="22.5" customHeight="1">
      <c r="A2758" s="30" t="s">
        <v>18823</v>
      </c>
      <c r="B2758" s="31" t="s">
        <v>18824</v>
      </c>
      <c r="C2758" s="33"/>
      <c r="D2758" s="31" t="s">
        <v>18825</v>
      </c>
      <c r="E2758" s="31" t="s">
        <v>18826</v>
      </c>
      <c r="F2758" s="31" t="s">
        <v>18827</v>
      </c>
      <c r="G2758" s="31" t="s">
        <v>25</v>
      </c>
      <c r="H2758" s="31" t="s">
        <v>1033</v>
      </c>
      <c r="I2758" s="31" t="s">
        <v>18828</v>
      </c>
      <c r="J2758" s="31" t="s">
        <v>84</v>
      </c>
      <c r="K2758" s="31" t="s">
        <v>173</v>
      </c>
      <c r="L2758" s="31" t="s">
        <v>280</v>
      </c>
      <c r="M2758" s="31" t="s">
        <v>41</v>
      </c>
      <c r="N2758" s="31" t="s">
        <v>120</v>
      </c>
      <c r="O2758" s="31"/>
      <c r="P2758" s="31"/>
      <c r="Q2758" s="30" t="s">
        <v>18829</v>
      </c>
      <c r="R2758" s="30" t="s">
        <v>18830</v>
      </c>
      <c r="S2758" s="31" t="s">
        <v>18820</v>
      </c>
      <c r="T2758" s="31"/>
      <c r="U2758" s="31" t="s">
        <v>18831</v>
      </c>
      <c r="V2758" s="31"/>
      <c r="W2758" s="31" t="s">
        <v>18822</v>
      </c>
      <c r="X2758" s="31"/>
      <c r="Y2758" s="31"/>
      <c r="Z2758" s="31"/>
    </row>
    <row r="2759" ht="22.5" customHeight="1">
      <c r="A2759" s="30" t="s">
        <v>18832</v>
      </c>
      <c r="B2759" s="31" t="s">
        <v>18833</v>
      </c>
      <c r="C2759" s="33"/>
      <c r="D2759" s="31" t="s">
        <v>18834</v>
      </c>
      <c r="E2759" s="31" t="s">
        <v>18835</v>
      </c>
      <c r="F2759" s="31" t="s">
        <v>18836</v>
      </c>
      <c r="G2759" s="31" t="s">
        <v>25</v>
      </c>
      <c r="H2759" s="31" t="s">
        <v>1033</v>
      </c>
      <c r="I2759" s="31" t="s">
        <v>6613</v>
      </c>
      <c r="J2759" s="31" t="s">
        <v>84</v>
      </c>
      <c r="K2759" s="31" t="s">
        <v>173</v>
      </c>
      <c r="L2759" s="31" t="s">
        <v>280</v>
      </c>
      <c r="M2759" s="31" t="s">
        <v>41</v>
      </c>
      <c r="N2759" s="31" t="s">
        <v>120</v>
      </c>
      <c r="O2759" s="31"/>
      <c r="P2759" s="31"/>
      <c r="Q2759" s="30" t="s">
        <v>18837</v>
      </c>
      <c r="R2759" s="31" t="s">
        <v>18838</v>
      </c>
      <c r="S2759" s="31" t="s">
        <v>18820</v>
      </c>
      <c r="T2759" s="31"/>
      <c r="U2759" s="31" t="s">
        <v>18839</v>
      </c>
      <c r="V2759" s="31"/>
      <c r="W2759" s="31" t="s">
        <v>18822</v>
      </c>
      <c r="X2759" s="31"/>
      <c r="Y2759" s="31"/>
      <c r="Z2759" s="31"/>
    </row>
    <row r="2760" ht="22.5" customHeight="1">
      <c r="A2760" s="30" t="s">
        <v>18840</v>
      </c>
      <c r="B2760" s="31" t="s">
        <v>18841</v>
      </c>
      <c r="C2760" s="33"/>
      <c r="D2760" s="31" t="s">
        <v>18842</v>
      </c>
      <c r="E2760" s="31" t="s">
        <v>18843</v>
      </c>
      <c r="F2760" s="31" t="s">
        <v>18844</v>
      </c>
      <c r="G2760" s="31" t="s">
        <v>25</v>
      </c>
      <c r="H2760" s="31" t="s">
        <v>1033</v>
      </c>
      <c r="I2760" s="31" t="s">
        <v>877</v>
      </c>
      <c r="J2760" s="31" t="s">
        <v>84</v>
      </c>
      <c r="K2760" s="31" t="s">
        <v>173</v>
      </c>
      <c r="L2760" s="31" t="s">
        <v>280</v>
      </c>
      <c r="M2760" s="31" t="s">
        <v>41</v>
      </c>
      <c r="N2760" s="31" t="s">
        <v>120</v>
      </c>
      <c r="O2760" s="31"/>
      <c r="P2760" s="31"/>
      <c r="Q2760" s="30" t="s">
        <v>18845</v>
      </c>
      <c r="R2760" s="30" t="s">
        <v>18846</v>
      </c>
      <c r="S2760" s="31" t="s">
        <v>18820</v>
      </c>
      <c r="T2760" s="31"/>
      <c r="U2760" s="31" t="s">
        <v>18847</v>
      </c>
      <c r="V2760" s="31"/>
      <c r="W2760" s="31" t="s">
        <v>18822</v>
      </c>
      <c r="X2760" s="31"/>
      <c r="Y2760" s="31"/>
      <c r="Z2760" s="31"/>
    </row>
    <row r="2761" ht="22.5" customHeight="1">
      <c r="A2761" s="30" t="s">
        <v>18848</v>
      </c>
      <c r="B2761" s="31" t="s">
        <v>18849</v>
      </c>
      <c r="C2761" s="33"/>
      <c r="D2761" s="31" t="s">
        <v>18850</v>
      </c>
      <c r="E2761" s="31" t="s">
        <v>18851</v>
      </c>
      <c r="F2761" s="31" t="s">
        <v>18852</v>
      </c>
      <c r="G2761" s="31" t="s">
        <v>25</v>
      </c>
      <c r="H2761" s="31" t="s">
        <v>1033</v>
      </c>
      <c r="I2761" s="31" t="s">
        <v>1151</v>
      </c>
      <c r="J2761" s="31" t="s">
        <v>84</v>
      </c>
      <c r="K2761" s="31" t="s">
        <v>173</v>
      </c>
      <c r="L2761" s="31" t="s">
        <v>280</v>
      </c>
      <c r="M2761" s="31" t="s">
        <v>41</v>
      </c>
      <c r="N2761" s="31" t="s">
        <v>120</v>
      </c>
      <c r="O2761" s="31"/>
      <c r="P2761" s="31"/>
      <c r="Q2761" s="30" t="s">
        <v>18853</v>
      </c>
      <c r="R2761" s="30" t="s">
        <v>18854</v>
      </c>
      <c r="S2761" s="31" t="s">
        <v>18820</v>
      </c>
      <c r="T2761" s="31"/>
      <c r="U2761" s="31" t="s">
        <v>18855</v>
      </c>
      <c r="V2761" s="31"/>
      <c r="W2761" s="31" t="s">
        <v>18822</v>
      </c>
      <c r="X2761" s="31"/>
      <c r="Y2761" s="31"/>
      <c r="Z2761" s="31"/>
    </row>
    <row r="2762" ht="22.5" customHeight="1">
      <c r="A2762" s="30" t="s">
        <v>18856</v>
      </c>
      <c r="B2762" s="31" t="s">
        <v>7756</v>
      </c>
      <c r="C2762" s="32" t="s">
        <v>612</v>
      </c>
      <c r="D2762" s="31" t="s">
        <v>18857</v>
      </c>
      <c r="E2762" s="31" t="s">
        <v>18858</v>
      </c>
      <c r="F2762" s="31" t="s">
        <v>18859</v>
      </c>
      <c r="G2762" s="31" t="s">
        <v>43</v>
      </c>
      <c r="H2762" s="31" t="s">
        <v>142</v>
      </c>
      <c r="I2762" s="31" t="s">
        <v>5598</v>
      </c>
      <c r="J2762" s="31" t="s">
        <v>84</v>
      </c>
      <c r="K2762" s="31" t="s">
        <v>173</v>
      </c>
      <c r="L2762" s="31" t="s">
        <v>131</v>
      </c>
      <c r="M2762" s="31" t="s">
        <v>41</v>
      </c>
      <c r="N2762" s="31" t="s">
        <v>120</v>
      </c>
      <c r="O2762" s="31"/>
      <c r="P2762" s="31"/>
      <c r="Q2762" s="31"/>
      <c r="R2762" s="31" t="s">
        <v>93</v>
      </c>
      <c r="S2762" s="31" t="s">
        <v>94</v>
      </c>
      <c r="T2762" s="31" t="s">
        <v>18860</v>
      </c>
      <c r="U2762" s="31" t="s">
        <v>18861</v>
      </c>
      <c r="V2762" s="31"/>
      <c r="W2762" s="31"/>
      <c r="X2762" s="31"/>
      <c r="Y2762" s="31"/>
      <c r="Z2762" s="31"/>
    </row>
    <row r="2763" ht="22.5" customHeight="1">
      <c r="A2763" s="30" t="s">
        <v>18862</v>
      </c>
      <c r="B2763" s="31" t="s">
        <v>10132</v>
      </c>
      <c r="C2763" s="33"/>
      <c r="D2763" s="31" t="s">
        <v>18863</v>
      </c>
      <c r="E2763" s="31" t="s">
        <v>18864</v>
      </c>
      <c r="F2763" s="31" t="s">
        <v>18865</v>
      </c>
      <c r="G2763" s="31" t="s">
        <v>25</v>
      </c>
      <c r="H2763" s="31" t="s">
        <v>142</v>
      </c>
      <c r="I2763" s="31" t="s">
        <v>2296</v>
      </c>
      <c r="J2763" s="31" t="s">
        <v>84</v>
      </c>
      <c r="K2763" s="31" t="s">
        <v>173</v>
      </c>
      <c r="L2763" s="31" t="s">
        <v>226</v>
      </c>
      <c r="M2763" s="31" t="s">
        <v>108</v>
      </c>
      <c r="N2763" s="31" t="s">
        <v>101</v>
      </c>
      <c r="O2763" s="31"/>
      <c r="P2763" s="31" t="s">
        <v>586</v>
      </c>
      <c r="Q2763" s="30" t="s">
        <v>18866</v>
      </c>
      <c r="R2763" s="31" t="s">
        <v>93</v>
      </c>
      <c r="S2763" s="31" t="s">
        <v>842</v>
      </c>
      <c r="T2763" s="31" t="s">
        <v>18867</v>
      </c>
      <c r="U2763" s="31" t="s">
        <v>18868</v>
      </c>
      <c r="V2763" s="30" t="s">
        <v>18869</v>
      </c>
      <c r="W2763" s="31"/>
      <c r="X2763" s="31"/>
      <c r="Y2763" s="31"/>
      <c r="Z2763" s="31"/>
    </row>
    <row r="2764" ht="22.5" customHeight="1">
      <c r="A2764" s="30" t="s">
        <v>18870</v>
      </c>
      <c r="B2764" s="31" t="s">
        <v>18871</v>
      </c>
      <c r="C2764" s="33"/>
      <c r="D2764" s="31" t="s">
        <v>78</v>
      </c>
      <c r="E2764" s="31" t="s">
        <v>18872</v>
      </c>
      <c r="F2764" s="31"/>
      <c r="G2764" s="31" t="s">
        <v>2303</v>
      </c>
      <c r="H2764" s="31" t="s">
        <v>82</v>
      </c>
      <c r="I2764" s="31"/>
      <c r="J2764" s="31"/>
      <c r="K2764" s="31"/>
      <c r="L2764" s="31"/>
      <c r="M2764" s="31"/>
      <c r="N2764" s="31"/>
      <c r="O2764" s="31"/>
      <c r="P2764" s="31"/>
      <c r="Q2764" s="31"/>
      <c r="R2764" s="31"/>
      <c r="S2764" s="31"/>
      <c r="T2764" s="31"/>
      <c r="U2764" s="31" t="s">
        <v>18873</v>
      </c>
      <c r="V2764" s="31"/>
      <c r="W2764" s="31"/>
      <c r="X2764" s="31"/>
      <c r="Y2764" s="31"/>
      <c r="Z2764" s="31"/>
    </row>
    <row r="2765" ht="22.5" customHeight="1">
      <c r="A2765" s="30" t="s">
        <v>18874</v>
      </c>
      <c r="B2765" s="31" t="s">
        <v>18875</v>
      </c>
      <c r="C2765" s="33"/>
      <c r="D2765" s="31" t="s">
        <v>18876</v>
      </c>
      <c r="E2765" s="31" t="s">
        <v>18877</v>
      </c>
      <c r="F2765" s="31"/>
      <c r="G2765" s="31" t="s">
        <v>25</v>
      </c>
      <c r="H2765" s="31" t="s">
        <v>142</v>
      </c>
      <c r="I2765" s="31" t="s">
        <v>319</v>
      </c>
      <c r="J2765" s="31" t="s">
        <v>84</v>
      </c>
      <c r="K2765" s="31" t="s">
        <v>85</v>
      </c>
      <c r="L2765" s="31" t="s">
        <v>280</v>
      </c>
      <c r="M2765" s="31" t="s">
        <v>41</v>
      </c>
      <c r="N2765" s="31" t="s">
        <v>152</v>
      </c>
      <c r="O2765" s="31"/>
      <c r="P2765" s="31"/>
      <c r="Q2765" s="31"/>
      <c r="R2765" s="31"/>
      <c r="S2765" s="31"/>
      <c r="T2765" s="31" t="s">
        <v>18878</v>
      </c>
      <c r="U2765" s="31" t="s">
        <v>18879</v>
      </c>
      <c r="V2765" s="31"/>
      <c r="W2765" s="31"/>
      <c r="X2765" s="31"/>
      <c r="Y2765" s="31"/>
      <c r="Z2765" s="31"/>
    </row>
    <row r="2766" ht="22.5" customHeight="1">
      <c r="A2766" s="30" t="s">
        <v>18880</v>
      </c>
      <c r="B2766" s="31" t="s">
        <v>18881</v>
      </c>
      <c r="C2766" s="33"/>
      <c r="D2766" s="31" t="s">
        <v>18882</v>
      </c>
      <c r="E2766" s="31" t="s">
        <v>18883</v>
      </c>
      <c r="F2766" s="31"/>
      <c r="G2766" s="31" t="s">
        <v>36</v>
      </c>
      <c r="H2766" s="31" t="s">
        <v>142</v>
      </c>
      <c r="I2766" s="31" t="s">
        <v>839</v>
      </c>
      <c r="J2766" s="31" t="s">
        <v>84</v>
      </c>
      <c r="K2766" s="31" t="s">
        <v>173</v>
      </c>
      <c r="L2766" s="31" t="s">
        <v>226</v>
      </c>
      <c r="M2766" s="31" t="s">
        <v>41</v>
      </c>
      <c r="N2766" s="31" t="s">
        <v>120</v>
      </c>
      <c r="O2766" s="31"/>
      <c r="P2766" s="31" t="s">
        <v>5175</v>
      </c>
      <c r="Q2766" s="31"/>
      <c r="R2766" s="31" t="s">
        <v>93</v>
      </c>
      <c r="S2766" s="31" t="s">
        <v>94</v>
      </c>
      <c r="T2766" s="31" t="s">
        <v>18884</v>
      </c>
      <c r="U2766" s="31" t="s">
        <v>18885</v>
      </c>
      <c r="V2766" s="30" t="s">
        <v>18886</v>
      </c>
      <c r="W2766" s="31"/>
      <c r="X2766" s="31"/>
      <c r="Y2766" s="31"/>
      <c r="Z2766" s="31"/>
    </row>
    <row r="2767" ht="22.5" customHeight="1">
      <c r="A2767" s="30" t="s">
        <v>18887</v>
      </c>
      <c r="B2767" s="31" t="s">
        <v>18888</v>
      </c>
      <c r="C2767" s="33"/>
      <c r="D2767" s="31" t="s">
        <v>78</v>
      </c>
      <c r="E2767" s="31" t="s">
        <v>18889</v>
      </c>
      <c r="F2767" s="31" t="s">
        <v>18890</v>
      </c>
      <c r="G2767" s="31"/>
      <c r="H2767" s="31" t="s">
        <v>82</v>
      </c>
      <c r="I2767" s="31" t="s">
        <v>750</v>
      </c>
      <c r="J2767" s="31" t="s">
        <v>84</v>
      </c>
      <c r="K2767" s="31" t="s">
        <v>85</v>
      </c>
      <c r="L2767" s="31" t="s">
        <v>226</v>
      </c>
      <c r="M2767" s="31" t="s">
        <v>152</v>
      </c>
      <c r="N2767" s="31" t="s">
        <v>153</v>
      </c>
      <c r="O2767" s="31"/>
      <c r="P2767" s="31"/>
      <c r="Q2767" s="31"/>
      <c r="R2767" s="31"/>
      <c r="S2767" s="31"/>
      <c r="T2767" s="31" t="s">
        <v>1432</v>
      </c>
      <c r="U2767" s="31" t="s">
        <v>18891</v>
      </c>
      <c r="V2767" s="31"/>
      <c r="W2767" s="31"/>
      <c r="X2767" s="31"/>
      <c r="Y2767" s="31"/>
      <c r="Z2767" s="31"/>
    </row>
    <row r="2768" ht="22.5" customHeight="1">
      <c r="A2768" s="30" t="s">
        <v>18892</v>
      </c>
      <c r="B2768" s="31" t="s">
        <v>18893</v>
      </c>
      <c r="C2768" s="33"/>
      <c r="D2768" s="31" t="s">
        <v>78</v>
      </c>
      <c r="E2768" s="31" t="s">
        <v>18894</v>
      </c>
      <c r="F2768" s="31" t="s">
        <v>18895</v>
      </c>
      <c r="G2768" s="31" t="s">
        <v>25</v>
      </c>
      <c r="H2768" s="31" t="s">
        <v>82</v>
      </c>
      <c r="I2768" s="31" t="s">
        <v>83</v>
      </c>
      <c r="J2768" s="31" t="s">
        <v>84</v>
      </c>
      <c r="K2768" s="31" t="s">
        <v>107</v>
      </c>
      <c r="L2768" s="31" t="s">
        <v>280</v>
      </c>
      <c r="M2768" s="31" t="s">
        <v>52</v>
      </c>
      <c r="N2768" s="31" t="s">
        <v>144</v>
      </c>
      <c r="O2768" s="31"/>
      <c r="P2768" s="31"/>
      <c r="Q2768" s="31"/>
      <c r="R2768" s="31"/>
      <c r="S2768" s="31"/>
      <c r="T2768" s="31" t="s">
        <v>8418</v>
      </c>
      <c r="U2768" s="31" t="s">
        <v>18896</v>
      </c>
      <c r="V2768" s="31"/>
      <c r="W2768" s="31"/>
      <c r="X2768" s="31"/>
      <c r="Y2768" s="31"/>
      <c r="Z2768" s="31"/>
    </row>
    <row r="2769" ht="22.5" customHeight="1">
      <c r="A2769" s="30" t="s">
        <v>18897</v>
      </c>
      <c r="B2769" s="31" t="s">
        <v>18898</v>
      </c>
      <c r="C2769" s="33"/>
      <c r="D2769" s="31" t="s">
        <v>18899</v>
      </c>
      <c r="E2769" s="31" t="s">
        <v>18900</v>
      </c>
      <c r="F2769" s="31"/>
      <c r="G2769" s="31" t="s">
        <v>25</v>
      </c>
      <c r="H2769" s="31" t="s">
        <v>142</v>
      </c>
      <c r="I2769" s="31"/>
      <c r="J2769" s="31"/>
      <c r="K2769" s="31"/>
      <c r="L2769" s="31"/>
      <c r="M2769" s="31"/>
      <c r="N2769" s="31"/>
      <c r="O2769" s="31"/>
      <c r="P2769" s="31"/>
      <c r="Q2769" s="31"/>
      <c r="R2769" s="31"/>
      <c r="S2769" s="31"/>
      <c r="T2769" s="31" t="s">
        <v>18901</v>
      </c>
      <c r="U2769" s="31" t="s">
        <v>18902</v>
      </c>
      <c r="V2769" s="31"/>
      <c r="W2769" s="31"/>
      <c r="X2769" s="31"/>
      <c r="Y2769" s="31"/>
      <c r="Z2769" s="31"/>
    </row>
    <row r="2770" ht="22.5" customHeight="1">
      <c r="A2770" s="30" t="s">
        <v>18903</v>
      </c>
      <c r="B2770" s="31" t="s">
        <v>2429</v>
      </c>
      <c r="C2770" s="32" t="s">
        <v>2</v>
      </c>
      <c r="D2770" s="31" t="s">
        <v>18904</v>
      </c>
      <c r="E2770" s="31" t="s">
        <v>18905</v>
      </c>
      <c r="F2770" s="31"/>
      <c r="G2770" s="31" t="s">
        <v>25</v>
      </c>
      <c r="H2770" s="31" t="s">
        <v>142</v>
      </c>
      <c r="I2770" s="31" t="s">
        <v>4742</v>
      </c>
      <c r="J2770" s="31" t="s">
        <v>84</v>
      </c>
      <c r="K2770" s="31" t="s">
        <v>85</v>
      </c>
      <c r="L2770" s="31" t="s">
        <v>226</v>
      </c>
      <c r="M2770" s="31" t="s">
        <v>108</v>
      </c>
      <c r="N2770" s="31" t="s">
        <v>101</v>
      </c>
      <c r="O2770" s="31"/>
      <c r="P2770" s="31" t="s">
        <v>320</v>
      </c>
      <c r="Q2770" s="31"/>
      <c r="R2770" s="31" t="s">
        <v>93</v>
      </c>
      <c r="S2770" s="31" t="s">
        <v>94</v>
      </c>
      <c r="T2770" s="31" t="s">
        <v>18906</v>
      </c>
      <c r="U2770" s="31" t="s">
        <v>18907</v>
      </c>
      <c r="V2770" s="31" t="s">
        <v>18908</v>
      </c>
      <c r="W2770" s="31"/>
      <c r="X2770" s="31"/>
      <c r="Y2770" s="31"/>
      <c r="Z2770" s="31"/>
    </row>
    <row r="2771" ht="22.5" customHeight="1">
      <c r="A2771" s="30" t="s">
        <v>18909</v>
      </c>
      <c r="B2771" s="31" t="s">
        <v>18910</v>
      </c>
      <c r="C2771" s="33"/>
      <c r="D2771" s="31" t="s">
        <v>78</v>
      </c>
      <c r="E2771" s="31" t="s">
        <v>18911</v>
      </c>
      <c r="F2771" s="31" t="s">
        <v>18912</v>
      </c>
      <c r="G2771" s="31" t="s">
        <v>25</v>
      </c>
      <c r="H2771" s="31" t="s">
        <v>82</v>
      </c>
      <c r="I2771" s="31" t="s">
        <v>490</v>
      </c>
      <c r="J2771" s="31" t="s">
        <v>84</v>
      </c>
      <c r="K2771" s="31" t="s">
        <v>85</v>
      </c>
      <c r="L2771" s="31" t="s">
        <v>280</v>
      </c>
      <c r="M2771" s="31" t="s">
        <v>89</v>
      </c>
      <c r="N2771" s="31" t="s">
        <v>108</v>
      </c>
      <c r="O2771" s="31"/>
      <c r="P2771" s="31" t="s">
        <v>132</v>
      </c>
      <c r="Q2771" s="31"/>
      <c r="R2771" s="31"/>
      <c r="S2771" s="31"/>
      <c r="T2771" s="31" t="s">
        <v>1432</v>
      </c>
      <c r="U2771" s="31" t="s">
        <v>18913</v>
      </c>
      <c r="V2771" s="31"/>
      <c r="W2771" s="31"/>
      <c r="X2771" s="31"/>
      <c r="Y2771" s="31"/>
      <c r="Z2771" s="31"/>
    </row>
    <row r="2772" ht="22.5" customHeight="1">
      <c r="A2772" s="30" t="s">
        <v>18914</v>
      </c>
      <c r="B2772" s="31" t="s">
        <v>18915</v>
      </c>
      <c r="C2772" s="33"/>
      <c r="D2772" s="31" t="s">
        <v>18916</v>
      </c>
      <c r="E2772" s="31" t="s">
        <v>18917</v>
      </c>
      <c r="F2772" s="31"/>
      <c r="G2772" s="31" t="s">
        <v>68</v>
      </c>
      <c r="H2772" s="31" t="s">
        <v>142</v>
      </c>
      <c r="I2772" s="31" t="s">
        <v>264</v>
      </c>
      <c r="J2772" s="31" t="s">
        <v>84</v>
      </c>
      <c r="K2772" s="31" t="s">
        <v>85</v>
      </c>
      <c r="L2772" s="31" t="s">
        <v>226</v>
      </c>
      <c r="M2772" s="31" t="s">
        <v>88</v>
      </c>
      <c r="N2772" s="31" t="s">
        <v>89</v>
      </c>
      <c r="O2772" s="31"/>
      <c r="P2772" s="31" t="s">
        <v>230</v>
      </c>
      <c r="Q2772" s="31"/>
      <c r="R2772" s="31"/>
      <c r="S2772" s="31"/>
      <c r="T2772" s="31" t="s">
        <v>18918</v>
      </c>
      <c r="U2772" s="31" t="s">
        <v>18919</v>
      </c>
      <c r="V2772" s="30" t="s">
        <v>18920</v>
      </c>
      <c r="W2772" s="31"/>
      <c r="X2772" s="31"/>
      <c r="Y2772" s="31"/>
      <c r="Z2772" s="31"/>
    </row>
    <row r="2773" ht="22.5" customHeight="1">
      <c r="A2773" s="30" t="s">
        <v>18921</v>
      </c>
      <c r="B2773" s="31" t="s">
        <v>18922</v>
      </c>
      <c r="C2773" s="33"/>
      <c r="D2773" s="31" t="s">
        <v>18923</v>
      </c>
      <c r="E2773" s="31" t="s">
        <v>18924</v>
      </c>
      <c r="F2773" s="31" t="s">
        <v>18925</v>
      </c>
      <c r="G2773" s="31" t="s">
        <v>18926</v>
      </c>
      <c r="H2773" s="31" t="s">
        <v>142</v>
      </c>
      <c r="I2773" s="31" t="s">
        <v>6321</v>
      </c>
      <c r="J2773" s="31" t="s">
        <v>84</v>
      </c>
      <c r="K2773" s="31" t="s">
        <v>173</v>
      </c>
      <c r="L2773" s="31" t="s">
        <v>86</v>
      </c>
      <c r="M2773" s="31" t="s">
        <v>88</v>
      </c>
      <c r="N2773" s="31" t="s">
        <v>89</v>
      </c>
      <c r="O2773" s="31"/>
      <c r="P2773" s="31" t="s">
        <v>831</v>
      </c>
      <c r="Q2773" s="31"/>
      <c r="R2773" s="31" t="s">
        <v>93</v>
      </c>
      <c r="S2773" s="31" t="s">
        <v>94</v>
      </c>
      <c r="T2773" s="31" t="s">
        <v>18927</v>
      </c>
      <c r="U2773" s="31" t="s">
        <v>18928</v>
      </c>
      <c r="V2773" s="31"/>
      <c r="W2773" s="31" t="s">
        <v>890</v>
      </c>
      <c r="X2773" s="31"/>
      <c r="Y2773" s="31"/>
      <c r="Z2773" s="31"/>
    </row>
    <row r="2774" ht="22.5" customHeight="1">
      <c r="A2774" s="30" t="s">
        <v>18929</v>
      </c>
      <c r="B2774" s="39" t="s">
        <v>18930</v>
      </c>
      <c r="C2774" s="33"/>
      <c r="D2774" s="31" t="s">
        <v>18931</v>
      </c>
      <c r="E2774" s="31" t="s">
        <v>18932</v>
      </c>
      <c r="F2774" s="31" t="s">
        <v>18933</v>
      </c>
      <c r="G2774" s="31" t="s">
        <v>68</v>
      </c>
      <c r="H2774" s="31" t="s">
        <v>142</v>
      </c>
      <c r="I2774" s="31" t="s">
        <v>814</v>
      </c>
      <c r="J2774" s="31" t="s">
        <v>84</v>
      </c>
      <c r="K2774" s="31" t="s">
        <v>107</v>
      </c>
      <c r="L2774" s="31" t="s">
        <v>86</v>
      </c>
      <c r="M2774" s="31" t="s">
        <v>155</v>
      </c>
      <c r="N2774" s="31" t="s">
        <v>52</v>
      </c>
      <c r="O2774" s="31"/>
      <c r="P2774" s="31" t="s">
        <v>436</v>
      </c>
      <c r="Q2774" s="31"/>
      <c r="R2774" s="31" t="s">
        <v>93</v>
      </c>
      <c r="S2774" s="31" t="s">
        <v>94</v>
      </c>
      <c r="T2774" s="31" t="s">
        <v>18934</v>
      </c>
      <c r="U2774" s="31" t="s">
        <v>18935</v>
      </c>
      <c r="V2774" s="31"/>
      <c r="W2774" s="31"/>
      <c r="X2774" s="31"/>
      <c r="Y2774" s="31"/>
      <c r="Z2774" s="31"/>
    </row>
    <row r="2775" ht="22.5" customHeight="1">
      <c r="A2775" s="30" t="s">
        <v>18936</v>
      </c>
      <c r="B2775" s="39" t="s">
        <v>18937</v>
      </c>
      <c r="C2775" s="33"/>
      <c r="D2775" s="31" t="s">
        <v>18938</v>
      </c>
      <c r="E2775" s="31" t="s">
        <v>18939</v>
      </c>
      <c r="F2775" s="31" t="s">
        <v>18940</v>
      </c>
      <c r="G2775" s="31" t="s">
        <v>25</v>
      </c>
      <c r="H2775" s="31" t="s">
        <v>142</v>
      </c>
      <c r="I2775" s="31" t="s">
        <v>2689</v>
      </c>
      <c r="J2775" s="31" t="s">
        <v>84</v>
      </c>
      <c r="K2775" s="31" t="s">
        <v>173</v>
      </c>
      <c r="L2775" s="31" t="s">
        <v>131</v>
      </c>
      <c r="M2775" s="31" t="s">
        <v>88</v>
      </c>
      <c r="N2775" s="31" t="s">
        <v>89</v>
      </c>
      <c r="O2775" s="31" t="s">
        <v>18941</v>
      </c>
      <c r="P2775" s="31"/>
      <c r="Q2775" s="30" t="s">
        <v>18942</v>
      </c>
      <c r="R2775" s="31" t="s">
        <v>93</v>
      </c>
      <c r="S2775" s="31" t="s">
        <v>716</v>
      </c>
      <c r="T2775" s="31" t="s">
        <v>18943</v>
      </c>
      <c r="U2775" s="31" t="s">
        <v>18935</v>
      </c>
      <c r="V2775" s="31"/>
      <c r="W2775" s="31"/>
      <c r="X2775" s="31"/>
      <c r="Y2775" s="31"/>
      <c r="Z2775" s="31"/>
    </row>
    <row r="2776" ht="22.5" customHeight="1">
      <c r="A2776" s="30" t="s">
        <v>18944</v>
      </c>
      <c r="B2776" s="31" t="s">
        <v>18945</v>
      </c>
      <c r="C2776" s="33"/>
      <c r="D2776" s="31" t="s">
        <v>18946</v>
      </c>
      <c r="E2776" s="31" t="s">
        <v>18947</v>
      </c>
      <c r="F2776" s="31" t="s">
        <v>18948</v>
      </c>
      <c r="G2776" s="31" t="s">
        <v>9734</v>
      </c>
      <c r="H2776" s="31" t="s">
        <v>142</v>
      </c>
      <c r="I2776" s="31" t="s">
        <v>814</v>
      </c>
      <c r="J2776" s="31" t="s">
        <v>377</v>
      </c>
      <c r="K2776" s="31" t="s">
        <v>85</v>
      </c>
      <c r="L2776" s="31" t="s">
        <v>280</v>
      </c>
      <c r="M2776" s="31" t="s">
        <v>52</v>
      </c>
      <c r="N2776" s="31" t="s">
        <v>144</v>
      </c>
      <c r="O2776" s="31"/>
      <c r="P2776" s="31"/>
      <c r="Q2776" s="30" t="s">
        <v>18949</v>
      </c>
      <c r="R2776" s="31" t="s">
        <v>93</v>
      </c>
      <c r="S2776" s="31" t="s">
        <v>842</v>
      </c>
      <c r="T2776" s="31" t="s">
        <v>18950</v>
      </c>
      <c r="U2776" s="31" t="s">
        <v>18951</v>
      </c>
      <c r="V2776" s="31"/>
      <c r="W2776" s="31"/>
      <c r="X2776" s="31"/>
      <c r="Y2776" s="31"/>
      <c r="Z2776" s="31"/>
    </row>
    <row r="2777" ht="22.5" customHeight="1">
      <c r="A2777" s="30" t="s">
        <v>18952</v>
      </c>
      <c r="B2777" s="31" t="s">
        <v>18953</v>
      </c>
      <c r="C2777" s="33"/>
      <c r="D2777" s="31" t="s">
        <v>78</v>
      </c>
      <c r="E2777" s="31" t="s">
        <v>18954</v>
      </c>
      <c r="F2777" s="31"/>
      <c r="G2777" s="31" t="s">
        <v>25</v>
      </c>
      <c r="H2777" s="31" t="s">
        <v>142</v>
      </c>
      <c r="I2777" s="31" t="s">
        <v>83</v>
      </c>
      <c r="J2777" s="31" t="s">
        <v>84</v>
      </c>
      <c r="K2777" s="31" t="s">
        <v>107</v>
      </c>
      <c r="L2777" s="31" t="s">
        <v>226</v>
      </c>
      <c r="M2777" s="31" t="s">
        <v>108</v>
      </c>
      <c r="N2777" s="31" t="s">
        <v>101</v>
      </c>
      <c r="O2777" s="31"/>
      <c r="P2777" s="31" t="s">
        <v>1000</v>
      </c>
      <c r="Q2777" s="31"/>
      <c r="R2777" s="31"/>
      <c r="S2777" s="31"/>
      <c r="T2777" s="31" t="s">
        <v>18955</v>
      </c>
      <c r="U2777" s="31" t="s">
        <v>18956</v>
      </c>
      <c r="V2777" s="30" t="s">
        <v>18957</v>
      </c>
      <c r="W2777" s="31"/>
      <c r="X2777" s="31"/>
      <c r="Y2777" s="31"/>
      <c r="Z2777" s="31"/>
    </row>
    <row r="2778" ht="22.5" customHeight="1">
      <c r="A2778" s="30" t="s">
        <v>18958</v>
      </c>
      <c r="B2778" s="31" t="s">
        <v>18959</v>
      </c>
      <c r="C2778" s="33"/>
      <c r="D2778" s="31" t="s">
        <v>18960</v>
      </c>
      <c r="E2778" s="31" t="s">
        <v>18961</v>
      </c>
      <c r="F2778" s="31" t="s">
        <v>18962</v>
      </c>
      <c r="G2778" s="31" t="s">
        <v>25</v>
      </c>
      <c r="H2778" s="31" t="s">
        <v>142</v>
      </c>
      <c r="I2778" s="31" t="s">
        <v>291</v>
      </c>
      <c r="J2778" s="31" t="s">
        <v>377</v>
      </c>
      <c r="K2778" s="31" t="s">
        <v>173</v>
      </c>
      <c r="L2778" s="31" t="s">
        <v>131</v>
      </c>
      <c r="M2778" s="31" t="s">
        <v>88</v>
      </c>
      <c r="N2778" s="31" t="s">
        <v>89</v>
      </c>
      <c r="O2778" s="31"/>
      <c r="P2778" s="31"/>
      <c r="Q2778" s="31"/>
      <c r="R2778" s="31" t="s">
        <v>93</v>
      </c>
      <c r="S2778" s="31" t="s">
        <v>94</v>
      </c>
      <c r="T2778" s="31" t="s">
        <v>18963</v>
      </c>
      <c r="U2778" s="31" t="s">
        <v>18964</v>
      </c>
      <c r="V2778" s="30" t="s">
        <v>18965</v>
      </c>
      <c r="W2778" s="31"/>
      <c r="X2778" s="31"/>
      <c r="Y2778" s="31"/>
      <c r="Z2778" s="31"/>
    </row>
    <row r="2779" ht="22.5" customHeight="1">
      <c r="A2779" s="30" t="s">
        <v>18966</v>
      </c>
      <c r="B2779" s="31" t="s">
        <v>18967</v>
      </c>
      <c r="C2779" s="33"/>
      <c r="D2779" s="31" t="s">
        <v>78</v>
      </c>
      <c r="E2779" s="31" t="s">
        <v>18968</v>
      </c>
      <c r="F2779" s="31" t="s">
        <v>18969</v>
      </c>
      <c r="G2779" s="31" t="s">
        <v>25</v>
      </c>
      <c r="H2779" s="31" t="s">
        <v>82</v>
      </c>
      <c r="I2779" s="31" t="s">
        <v>490</v>
      </c>
      <c r="J2779" s="31" t="s">
        <v>377</v>
      </c>
      <c r="K2779" s="31" t="s">
        <v>85</v>
      </c>
      <c r="L2779" s="31" t="s">
        <v>131</v>
      </c>
      <c r="M2779" s="31" t="s">
        <v>108</v>
      </c>
      <c r="N2779" s="31" t="s">
        <v>101</v>
      </c>
      <c r="O2779" s="31"/>
      <c r="P2779" s="31" t="s">
        <v>436</v>
      </c>
      <c r="Q2779" s="31"/>
      <c r="R2779" s="31"/>
      <c r="S2779" s="31"/>
      <c r="T2779" s="31" t="s">
        <v>12341</v>
      </c>
      <c r="U2779" s="31" t="s">
        <v>18970</v>
      </c>
      <c r="V2779" s="31"/>
      <c r="W2779" s="31"/>
      <c r="X2779" s="31"/>
      <c r="Y2779" s="31"/>
      <c r="Z2779" s="31"/>
    </row>
    <row r="2780" ht="22.5" customHeight="1">
      <c r="A2780" s="30" t="s">
        <v>18971</v>
      </c>
      <c r="B2780" s="31" t="s">
        <v>18972</v>
      </c>
      <c r="C2780" s="33"/>
      <c r="D2780" s="31" t="s">
        <v>78</v>
      </c>
      <c r="E2780" s="31" t="s">
        <v>18973</v>
      </c>
      <c r="F2780" s="31"/>
      <c r="G2780" s="31" t="s">
        <v>25</v>
      </c>
      <c r="H2780" s="31" t="s">
        <v>82</v>
      </c>
      <c r="I2780" s="31" t="s">
        <v>585</v>
      </c>
      <c r="J2780" s="31" t="s">
        <v>84</v>
      </c>
      <c r="K2780" s="31" t="s">
        <v>173</v>
      </c>
      <c r="L2780" s="31" t="s">
        <v>280</v>
      </c>
      <c r="M2780" s="31" t="s">
        <v>41</v>
      </c>
      <c r="N2780" s="31" t="s">
        <v>120</v>
      </c>
      <c r="O2780" s="31"/>
      <c r="P2780" s="31" t="s">
        <v>2549</v>
      </c>
      <c r="Q2780" s="31"/>
      <c r="R2780" s="31"/>
      <c r="S2780" s="31"/>
      <c r="T2780" s="31" t="s">
        <v>1848</v>
      </c>
      <c r="U2780" s="31" t="s">
        <v>18974</v>
      </c>
      <c r="V2780" s="30" t="s">
        <v>18975</v>
      </c>
      <c r="W2780" s="31" t="s">
        <v>18976</v>
      </c>
      <c r="X2780" s="31"/>
      <c r="Y2780" s="31"/>
      <c r="Z2780" s="31"/>
    </row>
    <row r="2781" ht="22.5" customHeight="1">
      <c r="A2781" s="30" t="s">
        <v>18977</v>
      </c>
      <c r="B2781" s="31" t="s">
        <v>18978</v>
      </c>
      <c r="C2781" s="33"/>
      <c r="D2781" s="31" t="s">
        <v>18979</v>
      </c>
      <c r="E2781" s="31" t="s">
        <v>18980</v>
      </c>
      <c r="F2781" s="31"/>
      <c r="G2781" s="31" t="s">
        <v>38</v>
      </c>
      <c r="H2781" s="31" t="s">
        <v>142</v>
      </c>
      <c r="I2781" s="31" t="s">
        <v>877</v>
      </c>
      <c r="J2781" s="31" t="s">
        <v>377</v>
      </c>
      <c r="K2781" s="31" t="s">
        <v>173</v>
      </c>
      <c r="L2781" s="31" t="s">
        <v>131</v>
      </c>
      <c r="M2781" s="39" t="s">
        <v>227</v>
      </c>
      <c r="N2781" s="39" t="s">
        <v>228</v>
      </c>
      <c r="O2781" s="31"/>
      <c r="P2781" s="31"/>
      <c r="Q2781" s="31"/>
      <c r="R2781" s="31"/>
      <c r="S2781" s="31"/>
      <c r="T2781" s="31" t="s">
        <v>18981</v>
      </c>
      <c r="U2781" s="31" t="s">
        <v>18982</v>
      </c>
      <c r="V2781" s="31"/>
      <c r="W2781" s="31"/>
      <c r="X2781" s="31"/>
      <c r="Y2781" s="31"/>
      <c r="Z2781" s="31"/>
    </row>
    <row r="2782" ht="22.5" customHeight="1">
      <c r="A2782" s="30" t="s">
        <v>18983</v>
      </c>
      <c r="B2782" s="31" t="s">
        <v>9795</v>
      </c>
      <c r="C2782" s="33"/>
      <c r="D2782" s="31" t="s">
        <v>18984</v>
      </c>
      <c r="E2782" s="31" t="s">
        <v>18985</v>
      </c>
      <c r="F2782" s="31" t="s">
        <v>18986</v>
      </c>
      <c r="G2782" s="31" t="s">
        <v>38</v>
      </c>
      <c r="H2782" s="31" t="s">
        <v>142</v>
      </c>
      <c r="I2782" s="31" t="s">
        <v>143</v>
      </c>
      <c r="J2782" s="31" t="s">
        <v>84</v>
      </c>
      <c r="K2782" s="31" t="s">
        <v>173</v>
      </c>
      <c r="L2782" s="31" t="s">
        <v>226</v>
      </c>
      <c r="M2782" s="39" t="s">
        <v>227</v>
      </c>
      <c r="N2782" s="39" t="s">
        <v>228</v>
      </c>
      <c r="O2782" s="31"/>
      <c r="P2782" s="31" t="s">
        <v>3013</v>
      </c>
      <c r="Q2782" s="31"/>
      <c r="R2782" s="31" t="s">
        <v>93</v>
      </c>
      <c r="S2782" s="31" t="s">
        <v>94</v>
      </c>
      <c r="T2782" s="31" t="s">
        <v>18987</v>
      </c>
      <c r="U2782" s="31" t="s">
        <v>18988</v>
      </c>
      <c r="V2782" s="31"/>
      <c r="W2782" s="31"/>
      <c r="X2782" s="31"/>
      <c r="Y2782" s="31"/>
      <c r="Z2782" s="31"/>
    </row>
    <row r="2783" ht="22.5" customHeight="1">
      <c r="A2783" s="30" t="s">
        <v>18989</v>
      </c>
      <c r="B2783" s="39" t="s">
        <v>18990</v>
      </c>
      <c r="C2783" s="33"/>
      <c r="D2783" s="31" t="s">
        <v>18991</v>
      </c>
      <c r="E2783" s="31" t="s">
        <v>18992</v>
      </c>
      <c r="F2783" s="31"/>
      <c r="G2783" s="31" t="s">
        <v>38</v>
      </c>
      <c r="H2783" s="31" t="s">
        <v>142</v>
      </c>
      <c r="I2783" s="31" t="s">
        <v>2296</v>
      </c>
      <c r="J2783" s="31" t="s">
        <v>84</v>
      </c>
      <c r="K2783" s="31"/>
      <c r="L2783" s="31"/>
      <c r="M2783" s="31" t="s">
        <v>52</v>
      </c>
      <c r="N2783" s="31" t="s">
        <v>144</v>
      </c>
      <c r="O2783" s="31"/>
      <c r="P2783" s="31"/>
      <c r="Q2783" s="31"/>
      <c r="R2783" s="31"/>
      <c r="S2783" s="31"/>
      <c r="T2783" s="31" t="s">
        <v>18993</v>
      </c>
      <c r="U2783" s="31" t="s">
        <v>18994</v>
      </c>
      <c r="V2783" s="31"/>
      <c r="W2783" s="31"/>
      <c r="X2783" s="31"/>
      <c r="Y2783" s="31"/>
      <c r="Z2783" s="31"/>
    </row>
    <row r="2784" ht="22.5" customHeight="1">
      <c r="A2784" s="30" t="s">
        <v>18995</v>
      </c>
      <c r="B2784" s="39" t="s">
        <v>18996</v>
      </c>
      <c r="C2784" s="33"/>
      <c r="D2784" s="31" t="s">
        <v>18997</v>
      </c>
      <c r="E2784" s="31" t="s">
        <v>18998</v>
      </c>
      <c r="F2784" s="31" t="s">
        <v>18999</v>
      </c>
      <c r="G2784" s="31" t="s">
        <v>38</v>
      </c>
      <c r="H2784" s="31" t="s">
        <v>142</v>
      </c>
      <c r="I2784" s="31" t="s">
        <v>3430</v>
      </c>
      <c r="J2784" s="31" t="s">
        <v>84</v>
      </c>
      <c r="K2784" s="31" t="s">
        <v>173</v>
      </c>
      <c r="L2784" s="31" t="s">
        <v>226</v>
      </c>
      <c r="M2784" s="31" t="s">
        <v>41</v>
      </c>
      <c r="N2784" s="31" t="s">
        <v>120</v>
      </c>
      <c r="O2784" s="31"/>
      <c r="P2784" s="31" t="s">
        <v>19000</v>
      </c>
      <c r="Q2784" s="31"/>
      <c r="R2784" s="31" t="s">
        <v>93</v>
      </c>
      <c r="S2784" s="31" t="s">
        <v>94</v>
      </c>
      <c r="T2784" s="31" t="s">
        <v>19001</v>
      </c>
      <c r="U2784" s="31" t="s">
        <v>18994</v>
      </c>
      <c r="V2784" s="31"/>
      <c r="W2784" s="31"/>
      <c r="X2784" s="31"/>
      <c r="Y2784" s="31"/>
      <c r="Z2784" s="31"/>
    </row>
    <row r="2785" ht="22.5" customHeight="1">
      <c r="A2785" s="30" t="s">
        <v>19002</v>
      </c>
      <c r="B2785" s="31" t="s">
        <v>19003</v>
      </c>
      <c r="C2785" s="33"/>
      <c r="D2785" s="31" t="s">
        <v>19004</v>
      </c>
      <c r="E2785" s="31" t="s">
        <v>19005</v>
      </c>
      <c r="F2785" s="31"/>
      <c r="G2785" s="31" t="s">
        <v>25</v>
      </c>
      <c r="H2785" s="31" t="s">
        <v>142</v>
      </c>
      <c r="I2785" s="31" t="s">
        <v>444</v>
      </c>
      <c r="J2785" s="31" t="s">
        <v>84</v>
      </c>
      <c r="K2785" s="31"/>
      <c r="L2785" s="31"/>
      <c r="M2785" s="31" t="s">
        <v>152</v>
      </c>
      <c r="N2785" s="31" t="s">
        <v>153</v>
      </c>
      <c r="O2785" s="31"/>
      <c r="P2785" s="31"/>
      <c r="Q2785" s="31"/>
      <c r="R2785" s="31"/>
      <c r="S2785" s="31"/>
      <c r="T2785" s="31" t="s">
        <v>19006</v>
      </c>
      <c r="U2785" s="31" t="s">
        <v>19007</v>
      </c>
      <c r="V2785" s="31"/>
      <c r="W2785" s="31"/>
      <c r="X2785" s="31"/>
      <c r="Y2785" s="31"/>
      <c r="Z2785" s="31"/>
    </row>
    <row r="2786" ht="22.5" customHeight="1">
      <c r="A2786" s="30" t="s">
        <v>19008</v>
      </c>
      <c r="B2786" s="31" t="s">
        <v>19009</v>
      </c>
      <c r="C2786" s="33"/>
      <c r="D2786" s="31" t="s">
        <v>19010</v>
      </c>
      <c r="E2786" s="31" t="s">
        <v>19011</v>
      </c>
      <c r="F2786" s="31"/>
      <c r="G2786" s="31" t="s">
        <v>25</v>
      </c>
      <c r="H2786" s="31" t="s">
        <v>142</v>
      </c>
      <c r="I2786" s="31" t="s">
        <v>1834</v>
      </c>
      <c r="J2786" s="31" t="s">
        <v>84</v>
      </c>
      <c r="K2786" s="31"/>
      <c r="L2786" s="31"/>
      <c r="M2786" s="31" t="s">
        <v>41</v>
      </c>
      <c r="N2786" s="31" t="s">
        <v>120</v>
      </c>
      <c r="O2786" s="31"/>
      <c r="P2786" s="31"/>
      <c r="Q2786" s="31"/>
      <c r="R2786" s="31"/>
      <c r="S2786" s="31"/>
      <c r="T2786" s="31" t="s">
        <v>19012</v>
      </c>
      <c r="U2786" s="31" t="s">
        <v>19013</v>
      </c>
      <c r="V2786" s="31"/>
      <c r="W2786" s="31"/>
      <c r="X2786" s="31"/>
      <c r="Y2786" s="31"/>
      <c r="Z2786" s="31"/>
    </row>
    <row r="2787" ht="22.5" customHeight="1">
      <c r="A2787" s="30" t="s">
        <v>19014</v>
      </c>
      <c r="B2787" s="31" t="s">
        <v>19015</v>
      </c>
      <c r="C2787" s="33"/>
      <c r="D2787" s="31" t="s">
        <v>19016</v>
      </c>
      <c r="E2787" s="31" t="s">
        <v>19017</v>
      </c>
      <c r="F2787" s="31"/>
      <c r="G2787" s="31" t="s">
        <v>68</v>
      </c>
      <c r="H2787" s="31" t="s">
        <v>142</v>
      </c>
      <c r="I2787" s="31" t="s">
        <v>490</v>
      </c>
      <c r="J2787" s="31" t="s">
        <v>84</v>
      </c>
      <c r="K2787" s="31" t="s">
        <v>173</v>
      </c>
      <c r="L2787" s="31" t="s">
        <v>280</v>
      </c>
      <c r="M2787" s="31" t="s">
        <v>185</v>
      </c>
      <c r="N2787" s="31" t="s">
        <v>41</v>
      </c>
      <c r="O2787" s="31"/>
      <c r="P2787" s="31" t="s">
        <v>436</v>
      </c>
      <c r="Q2787" s="31"/>
      <c r="R2787" s="31"/>
      <c r="S2787" s="31"/>
      <c r="T2787" s="31" t="s">
        <v>19018</v>
      </c>
      <c r="U2787" s="31" t="s">
        <v>19019</v>
      </c>
      <c r="V2787" s="30" t="s">
        <v>19020</v>
      </c>
      <c r="W2787" s="31"/>
      <c r="X2787" s="31"/>
      <c r="Y2787" s="31"/>
      <c r="Z2787" s="31"/>
    </row>
    <row r="2788" ht="22.5" customHeight="1">
      <c r="A2788" s="30" t="s">
        <v>19021</v>
      </c>
      <c r="B2788" s="31" t="s">
        <v>19022</v>
      </c>
      <c r="C2788" s="33"/>
      <c r="D2788" s="31" t="s">
        <v>19023</v>
      </c>
      <c r="E2788" s="31" t="s">
        <v>19024</v>
      </c>
      <c r="F2788" s="31"/>
      <c r="G2788" s="31" t="s">
        <v>38</v>
      </c>
      <c r="H2788" s="31" t="s">
        <v>142</v>
      </c>
      <c r="I2788" s="31" t="s">
        <v>1242</v>
      </c>
      <c r="J2788" s="31" t="s">
        <v>84</v>
      </c>
      <c r="K2788" s="31"/>
      <c r="L2788" s="31"/>
      <c r="M2788" s="31" t="s">
        <v>41</v>
      </c>
      <c r="N2788" s="31" t="s">
        <v>120</v>
      </c>
      <c r="O2788" s="31"/>
      <c r="P2788" s="31"/>
      <c r="Q2788" s="31"/>
      <c r="R2788" s="31"/>
      <c r="S2788" s="31"/>
      <c r="T2788" s="31" t="s">
        <v>19025</v>
      </c>
      <c r="U2788" s="31" t="s">
        <v>19026</v>
      </c>
      <c r="V2788" s="31"/>
      <c r="W2788" s="31"/>
      <c r="X2788" s="31"/>
      <c r="Y2788" s="31"/>
      <c r="Z2788" s="31"/>
    </row>
    <row r="2789" ht="22.5" customHeight="1">
      <c r="A2789" s="30" t="s">
        <v>19027</v>
      </c>
      <c r="B2789" s="31" t="s">
        <v>19028</v>
      </c>
      <c r="C2789" s="33"/>
      <c r="D2789" s="31" t="s">
        <v>19029</v>
      </c>
      <c r="E2789" s="31" t="s">
        <v>19030</v>
      </c>
      <c r="F2789" s="31"/>
      <c r="G2789" s="31" t="s">
        <v>25</v>
      </c>
      <c r="H2789" s="31" t="s">
        <v>129</v>
      </c>
      <c r="I2789" s="31" t="s">
        <v>83</v>
      </c>
      <c r="J2789" s="31" t="s">
        <v>84</v>
      </c>
      <c r="K2789" s="31" t="s">
        <v>107</v>
      </c>
      <c r="L2789" s="31" t="s">
        <v>654</v>
      </c>
      <c r="M2789" s="31" t="s">
        <v>120</v>
      </c>
      <c r="N2789" s="31" t="s">
        <v>88</v>
      </c>
      <c r="O2789" s="31"/>
      <c r="P2789" s="31" t="s">
        <v>628</v>
      </c>
      <c r="Q2789" s="31"/>
      <c r="R2789" s="31"/>
      <c r="S2789" s="31" t="s">
        <v>133</v>
      </c>
      <c r="T2789" s="31" t="s">
        <v>1904</v>
      </c>
      <c r="U2789" s="31" t="s">
        <v>19031</v>
      </c>
      <c r="V2789" s="30" t="s">
        <v>19032</v>
      </c>
      <c r="W2789" s="31"/>
      <c r="X2789" s="31"/>
      <c r="Y2789" s="31"/>
      <c r="Z2789" s="31"/>
    </row>
    <row r="2790" ht="22.5" customHeight="1">
      <c r="A2790" s="30" t="s">
        <v>19033</v>
      </c>
      <c r="B2790" s="31" t="s">
        <v>19034</v>
      </c>
      <c r="C2790" s="33"/>
      <c r="D2790" s="31" t="s">
        <v>19035</v>
      </c>
      <c r="E2790" s="31" t="s">
        <v>19036</v>
      </c>
      <c r="F2790" s="31"/>
      <c r="G2790" s="31" t="s">
        <v>39</v>
      </c>
      <c r="H2790" s="31" t="s">
        <v>142</v>
      </c>
      <c r="I2790" s="31" t="s">
        <v>1722</v>
      </c>
      <c r="J2790" s="31" t="s">
        <v>84</v>
      </c>
      <c r="K2790" s="31"/>
      <c r="L2790" s="31"/>
      <c r="M2790" s="31" t="s">
        <v>542</v>
      </c>
      <c r="N2790" s="31" t="s">
        <v>210</v>
      </c>
      <c r="O2790" s="31"/>
      <c r="P2790" s="31"/>
      <c r="Q2790" s="31"/>
      <c r="R2790" s="31"/>
      <c r="S2790" s="31"/>
      <c r="T2790" s="31" t="s">
        <v>19037</v>
      </c>
      <c r="U2790" s="31" t="s">
        <v>19038</v>
      </c>
      <c r="V2790" s="31"/>
      <c r="W2790" s="31"/>
      <c r="X2790" s="31"/>
      <c r="Y2790" s="31"/>
      <c r="Z2790" s="31"/>
    </row>
    <row r="2791" ht="22.5" customHeight="1">
      <c r="A2791" s="30" t="s">
        <v>19039</v>
      </c>
      <c r="B2791" s="31" t="s">
        <v>1983</v>
      </c>
      <c r="C2791" s="33"/>
      <c r="D2791" s="31" t="s">
        <v>78</v>
      </c>
      <c r="E2791" s="31" t="s">
        <v>19040</v>
      </c>
      <c r="F2791" s="31" t="s">
        <v>19041</v>
      </c>
      <c r="G2791" s="31" t="s">
        <v>25</v>
      </c>
      <c r="H2791" s="31" t="s">
        <v>82</v>
      </c>
      <c r="I2791" s="31" t="s">
        <v>596</v>
      </c>
      <c r="J2791" s="31" t="s">
        <v>84</v>
      </c>
      <c r="K2791" s="31" t="s">
        <v>85</v>
      </c>
      <c r="L2791" s="31" t="s">
        <v>86</v>
      </c>
      <c r="M2791" s="31" t="s">
        <v>88</v>
      </c>
      <c r="N2791" s="31" t="s">
        <v>89</v>
      </c>
      <c r="O2791" s="31"/>
      <c r="P2791" s="31" t="s">
        <v>230</v>
      </c>
      <c r="Q2791" s="31"/>
      <c r="R2791" s="31"/>
      <c r="S2791" s="31"/>
      <c r="T2791" s="31" t="s">
        <v>19042</v>
      </c>
      <c r="U2791" s="31" t="s">
        <v>19043</v>
      </c>
      <c r="V2791" s="30" t="s">
        <v>19044</v>
      </c>
      <c r="W2791" s="31"/>
      <c r="X2791" s="31"/>
      <c r="Y2791" s="31"/>
      <c r="Z2791" s="31"/>
    </row>
    <row r="2792" ht="22.5" customHeight="1">
      <c r="A2792" s="30" t="s">
        <v>19045</v>
      </c>
      <c r="B2792" s="31" t="s">
        <v>19046</v>
      </c>
      <c r="C2792" s="33"/>
      <c r="D2792" s="31" t="s">
        <v>19047</v>
      </c>
      <c r="E2792" s="31" t="s">
        <v>19048</v>
      </c>
      <c r="F2792" s="31" t="s">
        <v>19049</v>
      </c>
      <c r="G2792" s="31" t="s">
        <v>25</v>
      </c>
      <c r="H2792" s="31" t="s">
        <v>406</v>
      </c>
      <c r="I2792" s="31" t="s">
        <v>9614</v>
      </c>
      <c r="J2792" s="31" t="s">
        <v>84</v>
      </c>
      <c r="K2792" s="31" t="s">
        <v>85</v>
      </c>
      <c r="L2792" s="31" t="s">
        <v>280</v>
      </c>
      <c r="M2792" s="31" t="s">
        <v>52</v>
      </c>
      <c r="N2792" s="31" t="s">
        <v>144</v>
      </c>
      <c r="O2792" s="31"/>
      <c r="P2792" s="31"/>
      <c r="Q2792" s="31"/>
      <c r="R2792" s="31"/>
      <c r="S2792" s="31"/>
      <c r="T2792" s="31" t="s">
        <v>19050</v>
      </c>
      <c r="U2792" s="31" t="s">
        <v>19051</v>
      </c>
      <c r="V2792" s="31"/>
      <c r="W2792" s="31"/>
      <c r="X2792" s="31"/>
      <c r="Y2792" s="31"/>
      <c r="Z2792" s="31"/>
    </row>
    <row r="2793" ht="22.5" customHeight="1">
      <c r="A2793" s="30" t="s">
        <v>19052</v>
      </c>
      <c r="B2793" s="31" t="s">
        <v>19053</v>
      </c>
      <c r="C2793" s="33"/>
      <c r="D2793" s="31" t="s">
        <v>78</v>
      </c>
      <c r="E2793" s="31" t="s">
        <v>19054</v>
      </c>
      <c r="F2793" s="31"/>
      <c r="G2793" s="31"/>
      <c r="H2793" s="31" t="s">
        <v>82</v>
      </c>
      <c r="I2793" s="31"/>
      <c r="J2793" s="31"/>
      <c r="K2793" s="31"/>
      <c r="L2793" s="31"/>
      <c r="M2793" s="31"/>
      <c r="N2793" s="31"/>
      <c r="O2793" s="31"/>
      <c r="P2793" s="31"/>
      <c r="Q2793" s="31"/>
      <c r="R2793" s="31"/>
      <c r="S2793" s="31"/>
      <c r="T2793" s="31" t="s">
        <v>19055</v>
      </c>
      <c r="U2793" s="31" t="s">
        <v>19056</v>
      </c>
      <c r="V2793" s="31"/>
      <c r="W2793" s="31"/>
      <c r="X2793" s="31"/>
      <c r="Y2793" s="31"/>
      <c r="Z2793" s="31"/>
    </row>
    <row r="2794" ht="22.5" customHeight="1">
      <c r="A2794" s="30" t="s">
        <v>19057</v>
      </c>
      <c r="B2794" s="31" t="s">
        <v>19058</v>
      </c>
      <c r="C2794" s="33"/>
      <c r="D2794" s="31" t="s">
        <v>78</v>
      </c>
      <c r="E2794" s="31" t="s">
        <v>19059</v>
      </c>
      <c r="F2794" s="31" t="s">
        <v>19060</v>
      </c>
      <c r="G2794" s="31" t="s">
        <v>25</v>
      </c>
      <c r="H2794" s="31" t="s">
        <v>82</v>
      </c>
      <c r="I2794" s="31" t="s">
        <v>490</v>
      </c>
      <c r="J2794" s="31" t="s">
        <v>84</v>
      </c>
      <c r="K2794" s="31" t="s">
        <v>107</v>
      </c>
      <c r="L2794" s="31" t="s">
        <v>86</v>
      </c>
      <c r="M2794" s="31" t="s">
        <v>210</v>
      </c>
      <c r="N2794" s="31" t="s">
        <v>152</v>
      </c>
      <c r="O2794" s="31"/>
      <c r="P2794" s="31"/>
      <c r="Q2794" s="31"/>
      <c r="R2794" s="31"/>
      <c r="S2794" s="31"/>
      <c r="T2794" s="31" t="s">
        <v>134</v>
      </c>
      <c r="U2794" s="31" t="s">
        <v>19061</v>
      </c>
      <c r="V2794" s="31"/>
      <c r="W2794" s="31"/>
      <c r="X2794" s="31"/>
      <c r="Y2794" s="31"/>
      <c r="Z2794" s="31"/>
    </row>
    <row r="2795" ht="22.5" customHeight="1">
      <c r="A2795" s="30" t="s">
        <v>19062</v>
      </c>
      <c r="B2795" s="31" t="s">
        <v>19063</v>
      </c>
      <c r="C2795" s="33"/>
      <c r="D2795" s="31" t="s">
        <v>78</v>
      </c>
      <c r="E2795" s="31" t="s">
        <v>19064</v>
      </c>
      <c r="F2795" s="31"/>
      <c r="G2795" s="31"/>
      <c r="H2795" s="31" t="s">
        <v>82</v>
      </c>
      <c r="I2795" s="31"/>
      <c r="J2795" s="31"/>
      <c r="K2795" s="31"/>
      <c r="L2795" s="31"/>
      <c r="M2795" s="31"/>
      <c r="N2795" s="31"/>
      <c r="O2795" s="31"/>
      <c r="P2795" s="31"/>
      <c r="Q2795" s="31"/>
      <c r="R2795" s="31"/>
      <c r="S2795" s="31"/>
      <c r="T2795" s="31"/>
      <c r="U2795" s="31" t="s">
        <v>19065</v>
      </c>
      <c r="V2795" s="31"/>
      <c r="W2795" s="31"/>
      <c r="X2795" s="31"/>
      <c r="Y2795" s="31"/>
      <c r="Z2795" s="31"/>
    </row>
    <row r="2796" ht="22.5" customHeight="1">
      <c r="A2796" s="30" t="s">
        <v>19066</v>
      </c>
      <c r="B2796" s="31" t="s">
        <v>19067</v>
      </c>
      <c r="C2796" s="33"/>
      <c r="D2796" s="31" t="s">
        <v>19068</v>
      </c>
      <c r="E2796" s="31" t="s">
        <v>19069</v>
      </c>
      <c r="F2796" s="31"/>
      <c r="G2796" s="31" t="s">
        <v>25</v>
      </c>
      <c r="H2796" s="31" t="s">
        <v>129</v>
      </c>
      <c r="I2796" s="31" t="s">
        <v>490</v>
      </c>
      <c r="J2796" s="31" t="s">
        <v>377</v>
      </c>
      <c r="K2796" s="31" t="s">
        <v>85</v>
      </c>
      <c r="L2796" s="31" t="s">
        <v>280</v>
      </c>
      <c r="M2796" s="31" t="s">
        <v>89</v>
      </c>
      <c r="N2796" s="31" t="s">
        <v>108</v>
      </c>
      <c r="O2796" s="31"/>
      <c r="P2796" s="31" t="s">
        <v>109</v>
      </c>
      <c r="Q2796" s="31"/>
      <c r="R2796" s="31"/>
      <c r="S2796" s="31"/>
      <c r="T2796" s="31" t="s">
        <v>1534</v>
      </c>
      <c r="U2796" s="31" t="s">
        <v>19070</v>
      </c>
      <c r="V2796" s="30" t="s">
        <v>19071</v>
      </c>
      <c r="W2796" s="31"/>
      <c r="X2796" s="31"/>
      <c r="Y2796" s="31"/>
      <c r="Z2796" s="31"/>
    </row>
    <row r="2797" ht="22.5" customHeight="1">
      <c r="A2797" s="30" t="s">
        <v>19072</v>
      </c>
      <c r="B2797" s="31" t="s">
        <v>19073</v>
      </c>
      <c r="C2797" s="33"/>
      <c r="D2797" s="31" t="s">
        <v>19074</v>
      </c>
      <c r="E2797" s="31" t="s">
        <v>19075</v>
      </c>
      <c r="F2797" s="31"/>
      <c r="G2797" s="31" t="s">
        <v>25</v>
      </c>
      <c r="H2797" s="31" t="s">
        <v>142</v>
      </c>
      <c r="I2797" s="31" t="s">
        <v>850</v>
      </c>
      <c r="J2797" s="31" t="s">
        <v>84</v>
      </c>
      <c r="K2797" s="31"/>
      <c r="L2797" s="31"/>
      <c r="M2797" s="31" t="s">
        <v>152</v>
      </c>
      <c r="N2797" s="31" t="s">
        <v>153</v>
      </c>
      <c r="O2797" s="31"/>
      <c r="P2797" s="31"/>
      <c r="Q2797" s="31"/>
      <c r="R2797" s="31"/>
      <c r="S2797" s="31"/>
      <c r="T2797" s="31" t="s">
        <v>19076</v>
      </c>
      <c r="U2797" s="31" t="s">
        <v>19077</v>
      </c>
      <c r="V2797" s="31"/>
      <c r="W2797" s="31"/>
      <c r="X2797" s="31"/>
      <c r="Y2797" s="31"/>
      <c r="Z2797" s="31"/>
    </row>
    <row r="2798" ht="22.5" customHeight="1">
      <c r="A2798" s="30" t="s">
        <v>19078</v>
      </c>
      <c r="B2798" s="31" t="s">
        <v>19079</v>
      </c>
      <c r="C2798" s="33"/>
      <c r="D2798" s="31" t="s">
        <v>19080</v>
      </c>
      <c r="E2798" s="31" t="s">
        <v>19081</v>
      </c>
      <c r="F2798" s="31" t="s">
        <v>19082</v>
      </c>
      <c r="G2798" s="31" t="s">
        <v>25</v>
      </c>
      <c r="H2798" s="31" t="s">
        <v>142</v>
      </c>
      <c r="I2798" s="31" t="s">
        <v>1645</v>
      </c>
      <c r="J2798" s="31" t="s">
        <v>84</v>
      </c>
      <c r="K2798" s="31" t="s">
        <v>107</v>
      </c>
      <c r="L2798" s="31" t="s">
        <v>86</v>
      </c>
      <c r="M2798" s="31" t="s">
        <v>542</v>
      </c>
      <c r="N2798" s="31" t="s">
        <v>210</v>
      </c>
      <c r="O2798" s="31"/>
      <c r="P2798" s="31"/>
      <c r="Q2798" s="31"/>
      <c r="R2798" s="31"/>
      <c r="S2798" s="31" t="s">
        <v>16914</v>
      </c>
      <c r="T2798" s="31" t="s">
        <v>19083</v>
      </c>
      <c r="U2798" s="31" t="s">
        <v>19084</v>
      </c>
      <c r="V2798" s="30" t="s">
        <v>19085</v>
      </c>
      <c r="W2798" s="31" t="s">
        <v>19086</v>
      </c>
      <c r="X2798" s="31"/>
      <c r="Y2798" s="31"/>
      <c r="Z2798" s="31"/>
    </row>
    <row r="2799" ht="22.5" customHeight="1">
      <c r="A2799" s="30" t="s">
        <v>19087</v>
      </c>
      <c r="B2799" s="31" t="s">
        <v>19088</v>
      </c>
      <c r="C2799" s="33"/>
      <c r="D2799" s="31" t="s">
        <v>19089</v>
      </c>
      <c r="E2799" s="31" t="s">
        <v>19090</v>
      </c>
      <c r="F2799" s="31" t="s">
        <v>19091</v>
      </c>
      <c r="G2799" s="31" t="s">
        <v>37</v>
      </c>
      <c r="H2799" s="31" t="s">
        <v>142</v>
      </c>
      <c r="I2799" s="31" t="s">
        <v>2689</v>
      </c>
      <c r="J2799" s="31" t="s">
        <v>84</v>
      </c>
      <c r="K2799" s="31" t="s">
        <v>107</v>
      </c>
      <c r="L2799" s="31" t="s">
        <v>86</v>
      </c>
      <c r="M2799" s="31" t="s">
        <v>155</v>
      </c>
      <c r="N2799" s="31" t="s">
        <v>101</v>
      </c>
      <c r="O2799" s="31"/>
      <c r="P2799" s="31" t="s">
        <v>4255</v>
      </c>
      <c r="Q2799" s="31"/>
      <c r="R2799" s="31" t="s">
        <v>93</v>
      </c>
      <c r="S2799" s="31" t="s">
        <v>815</v>
      </c>
      <c r="T2799" s="31" t="s">
        <v>19092</v>
      </c>
      <c r="U2799" s="31" t="s">
        <v>19093</v>
      </c>
      <c r="V2799" s="31"/>
      <c r="W2799" s="31"/>
      <c r="X2799" s="39" t="s">
        <v>19094</v>
      </c>
      <c r="Y2799" s="31"/>
      <c r="Z2799" s="31"/>
    </row>
    <row r="2800" ht="22.5" customHeight="1">
      <c r="A2800" s="30" t="s">
        <v>19095</v>
      </c>
      <c r="B2800" s="31" t="s">
        <v>19096</v>
      </c>
      <c r="C2800" s="33"/>
      <c r="D2800" s="31" t="s">
        <v>19097</v>
      </c>
      <c r="E2800" s="31" t="s">
        <v>19098</v>
      </c>
      <c r="F2800" s="31"/>
      <c r="G2800" s="31" t="s">
        <v>35</v>
      </c>
      <c r="H2800" s="31" t="s">
        <v>142</v>
      </c>
      <c r="I2800" s="31" t="s">
        <v>19099</v>
      </c>
      <c r="J2800" s="31" t="s">
        <v>84</v>
      </c>
      <c r="K2800" s="31" t="s">
        <v>173</v>
      </c>
      <c r="L2800" s="31" t="s">
        <v>131</v>
      </c>
      <c r="M2800" s="31" t="s">
        <v>41</v>
      </c>
      <c r="N2800" s="31" t="s">
        <v>120</v>
      </c>
      <c r="O2800" s="31"/>
      <c r="P2800" s="31" t="s">
        <v>230</v>
      </c>
      <c r="Q2800" s="31"/>
      <c r="R2800" s="31" t="s">
        <v>93</v>
      </c>
      <c r="S2800" s="31" t="s">
        <v>94</v>
      </c>
      <c r="T2800" s="31" t="s">
        <v>19100</v>
      </c>
      <c r="U2800" s="31" t="s">
        <v>19101</v>
      </c>
      <c r="V2800" s="30" t="s">
        <v>19102</v>
      </c>
      <c r="W2800" s="31"/>
      <c r="X2800" s="31"/>
      <c r="Y2800" s="31"/>
      <c r="Z2800" s="31"/>
    </row>
    <row r="2801" ht="22.5" customHeight="1">
      <c r="A2801" s="30" t="s">
        <v>19103</v>
      </c>
      <c r="B2801" s="31" t="s">
        <v>19104</v>
      </c>
      <c r="C2801" s="33"/>
      <c r="D2801" s="31" t="s">
        <v>19105</v>
      </c>
      <c r="E2801" s="31" t="s">
        <v>19106</v>
      </c>
      <c r="F2801" s="31"/>
      <c r="G2801" s="31" t="s">
        <v>35</v>
      </c>
      <c r="H2801" s="31" t="s">
        <v>142</v>
      </c>
      <c r="I2801" s="31" t="s">
        <v>1592</v>
      </c>
      <c r="J2801" s="31" t="s">
        <v>84</v>
      </c>
      <c r="K2801" s="31"/>
      <c r="L2801" s="31"/>
      <c r="M2801" s="31" t="s">
        <v>41</v>
      </c>
      <c r="N2801" s="31" t="s">
        <v>120</v>
      </c>
      <c r="O2801" s="31"/>
      <c r="P2801" s="31"/>
      <c r="Q2801" s="31"/>
      <c r="R2801" s="31"/>
      <c r="S2801" s="31"/>
      <c r="T2801" s="31" t="s">
        <v>19107</v>
      </c>
      <c r="U2801" s="31" t="s">
        <v>19108</v>
      </c>
      <c r="V2801" s="31"/>
      <c r="W2801" s="31"/>
      <c r="X2801" s="31"/>
      <c r="Y2801" s="31"/>
      <c r="Z2801" s="31"/>
    </row>
    <row r="2802" ht="22.5" customHeight="1">
      <c r="A2802" s="30" t="s">
        <v>19109</v>
      </c>
      <c r="B2802" s="31" t="s">
        <v>19110</v>
      </c>
      <c r="C2802" s="33"/>
      <c r="D2802" s="31" t="s">
        <v>19111</v>
      </c>
      <c r="E2802" s="31" t="s">
        <v>19112</v>
      </c>
      <c r="F2802" s="31" t="s">
        <v>19113</v>
      </c>
      <c r="G2802" s="31" t="s">
        <v>37</v>
      </c>
      <c r="H2802" s="31" t="s">
        <v>142</v>
      </c>
      <c r="I2802" s="31" t="s">
        <v>2689</v>
      </c>
      <c r="J2802" s="31" t="s">
        <v>84</v>
      </c>
      <c r="K2802" s="31" t="s">
        <v>85</v>
      </c>
      <c r="L2802" s="31" t="s">
        <v>654</v>
      </c>
      <c r="M2802" s="31" t="s">
        <v>185</v>
      </c>
      <c r="N2802" s="31" t="s">
        <v>41</v>
      </c>
      <c r="O2802" s="31"/>
      <c r="P2802" s="31" t="s">
        <v>1518</v>
      </c>
      <c r="Q2802" s="31"/>
      <c r="R2802" s="31"/>
      <c r="S2802" s="31"/>
      <c r="T2802" s="31" t="s">
        <v>19114</v>
      </c>
      <c r="U2802" s="31" t="s">
        <v>19115</v>
      </c>
      <c r="V2802" s="31"/>
      <c r="W2802" s="31"/>
      <c r="X2802" s="31"/>
      <c r="Y2802" s="31"/>
      <c r="Z2802" s="31"/>
    </row>
    <row r="2803" ht="22.5" customHeight="1">
      <c r="A2803" s="30" t="s">
        <v>19116</v>
      </c>
      <c r="B2803" s="31" t="s">
        <v>19117</v>
      </c>
      <c r="C2803" s="33"/>
      <c r="D2803" s="31" t="s">
        <v>19118</v>
      </c>
      <c r="E2803" s="31" t="s">
        <v>19119</v>
      </c>
      <c r="F2803" s="31"/>
      <c r="G2803" s="31" t="s">
        <v>37</v>
      </c>
      <c r="H2803" s="31" t="s">
        <v>142</v>
      </c>
      <c r="I2803" s="31"/>
      <c r="J2803" s="31"/>
      <c r="K2803" s="31"/>
      <c r="L2803" s="31"/>
      <c r="M2803" s="31"/>
      <c r="N2803" s="31"/>
      <c r="O2803" s="31"/>
      <c r="P2803" s="31"/>
      <c r="Q2803" s="31"/>
      <c r="R2803" s="31"/>
      <c r="S2803" s="31"/>
      <c r="T2803" s="31" t="s">
        <v>19120</v>
      </c>
      <c r="U2803" s="31" t="s">
        <v>19121</v>
      </c>
      <c r="V2803" s="31"/>
      <c r="W2803" s="31"/>
      <c r="X2803" s="31"/>
      <c r="Y2803" s="31"/>
      <c r="Z2803" s="31"/>
    </row>
    <row r="2804" ht="22.5" customHeight="1">
      <c r="A2804" s="30" t="s">
        <v>19122</v>
      </c>
      <c r="B2804" s="31" t="s">
        <v>19123</v>
      </c>
      <c r="C2804" s="33"/>
      <c r="D2804" s="31" t="s">
        <v>19124</v>
      </c>
      <c r="E2804" s="31" t="s">
        <v>19125</v>
      </c>
      <c r="F2804" s="31" t="s">
        <v>19126</v>
      </c>
      <c r="G2804" s="31" t="s">
        <v>25</v>
      </c>
      <c r="H2804" s="31" t="s">
        <v>142</v>
      </c>
      <c r="I2804" s="31" t="s">
        <v>245</v>
      </c>
      <c r="J2804" s="31" t="s">
        <v>84</v>
      </c>
      <c r="K2804" s="31" t="s">
        <v>85</v>
      </c>
      <c r="L2804" s="31" t="s">
        <v>226</v>
      </c>
      <c r="M2804" s="31" t="s">
        <v>41</v>
      </c>
      <c r="N2804" s="31" t="s">
        <v>120</v>
      </c>
      <c r="O2804" s="31"/>
      <c r="P2804" s="31"/>
      <c r="Q2804" s="31"/>
      <c r="R2804" s="31" t="s">
        <v>93</v>
      </c>
      <c r="S2804" s="31" t="s">
        <v>94</v>
      </c>
      <c r="T2804" s="31" t="s">
        <v>19127</v>
      </c>
      <c r="U2804" s="31" t="s">
        <v>19128</v>
      </c>
      <c r="V2804" s="31"/>
      <c r="W2804" s="31"/>
      <c r="X2804" s="31"/>
      <c r="Y2804" s="31"/>
      <c r="Z2804" s="31"/>
    </row>
    <row r="2805" ht="22.5" customHeight="1">
      <c r="A2805" s="30" t="s">
        <v>19129</v>
      </c>
      <c r="B2805" s="31" t="s">
        <v>19130</v>
      </c>
      <c r="C2805" s="33"/>
      <c r="D2805" s="31" t="s">
        <v>19131</v>
      </c>
      <c r="E2805" s="31" t="s">
        <v>19132</v>
      </c>
      <c r="F2805" s="31"/>
      <c r="G2805" s="31" t="s">
        <v>29</v>
      </c>
      <c r="H2805" s="31" t="s">
        <v>142</v>
      </c>
      <c r="I2805" s="31" t="s">
        <v>172</v>
      </c>
      <c r="J2805" s="31" t="s">
        <v>84</v>
      </c>
      <c r="K2805" s="31"/>
      <c r="L2805" s="31"/>
      <c r="M2805" s="31" t="s">
        <v>41</v>
      </c>
      <c r="N2805" s="31" t="s">
        <v>120</v>
      </c>
      <c r="O2805" s="31"/>
      <c r="P2805" s="31"/>
      <c r="Q2805" s="31"/>
      <c r="R2805" s="31"/>
      <c r="S2805" s="31"/>
      <c r="T2805" s="31" t="s">
        <v>19133</v>
      </c>
      <c r="U2805" s="31" t="s">
        <v>19134</v>
      </c>
      <c r="V2805" s="31"/>
      <c r="W2805" s="31"/>
      <c r="X2805" s="31"/>
      <c r="Y2805" s="31"/>
      <c r="Z2805" s="31"/>
    </row>
    <row r="2806" ht="22.5" customHeight="1">
      <c r="A2806" s="30" t="s">
        <v>19135</v>
      </c>
      <c r="B2806" s="31" t="s">
        <v>19136</v>
      </c>
      <c r="C2806" s="33"/>
      <c r="D2806" s="31" t="s">
        <v>19137</v>
      </c>
      <c r="E2806" s="31" t="s">
        <v>19138</v>
      </c>
      <c r="F2806" s="31"/>
      <c r="G2806" s="31" t="s">
        <v>29</v>
      </c>
      <c r="H2806" s="31" t="s">
        <v>142</v>
      </c>
      <c r="I2806" s="31" t="s">
        <v>2893</v>
      </c>
      <c r="J2806" s="31" t="s">
        <v>84</v>
      </c>
      <c r="K2806" s="31"/>
      <c r="L2806" s="31"/>
      <c r="M2806" s="31" t="s">
        <v>88</v>
      </c>
      <c r="N2806" s="31" t="s">
        <v>89</v>
      </c>
      <c r="O2806" s="31"/>
      <c r="P2806" s="31"/>
      <c r="Q2806" s="31"/>
      <c r="R2806" s="31"/>
      <c r="S2806" s="31"/>
      <c r="T2806" s="31" t="s">
        <v>19139</v>
      </c>
      <c r="U2806" s="31" t="s">
        <v>19140</v>
      </c>
      <c r="V2806" s="31"/>
      <c r="W2806" s="31"/>
      <c r="X2806" s="31"/>
      <c r="Y2806" s="31"/>
      <c r="Z2806" s="31"/>
    </row>
    <row r="2807" ht="22.5" customHeight="1">
      <c r="A2807" s="30" t="s">
        <v>19141</v>
      </c>
      <c r="B2807" s="31" t="s">
        <v>19142</v>
      </c>
      <c r="C2807" s="33"/>
      <c r="D2807" s="31" t="s">
        <v>19143</v>
      </c>
      <c r="E2807" s="31" t="s">
        <v>19144</v>
      </c>
      <c r="F2807" s="31" t="s">
        <v>19145</v>
      </c>
      <c r="G2807" s="31" t="s">
        <v>29</v>
      </c>
      <c r="H2807" s="31" t="s">
        <v>142</v>
      </c>
      <c r="I2807" s="31" t="s">
        <v>765</v>
      </c>
      <c r="J2807" s="31" t="s">
        <v>84</v>
      </c>
      <c r="K2807" s="31" t="s">
        <v>173</v>
      </c>
      <c r="L2807" s="31" t="s">
        <v>226</v>
      </c>
      <c r="M2807" s="31" t="s">
        <v>88</v>
      </c>
      <c r="N2807" s="31" t="s">
        <v>89</v>
      </c>
      <c r="O2807" s="31"/>
      <c r="P2807" s="31" t="s">
        <v>445</v>
      </c>
      <c r="Q2807" s="31"/>
      <c r="R2807" s="31"/>
      <c r="S2807" s="31"/>
      <c r="T2807" s="31" t="s">
        <v>19146</v>
      </c>
      <c r="U2807" s="31" t="s">
        <v>19147</v>
      </c>
      <c r="V2807" s="31"/>
      <c r="W2807" s="31"/>
      <c r="X2807" s="31"/>
      <c r="Y2807" s="31"/>
      <c r="Z2807" s="31"/>
    </row>
    <row r="2808" ht="22.5" customHeight="1">
      <c r="A2808" s="30" t="s">
        <v>19148</v>
      </c>
      <c r="B2808" s="31" t="s">
        <v>19149</v>
      </c>
      <c r="C2808" s="33"/>
      <c r="D2808" s="31" t="s">
        <v>78</v>
      </c>
      <c r="E2808" s="31" t="s">
        <v>19150</v>
      </c>
      <c r="F2808" s="31"/>
      <c r="G2808" s="31" t="s">
        <v>29</v>
      </c>
      <c r="H2808" s="31" t="s">
        <v>82</v>
      </c>
      <c r="I2808" s="31" t="s">
        <v>585</v>
      </c>
      <c r="J2808" s="31" t="s">
        <v>377</v>
      </c>
      <c r="K2808" s="31" t="s">
        <v>107</v>
      </c>
      <c r="L2808" s="31" t="s">
        <v>86</v>
      </c>
      <c r="M2808" s="31" t="s">
        <v>101</v>
      </c>
      <c r="N2808" s="31" t="s">
        <v>155</v>
      </c>
      <c r="O2808" s="31"/>
      <c r="P2808" s="31" t="s">
        <v>2928</v>
      </c>
      <c r="Q2808" s="31"/>
      <c r="R2808" s="31"/>
      <c r="S2808" s="31" t="s">
        <v>133</v>
      </c>
      <c r="T2808" s="31" t="s">
        <v>3692</v>
      </c>
      <c r="U2808" s="31" t="s">
        <v>19151</v>
      </c>
      <c r="V2808" s="30" t="s">
        <v>19152</v>
      </c>
      <c r="W2808" s="31"/>
      <c r="X2808" s="31"/>
      <c r="Y2808" s="31"/>
      <c r="Z2808" s="31"/>
    </row>
    <row r="2809" ht="22.5" customHeight="1">
      <c r="A2809" s="30" t="s">
        <v>19153</v>
      </c>
      <c r="B2809" s="31" t="s">
        <v>19154</v>
      </c>
      <c r="C2809" s="33"/>
      <c r="D2809" s="31" t="s">
        <v>19155</v>
      </c>
      <c r="E2809" s="31" t="s">
        <v>19156</v>
      </c>
      <c r="F2809" s="31"/>
      <c r="G2809" s="31" t="s">
        <v>23</v>
      </c>
      <c r="H2809" s="31" t="s">
        <v>142</v>
      </c>
      <c r="I2809" s="31" t="s">
        <v>7380</v>
      </c>
      <c r="J2809" s="31" t="s">
        <v>84</v>
      </c>
      <c r="K2809" s="31"/>
      <c r="L2809" s="31"/>
      <c r="M2809" s="31" t="s">
        <v>41</v>
      </c>
      <c r="N2809" s="31" t="s">
        <v>120</v>
      </c>
      <c r="O2809" s="31"/>
      <c r="P2809" s="31"/>
      <c r="Q2809" s="31"/>
      <c r="R2809" s="31"/>
      <c r="S2809" s="31"/>
      <c r="T2809" s="31" t="s">
        <v>19157</v>
      </c>
      <c r="U2809" s="31" t="s">
        <v>19158</v>
      </c>
      <c r="V2809" s="31"/>
      <c r="W2809" s="31"/>
      <c r="X2809" s="31"/>
      <c r="Y2809" s="31"/>
      <c r="Z2809" s="31"/>
    </row>
    <row r="2810" ht="22.5" customHeight="1">
      <c r="A2810" s="30" t="s">
        <v>19159</v>
      </c>
      <c r="B2810" s="31" t="s">
        <v>19160</v>
      </c>
      <c r="C2810" s="33"/>
      <c r="D2810" s="31" t="s">
        <v>19161</v>
      </c>
      <c r="E2810" s="31" t="s">
        <v>19162</v>
      </c>
      <c r="F2810" s="31"/>
      <c r="G2810" s="31" t="s">
        <v>36</v>
      </c>
      <c r="H2810" s="31" t="s">
        <v>142</v>
      </c>
      <c r="I2810" s="31" t="s">
        <v>319</v>
      </c>
      <c r="J2810" s="31" t="s">
        <v>84</v>
      </c>
      <c r="K2810" s="31"/>
      <c r="L2810" s="31"/>
      <c r="M2810" s="31" t="s">
        <v>41</v>
      </c>
      <c r="N2810" s="31" t="s">
        <v>120</v>
      </c>
      <c r="O2810" s="31"/>
      <c r="P2810" s="31"/>
      <c r="Q2810" s="31"/>
      <c r="R2810" s="31"/>
      <c r="S2810" s="31"/>
      <c r="T2810" s="31" t="s">
        <v>19163</v>
      </c>
      <c r="U2810" s="31" t="s">
        <v>19164</v>
      </c>
      <c r="V2810" s="31"/>
      <c r="W2810" s="31"/>
      <c r="X2810" s="31"/>
      <c r="Y2810" s="31"/>
      <c r="Z2810" s="31"/>
    </row>
    <row r="2811" ht="22.5" customHeight="1">
      <c r="A2811" s="30" t="s">
        <v>19165</v>
      </c>
      <c r="B2811" s="31" t="s">
        <v>19166</v>
      </c>
      <c r="C2811" s="33"/>
      <c r="D2811" s="31" t="s">
        <v>19167</v>
      </c>
      <c r="E2811" s="31" t="s">
        <v>19168</v>
      </c>
      <c r="F2811" s="31" t="s">
        <v>19169</v>
      </c>
      <c r="G2811" s="31" t="s">
        <v>25</v>
      </c>
      <c r="H2811" s="31" t="s">
        <v>142</v>
      </c>
      <c r="I2811" s="31" t="s">
        <v>2689</v>
      </c>
      <c r="J2811" s="31" t="s">
        <v>84</v>
      </c>
      <c r="K2811" s="31" t="s">
        <v>173</v>
      </c>
      <c r="L2811" s="31" t="s">
        <v>131</v>
      </c>
      <c r="M2811" s="31" t="s">
        <v>88</v>
      </c>
      <c r="N2811" s="31" t="s">
        <v>89</v>
      </c>
      <c r="O2811" s="31"/>
      <c r="P2811" s="31" t="s">
        <v>1067</v>
      </c>
      <c r="Q2811" s="31"/>
      <c r="R2811" s="31" t="s">
        <v>93</v>
      </c>
      <c r="S2811" s="31" t="s">
        <v>815</v>
      </c>
      <c r="T2811" s="31" t="s">
        <v>19170</v>
      </c>
      <c r="U2811" s="31" t="s">
        <v>19171</v>
      </c>
      <c r="V2811" s="31"/>
      <c r="W2811" s="31"/>
      <c r="X2811" s="31" t="s">
        <v>6776</v>
      </c>
      <c r="Y2811" s="31"/>
      <c r="Z2811" s="31"/>
    </row>
    <row r="2812" ht="22.5" customHeight="1">
      <c r="A2812" s="30" t="s">
        <v>19172</v>
      </c>
      <c r="B2812" s="31" t="s">
        <v>19173</v>
      </c>
      <c r="C2812" s="33"/>
      <c r="D2812" s="31" t="s">
        <v>19174</v>
      </c>
      <c r="E2812" s="31" t="s">
        <v>19175</v>
      </c>
      <c r="F2812" s="31"/>
      <c r="G2812" s="31" t="s">
        <v>25</v>
      </c>
      <c r="H2812" s="31" t="s">
        <v>142</v>
      </c>
      <c r="I2812" s="31" t="s">
        <v>4402</v>
      </c>
      <c r="J2812" s="31" t="s">
        <v>84</v>
      </c>
      <c r="K2812" s="31"/>
      <c r="L2812" s="31"/>
      <c r="M2812" s="31" t="s">
        <v>52</v>
      </c>
      <c r="N2812" s="31" t="s">
        <v>144</v>
      </c>
      <c r="O2812" s="31"/>
      <c r="P2812" s="31"/>
      <c r="Q2812" s="31"/>
      <c r="R2812" s="31"/>
      <c r="S2812" s="31"/>
      <c r="T2812" s="31" t="s">
        <v>19176</v>
      </c>
      <c r="U2812" s="31" t="s">
        <v>19177</v>
      </c>
      <c r="V2812" s="31"/>
      <c r="W2812" s="31"/>
      <c r="X2812" s="31"/>
      <c r="Y2812" s="31"/>
      <c r="Z2812" s="31"/>
    </row>
    <row r="2813" ht="22.5" customHeight="1">
      <c r="A2813" s="30" t="s">
        <v>19178</v>
      </c>
      <c r="B2813" s="31" t="s">
        <v>19179</v>
      </c>
      <c r="C2813" s="33"/>
      <c r="D2813" s="31" t="s">
        <v>19180</v>
      </c>
      <c r="E2813" s="31" t="s">
        <v>19181</v>
      </c>
      <c r="F2813" s="31" t="s">
        <v>19182</v>
      </c>
      <c r="G2813" s="31" t="s">
        <v>25</v>
      </c>
      <c r="H2813" s="31" t="s">
        <v>142</v>
      </c>
      <c r="I2813" s="31" t="s">
        <v>2893</v>
      </c>
      <c r="J2813" s="31" t="s">
        <v>84</v>
      </c>
      <c r="K2813" s="31" t="s">
        <v>173</v>
      </c>
      <c r="L2813" s="31" t="s">
        <v>226</v>
      </c>
      <c r="M2813" s="31" t="s">
        <v>88</v>
      </c>
      <c r="N2813" s="31" t="s">
        <v>89</v>
      </c>
      <c r="O2813" s="31"/>
      <c r="P2813" s="31"/>
      <c r="Q2813" s="31"/>
      <c r="R2813" s="31"/>
      <c r="S2813" s="31"/>
      <c r="T2813" s="31" t="s">
        <v>19183</v>
      </c>
      <c r="U2813" s="31" t="s">
        <v>19184</v>
      </c>
      <c r="V2813" s="31"/>
      <c r="W2813" s="31"/>
      <c r="X2813" s="31"/>
      <c r="Y2813" s="31"/>
      <c r="Z2813" s="31"/>
    </row>
    <row r="2814" ht="22.5" customHeight="1">
      <c r="A2814" s="30" t="s">
        <v>19185</v>
      </c>
      <c r="B2814" s="31" t="s">
        <v>19186</v>
      </c>
      <c r="C2814" s="33"/>
      <c r="D2814" s="31" t="s">
        <v>19187</v>
      </c>
      <c r="E2814" s="31" t="s">
        <v>19188</v>
      </c>
      <c r="F2814" s="31" t="s">
        <v>19189</v>
      </c>
      <c r="G2814" s="31" t="s">
        <v>43</v>
      </c>
      <c r="H2814" s="31" t="s">
        <v>142</v>
      </c>
      <c r="I2814" s="31" t="s">
        <v>264</v>
      </c>
      <c r="J2814" s="31" t="s">
        <v>84</v>
      </c>
      <c r="K2814" s="31" t="s">
        <v>85</v>
      </c>
      <c r="L2814" s="31" t="s">
        <v>280</v>
      </c>
      <c r="M2814" s="31" t="s">
        <v>108</v>
      </c>
      <c r="N2814" s="31" t="s">
        <v>101</v>
      </c>
      <c r="O2814" s="31"/>
      <c r="P2814" s="31"/>
      <c r="Q2814" s="31"/>
      <c r="R2814" s="31" t="s">
        <v>93</v>
      </c>
      <c r="S2814" s="31" t="s">
        <v>94</v>
      </c>
      <c r="T2814" s="31" t="s">
        <v>19190</v>
      </c>
      <c r="U2814" s="31" t="s">
        <v>19191</v>
      </c>
      <c r="V2814" s="31"/>
      <c r="W2814" s="31" t="s">
        <v>19192</v>
      </c>
      <c r="X2814" s="31"/>
      <c r="Y2814" s="31"/>
      <c r="Z2814" s="31"/>
    </row>
    <row r="2815" ht="22.5" customHeight="1">
      <c r="A2815" s="30" t="s">
        <v>19193</v>
      </c>
      <c r="B2815" s="31" t="s">
        <v>19194</v>
      </c>
      <c r="C2815" s="33"/>
      <c r="D2815" s="31" t="s">
        <v>19195</v>
      </c>
      <c r="E2815" s="31" t="s">
        <v>19196</v>
      </c>
      <c r="F2815" s="31"/>
      <c r="G2815" s="31" t="s">
        <v>25</v>
      </c>
      <c r="H2815" s="31" t="s">
        <v>129</v>
      </c>
      <c r="I2815" s="31" t="s">
        <v>83</v>
      </c>
      <c r="J2815" s="31" t="s">
        <v>84</v>
      </c>
      <c r="K2815" s="31" t="s">
        <v>107</v>
      </c>
      <c r="L2815" s="31" t="s">
        <v>86</v>
      </c>
      <c r="M2815" s="31" t="s">
        <v>120</v>
      </c>
      <c r="N2815" s="31" t="s">
        <v>88</v>
      </c>
      <c r="O2815" s="31"/>
      <c r="P2815" s="31" t="s">
        <v>2096</v>
      </c>
      <c r="Q2815" s="31"/>
      <c r="R2815" s="31"/>
      <c r="S2815" s="31" t="s">
        <v>133</v>
      </c>
      <c r="T2815" s="31" t="s">
        <v>19197</v>
      </c>
      <c r="U2815" s="31" t="s">
        <v>19198</v>
      </c>
      <c r="V2815" s="30" t="s">
        <v>19199</v>
      </c>
      <c r="W2815" s="31"/>
      <c r="X2815" s="31"/>
      <c r="Y2815" s="31"/>
      <c r="Z2815" s="31"/>
    </row>
    <row r="2816" ht="22.5" customHeight="1">
      <c r="A2816" s="30" t="s">
        <v>19200</v>
      </c>
      <c r="B2816" s="31" t="s">
        <v>19201</v>
      </c>
      <c r="C2816" s="33"/>
      <c r="D2816" s="31" t="s">
        <v>19202</v>
      </c>
      <c r="E2816" s="31" t="s">
        <v>19203</v>
      </c>
      <c r="F2816" s="31"/>
      <c r="G2816" s="31" t="s">
        <v>7585</v>
      </c>
      <c r="H2816" s="31" t="s">
        <v>129</v>
      </c>
      <c r="I2816" s="31" t="s">
        <v>5901</v>
      </c>
      <c r="J2816" s="31" t="s">
        <v>84</v>
      </c>
      <c r="K2816" s="31" t="s">
        <v>173</v>
      </c>
      <c r="L2816" s="31" t="s">
        <v>654</v>
      </c>
      <c r="M2816" s="31" t="s">
        <v>101</v>
      </c>
      <c r="N2816" s="31" t="s">
        <v>155</v>
      </c>
      <c r="O2816" s="31"/>
      <c r="P2816" s="31"/>
      <c r="Q2816" s="31"/>
      <c r="R2816" s="31"/>
      <c r="S2816" s="31"/>
      <c r="T2816" s="31" t="s">
        <v>19204</v>
      </c>
      <c r="U2816" s="31" t="s">
        <v>19205</v>
      </c>
      <c r="V2816" s="30" t="s">
        <v>19206</v>
      </c>
      <c r="W2816" s="31"/>
      <c r="X2816" s="31"/>
      <c r="Y2816" s="31"/>
      <c r="Z2816" s="31"/>
    </row>
    <row r="2817" ht="22.5" customHeight="1">
      <c r="A2817" s="30" t="s">
        <v>19207</v>
      </c>
      <c r="B2817" s="31" t="s">
        <v>19208</v>
      </c>
      <c r="C2817" s="33"/>
      <c r="D2817" s="31" t="s">
        <v>78</v>
      </c>
      <c r="E2817" s="31" t="s">
        <v>19209</v>
      </c>
      <c r="F2817" s="31"/>
      <c r="G2817" s="31"/>
      <c r="H2817" s="31" t="s">
        <v>82</v>
      </c>
      <c r="I2817" s="31"/>
      <c r="J2817" s="31"/>
      <c r="K2817" s="31"/>
      <c r="L2817" s="31"/>
      <c r="M2817" s="31"/>
      <c r="N2817" s="31"/>
      <c r="O2817" s="31"/>
      <c r="P2817" s="31"/>
      <c r="Q2817" s="31"/>
      <c r="R2817" s="31"/>
      <c r="S2817" s="31"/>
      <c r="T2817" s="31" t="s">
        <v>19210</v>
      </c>
      <c r="U2817" s="31" t="s">
        <v>19211</v>
      </c>
      <c r="V2817" s="31"/>
      <c r="W2817" s="31"/>
      <c r="X2817" s="31"/>
      <c r="Y2817" s="31"/>
      <c r="Z2817" s="31"/>
    </row>
    <row r="2818" ht="22.5" customHeight="1">
      <c r="A2818" s="30" t="s">
        <v>19212</v>
      </c>
      <c r="B2818" s="31" t="s">
        <v>19213</v>
      </c>
      <c r="C2818" s="33"/>
      <c r="D2818" s="31" t="s">
        <v>78</v>
      </c>
      <c r="E2818" s="31" t="s">
        <v>19214</v>
      </c>
      <c r="F2818" s="31" t="s">
        <v>19215</v>
      </c>
      <c r="G2818" s="31" t="s">
        <v>25</v>
      </c>
      <c r="H2818" s="31" t="s">
        <v>82</v>
      </c>
      <c r="I2818" s="31" t="s">
        <v>83</v>
      </c>
      <c r="J2818" s="31" t="s">
        <v>84</v>
      </c>
      <c r="K2818" s="31" t="s">
        <v>107</v>
      </c>
      <c r="L2818" s="31" t="s">
        <v>131</v>
      </c>
      <c r="M2818" s="31" t="s">
        <v>89</v>
      </c>
      <c r="N2818" s="31" t="s">
        <v>108</v>
      </c>
      <c r="O2818" s="31"/>
      <c r="P2818" s="31" t="s">
        <v>1723</v>
      </c>
      <c r="Q2818" s="31"/>
      <c r="R2818" s="31"/>
      <c r="S2818" s="31"/>
      <c r="T2818" s="31" t="s">
        <v>17690</v>
      </c>
      <c r="U2818" s="31" t="s">
        <v>19216</v>
      </c>
      <c r="V2818" s="31"/>
      <c r="W2818" s="31"/>
      <c r="X2818" s="31"/>
      <c r="Y2818" s="31"/>
      <c r="Z2818" s="31"/>
    </row>
    <row r="2819" ht="22.5" customHeight="1">
      <c r="A2819" s="30" t="s">
        <v>19217</v>
      </c>
      <c r="B2819" s="31" t="s">
        <v>19218</v>
      </c>
      <c r="C2819" s="33"/>
      <c r="D2819" s="31" t="s">
        <v>78</v>
      </c>
      <c r="E2819" s="31" t="s">
        <v>19219</v>
      </c>
      <c r="F2819" s="31" t="s">
        <v>19220</v>
      </c>
      <c r="G2819" s="31" t="s">
        <v>25</v>
      </c>
      <c r="H2819" s="31" t="s">
        <v>82</v>
      </c>
      <c r="I2819" s="31" t="s">
        <v>490</v>
      </c>
      <c r="J2819" s="31" t="s">
        <v>84</v>
      </c>
      <c r="K2819" s="31" t="s">
        <v>107</v>
      </c>
      <c r="L2819" s="31" t="s">
        <v>280</v>
      </c>
      <c r="M2819" s="31" t="s">
        <v>185</v>
      </c>
      <c r="N2819" s="31" t="s">
        <v>88</v>
      </c>
      <c r="O2819" s="31"/>
      <c r="P2819" s="31"/>
      <c r="Q2819" s="31"/>
      <c r="R2819" s="31" t="s">
        <v>93</v>
      </c>
      <c r="S2819" s="31" t="s">
        <v>94</v>
      </c>
      <c r="T2819" s="31" t="s">
        <v>666</v>
      </c>
      <c r="U2819" s="31" t="s">
        <v>19221</v>
      </c>
      <c r="V2819" s="31"/>
      <c r="W2819" s="31"/>
      <c r="X2819" s="31"/>
      <c r="Y2819" s="31"/>
      <c r="Z2819" s="31"/>
    </row>
    <row r="2820" ht="22.5" customHeight="1">
      <c r="A2820" s="30" t="s">
        <v>19222</v>
      </c>
      <c r="B2820" s="31" t="s">
        <v>19223</v>
      </c>
      <c r="C2820" s="33"/>
      <c r="D2820" s="31" t="s">
        <v>78</v>
      </c>
      <c r="E2820" s="31" t="s">
        <v>19224</v>
      </c>
      <c r="F2820" s="31"/>
      <c r="G2820" s="31"/>
      <c r="H2820" s="31" t="s">
        <v>82</v>
      </c>
      <c r="I2820" s="31"/>
      <c r="J2820" s="31"/>
      <c r="K2820" s="31"/>
      <c r="L2820" s="31"/>
      <c r="M2820" s="31"/>
      <c r="N2820" s="31"/>
      <c r="O2820" s="31"/>
      <c r="P2820" s="31"/>
      <c r="Q2820" s="31"/>
      <c r="R2820" s="31"/>
      <c r="S2820" s="31"/>
      <c r="T2820" s="31"/>
      <c r="U2820" s="31" t="s">
        <v>19225</v>
      </c>
      <c r="V2820" s="31"/>
      <c r="W2820" s="31"/>
      <c r="X2820" s="31"/>
      <c r="Y2820" s="31"/>
      <c r="Z2820" s="31"/>
    </row>
    <row r="2821" ht="22.5" customHeight="1">
      <c r="A2821" s="30" t="s">
        <v>19226</v>
      </c>
      <c r="B2821" s="31" t="s">
        <v>19227</v>
      </c>
      <c r="C2821" s="33"/>
      <c r="D2821" s="31" t="s">
        <v>78</v>
      </c>
      <c r="E2821" s="31" t="s">
        <v>19228</v>
      </c>
      <c r="F2821" s="31" t="s">
        <v>19229</v>
      </c>
      <c r="G2821" s="31" t="s">
        <v>25</v>
      </c>
      <c r="H2821" s="31" t="s">
        <v>82</v>
      </c>
      <c r="I2821" s="31" t="s">
        <v>490</v>
      </c>
      <c r="J2821" s="31" t="s">
        <v>84</v>
      </c>
      <c r="K2821" s="31" t="s">
        <v>107</v>
      </c>
      <c r="L2821" s="31" t="s">
        <v>226</v>
      </c>
      <c r="M2821" s="31" t="s">
        <v>120</v>
      </c>
      <c r="N2821" s="31" t="s">
        <v>88</v>
      </c>
      <c r="O2821" s="31"/>
      <c r="P2821" s="31" t="s">
        <v>1259</v>
      </c>
      <c r="Q2821" s="31"/>
      <c r="R2821" s="31"/>
      <c r="S2821" s="31" t="s">
        <v>2145</v>
      </c>
      <c r="T2821" s="31" t="s">
        <v>19230</v>
      </c>
      <c r="U2821" s="31" t="s">
        <v>19231</v>
      </c>
      <c r="V2821" s="31"/>
      <c r="W2821" s="31"/>
      <c r="X2821" s="31"/>
      <c r="Y2821" s="31"/>
      <c r="Z2821" s="31"/>
    </row>
    <row r="2822" ht="22.5" customHeight="1">
      <c r="A2822" s="30" t="s">
        <v>19232</v>
      </c>
      <c r="B2822" s="31" t="s">
        <v>19233</v>
      </c>
      <c r="C2822" s="33"/>
      <c r="D2822" s="31" t="s">
        <v>78</v>
      </c>
      <c r="E2822" s="31" t="s">
        <v>19234</v>
      </c>
      <c r="F2822" s="31"/>
      <c r="G2822" s="31"/>
      <c r="H2822" s="31" t="s">
        <v>82</v>
      </c>
      <c r="I2822" s="31"/>
      <c r="J2822" s="31"/>
      <c r="K2822" s="31"/>
      <c r="L2822" s="31"/>
      <c r="M2822" s="31"/>
      <c r="N2822" s="31"/>
      <c r="O2822" s="31"/>
      <c r="P2822" s="31"/>
      <c r="Q2822" s="31"/>
      <c r="R2822" s="31"/>
      <c r="S2822" s="31"/>
      <c r="T2822" s="31"/>
      <c r="U2822" s="31" t="s">
        <v>19235</v>
      </c>
      <c r="V2822" s="31"/>
      <c r="W2822" s="31"/>
      <c r="X2822" s="31"/>
      <c r="Y2822" s="31"/>
      <c r="Z2822" s="31"/>
    </row>
    <row r="2823" ht="22.5" customHeight="1">
      <c r="A2823" s="30" t="s">
        <v>19236</v>
      </c>
      <c r="B2823" s="31" t="s">
        <v>19237</v>
      </c>
      <c r="C2823" s="33"/>
      <c r="D2823" s="31" t="s">
        <v>78</v>
      </c>
      <c r="E2823" s="31" t="s">
        <v>19238</v>
      </c>
      <c r="F2823" s="31" t="s">
        <v>19239</v>
      </c>
      <c r="G2823" s="31" t="s">
        <v>25</v>
      </c>
      <c r="H2823" s="31" t="s">
        <v>82</v>
      </c>
      <c r="I2823" s="31" t="s">
        <v>83</v>
      </c>
      <c r="J2823" s="31" t="s">
        <v>84</v>
      </c>
      <c r="K2823" s="31" t="s">
        <v>107</v>
      </c>
      <c r="L2823" s="31" t="s">
        <v>226</v>
      </c>
      <c r="M2823" s="31" t="s">
        <v>120</v>
      </c>
      <c r="N2823" s="31" t="s">
        <v>88</v>
      </c>
      <c r="O2823" s="31"/>
      <c r="P2823" s="31" t="s">
        <v>109</v>
      </c>
      <c r="Q2823" s="31"/>
      <c r="R2823" s="31"/>
      <c r="S2823" s="31" t="s">
        <v>8457</v>
      </c>
      <c r="T2823" s="31" t="s">
        <v>666</v>
      </c>
      <c r="U2823" s="31" t="s">
        <v>19240</v>
      </c>
      <c r="V2823" s="31"/>
      <c r="W2823" s="31"/>
      <c r="X2823" s="31"/>
      <c r="Y2823" s="31"/>
      <c r="Z2823" s="31"/>
    </row>
    <row r="2824" ht="22.5" customHeight="1">
      <c r="A2824" s="30" t="s">
        <v>19241</v>
      </c>
      <c r="B2824" s="31" t="s">
        <v>8019</v>
      </c>
      <c r="C2824" s="33"/>
      <c r="D2824" s="31" t="s">
        <v>19242</v>
      </c>
      <c r="E2824" s="31" t="s">
        <v>19243</v>
      </c>
      <c r="F2824" s="31"/>
      <c r="G2824" s="31" t="s">
        <v>25</v>
      </c>
      <c r="H2824" s="31" t="s">
        <v>142</v>
      </c>
      <c r="I2824" s="31" t="s">
        <v>935</v>
      </c>
      <c r="J2824" s="31" t="s">
        <v>84</v>
      </c>
      <c r="K2824" s="31" t="s">
        <v>85</v>
      </c>
      <c r="L2824" s="31" t="s">
        <v>131</v>
      </c>
      <c r="M2824" s="31" t="s">
        <v>108</v>
      </c>
      <c r="N2824" s="31" t="s">
        <v>101</v>
      </c>
      <c r="O2824" s="31"/>
      <c r="P2824" s="31" t="s">
        <v>9812</v>
      </c>
      <c r="Q2824" s="31"/>
      <c r="R2824" s="31"/>
      <c r="S2824" s="31"/>
      <c r="T2824" s="31" t="s">
        <v>19244</v>
      </c>
      <c r="U2824" s="31" t="s">
        <v>19245</v>
      </c>
      <c r="V2824" s="30" t="s">
        <v>19246</v>
      </c>
      <c r="W2824" s="31"/>
      <c r="X2824" s="31"/>
      <c r="Y2824" s="31"/>
      <c r="Z2824" s="31"/>
    </row>
    <row r="2825" ht="22.5" customHeight="1">
      <c r="A2825" s="30" t="s">
        <v>19247</v>
      </c>
      <c r="B2825" s="31" t="s">
        <v>1254</v>
      </c>
      <c r="C2825" s="33"/>
      <c r="D2825" s="31" t="s">
        <v>19248</v>
      </c>
      <c r="E2825" s="31" t="s">
        <v>19249</v>
      </c>
      <c r="F2825" s="31" t="s">
        <v>19250</v>
      </c>
      <c r="G2825" s="31" t="s">
        <v>37</v>
      </c>
      <c r="H2825" s="31" t="s">
        <v>142</v>
      </c>
      <c r="I2825" s="31" t="s">
        <v>143</v>
      </c>
      <c r="J2825" s="31" t="s">
        <v>84</v>
      </c>
      <c r="K2825" s="31" t="s">
        <v>173</v>
      </c>
      <c r="L2825" s="31" t="s">
        <v>280</v>
      </c>
      <c r="M2825" s="31" t="s">
        <v>41</v>
      </c>
      <c r="N2825" s="31" t="s">
        <v>120</v>
      </c>
      <c r="O2825" s="31"/>
      <c r="P2825" s="31"/>
      <c r="Q2825" s="31"/>
      <c r="R2825" s="31" t="s">
        <v>93</v>
      </c>
      <c r="S2825" s="31" t="s">
        <v>94</v>
      </c>
      <c r="T2825" s="31" t="s">
        <v>19251</v>
      </c>
      <c r="U2825" s="31" t="s">
        <v>19252</v>
      </c>
      <c r="V2825" s="31"/>
      <c r="W2825" s="31"/>
      <c r="X2825" s="31"/>
      <c r="Y2825" s="31"/>
      <c r="Z2825" s="31"/>
    </row>
    <row r="2826" ht="22.5" customHeight="1">
      <c r="A2826" s="30" t="s">
        <v>19253</v>
      </c>
      <c r="B2826" s="31" t="s">
        <v>19254</v>
      </c>
      <c r="C2826" s="33"/>
      <c r="D2826" s="31" t="s">
        <v>19255</v>
      </c>
      <c r="E2826" s="31" t="s">
        <v>19256</v>
      </c>
      <c r="F2826" s="31"/>
      <c r="G2826" s="31" t="s">
        <v>68</v>
      </c>
      <c r="H2826" s="31" t="s">
        <v>142</v>
      </c>
      <c r="I2826" s="31" t="s">
        <v>850</v>
      </c>
      <c r="J2826" s="31" t="s">
        <v>84</v>
      </c>
      <c r="K2826" s="31" t="s">
        <v>107</v>
      </c>
      <c r="L2826" s="31" t="s">
        <v>280</v>
      </c>
      <c r="M2826" s="31" t="s">
        <v>155</v>
      </c>
      <c r="N2826" s="31" t="s">
        <v>52</v>
      </c>
      <c r="O2826" s="31"/>
      <c r="P2826" s="31" t="s">
        <v>186</v>
      </c>
      <c r="Q2826" s="31"/>
      <c r="R2826" s="31"/>
      <c r="S2826" s="31"/>
      <c r="T2826" s="31" t="s">
        <v>19257</v>
      </c>
      <c r="U2826" s="31" t="s">
        <v>19258</v>
      </c>
      <c r="V2826" s="31" t="s">
        <v>19259</v>
      </c>
      <c r="W2826" s="31"/>
      <c r="X2826" s="31"/>
      <c r="Y2826" s="31"/>
      <c r="Z2826" s="31"/>
    </row>
    <row r="2827" ht="22.5" customHeight="1">
      <c r="A2827" s="30" t="s">
        <v>19260</v>
      </c>
      <c r="B2827" s="31" t="s">
        <v>19261</v>
      </c>
      <c r="C2827" s="33"/>
      <c r="D2827" s="31" t="s">
        <v>78</v>
      </c>
      <c r="E2827" s="31" t="s">
        <v>19262</v>
      </c>
      <c r="F2827" s="31"/>
      <c r="G2827" s="31" t="s">
        <v>25</v>
      </c>
      <c r="H2827" s="31" t="s">
        <v>82</v>
      </c>
      <c r="I2827" s="31" t="s">
        <v>490</v>
      </c>
      <c r="J2827" s="31" t="s">
        <v>84</v>
      </c>
      <c r="K2827" s="31" t="s">
        <v>107</v>
      </c>
      <c r="L2827" s="31" t="s">
        <v>280</v>
      </c>
      <c r="M2827" s="31" t="s">
        <v>120</v>
      </c>
      <c r="N2827" s="31" t="s">
        <v>88</v>
      </c>
      <c r="O2827" s="31"/>
      <c r="P2827" s="31" t="s">
        <v>851</v>
      </c>
      <c r="Q2827" s="31"/>
      <c r="R2827" s="31"/>
      <c r="S2827" s="31" t="s">
        <v>133</v>
      </c>
      <c r="T2827" s="31" t="s">
        <v>19263</v>
      </c>
      <c r="U2827" s="31" t="s">
        <v>19264</v>
      </c>
      <c r="V2827" s="30" t="s">
        <v>19265</v>
      </c>
      <c r="W2827" s="31"/>
      <c r="X2827" s="31"/>
      <c r="Y2827" s="31"/>
      <c r="Z2827" s="31"/>
    </row>
    <row r="2828" ht="22.5" customHeight="1">
      <c r="A2828" s="30" t="s">
        <v>19266</v>
      </c>
      <c r="B2828" s="31" t="s">
        <v>19267</v>
      </c>
      <c r="C2828" s="33"/>
      <c r="D2828" s="31" t="s">
        <v>19268</v>
      </c>
      <c r="E2828" s="31" t="s">
        <v>19269</v>
      </c>
      <c r="F2828" s="31"/>
      <c r="G2828" s="31" t="s">
        <v>29</v>
      </c>
      <c r="H2828" s="31" t="s">
        <v>142</v>
      </c>
      <c r="I2828" s="31" t="s">
        <v>1151</v>
      </c>
      <c r="J2828" s="31" t="s">
        <v>84</v>
      </c>
      <c r="K2828" s="31"/>
      <c r="L2828" s="31"/>
      <c r="M2828" s="31" t="s">
        <v>152</v>
      </c>
      <c r="N2828" s="31" t="s">
        <v>153</v>
      </c>
      <c r="O2828" s="31"/>
      <c r="P2828" s="31"/>
      <c r="Q2828" s="31"/>
      <c r="R2828" s="31"/>
      <c r="S2828" s="31"/>
      <c r="T2828" s="31" t="s">
        <v>19270</v>
      </c>
      <c r="U2828" s="31" t="s">
        <v>19271</v>
      </c>
      <c r="V2828" s="31"/>
      <c r="W2828" s="31"/>
      <c r="X2828" s="31"/>
      <c r="Y2828" s="31"/>
      <c r="Z2828" s="31"/>
    </row>
    <row r="2829" ht="22.5" customHeight="1">
      <c r="A2829" s="30" t="s">
        <v>19272</v>
      </c>
      <c r="B2829" s="31" t="s">
        <v>19273</v>
      </c>
      <c r="C2829" s="33"/>
      <c r="D2829" s="31" t="s">
        <v>19274</v>
      </c>
      <c r="E2829" s="31" t="s">
        <v>19275</v>
      </c>
      <c r="F2829" s="31"/>
      <c r="G2829" s="31" t="s">
        <v>29</v>
      </c>
      <c r="H2829" s="31" t="s">
        <v>142</v>
      </c>
      <c r="I2829" s="31" t="s">
        <v>1387</v>
      </c>
      <c r="J2829" s="31" t="s">
        <v>84</v>
      </c>
      <c r="K2829" s="31"/>
      <c r="L2829" s="31"/>
      <c r="M2829" s="31" t="s">
        <v>88</v>
      </c>
      <c r="N2829" s="31" t="s">
        <v>89</v>
      </c>
      <c r="O2829" s="31"/>
      <c r="P2829" s="31"/>
      <c r="Q2829" s="31"/>
      <c r="R2829" s="31"/>
      <c r="S2829" s="31"/>
      <c r="T2829" s="31" t="s">
        <v>19276</v>
      </c>
      <c r="U2829" s="31" t="s">
        <v>19277</v>
      </c>
      <c r="V2829" s="31"/>
      <c r="W2829" s="31"/>
      <c r="X2829" s="31"/>
      <c r="Y2829" s="31"/>
      <c r="Z2829" s="31"/>
    </row>
    <row r="2830" ht="22.5" customHeight="1">
      <c r="A2830" s="30" t="s">
        <v>19278</v>
      </c>
      <c r="B2830" s="31" t="s">
        <v>19279</v>
      </c>
      <c r="C2830" s="33"/>
      <c r="D2830" s="31" t="s">
        <v>19280</v>
      </c>
      <c r="E2830" s="31" t="s">
        <v>19281</v>
      </c>
      <c r="F2830" s="31" t="s">
        <v>19282</v>
      </c>
      <c r="G2830" s="31" t="s">
        <v>29</v>
      </c>
      <c r="H2830" s="31" t="s">
        <v>142</v>
      </c>
      <c r="I2830" s="31" t="s">
        <v>1893</v>
      </c>
      <c r="J2830" s="31" t="s">
        <v>84</v>
      </c>
      <c r="K2830" s="31" t="s">
        <v>173</v>
      </c>
      <c r="L2830" s="31" t="s">
        <v>280</v>
      </c>
      <c r="M2830" s="31" t="s">
        <v>41</v>
      </c>
      <c r="N2830" s="31" t="s">
        <v>120</v>
      </c>
      <c r="O2830" s="31"/>
      <c r="P2830" s="31"/>
      <c r="Q2830" s="31"/>
      <c r="R2830" s="31" t="s">
        <v>93</v>
      </c>
      <c r="S2830" s="31" t="s">
        <v>94</v>
      </c>
      <c r="T2830" s="31" t="s">
        <v>19283</v>
      </c>
      <c r="U2830" s="31" t="s">
        <v>19284</v>
      </c>
      <c r="V2830" s="31"/>
      <c r="W2830" s="31"/>
      <c r="X2830" s="31"/>
      <c r="Y2830" s="31"/>
      <c r="Z2830" s="31"/>
    </row>
    <row r="2831" ht="22.5" customHeight="1">
      <c r="A2831" s="30" t="s">
        <v>19285</v>
      </c>
      <c r="B2831" s="31" t="s">
        <v>19286</v>
      </c>
      <c r="C2831" s="32" t="s">
        <v>0</v>
      </c>
      <c r="D2831" s="31" t="s">
        <v>19287</v>
      </c>
      <c r="E2831" s="31" t="s">
        <v>19288</v>
      </c>
      <c r="F2831" s="31" t="s">
        <v>19289</v>
      </c>
      <c r="G2831" s="31" t="s">
        <v>35</v>
      </c>
      <c r="H2831" s="31" t="s">
        <v>142</v>
      </c>
      <c r="I2831" s="31" t="s">
        <v>16392</v>
      </c>
      <c r="J2831" s="31" t="s">
        <v>84</v>
      </c>
      <c r="K2831" s="31" t="s">
        <v>173</v>
      </c>
      <c r="L2831" s="31" t="s">
        <v>86</v>
      </c>
      <c r="M2831" s="39" t="s">
        <v>227</v>
      </c>
      <c r="N2831" s="39" t="s">
        <v>228</v>
      </c>
      <c r="O2831" s="31"/>
      <c r="P2831" s="31" t="s">
        <v>91</v>
      </c>
      <c r="Q2831" s="30" t="s">
        <v>19290</v>
      </c>
      <c r="R2831" s="31" t="s">
        <v>93</v>
      </c>
      <c r="S2831" s="31" t="s">
        <v>842</v>
      </c>
      <c r="T2831" s="31" t="s">
        <v>19291</v>
      </c>
      <c r="U2831" s="31" t="s">
        <v>19292</v>
      </c>
      <c r="V2831" s="31"/>
      <c r="W2831" s="31"/>
      <c r="X2831" s="31"/>
      <c r="Y2831" s="31"/>
      <c r="Z2831" s="31"/>
    </row>
    <row r="2832" ht="22.5" customHeight="1">
      <c r="A2832" s="30" t="s">
        <v>19293</v>
      </c>
      <c r="B2832" s="31" t="s">
        <v>19294</v>
      </c>
      <c r="C2832" s="33"/>
      <c r="D2832" s="31" t="s">
        <v>19295</v>
      </c>
      <c r="E2832" s="31" t="s">
        <v>19296</v>
      </c>
      <c r="F2832" s="31"/>
      <c r="G2832" s="31" t="s">
        <v>29</v>
      </c>
      <c r="H2832" s="31" t="s">
        <v>142</v>
      </c>
      <c r="I2832" s="31" t="s">
        <v>1893</v>
      </c>
      <c r="J2832" s="31" t="s">
        <v>84</v>
      </c>
      <c r="K2832" s="31"/>
      <c r="L2832" s="31"/>
      <c r="M2832" s="31" t="s">
        <v>88</v>
      </c>
      <c r="N2832" s="31" t="s">
        <v>89</v>
      </c>
      <c r="O2832" s="31"/>
      <c r="P2832" s="31"/>
      <c r="Q2832" s="31"/>
      <c r="R2832" s="31"/>
      <c r="S2832" s="31"/>
      <c r="T2832" s="31" t="s">
        <v>19297</v>
      </c>
      <c r="U2832" s="31" t="s">
        <v>19298</v>
      </c>
      <c r="V2832" s="31"/>
      <c r="W2832" s="31"/>
      <c r="X2832" s="31"/>
      <c r="Y2832" s="31"/>
      <c r="Z2832" s="31"/>
    </row>
    <row r="2833" ht="22.5" customHeight="1">
      <c r="A2833" s="30" t="s">
        <v>19299</v>
      </c>
      <c r="B2833" s="31" t="s">
        <v>19300</v>
      </c>
      <c r="C2833" s="33"/>
      <c r="D2833" s="31" t="s">
        <v>19301</v>
      </c>
      <c r="E2833" s="31" t="s">
        <v>19302</v>
      </c>
      <c r="F2833" s="31" t="s">
        <v>19303</v>
      </c>
      <c r="G2833" s="31" t="s">
        <v>35</v>
      </c>
      <c r="H2833" s="31" t="s">
        <v>142</v>
      </c>
      <c r="I2833" s="31" t="s">
        <v>860</v>
      </c>
      <c r="J2833" s="31" t="s">
        <v>84</v>
      </c>
      <c r="K2833" s="31" t="s">
        <v>173</v>
      </c>
      <c r="L2833" s="31" t="s">
        <v>226</v>
      </c>
      <c r="M2833" s="31" t="s">
        <v>41</v>
      </c>
      <c r="N2833" s="31" t="s">
        <v>120</v>
      </c>
      <c r="O2833" s="31"/>
      <c r="P2833" s="31" t="s">
        <v>3389</v>
      </c>
      <c r="Q2833" s="31"/>
      <c r="R2833" s="31"/>
      <c r="S2833" s="31"/>
      <c r="T2833" s="31" t="s">
        <v>19304</v>
      </c>
      <c r="U2833" s="31" t="s">
        <v>19305</v>
      </c>
      <c r="V2833" s="31"/>
      <c r="W2833" s="31"/>
      <c r="X2833" s="31"/>
      <c r="Y2833" s="31"/>
      <c r="Z2833" s="31"/>
    </row>
    <row r="2834" ht="22.5" customHeight="1">
      <c r="A2834" s="30" t="s">
        <v>19306</v>
      </c>
      <c r="B2834" s="31" t="s">
        <v>19307</v>
      </c>
      <c r="C2834" s="33"/>
      <c r="D2834" s="31" t="s">
        <v>19308</v>
      </c>
      <c r="E2834" s="31" t="s">
        <v>19309</v>
      </c>
      <c r="F2834" s="31"/>
      <c r="G2834" s="31" t="s">
        <v>35</v>
      </c>
      <c r="H2834" s="31" t="s">
        <v>142</v>
      </c>
      <c r="I2834" s="31" t="s">
        <v>3254</v>
      </c>
      <c r="J2834" s="31" t="s">
        <v>84</v>
      </c>
      <c r="K2834" s="31"/>
      <c r="L2834" s="31"/>
      <c r="M2834" s="31" t="s">
        <v>41</v>
      </c>
      <c r="N2834" s="31" t="s">
        <v>120</v>
      </c>
      <c r="O2834" s="31"/>
      <c r="P2834" s="31"/>
      <c r="Q2834" s="31"/>
      <c r="R2834" s="31"/>
      <c r="S2834" s="31"/>
      <c r="T2834" s="31" t="s">
        <v>19310</v>
      </c>
      <c r="U2834" s="31" t="s">
        <v>19311</v>
      </c>
      <c r="V2834" s="31"/>
      <c r="W2834" s="31"/>
      <c r="X2834" s="31"/>
      <c r="Y2834" s="31"/>
      <c r="Z2834" s="31"/>
    </row>
    <row r="2835" ht="22.5" customHeight="1">
      <c r="A2835" s="30" t="s">
        <v>19312</v>
      </c>
      <c r="B2835" s="31" t="s">
        <v>2211</v>
      </c>
      <c r="C2835" s="32" t="s">
        <v>13</v>
      </c>
      <c r="D2835" s="31" t="s">
        <v>19313</v>
      </c>
      <c r="E2835" s="31" t="s">
        <v>19314</v>
      </c>
      <c r="F2835" s="31" t="s">
        <v>19315</v>
      </c>
      <c r="G2835" s="31" t="s">
        <v>43</v>
      </c>
      <c r="H2835" s="31" t="s">
        <v>142</v>
      </c>
      <c r="I2835" s="31" t="s">
        <v>850</v>
      </c>
      <c r="J2835" s="31" t="s">
        <v>84</v>
      </c>
      <c r="K2835" s="31" t="s">
        <v>85</v>
      </c>
      <c r="L2835" s="31" t="s">
        <v>226</v>
      </c>
      <c r="M2835" s="31" t="s">
        <v>542</v>
      </c>
      <c r="N2835" s="31" t="s">
        <v>210</v>
      </c>
      <c r="O2835" s="31"/>
      <c r="P2835" s="31"/>
      <c r="Q2835" s="31"/>
      <c r="R2835" s="31" t="s">
        <v>93</v>
      </c>
      <c r="S2835" s="31" t="s">
        <v>94</v>
      </c>
      <c r="T2835" s="31" t="s">
        <v>19316</v>
      </c>
      <c r="U2835" s="31" t="s">
        <v>19317</v>
      </c>
      <c r="V2835" s="31"/>
      <c r="W2835" s="31"/>
      <c r="X2835" s="31"/>
      <c r="Y2835" s="31"/>
      <c r="Z2835" s="31"/>
    </row>
    <row r="2836" ht="22.5" customHeight="1">
      <c r="A2836" s="30" t="s">
        <v>19318</v>
      </c>
      <c r="B2836" s="31" t="s">
        <v>19319</v>
      </c>
      <c r="C2836" s="33"/>
      <c r="D2836" s="31" t="s">
        <v>19320</v>
      </c>
      <c r="E2836" s="31" t="s">
        <v>19321</v>
      </c>
      <c r="F2836" s="31"/>
      <c r="G2836" s="31" t="s">
        <v>35</v>
      </c>
      <c r="H2836" s="31" t="s">
        <v>142</v>
      </c>
      <c r="I2836" s="31" t="s">
        <v>13247</v>
      </c>
      <c r="J2836" s="31" t="s">
        <v>84</v>
      </c>
      <c r="K2836" s="31"/>
      <c r="L2836" s="31"/>
      <c r="M2836" s="31" t="s">
        <v>41</v>
      </c>
      <c r="N2836" s="31" t="s">
        <v>120</v>
      </c>
      <c r="O2836" s="31"/>
      <c r="P2836" s="31"/>
      <c r="Q2836" s="31"/>
      <c r="R2836" s="31"/>
      <c r="S2836" s="31"/>
      <c r="T2836" s="31" t="s">
        <v>19322</v>
      </c>
      <c r="U2836" s="31" t="s">
        <v>19323</v>
      </c>
      <c r="V2836" s="31"/>
      <c r="W2836" s="31"/>
      <c r="X2836" s="31"/>
      <c r="Y2836" s="31"/>
      <c r="Z2836" s="31"/>
    </row>
    <row r="2837" ht="22.5" customHeight="1">
      <c r="A2837" s="30" t="s">
        <v>19324</v>
      </c>
      <c r="B2837" s="39" t="s">
        <v>19325</v>
      </c>
      <c r="C2837" s="33"/>
      <c r="D2837" s="31" t="s">
        <v>19326</v>
      </c>
      <c r="E2837" s="31" t="s">
        <v>19327</v>
      </c>
      <c r="F2837" s="31" t="s">
        <v>19328</v>
      </c>
      <c r="G2837" s="31" t="s">
        <v>36</v>
      </c>
      <c r="H2837" s="31" t="s">
        <v>142</v>
      </c>
      <c r="I2837" s="31" t="s">
        <v>1290</v>
      </c>
      <c r="J2837" s="31" t="s">
        <v>84</v>
      </c>
      <c r="K2837" s="31" t="s">
        <v>85</v>
      </c>
      <c r="L2837" s="31" t="s">
        <v>280</v>
      </c>
      <c r="M2837" s="31" t="s">
        <v>52</v>
      </c>
      <c r="N2837" s="31" t="s">
        <v>144</v>
      </c>
      <c r="O2837" s="31"/>
      <c r="P2837" s="31" t="s">
        <v>1067</v>
      </c>
      <c r="Q2837" s="31"/>
      <c r="R2837" s="31" t="s">
        <v>93</v>
      </c>
      <c r="S2837" s="31" t="s">
        <v>94</v>
      </c>
      <c r="T2837" s="31" t="s">
        <v>19329</v>
      </c>
      <c r="U2837" s="31" t="s">
        <v>19330</v>
      </c>
      <c r="V2837" s="31"/>
      <c r="W2837" s="31"/>
      <c r="X2837" s="31"/>
      <c r="Y2837" s="31"/>
      <c r="Z2837" s="31"/>
    </row>
    <row r="2838" ht="22.5" customHeight="1">
      <c r="A2838" s="30" t="s">
        <v>19331</v>
      </c>
      <c r="B2838" s="39" t="s">
        <v>19332</v>
      </c>
      <c r="C2838" s="33"/>
      <c r="D2838" s="31" t="s">
        <v>19333</v>
      </c>
      <c r="E2838" s="31" t="s">
        <v>19334</v>
      </c>
      <c r="F2838" s="31"/>
      <c r="G2838" s="31" t="s">
        <v>36</v>
      </c>
      <c r="H2838" s="31" t="s">
        <v>142</v>
      </c>
      <c r="I2838" s="31" t="s">
        <v>336</v>
      </c>
      <c r="J2838" s="31" t="s">
        <v>84</v>
      </c>
      <c r="K2838" s="31"/>
      <c r="L2838" s="31"/>
      <c r="M2838" s="31" t="s">
        <v>41</v>
      </c>
      <c r="N2838" s="31" t="s">
        <v>120</v>
      </c>
      <c r="O2838" s="31"/>
      <c r="P2838" s="31"/>
      <c r="Q2838" s="31"/>
      <c r="R2838" s="31"/>
      <c r="S2838" s="31"/>
      <c r="T2838" s="31" t="s">
        <v>19335</v>
      </c>
      <c r="U2838" s="31" t="s">
        <v>19330</v>
      </c>
      <c r="V2838" s="31"/>
      <c r="W2838" s="31"/>
      <c r="X2838" s="31"/>
      <c r="Y2838" s="31"/>
      <c r="Z2838" s="31"/>
    </row>
    <row r="2839" ht="22.5" customHeight="1">
      <c r="A2839" s="30" t="s">
        <v>19336</v>
      </c>
      <c r="B2839" s="31" t="s">
        <v>19337</v>
      </c>
      <c r="C2839" s="33"/>
      <c r="D2839" s="31" t="s">
        <v>19338</v>
      </c>
      <c r="E2839" s="31" t="s">
        <v>19339</v>
      </c>
      <c r="F2839" s="31"/>
      <c r="G2839" s="31" t="s">
        <v>25</v>
      </c>
      <c r="H2839" s="31" t="s">
        <v>142</v>
      </c>
      <c r="I2839" s="31"/>
      <c r="J2839" s="31"/>
      <c r="K2839" s="31"/>
      <c r="L2839" s="31"/>
      <c r="M2839" s="31"/>
      <c r="N2839" s="31"/>
      <c r="O2839" s="31"/>
      <c r="P2839" s="31"/>
      <c r="Q2839" s="31"/>
      <c r="R2839" s="31"/>
      <c r="S2839" s="31"/>
      <c r="T2839" s="31" t="s">
        <v>19340</v>
      </c>
      <c r="U2839" s="31" t="s">
        <v>19341</v>
      </c>
      <c r="V2839" s="31"/>
      <c r="W2839" s="31"/>
      <c r="X2839" s="31"/>
      <c r="Y2839" s="31"/>
      <c r="Z2839" s="31"/>
    </row>
    <row r="2840" ht="22.5" customHeight="1">
      <c r="A2840" s="30" t="s">
        <v>19342</v>
      </c>
      <c r="B2840" s="31" t="s">
        <v>9310</v>
      </c>
      <c r="C2840" s="33"/>
      <c r="D2840" s="31" t="s">
        <v>19343</v>
      </c>
      <c r="E2840" s="31" t="s">
        <v>19344</v>
      </c>
      <c r="F2840" s="31" t="s">
        <v>19345</v>
      </c>
      <c r="G2840" s="31" t="s">
        <v>36</v>
      </c>
      <c r="H2840" s="31" t="s">
        <v>142</v>
      </c>
      <c r="I2840" s="31" t="s">
        <v>19346</v>
      </c>
      <c r="J2840" s="31" t="s">
        <v>84</v>
      </c>
      <c r="K2840" s="31" t="s">
        <v>85</v>
      </c>
      <c r="L2840" s="31" t="s">
        <v>226</v>
      </c>
      <c r="M2840" s="39" t="s">
        <v>227</v>
      </c>
      <c r="N2840" s="39" t="s">
        <v>228</v>
      </c>
      <c r="O2840" s="31"/>
      <c r="P2840" s="31" t="s">
        <v>586</v>
      </c>
      <c r="Q2840" s="30" t="s">
        <v>7546</v>
      </c>
      <c r="R2840" s="31" t="s">
        <v>93</v>
      </c>
      <c r="S2840" s="31" t="s">
        <v>4112</v>
      </c>
      <c r="T2840" s="31" t="s">
        <v>19347</v>
      </c>
      <c r="U2840" s="31" t="s">
        <v>19348</v>
      </c>
      <c r="V2840" s="31"/>
      <c r="W2840" s="31"/>
      <c r="X2840" s="39" t="s">
        <v>19349</v>
      </c>
      <c r="Y2840" s="31"/>
      <c r="Z2840" s="31"/>
    </row>
    <row r="2841" ht="22.5" customHeight="1">
      <c r="A2841" s="30" t="s">
        <v>19350</v>
      </c>
      <c r="B2841" s="31" t="s">
        <v>19351</v>
      </c>
      <c r="C2841" s="33"/>
      <c r="D2841" s="31" t="s">
        <v>78</v>
      </c>
      <c r="E2841" s="31" t="s">
        <v>19352</v>
      </c>
      <c r="F2841" s="31" t="s">
        <v>19353</v>
      </c>
      <c r="G2841" s="31" t="s">
        <v>1581</v>
      </c>
      <c r="H2841" s="31" t="s">
        <v>82</v>
      </c>
      <c r="I2841" s="31" t="s">
        <v>83</v>
      </c>
      <c r="J2841" s="31" t="s">
        <v>84</v>
      </c>
      <c r="K2841" s="31" t="s">
        <v>107</v>
      </c>
      <c r="L2841" s="31" t="s">
        <v>654</v>
      </c>
      <c r="M2841" s="31" t="s">
        <v>153</v>
      </c>
      <c r="N2841" s="31" t="s">
        <v>576</v>
      </c>
      <c r="O2841" s="31"/>
      <c r="P2841" s="31"/>
      <c r="Q2841" s="31"/>
      <c r="R2841" s="31"/>
      <c r="S2841" s="31" t="s">
        <v>5820</v>
      </c>
      <c r="T2841" s="31"/>
      <c r="U2841" s="31" t="s">
        <v>19354</v>
      </c>
      <c r="V2841" s="30" t="s">
        <v>19355</v>
      </c>
      <c r="W2841" s="31"/>
      <c r="X2841" s="31"/>
      <c r="Y2841" s="31"/>
      <c r="Z2841" s="31"/>
    </row>
    <row r="2842" ht="22.5" customHeight="1">
      <c r="A2842" s="30" t="s">
        <v>19356</v>
      </c>
      <c r="B2842" s="31" t="s">
        <v>19357</v>
      </c>
      <c r="C2842" s="33"/>
      <c r="D2842" s="31" t="s">
        <v>19358</v>
      </c>
      <c r="E2842" s="31" t="s">
        <v>19359</v>
      </c>
      <c r="F2842" s="31"/>
      <c r="G2842" s="31" t="s">
        <v>29</v>
      </c>
      <c r="H2842" s="31" t="s">
        <v>129</v>
      </c>
      <c r="I2842" s="31" t="s">
        <v>585</v>
      </c>
      <c r="J2842" s="31" t="s">
        <v>84</v>
      </c>
      <c r="K2842" s="31" t="s">
        <v>173</v>
      </c>
      <c r="L2842" s="31" t="s">
        <v>654</v>
      </c>
      <c r="M2842" s="31" t="s">
        <v>52</v>
      </c>
      <c r="N2842" s="31" t="s">
        <v>144</v>
      </c>
      <c r="O2842" s="31"/>
      <c r="P2842" s="31" t="s">
        <v>2549</v>
      </c>
      <c r="Q2842" s="31"/>
      <c r="R2842" s="31"/>
      <c r="S2842" s="31" t="s">
        <v>133</v>
      </c>
      <c r="T2842" s="31" t="s">
        <v>19360</v>
      </c>
      <c r="U2842" s="31" t="s">
        <v>19361</v>
      </c>
      <c r="V2842" s="30" t="s">
        <v>19362</v>
      </c>
      <c r="W2842" s="31"/>
      <c r="X2842" s="31"/>
      <c r="Y2842" s="31"/>
      <c r="Z2842" s="31"/>
    </row>
    <row r="2843" ht="22.5" customHeight="1">
      <c r="A2843" s="30" t="s">
        <v>19363</v>
      </c>
      <c r="B2843" s="31" t="s">
        <v>8933</v>
      </c>
      <c r="C2843" s="33"/>
      <c r="D2843" s="31" t="s">
        <v>19364</v>
      </c>
      <c r="E2843" s="31" t="s">
        <v>19365</v>
      </c>
      <c r="F2843" s="31" t="s">
        <v>19366</v>
      </c>
      <c r="G2843" s="31" t="s">
        <v>37</v>
      </c>
      <c r="H2843" s="31" t="s">
        <v>142</v>
      </c>
      <c r="I2843" s="31" t="s">
        <v>119</v>
      </c>
      <c r="J2843" s="31" t="s">
        <v>84</v>
      </c>
      <c r="K2843" s="31" t="s">
        <v>85</v>
      </c>
      <c r="L2843" s="31" t="s">
        <v>226</v>
      </c>
      <c r="M2843" s="31" t="s">
        <v>542</v>
      </c>
      <c r="N2843" s="31" t="s">
        <v>210</v>
      </c>
      <c r="O2843" s="31"/>
      <c r="P2843" s="31"/>
      <c r="Q2843" s="31"/>
      <c r="R2843" s="31" t="s">
        <v>93</v>
      </c>
      <c r="S2843" s="31" t="s">
        <v>94</v>
      </c>
      <c r="T2843" s="31" t="s">
        <v>19367</v>
      </c>
      <c r="U2843" s="31" t="s">
        <v>19368</v>
      </c>
      <c r="V2843" s="31"/>
      <c r="W2843" s="31"/>
      <c r="X2843" s="31"/>
      <c r="Y2843" s="31"/>
      <c r="Z2843" s="31"/>
    </row>
    <row r="2844" ht="22.5" customHeight="1">
      <c r="A2844" s="30" t="s">
        <v>19369</v>
      </c>
      <c r="B2844" s="31" t="s">
        <v>19370</v>
      </c>
      <c r="C2844" s="33"/>
      <c r="D2844" s="31" t="s">
        <v>19371</v>
      </c>
      <c r="E2844" s="31" t="s">
        <v>19372</v>
      </c>
      <c r="F2844" s="31"/>
      <c r="G2844" s="31" t="s">
        <v>35</v>
      </c>
      <c r="H2844" s="31" t="s">
        <v>142</v>
      </c>
      <c r="I2844" s="31" t="s">
        <v>14796</v>
      </c>
      <c r="J2844" s="31" t="s">
        <v>84</v>
      </c>
      <c r="K2844" s="31" t="s">
        <v>173</v>
      </c>
      <c r="L2844" s="31" t="s">
        <v>226</v>
      </c>
      <c r="M2844" s="31" t="s">
        <v>52</v>
      </c>
      <c r="N2844" s="31" t="s">
        <v>144</v>
      </c>
      <c r="O2844" s="31"/>
      <c r="P2844" s="31"/>
      <c r="Q2844" s="31"/>
      <c r="R2844" s="31" t="s">
        <v>93</v>
      </c>
      <c r="S2844" s="31" t="s">
        <v>94</v>
      </c>
      <c r="T2844" s="31" t="s">
        <v>19373</v>
      </c>
      <c r="U2844" s="31" t="s">
        <v>19374</v>
      </c>
      <c r="V2844" s="30" t="s">
        <v>19375</v>
      </c>
      <c r="W2844" s="31"/>
      <c r="X2844" s="31"/>
      <c r="Y2844" s="31"/>
      <c r="Z2844" s="31"/>
    </row>
    <row r="2845" ht="22.5" customHeight="1">
      <c r="A2845" s="30" t="s">
        <v>19376</v>
      </c>
      <c r="B2845" s="31" t="s">
        <v>19377</v>
      </c>
      <c r="C2845" s="33"/>
      <c r="D2845" s="31" t="s">
        <v>19378</v>
      </c>
      <c r="E2845" s="31" t="s">
        <v>19379</v>
      </c>
      <c r="F2845" s="31" t="s">
        <v>19380</v>
      </c>
      <c r="G2845" s="31" t="s">
        <v>68</v>
      </c>
      <c r="H2845" s="31" t="s">
        <v>142</v>
      </c>
      <c r="I2845" s="31" t="s">
        <v>319</v>
      </c>
      <c r="J2845" s="31" t="s">
        <v>84</v>
      </c>
      <c r="K2845" s="31" t="s">
        <v>85</v>
      </c>
      <c r="L2845" s="31" t="s">
        <v>86</v>
      </c>
      <c r="M2845" s="31" t="s">
        <v>41</v>
      </c>
      <c r="N2845" s="31" t="s">
        <v>185</v>
      </c>
      <c r="O2845" s="31"/>
      <c r="P2845" s="31" t="s">
        <v>399</v>
      </c>
      <c r="Q2845" s="31"/>
      <c r="R2845" s="31" t="s">
        <v>93</v>
      </c>
      <c r="S2845" s="31" t="s">
        <v>3101</v>
      </c>
      <c r="T2845" s="31" t="s">
        <v>19381</v>
      </c>
      <c r="U2845" s="31" t="s">
        <v>19382</v>
      </c>
      <c r="V2845" s="31"/>
      <c r="W2845" s="31"/>
      <c r="X2845" s="39" t="s">
        <v>19383</v>
      </c>
      <c r="Y2845" s="31"/>
      <c r="Z2845" s="31"/>
    </row>
    <row r="2846" ht="22.5" customHeight="1">
      <c r="A2846" s="30" t="s">
        <v>19384</v>
      </c>
      <c r="B2846" s="39" t="s">
        <v>19385</v>
      </c>
      <c r="C2846" s="33"/>
      <c r="D2846" s="31" t="s">
        <v>19386</v>
      </c>
      <c r="E2846" s="31" t="s">
        <v>19387</v>
      </c>
      <c r="F2846" s="31" t="s">
        <v>19388</v>
      </c>
      <c r="G2846" s="31" t="s">
        <v>68</v>
      </c>
      <c r="H2846" s="31" t="s">
        <v>142</v>
      </c>
      <c r="I2846" s="31" t="s">
        <v>119</v>
      </c>
      <c r="J2846" s="31" t="s">
        <v>377</v>
      </c>
      <c r="K2846" s="31" t="s">
        <v>85</v>
      </c>
      <c r="L2846" s="31" t="s">
        <v>280</v>
      </c>
      <c r="M2846" s="31" t="s">
        <v>190</v>
      </c>
      <c r="N2846" s="31" t="s">
        <v>569</v>
      </c>
      <c r="O2846" s="31"/>
      <c r="P2846" s="31"/>
      <c r="Q2846" s="31"/>
      <c r="R2846" s="31" t="s">
        <v>93</v>
      </c>
      <c r="S2846" s="31" t="s">
        <v>94</v>
      </c>
      <c r="T2846" s="31" t="s">
        <v>19389</v>
      </c>
      <c r="U2846" s="31" t="s">
        <v>19390</v>
      </c>
      <c r="V2846" s="31"/>
      <c r="W2846" s="31"/>
      <c r="X2846" s="31"/>
      <c r="Y2846" s="31"/>
      <c r="Z2846" s="31"/>
    </row>
    <row r="2847" ht="22.5" customHeight="1">
      <c r="A2847" s="30" t="s">
        <v>19391</v>
      </c>
      <c r="B2847" s="39" t="s">
        <v>19392</v>
      </c>
      <c r="C2847" s="33"/>
      <c r="D2847" s="31" t="s">
        <v>19393</v>
      </c>
      <c r="E2847" s="31" t="s">
        <v>19394</v>
      </c>
      <c r="F2847" s="31"/>
      <c r="G2847" s="31" t="s">
        <v>68</v>
      </c>
      <c r="H2847" s="31" t="s">
        <v>142</v>
      </c>
      <c r="I2847" s="31" t="s">
        <v>4087</v>
      </c>
      <c r="J2847" s="31" t="s">
        <v>84</v>
      </c>
      <c r="K2847" s="31"/>
      <c r="L2847" s="31"/>
      <c r="M2847" s="31" t="s">
        <v>344</v>
      </c>
      <c r="N2847" s="31" t="s">
        <v>190</v>
      </c>
      <c r="O2847" s="31"/>
      <c r="P2847" s="31"/>
      <c r="Q2847" s="31"/>
      <c r="R2847" s="31"/>
      <c r="S2847" s="31"/>
      <c r="T2847" s="31" t="s">
        <v>19395</v>
      </c>
      <c r="U2847" s="31" t="s">
        <v>19390</v>
      </c>
      <c r="V2847" s="31"/>
      <c r="W2847" s="31"/>
      <c r="X2847" s="31"/>
      <c r="Y2847" s="31"/>
      <c r="Z2847" s="31"/>
    </row>
    <row r="2848" ht="22.5" customHeight="1">
      <c r="A2848" s="30" t="s">
        <v>19396</v>
      </c>
      <c r="B2848" s="31" t="s">
        <v>19397</v>
      </c>
      <c r="C2848" s="33"/>
      <c r="D2848" s="31" t="s">
        <v>19398</v>
      </c>
      <c r="E2848" s="31" t="s">
        <v>19399</v>
      </c>
      <c r="F2848" s="31"/>
      <c r="G2848" s="31" t="s">
        <v>29</v>
      </c>
      <c r="H2848" s="31" t="s">
        <v>142</v>
      </c>
      <c r="I2848" s="31" t="s">
        <v>428</v>
      </c>
      <c r="J2848" s="31" t="s">
        <v>377</v>
      </c>
      <c r="K2848" s="31"/>
      <c r="L2848" s="31"/>
      <c r="M2848" s="31" t="s">
        <v>542</v>
      </c>
      <c r="N2848" s="31" t="s">
        <v>210</v>
      </c>
      <c r="O2848" s="31"/>
      <c r="P2848" s="31"/>
      <c r="Q2848" s="31"/>
      <c r="R2848" s="31"/>
      <c r="S2848" s="31"/>
      <c r="T2848" s="31" t="s">
        <v>19400</v>
      </c>
      <c r="U2848" s="31" t="s">
        <v>19401</v>
      </c>
      <c r="V2848" s="31"/>
      <c r="W2848" s="31"/>
      <c r="X2848" s="31"/>
      <c r="Y2848" s="31"/>
      <c r="Z2848" s="31"/>
    </row>
    <row r="2849" ht="22.5" customHeight="1">
      <c r="A2849" s="30" t="s">
        <v>19402</v>
      </c>
      <c r="B2849" s="31" t="s">
        <v>19403</v>
      </c>
      <c r="C2849" s="33"/>
      <c r="D2849" s="31" t="s">
        <v>19404</v>
      </c>
      <c r="E2849" s="31" t="s">
        <v>19405</v>
      </c>
      <c r="F2849" s="31"/>
      <c r="G2849" s="31" t="s">
        <v>25</v>
      </c>
      <c r="H2849" s="31" t="s">
        <v>142</v>
      </c>
      <c r="I2849" s="31" t="s">
        <v>1592</v>
      </c>
      <c r="J2849" s="31" t="s">
        <v>84</v>
      </c>
      <c r="K2849" s="31"/>
      <c r="L2849" s="31"/>
      <c r="M2849" s="31" t="s">
        <v>52</v>
      </c>
      <c r="N2849" s="31" t="s">
        <v>144</v>
      </c>
      <c r="O2849" s="31"/>
      <c r="P2849" s="31"/>
      <c r="Q2849" s="31"/>
      <c r="R2849" s="31"/>
      <c r="S2849" s="31"/>
      <c r="T2849" s="31" t="s">
        <v>19406</v>
      </c>
      <c r="U2849" s="31" t="s">
        <v>19407</v>
      </c>
      <c r="V2849" s="31"/>
      <c r="W2849" s="31"/>
      <c r="X2849" s="31"/>
      <c r="Y2849" s="31"/>
      <c r="Z2849" s="31"/>
    </row>
    <row r="2850" ht="22.5" customHeight="1">
      <c r="A2850" s="30" t="s">
        <v>19408</v>
      </c>
      <c r="B2850" s="31" t="s">
        <v>19409</v>
      </c>
      <c r="C2850" s="33"/>
      <c r="D2850" s="31" t="s">
        <v>19410</v>
      </c>
      <c r="E2850" s="31" t="s">
        <v>19411</v>
      </c>
      <c r="F2850" s="31" t="s">
        <v>19412</v>
      </c>
      <c r="G2850" s="31" t="s">
        <v>68</v>
      </c>
      <c r="H2850" s="31" t="s">
        <v>142</v>
      </c>
      <c r="I2850" s="31" t="s">
        <v>814</v>
      </c>
      <c r="J2850" s="31" t="s">
        <v>84</v>
      </c>
      <c r="K2850" s="31" t="s">
        <v>107</v>
      </c>
      <c r="L2850" s="31" t="s">
        <v>86</v>
      </c>
      <c r="M2850" s="31" t="s">
        <v>120</v>
      </c>
      <c r="N2850" s="31" t="s">
        <v>88</v>
      </c>
      <c r="O2850" s="31"/>
      <c r="P2850" s="31"/>
      <c r="Q2850" s="31"/>
      <c r="R2850" s="31" t="s">
        <v>93</v>
      </c>
      <c r="S2850" s="31" t="s">
        <v>94</v>
      </c>
      <c r="T2850" s="31" t="s">
        <v>19413</v>
      </c>
      <c r="U2850" s="31" t="s">
        <v>19414</v>
      </c>
      <c r="V2850" s="31"/>
      <c r="W2850" s="31"/>
      <c r="X2850" s="31"/>
      <c r="Y2850" s="31"/>
      <c r="Z2850" s="31"/>
    </row>
    <row r="2851" ht="22.5" customHeight="1">
      <c r="A2851" s="30" t="s">
        <v>19415</v>
      </c>
      <c r="B2851" s="31" t="s">
        <v>19416</v>
      </c>
      <c r="C2851" s="32" t="s">
        <v>287</v>
      </c>
      <c r="D2851" s="31" t="s">
        <v>19417</v>
      </c>
      <c r="E2851" s="31" t="s">
        <v>19418</v>
      </c>
      <c r="F2851" s="31" t="s">
        <v>19419</v>
      </c>
      <c r="G2851" s="31" t="s">
        <v>35</v>
      </c>
      <c r="H2851" s="31" t="s">
        <v>142</v>
      </c>
      <c r="I2851" s="31" t="s">
        <v>814</v>
      </c>
      <c r="J2851" s="31" t="s">
        <v>84</v>
      </c>
      <c r="K2851" s="31" t="s">
        <v>173</v>
      </c>
      <c r="L2851" s="31" t="s">
        <v>131</v>
      </c>
      <c r="M2851" s="31" t="s">
        <v>542</v>
      </c>
      <c r="N2851" s="31" t="s">
        <v>210</v>
      </c>
      <c r="O2851" s="31"/>
      <c r="P2851" s="31"/>
      <c r="Q2851" s="30" t="s">
        <v>19420</v>
      </c>
      <c r="R2851" s="31" t="s">
        <v>93</v>
      </c>
      <c r="S2851" s="31" t="s">
        <v>842</v>
      </c>
      <c r="T2851" s="31" t="s">
        <v>19421</v>
      </c>
      <c r="U2851" s="31" t="s">
        <v>19422</v>
      </c>
      <c r="V2851" s="31"/>
      <c r="W2851" s="31"/>
      <c r="X2851" s="31"/>
      <c r="Y2851" s="31"/>
      <c r="Z2851" s="31"/>
    </row>
    <row r="2852" ht="22.5" customHeight="1">
      <c r="A2852" s="30" t="s">
        <v>19423</v>
      </c>
      <c r="B2852" s="31" t="s">
        <v>19424</v>
      </c>
      <c r="C2852" s="33"/>
      <c r="D2852" s="31" t="s">
        <v>19425</v>
      </c>
      <c r="E2852" s="31" t="s">
        <v>19426</v>
      </c>
      <c r="F2852" s="31" t="s">
        <v>19427</v>
      </c>
      <c r="G2852" s="31" t="s">
        <v>25</v>
      </c>
      <c r="H2852" s="31" t="s">
        <v>142</v>
      </c>
      <c r="I2852" s="31" t="s">
        <v>686</v>
      </c>
      <c r="J2852" s="31" t="s">
        <v>84</v>
      </c>
      <c r="K2852" s="31" t="s">
        <v>173</v>
      </c>
      <c r="L2852" s="31" t="s">
        <v>131</v>
      </c>
      <c r="M2852" s="39" t="s">
        <v>228</v>
      </c>
      <c r="N2852" s="31" t="s">
        <v>155</v>
      </c>
      <c r="O2852" s="31"/>
      <c r="P2852" s="31" t="s">
        <v>3310</v>
      </c>
      <c r="Q2852" s="31"/>
      <c r="R2852" s="31" t="s">
        <v>93</v>
      </c>
      <c r="S2852" s="31" t="s">
        <v>815</v>
      </c>
      <c r="T2852" s="31" t="s">
        <v>19428</v>
      </c>
      <c r="U2852" s="31" t="s">
        <v>19429</v>
      </c>
      <c r="V2852" s="30" t="s">
        <v>19430</v>
      </c>
      <c r="W2852" s="31"/>
      <c r="X2852" s="31" t="s">
        <v>19431</v>
      </c>
      <c r="Y2852" s="31"/>
      <c r="Z2852" s="31"/>
    </row>
    <row r="2853" ht="22.5" customHeight="1">
      <c r="A2853" s="30" t="s">
        <v>19432</v>
      </c>
      <c r="B2853" s="31" t="s">
        <v>19433</v>
      </c>
      <c r="C2853" s="33"/>
      <c r="D2853" s="31" t="s">
        <v>19434</v>
      </c>
      <c r="E2853" s="31" t="s">
        <v>19435</v>
      </c>
      <c r="F2853" s="31" t="s">
        <v>19436</v>
      </c>
      <c r="G2853" s="31" t="s">
        <v>36</v>
      </c>
      <c r="H2853" s="31" t="s">
        <v>142</v>
      </c>
      <c r="I2853" s="31" t="s">
        <v>1276</v>
      </c>
      <c r="J2853" s="31" t="s">
        <v>377</v>
      </c>
      <c r="K2853" s="31" t="s">
        <v>107</v>
      </c>
      <c r="L2853" s="31" t="s">
        <v>86</v>
      </c>
      <c r="M2853" s="31" t="s">
        <v>89</v>
      </c>
      <c r="N2853" s="31" t="s">
        <v>108</v>
      </c>
      <c r="O2853" s="31"/>
      <c r="P2853" s="31" t="s">
        <v>15103</v>
      </c>
      <c r="Q2853" s="31"/>
      <c r="R2853" s="31" t="s">
        <v>93</v>
      </c>
      <c r="S2853" s="31" t="s">
        <v>2222</v>
      </c>
      <c r="T2853" s="31" t="s">
        <v>19437</v>
      </c>
      <c r="U2853" s="31" t="s">
        <v>19438</v>
      </c>
      <c r="V2853" s="31"/>
      <c r="W2853" s="31"/>
      <c r="X2853" s="31"/>
      <c r="Y2853" s="31"/>
      <c r="Z2853" s="31"/>
    </row>
    <row r="2854" ht="22.5" customHeight="1">
      <c r="A2854" s="30" t="s">
        <v>19439</v>
      </c>
      <c r="B2854" s="31" t="s">
        <v>19440</v>
      </c>
      <c r="C2854" s="33"/>
      <c r="D2854" s="31" t="s">
        <v>19441</v>
      </c>
      <c r="E2854" s="31" t="s">
        <v>19442</v>
      </c>
      <c r="F2854" s="31"/>
      <c r="G2854" s="31" t="s">
        <v>37</v>
      </c>
      <c r="H2854" s="31" t="s">
        <v>118</v>
      </c>
      <c r="I2854" s="31" t="s">
        <v>850</v>
      </c>
      <c r="J2854" s="31" t="s">
        <v>377</v>
      </c>
      <c r="K2854" s="31" t="s">
        <v>85</v>
      </c>
      <c r="L2854" s="31" t="s">
        <v>86</v>
      </c>
      <c r="M2854" s="31" t="s">
        <v>120</v>
      </c>
      <c r="N2854" s="31" t="s">
        <v>88</v>
      </c>
      <c r="O2854" s="31"/>
      <c r="P2854" s="31"/>
      <c r="Q2854" s="31"/>
      <c r="R2854" s="31" t="s">
        <v>93</v>
      </c>
      <c r="S2854" s="31" t="s">
        <v>94</v>
      </c>
      <c r="T2854" s="31" t="s">
        <v>19443</v>
      </c>
      <c r="U2854" s="31" t="s">
        <v>19444</v>
      </c>
      <c r="V2854" s="31"/>
      <c r="W2854" s="31"/>
      <c r="X2854" s="31"/>
      <c r="Y2854" s="31"/>
      <c r="Z2854" s="31"/>
    </row>
    <row r="2855" ht="22.5" customHeight="1">
      <c r="A2855" s="30" t="s">
        <v>19445</v>
      </c>
      <c r="B2855" s="31" t="s">
        <v>19446</v>
      </c>
      <c r="C2855" s="33"/>
      <c r="D2855" s="31" t="s">
        <v>19447</v>
      </c>
      <c r="E2855" s="31" t="s">
        <v>19448</v>
      </c>
      <c r="F2855" s="31"/>
      <c r="G2855" s="31" t="s">
        <v>23</v>
      </c>
      <c r="H2855" s="31" t="s">
        <v>142</v>
      </c>
      <c r="I2855" s="31" t="s">
        <v>264</v>
      </c>
      <c r="J2855" s="31" t="s">
        <v>84</v>
      </c>
      <c r="K2855" s="31"/>
      <c r="L2855" s="31"/>
      <c r="M2855" s="31" t="s">
        <v>185</v>
      </c>
      <c r="N2855" s="31" t="s">
        <v>41</v>
      </c>
      <c r="O2855" s="31"/>
      <c r="P2855" s="31"/>
      <c r="Q2855" s="31"/>
      <c r="R2855" s="31"/>
      <c r="S2855" s="31"/>
      <c r="T2855" s="31" t="s">
        <v>19449</v>
      </c>
      <c r="U2855" s="31" t="s">
        <v>19450</v>
      </c>
      <c r="V2855" s="31"/>
      <c r="W2855" s="31"/>
      <c r="X2855" s="31"/>
      <c r="Y2855" s="31"/>
      <c r="Z2855" s="31"/>
    </row>
    <row r="2856" ht="22.5" customHeight="1">
      <c r="A2856" s="30" t="s">
        <v>19451</v>
      </c>
      <c r="B2856" s="31" t="s">
        <v>19452</v>
      </c>
      <c r="C2856" s="33"/>
      <c r="D2856" s="31" t="s">
        <v>19453</v>
      </c>
      <c r="E2856" s="31" t="s">
        <v>19454</v>
      </c>
      <c r="F2856" s="31"/>
      <c r="G2856" s="31" t="s">
        <v>25</v>
      </c>
      <c r="H2856" s="31" t="s">
        <v>406</v>
      </c>
      <c r="I2856" s="31" t="s">
        <v>4021</v>
      </c>
      <c r="J2856" s="31" t="s">
        <v>184</v>
      </c>
      <c r="K2856" s="31" t="s">
        <v>173</v>
      </c>
      <c r="L2856" s="31" t="s">
        <v>131</v>
      </c>
      <c r="M2856" s="31" t="s">
        <v>108</v>
      </c>
      <c r="N2856" s="31" t="s">
        <v>101</v>
      </c>
      <c r="O2856" s="31"/>
      <c r="P2856" s="31" t="s">
        <v>1168</v>
      </c>
      <c r="Q2856" s="31"/>
      <c r="R2856" s="31"/>
      <c r="S2856" s="31" t="s">
        <v>2667</v>
      </c>
      <c r="T2856" s="31" t="s">
        <v>19455</v>
      </c>
      <c r="U2856" s="31" t="s">
        <v>19456</v>
      </c>
      <c r="V2856" s="30" t="s">
        <v>19457</v>
      </c>
      <c r="W2856" s="31"/>
      <c r="X2856" s="39" t="s">
        <v>19458</v>
      </c>
      <c r="Y2856" s="31"/>
      <c r="Z2856" s="31"/>
    </row>
    <row r="2857" ht="22.5" customHeight="1">
      <c r="A2857" s="30" t="s">
        <v>19459</v>
      </c>
      <c r="B2857" s="31" t="s">
        <v>19460</v>
      </c>
      <c r="C2857" s="33"/>
      <c r="D2857" s="31" t="s">
        <v>19461</v>
      </c>
      <c r="E2857" s="31" t="s">
        <v>19462</v>
      </c>
      <c r="F2857" s="31" t="s">
        <v>19463</v>
      </c>
      <c r="G2857" s="31" t="s">
        <v>43</v>
      </c>
      <c r="H2857" s="31" t="s">
        <v>142</v>
      </c>
      <c r="I2857" s="31" t="s">
        <v>877</v>
      </c>
      <c r="J2857" s="31" t="s">
        <v>377</v>
      </c>
      <c r="K2857" s="31" t="s">
        <v>85</v>
      </c>
      <c r="L2857" s="31" t="s">
        <v>86</v>
      </c>
      <c r="M2857" s="31" t="s">
        <v>88</v>
      </c>
      <c r="N2857" s="31" t="s">
        <v>89</v>
      </c>
      <c r="O2857" s="31" t="s">
        <v>19464</v>
      </c>
      <c r="P2857" s="31" t="s">
        <v>399</v>
      </c>
      <c r="Q2857" s="30" t="s">
        <v>19465</v>
      </c>
      <c r="R2857" s="31" t="s">
        <v>93</v>
      </c>
      <c r="S2857" s="31" t="s">
        <v>716</v>
      </c>
      <c r="T2857" s="31" t="s">
        <v>19466</v>
      </c>
      <c r="U2857" s="31" t="s">
        <v>19467</v>
      </c>
      <c r="V2857" s="31"/>
      <c r="W2857" s="31"/>
      <c r="X2857" s="31"/>
      <c r="Y2857" s="31"/>
      <c r="Z2857" s="31"/>
    </row>
    <row r="2858" ht="22.5" customHeight="1">
      <c r="A2858" s="30" t="s">
        <v>19468</v>
      </c>
      <c r="B2858" s="31" t="s">
        <v>5402</v>
      </c>
      <c r="C2858" s="33"/>
      <c r="D2858" s="31" t="s">
        <v>19469</v>
      </c>
      <c r="E2858" s="31" t="s">
        <v>19470</v>
      </c>
      <c r="F2858" s="31" t="s">
        <v>19471</v>
      </c>
      <c r="G2858" s="31" t="s">
        <v>68</v>
      </c>
      <c r="H2858" s="31" t="s">
        <v>142</v>
      </c>
      <c r="I2858" s="31" t="s">
        <v>1768</v>
      </c>
      <c r="J2858" s="31" t="s">
        <v>84</v>
      </c>
      <c r="K2858" s="31" t="s">
        <v>85</v>
      </c>
      <c r="L2858" s="31" t="s">
        <v>86</v>
      </c>
      <c r="M2858" s="39" t="s">
        <v>227</v>
      </c>
      <c r="N2858" s="31" t="s">
        <v>144</v>
      </c>
      <c r="O2858" s="31"/>
      <c r="P2858" s="31" t="s">
        <v>3909</v>
      </c>
      <c r="Q2858" s="30" t="s">
        <v>19472</v>
      </c>
      <c r="R2858" s="31" t="s">
        <v>93</v>
      </c>
      <c r="S2858" s="31" t="s">
        <v>4112</v>
      </c>
      <c r="T2858" s="31" t="s">
        <v>19473</v>
      </c>
      <c r="U2858" s="31" t="s">
        <v>19474</v>
      </c>
      <c r="V2858" s="31"/>
      <c r="W2858" s="31"/>
      <c r="X2858" s="39" t="s">
        <v>19475</v>
      </c>
      <c r="Y2858" s="31"/>
      <c r="Z2858" s="31"/>
    </row>
    <row r="2859" ht="22.5" customHeight="1">
      <c r="A2859" s="30" t="s">
        <v>19476</v>
      </c>
      <c r="B2859" s="31" t="s">
        <v>19477</v>
      </c>
      <c r="C2859" s="33"/>
      <c r="D2859" s="31" t="s">
        <v>19478</v>
      </c>
      <c r="E2859" s="31" t="s">
        <v>19479</v>
      </c>
      <c r="F2859" s="31"/>
      <c r="G2859" s="31" t="s">
        <v>25</v>
      </c>
      <c r="H2859" s="31" t="s">
        <v>1033</v>
      </c>
      <c r="I2859" s="31" t="s">
        <v>7184</v>
      </c>
      <c r="J2859" s="31" t="s">
        <v>84</v>
      </c>
      <c r="K2859" s="31" t="s">
        <v>85</v>
      </c>
      <c r="L2859" s="31" t="s">
        <v>226</v>
      </c>
      <c r="M2859" s="31" t="s">
        <v>108</v>
      </c>
      <c r="N2859" s="31" t="s">
        <v>101</v>
      </c>
      <c r="O2859" s="31"/>
      <c r="P2859" s="31"/>
      <c r="Q2859" s="31"/>
      <c r="R2859" s="31"/>
      <c r="S2859" s="31" t="s">
        <v>14412</v>
      </c>
      <c r="T2859" s="31" t="s">
        <v>19480</v>
      </c>
      <c r="U2859" s="31" t="s">
        <v>19481</v>
      </c>
      <c r="V2859" s="31"/>
      <c r="W2859" s="31"/>
      <c r="X2859" s="31"/>
      <c r="Y2859" s="31" t="s">
        <v>19482</v>
      </c>
      <c r="Z2859" s="31"/>
    </row>
    <row r="2860" ht="22.5" customHeight="1">
      <c r="A2860" s="30" t="s">
        <v>19483</v>
      </c>
      <c r="B2860" s="31" t="s">
        <v>19484</v>
      </c>
      <c r="C2860" s="33"/>
      <c r="D2860" s="31" t="s">
        <v>19485</v>
      </c>
      <c r="E2860" s="31" t="s">
        <v>19486</v>
      </c>
      <c r="F2860" s="31"/>
      <c r="G2860" s="31" t="s">
        <v>35</v>
      </c>
      <c r="H2860" s="31" t="s">
        <v>142</v>
      </c>
      <c r="I2860" s="31" t="s">
        <v>3378</v>
      </c>
      <c r="J2860" s="31" t="s">
        <v>84</v>
      </c>
      <c r="K2860" s="31"/>
      <c r="L2860" s="31"/>
      <c r="M2860" s="31" t="s">
        <v>88</v>
      </c>
      <c r="N2860" s="31" t="s">
        <v>89</v>
      </c>
      <c r="O2860" s="31"/>
      <c r="P2860" s="31"/>
      <c r="Q2860" s="31"/>
      <c r="R2860" s="31"/>
      <c r="S2860" s="31"/>
      <c r="T2860" s="31" t="s">
        <v>19487</v>
      </c>
      <c r="U2860" s="31" t="s">
        <v>19488</v>
      </c>
      <c r="V2860" s="31"/>
      <c r="W2860" s="31"/>
      <c r="X2860" s="31"/>
      <c r="Y2860" s="31"/>
      <c r="Z2860" s="31"/>
    </row>
    <row r="2861" ht="22.5" customHeight="1">
      <c r="A2861" s="30" t="s">
        <v>19489</v>
      </c>
      <c r="B2861" s="31" t="s">
        <v>19490</v>
      </c>
      <c r="C2861" s="33"/>
      <c r="D2861" s="31" t="s">
        <v>19491</v>
      </c>
      <c r="E2861" s="31" t="s">
        <v>19492</v>
      </c>
      <c r="F2861" s="31" t="s">
        <v>19493</v>
      </c>
      <c r="G2861" s="31" t="s">
        <v>36</v>
      </c>
      <c r="H2861" s="31" t="s">
        <v>142</v>
      </c>
      <c r="I2861" s="31" t="s">
        <v>6085</v>
      </c>
      <c r="J2861" s="31" t="s">
        <v>377</v>
      </c>
      <c r="K2861" s="31" t="s">
        <v>107</v>
      </c>
      <c r="L2861" s="31" t="s">
        <v>86</v>
      </c>
      <c r="M2861" s="31" t="s">
        <v>120</v>
      </c>
      <c r="N2861" s="31" t="s">
        <v>88</v>
      </c>
      <c r="O2861" s="31"/>
      <c r="P2861" s="31" t="s">
        <v>15103</v>
      </c>
      <c r="Q2861" s="31"/>
      <c r="R2861" s="31" t="s">
        <v>93</v>
      </c>
      <c r="S2861" s="31" t="s">
        <v>94</v>
      </c>
      <c r="T2861" s="31" t="s">
        <v>19494</v>
      </c>
      <c r="U2861" s="31" t="s">
        <v>19495</v>
      </c>
      <c r="V2861" s="31"/>
      <c r="W2861" s="31"/>
      <c r="X2861" s="31"/>
      <c r="Y2861" s="31"/>
      <c r="Z2861" s="31"/>
    </row>
    <row r="2862" ht="22.5" customHeight="1">
      <c r="A2862" s="30" t="s">
        <v>19496</v>
      </c>
      <c r="B2862" s="31" t="s">
        <v>19497</v>
      </c>
      <c r="C2862" s="33"/>
      <c r="D2862" s="31" t="s">
        <v>19498</v>
      </c>
      <c r="E2862" s="31" t="s">
        <v>19499</v>
      </c>
      <c r="F2862" s="31"/>
      <c r="G2862" s="31" t="s">
        <v>37</v>
      </c>
      <c r="H2862" s="31" t="s">
        <v>142</v>
      </c>
      <c r="I2862" s="31"/>
      <c r="J2862" s="31"/>
      <c r="K2862" s="31"/>
      <c r="L2862" s="31"/>
      <c r="M2862" s="31"/>
      <c r="N2862" s="31"/>
      <c r="O2862" s="31"/>
      <c r="P2862" s="31"/>
      <c r="Q2862" s="31"/>
      <c r="R2862" s="31"/>
      <c r="S2862" s="31"/>
      <c r="T2862" s="31" t="s">
        <v>19500</v>
      </c>
      <c r="U2862" s="31" t="s">
        <v>19501</v>
      </c>
      <c r="V2862" s="31"/>
      <c r="W2862" s="31"/>
      <c r="X2862" s="31"/>
      <c r="Y2862" s="31"/>
      <c r="Z2862" s="31"/>
    </row>
    <row r="2863" ht="22.5" customHeight="1">
      <c r="A2863" s="30" t="s">
        <v>19502</v>
      </c>
      <c r="B2863" s="31" t="s">
        <v>19503</v>
      </c>
      <c r="C2863" s="33"/>
      <c r="D2863" s="31" t="s">
        <v>19504</v>
      </c>
      <c r="E2863" s="31" t="s">
        <v>19505</v>
      </c>
      <c r="F2863" s="31"/>
      <c r="G2863" s="31" t="s">
        <v>35</v>
      </c>
      <c r="H2863" s="31" t="s">
        <v>142</v>
      </c>
      <c r="I2863" s="31" t="s">
        <v>6028</v>
      </c>
      <c r="J2863" s="31" t="s">
        <v>84</v>
      </c>
      <c r="K2863" s="31"/>
      <c r="L2863" s="31"/>
      <c r="M2863" s="31" t="s">
        <v>41</v>
      </c>
      <c r="N2863" s="31" t="s">
        <v>120</v>
      </c>
      <c r="O2863" s="31"/>
      <c r="P2863" s="31"/>
      <c r="Q2863" s="31"/>
      <c r="R2863" s="31"/>
      <c r="S2863" s="31"/>
      <c r="T2863" s="31" t="s">
        <v>19506</v>
      </c>
      <c r="U2863" s="31" t="s">
        <v>19507</v>
      </c>
      <c r="V2863" s="31"/>
      <c r="W2863" s="31"/>
      <c r="X2863" s="31"/>
      <c r="Y2863" s="31"/>
      <c r="Z2863" s="31"/>
    </row>
    <row r="2864" ht="22.5" customHeight="1">
      <c r="A2864" s="30" t="s">
        <v>19508</v>
      </c>
      <c r="B2864" s="31" t="s">
        <v>19509</v>
      </c>
      <c r="C2864" s="33"/>
      <c r="D2864" s="31" t="s">
        <v>78</v>
      </c>
      <c r="E2864" s="31" t="s">
        <v>19510</v>
      </c>
      <c r="F2864" s="31" t="s">
        <v>19511</v>
      </c>
      <c r="G2864" s="31" t="s">
        <v>2247</v>
      </c>
      <c r="H2864" s="31" t="s">
        <v>82</v>
      </c>
      <c r="I2864" s="31" t="s">
        <v>490</v>
      </c>
      <c r="J2864" s="31" t="s">
        <v>84</v>
      </c>
      <c r="K2864" s="31" t="s">
        <v>107</v>
      </c>
      <c r="L2864" s="31" t="s">
        <v>86</v>
      </c>
      <c r="M2864" s="31" t="s">
        <v>120</v>
      </c>
      <c r="N2864" s="31" t="s">
        <v>88</v>
      </c>
      <c r="O2864" s="31"/>
      <c r="P2864" s="31" t="s">
        <v>1259</v>
      </c>
      <c r="Q2864" s="31"/>
      <c r="R2864" s="31"/>
      <c r="S2864" s="31" t="s">
        <v>8457</v>
      </c>
      <c r="T2864" s="31" t="s">
        <v>19512</v>
      </c>
      <c r="U2864" s="31" t="s">
        <v>19513</v>
      </c>
      <c r="V2864" s="31"/>
      <c r="W2864" s="31"/>
      <c r="X2864" s="31"/>
      <c r="Y2864" s="31"/>
      <c r="Z2864" s="31"/>
    </row>
    <row r="2865" ht="22.5" customHeight="1">
      <c r="A2865" s="30" t="s">
        <v>19514</v>
      </c>
      <c r="B2865" s="31" t="s">
        <v>19515</v>
      </c>
      <c r="C2865" s="33"/>
      <c r="D2865" s="31" t="s">
        <v>19516</v>
      </c>
      <c r="E2865" s="31" t="s">
        <v>19517</v>
      </c>
      <c r="F2865" s="31"/>
      <c r="G2865" s="31" t="s">
        <v>25</v>
      </c>
      <c r="H2865" s="31" t="s">
        <v>129</v>
      </c>
      <c r="I2865" s="31" t="s">
        <v>585</v>
      </c>
      <c r="J2865" s="31" t="s">
        <v>84</v>
      </c>
      <c r="K2865" s="31" t="s">
        <v>173</v>
      </c>
      <c r="L2865" s="31" t="s">
        <v>280</v>
      </c>
      <c r="M2865" s="31" t="s">
        <v>120</v>
      </c>
      <c r="N2865" s="31" t="s">
        <v>88</v>
      </c>
      <c r="O2865" s="31"/>
      <c r="P2865" s="31" t="s">
        <v>792</v>
      </c>
      <c r="Q2865" s="31"/>
      <c r="R2865" s="31"/>
      <c r="S2865" s="31"/>
      <c r="T2865" s="31" t="s">
        <v>111</v>
      </c>
      <c r="U2865" s="31" t="s">
        <v>19518</v>
      </c>
      <c r="V2865" s="30" t="s">
        <v>19519</v>
      </c>
      <c r="W2865" s="31"/>
      <c r="X2865" s="31"/>
      <c r="Y2865" s="31"/>
      <c r="Z2865" s="31"/>
    </row>
    <row r="2866" ht="22.5" customHeight="1">
      <c r="A2866" s="30" t="s">
        <v>19520</v>
      </c>
      <c r="B2866" s="31" t="s">
        <v>19521</v>
      </c>
      <c r="C2866" s="33"/>
      <c r="D2866" s="31" t="s">
        <v>19522</v>
      </c>
      <c r="E2866" s="31" t="s">
        <v>19523</v>
      </c>
      <c r="F2866" s="31"/>
      <c r="G2866" s="31" t="s">
        <v>25</v>
      </c>
      <c r="H2866" s="31" t="s">
        <v>142</v>
      </c>
      <c r="I2866" s="31"/>
      <c r="J2866" s="31"/>
      <c r="K2866" s="31"/>
      <c r="L2866" s="31"/>
      <c r="M2866" s="31"/>
      <c r="N2866" s="31"/>
      <c r="O2866" s="31"/>
      <c r="P2866" s="31"/>
      <c r="Q2866" s="31"/>
      <c r="R2866" s="31"/>
      <c r="S2866" s="31"/>
      <c r="T2866" s="31" t="s">
        <v>19524</v>
      </c>
      <c r="U2866" s="31" t="s">
        <v>19525</v>
      </c>
      <c r="V2866" s="31"/>
      <c r="W2866" s="31"/>
      <c r="X2866" s="31"/>
      <c r="Y2866" s="31"/>
      <c r="Z2866" s="31"/>
    </row>
    <row r="2867" ht="22.5" customHeight="1">
      <c r="A2867" s="30" t="s">
        <v>19526</v>
      </c>
      <c r="B2867" s="31" t="s">
        <v>19527</v>
      </c>
      <c r="C2867" s="33"/>
      <c r="D2867" s="31" t="s">
        <v>78</v>
      </c>
      <c r="E2867" s="31" t="s">
        <v>19528</v>
      </c>
      <c r="F2867" s="31"/>
      <c r="G2867" s="31" t="s">
        <v>2303</v>
      </c>
      <c r="H2867" s="31" t="s">
        <v>82</v>
      </c>
      <c r="I2867" s="31"/>
      <c r="J2867" s="31"/>
      <c r="K2867" s="31"/>
      <c r="L2867" s="31"/>
      <c r="M2867" s="31"/>
      <c r="N2867" s="31"/>
      <c r="O2867" s="31"/>
      <c r="P2867" s="31"/>
      <c r="Q2867" s="31"/>
      <c r="R2867" s="31"/>
      <c r="S2867" s="31"/>
      <c r="T2867" s="31" t="s">
        <v>19529</v>
      </c>
      <c r="U2867" s="31" t="s">
        <v>19530</v>
      </c>
      <c r="V2867" s="31"/>
      <c r="W2867" s="31"/>
      <c r="X2867" s="31"/>
      <c r="Y2867" s="31"/>
      <c r="Z2867" s="31"/>
    </row>
    <row r="2868" ht="22.5" customHeight="1">
      <c r="A2868" s="30" t="s">
        <v>19531</v>
      </c>
      <c r="B2868" s="31" t="s">
        <v>19532</v>
      </c>
      <c r="C2868" s="33"/>
      <c r="D2868" s="31" t="s">
        <v>78</v>
      </c>
      <c r="E2868" s="31" t="s">
        <v>19533</v>
      </c>
      <c r="F2868" s="31"/>
      <c r="G2868" s="31" t="s">
        <v>25</v>
      </c>
      <c r="H2868" s="31" t="s">
        <v>82</v>
      </c>
      <c r="I2868" s="31" t="s">
        <v>585</v>
      </c>
      <c r="J2868" s="31" t="s">
        <v>84</v>
      </c>
      <c r="K2868" s="31" t="s">
        <v>173</v>
      </c>
      <c r="L2868" s="31" t="s">
        <v>226</v>
      </c>
      <c r="M2868" s="31" t="s">
        <v>41</v>
      </c>
      <c r="N2868" s="31" t="s">
        <v>120</v>
      </c>
      <c r="O2868" s="31"/>
      <c r="P2868" s="31" t="s">
        <v>399</v>
      </c>
      <c r="Q2868" s="31"/>
      <c r="R2868" s="31"/>
      <c r="S2868" s="31" t="s">
        <v>133</v>
      </c>
      <c r="T2868" s="31" t="s">
        <v>19534</v>
      </c>
      <c r="U2868" s="31" t="s">
        <v>19535</v>
      </c>
      <c r="V2868" s="30" t="s">
        <v>19536</v>
      </c>
      <c r="W2868" s="31"/>
      <c r="X2868" s="31"/>
      <c r="Y2868" s="31"/>
      <c r="Z2868" s="31"/>
    </row>
    <row r="2869" ht="22.5" customHeight="1">
      <c r="A2869" s="30" t="s">
        <v>19537</v>
      </c>
      <c r="B2869" s="31" t="s">
        <v>19538</v>
      </c>
      <c r="C2869" s="33"/>
      <c r="D2869" s="31" t="s">
        <v>78</v>
      </c>
      <c r="E2869" s="31" t="s">
        <v>19539</v>
      </c>
      <c r="F2869" s="31"/>
      <c r="G2869" s="31" t="s">
        <v>2303</v>
      </c>
      <c r="H2869" s="31" t="s">
        <v>82</v>
      </c>
      <c r="I2869" s="31"/>
      <c r="J2869" s="31"/>
      <c r="K2869" s="31"/>
      <c r="L2869" s="31"/>
      <c r="M2869" s="31"/>
      <c r="N2869" s="31"/>
      <c r="O2869" s="31"/>
      <c r="P2869" s="31"/>
      <c r="Q2869" s="31"/>
      <c r="R2869" s="31"/>
      <c r="S2869" s="31"/>
      <c r="T2869" s="31"/>
      <c r="U2869" s="31" t="s">
        <v>19540</v>
      </c>
      <c r="V2869" s="31"/>
      <c r="W2869" s="31"/>
      <c r="X2869" s="31"/>
      <c r="Y2869" s="31"/>
      <c r="Z2869" s="31"/>
    </row>
    <row r="2870" ht="22.5" customHeight="1">
      <c r="A2870" s="30" t="s">
        <v>19541</v>
      </c>
      <c r="B2870" s="31" t="s">
        <v>19542</v>
      </c>
      <c r="C2870" s="33"/>
      <c r="D2870" s="31" t="s">
        <v>78</v>
      </c>
      <c r="E2870" s="31" t="s">
        <v>19543</v>
      </c>
      <c r="F2870" s="31"/>
      <c r="G2870" s="31" t="s">
        <v>2303</v>
      </c>
      <c r="H2870" s="31" t="s">
        <v>82</v>
      </c>
      <c r="I2870" s="31"/>
      <c r="J2870" s="31"/>
      <c r="K2870" s="31"/>
      <c r="L2870" s="31"/>
      <c r="M2870" s="31"/>
      <c r="N2870" s="31"/>
      <c r="O2870" s="31"/>
      <c r="P2870" s="31"/>
      <c r="Q2870" s="31"/>
      <c r="R2870" s="31"/>
      <c r="S2870" s="31"/>
      <c r="T2870" s="31"/>
      <c r="U2870" s="31" t="s">
        <v>19544</v>
      </c>
      <c r="V2870" s="31"/>
      <c r="W2870" s="31"/>
      <c r="X2870" s="31"/>
      <c r="Y2870" s="31"/>
      <c r="Z2870" s="31"/>
    </row>
    <row r="2871" ht="22.5" customHeight="1">
      <c r="A2871" s="30" t="s">
        <v>19545</v>
      </c>
      <c r="B2871" s="31" t="s">
        <v>19546</v>
      </c>
      <c r="C2871" s="33"/>
      <c r="D2871" s="31" t="s">
        <v>78</v>
      </c>
      <c r="E2871" s="31" t="s">
        <v>19547</v>
      </c>
      <c r="F2871" s="31"/>
      <c r="G2871" s="31" t="s">
        <v>2303</v>
      </c>
      <c r="H2871" s="31" t="s">
        <v>82</v>
      </c>
      <c r="I2871" s="31"/>
      <c r="J2871" s="31"/>
      <c r="K2871" s="31"/>
      <c r="L2871" s="31"/>
      <c r="M2871" s="31"/>
      <c r="N2871" s="31"/>
      <c r="O2871" s="31"/>
      <c r="P2871" s="31"/>
      <c r="Q2871" s="31"/>
      <c r="R2871" s="31"/>
      <c r="S2871" s="31"/>
      <c r="T2871" s="31" t="s">
        <v>19548</v>
      </c>
      <c r="U2871" s="31" t="s">
        <v>19549</v>
      </c>
      <c r="V2871" s="31"/>
      <c r="W2871" s="31"/>
      <c r="X2871" s="31"/>
      <c r="Y2871" s="31"/>
      <c r="Z2871" s="31"/>
    </row>
    <row r="2872" ht="22.5" customHeight="1">
      <c r="A2872" s="30" t="s">
        <v>19550</v>
      </c>
      <c r="B2872" s="31" t="s">
        <v>19551</v>
      </c>
      <c r="C2872" s="33"/>
      <c r="D2872" s="31" t="s">
        <v>19552</v>
      </c>
      <c r="E2872" s="31" t="s">
        <v>19553</v>
      </c>
      <c r="F2872" s="31"/>
      <c r="G2872" s="31" t="s">
        <v>25</v>
      </c>
      <c r="H2872" s="31" t="s">
        <v>385</v>
      </c>
      <c r="I2872" s="31" t="s">
        <v>490</v>
      </c>
      <c r="J2872" s="31" t="s">
        <v>84</v>
      </c>
      <c r="K2872" s="31" t="s">
        <v>107</v>
      </c>
      <c r="L2872" s="31" t="s">
        <v>86</v>
      </c>
      <c r="M2872" s="31" t="s">
        <v>120</v>
      </c>
      <c r="N2872" s="31" t="s">
        <v>88</v>
      </c>
      <c r="O2872" s="31"/>
      <c r="P2872" s="31"/>
      <c r="Q2872" s="31"/>
      <c r="R2872" s="31"/>
      <c r="S2872" s="31"/>
      <c r="T2872" s="31" t="s">
        <v>19554</v>
      </c>
      <c r="U2872" s="31" t="s">
        <v>19555</v>
      </c>
      <c r="V2872" s="31"/>
      <c r="W2872" s="31"/>
      <c r="X2872" s="31"/>
      <c r="Y2872" s="31"/>
      <c r="Z2872" s="31"/>
    </row>
    <row r="2873" ht="22.5" customHeight="1">
      <c r="A2873" s="30" t="s">
        <v>19556</v>
      </c>
      <c r="B2873" s="31" t="s">
        <v>19557</v>
      </c>
      <c r="C2873" s="33"/>
      <c r="D2873" s="31" t="s">
        <v>78</v>
      </c>
      <c r="E2873" s="31" t="s">
        <v>19558</v>
      </c>
      <c r="F2873" s="31" t="s">
        <v>19559</v>
      </c>
      <c r="G2873" s="31" t="s">
        <v>25</v>
      </c>
      <c r="H2873" s="31" t="s">
        <v>82</v>
      </c>
      <c r="I2873" s="31" t="s">
        <v>1098</v>
      </c>
      <c r="J2873" s="31" t="s">
        <v>84</v>
      </c>
      <c r="K2873" s="31" t="s">
        <v>107</v>
      </c>
      <c r="L2873" s="31" t="s">
        <v>280</v>
      </c>
      <c r="M2873" s="31" t="s">
        <v>210</v>
      </c>
      <c r="N2873" s="31" t="s">
        <v>542</v>
      </c>
      <c r="O2873" s="31"/>
      <c r="P2873" s="31" t="s">
        <v>559</v>
      </c>
      <c r="Q2873" s="31"/>
      <c r="R2873" s="31"/>
      <c r="S2873" s="31"/>
      <c r="T2873" s="31" t="s">
        <v>19560</v>
      </c>
      <c r="U2873" s="31" t="s">
        <v>19561</v>
      </c>
      <c r="V2873" s="31"/>
      <c r="W2873" s="31"/>
      <c r="X2873" s="31"/>
      <c r="Y2873" s="31"/>
      <c r="Z2873" s="31"/>
    </row>
    <row r="2874" ht="22.5" customHeight="1">
      <c r="A2874" s="30" t="s">
        <v>19562</v>
      </c>
      <c r="B2874" s="31" t="s">
        <v>19563</v>
      </c>
      <c r="C2874" s="33"/>
      <c r="D2874" s="31" t="s">
        <v>19564</v>
      </c>
      <c r="E2874" s="31" t="s">
        <v>19565</v>
      </c>
      <c r="F2874" s="31"/>
      <c r="G2874" s="31" t="s">
        <v>43</v>
      </c>
      <c r="H2874" s="31" t="s">
        <v>385</v>
      </c>
      <c r="I2874" s="31"/>
      <c r="J2874" s="31"/>
      <c r="K2874" s="31"/>
      <c r="L2874" s="31"/>
      <c r="M2874" s="31"/>
      <c r="N2874" s="31"/>
      <c r="O2874" s="31"/>
      <c r="P2874" s="31"/>
      <c r="Q2874" s="31"/>
      <c r="R2874" s="31"/>
      <c r="S2874" s="31"/>
      <c r="T2874" s="31" t="s">
        <v>19566</v>
      </c>
      <c r="U2874" s="31" t="s">
        <v>19567</v>
      </c>
      <c r="V2874" s="31"/>
      <c r="W2874" s="31"/>
      <c r="X2874" s="31"/>
      <c r="Y2874" s="31"/>
      <c r="Z2874" s="31"/>
    </row>
    <row r="2875" ht="22.5" customHeight="1">
      <c r="A2875" s="30" t="s">
        <v>19568</v>
      </c>
      <c r="B2875" s="31" t="s">
        <v>19569</v>
      </c>
      <c r="C2875" s="33"/>
      <c r="D2875" s="31" t="s">
        <v>19570</v>
      </c>
      <c r="E2875" s="31" t="s">
        <v>19571</v>
      </c>
      <c r="F2875" s="31"/>
      <c r="G2875" s="31" t="s">
        <v>25</v>
      </c>
      <c r="H2875" s="31" t="s">
        <v>142</v>
      </c>
      <c r="I2875" s="31" t="s">
        <v>336</v>
      </c>
      <c r="J2875" s="31" t="s">
        <v>84</v>
      </c>
      <c r="K2875" s="31" t="s">
        <v>173</v>
      </c>
      <c r="L2875" s="31" t="s">
        <v>131</v>
      </c>
      <c r="M2875" s="31" t="s">
        <v>41</v>
      </c>
      <c r="N2875" s="31" t="s">
        <v>120</v>
      </c>
      <c r="O2875" s="31"/>
      <c r="P2875" s="31"/>
      <c r="Q2875" s="31"/>
      <c r="R2875" s="31"/>
      <c r="S2875" s="31"/>
      <c r="T2875" s="31" t="s">
        <v>19572</v>
      </c>
      <c r="U2875" s="31" t="s">
        <v>19573</v>
      </c>
      <c r="V2875" s="31"/>
      <c r="W2875" s="31"/>
      <c r="X2875" s="31"/>
      <c r="Y2875" s="31"/>
      <c r="Z2875" s="31"/>
    </row>
    <row r="2876" ht="22.5" customHeight="1">
      <c r="A2876" s="30" t="s">
        <v>19574</v>
      </c>
      <c r="B2876" s="31" t="s">
        <v>19575</v>
      </c>
      <c r="C2876" s="33"/>
      <c r="D2876" s="31" t="s">
        <v>19576</v>
      </c>
      <c r="E2876" s="31" t="s">
        <v>19577</v>
      </c>
      <c r="F2876" s="31"/>
      <c r="G2876" s="31" t="s">
        <v>25</v>
      </c>
      <c r="H2876" s="31" t="s">
        <v>129</v>
      </c>
      <c r="I2876" s="31" t="s">
        <v>83</v>
      </c>
      <c r="J2876" s="31" t="s">
        <v>84</v>
      </c>
      <c r="K2876" s="31" t="s">
        <v>85</v>
      </c>
      <c r="L2876" s="31" t="s">
        <v>86</v>
      </c>
      <c r="M2876" s="31" t="s">
        <v>185</v>
      </c>
      <c r="N2876" s="31" t="s">
        <v>41</v>
      </c>
      <c r="O2876" s="31"/>
      <c r="P2876" s="31" t="s">
        <v>1518</v>
      </c>
      <c r="Q2876" s="31"/>
      <c r="R2876" s="31"/>
      <c r="S2876" s="31"/>
      <c r="T2876" s="31" t="s">
        <v>2234</v>
      </c>
      <c r="U2876" s="31" t="s">
        <v>19578</v>
      </c>
      <c r="V2876" s="30" t="s">
        <v>19579</v>
      </c>
      <c r="W2876" s="31"/>
      <c r="X2876" s="31"/>
      <c r="Y2876" s="31"/>
      <c r="Z2876" s="31"/>
    </row>
    <row r="2877" ht="22.5" customHeight="1">
      <c r="A2877" s="30" t="s">
        <v>19580</v>
      </c>
      <c r="B2877" s="31" t="s">
        <v>1108</v>
      </c>
      <c r="C2877" s="33"/>
      <c r="D2877" s="31" t="s">
        <v>19581</v>
      </c>
      <c r="E2877" s="31" t="s">
        <v>19582</v>
      </c>
      <c r="F2877" s="31" t="s">
        <v>19583</v>
      </c>
      <c r="G2877" s="31" t="s">
        <v>37</v>
      </c>
      <c r="H2877" s="31" t="s">
        <v>142</v>
      </c>
      <c r="I2877" s="31" t="s">
        <v>1151</v>
      </c>
      <c r="J2877" s="31" t="s">
        <v>84</v>
      </c>
      <c r="K2877" s="31" t="s">
        <v>173</v>
      </c>
      <c r="L2877" s="31" t="s">
        <v>86</v>
      </c>
      <c r="M2877" s="31" t="s">
        <v>41</v>
      </c>
      <c r="N2877" s="31" t="s">
        <v>120</v>
      </c>
      <c r="O2877" s="31" t="s">
        <v>19584</v>
      </c>
      <c r="P2877" s="31" t="s">
        <v>281</v>
      </c>
      <c r="Q2877" s="30" t="s">
        <v>19585</v>
      </c>
      <c r="R2877" s="31" t="s">
        <v>93</v>
      </c>
      <c r="S2877" s="31" t="s">
        <v>716</v>
      </c>
      <c r="T2877" s="31" t="s">
        <v>19586</v>
      </c>
      <c r="U2877" s="31" t="s">
        <v>19587</v>
      </c>
      <c r="V2877" s="31"/>
      <c r="W2877" s="31"/>
      <c r="X2877" s="31"/>
      <c r="Y2877" s="31"/>
      <c r="Z2877" s="31"/>
    </row>
    <row r="2878" ht="22.5" customHeight="1">
      <c r="A2878" s="30" t="s">
        <v>19588</v>
      </c>
      <c r="B2878" s="31" t="s">
        <v>19589</v>
      </c>
      <c r="C2878" s="33"/>
      <c r="D2878" s="31" t="s">
        <v>19590</v>
      </c>
      <c r="E2878" s="31" t="s">
        <v>19591</v>
      </c>
      <c r="F2878" s="31" t="s">
        <v>19592</v>
      </c>
      <c r="G2878" s="31" t="s">
        <v>25</v>
      </c>
      <c r="H2878" s="31" t="s">
        <v>142</v>
      </c>
      <c r="I2878" s="31" t="s">
        <v>877</v>
      </c>
      <c r="J2878" s="31" t="s">
        <v>84</v>
      </c>
      <c r="K2878" s="31" t="s">
        <v>173</v>
      </c>
      <c r="L2878" s="31" t="s">
        <v>131</v>
      </c>
      <c r="M2878" s="39" t="s">
        <v>227</v>
      </c>
      <c r="N2878" s="39" t="s">
        <v>228</v>
      </c>
      <c r="O2878" s="31"/>
      <c r="P2878" s="31"/>
      <c r="Q2878" s="30" t="s">
        <v>19593</v>
      </c>
      <c r="R2878" s="31" t="s">
        <v>93</v>
      </c>
      <c r="S2878" s="31" t="s">
        <v>842</v>
      </c>
      <c r="T2878" s="31" t="s">
        <v>19594</v>
      </c>
      <c r="U2878" s="31" t="s">
        <v>19595</v>
      </c>
      <c r="V2878" s="31"/>
      <c r="W2878" s="31"/>
      <c r="X2878" s="31"/>
      <c r="Y2878" s="31"/>
      <c r="Z2878" s="31"/>
    </row>
    <row r="2879" ht="22.5" customHeight="1">
      <c r="A2879" s="30" t="s">
        <v>19596</v>
      </c>
      <c r="B2879" s="31" t="s">
        <v>19597</v>
      </c>
      <c r="C2879" s="33"/>
      <c r="D2879" s="31" t="s">
        <v>19598</v>
      </c>
      <c r="E2879" s="31" t="s">
        <v>19599</v>
      </c>
      <c r="F2879" s="31"/>
      <c r="G2879" s="31" t="s">
        <v>25</v>
      </c>
      <c r="H2879" s="31" t="s">
        <v>142</v>
      </c>
      <c r="I2879" s="31" t="s">
        <v>860</v>
      </c>
      <c r="J2879" s="31" t="s">
        <v>84</v>
      </c>
      <c r="K2879" s="31"/>
      <c r="L2879" s="31"/>
      <c r="M2879" s="31" t="s">
        <v>155</v>
      </c>
      <c r="N2879" s="31" t="s">
        <v>52</v>
      </c>
      <c r="O2879" s="31"/>
      <c r="P2879" s="31"/>
      <c r="Q2879" s="31"/>
      <c r="R2879" s="31"/>
      <c r="S2879" s="31"/>
      <c r="T2879" s="31" t="s">
        <v>19600</v>
      </c>
      <c r="U2879" s="31" t="s">
        <v>19601</v>
      </c>
      <c r="V2879" s="31"/>
      <c r="W2879" s="31"/>
      <c r="X2879" s="31"/>
      <c r="Y2879" s="31"/>
      <c r="Z2879" s="31"/>
    </row>
    <row r="2880" ht="22.5" customHeight="1">
      <c r="A2880" s="30" t="s">
        <v>19602</v>
      </c>
      <c r="B2880" s="31" t="s">
        <v>19603</v>
      </c>
      <c r="C2880" s="33"/>
      <c r="D2880" s="31" t="s">
        <v>19604</v>
      </c>
      <c r="E2880" s="31" t="s">
        <v>19605</v>
      </c>
      <c r="F2880" s="31" t="s">
        <v>19606</v>
      </c>
      <c r="G2880" s="31" t="s">
        <v>19607</v>
      </c>
      <c r="H2880" s="31" t="s">
        <v>142</v>
      </c>
      <c r="I2880" s="31" t="s">
        <v>8922</v>
      </c>
      <c r="J2880" s="31" t="s">
        <v>84</v>
      </c>
      <c r="K2880" s="31" t="s">
        <v>173</v>
      </c>
      <c r="L2880" s="31" t="s">
        <v>226</v>
      </c>
      <c r="M2880" s="31" t="s">
        <v>88</v>
      </c>
      <c r="N2880" s="31" t="s">
        <v>89</v>
      </c>
      <c r="O2880" s="31"/>
      <c r="P2880" s="31"/>
      <c r="Q2880" s="31"/>
      <c r="R2880" s="31" t="s">
        <v>93</v>
      </c>
      <c r="S2880" s="31" t="s">
        <v>94</v>
      </c>
      <c r="T2880" s="31" t="s">
        <v>19608</v>
      </c>
      <c r="U2880" s="31" t="s">
        <v>19609</v>
      </c>
      <c r="V2880" s="31"/>
      <c r="W2880" s="31"/>
      <c r="X2880" s="31"/>
      <c r="Y2880" s="31"/>
      <c r="Z2880" s="31"/>
    </row>
    <row r="2881" ht="22.5" customHeight="1">
      <c r="A2881" s="30" t="s">
        <v>19610</v>
      </c>
      <c r="B2881" s="31" t="s">
        <v>7532</v>
      </c>
      <c r="C2881" s="33"/>
      <c r="D2881" s="31" t="s">
        <v>19611</v>
      </c>
      <c r="E2881" s="31" t="s">
        <v>19612</v>
      </c>
      <c r="F2881" s="31" t="s">
        <v>19613</v>
      </c>
      <c r="G2881" s="31" t="s">
        <v>43</v>
      </c>
      <c r="H2881" s="31" t="s">
        <v>142</v>
      </c>
      <c r="I2881" s="31" t="s">
        <v>119</v>
      </c>
      <c r="J2881" s="31" t="s">
        <v>84</v>
      </c>
      <c r="K2881" s="31" t="s">
        <v>173</v>
      </c>
      <c r="L2881" s="31" t="s">
        <v>131</v>
      </c>
      <c r="M2881" s="31" t="s">
        <v>52</v>
      </c>
      <c r="N2881" s="31" t="s">
        <v>144</v>
      </c>
      <c r="O2881" s="31"/>
      <c r="P2881" s="31"/>
      <c r="Q2881" s="31"/>
      <c r="R2881" s="31" t="s">
        <v>93</v>
      </c>
      <c r="S2881" s="31" t="s">
        <v>94</v>
      </c>
      <c r="T2881" s="31" t="s">
        <v>19614</v>
      </c>
      <c r="U2881" s="31" t="s">
        <v>19615</v>
      </c>
      <c r="V2881" s="31"/>
      <c r="W2881" s="31"/>
      <c r="X2881" s="31"/>
      <c r="Y2881" s="31"/>
      <c r="Z2881" s="31"/>
    </row>
    <row r="2882" ht="22.5" customHeight="1">
      <c r="A2882" s="30" t="s">
        <v>19616</v>
      </c>
      <c r="B2882" s="31" t="s">
        <v>19617</v>
      </c>
      <c r="C2882" s="33"/>
      <c r="D2882" s="31" t="s">
        <v>78</v>
      </c>
      <c r="E2882" s="31" t="s">
        <v>19618</v>
      </c>
      <c r="F2882" s="31"/>
      <c r="G2882" s="31" t="s">
        <v>2303</v>
      </c>
      <c r="H2882" s="31" t="s">
        <v>82</v>
      </c>
      <c r="I2882" s="31"/>
      <c r="J2882" s="31"/>
      <c r="K2882" s="31"/>
      <c r="L2882" s="31"/>
      <c r="M2882" s="31"/>
      <c r="N2882" s="31"/>
      <c r="O2882" s="31"/>
      <c r="P2882" s="31"/>
      <c r="Q2882" s="31"/>
      <c r="R2882" s="31"/>
      <c r="S2882" s="31"/>
      <c r="T2882" s="31"/>
      <c r="U2882" s="31" t="s">
        <v>19619</v>
      </c>
      <c r="V2882" s="31"/>
      <c r="W2882" s="31"/>
      <c r="X2882" s="31"/>
      <c r="Y2882" s="31"/>
      <c r="Z2882" s="31"/>
    </row>
    <row r="2883" ht="22.5" customHeight="1">
      <c r="A2883" s="30" t="s">
        <v>19620</v>
      </c>
      <c r="B2883" s="31" t="s">
        <v>19621</v>
      </c>
      <c r="C2883" s="33"/>
      <c r="D2883" s="31" t="s">
        <v>19622</v>
      </c>
      <c r="E2883" s="31" t="s">
        <v>19623</v>
      </c>
      <c r="F2883" s="31"/>
      <c r="G2883" s="31" t="s">
        <v>25</v>
      </c>
      <c r="H2883" s="31" t="s">
        <v>142</v>
      </c>
      <c r="I2883" s="31"/>
      <c r="J2883" s="31"/>
      <c r="K2883" s="31"/>
      <c r="L2883" s="31"/>
      <c r="M2883" s="31"/>
      <c r="N2883" s="31"/>
      <c r="O2883" s="31"/>
      <c r="P2883" s="31"/>
      <c r="Q2883" s="31"/>
      <c r="R2883" s="31"/>
      <c r="S2883" s="31"/>
      <c r="T2883" s="31" t="s">
        <v>19624</v>
      </c>
      <c r="U2883" s="31" t="s">
        <v>19625</v>
      </c>
      <c r="V2883" s="31"/>
      <c r="W2883" s="31"/>
      <c r="X2883" s="31"/>
      <c r="Y2883" s="31"/>
      <c r="Z2883" s="31"/>
    </row>
    <row r="2884" ht="22.5" customHeight="1">
      <c r="A2884" s="30" t="s">
        <v>19626</v>
      </c>
      <c r="B2884" s="31" t="s">
        <v>19627</v>
      </c>
      <c r="C2884" s="33"/>
      <c r="D2884" s="31" t="s">
        <v>78</v>
      </c>
      <c r="E2884" s="31" t="s">
        <v>19628</v>
      </c>
      <c r="F2884" s="31" t="s">
        <v>19629</v>
      </c>
      <c r="G2884" s="31" t="s">
        <v>25</v>
      </c>
      <c r="H2884" s="31" t="s">
        <v>82</v>
      </c>
      <c r="I2884" s="31" t="s">
        <v>83</v>
      </c>
      <c r="J2884" s="31" t="s">
        <v>84</v>
      </c>
      <c r="K2884" s="31" t="s">
        <v>107</v>
      </c>
      <c r="L2884" s="31" t="s">
        <v>280</v>
      </c>
      <c r="M2884" s="31" t="s">
        <v>120</v>
      </c>
      <c r="N2884" s="31" t="s">
        <v>88</v>
      </c>
      <c r="O2884" s="31"/>
      <c r="P2884" s="31"/>
      <c r="Q2884" s="31"/>
      <c r="R2884" s="31"/>
      <c r="S2884" s="31"/>
      <c r="T2884" s="31"/>
      <c r="U2884" s="31" t="s">
        <v>19630</v>
      </c>
      <c r="V2884" s="31"/>
      <c r="W2884" s="31"/>
      <c r="X2884" s="31"/>
      <c r="Y2884" s="31"/>
      <c r="Z2884" s="31"/>
    </row>
    <row r="2885" ht="22.5" customHeight="1">
      <c r="A2885" s="30" t="s">
        <v>19631</v>
      </c>
      <c r="B2885" s="31" t="s">
        <v>19632</v>
      </c>
      <c r="C2885" s="33"/>
      <c r="D2885" s="31" t="s">
        <v>78</v>
      </c>
      <c r="E2885" s="31" t="s">
        <v>19633</v>
      </c>
      <c r="F2885" s="31"/>
      <c r="G2885" s="31" t="s">
        <v>2303</v>
      </c>
      <c r="H2885" s="31" t="s">
        <v>82</v>
      </c>
      <c r="I2885" s="31"/>
      <c r="J2885" s="31"/>
      <c r="K2885" s="31"/>
      <c r="L2885" s="31"/>
      <c r="M2885" s="31"/>
      <c r="N2885" s="31"/>
      <c r="O2885" s="31"/>
      <c r="P2885" s="31"/>
      <c r="Q2885" s="31"/>
      <c r="R2885" s="31"/>
      <c r="S2885" s="31"/>
      <c r="T2885" s="31"/>
      <c r="U2885" s="31" t="s">
        <v>19634</v>
      </c>
      <c r="V2885" s="31"/>
      <c r="W2885" s="31"/>
      <c r="X2885" s="31"/>
      <c r="Y2885" s="31"/>
      <c r="Z2885" s="31"/>
    </row>
    <row r="2886" ht="22.5" customHeight="1">
      <c r="A2886" s="30" t="s">
        <v>19635</v>
      </c>
      <c r="B2886" s="31" t="s">
        <v>19636</v>
      </c>
      <c r="C2886" s="33"/>
      <c r="D2886" s="31" t="s">
        <v>78</v>
      </c>
      <c r="E2886" s="31" t="s">
        <v>19637</v>
      </c>
      <c r="F2886" s="31" t="s">
        <v>19638</v>
      </c>
      <c r="G2886" s="31" t="s">
        <v>25</v>
      </c>
      <c r="H2886" s="31" t="s">
        <v>82</v>
      </c>
      <c r="I2886" s="31" t="s">
        <v>490</v>
      </c>
      <c r="J2886" s="31" t="s">
        <v>84</v>
      </c>
      <c r="K2886" s="31" t="s">
        <v>107</v>
      </c>
      <c r="L2886" s="31" t="s">
        <v>280</v>
      </c>
      <c r="M2886" s="31" t="s">
        <v>120</v>
      </c>
      <c r="N2886" s="31" t="s">
        <v>88</v>
      </c>
      <c r="O2886" s="31"/>
      <c r="P2886" s="31" t="s">
        <v>851</v>
      </c>
      <c r="Q2886" s="31"/>
      <c r="R2886" s="31"/>
      <c r="S2886" s="31" t="s">
        <v>2667</v>
      </c>
      <c r="T2886" s="31" t="s">
        <v>2234</v>
      </c>
      <c r="U2886" s="31" t="s">
        <v>19639</v>
      </c>
      <c r="V2886" s="31"/>
      <c r="W2886" s="31"/>
      <c r="X2886" s="31" t="s">
        <v>19640</v>
      </c>
      <c r="Y2886" s="31"/>
      <c r="Z2886" s="31"/>
    </row>
    <row r="2887" ht="22.5" customHeight="1">
      <c r="A2887" s="30" t="s">
        <v>19641</v>
      </c>
      <c r="B2887" s="31" t="s">
        <v>19642</v>
      </c>
      <c r="C2887" s="33"/>
      <c r="D2887" s="31" t="s">
        <v>78</v>
      </c>
      <c r="E2887" s="31" t="s">
        <v>19643</v>
      </c>
      <c r="F2887" s="31" t="s">
        <v>19644</v>
      </c>
      <c r="G2887" s="31" t="s">
        <v>25</v>
      </c>
      <c r="H2887" s="31" t="s">
        <v>82</v>
      </c>
      <c r="I2887" s="31" t="s">
        <v>83</v>
      </c>
      <c r="J2887" s="31" t="s">
        <v>84</v>
      </c>
      <c r="K2887" s="31" t="s">
        <v>107</v>
      </c>
      <c r="L2887" s="31" t="s">
        <v>280</v>
      </c>
      <c r="M2887" s="31" t="s">
        <v>185</v>
      </c>
      <c r="N2887" s="31" t="s">
        <v>41</v>
      </c>
      <c r="O2887" s="31"/>
      <c r="P2887" s="31" t="s">
        <v>792</v>
      </c>
      <c r="Q2887" s="31"/>
      <c r="R2887" s="31"/>
      <c r="S2887" s="31" t="s">
        <v>2241</v>
      </c>
      <c r="T2887" s="31" t="s">
        <v>2234</v>
      </c>
      <c r="U2887" s="31" t="s">
        <v>19645</v>
      </c>
      <c r="V2887" s="31"/>
      <c r="W2887" s="31"/>
      <c r="X2887" s="31"/>
      <c r="Y2887" s="31"/>
      <c r="Z2887" s="31"/>
    </row>
    <row r="2888" ht="22.5" customHeight="1">
      <c r="A2888" s="30" t="s">
        <v>19646</v>
      </c>
      <c r="B2888" s="31" t="s">
        <v>19647</v>
      </c>
      <c r="C2888" s="33"/>
      <c r="D2888" s="31" t="s">
        <v>78</v>
      </c>
      <c r="E2888" s="31" t="s">
        <v>19648</v>
      </c>
      <c r="F2888" s="31"/>
      <c r="G2888" s="31" t="s">
        <v>2303</v>
      </c>
      <c r="H2888" s="31" t="s">
        <v>82</v>
      </c>
      <c r="I2888" s="31"/>
      <c r="J2888" s="31"/>
      <c r="K2888" s="31"/>
      <c r="L2888" s="31"/>
      <c r="M2888" s="31"/>
      <c r="N2888" s="31"/>
      <c r="O2888" s="31"/>
      <c r="P2888" s="31"/>
      <c r="Q2888" s="31"/>
      <c r="R2888" s="31"/>
      <c r="S2888" s="31"/>
      <c r="T2888" s="31"/>
      <c r="U2888" s="31" t="s">
        <v>19649</v>
      </c>
      <c r="V2888" s="31"/>
      <c r="W2888" s="31"/>
      <c r="X2888" s="31"/>
      <c r="Y2888" s="31"/>
      <c r="Z2888" s="31"/>
    </row>
    <row r="2889" ht="22.5" customHeight="1">
      <c r="A2889" s="30" t="s">
        <v>19650</v>
      </c>
      <c r="B2889" s="31" t="s">
        <v>19651</v>
      </c>
      <c r="C2889" s="33"/>
      <c r="D2889" s="31" t="s">
        <v>78</v>
      </c>
      <c r="E2889" s="31" t="s">
        <v>19652</v>
      </c>
      <c r="F2889" s="31" t="s">
        <v>19653</v>
      </c>
      <c r="G2889" s="31" t="s">
        <v>25</v>
      </c>
      <c r="H2889" s="31" t="s">
        <v>82</v>
      </c>
      <c r="I2889" s="31" t="s">
        <v>83</v>
      </c>
      <c r="J2889" s="31" t="s">
        <v>84</v>
      </c>
      <c r="K2889" s="31" t="s">
        <v>107</v>
      </c>
      <c r="L2889" s="31" t="s">
        <v>86</v>
      </c>
      <c r="M2889" s="31" t="s">
        <v>185</v>
      </c>
      <c r="N2889" s="31" t="s">
        <v>41</v>
      </c>
      <c r="O2889" s="31"/>
      <c r="P2889" s="31" t="s">
        <v>5830</v>
      </c>
      <c r="Q2889" s="31"/>
      <c r="R2889" s="31"/>
      <c r="S2889" s="31"/>
      <c r="T2889" s="31" t="s">
        <v>2234</v>
      </c>
      <c r="U2889" s="31" t="s">
        <v>19654</v>
      </c>
      <c r="V2889" s="31"/>
      <c r="W2889" s="31"/>
      <c r="X2889" s="31"/>
      <c r="Y2889" s="31"/>
      <c r="Z2889" s="31"/>
    </row>
    <row r="2890" ht="22.5" customHeight="1">
      <c r="A2890" s="30" t="s">
        <v>19655</v>
      </c>
      <c r="B2890" s="31" t="s">
        <v>19656</v>
      </c>
      <c r="C2890" s="33"/>
      <c r="D2890" s="31" t="s">
        <v>19657</v>
      </c>
      <c r="E2890" s="31" t="s">
        <v>19658</v>
      </c>
      <c r="F2890" s="31" t="s">
        <v>19659</v>
      </c>
      <c r="G2890" s="31" t="s">
        <v>36</v>
      </c>
      <c r="H2890" s="31" t="s">
        <v>142</v>
      </c>
      <c r="I2890" s="31" t="s">
        <v>119</v>
      </c>
      <c r="J2890" s="31" t="s">
        <v>377</v>
      </c>
      <c r="K2890" s="31" t="s">
        <v>173</v>
      </c>
      <c r="L2890" s="31" t="s">
        <v>280</v>
      </c>
      <c r="M2890" s="31" t="s">
        <v>88</v>
      </c>
      <c r="N2890" s="31" t="s">
        <v>89</v>
      </c>
      <c r="O2890" s="31"/>
      <c r="P2890" s="31" t="s">
        <v>982</v>
      </c>
      <c r="Q2890" s="31"/>
      <c r="R2890" s="31" t="s">
        <v>93</v>
      </c>
      <c r="S2890" s="31" t="s">
        <v>94</v>
      </c>
      <c r="T2890" s="31" t="s">
        <v>19660</v>
      </c>
      <c r="U2890" s="31" t="s">
        <v>19661</v>
      </c>
      <c r="V2890" s="31"/>
      <c r="W2890" s="31"/>
      <c r="X2890" s="31"/>
      <c r="Y2890" s="31"/>
      <c r="Z2890" s="31"/>
    </row>
    <row r="2891" ht="22.5" customHeight="1">
      <c r="A2891" s="30" t="s">
        <v>19662</v>
      </c>
      <c r="B2891" s="31" t="s">
        <v>19663</v>
      </c>
      <c r="C2891" s="33"/>
      <c r="D2891" s="31" t="s">
        <v>19664</v>
      </c>
      <c r="E2891" s="31" t="s">
        <v>19665</v>
      </c>
      <c r="F2891" s="31"/>
      <c r="G2891" s="31" t="s">
        <v>35</v>
      </c>
      <c r="H2891" s="31" t="s">
        <v>142</v>
      </c>
      <c r="I2891" s="31"/>
      <c r="J2891" s="31"/>
      <c r="K2891" s="31"/>
      <c r="L2891" s="31"/>
      <c r="M2891" s="31"/>
      <c r="N2891" s="31"/>
      <c r="O2891" s="31"/>
      <c r="P2891" s="31"/>
      <c r="Q2891" s="31"/>
      <c r="R2891" s="31"/>
      <c r="S2891" s="31"/>
      <c r="T2891" s="31" t="s">
        <v>19666</v>
      </c>
      <c r="U2891" s="31" t="s">
        <v>19667</v>
      </c>
      <c r="V2891" s="31"/>
      <c r="W2891" s="31"/>
      <c r="X2891" s="31"/>
      <c r="Y2891" s="31"/>
      <c r="Z2891" s="31"/>
    </row>
    <row r="2892" ht="22.5" customHeight="1">
      <c r="A2892" s="30" t="s">
        <v>19668</v>
      </c>
      <c r="B2892" s="31" t="s">
        <v>19669</v>
      </c>
      <c r="C2892" s="33"/>
      <c r="D2892" s="31" t="s">
        <v>19670</v>
      </c>
      <c r="E2892" s="31" t="s">
        <v>19671</v>
      </c>
      <c r="F2892" s="31"/>
      <c r="G2892" s="31" t="s">
        <v>25</v>
      </c>
      <c r="H2892" s="31" t="s">
        <v>142</v>
      </c>
      <c r="I2892" s="31"/>
      <c r="J2892" s="31"/>
      <c r="K2892" s="31"/>
      <c r="L2892" s="31"/>
      <c r="M2892" s="31"/>
      <c r="N2892" s="31"/>
      <c r="O2892" s="31"/>
      <c r="P2892" s="31"/>
      <c r="Q2892" s="31"/>
      <c r="R2892" s="31"/>
      <c r="S2892" s="31"/>
      <c r="T2892" s="31" t="s">
        <v>19672</v>
      </c>
      <c r="U2892" s="31" t="s">
        <v>19673</v>
      </c>
      <c r="V2892" s="31"/>
      <c r="W2892" s="31"/>
      <c r="X2892" s="31"/>
      <c r="Y2892" s="31"/>
      <c r="Z2892" s="31"/>
    </row>
    <row r="2893" ht="22.5" customHeight="1">
      <c r="A2893" s="30" t="s">
        <v>19674</v>
      </c>
      <c r="B2893" s="31" t="s">
        <v>19675</v>
      </c>
      <c r="C2893" s="33"/>
      <c r="D2893" s="31" t="s">
        <v>78</v>
      </c>
      <c r="E2893" s="31" t="s">
        <v>19676</v>
      </c>
      <c r="F2893" s="31"/>
      <c r="G2893" s="31" t="s">
        <v>25</v>
      </c>
      <c r="H2893" s="31" t="s">
        <v>142</v>
      </c>
      <c r="I2893" s="31" t="s">
        <v>119</v>
      </c>
      <c r="J2893" s="31" t="s">
        <v>84</v>
      </c>
      <c r="K2893" s="31" t="s">
        <v>85</v>
      </c>
      <c r="L2893" s="31" t="s">
        <v>86</v>
      </c>
      <c r="M2893" s="31" t="s">
        <v>52</v>
      </c>
      <c r="N2893" s="31" t="s">
        <v>144</v>
      </c>
      <c r="O2893" s="31"/>
      <c r="P2893" s="31" t="s">
        <v>831</v>
      </c>
      <c r="Q2893" s="31"/>
      <c r="R2893" s="31"/>
      <c r="S2893" s="31"/>
      <c r="T2893" s="31" t="s">
        <v>19677</v>
      </c>
      <c r="U2893" s="31" t="s">
        <v>19678</v>
      </c>
      <c r="V2893" s="30" t="s">
        <v>19679</v>
      </c>
      <c r="W2893" s="31"/>
      <c r="X2893" s="31"/>
      <c r="Y2893" s="31"/>
      <c r="Z2893" s="31"/>
    </row>
    <row r="2894" ht="22.5" customHeight="1">
      <c r="A2894" s="30" t="s">
        <v>19680</v>
      </c>
      <c r="B2894" s="31" t="s">
        <v>19681</v>
      </c>
      <c r="C2894" s="33"/>
      <c r="D2894" s="31" t="s">
        <v>19682</v>
      </c>
      <c r="E2894" s="31" t="s">
        <v>19683</v>
      </c>
      <c r="F2894" s="31"/>
      <c r="G2894" s="31" t="s">
        <v>38</v>
      </c>
      <c r="H2894" s="31" t="s">
        <v>142</v>
      </c>
      <c r="I2894" s="31"/>
      <c r="J2894" s="31"/>
      <c r="K2894" s="31"/>
      <c r="L2894" s="31"/>
      <c r="M2894" s="31"/>
      <c r="N2894" s="31"/>
      <c r="O2894" s="31"/>
      <c r="P2894" s="31"/>
      <c r="Q2894" s="31"/>
      <c r="R2894" s="31"/>
      <c r="S2894" s="31"/>
      <c r="T2894" s="31" t="s">
        <v>19684</v>
      </c>
      <c r="U2894" s="31" t="s">
        <v>19685</v>
      </c>
      <c r="V2894" s="31"/>
      <c r="W2894" s="31"/>
      <c r="X2894" s="31"/>
      <c r="Y2894" s="31"/>
      <c r="Z2894" s="31"/>
    </row>
    <row r="2895" ht="22.5" customHeight="1">
      <c r="A2895" s="30" t="s">
        <v>19686</v>
      </c>
      <c r="B2895" s="31" t="s">
        <v>19687</v>
      </c>
      <c r="C2895" s="33"/>
      <c r="D2895" s="31" t="s">
        <v>19688</v>
      </c>
      <c r="E2895" s="31" t="s">
        <v>19689</v>
      </c>
      <c r="F2895" s="31"/>
      <c r="G2895" s="31" t="s">
        <v>38</v>
      </c>
      <c r="H2895" s="31" t="s">
        <v>142</v>
      </c>
      <c r="I2895" s="31"/>
      <c r="J2895" s="31"/>
      <c r="K2895" s="31"/>
      <c r="L2895" s="31"/>
      <c r="M2895" s="31"/>
      <c r="N2895" s="31"/>
      <c r="O2895" s="31"/>
      <c r="P2895" s="31"/>
      <c r="Q2895" s="31"/>
      <c r="R2895" s="31"/>
      <c r="S2895" s="31"/>
      <c r="T2895" s="31" t="s">
        <v>19690</v>
      </c>
      <c r="U2895" s="31" t="s">
        <v>19691</v>
      </c>
      <c r="V2895" s="31"/>
      <c r="W2895" s="31"/>
      <c r="X2895" s="31"/>
      <c r="Y2895" s="31"/>
      <c r="Z2895" s="31"/>
    </row>
    <row r="2896" ht="22.5" customHeight="1">
      <c r="A2896" s="30" t="s">
        <v>19692</v>
      </c>
      <c r="B2896" s="31" t="s">
        <v>3271</v>
      </c>
      <c r="C2896" s="32" t="s">
        <v>15</v>
      </c>
      <c r="D2896" s="31" t="s">
        <v>19693</v>
      </c>
      <c r="E2896" s="31" t="s">
        <v>19694</v>
      </c>
      <c r="F2896" s="31" t="s">
        <v>19695</v>
      </c>
      <c r="G2896" s="31" t="s">
        <v>35</v>
      </c>
      <c r="H2896" s="31" t="s">
        <v>142</v>
      </c>
      <c r="I2896" s="31" t="s">
        <v>1722</v>
      </c>
      <c r="J2896" s="31" t="s">
        <v>84</v>
      </c>
      <c r="K2896" s="31" t="s">
        <v>85</v>
      </c>
      <c r="L2896" s="31" t="s">
        <v>280</v>
      </c>
      <c r="M2896" s="31" t="s">
        <v>155</v>
      </c>
      <c r="N2896" s="31" t="s">
        <v>52</v>
      </c>
      <c r="O2896" s="31"/>
      <c r="P2896" s="31" t="s">
        <v>792</v>
      </c>
      <c r="Q2896" s="30" t="s">
        <v>19696</v>
      </c>
      <c r="R2896" s="31" t="s">
        <v>93</v>
      </c>
      <c r="S2896" s="31" t="s">
        <v>19697</v>
      </c>
      <c r="T2896" s="31" t="s">
        <v>19698</v>
      </c>
      <c r="U2896" s="31" t="s">
        <v>19699</v>
      </c>
      <c r="V2896" s="31"/>
      <c r="W2896" s="31"/>
      <c r="X2896" s="31" t="s">
        <v>6224</v>
      </c>
      <c r="Y2896" s="31"/>
      <c r="Z2896" s="31"/>
    </row>
    <row r="2897" ht="22.5" customHeight="1">
      <c r="A2897" s="30" t="s">
        <v>19700</v>
      </c>
      <c r="B2897" s="31" t="s">
        <v>19701</v>
      </c>
      <c r="C2897" s="33"/>
      <c r="D2897" s="31" t="s">
        <v>78</v>
      </c>
      <c r="E2897" s="31" t="s">
        <v>19702</v>
      </c>
      <c r="F2897" s="31"/>
      <c r="G2897" s="31" t="s">
        <v>2303</v>
      </c>
      <c r="H2897" s="31" t="s">
        <v>82</v>
      </c>
      <c r="I2897" s="31"/>
      <c r="J2897" s="31"/>
      <c r="K2897" s="31"/>
      <c r="L2897" s="31"/>
      <c r="M2897" s="31"/>
      <c r="N2897" s="31"/>
      <c r="O2897" s="31"/>
      <c r="P2897" s="31"/>
      <c r="Q2897" s="31"/>
      <c r="R2897" s="31"/>
      <c r="S2897" s="31"/>
      <c r="T2897" s="31"/>
      <c r="U2897" s="31" t="s">
        <v>19703</v>
      </c>
      <c r="V2897" s="31"/>
      <c r="W2897" s="31"/>
      <c r="X2897" s="31"/>
      <c r="Y2897" s="31"/>
      <c r="Z2897" s="31"/>
    </row>
    <row r="2898" ht="22.5" customHeight="1">
      <c r="A2898" s="30" t="s">
        <v>19704</v>
      </c>
      <c r="B2898" s="31" t="s">
        <v>19705</v>
      </c>
      <c r="C2898" s="33"/>
      <c r="D2898" s="31" t="s">
        <v>19706</v>
      </c>
      <c r="E2898" s="31" t="s">
        <v>19707</v>
      </c>
      <c r="F2898" s="31" t="s">
        <v>19708</v>
      </c>
      <c r="G2898" s="31" t="s">
        <v>25</v>
      </c>
      <c r="H2898" s="31" t="s">
        <v>142</v>
      </c>
      <c r="I2898" s="31" t="s">
        <v>319</v>
      </c>
      <c r="J2898" s="31" t="s">
        <v>84</v>
      </c>
      <c r="K2898" s="31" t="s">
        <v>107</v>
      </c>
      <c r="L2898" s="31" t="s">
        <v>86</v>
      </c>
      <c r="M2898" s="31" t="s">
        <v>155</v>
      </c>
      <c r="N2898" s="31" t="s">
        <v>52</v>
      </c>
      <c r="O2898" s="31" t="s">
        <v>19709</v>
      </c>
      <c r="P2898" s="31" t="s">
        <v>628</v>
      </c>
      <c r="Q2898" s="30" t="s">
        <v>13940</v>
      </c>
      <c r="R2898" s="31" t="s">
        <v>93</v>
      </c>
      <c r="S2898" s="31" t="s">
        <v>19710</v>
      </c>
      <c r="T2898" s="31" t="s">
        <v>19711</v>
      </c>
      <c r="U2898" s="31" t="s">
        <v>19712</v>
      </c>
      <c r="V2898" s="31"/>
      <c r="W2898" s="31"/>
      <c r="X2898" s="31" t="s">
        <v>19713</v>
      </c>
      <c r="Y2898" s="31" t="s">
        <v>19714</v>
      </c>
      <c r="Z2898" s="31" t="s">
        <v>19715</v>
      </c>
    </row>
    <row r="2899" ht="22.5" customHeight="1">
      <c r="A2899" s="30" t="s">
        <v>19716</v>
      </c>
      <c r="B2899" s="31" t="s">
        <v>19717</v>
      </c>
      <c r="C2899" s="33"/>
      <c r="D2899" s="31" t="s">
        <v>19718</v>
      </c>
      <c r="E2899" s="31" t="s">
        <v>19719</v>
      </c>
      <c r="F2899" s="31"/>
      <c r="G2899" s="31" t="s">
        <v>29</v>
      </c>
      <c r="H2899" s="31" t="s">
        <v>142</v>
      </c>
      <c r="I2899" s="31" t="s">
        <v>319</v>
      </c>
      <c r="J2899" s="31" t="s">
        <v>84</v>
      </c>
      <c r="K2899" s="31" t="s">
        <v>85</v>
      </c>
      <c r="L2899" s="31" t="s">
        <v>86</v>
      </c>
      <c r="M2899" s="31" t="s">
        <v>41</v>
      </c>
      <c r="N2899" s="31" t="s">
        <v>120</v>
      </c>
      <c r="O2899" s="31"/>
      <c r="P2899" s="31" t="s">
        <v>2549</v>
      </c>
      <c r="Q2899" s="31"/>
      <c r="R2899" s="31" t="s">
        <v>93</v>
      </c>
      <c r="S2899" s="31" t="s">
        <v>94</v>
      </c>
      <c r="T2899" s="31" t="s">
        <v>19720</v>
      </c>
      <c r="U2899" s="31" t="s">
        <v>19721</v>
      </c>
      <c r="V2899" s="31" t="s">
        <v>19722</v>
      </c>
      <c r="W2899" s="31"/>
      <c r="X2899" s="31"/>
      <c r="Y2899" s="31"/>
      <c r="Z2899" s="31"/>
    </row>
    <row r="2900" ht="22.5" customHeight="1">
      <c r="A2900" s="30" t="s">
        <v>19723</v>
      </c>
      <c r="B2900" s="31" t="s">
        <v>19724</v>
      </c>
      <c r="C2900" s="33"/>
      <c r="D2900" s="31" t="s">
        <v>78</v>
      </c>
      <c r="E2900" s="31" t="s">
        <v>19725</v>
      </c>
      <c r="F2900" s="31"/>
      <c r="G2900" s="31" t="s">
        <v>2303</v>
      </c>
      <c r="H2900" s="31" t="s">
        <v>82</v>
      </c>
      <c r="I2900" s="31"/>
      <c r="J2900" s="31"/>
      <c r="K2900" s="31"/>
      <c r="L2900" s="31"/>
      <c r="M2900" s="31"/>
      <c r="N2900" s="31"/>
      <c r="O2900" s="31"/>
      <c r="P2900" s="31"/>
      <c r="Q2900" s="31"/>
      <c r="R2900" s="31"/>
      <c r="S2900" s="31"/>
      <c r="T2900" s="31"/>
      <c r="U2900" s="31" t="s">
        <v>19726</v>
      </c>
      <c r="V2900" s="31"/>
      <c r="W2900" s="31"/>
      <c r="X2900" s="31"/>
      <c r="Y2900" s="31"/>
      <c r="Z2900" s="31"/>
    </row>
    <row r="2901" ht="22.5" customHeight="1">
      <c r="A2901" s="30" t="s">
        <v>19727</v>
      </c>
      <c r="B2901" s="31" t="s">
        <v>19728</v>
      </c>
      <c r="C2901" s="33"/>
      <c r="D2901" s="31" t="s">
        <v>78</v>
      </c>
      <c r="E2901" s="31" t="s">
        <v>19729</v>
      </c>
      <c r="F2901" s="31"/>
      <c r="G2901" s="31"/>
      <c r="H2901" s="31" t="s">
        <v>82</v>
      </c>
      <c r="I2901" s="31"/>
      <c r="J2901" s="31"/>
      <c r="K2901" s="31"/>
      <c r="L2901" s="31"/>
      <c r="M2901" s="31"/>
      <c r="N2901" s="31"/>
      <c r="O2901" s="31"/>
      <c r="P2901" s="31"/>
      <c r="Q2901" s="31"/>
      <c r="R2901" s="31"/>
      <c r="S2901" s="31"/>
      <c r="T2901" s="31"/>
      <c r="U2901" s="31" t="s">
        <v>19730</v>
      </c>
      <c r="V2901" s="31"/>
      <c r="W2901" s="31"/>
      <c r="X2901" s="31"/>
      <c r="Y2901" s="31"/>
      <c r="Z2901" s="31"/>
    </row>
    <row r="2902" ht="22.5" customHeight="1">
      <c r="A2902" s="30" t="s">
        <v>19731</v>
      </c>
      <c r="B2902" s="31" t="s">
        <v>19732</v>
      </c>
      <c r="C2902" s="33"/>
      <c r="D2902" s="31" t="s">
        <v>19733</v>
      </c>
      <c r="E2902" s="31" t="s">
        <v>19734</v>
      </c>
      <c r="F2902" s="31" t="s">
        <v>19735</v>
      </c>
      <c r="G2902" s="31" t="s">
        <v>25</v>
      </c>
      <c r="H2902" s="31" t="s">
        <v>142</v>
      </c>
      <c r="I2902" s="31" t="s">
        <v>750</v>
      </c>
      <c r="J2902" s="31" t="s">
        <v>84</v>
      </c>
      <c r="K2902" s="31" t="s">
        <v>85</v>
      </c>
      <c r="L2902" s="31" t="s">
        <v>280</v>
      </c>
      <c r="M2902" s="31" t="s">
        <v>152</v>
      </c>
      <c r="N2902" s="31" t="s">
        <v>153</v>
      </c>
      <c r="O2902" s="31"/>
      <c r="P2902" s="31"/>
      <c r="Q2902" s="31"/>
      <c r="R2902" s="31" t="s">
        <v>93</v>
      </c>
      <c r="S2902" s="31" t="s">
        <v>94</v>
      </c>
      <c r="T2902" s="31" t="s">
        <v>19736</v>
      </c>
      <c r="U2902" s="31" t="s">
        <v>19737</v>
      </c>
      <c r="V2902" s="31"/>
      <c r="W2902" s="31"/>
      <c r="X2902" s="31"/>
      <c r="Y2902" s="31"/>
      <c r="Z2902" s="31"/>
    </row>
    <row r="2903" ht="22.5" customHeight="1">
      <c r="A2903" s="30" t="s">
        <v>19738</v>
      </c>
      <c r="B2903" s="31" t="s">
        <v>19739</v>
      </c>
      <c r="C2903" s="33"/>
      <c r="D2903" s="31" t="s">
        <v>19740</v>
      </c>
      <c r="E2903" s="31" t="s">
        <v>19741</v>
      </c>
      <c r="F2903" s="31"/>
      <c r="G2903" s="31" t="s">
        <v>29</v>
      </c>
      <c r="H2903" s="31" t="s">
        <v>142</v>
      </c>
      <c r="I2903" s="31" t="s">
        <v>225</v>
      </c>
      <c r="J2903" s="31" t="s">
        <v>184</v>
      </c>
      <c r="K2903" s="31" t="s">
        <v>173</v>
      </c>
      <c r="L2903" s="31" t="s">
        <v>280</v>
      </c>
      <c r="M2903" s="31" t="s">
        <v>88</v>
      </c>
      <c r="N2903" s="31" t="s">
        <v>89</v>
      </c>
      <c r="O2903" s="31"/>
      <c r="P2903" s="31"/>
      <c r="Q2903" s="31"/>
      <c r="R2903" s="31" t="s">
        <v>93</v>
      </c>
      <c r="S2903" s="31" t="s">
        <v>94</v>
      </c>
      <c r="T2903" s="31" t="s">
        <v>19742</v>
      </c>
      <c r="U2903" s="31" t="s">
        <v>19743</v>
      </c>
      <c r="V2903" s="30" t="s">
        <v>19744</v>
      </c>
      <c r="W2903" s="31"/>
      <c r="X2903" s="31"/>
      <c r="Y2903" s="31"/>
      <c r="Z2903" s="31"/>
    </row>
    <row r="2904" ht="22.5" customHeight="1">
      <c r="A2904" s="30" t="s">
        <v>19745</v>
      </c>
      <c r="B2904" s="31" t="s">
        <v>19746</v>
      </c>
      <c r="C2904" s="33"/>
      <c r="D2904" s="31" t="s">
        <v>19747</v>
      </c>
      <c r="E2904" s="31" t="s">
        <v>19748</v>
      </c>
      <c r="F2904" s="31"/>
      <c r="G2904" s="31" t="s">
        <v>35</v>
      </c>
      <c r="H2904" s="31" t="s">
        <v>142</v>
      </c>
      <c r="I2904" s="31" t="s">
        <v>5812</v>
      </c>
      <c r="J2904" s="31" t="s">
        <v>84</v>
      </c>
      <c r="K2904" s="31"/>
      <c r="L2904" s="31"/>
      <c r="M2904" s="31" t="s">
        <v>88</v>
      </c>
      <c r="N2904" s="31" t="s">
        <v>89</v>
      </c>
      <c r="O2904" s="31"/>
      <c r="P2904" s="31"/>
      <c r="Q2904" s="31"/>
      <c r="R2904" s="31"/>
      <c r="S2904" s="31"/>
      <c r="T2904" s="31" t="s">
        <v>19749</v>
      </c>
      <c r="U2904" s="31" t="s">
        <v>19750</v>
      </c>
      <c r="V2904" s="31"/>
      <c r="W2904" s="31"/>
      <c r="X2904" s="31"/>
      <c r="Y2904" s="31"/>
      <c r="Z2904" s="31"/>
    </row>
    <row r="2905" ht="22.5" customHeight="1">
      <c r="A2905" s="30" t="s">
        <v>19751</v>
      </c>
      <c r="B2905" s="31" t="s">
        <v>19752</v>
      </c>
      <c r="C2905" s="33"/>
      <c r="D2905" s="31" t="s">
        <v>19753</v>
      </c>
      <c r="E2905" s="31" t="s">
        <v>19754</v>
      </c>
      <c r="F2905" s="31" t="s">
        <v>19755</v>
      </c>
      <c r="G2905" s="31" t="s">
        <v>35</v>
      </c>
      <c r="H2905" s="31" t="s">
        <v>142</v>
      </c>
      <c r="I2905" s="31" t="s">
        <v>225</v>
      </c>
      <c r="J2905" s="31" t="s">
        <v>84</v>
      </c>
      <c r="K2905" s="31" t="s">
        <v>85</v>
      </c>
      <c r="L2905" s="31" t="s">
        <v>226</v>
      </c>
      <c r="M2905" s="31" t="s">
        <v>108</v>
      </c>
      <c r="N2905" s="31" t="s">
        <v>101</v>
      </c>
      <c r="O2905" s="31"/>
      <c r="P2905" s="31" t="s">
        <v>1000</v>
      </c>
      <c r="Q2905" s="31"/>
      <c r="R2905" s="31" t="s">
        <v>93</v>
      </c>
      <c r="S2905" s="31" t="s">
        <v>94</v>
      </c>
      <c r="T2905" s="31" t="s">
        <v>19756</v>
      </c>
      <c r="U2905" s="31" t="s">
        <v>19757</v>
      </c>
      <c r="V2905" s="31" t="s">
        <v>19758</v>
      </c>
      <c r="W2905" s="31"/>
      <c r="X2905" s="31"/>
      <c r="Y2905" s="31"/>
      <c r="Z2905" s="31"/>
    </row>
    <row r="2906" ht="22.5" customHeight="1">
      <c r="A2906" s="30" t="s">
        <v>19759</v>
      </c>
      <c r="B2906" s="31" t="s">
        <v>19760</v>
      </c>
      <c r="C2906" s="33"/>
      <c r="D2906" s="31" t="s">
        <v>19761</v>
      </c>
      <c r="E2906" s="31" t="s">
        <v>19762</v>
      </c>
      <c r="F2906" s="30" t="s">
        <v>19763</v>
      </c>
      <c r="G2906" s="31" t="s">
        <v>35</v>
      </c>
      <c r="H2906" s="31" t="s">
        <v>142</v>
      </c>
      <c r="I2906" s="31" t="s">
        <v>1722</v>
      </c>
      <c r="J2906" s="31" t="s">
        <v>84</v>
      </c>
      <c r="K2906" s="31" t="s">
        <v>85</v>
      </c>
      <c r="L2906" s="31" t="s">
        <v>280</v>
      </c>
      <c r="M2906" s="31" t="s">
        <v>41</v>
      </c>
      <c r="N2906" s="31" t="s">
        <v>120</v>
      </c>
      <c r="O2906" s="31"/>
      <c r="P2906" s="31"/>
      <c r="Q2906" s="31"/>
      <c r="R2906" s="31" t="s">
        <v>93</v>
      </c>
      <c r="S2906" s="31" t="s">
        <v>94</v>
      </c>
      <c r="T2906" s="31" t="s">
        <v>19764</v>
      </c>
      <c r="U2906" s="31" t="s">
        <v>19765</v>
      </c>
      <c r="V2906" s="31"/>
      <c r="W2906" s="31"/>
      <c r="X2906" s="31"/>
      <c r="Y2906" s="31"/>
      <c r="Z2906" s="31"/>
    </row>
    <row r="2907" ht="22.5" customHeight="1">
      <c r="A2907" s="30" t="s">
        <v>19766</v>
      </c>
      <c r="B2907" s="31" t="s">
        <v>19767</v>
      </c>
      <c r="C2907" s="33"/>
      <c r="D2907" s="31" t="s">
        <v>19768</v>
      </c>
      <c r="E2907" s="31" t="s">
        <v>19769</v>
      </c>
      <c r="F2907" s="31"/>
      <c r="G2907" s="31" t="s">
        <v>43</v>
      </c>
      <c r="H2907" s="31" t="s">
        <v>406</v>
      </c>
      <c r="I2907" s="31"/>
      <c r="J2907" s="31"/>
      <c r="K2907" s="31"/>
      <c r="L2907" s="31"/>
      <c r="M2907" s="31"/>
      <c r="N2907" s="31"/>
      <c r="O2907" s="31"/>
      <c r="P2907" s="31"/>
      <c r="Q2907" s="31"/>
      <c r="R2907" s="31"/>
      <c r="S2907" s="31"/>
      <c r="T2907" s="31" t="s">
        <v>19770</v>
      </c>
      <c r="U2907" s="31" t="s">
        <v>19771</v>
      </c>
      <c r="V2907" s="31"/>
      <c r="W2907" s="31"/>
      <c r="X2907" s="31"/>
      <c r="Y2907" s="31"/>
      <c r="Z2907" s="31"/>
    </row>
    <row r="2908" ht="22.5" customHeight="1">
      <c r="A2908" s="30" t="s">
        <v>19772</v>
      </c>
      <c r="B2908" s="31" t="s">
        <v>19773</v>
      </c>
      <c r="C2908" s="33"/>
      <c r="D2908" s="31" t="s">
        <v>78</v>
      </c>
      <c r="E2908" s="31" t="s">
        <v>19774</v>
      </c>
      <c r="F2908" s="31" t="s">
        <v>19775</v>
      </c>
      <c r="G2908" s="31" t="s">
        <v>25</v>
      </c>
      <c r="H2908" s="31" t="s">
        <v>82</v>
      </c>
      <c r="I2908" s="31" t="s">
        <v>83</v>
      </c>
      <c r="J2908" s="31" t="s">
        <v>84</v>
      </c>
      <c r="K2908" s="31" t="s">
        <v>173</v>
      </c>
      <c r="L2908" s="31" t="s">
        <v>86</v>
      </c>
      <c r="M2908" s="31" t="s">
        <v>108</v>
      </c>
      <c r="N2908" s="31" t="s">
        <v>101</v>
      </c>
      <c r="O2908" s="31"/>
      <c r="P2908" s="31" t="s">
        <v>7404</v>
      </c>
      <c r="Q2908" s="31"/>
      <c r="R2908" s="31"/>
      <c r="S2908" s="31" t="s">
        <v>5942</v>
      </c>
      <c r="T2908" s="31"/>
      <c r="U2908" s="31" t="s">
        <v>19776</v>
      </c>
      <c r="V2908" s="31"/>
      <c r="W2908" s="31"/>
      <c r="X2908" s="31"/>
      <c r="Y2908" s="31"/>
      <c r="Z2908" s="31"/>
    </row>
    <row r="2909" ht="22.5" customHeight="1">
      <c r="A2909" s="30" t="s">
        <v>19777</v>
      </c>
      <c r="B2909" s="31" t="s">
        <v>19778</v>
      </c>
      <c r="C2909" s="33"/>
      <c r="D2909" s="31" t="s">
        <v>78</v>
      </c>
      <c r="E2909" s="31" t="s">
        <v>19779</v>
      </c>
      <c r="F2909" s="31"/>
      <c r="G2909" s="31"/>
      <c r="H2909" s="31" t="s">
        <v>82</v>
      </c>
      <c r="I2909" s="31"/>
      <c r="J2909" s="31"/>
      <c r="K2909" s="31"/>
      <c r="L2909" s="31"/>
      <c r="M2909" s="31"/>
      <c r="N2909" s="31"/>
      <c r="O2909" s="31"/>
      <c r="P2909" s="31"/>
      <c r="Q2909" s="31"/>
      <c r="R2909" s="31"/>
      <c r="S2909" s="31"/>
      <c r="T2909" s="31"/>
      <c r="U2909" s="31" t="s">
        <v>19780</v>
      </c>
      <c r="V2909" s="31"/>
      <c r="W2909" s="31"/>
      <c r="X2909" s="31"/>
      <c r="Y2909" s="31"/>
      <c r="Z2909" s="31"/>
    </row>
    <row r="2910" ht="22.5" customHeight="1">
      <c r="A2910" s="30" t="s">
        <v>19781</v>
      </c>
      <c r="B2910" s="31" t="s">
        <v>19782</v>
      </c>
      <c r="C2910" s="33"/>
      <c r="D2910" s="31" t="s">
        <v>78</v>
      </c>
      <c r="E2910" s="31" t="s">
        <v>19783</v>
      </c>
      <c r="F2910" s="31" t="s">
        <v>19784</v>
      </c>
      <c r="G2910" s="31" t="s">
        <v>25</v>
      </c>
      <c r="H2910" s="31" t="s">
        <v>82</v>
      </c>
      <c r="I2910" s="31" t="s">
        <v>83</v>
      </c>
      <c r="J2910" s="31" t="s">
        <v>84</v>
      </c>
      <c r="K2910" s="31" t="s">
        <v>85</v>
      </c>
      <c r="L2910" s="31" t="s">
        <v>131</v>
      </c>
      <c r="M2910" s="31"/>
      <c r="N2910" s="31"/>
      <c r="O2910" s="31"/>
      <c r="P2910" s="31"/>
      <c r="Q2910" s="31"/>
      <c r="R2910" s="31"/>
      <c r="S2910" s="31" t="s">
        <v>379</v>
      </c>
      <c r="T2910" s="31"/>
      <c r="U2910" s="31" t="s">
        <v>19785</v>
      </c>
      <c r="V2910" s="31"/>
      <c r="W2910" s="31"/>
      <c r="X2910" s="31"/>
      <c r="Y2910" s="31"/>
      <c r="Z2910" s="31"/>
    </row>
    <row r="2911" ht="22.5" customHeight="1">
      <c r="A2911" s="30" t="s">
        <v>19786</v>
      </c>
      <c r="B2911" s="31" t="s">
        <v>19787</v>
      </c>
      <c r="C2911" s="33"/>
      <c r="D2911" s="31" t="s">
        <v>19788</v>
      </c>
      <c r="E2911" s="31" t="s">
        <v>19789</v>
      </c>
      <c r="F2911" s="31"/>
      <c r="G2911" s="31"/>
      <c r="H2911" s="31" t="s">
        <v>82</v>
      </c>
      <c r="I2911" s="31"/>
      <c r="J2911" s="31"/>
      <c r="K2911" s="31"/>
      <c r="L2911" s="31"/>
      <c r="M2911" s="31"/>
      <c r="N2911" s="31"/>
      <c r="O2911" s="31"/>
      <c r="P2911" s="31"/>
      <c r="Q2911" s="31"/>
      <c r="R2911" s="31"/>
      <c r="S2911" s="31"/>
      <c r="T2911" s="31"/>
      <c r="U2911" s="31" t="s">
        <v>19790</v>
      </c>
      <c r="V2911" s="31"/>
      <c r="W2911" s="31"/>
      <c r="X2911" s="31"/>
      <c r="Y2911" s="31"/>
      <c r="Z2911" s="31"/>
    </row>
    <row r="2912" ht="22.5" customHeight="1">
      <c r="A2912" s="30" t="s">
        <v>19791</v>
      </c>
      <c r="B2912" s="31" t="s">
        <v>19792</v>
      </c>
      <c r="C2912" s="33"/>
      <c r="D2912" s="31" t="s">
        <v>19793</v>
      </c>
      <c r="E2912" s="31" t="s">
        <v>19794</v>
      </c>
      <c r="F2912" s="31"/>
      <c r="G2912" s="31" t="s">
        <v>25</v>
      </c>
      <c r="H2912" s="31" t="s">
        <v>129</v>
      </c>
      <c r="I2912" s="31" t="s">
        <v>83</v>
      </c>
      <c r="J2912" s="31" t="s">
        <v>84</v>
      </c>
      <c r="K2912" s="31" t="s">
        <v>107</v>
      </c>
      <c r="L2912" s="31" t="s">
        <v>86</v>
      </c>
      <c r="M2912" s="31" t="s">
        <v>120</v>
      </c>
      <c r="N2912" s="31" t="s">
        <v>88</v>
      </c>
      <c r="O2912" s="31"/>
      <c r="P2912" s="31" t="s">
        <v>109</v>
      </c>
      <c r="Q2912" s="31"/>
      <c r="R2912" s="31"/>
      <c r="S2912" s="31" t="s">
        <v>133</v>
      </c>
      <c r="T2912" s="31" t="s">
        <v>134</v>
      </c>
      <c r="U2912" s="31" t="s">
        <v>19795</v>
      </c>
      <c r="V2912" s="30" t="s">
        <v>19796</v>
      </c>
      <c r="W2912" s="31"/>
      <c r="X2912" s="31"/>
      <c r="Y2912" s="31"/>
      <c r="Z2912" s="31"/>
    </row>
    <row r="2913" ht="22.5" customHeight="1">
      <c r="A2913" s="30" t="s">
        <v>19797</v>
      </c>
      <c r="B2913" s="31" t="s">
        <v>19798</v>
      </c>
      <c r="C2913" s="33"/>
      <c r="D2913" s="31" t="s">
        <v>19799</v>
      </c>
      <c r="E2913" s="31" t="s">
        <v>19800</v>
      </c>
      <c r="F2913" s="31"/>
      <c r="G2913" s="31" t="s">
        <v>29</v>
      </c>
      <c r="H2913" s="31" t="s">
        <v>385</v>
      </c>
      <c r="I2913" s="31" t="s">
        <v>83</v>
      </c>
      <c r="J2913" s="31" t="s">
        <v>84</v>
      </c>
      <c r="K2913" s="31" t="s">
        <v>107</v>
      </c>
      <c r="L2913" s="31" t="s">
        <v>280</v>
      </c>
      <c r="M2913" s="31" t="s">
        <v>108</v>
      </c>
      <c r="N2913" s="31" t="s">
        <v>101</v>
      </c>
      <c r="O2913" s="31"/>
      <c r="P2913" s="31" t="s">
        <v>586</v>
      </c>
      <c r="Q2913" s="31"/>
      <c r="R2913" s="31" t="s">
        <v>93</v>
      </c>
      <c r="S2913" s="31" t="s">
        <v>94</v>
      </c>
      <c r="T2913" s="31" t="s">
        <v>19801</v>
      </c>
      <c r="U2913" s="31" t="s">
        <v>19802</v>
      </c>
      <c r="V2913" s="31"/>
      <c r="W2913" s="31"/>
      <c r="X2913" s="31"/>
      <c r="Y2913" s="31"/>
      <c r="Z2913" s="31"/>
    </row>
    <row r="2914" ht="22.5" customHeight="1">
      <c r="A2914" s="30" t="s">
        <v>19803</v>
      </c>
      <c r="B2914" s="31" t="s">
        <v>19804</v>
      </c>
      <c r="C2914" s="33"/>
      <c r="D2914" s="31" t="s">
        <v>19805</v>
      </c>
      <c r="E2914" s="31" t="s">
        <v>19806</v>
      </c>
      <c r="F2914" s="31" t="s">
        <v>19807</v>
      </c>
      <c r="G2914" s="31" t="s">
        <v>29</v>
      </c>
      <c r="H2914" s="31" t="s">
        <v>385</v>
      </c>
      <c r="I2914" s="31" t="s">
        <v>83</v>
      </c>
      <c r="J2914" s="31" t="s">
        <v>84</v>
      </c>
      <c r="K2914" s="31" t="s">
        <v>107</v>
      </c>
      <c r="L2914" s="31" t="s">
        <v>654</v>
      </c>
      <c r="M2914" s="31" t="s">
        <v>89</v>
      </c>
      <c r="N2914" s="31" t="s">
        <v>88</v>
      </c>
      <c r="O2914" s="31"/>
      <c r="P2914" s="31" t="s">
        <v>628</v>
      </c>
      <c r="Q2914" s="31"/>
      <c r="R2914" s="31" t="s">
        <v>93</v>
      </c>
      <c r="S2914" s="31" t="s">
        <v>94</v>
      </c>
      <c r="T2914" s="31" t="s">
        <v>19808</v>
      </c>
      <c r="U2914" s="31" t="s">
        <v>19809</v>
      </c>
      <c r="V2914" s="31"/>
      <c r="W2914" s="31"/>
      <c r="X2914" s="31"/>
      <c r="Y2914" s="31"/>
      <c r="Z2914" s="31"/>
    </row>
    <row r="2915" ht="22.5" customHeight="1">
      <c r="A2915" s="30" t="s">
        <v>19810</v>
      </c>
      <c r="B2915" s="31" t="s">
        <v>19811</v>
      </c>
      <c r="C2915" s="33"/>
      <c r="D2915" s="31" t="s">
        <v>78</v>
      </c>
      <c r="E2915" s="31" t="s">
        <v>19812</v>
      </c>
      <c r="F2915" s="31" t="s">
        <v>19813</v>
      </c>
      <c r="G2915" s="31" t="s">
        <v>25</v>
      </c>
      <c r="H2915" s="31" t="s">
        <v>82</v>
      </c>
      <c r="I2915" s="31" t="s">
        <v>490</v>
      </c>
      <c r="J2915" s="31" t="s">
        <v>84</v>
      </c>
      <c r="K2915" s="31" t="s">
        <v>85</v>
      </c>
      <c r="L2915" s="31" t="s">
        <v>86</v>
      </c>
      <c r="M2915" s="31" t="s">
        <v>108</v>
      </c>
      <c r="N2915" s="31" t="s">
        <v>101</v>
      </c>
      <c r="O2915" s="31"/>
      <c r="P2915" s="31" t="s">
        <v>3013</v>
      </c>
      <c r="Q2915" s="31"/>
      <c r="R2915" s="31"/>
      <c r="S2915" s="31" t="s">
        <v>4055</v>
      </c>
      <c r="T2915" s="31" t="s">
        <v>19814</v>
      </c>
      <c r="U2915" s="31" t="s">
        <v>19815</v>
      </c>
      <c r="V2915" s="31"/>
      <c r="W2915" s="31"/>
      <c r="X2915" s="31"/>
      <c r="Y2915" s="31"/>
      <c r="Z2915" s="31"/>
    </row>
    <row r="2916" ht="22.5" customHeight="1">
      <c r="A2916" s="30" t="s">
        <v>19816</v>
      </c>
      <c r="B2916" s="31" t="s">
        <v>19817</v>
      </c>
      <c r="C2916" s="33"/>
      <c r="D2916" s="31" t="s">
        <v>78</v>
      </c>
      <c r="E2916" s="31" t="s">
        <v>19818</v>
      </c>
      <c r="F2916" s="31" t="s">
        <v>19819</v>
      </c>
      <c r="G2916" s="31" t="s">
        <v>25</v>
      </c>
      <c r="H2916" s="31" t="s">
        <v>82</v>
      </c>
      <c r="I2916" s="31" t="s">
        <v>83</v>
      </c>
      <c r="J2916" s="31" t="s">
        <v>84</v>
      </c>
      <c r="K2916" s="31" t="s">
        <v>85</v>
      </c>
      <c r="L2916" s="31" t="s">
        <v>280</v>
      </c>
      <c r="M2916" s="31" t="s">
        <v>108</v>
      </c>
      <c r="N2916" s="31" t="s">
        <v>41</v>
      </c>
      <c r="O2916" s="31"/>
      <c r="P2916" s="31" t="s">
        <v>492</v>
      </c>
      <c r="Q2916" s="31"/>
      <c r="R2916" s="31"/>
      <c r="S2916" s="31"/>
      <c r="T2916" s="31"/>
      <c r="U2916" s="31" t="s">
        <v>19820</v>
      </c>
      <c r="V2916" s="31"/>
      <c r="W2916" s="31"/>
      <c r="X2916" s="31"/>
      <c r="Y2916" s="31"/>
      <c r="Z2916" s="31"/>
    </row>
    <row r="2917" ht="22.5" customHeight="1">
      <c r="A2917" s="30" t="s">
        <v>19821</v>
      </c>
      <c r="B2917" s="31" t="s">
        <v>19822</v>
      </c>
      <c r="C2917" s="33"/>
      <c r="D2917" s="31" t="s">
        <v>19823</v>
      </c>
      <c r="E2917" s="31" t="s">
        <v>19824</v>
      </c>
      <c r="F2917" s="31" t="s">
        <v>19825</v>
      </c>
      <c r="G2917" s="31" t="s">
        <v>29</v>
      </c>
      <c r="H2917" s="31" t="s">
        <v>142</v>
      </c>
      <c r="I2917" s="31" t="s">
        <v>925</v>
      </c>
      <c r="J2917" s="31" t="s">
        <v>84</v>
      </c>
      <c r="K2917" s="31" t="s">
        <v>85</v>
      </c>
      <c r="L2917" s="31" t="s">
        <v>86</v>
      </c>
      <c r="M2917" s="31" t="s">
        <v>41</v>
      </c>
      <c r="N2917" s="31" t="s">
        <v>120</v>
      </c>
      <c r="O2917" s="31"/>
      <c r="P2917" s="31" t="s">
        <v>8456</v>
      </c>
      <c r="Q2917" s="31"/>
      <c r="R2917" s="31" t="s">
        <v>93</v>
      </c>
      <c r="S2917" s="31" t="s">
        <v>776</v>
      </c>
      <c r="T2917" s="31" t="s">
        <v>19826</v>
      </c>
      <c r="U2917" s="31" t="s">
        <v>19827</v>
      </c>
      <c r="V2917" s="31" t="s">
        <v>19828</v>
      </c>
      <c r="W2917" s="31"/>
      <c r="X2917" s="31"/>
      <c r="Y2917" s="31" t="s">
        <v>19829</v>
      </c>
      <c r="Z2917" s="31"/>
    </row>
    <row r="2918" ht="22.5" customHeight="1">
      <c r="A2918" s="30" t="s">
        <v>19830</v>
      </c>
      <c r="B2918" s="31" t="s">
        <v>19831</v>
      </c>
      <c r="C2918" s="33"/>
      <c r="D2918" s="31" t="s">
        <v>19832</v>
      </c>
      <c r="E2918" s="31" t="s">
        <v>19833</v>
      </c>
      <c r="F2918" s="31"/>
      <c r="G2918" s="31" t="s">
        <v>35</v>
      </c>
      <c r="H2918" s="31" t="s">
        <v>142</v>
      </c>
      <c r="I2918" s="31" t="s">
        <v>119</v>
      </c>
      <c r="J2918" s="31" t="s">
        <v>84</v>
      </c>
      <c r="K2918" s="31"/>
      <c r="L2918" s="31"/>
      <c r="M2918" s="31" t="s">
        <v>152</v>
      </c>
      <c r="N2918" s="31" t="s">
        <v>153</v>
      </c>
      <c r="O2918" s="31"/>
      <c r="P2918" s="31"/>
      <c r="Q2918" s="31"/>
      <c r="R2918" s="31"/>
      <c r="S2918" s="31"/>
      <c r="T2918" s="31" t="s">
        <v>19834</v>
      </c>
      <c r="U2918" s="31" t="s">
        <v>19835</v>
      </c>
      <c r="V2918" s="31"/>
      <c r="W2918" s="31"/>
      <c r="X2918" s="31"/>
      <c r="Y2918" s="31"/>
      <c r="Z2918" s="31"/>
    </row>
    <row r="2919" ht="22.5" customHeight="1">
      <c r="A2919" s="30" t="s">
        <v>19836</v>
      </c>
      <c r="B2919" s="31" t="s">
        <v>19837</v>
      </c>
      <c r="C2919" s="33"/>
      <c r="D2919" s="31" t="s">
        <v>19838</v>
      </c>
      <c r="E2919" s="31" t="s">
        <v>19839</v>
      </c>
      <c r="F2919" s="31"/>
      <c r="G2919" s="31" t="s">
        <v>35</v>
      </c>
      <c r="H2919" s="31" t="s">
        <v>142</v>
      </c>
      <c r="I2919" s="31" t="s">
        <v>225</v>
      </c>
      <c r="J2919" s="31" t="s">
        <v>84</v>
      </c>
      <c r="K2919" s="31"/>
      <c r="L2919" s="31"/>
      <c r="M2919" s="39" t="s">
        <v>227</v>
      </c>
      <c r="N2919" s="31" t="s">
        <v>120</v>
      </c>
      <c r="O2919" s="31"/>
      <c r="P2919" s="31"/>
      <c r="Q2919" s="31"/>
      <c r="R2919" s="31"/>
      <c r="S2919" s="31"/>
      <c r="T2919" s="31" t="s">
        <v>19840</v>
      </c>
      <c r="U2919" s="31" t="s">
        <v>19841</v>
      </c>
      <c r="V2919" s="31"/>
      <c r="W2919" s="31"/>
      <c r="X2919" s="31"/>
      <c r="Y2919" s="31"/>
      <c r="Z2919" s="31"/>
    </row>
    <row r="2920" ht="22.5" customHeight="1">
      <c r="A2920" s="30" t="s">
        <v>19842</v>
      </c>
      <c r="B2920" s="31" t="s">
        <v>19843</v>
      </c>
      <c r="C2920" s="33"/>
      <c r="D2920" s="31" t="s">
        <v>19844</v>
      </c>
      <c r="E2920" s="31" t="s">
        <v>19845</v>
      </c>
      <c r="F2920" s="31"/>
      <c r="G2920" s="31"/>
      <c r="H2920" s="31" t="s">
        <v>82</v>
      </c>
      <c r="I2920" s="31"/>
      <c r="J2920" s="31"/>
      <c r="K2920" s="31"/>
      <c r="L2920" s="31"/>
      <c r="M2920" s="31"/>
      <c r="N2920" s="31"/>
      <c r="O2920" s="31"/>
      <c r="P2920" s="31"/>
      <c r="Q2920" s="31"/>
      <c r="R2920" s="31"/>
      <c r="S2920" s="31"/>
      <c r="T2920" s="31"/>
      <c r="U2920" s="31" t="s">
        <v>19846</v>
      </c>
      <c r="V2920" s="31"/>
      <c r="W2920" s="31"/>
      <c r="X2920" s="31"/>
      <c r="Y2920" s="31"/>
      <c r="Z2920" s="31"/>
    </row>
    <row r="2921" ht="22.5" customHeight="1">
      <c r="A2921" s="30" t="s">
        <v>19847</v>
      </c>
      <c r="B2921" s="31" t="s">
        <v>19848</v>
      </c>
      <c r="C2921" s="33"/>
      <c r="D2921" s="31" t="s">
        <v>19849</v>
      </c>
      <c r="E2921" s="31" t="s">
        <v>19850</v>
      </c>
      <c r="F2921" s="31" t="s">
        <v>19851</v>
      </c>
      <c r="G2921" s="31" t="s">
        <v>29</v>
      </c>
      <c r="H2921" s="31" t="s">
        <v>142</v>
      </c>
      <c r="I2921" s="31" t="s">
        <v>814</v>
      </c>
      <c r="J2921" s="31" t="s">
        <v>84</v>
      </c>
      <c r="K2921" s="31" t="s">
        <v>85</v>
      </c>
      <c r="L2921" s="31" t="s">
        <v>654</v>
      </c>
      <c r="M2921" s="31" t="s">
        <v>41</v>
      </c>
      <c r="N2921" s="31" t="s">
        <v>120</v>
      </c>
      <c r="O2921" s="31"/>
      <c r="P2921" s="31" t="s">
        <v>10807</v>
      </c>
      <c r="Q2921" s="30" t="s">
        <v>19852</v>
      </c>
      <c r="R2921" s="31" t="s">
        <v>93</v>
      </c>
      <c r="S2921" s="31" t="s">
        <v>842</v>
      </c>
      <c r="T2921" s="31" t="s">
        <v>19853</v>
      </c>
      <c r="U2921" s="31" t="s">
        <v>19854</v>
      </c>
      <c r="V2921" s="31"/>
      <c r="W2921" s="31"/>
      <c r="X2921" s="31"/>
      <c r="Y2921" s="31"/>
      <c r="Z2921" s="31"/>
    </row>
    <row r="2922" ht="22.5" customHeight="1">
      <c r="A2922" s="30" t="s">
        <v>19855</v>
      </c>
      <c r="B2922" s="39" t="s">
        <v>19856</v>
      </c>
      <c r="C2922" s="32" t="s">
        <v>1</v>
      </c>
      <c r="D2922" s="31" t="s">
        <v>19857</v>
      </c>
      <c r="E2922" s="31" t="s">
        <v>19858</v>
      </c>
      <c r="F2922" s="31" t="s">
        <v>19859</v>
      </c>
      <c r="G2922" s="31" t="s">
        <v>29</v>
      </c>
      <c r="H2922" s="31" t="s">
        <v>142</v>
      </c>
      <c r="I2922" s="31" t="s">
        <v>2210</v>
      </c>
      <c r="J2922" s="31" t="s">
        <v>84</v>
      </c>
      <c r="K2922" s="31" t="s">
        <v>173</v>
      </c>
      <c r="L2922" s="31" t="s">
        <v>226</v>
      </c>
      <c r="M2922" s="31" t="s">
        <v>210</v>
      </c>
      <c r="N2922" s="31" t="s">
        <v>152</v>
      </c>
      <c r="O2922" s="31"/>
      <c r="P2922" s="31"/>
      <c r="Q2922" s="31"/>
      <c r="R2922" s="31" t="s">
        <v>93</v>
      </c>
      <c r="S2922" s="31" t="s">
        <v>94</v>
      </c>
      <c r="T2922" s="31" t="s">
        <v>19860</v>
      </c>
      <c r="U2922" s="31" t="s">
        <v>19861</v>
      </c>
      <c r="V2922" s="31"/>
      <c r="W2922" s="31"/>
      <c r="X2922" s="31"/>
      <c r="Y2922" s="31"/>
      <c r="Z2922" s="31"/>
    </row>
    <row r="2923" ht="22.5" customHeight="1">
      <c r="A2923" s="30" t="s">
        <v>19862</v>
      </c>
      <c r="B2923" s="39" t="s">
        <v>19863</v>
      </c>
      <c r="C2923" s="33"/>
      <c r="D2923" s="31" t="s">
        <v>19864</v>
      </c>
      <c r="E2923" s="31" t="s">
        <v>19865</v>
      </c>
      <c r="F2923" s="31"/>
      <c r="G2923" s="31" t="s">
        <v>29</v>
      </c>
      <c r="H2923" s="31" t="s">
        <v>142</v>
      </c>
      <c r="I2923" s="31" t="s">
        <v>725</v>
      </c>
      <c r="J2923" s="31" t="s">
        <v>84</v>
      </c>
      <c r="K2923" s="31"/>
      <c r="L2923" s="31"/>
      <c r="M2923" s="31" t="s">
        <v>52</v>
      </c>
      <c r="N2923" s="31" t="s">
        <v>144</v>
      </c>
      <c r="O2923" s="31"/>
      <c r="P2923" s="31"/>
      <c r="Q2923" s="31"/>
      <c r="R2923" s="31"/>
      <c r="S2923" s="31"/>
      <c r="T2923" s="31" t="s">
        <v>19866</v>
      </c>
      <c r="U2923" s="31" t="s">
        <v>19861</v>
      </c>
      <c r="V2923" s="31"/>
      <c r="W2923" s="31"/>
      <c r="X2923" s="31"/>
      <c r="Y2923" s="31"/>
      <c r="Z2923" s="31"/>
    </row>
    <row r="2924" ht="22.5" customHeight="1">
      <c r="A2924" s="30" t="s">
        <v>19867</v>
      </c>
      <c r="B2924" s="31" t="s">
        <v>3203</v>
      </c>
      <c r="C2924" s="33"/>
      <c r="D2924" s="31" t="s">
        <v>19868</v>
      </c>
      <c r="E2924" s="31" t="s">
        <v>19869</v>
      </c>
      <c r="F2924" s="31" t="s">
        <v>19870</v>
      </c>
      <c r="G2924" s="31" t="s">
        <v>29</v>
      </c>
      <c r="H2924" s="31" t="s">
        <v>142</v>
      </c>
      <c r="I2924" s="31" t="s">
        <v>1151</v>
      </c>
      <c r="J2924" s="31" t="s">
        <v>84</v>
      </c>
      <c r="K2924" s="31" t="s">
        <v>85</v>
      </c>
      <c r="L2924" s="31" t="s">
        <v>280</v>
      </c>
      <c r="M2924" s="31" t="s">
        <v>52</v>
      </c>
      <c r="N2924" s="31" t="s">
        <v>144</v>
      </c>
      <c r="O2924" s="31"/>
      <c r="P2924" s="31" t="s">
        <v>281</v>
      </c>
      <c r="Q2924" s="31"/>
      <c r="R2924" s="31" t="s">
        <v>93</v>
      </c>
      <c r="S2924" s="31" t="s">
        <v>94</v>
      </c>
      <c r="T2924" s="31" t="s">
        <v>19871</v>
      </c>
      <c r="U2924" s="31" t="s">
        <v>19872</v>
      </c>
      <c r="V2924" s="30" t="s">
        <v>19873</v>
      </c>
      <c r="W2924" s="31"/>
      <c r="X2924" s="31"/>
      <c r="Y2924" s="31"/>
      <c r="Z2924" s="31"/>
    </row>
    <row r="2925" ht="22.5" customHeight="1">
      <c r="A2925" s="30" t="s">
        <v>19874</v>
      </c>
      <c r="B2925" s="39" t="s">
        <v>19875</v>
      </c>
      <c r="C2925" s="33"/>
      <c r="D2925" s="31" t="s">
        <v>19876</v>
      </c>
      <c r="E2925" s="31" t="s">
        <v>19877</v>
      </c>
      <c r="F2925" s="31" t="s">
        <v>19878</v>
      </c>
      <c r="G2925" s="31" t="s">
        <v>29</v>
      </c>
      <c r="H2925" s="31" t="s">
        <v>142</v>
      </c>
      <c r="I2925" s="31" t="s">
        <v>319</v>
      </c>
      <c r="J2925" s="31" t="s">
        <v>84</v>
      </c>
      <c r="K2925" s="31" t="s">
        <v>85</v>
      </c>
      <c r="L2925" s="31" t="s">
        <v>280</v>
      </c>
      <c r="M2925" s="39" t="s">
        <v>227</v>
      </c>
      <c r="N2925" s="39" t="s">
        <v>228</v>
      </c>
      <c r="O2925" s="31"/>
      <c r="P2925" s="31"/>
      <c r="Q2925" s="30" t="s">
        <v>19879</v>
      </c>
      <c r="R2925" s="31" t="s">
        <v>93</v>
      </c>
      <c r="S2925" s="31" t="s">
        <v>842</v>
      </c>
      <c r="T2925" s="31" t="s">
        <v>19880</v>
      </c>
      <c r="U2925" s="31" t="s">
        <v>19881</v>
      </c>
      <c r="V2925" s="31"/>
      <c r="W2925" s="31"/>
      <c r="X2925" s="31"/>
      <c r="Y2925" s="31"/>
      <c r="Z2925" s="31"/>
    </row>
    <row r="2926" ht="22.5" customHeight="1">
      <c r="A2926" s="30" t="s">
        <v>19882</v>
      </c>
      <c r="B2926" s="39" t="s">
        <v>1268</v>
      </c>
      <c r="C2926" s="32" t="s">
        <v>10</v>
      </c>
      <c r="D2926" s="31" t="s">
        <v>19883</v>
      </c>
      <c r="E2926" s="31" t="s">
        <v>19884</v>
      </c>
      <c r="F2926" s="31" t="s">
        <v>19885</v>
      </c>
      <c r="G2926" s="31" t="s">
        <v>29</v>
      </c>
      <c r="H2926" s="31" t="s">
        <v>142</v>
      </c>
      <c r="I2926" s="31" t="s">
        <v>1722</v>
      </c>
      <c r="J2926" s="31" t="s">
        <v>84</v>
      </c>
      <c r="K2926" s="31" t="s">
        <v>107</v>
      </c>
      <c r="L2926" s="31" t="s">
        <v>226</v>
      </c>
      <c r="M2926" s="31" t="s">
        <v>88</v>
      </c>
      <c r="N2926" s="31" t="s">
        <v>144</v>
      </c>
      <c r="O2926" s="31"/>
      <c r="P2926" s="31" t="s">
        <v>91</v>
      </c>
      <c r="Q2926" s="30" t="s">
        <v>19886</v>
      </c>
      <c r="R2926" s="31" t="s">
        <v>93</v>
      </c>
      <c r="S2926" s="31" t="s">
        <v>4346</v>
      </c>
      <c r="T2926" s="31" t="s">
        <v>19887</v>
      </c>
      <c r="U2926" s="31" t="s">
        <v>19881</v>
      </c>
      <c r="V2926" s="31" t="s">
        <v>19888</v>
      </c>
      <c r="W2926" s="31"/>
      <c r="X2926" s="31" t="s">
        <v>2899</v>
      </c>
      <c r="Y2926" s="31"/>
      <c r="Z2926" s="31" t="s">
        <v>19889</v>
      </c>
    </row>
    <row r="2927" ht="22.5" customHeight="1">
      <c r="A2927" s="30" t="s">
        <v>19890</v>
      </c>
      <c r="B2927" s="31" t="s">
        <v>19891</v>
      </c>
      <c r="C2927" s="33"/>
      <c r="D2927" s="31" t="s">
        <v>19892</v>
      </c>
      <c r="E2927" s="31" t="s">
        <v>19893</v>
      </c>
      <c r="F2927" s="31" t="s">
        <v>19894</v>
      </c>
      <c r="G2927" s="31" t="s">
        <v>29</v>
      </c>
      <c r="H2927" s="31" t="s">
        <v>142</v>
      </c>
      <c r="I2927" s="31" t="s">
        <v>850</v>
      </c>
      <c r="J2927" s="31" t="s">
        <v>84</v>
      </c>
      <c r="K2927" s="31" t="s">
        <v>107</v>
      </c>
      <c r="L2927" s="31" t="s">
        <v>86</v>
      </c>
      <c r="M2927" s="31" t="s">
        <v>152</v>
      </c>
      <c r="N2927" s="31" t="s">
        <v>153</v>
      </c>
      <c r="O2927" s="31"/>
      <c r="P2927" s="31" t="s">
        <v>3691</v>
      </c>
      <c r="Q2927" s="31"/>
      <c r="R2927" s="31" t="s">
        <v>93</v>
      </c>
      <c r="S2927" s="31" t="s">
        <v>94</v>
      </c>
      <c r="T2927" s="31" t="s">
        <v>19895</v>
      </c>
      <c r="U2927" s="31" t="s">
        <v>19896</v>
      </c>
      <c r="V2927" s="30" t="s">
        <v>19897</v>
      </c>
      <c r="W2927" s="31"/>
      <c r="X2927" s="31"/>
      <c r="Y2927" s="31"/>
      <c r="Z2927" s="31"/>
    </row>
    <row r="2928" ht="22.5" customHeight="1">
      <c r="A2928" s="30" t="s">
        <v>19898</v>
      </c>
      <c r="B2928" s="31" t="s">
        <v>19899</v>
      </c>
      <c r="C2928" s="33"/>
      <c r="D2928" s="31" t="s">
        <v>19900</v>
      </c>
      <c r="E2928" s="31" t="s">
        <v>19901</v>
      </c>
      <c r="F2928" s="31" t="s">
        <v>19902</v>
      </c>
      <c r="G2928" s="31" t="s">
        <v>29</v>
      </c>
      <c r="H2928" s="31" t="s">
        <v>142</v>
      </c>
      <c r="I2928" s="31" t="s">
        <v>1834</v>
      </c>
      <c r="J2928" s="31" t="s">
        <v>84</v>
      </c>
      <c r="K2928" s="31" t="s">
        <v>173</v>
      </c>
      <c r="L2928" s="31" t="s">
        <v>131</v>
      </c>
      <c r="M2928" s="31" t="s">
        <v>542</v>
      </c>
      <c r="N2928" s="31" t="s">
        <v>210</v>
      </c>
      <c r="O2928" s="31"/>
      <c r="P2928" s="31" t="s">
        <v>320</v>
      </c>
      <c r="Q2928" s="31"/>
      <c r="R2928" s="31" t="s">
        <v>93</v>
      </c>
      <c r="S2928" s="31" t="s">
        <v>94</v>
      </c>
      <c r="T2928" s="31" t="s">
        <v>19903</v>
      </c>
      <c r="U2928" s="31" t="s">
        <v>19904</v>
      </c>
      <c r="V2928" s="30" t="s">
        <v>19905</v>
      </c>
      <c r="W2928" s="31"/>
      <c r="X2928" s="31"/>
      <c r="Y2928" s="31"/>
      <c r="Z2928" s="31"/>
    </row>
    <row r="2929" ht="22.5" customHeight="1">
      <c r="A2929" s="30" t="s">
        <v>19906</v>
      </c>
      <c r="B2929" s="31" t="s">
        <v>19907</v>
      </c>
      <c r="C2929" s="33"/>
      <c r="D2929" s="31" t="s">
        <v>19908</v>
      </c>
      <c r="E2929" s="31" t="s">
        <v>19909</v>
      </c>
      <c r="F2929" s="31"/>
      <c r="G2929" s="31" t="s">
        <v>29</v>
      </c>
      <c r="H2929" s="31" t="s">
        <v>142</v>
      </c>
      <c r="I2929" s="31"/>
      <c r="J2929" s="31"/>
      <c r="K2929" s="31"/>
      <c r="L2929" s="31"/>
      <c r="M2929" s="31"/>
      <c r="N2929" s="31"/>
      <c r="O2929" s="31"/>
      <c r="P2929" s="31"/>
      <c r="Q2929" s="31"/>
      <c r="R2929" s="31"/>
      <c r="S2929" s="31"/>
      <c r="T2929" s="31" t="s">
        <v>19910</v>
      </c>
      <c r="U2929" s="31" t="s">
        <v>19911</v>
      </c>
      <c r="V2929" s="31"/>
      <c r="W2929" s="31"/>
      <c r="X2929" s="31"/>
      <c r="Y2929" s="31"/>
      <c r="Z2929" s="31"/>
    </row>
    <row r="2930" ht="22.5" customHeight="1">
      <c r="A2930" s="30" t="s">
        <v>19912</v>
      </c>
      <c r="B2930" s="31" t="s">
        <v>19913</v>
      </c>
      <c r="C2930" s="33"/>
      <c r="D2930" s="31" t="s">
        <v>19914</v>
      </c>
      <c r="E2930" s="31" t="s">
        <v>19915</v>
      </c>
      <c r="F2930" s="31"/>
      <c r="G2930" s="31" t="s">
        <v>29</v>
      </c>
      <c r="H2930" s="31" t="s">
        <v>142</v>
      </c>
      <c r="I2930" s="31"/>
      <c r="J2930" s="31"/>
      <c r="K2930" s="31"/>
      <c r="L2930" s="31"/>
      <c r="M2930" s="31"/>
      <c r="N2930" s="31"/>
      <c r="O2930" s="31"/>
      <c r="P2930" s="31"/>
      <c r="Q2930" s="31"/>
      <c r="R2930" s="31"/>
      <c r="S2930" s="31"/>
      <c r="T2930" s="31" t="s">
        <v>19916</v>
      </c>
      <c r="U2930" s="31" t="s">
        <v>19917</v>
      </c>
      <c r="V2930" s="31"/>
      <c r="W2930" s="31"/>
      <c r="X2930" s="31"/>
      <c r="Y2930" s="31"/>
      <c r="Z2930" s="31"/>
    </row>
    <row r="2931" ht="22.5" customHeight="1">
      <c r="A2931" s="30" t="s">
        <v>19918</v>
      </c>
      <c r="B2931" s="31" t="s">
        <v>9503</v>
      </c>
      <c r="C2931" s="33"/>
      <c r="D2931" s="31" t="s">
        <v>19919</v>
      </c>
      <c r="E2931" s="31" t="s">
        <v>19920</v>
      </c>
      <c r="F2931" s="31" t="s">
        <v>19921</v>
      </c>
      <c r="G2931" s="31" t="s">
        <v>29</v>
      </c>
      <c r="H2931" s="31" t="s">
        <v>142</v>
      </c>
      <c r="I2931" s="31" t="s">
        <v>5598</v>
      </c>
      <c r="J2931" s="31" t="s">
        <v>84</v>
      </c>
      <c r="K2931" s="31" t="s">
        <v>85</v>
      </c>
      <c r="L2931" s="31" t="s">
        <v>86</v>
      </c>
      <c r="M2931" s="31" t="s">
        <v>52</v>
      </c>
      <c r="N2931" s="31" t="s">
        <v>144</v>
      </c>
      <c r="O2931" s="31"/>
      <c r="P2931" s="31" t="s">
        <v>4335</v>
      </c>
      <c r="Q2931" s="31"/>
      <c r="R2931" s="31" t="s">
        <v>93</v>
      </c>
      <c r="S2931" s="31" t="s">
        <v>94</v>
      </c>
      <c r="T2931" s="31" t="s">
        <v>19922</v>
      </c>
      <c r="U2931" s="31" t="s">
        <v>19923</v>
      </c>
      <c r="V2931" s="31" t="s">
        <v>19924</v>
      </c>
      <c r="W2931" s="31"/>
      <c r="X2931" s="31"/>
      <c r="Y2931" s="31"/>
      <c r="Z2931" s="31"/>
    </row>
    <row r="2932" ht="22.5" customHeight="1">
      <c r="A2932" s="30" t="s">
        <v>19925</v>
      </c>
      <c r="B2932" s="31" t="s">
        <v>19926</v>
      </c>
      <c r="C2932" s="33"/>
      <c r="D2932" s="31" t="s">
        <v>19927</v>
      </c>
      <c r="E2932" s="31" t="s">
        <v>19928</v>
      </c>
      <c r="F2932" s="31"/>
      <c r="G2932" s="31" t="s">
        <v>29</v>
      </c>
      <c r="H2932" s="31" t="s">
        <v>142</v>
      </c>
      <c r="I2932" s="31" t="s">
        <v>209</v>
      </c>
      <c r="J2932" s="31" t="s">
        <v>84</v>
      </c>
      <c r="K2932" s="31" t="s">
        <v>85</v>
      </c>
      <c r="L2932" s="31" t="s">
        <v>280</v>
      </c>
      <c r="M2932" s="31" t="s">
        <v>41</v>
      </c>
      <c r="N2932" s="31" t="s">
        <v>144</v>
      </c>
      <c r="O2932" s="31"/>
      <c r="P2932" s="31"/>
      <c r="Q2932" s="31"/>
      <c r="R2932" s="31"/>
      <c r="S2932" s="31"/>
      <c r="T2932" s="31" t="s">
        <v>19929</v>
      </c>
      <c r="U2932" s="31" t="s">
        <v>19930</v>
      </c>
      <c r="V2932" s="31"/>
      <c r="W2932" s="31"/>
      <c r="X2932" s="31"/>
      <c r="Y2932" s="31"/>
      <c r="Z2932" s="31"/>
    </row>
    <row r="2933" ht="22.5" customHeight="1">
      <c r="A2933" s="30" t="s">
        <v>19931</v>
      </c>
      <c r="B2933" s="31" t="s">
        <v>19932</v>
      </c>
      <c r="C2933" s="33"/>
      <c r="D2933" s="31" t="s">
        <v>19933</v>
      </c>
      <c r="E2933" s="31" t="s">
        <v>19934</v>
      </c>
      <c r="F2933" s="31"/>
      <c r="G2933" s="31" t="s">
        <v>29</v>
      </c>
      <c r="H2933" s="31" t="s">
        <v>142</v>
      </c>
      <c r="I2933" s="31" t="s">
        <v>119</v>
      </c>
      <c r="J2933" s="31" t="s">
        <v>84</v>
      </c>
      <c r="K2933" s="31"/>
      <c r="L2933" s="31"/>
      <c r="M2933" s="31" t="s">
        <v>52</v>
      </c>
      <c r="N2933" s="31" t="s">
        <v>144</v>
      </c>
      <c r="O2933" s="31"/>
      <c r="P2933" s="31"/>
      <c r="Q2933" s="31"/>
      <c r="R2933" s="31"/>
      <c r="S2933" s="31"/>
      <c r="T2933" s="31" t="s">
        <v>19935</v>
      </c>
      <c r="U2933" s="31" t="s">
        <v>19936</v>
      </c>
      <c r="V2933" s="31"/>
      <c r="W2933" s="31"/>
      <c r="X2933" s="31"/>
      <c r="Y2933" s="31"/>
      <c r="Z2933" s="31"/>
    </row>
    <row r="2934" ht="22.5" customHeight="1">
      <c r="A2934" s="30" t="s">
        <v>19937</v>
      </c>
      <c r="B2934" s="31" t="s">
        <v>19938</v>
      </c>
      <c r="C2934" s="33"/>
      <c r="D2934" s="31" t="s">
        <v>19939</v>
      </c>
      <c r="E2934" s="31" t="s">
        <v>19940</v>
      </c>
      <c r="F2934" s="31"/>
      <c r="G2934" s="31" t="s">
        <v>29</v>
      </c>
      <c r="H2934" s="31" t="s">
        <v>142</v>
      </c>
      <c r="I2934" s="31" t="s">
        <v>444</v>
      </c>
      <c r="J2934" s="31" t="s">
        <v>84</v>
      </c>
      <c r="K2934" s="31"/>
      <c r="L2934" s="31"/>
      <c r="M2934" s="31" t="s">
        <v>185</v>
      </c>
      <c r="N2934" s="31" t="s">
        <v>41</v>
      </c>
      <c r="O2934" s="31"/>
      <c r="P2934" s="31"/>
      <c r="Q2934" s="31"/>
      <c r="R2934" s="31"/>
      <c r="S2934" s="31"/>
      <c r="T2934" s="31" t="s">
        <v>19941</v>
      </c>
      <c r="U2934" s="31" t="s">
        <v>19942</v>
      </c>
      <c r="V2934" s="31"/>
      <c r="W2934" s="31"/>
      <c r="X2934" s="31"/>
      <c r="Y2934" s="31"/>
      <c r="Z2934" s="31"/>
    </row>
    <row r="2935" ht="22.5" customHeight="1">
      <c r="A2935" s="30" t="s">
        <v>19943</v>
      </c>
      <c r="B2935" s="39" t="s">
        <v>19944</v>
      </c>
      <c r="C2935" s="33"/>
      <c r="D2935" s="31" t="s">
        <v>19945</v>
      </c>
      <c r="E2935" s="31" t="s">
        <v>19946</v>
      </c>
      <c r="F2935" s="31"/>
      <c r="G2935" s="31" t="s">
        <v>29</v>
      </c>
      <c r="H2935" s="31" t="s">
        <v>142</v>
      </c>
      <c r="I2935" s="31"/>
      <c r="J2935" s="31"/>
      <c r="K2935" s="31"/>
      <c r="L2935" s="31"/>
      <c r="M2935" s="31"/>
      <c r="N2935" s="31"/>
      <c r="O2935" s="31"/>
      <c r="P2935" s="31"/>
      <c r="Q2935" s="31"/>
      <c r="R2935" s="31"/>
      <c r="S2935" s="31"/>
      <c r="T2935" s="31" t="s">
        <v>19947</v>
      </c>
      <c r="U2935" s="31" t="s">
        <v>19948</v>
      </c>
      <c r="V2935" s="31"/>
      <c r="W2935" s="31"/>
      <c r="X2935" s="31"/>
      <c r="Y2935" s="31"/>
      <c r="Z2935" s="31"/>
    </row>
    <row r="2936" ht="22.5" customHeight="1">
      <c r="A2936" s="30" t="s">
        <v>19949</v>
      </c>
      <c r="B2936" s="39" t="s">
        <v>19950</v>
      </c>
      <c r="C2936" s="33"/>
      <c r="D2936" s="31" t="s">
        <v>19951</v>
      </c>
      <c r="E2936" s="31" t="s">
        <v>19952</v>
      </c>
      <c r="F2936" s="31" t="s">
        <v>19953</v>
      </c>
      <c r="G2936" s="31" t="s">
        <v>29</v>
      </c>
      <c r="H2936" s="31" t="s">
        <v>142</v>
      </c>
      <c r="I2936" s="31" t="s">
        <v>1073</v>
      </c>
      <c r="J2936" s="31" t="s">
        <v>84</v>
      </c>
      <c r="K2936" s="31" t="s">
        <v>173</v>
      </c>
      <c r="L2936" s="31" t="s">
        <v>280</v>
      </c>
      <c r="M2936" s="31" t="s">
        <v>344</v>
      </c>
      <c r="N2936" s="31" t="s">
        <v>190</v>
      </c>
      <c r="O2936" s="31"/>
      <c r="P2936" s="31" t="s">
        <v>926</v>
      </c>
      <c r="Q2936" s="31"/>
      <c r="R2936" s="31" t="s">
        <v>93</v>
      </c>
      <c r="S2936" s="31" t="s">
        <v>94</v>
      </c>
      <c r="T2936" s="31" t="s">
        <v>19954</v>
      </c>
      <c r="U2936" s="31" t="s">
        <v>19948</v>
      </c>
      <c r="V2936" s="31"/>
      <c r="W2936" s="31"/>
      <c r="X2936" s="31"/>
      <c r="Y2936" s="31"/>
      <c r="Z2936" s="31"/>
    </row>
    <row r="2937" ht="22.5" customHeight="1">
      <c r="A2937" s="30" t="s">
        <v>19955</v>
      </c>
      <c r="B2937" s="31" t="s">
        <v>19956</v>
      </c>
      <c r="C2937" s="33"/>
      <c r="D2937" s="31" t="s">
        <v>19957</v>
      </c>
      <c r="E2937" s="31" t="s">
        <v>19958</v>
      </c>
      <c r="F2937" s="31"/>
      <c r="G2937" s="31" t="s">
        <v>29</v>
      </c>
      <c r="H2937" s="31" t="s">
        <v>142</v>
      </c>
      <c r="I2937" s="31" t="s">
        <v>9614</v>
      </c>
      <c r="J2937" s="31" t="s">
        <v>84</v>
      </c>
      <c r="K2937" s="31" t="s">
        <v>173</v>
      </c>
      <c r="L2937" s="31" t="s">
        <v>280</v>
      </c>
      <c r="M2937" s="31" t="s">
        <v>41</v>
      </c>
      <c r="N2937" s="31" t="s">
        <v>120</v>
      </c>
      <c r="O2937" s="31"/>
      <c r="P2937" s="31" t="s">
        <v>5175</v>
      </c>
      <c r="Q2937" s="31"/>
      <c r="R2937" s="31"/>
      <c r="S2937" s="31"/>
      <c r="T2937" s="31" t="s">
        <v>19959</v>
      </c>
      <c r="U2937" s="31" t="s">
        <v>19960</v>
      </c>
      <c r="V2937" s="30" t="s">
        <v>19961</v>
      </c>
      <c r="W2937" s="31"/>
      <c r="X2937" s="31"/>
      <c r="Y2937" s="31"/>
      <c r="Z2937" s="31"/>
    </row>
    <row r="2938" ht="22.5" customHeight="1">
      <c r="A2938" s="30" t="s">
        <v>19962</v>
      </c>
      <c r="B2938" s="31" t="s">
        <v>19963</v>
      </c>
      <c r="C2938" s="33"/>
      <c r="D2938" s="31" t="s">
        <v>19964</v>
      </c>
      <c r="E2938" s="31" t="s">
        <v>19965</v>
      </c>
      <c r="F2938" s="31" t="s">
        <v>19966</v>
      </c>
      <c r="G2938" s="31" t="s">
        <v>29</v>
      </c>
      <c r="H2938" s="31" t="s">
        <v>142</v>
      </c>
      <c r="I2938" s="31" t="s">
        <v>143</v>
      </c>
      <c r="J2938" s="31" t="s">
        <v>84</v>
      </c>
      <c r="K2938" s="31" t="s">
        <v>85</v>
      </c>
      <c r="L2938" s="31" t="s">
        <v>280</v>
      </c>
      <c r="M2938" s="31" t="s">
        <v>108</v>
      </c>
      <c r="N2938" s="31" t="s">
        <v>101</v>
      </c>
      <c r="O2938" s="31"/>
      <c r="P2938" s="31" t="s">
        <v>492</v>
      </c>
      <c r="Q2938" s="31"/>
      <c r="R2938" s="31" t="s">
        <v>93</v>
      </c>
      <c r="S2938" s="31" t="s">
        <v>94</v>
      </c>
      <c r="T2938" s="31" t="s">
        <v>19967</v>
      </c>
      <c r="U2938" s="31" t="s">
        <v>19968</v>
      </c>
      <c r="V2938" s="31"/>
      <c r="W2938" s="31"/>
      <c r="X2938" s="31"/>
      <c r="Y2938" s="31"/>
      <c r="Z2938" s="31"/>
    </row>
    <row r="2939" ht="22.5" customHeight="1">
      <c r="A2939" s="30" t="s">
        <v>19969</v>
      </c>
      <c r="B2939" s="31" t="s">
        <v>19970</v>
      </c>
      <c r="C2939" s="33"/>
      <c r="D2939" s="31" t="s">
        <v>19971</v>
      </c>
      <c r="E2939" s="31" t="s">
        <v>19972</v>
      </c>
      <c r="F2939" s="31" t="s">
        <v>19973</v>
      </c>
      <c r="G2939" s="31" t="s">
        <v>29</v>
      </c>
      <c r="H2939" s="31" t="s">
        <v>142</v>
      </c>
      <c r="I2939" s="31" t="s">
        <v>19974</v>
      </c>
      <c r="J2939" s="31" t="s">
        <v>84</v>
      </c>
      <c r="K2939" s="31" t="s">
        <v>85</v>
      </c>
      <c r="L2939" s="31" t="s">
        <v>86</v>
      </c>
      <c r="M2939" s="31" t="s">
        <v>101</v>
      </c>
      <c r="N2939" s="31" t="s">
        <v>155</v>
      </c>
      <c r="O2939" s="31"/>
      <c r="P2939" s="31" t="s">
        <v>503</v>
      </c>
      <c r="Q2939" s="31"/>
      <c r="R2939" s="31"/>
      <c r="S2939" s="31"/>
      <c r="T2939" s="31" t="s">
        <v>19975</v>
      </c>
      <c r="U2939" s="31" t="s">
        <v>19976</v>
      </c>
      <c r="V2939" s="31"/>
      <c r="W2939" s="31"/>
      <c r="X2939" s="31"/>
      <c r="Y2939" s="31"/>
      <c r="Z2939" s="31"/>
    </row>
    <row r="2940" ht="22.5" customHeight="1">
      <c r="A2940" s="30" t="s">
        <v>19977</v>
      </c>
      <c r="B2940" s="31" t="s">
        <v>408</v>
      </c>
      <c r="C2940" s="32" t="s">
        <v>0</v>
      </c>
      <c r="D2940" s="31" t="s">
        <v>19978</v>
      </c>
      <c r="E2940" s="31" t="s">
        <v>19979</v>
      </c>
      <c r="F2940" s="31" t="s">
        <v>19980</v>
      </c>
      <c r="G2940" s="31" t="s">
        <v>29</v>
      </c>
      <c r="H2940" s="31" t="s">
        <v>142</v>
      </c>
      <c r="I2940" s="31" t="s">
        <v>935</v>
      </c>
      <c r="J2940" s="31" t="s">
        <v>84</v>
      </c>
      <c r="K2940" s="31" t="s">
        <v>85</v>
      </c>
      <c r="L2940" s="31" t="s">
        <v>280</v>
      </c>
      <c r="M2940" s="31" t="s">
        <v>120</v>
      </c>
      <c r="N2940" s="31" t="s">
        <v>88</v>
      </c>
      <c r="O2940" s="31"/>
      <c r="P2940" s="31" t="s">
        <v>628</v>
      </c>
      <c r="Q2940" s="30" t="s">
        <v>19981</v>
      </c>
      <c r="R2940" s="31" t="s">
        <v>93</v>
      </c>
      <c r="S2940" s="31" t="s">
        <v>842</v>
      </c>
      <c r="T2940" s="31" t="s">
        <v>19982</v>
      </c>
      <c r="U2940" s="31" t="s">
        <v>19983</v>
      </c>
      <c r="V2940" s="30" t="s">
        <v>19984</v>
      </c>
      <c r="W2940" s="31"/>
      <c r="X2940" s="31"/>
      <c r="Y2940" s="31"/>
      <c r="Z2940" s="31"/>
    </row>
    <row r="2941" ht="22.5" customHeight="1">
      <c r="A2941" s="30" t="s">
        <v>19985</v>
      </c>
      <c r="B2941" s="31" t="s">
        <v>19986</v>
      </c>
      <c r="C2941" s="33"/>
      <c r="D2941" s="31" t="s">
        <v>19987</v>
      </c>
      <c r="E2941" s="31" t="s">
        <v>19988</v>
      </c>
      <c r="F2941" s="31"/>
      <c r="G2941" s="31" t="s">
        <v>29</v>
      </c>
      <c r="H2941" s="31" t="s">
        <v>142</v>
      </c>
      <c r="I2941" s="31" t="s">
        <v>143</v>
      </c>
      <c r="J2941" s="31" t="s">
        <v>377</v>
      </c>
      <c r="K2941" s="31" t="s">
        <v>173</v>
      </c>
      <c r="L2941" s="31" t="s">
        <v>226</v>
      </c>
      <c r="M2941" s="31" t="s">
        <v>41</v>
      </c>
      <c r="N2941" s="31" t="s">
        <v>120</v>
      </c>
      <c r="O2941" s="31"/>
      <c r="P2941" s="31" t="s">
        <v>281</v>
      </c>
      <c r="Q2941" s="31"/>
      <c r="R2941" s="31"/>
      <c r="S2941" s="31"/>
      <c r="T2941" s="31" t="s">
        <v>19989</v>
      </c>
      <c r="U2941" s="31" t="s">
        <v>19990</v>
      </c>
      <c r="V2941" s="31"/>
      <c r="W2941" s="31"/>
      <c r="X2941" s="31"/>
      <c r="Y2941" s="31"/>
      <c r="Z2941" s="31"/>
    </row>
    <row r="2942" ht="22.5" customHeight="1">
      <c r="A2942" s="30" t="s">
        <v>19991</v>
      </c>
      <c r="B2942" s="31" t="s">
        <v>19992</v>
      </c>
      <c r="C2942" s="33"/>
      <c r="D2942" s="31" t="s">
        <v>19993</v>
      </c>
      <c r="E2942" s="31" t="s">
        <v>19994</v>
      </c>
      <c r="F2942" s="31"/>
      <c r="G2942" s="31" t="s">
        <v>30</v>
      </c>
      <c r="H2942" s="31" t="s">
        <v>142</v>
      </c>
      <c r="I2942" s="31" t="s">
        <v>1722</v>
      </c>
      <c r="J2942" s="31" t="s">
        <v>84</v>
      </c>
      <c r="K2942" s="31"/>
      <c r="L2942" s="31"/>
      <c r="M2942" s="31" t="s">
        <v>41</v>
      </c>
      <c r="N2942" s="31" t="s">
        <v>120</v>
      </c>
      <c r="O2942" s="31"/>
      <c r="P2942" s="31"/>
      <c r="Q2942" s="31"/>
      <c r="R2942" s="31"/>
      <c r="S2942" s="31"/>
      <c r="T2942" s="31" t="s">
        <v>19995</v>
      </c>
      <c r="U2942" s="31" t="s">
        <v>19996</v>
      </c>
      <c r="V2942" s="31"/>
      <c r="W2942" s="31"/>
      <c r="X2942" s="31"/>
      <c r="Y2942" s="31"/>
      <c r="Z2942" s="31"/>
    </row>
    <row r="2943" ht="22.5" customHeight="1">
      <c r="A2943" s="30" t="s">
        <v>19997</v>
      </c>
      <c r="B2943" s="31" t="s">
        <v>421</v>
      </c>
      <c r="C2943" s="32"/>
      <c r="D2943" s="31" t="s">
        <v>19998</v>
      </c>
      <c r="E2943" s="31" t="s">
        <v>19999</v>
      </c>
      <c r="F2943" s="31" t="s">
        <v>20000</v>
      </c>
      <c r="G2943" s="31" t="s">
        <v>30</v>
      </c>
      <c r="H2943" s="31" t="s">
        <v>142</v>
      </c>
      <c r="I2943" s="31" t="s">
        <v>2296</v>
      </c>
      <c r="J2943" s="31" t="s">
        <v>84</v>
      </c>
      <c r="K2943" s="31" t="s">
        <v>173</v>
      </c>
      <c r="L2943" s="31" t="s">
        <v>226</v>
      </c>
      <c r="M2943" s="31" t="s">
        <v>41</v>
      </c>
      <c r="N2943" s="31" t="s">
        <v>120</v>
      </c>
      <c r="O2943" s="31" t="s">
        <v>20001</v>
      </c>
      <c r="P2943" s="31"/>
      <c r="Q2943" s="31"/>
      <c r="R2943" s="31" t="s">
        <v>93</v>
      </c>
      <c r="S2943" s="31" t="s">
        <v>231</v>
      </c>
      <c r="T2943" s="31" t="s">
        <v>20002</v>
      </c>
      <c r="U2943" s="31" t="s">
        <v>20003</v>
      </c>
      <c r="V2943" s="30" t="s">
        <v>20004</v>
      </c>
      <c r="W2943" s="31"/>
      <c r="X2943" s="31"/>
      <c r="Y2943" s="31"/>
      <c r="Z2943" s="31"/>
    </row>
    <row r="2944" ht="22.5" customHeight="1">
      <c r="A2944" s="30" t="s">
        <v>20005</v>
      </c>
      <c r="B2944" s="31" t="s">
        <v>20006</v>
      </c>
      <c r="C2944" s="33"/>
      <c r="D2944" s="31" t="s">
        <v>20007</v>
      </c>
      <c r="E2944" s="31" t="s">
        <v>20008</v>
      </c>
      <c r="F2944" s="31" t="s">
        <v>20009</v>
      </c>
      <c r="G2944" s="31" t="s">
        <v>4280</v>
      </c>
      <c r="H2944" s="31" t="s">
        <v>406</v>
      </c>
      <c r="I2944" s="31" t="s">
        <v>686</v>
      </c>
      <c r="J2944" s="31" t="s">
        <v>84</v>
      </c>
      <c r="K2944" s="31" t="s">
        <v>85</v>
      </c>
      <c r="L2944" s="31" t="s">
        <v>280</v>
      </c>
      <c r="M2944" s="39" t="s">
        <v>227</v>
      </c>
      <c r="N2944" s="39" t="s">
        <v>228</v>
      </c>
      <c r="O2944" s="31" t="s">
        <v>20010</v>
      </c>
      <c r="P2944" s="31" t="s">
        <v>492</v>
      </c>
      <c r="Q2944" s="31"/>
      <c r="R2944" s="31" t="s">
        <v>93</v>
      </c>
      <c r="S2944" s="31" t="s">
        <v>231</v>
      </c>
      <c r="T2944" s="31" t="s">
        <v>20011</v>
      </c>
      <c r="U2944" s="31" t="s">
        <v>20012</v>
      </c>
      <c r="V2944" s="31"/>
      <c r="W2944" s="31"/>
      <c r="X2944" s="31"/>
      <c r="Y2944" s="31"/>
      <c r="Z2944" s="31"/>
    </row>
    <row r="2945" ht="22.5" customHeight="1">
      <c r="A2945" s="30" t="s">
        <v>20013</v>
      </c>
      <c r="B2945" s="31" t="s">
        <v>20014</v>
      </c>
      <c r="C2945" s="32" t="s">
        <v>20015</v>
      </c>
      <c r="D2945" s="31" t="s">
        <v>20016</v>
      </c>
      <c r="E2945" s="31" t="s">
        <v>20017</v>
      </c>
      <c r="F2945" s="31"/>
      <c r="G2945" s="31" t="s">
        <v>29</v>
      </c>
      <c r="H2945" s="31" t="s">
        <v>142</v>
      </c>
      <c r="I2945" s="31" t="s">
        <v>2573</v>
      </c>
      <c r="J2945" s="31" t="s">
        <v>377</v>
      </c>
      <c r="K2945" s="31" t="s">
        <v>173</v>
      </c>
      <c r="L2945" s="31" t="s">
        <v>226</v>
      </c>
      <c r="M2945" s="31" t="s">
        <v>542</v>
      </c>
      <c r="N2945" s="31" t="s">
        <v>210</v>
      </c>
      <c r="O2945" s="31"/>
      <c r="P2945" s="31" t="s">
        <v>5175</v>
      </c>
      <c r="Q2945" s="31"/>
      <c r="R2945" s="31"/>
      <c r="S2945" s="31"/>
      <c r="T2945" s="31" t="s">
        <v>20018</v>
      </c>
      <c r="U2945" s="31" t="s">
        <v>20019</v>
      </c>
      <c r="V2945" s="30" t="s">
        <v>20020</v>
      </c>
      <c r="W2945" s="31"/>
      <c r="X2945" s="31"/>
      <c r="Y2945" s="31"/>
      <c r="Z2945" s="31"/>
    </row>
    <row r="2946" ht="22.5" customHeight="1">
      <c r="A2946" s="30" t="s">
        <v>20021</v>
      </c>
      <c r="B2946" s="31" t="s">
        <v>20022</v>
      </c>
      <c r="C2946" s="33"/>
      <c r="D2946" s="31" t="s">
        <v>20023</v>
      </c>
      <c r="E2946" s="31" t="s">
        <v>20024</v>
      </c>
      <c r="F2946" s="31" t="s">
        <v>20025</v>
      </c>
      <c r="G2946" s="31" t="s">
        <v>29</v>
      </c>
      <c r="H2946" s="31" t="s">
        <v>142</v>
      </c>
      <c r="I2946" s="31" t="s">
        <v>814</v>
      </c>
      <c r="J2946" s="31" t="s">
        <v>84</v>
      </c>
      <c r="K2946" s="31" t="s">
        <v>85</v>
      </c>
      <c r="L2946" s="31" t="s">
        <v>280</v>
      </c>
      <c r="M2946" s="31" t="s">
        <v>152</v>
      </c>
      <c r="N2946" s="31" t="s">
        <v>153</v>
      </c>
      <c r="O2946" s="31"/>
      <c r="P2946" s="31" t="s">
        <v>109</v>
      </c>
      <c r="Q2946" s="31"/>
      <c r="R2946" s="31" t="s">
        <v>93</v>
      </c>
      <c r="S2946" s="31" t="s">
        <v>94</v>
      </c>
      <c r="T2946" s="31" t="s">
        <v>20026</v>
      </c>
      <c r="U2946" s="31" t="s">
        <v>20027</v>
      </c>
      <c r="V2946" s="30" t="s">
        <v>20028</v>
      </c>
      <c r="W2946" s="31"/>
      <c r="X2946" s="31"/>
      <c r="Y2946" s="31"/>
      <c r="Z2946" s="31"/>
    </row>
    <row r="2947" ht="22.5" customHeight="1">
      <c r="A2947" s="30" t="s">
        <v>20029</v>
      </c>
      <c r="B2947" s="31" t="s">
        <v>20030</v>
      </c>
      <c r="C2947" s="33"/>
      <c r="D2947" s="31" t="s">
        <v>20031</v>
      </c>
      <c r="E2947" s="31" t="s">
        <v>20032</v>
      </c>
      <c r="F2947" s="31" t="s">
        <v>20033</v>
      </c>
      <c r="G2947" s="31" t="s">
        <v>25</v>
      </c>
      <c r="H2947" s="31" t="s">
        <v>142</v>
      </c>
      <c r="I2947" s="31" t="s">
        <v>6085</v>
      </c>
      <c r="J2947" s="31" t="s">
        <v>84</v>
      </c>
      <c r="K2947" s="31" t="s">
        <v>85</v>
      </c>
      <c r="L2947" s="31" t="s">
        <v>280</v>
      </c>
      <c r="M2947" s="31" t="s">
        <v>185</v>
      </c>
      <c r="N2947" s="31" t="s">
        <v>41</v>
      </c>
      <c r="O2947" s="31"/>
      <c r="P2947" s="31"/>
      <c r="Q2947" s="31"/>
      <c r="R2947" s="31"/>
      <c r="S2947" s="31" t="s">
        <v>20034</v>
      </c>
      <c r="T2947" s="31" t="s">
        <v>20035</v>
      </c>
      <c r="U2947" s="31" t="s">
        <v>20036</v>
      </c>
      <c r="V2947" s="30" t="s">
        <v>20037</v>
      </c>
      <c r="W2947" s="31" t="s">
        <v>20038</v>
      </c>
      <c r="X2947" s="31"/>
      <c r="Y2947" s="31"/>
      <c r="Z2947" s="31"/>
    </row>
    <row r="2948" ht="22.5" customHeight="1">
      <c r="A2948" s="30" t="s">
        <v>20039</v>
      </c>
      <c r="B2948" s="31" t="s">
        <v>20040</v>
      </c>
      <c r="C2948" s="33"/>
      <c r="D2948" s="31" t="s">
        <v>20041</v>
      </c>
      <c r="E2948" s="31" t="s">
        <v>20042</v>
      </c>
      <c r="F2948" s="31" t="s">
        <v>20043</v>
      </c>
      <c r="G2948" s="31" t="s">
        <v>29</v>
      </c>
      <c r="H2948" s="31" t="s">
        <v>142</v>
      </c>
      <c r="I2948" s="31" t="s">
        <v>319</v>
      </c>
      <c r="J2948" s="31" t="s">
        <v>377</v>
      </c>
      <c r="K2948" s="31" t="s">
        <v>107</v>
      </c>
      <c r="L2948" s="31" t="s">
        <v>86</v>
      </c>
      <c r="M2948" s="31" t="s">
        <v>101</v>
      </c>
      <c r="N2948" s="31" t="s">
        <v>155</v>
      </c>
      <c r="O2948" s="31"/>
      <c r="P2948" s="31" t="s">
        <v>2928</v>
      </c>
      <c r="Q2948" s="31"/>
      <c r="R2948" s="31" t="s">
        <v>93</v>
      </c>
      <c r="S2948" s="31" t="s">
        <v>321</v>
      </c>
      <c r="T2948" s="31" t="s">
        <v>20044</v>
      </c>
      <c r="U2948" s="31" t="s">
        <v>20045</v>
      </c>
      <c r="V2948" s="30" t="s">
        <v>20046</v>
      </c>
      <c r="W2948" s="31"/>
      <c r="X2948" s="31"/>
      <c r="Y2948" s="31"/>
      <c r="Z2948" s="31"/>
    </row>
    <row r="2949" ht="22.5" customHeight="1">
      <c r="A2949" s="30" t="s">
        <v>20047</v>
      </c>
      <c r="B2949" s="31" t="s">
        <v>3213</v>
      </c>
      <c r="C2949" s="33"/>
      <c r="D2949" s="31" t="s">
        <v>20048</v>
      </c>
      <c r="E2949" s="31" t="s">
        <v>20049</v>
      </c>
      <c r="F2949" s="31" t="s">
        <v>20050</v>
      </c>
      <c r="G2949" s="31" t="s">
        <v>29</v>
      </c>
      <c r="H2949" s="31" t="s">
        <v>142</v>
      </c>
      <c r="I2949" s="31" t="s">
        <v>4245</v>
      </c>
      <c r="J2949" s="31" t="s">
        <v>377</v>
      </c>
      <c r="K2949" s="31" t="s">
        <v>85</v>
      </c>
      <c r="L2949" s="31" t="s">
        <v>280</v>
      </c>
      <c r="M2949" s="31" t="s">
        <v>88</v>
      </c>
      <c r="N2949" s="31" t="s">
        <v>89</v>
      </c>
      <c r="O2949" s="31"/>
      <c r="P2949" s="31"/>
      <c r="Q2949" s="30" t="s">
        <v>20051</v>
      </c>
      <c r="R2949" s="31" t="s">
        <v>93</v>
      </c>
      <c r="S2949" s="31" t="s">
        <v>842</v>
      </c>
      <c r="T2949" s="31" t="s">
        <v>20052</v>
      </c>
      <c r="U2949" s="31" t="s">
        <v>20053</v>
      </c>
      <c r="V2949" s="31"/>
      <c r="W2949" s="31"/>
      <c r="X2949" s="31"/>
      <c r="Y2949" s="31"/>
      <c r="Z2949" s="31"/>
    </row>
    <row r="2950" ht="22.5" customHeight="1">
      <c r="A2950" s="30" t="s">
        <v>20054</v>
      </c>
      <c r="B2950" s="31" t="s">
        <v>20055</v>
      </c>
      <c r="C2950" s="33"/>
      <c r="D2950" s="31" t="s">
        <v>20056</v>
      </c>
      <c r="E2950" s="31" t="s">
        <v>20057</v>
      </c>
      <c r="F2950" s="31"/>
      <c r="G2950" s="31" t="s">
        <v>29</v>
      </c>
      <c r="H2950" s="31" t="s">
        <v>142</v>
      </c>
      <c r="I2950" s="31" t="s">
        <v>351</v>
      </c>
      <c r="J2950" s="31" t="s">
        <v>377</v>
      </c>
      <c r="K2950" s="31"/>
      <c r="L2950" s="31"/>
      <c r="M2950" s="31" t="s">
        <v>41</v>
      </c>
      <c r="N2950" s="31" t="s">
        <v>120</v>
      </c>
      <c r="O2950" s="31"/>
      <c r="P2950" s="31"/>
      <c r="Q2950" s="31"/>
      <c r="R2950" s="31"/>
      <c r="S2950" s="31"/>
      <c r="T2950" s="31" t="s">
        <v>20058</v>
      </c>
      <c r="U2950" s="31" t="s">
        <v>20059</v>
      </c>
      <c r="V2950" s="31"/>
      <c r="W2950" s="31"/>
      <c r="X2950" s="31"/>
      <c r="Y2950" s="31"/>
      <c r="Z2950" s="31"/>
    </row>
    <row r="2951" ht="22.5" customHeight="1">
      <c r="A2951" s="30" t="s">
        <v>20060</v>
      </c>
      <c r="B2951" s="31" t="s">
        <v>20061</v>
      </c>
      <c r="C2951" s="33"/>
      <c r="D2951" s="31" t="s">
        <v>20062</v>
      </c>
      <c r="E2951" s="31" t="s">
        <v>20063</v>
      </c>
      <c r="F2951" s="31" t="s">
        <v>20064</v>
      </c>
      <c r="G2951" s="31" t="s">
        <v>29</v>
      </c>
      <c r="H2951" s="31" t="s">
        <v>142</v>
      </c>
      <c r="I2951" s="31" t="s">
        <v>444</v>
      </c>
      <c r="J2951" s="31" t="s">
        <v>84</v>
      </c>
      <c r="K2951" s="31" t="s">
        <v>85</v>
      </c>
      <c r="L2951" s="31" t="s">
        <v>280</v>
      </c>
      <c r="M2951" s="31" t="s">
        <v>542</v>
      </c>
      <c r="N2951" s="31" t="s">
        <v>210</v>
      </c>
      <c r="O2951" s="31"/>
      <c r="P2951" s="31" t="s">
        <v>503</v>
      </c>
      <c r="Q2951" s="31"/>
      <c r="R2951" s="31" t="s">
        <v>93</v>
      </c>
      <c r="S2951" s="31" t="s">
        <v>94</v>
      </c>
      <c r="T2951" s="31" t="s">
        <v>20065</v>
      </c>
      <c r="U2951" s="31" t="s">
        <v>20066</v>
      </c>
      <c r="V2951" s="31"/>
      <c r="W2951" s="31"/>
      <c r="X2951" s="31"/>
      <c r="Y2951" s="31"/>
      <c r="Z2951" s="31"/>
    </row>
    <row r="2952" ht="22.5" customHeight="1">
      <c r="A2952" s="30" t="s">
        <v>20067</v>
      </c>
      <c r="B2952" s="39" t="s">
        <v>20068</v>
      </c>
      <c r="C2952" s="33"/>
      <c r="D2952" s="31" t="s">
        <v>20069</v>
      </c>
      <c r="E2952" s="31" t="s">
        <v>20070</v>
      </c>
      <c r="F2952" s="31"/>
      <c r="G2952" s="31" t="s">
        <v>29</v>
      </c>
      <c r="H2952" s="31" t="s">
        <v>142</v>
      </c>
      <c r="I2952" s="31" t="s">
        <v>2689</v>
      </c>
      <c r="J2952" s="31" t="s">
        <v>84</v>
      </c>
      <c r="K2952" s="31"/>
      <c r="L2952" s="31"/>
      <c r="M2952" s="31" t="s">
        <v>88</v>
      </c>
      <c r="N2952" s="31" t="s">
        <v>89</v>
      </c>
      <c r="O2952" s="31"/>
      <c r="P2952" s="31"/>
      <c r="Q2952" s="31"/>
      <c r="R2952" s="31"/>
      <c r="S2952" s="31"/>
      <c r="T2952" s="31" t="s">
        <v>20071</v>
      </c>
      <c r="U2952" s="31" t="s">
        <v>20072</v>
      </c>
      <c r="V2952" s="31"/>
      <c r="W2952" s="31"/>
      <c r="X2952" s="31"/>
      <c r="Y2952" s="31"/>
      <c r="Z2952" s="31"/>
    </row>
    <row r="2953" ht="22.5" customHeight="1">
      <c r="A2953" s="30" t="s">
        <v>20073</v>
      </c>
      <c r="B2953" s="39" t="s">
        <v>20074</v>
      </c>
      <c r="C2953" s="33"/>
      <c r="D2953" s="31" t="s">
        <v>20075</v>
      </c>
      <c r="E2953" s="31" t="s">
        <v>20076</v>
      </c>
      <c r="F2953" s="31"/>
      <c r="G2953" s="31" t="s">
        <v>29</v>
      </c>
      <c r="H2953" s="31" t="s">
        <v>142</v>
      </c>
      <c r="I2953" s="31" t="s">
        <v>725</v>
      </c>
      <c r="J2953" s="31" t="s">
        <v>84</v>
      </c>
      <c r="K2953" s="31"/>
      <c r="L2953" s="31"/>
      <c r="M2953" s="31" t="s">
        <v>52</v>
      </c>
      <c r="N2953" s="31" t="s">
        <v>144</v>
      </c>
      <c r="O2953" s="31"/>
      <c r="P2953" s="31"/>
      <c r="Q2953" s="31"/>
      <c r="R2953" s="31"/>
      <c r="S2953" s="31"/>
      <c r="T2953" s="31" t="s">
        <v>20077</v>
      </c>
      <c r="U2953" s="31" t="s">
        <v>20072</v>
      </c>
      <c r="V2953" s="31"/>
      <c r="W2953" s="31"/>
      <c r="X2953" s="31"/>
      <c r="Y2953" s="31"/>
      <c r="Z2953" s="31"/>
    </row>
    <row r="2954" ht="22.5" customHeight="1">
      <c r="A2954" s="30" t="s">
        <v>20078</v>
      </c>
      <c r="B2954" s="39" t="s">
        <v>1818</v>
      </c>
      <c r="C2954" s="33"/>
      <c r="D2954" s="31" t="s">
        <v>20079</v>
      </c>
      <c r="E2954" s="31" t="s">
        <v>20080</v>
      </c>
      <c r="F2954" s="31" t="s">
        <v>20081</v>
      </c>
      <c r="G2954" s="31" t="s">
        <v>29</v>
      </c>
      <c r="H2954" s="31" t="s">
        <v>142</v>
      </c>
      <c r="I2954" s="31" t="s">
        <v>143</v>
      </c>
      <c r="J2954" s="31" t="s">
        <v>84</v>
      </c>
      <c r="K2954" s="31" t="s">
        <v>173</v>
      </c>
      <c r="L2954" s="31" t="s">
        <v>280</v>
      </c>
      <c r="M2954" s="31" t="s">
        <v>41</v>
      </c>
      <c r="N2954" s="31" t="s">
        <v>120</v>
      </c>
      <c r="O2954" s="31"/>
      <c r="P2954" s="31"/>
      <c r="Q2954" s="31"/>
      <c r="R2954" s="31" t="s">
        <v>93</v>
      </c>
      <c r="S2954" s="31" t="s">
        <v>94</v>
      </c>
      <c r="T2954" s="31" t="s">
        <v>20082</v>
      </c>
      <c r="U2954" s="31" t="s">
        <v>20072</v>
      </c>
      <c r="V2954" s="30" t="s">
        <v>20083</v>
      </c>
      <c r="W2954" s="31"/>
      <c r="X2954" s="31"/>
      <c r="Y2954" s="31"/>
      <c r="Z2954" s="31"/>
    </row>
    <row r="2955" ht="22.5" customHeight="1">
      <c r="A2955" s="30" t="s">
        <v>20084</v>
      </c>
      <c r="B2955" s="39" t="s">
        <v>20085</v>
      </c>
      <c r="C2955" s="33"/>
      <c r="D2955" s="31" t="s">
        <v>20086</v>
      </c>
      <c r="E2955" s="31" t="s">
        <v>20087</v>
      </c>
      <c r="F2955" s="31"/>
      <c r="G2955" s="31" t="s">
        <v>29</v>
      </c>
      <c r="H2955" s="31" t="s">
        <v>142</v>
      </c>
      <c r="I2955" s="31" t="s">
        <v>119</v>
      </c>
      <c r="J2955" s="31" t="s">
        <v>377</v>
      </c>
      <c r="K2955" s="31"/>
      <c r="L2955" s="31"/>
      <c r="M2955" s="31" t="s">
        <v>41</v>
      </c>
      <c r="N2955" s="31" t="s">
        <v>120</v>
      </c>
      <c r="O2955" s="31"/>
      <c r="P2955" s="31"/>
      <c r="Q2955" s="31"/>
      <c r="R2955" s="31"/>
      <c r="S2955" s="31"/>
      <c r="T2955" s="31" t="s">
        <v>20088</v>
      </c>
      <c r="U2955" s="31" t="s">
        <v>20089</v>
      </c>
      <c r="V2955" s="31"/>
      <c r="W2955" s="31"/>
      <c r="X2955" s="31"/>
      <c r="Y2955" s="31"/>
      <c r="Z2955" s="31"/>
    </row>
    <row r="2956" ht="22.5" customHeight="1">
      <c r="A2956" s="30" t="s">
        <v>20090</v>
      </c>
      <c r="B2956" s="39" t="s">
        <v>20091</v>
      </c>
      <c r="C2956" s="33"/>
      <c r="D2956" s="31" t="s">
        <v>20092</v>
      </c>
      <c r="E2956" s="31" t="s">
        <v>20093</v>
      </c>
      <c r="F2956" s="31" t="s">
        <v>20094</v>
      </c>
      <c r="G2956" s="31" t="s">
        <v>29</v>
      </c>
      <c r="H2956" s="31" t="s">
        <v>142</v>
      </c>
      <c r="I2956" s="31" t="s">
        <v>271</v>
      </c>
      <c r="J2956" s="31" t="s">
        <v>377</v>
      </c>
      <c r="K2956" s="31" t="s">
        <v>85</v>
      </c>
      <c r="L2956" s="31" t="s">
        <v>86</v>
      </c>
      <c r="M2956" s="31" t="s">
        <v>120</v>
      </c>
      <c r="N2956" s="31" t="s">
        <v>88</v>
      </c>
      <c r="O2956" s="31"/>
      <c r="P2956" s="31" t="s">
        <v>8888</v>
      </c>
      <c r="Q2956" s="31"/>
      <c r="R2956" s="31" t="s">
        <v>93</v>
      </c>
      <c r="S2956" s="31" t="s">
        <v>4393</v>
      </c>
      <c r="T2956" s="31" t="s">
        <v>20095</v>
      </c>
      <c r="U2956" s="31" t="s">
        <v>20089</v>
      </c>
      <c r="V2956" s="30" t="s">
        <v>20096</v>
      </c>
      <c r="W2956" s="31"/>
      <c r="X2956" s="31"/>
      <c r="Y2956" s="31"/>
      <c r="Z2956" s="31"/>
    </row>
    <row r="2957" ht="22.5" customHeight="1">
      <c r="A2957" s="30" t="s">
        <v>20097</v>
      </c>
      <c r="B2957" s="31" t="s">
        <v>20098</v>
      </c>
      <c r="C2957" s="33"/>
      <c r="D2957" s="31" t="s">
        <v>20099</v>
      </c>
      <c r="E2957" s="31" t="s">
        <v>20100</v>
      </c>
      <c r="F2957" s="31" t="s">
        <v>20101</v>
      </c>
      <c r="G2957" s="31" t="s">
        <v>29</v>
      </c>
      <c r="H2957" s="31" t="s">
        <v>142</v>
      </c>
      <c r="I2957" s="31" t="s">
        <v>850</v>
      </c>
      <c r="J2957" s="31" t="s">
        <v>84</v>
      </c>
      <c r="K2957" s="31" t="s">
        <v>85</v>
      </c>
      <c r="L2957" s="31" t="s">
        <v>86</v>
      </c>
      <c r="M2957" s="31" t="s">
        <v>120</v>
      </c>
      <c r="N2957" s="31" t="s">
        <v>88</v>
      </c>
      <c r="O2957" s="31"/>
      <c r="P2957" s="31" t="s">
        <v>2938</v>
      </c>
      <c r="Q2957" s="30" t="s">
        <v>20102</v>
      </c>
      <c r="R2957" s="31" t="s">
        <v>93</v>
      </c>
      <c r="S2957" s="31" t="s">
        <v>842</v>
      </c>
      <c r="T2957" s="31" t="s">
        <v>20103</v>
      </c>
      <c r="U2957" s="31" t="s">
        <v>20104</v>
      </c>
      <c r="V2957" s="30" t="s">
        <v>20105</v>
      </c>
      <c r="W2957" s="31"/>
      <c r="X2957" s="31"/>
      <c r="Y2957" s="31"/>
      <c r="Z2957" s="31"/>
    </row>
    <row r="2958" ht="22.5" customHeight="1">
      <c r="A2958" s="30" t="s">
        <v>20106</v>
      </c>
      <c r="B2958" s="31" t="s">
        <v>20107</v>
      </c>
      <c r="C2958" s="33"/>
      <c r="D2958" s="31" t="s">
        <v>20108</v>
      </c>
      <c r="E2958" s="31" t="s">
        <v>20109</v>
      </c>
      <c r="F2958" s="31"/>
      <c r="G2958" s="31" t="s">
        <v>29</v>
      </c>
      <c r="H2958" s="31" t="s">
        <v>142</v>
      </c>
      <c r="I2958" s="31" t="s">
        <v>877</v>
      </c>
      <c r="J2958" s="31" t="s">
        <v>84</v>
      </c>
      <c r="K2958" s="31"/>
      <c r="L2958" s="31"/>
      <c r="M2958" s="31" t="s">
        <v>88</v>
      </c>
      <c r="N2958" s="31" t="s">
        <v>89</v>
      </c>
      <c r="O2958" s="31"/>
      <c r="P2958" s="31"/>
      <c r="Q2958" s="31"/>
      <c r="R2958" s="31"/>
      <c r="S2958" s="31"/>
      <c r="T2958" s="31" t="s">
        <v>20110</v>
      </c>
      <c r="U2958" s="31" t="s">
        <v>20111</v>
      </c>
      <c r="V2958" s="31"/>
      <c r="W2958" s="31"/>
      <c r="X2958" s="31"/>
      <c r="Y2958" s="31"/>
      <c r="Z2958" s="31"/>
    </row>
    <row r="2959" ht="22.5" customHeight="1">
      <c r="A2959" s="30" t="s">
        <v>20112</v>
      </c>
      <c r="B2959" s="31" t="s">
        <v>8267</v>
      </c>
      <c r="C2959" s="32" t="s">
        <v>6</v>
      </c>
      <c r="D2959" s="31" t="s">
        <v>20113</v>
      </c>
      <c r="E2959" s="31" t="s">
        <v>20114</v>
      </c>
      <c r="F2959" s="31" t="s">
        <v>20115</v>
      </c>
      <c r="G2959" s="31" t="s">
        <v>29</v>
      </c>
      <c r="H2959" s="31" t="s">
        <v>142</v>
      </c>
      <c r="I2959" s="31" t="s">
        <v>1699</v>
      </c>
      <c r="J2959" s="31" t="s">
        <v>84</v>
      </c>
      <c r="K2959" s="31" t="s">
        <v>173</v>
      </c>
      <c r="L2959" s="31" t="s">
        <v>86</v>
      </c>
      <c r="M2959" s="31" t="s">
        <v>108</v>
      </c>
      <c r="N2959" s="31" t="s">
        <v>101</v>
      </c>
      <c r="O2959" s="31"/>
      <c r="P2959" s="31" t="s">
        <v>230</v>
      </c>
      <c r="Q2959" s="31"/>
      <c r="R2959" s="31" t="s">
        <v>93</v>
      </c>
      <c r="S2959" s="31" t="s">
        <v>94</v>
      </c>
      <c r="T2959" s="31" t="s">
        <v>20116</v>
      </c>
      <c r="U2959" s="31" t="s">
        <v>20117</v>
      </c>
      <c r="V2959" s="30" t="s">
        <v>20118</v>
      </c>
      <c r="W2959" s="31"/>
      <c r="X2959" s="31"/>
      <c r="Y2959" s="31"/>
      <c r="Z2959" s="31"/>
    </row>
    <row r="2960" ht="22.5" customHeight="1">
      <c r="A2960" s="30" t="s">
        <v>20119</v>
      </c>
      <c r="B2960" s="31" t="s">
        <v>20120</v>
      </c>
      <c r="C2960" s="33"/>
      <c r="D2960" s="31" t="s">
        <v>20121</v>
      </c>
      <c r="E2960" s="31" t="s">
        <v>20122</v>
      </c>
      <c r="F2960" s="31"/>
      <c r="G2960" s="31" t="s">
        <v>19607</v>
      </c>
      <c r="H2960" s="31" t="s">
        <v>142</v>
      </c>
      <c r="I2960" s="31" t="s">
        <v>1592</v>
      </c>
      <c r="J2960" s="31" t="s">
        <v>84</v>
      </c>
      <c r="K2960" s="31"/>
      <c r="L2960" s="31"/>
      <c r="M2960" s="31" t="s">
        <v>41</v>
      </c>
      <c r="N2960" s="31" t="s">
        <v>120</v>
      </c>
      <c r="O2960" s="31"/>
      <c r="P2960" s="31"/>
      <c r="Q2960" s="31"/>
      <c r="R2960" s="31"/>
      <c r="S2960" s="31"/>
      <c r="T2960" s="31" t="s">
        <v>20123</v>
      </c>
      <c r="U2960" s="31" t="s">
        <v>20124</v>
      </c>
      <c r="V2960" s="31"/>
      <c r="W2960" s="31"/>
      <c r="X2960" s="31"/>
      <c r="Y2960" s="31"/>
      <c r="Z2960" s="31"/>
    </row>
    <row r="2961" ht="22.5" customHeight="1">
      <c r="A2961" s="30" t="s">
        <v>20125</v>
      </c>
      <c r="B2961" s="31" t="s">
        <v>20126</v>
      </c>
      <c r="C2961" s="33"/>
      <c r="D2961" s="31" t="s">
        <v>20127</v>
      </c>
      <c r="E2961" s="31" t="s">
        <v>20128</v>
      </c>
      <c r="F2961" s="31"/>
      <c r="G2961" s="31" t="s">
        <v>29</v>
      </c>
      <c r="H2961" s="31" t="s">
        <v>142</v>
      </c>
      <c r="I2961" s="31" t="s">
        <v>444</v>
      </c>
      <c r="J2961" s="31" t="s">
        <v>84</v>
      </c>
      <c r="K2961" s="31"/>
      <c r="L2961" s="31"/>
      <c r="M2961" s="31" t="s">
        <v>89</v>
      </c>
      <c r="N2961" s="31" t="s">
        <v>108</v>
      </c>
      <c r="O2961" s="31"/>
      <c r="P2961" s="31"/>
      <c r="Q2961" s="31"/>
      <c r="R2961" s="31"/>
      <c r="S2961" s="31"/>
      <c r="T2961" s="31" t="s">
        <v>20129</v>
      </c>
      <c r="U2961" s="31" t="s">
        <v>20130</v>
      </c>
      <c r="V2961" s="31"/>
      <c r="W2961" s="31"/>
      <c r="X2961" s="31"/>
      <c r="Y2961" s="31"/>
      <c r="Z2961" s="31"/>
    </row>
    <row r="2962" ht="22.5" customHeight="1">
      <c r="A2962" s="30" t="s">
        <v>20131</v>
      </c>
      <c r="B2962" s="31" t="s">
        <v>20132</v>
      </c>
      <c r="C2962" s="32" t="s">
        <v>4</v>
      </c>
      <c r="D2962" s="31" t="s">
        <v>20133</v>
      </c>
      <c r="E2962" s="31" t="s">
        <v>20134</v>
      </c>
      <c r="F2962" s="31" t="s">
        <v>20135</v>
      </c>
      <c r="G2962" s="31" t="s">
        <v>29</v>
      </c>
      <c r="H2962" s="31" t="s">
        <v>142</v>
      </c>
      <c r="I2962" s="31" t="s">
        <v>1242</v>
      </c>
      <c r="J2962" s="31" t="s">
        <v>84</v>
      </c>
      <c r="K2962" s="31" t="s">
        <v>173</v>
      </c>
      <c r="L2962" s="31" t="s">
        <v>131</v>
      </c>
      <c r="M2962" s="31" t="s">
        <v>41</v>
      </c>
      <c r="N2962" s="31" t="s">
        <v>120</v>
      </c>
      <c r="O2962" s="31" t="s">
        <v>20136</v>
      </c>
      <c r="P2962" s="31" t="s">
        <v>503</v>
      </c>
      <c r="Q2962" s="30" t="s">
        <v>20137</v>
      </c>
      <c r="R2962" s="31" t="s">
        <v>93</v>
      </c>
      <c r="S2962" s="31" t="s">
        <v>716</v>
      </c>
      <c r="T2962" s="31" t="s">
        <v>20138</v>
      </c>
      <c r="U2962" s="31" t="s">
        <v>20139</v>
      </c>
      <c r="V2962" s="30" t="s">
        <v>20140</v>
      </c>
      <c r="W2962" s="31"/>
      <c r="X2962" s="31"/>
      <c r="Y2962" s="31"/>
      <c r="Z2962" s="31"/>
    </row>
    <row r="2963" ht="22.5" customHeight="1">
      <c r="A2963" s="30" t="s">
        <v>20141</v>
      </c>
      <c r="B2963" s="31" t="s">
        <v>20142</v>
      </c>
      <c r="C2963" s="32"/>
      <c r="D2963" s="31" t="s">
        <v>20143</v>
      </c>
      <c r="E2963" s="31" t="s">
        <v>20144</v>
      </c>
      <c r="F2963" s="31"/>
      <c r="G2963" s="31" t="s">
        <v>29</v>
      </c>
      <c r="H2963" s="31" t="s">
        <v>142</v>
      </c>
      <c r="I2963" s="31" t="s">
        <v>490</v>
      </c>
      <c r="J2963" s="31" t="s">
        <v>84</v>
      </c>
      <c r="K2963" s="31" t="s">
        <v>85</v>
      </c>
      <c r="L2963" s="31" t="s">
        <v>654</v>
      </c>
      <c r="M2963" s="31" t="s">
        <v>41</v>
      </c>
      <c r="N2963" s="31" t="s">
        <v>41</v>
      </c>
      <c r="O2963" s="31"/>
      <c r="P2963" s="31"/>
      <c r="Q2963" s="31"/>
      <c r="R2963" s="31" t="s">
        <v>93</v>
      </c>
      <c r="S2963" s="31" t="s">
        <v>94</v>
      </c>
      <c r="T2963" s="31" t="s">
        <v>20145</v>
      </c>
      <c r="U2963" s="31" t="s">
        <v>20146</v>
      </c>
      <c r="V2963" s="31"/>
      <c r="W2963" s="31" t="s">
        <v>123</v>
      </c>
      <c r="X2963" s="31"/>
      <c r="Y2963" s="31"/>
      <c r="Z2963" s="31"/>
    </row>
    <row r="2964" ht="22.5" customHeight="1">
      <c r="A2964" s="30" t="s">
        <v>20147</v>
      </c>
      <c r="B2964" s="39" t="s">
        <v>20148</v>
      </c>
      <c r="C2964" s="33"/>
      <c r="D2964" s="31" t="s">
        <v>20149</v>
      </c>
      <c r="E2964" s="31" t="s">
        <v>20150</v>
      </c>
      <c r="F2964" s="31"/>
      <c r="G2964" s="31" t="s">
        <v>29</v>
      </c>
      <c r="H2964" s="31" t="s">
        <v>142</v>
      </c>
      <c r="I2964" s="31" t="s">
        <v>119</v>
      </c>
      <c r="J2964" s="31" t="s">
        <v>84</v>
      </c>
      <c r="K2964" s="31"/>
      <c r="L2964" s="31"/>
      <c r="M2964" s="39" t="s">
        <v>227</v>
      </c>
      <c r="N2964" s="39" t="s">
        <v>228</v>
      </c>
      <c r="O2964" s="31"/>
      <c r="P2964" s="31"/>
      <c r="Q2964" s="31"/>
      <c r="R2964" s="31"/>
      <c r="S2964" s="31"/>
      <c r="T2964" s="31" t="s">
        <v>20151</v>
      </c>
      <c r="U2964" s="31" t="s">
        <v>20152</v>
      </c>
      <c r="V2964" s="31"/>
      <c r="W2964" s="31"/>
      <c r="X2964" s="31"/>
      <c r="Y2964" s="31"/>
      <c r="Z2964" s="31"/>
    </row>
    <row r="2965" ht="22.5" customHeight="1">
      <c r="A2965" s="30" t="s">
        <v>20153</v>
      </c>
      <c r="B2965" s="39" t="s">
        <v>20154</v>
      </c>
      <c r="C2965" s="33"/>
      <c r="D2965" s="31" t="s">
        <v>20155</v>
      </c>
      <c r="E2965" s="31" t="s">
        <v>20156</v>
      </c>
      <c r="F2965" s="31" t="s">
        <v>20157</v>
      </c>
      <c r="G2965" s="31" t="s">
        <v>29</v>
      </c>
      <c r="H2965" s="31" t="s">
        <v>142</v>
      </c>
      <c r="I2965" s="31" t="s">
        <v>712</v>
      </c>
      <c r="J2965" s="31" t="s">
        <v>84</v>
      </c>
      <c r="K2965" s="31" t="s">
        <v>173</v>
      </c>
      <c r="L2965" s="31" t="s">
        <v>280</v>
      </c>
      <c r="M2965" s="31" t="s">
        <v>88</v>
      </c>
      <c r="N2965" s="31" t="s">
        <v>89</v>
      </c>
      <c r="O2965" s="31"/>
      <c r="P2965" s="31"/>
      <c r="Q2965" s="31"/>
      <c r="R2965" s="31" t="s">
        <v>93</v>
      </c>
      <c r="S2965" s="31" t="s">
        <v>94</v>
      </c>
      <c r="T2965" s="31" t="s">
        <v>20158</v>
      </c>
      <c r="U2965" s="31" t="s">
        <v>20152</v>
      </c>
      <c r="V2965" s="30" t="s">
        <v>20159</v>
      </c>
      <c r="W2965" s="31"/>
      <c r="X2965" s="31"/>
      <c r="Y2965" s="31"/>
      <c r="Z2965" s="31"/>
    </row>
    <row r="2966" ht="22.5" customHeight="1">
      <c r="A2966" s="30" t="s">
        <v>20160</v>
      </c>
      <c r="B2966" s="39" t="s">
        <v>20161</v>
      </c>
      <c r="C2966" s="33"/>
      <c r="D2966" s="31" t="s">
        <v>20162</v>
      </c>
      <c r="E2966" s="31" t="s">
        <v>20163</v>
      </c>
      <c r="F2966" s="31" t="s">
        <v>20164</v>
      </c>
      <c r="G2966" s="31" t="s">
        <v>29</v>
      </c>
      <c r="H2966" s="31" t="s">
        <v>142</v>
      </c>
      <c r="I2966" s="31" t="s">
        <v>814</v>
      </c>
      <c r="J2966" s="31" t="s">
        <v>84</v>
      </c>
      <c r="K2966" s="31" t="s">
        <v>85</v>
      </c>
      <c r="L2966" s="31" t="s">
        <v>86</v>
      </c>
      <c r="M2966" s="31" t="s">
        <v>155</v>
      </c>
      <c r="N2966" s="31" t="s">
        <v>52</v>
      </c>
      <c r="O2966" s="31"/>
      <c r="P2966" s="31"/>
      <c r="Q2966" s="31"/>
      <c r="R2966" s="31" t="s">
        <v>93</v>
      </c>
      <c r="S2966" s="31" t="s">
        <v>94</v>
      </c>
      <c r="T2966" s="31" t="s">
        <v>20165</v>
      </c>
      <c r="U2966" s="31" t="s">
        <v>20152</v>
      </c>
      <c r="V2966" s="30" t="s">
        <v>20166</v>
      </c>
      <c r="W2966" s="31"/>
      <c r="X2966" s="31"/>
      <c r="Y2966" s="31"/>
      <c r="Z2966" s="31"/>
    </row>
    <row r="2967" ht="22.5" customHeight="1">
      <c r="A2967" s="30" t="s">
        <v>20167</v>
      </c>
      <c r="B2967" s="31" t="s">
        <v>20168</v>
      </c>
      <c r="C2967" s="33"/>
      <c r="D2967" s="31" t="s">
        <v>20169</v>
      </c>
      <c r="E2967" s="31" t="s">
        <v>20170</v>
      </c>
      <c r="F2967" s="31" t="s">
        <v>20171</v>
      </c>
      <c r="G2967" s="31" t="s">
        <v>37</v>
      </c>
      <c r="H2967" s="31" t="s">
        <v>142</v>
      </c>
      <c r="I2967" s="31" t="s">
        <v>319</v>
      </c>
      <c r="J2967" s="31" t="s">
        <v>377</v>
      </c>
      <c r="K2967" s="31" t="s">
        <v>107</v>
      </c>
      <c r="L2967" s="31" t="s">
        <v>86</v>
      </c>
      <c r="M2967" s="31" t="s">
        <v>101</v>
      </c>
      <c r="N2967" s="31" t="s">
        <v>155</v>
      </c>
      <c r="O2967" s="31"/>
      <c r="P2967" s="31" t="s">
        <v>1067</v>
      </c>
      <c r="Q2967" s="30" t="s">
        <v>20172</v>
      </c>
      <c r="R2967" s="31" t="s">
        <v>93</v>
      </c>
      <c r="S2967" s="31" t="s">
        <v>689</v>
      </c>
      <c r="T2967" s="31" t="s">
        <v>20173</v>
      </c>
      <c r="U2967" s="31" t="s">
        <v>20174</v>
      </c>
      <c r="V2967" s="30" t="s">
        <v>20175</v>
      </c>
      <c r="W2967" s="31"/>
      <c r="X2967" s="31"/>
      <c r="Y2967" s="31"/>
      <c r="Z2967" s="31"/>
    </row>
    <row r="2968" ht="22.5" customHeight="1">
      <c r="A2968" s="30" t="s">
        <v>20176</v>
      </c>
      <c r="B2968" s="31" t="s">
        <v>20177</v>
      </c>
      <c r="C2968" s="33"/>
      <c r="D2968" s="31" t="s">
        <v>20178</v>
      </c>
      <c r="E2968" s="31" t="s">
        <v>20179</v>
      </c>
      <c r="F2968" s="31"/>
      <c r="G2968" s="31" t="s">
        <v>29</v>
      </c>
      <c r="H2968" s="31" t="s">
        <v>142</v>
      </c>
      <c r="I2968" s="31" t="s">
        <v>2689</v>
      </c>
      <c r="J2968" s="31" t="s">
        <v>84</v>
      </c>
      <c r="K2968" s="31"/>
      <c r="L2968" s="31"/>
      <c r="M2968" s="31" t="s">
        <v>542</v>
      </c>
      <c r="N2968" s="31" t="s">
        <v>210</v>
      </c>
      <c r="O2968" s="31"/>
      <c r="P2968" s="31"/>
      <c r="Q2968" s="31"/>
      <c r="R2968" s="31"/>
      <c r="S2968" s="31"/>
      <c r="T2968" s="31" t="s">
        <v>20180</v>
      </c>
      <c r="U2968" s="31" t="s">
        <v>20181</v>
      </c>
      <c r="V2968" s="31"/>
      <c r="W2968" s="31"/>
      <c r="X2968" s="31"/>
      <c r="Y2968" s="31"/>
      <c r="Z2968" s="31"/>
    </row>
    <row r="2969" ht="22.5" customHeight="1">
      <c r="A2969" s="30" t="s">
        <v>20182</v>
      </c>
      <c r="B2969" s="31" t="s">
        <v>5906</v>
      </c>
      <c r="C2969" s="32" t="s">
        <v>6</v>
      </c>
      <c r="D2969" s="31" t="s">
        <v>20183</v>
      </c>
      <c r="E2969" s="31" t="s">
        <v>20184</v>
      </c>
      <c r="F2969" s="31" t="s">
        <v>20185</v>
      </c>
      <c r="G2969" s="31" t="s">
        <v>35</v>
      </c>
      <c r="H2969" s="31" t="s">
        <v>142</v>
      </c>
      <c r="I2969" s="31" t="s">
        <v>712</v>
      </c>
      <c r="J2969" s="31" t="s">
        <v>84</v>
      </c>
      <c r="K2969" s="31" t="s">
        <v>173</v>
      </c>
      <c r="L2969" s="31" t="s">
        <v>226</v>
      </c>
      <c r="M2969" s="31" t="s">
        <v>52</v>
      </c>
      <c r="N2969" s="31" t="s">
        <v>144</v>
      </c>
      <c r="O2969" s="31"/>
      <c r="P2969" s="31" t="s">
        <v>982</v>
      </c>
      <c r="Q2969" s="30" t="s">
        <v>20186</v>
      </c>
      <c r="R2969" s="31" t="s">
        <v>93</v>
      </c>
      <c r="S2969" s="31" t="s">
        <v>689</v>
      </c>
      <c r="T2969" s="31" t="s">
        <v>20187</v>
      </c>
      <c r="U2969" s="31" t="s">
        <v>20188</v>
      </c>
      <c r="V2969" s="31" t="s">
        <v>20189</v>
      </c>
      <c r="W2969" s="31" t="s">
        <v>20190</v>
      </c>
      <c r="X2969" s="31"/>
      <c r="Y2969" s="31"/>
      <c r="Z2969" s="31"/>
    </row>
    <row r="2970" ht="22.5" customHeight="1">
      <c r="A2970" s="30" t="s">
        <v>20191</v>
      </c>
      <c r="B2970" s="31" t="s">
        <v>20192</v>
      </c>
      <c r="C2970" s="33"/>
      <c r="D2970" s="31" t="s">
        <v>20193</v>
      </c>
      <c r="E2970" s="31" t="s">
        <v>20194</v>
      </c>
      <c r="F2970" s="31"/>
      <c r="G2970" s="31" t="s">
        <v>23</v>
      </c>
      <c r="H2970" s="31" t="s">
        <v>142</v>
      </c>
      <c r="I2970" s="31" t="s">
        <v>935</v>
      </c>
      <c r="J2970" s="31" t="s">
        <v>84</v>
      </c>
      <c r="K2970" s="31"/>
      <c r="L2970" s="31"/>
      <c r="M2970" s="31" t="s">
        <v>152</v>
      </c>
      <c r="N2970" s="31" t="s">
        <v>153</v>
      </c>
      <c r="O2970" s="31"/>
      <c r="P2970" s="31"/>
      <c r="Q2970" s="31"/>
      <c r="R2970" s="31"/>
      <c r="S2970" s="31"/>
      <c r="T2970" s="31" t="s">
        <v>20195</v>
      </c>
      <c r="U2970" s="31" t="s">
        <v>20196</v>
      </c>
      <c r="V2970" s="31"/>
      <c r="W2970" s="31"/>
      <c r="X2970" s="31"/>
      <c r="Y2970" s="31"/>
      <c r="Z2970" s="31"/>
    </row>
    <row r="2971" ht="22.5" customHeight="1">
      <c r="A2971" s="30" t="s">
        <v>20197</v>
      </c>
      <c r="B2971" s="31" t="s">
        <v>20198</v>
      </c>
      <c r="C2971" s="33"/>
      <c r="D2971" s="31" t="s">
        <v>20199</v>
      </c>
      <c r="E2971" s="31" t="s">
        <v>20200</v>
      </c>
      <c r="F2971" s="31" t="s">
        <v>20201</v>
      </c>
      <c r="G2971" s="31" t="s">
        <v>36</v>
      </c>
      <c r="H2971" s="31" t="s">
        <v>142</v>
      </c>
      <c r="I2971" s="31" t="s">
        <v>877</v>
      </c>
      <c r="J2971" s="31" t="s">
        <v>84</v>
      </c>
      <c r="K2971" s="31" t="s">
        <v>85</v>
      </c>
      <c r="L2971" s="31" t="s">
        <v>654</v>
      </c>
      <c r="M2971" s="31" t="s">
        <v>120</v>
      </c>
      <c r="N2971" s="31" t="s">
        <v>88</v>
      </c>
      <c r="O2971" s="31" t="s">
        <v>20202</v>
      </c>
      <c r="P2971" s="31" t="s">
        <v>5545</v>
      </c>
      <c r="Q2971" s="30" t="s">
        <v>20203</v>
      </c>
      <c r="R2971" s="31" t="s">
        <v>93</v>
      </c>
      <c r="S2971" s="31" t="s">
        <v>7105</v>
      </c>
      <c r="T2971" s="31" t="s">
        <v>20204</v>
      </c>
      <c r="U2971" s="31" t="s">
        <v>20205</v>
      </c>
      <c r="V2971" s="31"/>
      <c r="W2971" s="31"/>
      <c r="X2971" s="31"/>
      <c r="Y2971" s="31"/>
      <c r="Z2971" s="31"/>
    </row>
    <row r="2972" ht="22.5" customHeight="1">
      <c r="A2972" s="30" t="s">
        <v>20206</v>
      </c>
      <c r="B2972" s="31" t="s">
        <v>20207</v>
      </c>
      <c r="C2972" s="33"/>
      <c r="D2972" s="31" t="s">
        <v>20208</v>
      </c>
      <c r="E2972" s="31" t="s">
        <v>20209</v>
      </c>
      <c r="F2972" s="31"/>
      <c r="G2972" s="31" t="s">
        <v>4280</v>
      </c>
      <c r="H2972" s="31" t="s">
        <v>142</v>
      </c>
      <c r="I2972" s="31" t="s">
        <v>18119</v>
      </c>
      <c r="J2972" s="31" t="s">
        <v>84</v>
      </c>
      <c r="K2972" s="31" t="s">
        <v>85</v>
      </c>
      <c r="L2972" s="31" t="s">
        <v>654</v>
      </c>
      <c r="M2972" s="31" t="s">
        <v>120</v>
      </c>
      <c r="N2972" s="31" t="s">
        <v>88</v>
      </c>
      <c r="O2972" s="31"/>
      <c r="P2972" s="31" t="s">
        <v>5545</v>
      </c>
      <c r="Q2972" s="31"/>
      <c r="R2972" s="31"/>
      <c r="S2972" s="31"/>
      <c r="T2972" s="31" t="s">
        <v>20210</v>
      </c>
      <c r="U2972" s="31" t="s">
        <v>20211</v>
      </c>
      <c r="V2972" s="30" t="s">
        <v>20212</v>
      </c>
      <c r="W2972" s="31"/>
      <c r="X2972" s="31"/>
      <c r="Y2972" s="31"/>
      <c r="Z2972" s="31"/>
    </row>
    <row r="2973" ht="22.5" customHeight="1">
      <c r="A2973" s="30" t="s">
        <v>20213</v>
      </c>
      <c r="B2973" s="31" t="s">
        <v>20214</v>
      </c>
      <c r="C2973" s="33"/>
      <c r="D2973" s="31" t="s">
        <v>20215</v>
      </c>
      <c r="E2973" s="31" t="s">
        <v>20216</v>
      </c>
      <c r="F2973" s="31" t="s">
        <v>20217</v>
      </c>
      <c r="G2973" s="31" t="s">
        <v>20218</v>
      </c>
      <c r="H2973" s="31" t="s">
        <v>142</v>
      </c>
      <c r="I2973" s="31" t="s">
        <v>444</v>
      </c>
      <c r="J2973" s="31" t="s">
        <v>84</v>
      </c>
      <c r="K2973" s="31" t="s">
        <v>85</v>
      </c>
      <c r="L2973" s="31" t="s">
        <v>86</v>
      </c>
      <c r="M2973" s="31" t="s">
        <v>542</v>
      </c>
      <c r="N2973" s="31" t="s">
        <v>210</v>
      </c>
      <c r="O2973" s="31" t="s">
        <v>20219</v>
      </c>
      <c r="P2973" s="31"/>
      <c r="Q2973" s="31"/>
      <c r="R2973" s="31" t="s">
        <v>93</v>
      </c>
      <c r="S2973" s="31" t="s">
        <v>231</v>
      </c>
      <c r="T2973" s="31" t="s">
        <v>20220</v>
      </c>
      <c r="U2973" s="31" t="s">
        <v>20221</v>
      </c>
      <c r="V2973" s="31"/>
      <c r="W2973" s="31"/>
      <c r="X2973" s="31"/>
      <c r="Y2973" s="31"/>
      <c r="Z2973" s="31"/>
    </row>
    <row r="2974" ht="22.5" customHeight="1">
      <c r="A2974" s="30" t="s">
        <v>20222</v>
      </c>
      <c r="B2974" s="31" t="s">
        <v>20223</v>
      </c>
      <c r="C2974" s="33"/>
      <c r="D2974" s="31" t="s">
        <v>20224</v>
      </c>
      <c r="E2974" s="31" t="s">
        <v>20225</v>
      </c>
      <c r="F2974" s="31" t="s">
        <v>20226</v>
      </c>
      <c r="G2974" s="31" t="s">
        <v>35</v>
      </c>
      <c r="H2974" s="31" t="s">
        <v>142</v>
      </c>
      <c r="I2974" s="31" t="s">
        <v>6726</v>
      </c>
      <c r="J2974" s="31" t="s">
        <v>84</v>
      </c>
      <c r="K2974" s="31" t="s">
        <v>85</v>
      </c>
      <c r="L2974" s="31" t="s">
        <v>280</v>
      </c>
      <c r="M2974" s="31" t="s">
        <v>41</v>
      </c>
      <c r="N2974" s="31" t="s">
        <v>120</v>
      </c>
      <c r="O2974" s="31"/>
      <c r="P2974" s="31"/>
      <c r="Q2974" s="31"/>
      <c r="R2974" s="31" t="s">
        <v>93</v>
      </c>
      <c r="S2974" s="31" t="s">
        <v>231</v>
      </c>
      <c r="T2974" s="31" t="s">
        <v>20227</v>
      </c>
      <c r="U2974" s="31" t="s">
        <v>20228</v>
      </c>
      <c r="V2974" s="31" t="s">
        <v>20229</v>
      </c>
      <c r="W2974" s="31"/>
      <c r="X2974" s="31"/>
      <c r="Y2974" s="31"/>
      <c r="Z2974" s="31"/>
    </row>
    <row r="2975" ht="22.5" customHeight="1">
      <c r="A2975" s="30" t="s">
        <v>20230</v>
      </c>
      <c r="B2975" s="31" t="s">
        <v>20231</v>
      </c>
      <c r="C2975" s="33"/>
      <c r="D2975" s="31" t="s">
        <v>20232</v>
      </c>
      <c r="E2975" s="31" t="s">
        <v>20233</v>
      </c>
      <c r="F2975" s="31" t="s">
        <v>20234</v>
      </c>
      <c r="G2975" s="31" t="s">
        <v>35</v>
      </c>
      <c r="H2975" s="31" t="s">
        <v>142</v>
      </c>
      <c r="I2975" s="31" t="s">
        <v>860</v>
      </c>
      <c r="J2975" s="31" t="s">
        <v>84</v>
      </c>
      <c r="K2975" s="31" t="s">
        <v>173</v>
      </c>
      <c r="L2975" s="31" t="s">
        <v>131</v>
      </c>
      <c r="M2975" s="31" t="s">
        <v>52</v>
      </c>
      <c r="N2975" s="31" t="s">
        <v>144</v>
      </c>
      <c r="O2975" s="31"/>
      <c r="P2975" s="31" t="s">
        <v>445</v>
      </c>
      <c r="Q2975" s="31"/>
      <c r="R2975" s="31"/>
      <c r="S2975" s="31"/>
      <c r="T2975" s="31" t="s">
        <v>20235</v>
      </c>
      <c r="U2975" s="31" t="s">
        <v>20236</v>
      </c>
      <c r="V2975" s="31"/>
      <c r="W2975" s="31"/>
      <c r="X2975" s="31"/>
      <c r="Y2975" s="31"/>
      <c r="Z2975" s="31"/>
    </row>
    <row r="2976" ht="22.5" customHeight="1">
      <c r="A2976" s="30" t="s">
        <v>20237</v>
      </c>
      <c r="B2976" s="31" t="s">
        <v>20238</v>
      </c>
      <c r="C2976" s="33"/>
      <c r="D2976" s="31" t="s">
        <v>20239</v>
      </c>
      <c r="E2976" s="31" t="s">
        <v>20240</v>
      </c>
      <c r="F2976" s="31"/>
      <c r="G2976" s="31" t="s">
        <v>35</v>
      </c>
      <c r="H2976" s="31" t="s">
        <v>142</v>
      </c>
      <c r="I2976" s="31"/>
      <c r="J2976" s="31"/>
      <c r="K2976" s="31"/>
      <c r="L2976" s="31"/>
      <c r="M2976" s="31"/>
      <c r="N2976" s="31"/>
      <c r="O2976" s="31"/>
      <c r="P2976" s="31"/>
      <c r="Q2976" s="31"/>
      <c r="R2976" s="31"/>
      <c r="S2976" s="31"/>
      <c r="T2976" s="31" t="s">
        <v>20241</v>
      </c>
      <c r="U2976" s="31" t="s">
        <v>20242</v>
      </c>
      <c r="V2976" s="31"/>
      <c r="W2976" s="31"/>
      <c r="X2976" s="31"/>
      <c r="Y2976" s="31"/>
      <c r="Z2976" s="31"/>
    </row>
    <row r="2977" ht="22.5" customHeight="1">
      <c r="A2977" s="30" t="s">
        <v>20243</v>
      </c>
      <c r="B2977" s="31" t="s">
        <v>20244</v>
      </c>
      <c r="C2977" s="32" t="s">
        <v>287</v>
      </c>
      <c r="D2977" s="31" t="s">
        <v>20245</v>
      </c>
      <c r="E2977" s="31" t="s">
        <v>20246</v>
      </c>
      <c r="F2977" s="31" t="s">
        <v>20247</v>
      </c>
      <c r="G2977" s="31" t="s">
        <v>35</v>
      </c>
      <c r="H2977" s="31" t="s">
        <v>142</v>
      </c>
      <c r="I2977" s="31" t="s">
        <v>225</v>
      </c>
      <c r="J2977" s="31" t="s">
        <v>184</v>
      </c>
      <c r="K2977" s="31" t="s">
        <v>173</v>
      </c>
      <c r="L2977" s="31" t="s">
        <v>86</v>
      </c>
      <c r="M2977" s="31" t="s">
        <v>101</v>
      </c>
      <c r="N2977" s="31" t="s">
        <v>155</v>
      </c>
      <c r="O2977" s="31" t="s">
        <v>20248</v>
      </c>
      <c r="P2977" s="31" t="s">
        <v>13151</v>
      </c>
      <c r="Q2977" s="30" t="s">
        <v>20249</v>
      </c>
      <c r="R2977" s="31" t="s">
        <v>93</v>
      </c>
      <c r="S2977" s="31" t="s">
        <v>716</v>
      </c>
      <c r="T2977" s="31" t="s">
        <v>20250</v>
      </c>
      <c r="U2977" s="31" t="s">
        <v>20251</v>
      </c>
      <c r="V2977" s="31"/>
      <c r="W2977" s="31"/>
      <c r="X2977" s="31"/>
      <c r="Y2977" s="31"/>
      <c r="Z2977" s="31"/>
    </row>
    <row r="2978" ht="22.5" customHeight="1">
      <c r="A2978" s="30" t="s">
        <v>20252</v>
      </c>
      <c r="B2978" s="31" t="s">
        <v>20253</v>
      </c>
      <c r="C2978" s="33"/>
      <c r="D2978" s="31" t="s">
        <v>20254</v>
      </c>
      <c r="E2978" s="31" t="s">
        <v>20255</v>
      </c>
      <c r="F2978" s="31" t="s">
        <v>20256</v>
      </c>
      <c r="G2978" s="31" t="s">
        <v>29</v>
      </c>
      <c r="H2978" s="31" t="s">
        <v>142</v>
      </c>
      <c r="I2978" s="31" t="s">
        <v>11434</v>
      </c>
      <c r="J2978" s="31" t="s">
        <v>84</v>
      </c>
      <c r="K2978" s="31" t="s">
        <v>85</v>
      </c>
      <c r="L2978" s="31" t="s">
        <v>280</v>
      </c>
      <c r="M2978" s="31" t="s">
        <v>120</v>
      </c>
      <c r="N2978" s="31" t="s">
        <v>88</v>
      </c>
      <c r="O2978" s="31"/>
      <c r="P2978" s="31" t="s">
        <v>320</v>
      </c>
      <c r="Q2978" s="31"/>
      <c r="R2978" s="31"/>
      <c r="S2978" s="31"/>
      <c r="T2978" s="31" t="s">
        <v>20257</v>
      </c>
      <c r="U2978" s="31" t="s">
        <v>20258</v>
      </c>
      <c r="V2978" s="31"/>
      <c r="W2978" s="31"/>
      <c r="X2978" s="31"/>
      <c r="Y2978" s="31"/>
      <c r="Z2978" s="31"/>
    </row>
    <row r="2979" ht="22.5" customHeight="1">
      <c r="A2979" s="30" t="s">
        <v>20259</v>
      </c>
      <c r="B2979" s="31" t="s">
        <v>20260</v>
      </c>
      <c r="C2979" s="33"/>
      <c r="D2979" s="31" t="s">
        <v>20261</v>
      </c>
      <c r="E2979" s="31" t="s">
        <v>20262</v>
      </c>
      <c r="F2979" s="31"/>
      <c r="G2979" s="31" t="s">
        <v>43</v>
      </c>
      <c r="H2979" s="31" t="s">
        <v>142</v>
      </c>
      <c r="I2979" s="31"/>
      <c r="J2979" s="31"/>
      <c r="K2979" s="31"/>
      <c r="L2979" s="31"/>
      <c r="M2979" s="31"/>
      <c r="N2979" s="31"/>
      <c r="O2979" s="31"/>
      <c r="P2979" s="31"/>
      <c r="Q2979" s="31"/>
      <c r="R2979" s="31"/>
      <c r="S2979" s="31"/>
      <c r="T2979" s="31" t="s">
        <v>20263</v>
      </c>
      <c r="U2979" s="31" t="s">
        <v>20264</v>
      </c>
      <c r="V2979" s="31"/>
      <c r="W2979" s="31"/>
      <c r="X2979" s="31"/>
      <c r="Y2979" s="31"/>
      <c r="Z2979" s="31"/>
    </row>
    <row r="2980" ht="22.5" customHeight="1">
      <c r="A2980" s="30" t="s">
        <v>20265</v>
      </c>
      <c r="B2980" s="31" t="s">
        <v>20266</v>
      </c>
      <c r="C2980" s="33"/>
      <c r="D2980" s="31" t="s">
        <v>20267</v>
      </c>
      <c r="E2980" s="31" t="s">
        <v>20268</v>
      </c>
      <c r="F2980" s="31"/>
      <c r="G2980" s="31" t="s">
        <v>37</v>
      </c>
      <c r="H2980" s="31" t="s">
        <v>142</v>
      </c>
      <c r="I2980" s="31" t="s">
        <v>1592</v>
      </c>
      <c r="J2980" s="31" t="s">
        <v>84</v>
      </c>
      <c r="K2980" s="31"/>
      <c r="L2980" s="31"/>
      <c r="M2980" s="31" t="s">
        <v>41</v>
      </c>
      <c r="N2980" s="31" t="s">
        <v>120</v>
      </c>
      <c r="O2980" s="31"/>
      <c r="P2980" s="31"/>
      <c r="Q2980" s="31"/>
      <c r="R2980" s="31"/>
      <c r="S2980" s="31"/>
      <c r="T2980" s="31" t="s">
        <v>20269</v>
      </c>
      <c r="U2980" s="31" t="s">
        <v>20270</v>
      </c>
      <c r="V2980" s="31"/>
      <c r="W2980" s="31"/>
      <c r="X2980" s="31"/>
      <c r="Y2980" s="31"/>
      <c r="Z2980" s="31"/>
    </row>
    <row r="2981" ht="22.5" customHeight="1">
      <c r="A2981" s="30" t="s">
        <v>20271</v>
      </c>
      <c r="B2981" s="31" t="s">
        <v>2200</v>
      </c>
      <c r="C2981" s="33"/>
      <c r="D2981" s="31" t="s">
        <v>20272</v>
      </c>
      <c r="E2981" s="31" t="s">
        <v>20273</v>
      </c>
      <c r="F2981" s="31" t="s">
        <v>20274</v>
      </c>
      <c r="G2981" s="31" t="s">
        <v>30</v>
      </c>
      <c r="H2981" s="31" t="s">
        <v>142</v>
      </c>
      <c r="I2981" s="31" t="s">
        <v>935</v>
      </c>
      <c r="J2981" s="31" t="s">
        <v>84</v>
      </c>
      <c r="K2981" s="31" t="s">
        <v>85</v>
      </c>
      <c r="L2981" s="31" t="s">
        <v>226</v>
      </c>
      <c r="M2981" s="31" t="s">
        <v>185</v>
      </c>
      <c r="N2981" s="31" t="s">
        <v>41</v>
      </c>
      <c r="O2981" s="31"/>
      <c r="P2981" s="31"/>
      <c r="Q2981" s="31"/>
      <c r="R2981" s="31" t="s">
        <v>93</v>
      </c>
      <c r="S2981" s="31" t="s">
        <v>94</v>
      </c>
      <c r="T2981" s="31" t="s">
        <v>20275</v>
      </c>
      <c r="U2981" s="31" t="s">
        <v>20276</v>
      </c>
      <c r="V2981" s="31"/>
      <c r="W2981" s="31"/>
      <c r="X2981" s="31"/>
      <c r="Y2981" s="31"/>
      <c r="Z2981" s="31"/>
    </row>
    <row r="2982" ht="22.5" customHeight="1">
      <c r="A2982" s="30" t="s">
        <v>20277</v>
      </c>
      <c r="B2982" s="31" t="s">
        <v>20278</v>
      </c>
      <c r="C2982" s="33"/>
      <c r="D2982" s="31" t="s">
        <v>20279</v>
      </c>
      <c r="E2982" s="31" t="s">
        <v>20280</v>
      </c>
      <c r="F2982" s="31" t="s">
        <v>20281</v>
      </c>
      <c r="G2982" s="31" t="s">
        <v>37</v>
      </c>
      <c r="H2982" s="31" t="s">
        <v>142</v>
      </c>
      <c r="I2982" s="31" t="s">
        <v>1073</v>
      </c>
      <c r="J2982" s="31" t="s">
        <v>84</v>
      </c>
      <c r="K2982" s="31" t="s">
        <v>173</v>
      </c>
      <c r="L2982" s="31" t="s">
        <v>280</v>
      </c>
      <c r="M2982" s="31" t="s">
        <v>344</v>
      </c>
      <c r="N2982" s="31" t="s">
        <v>52</v>
      </c>
      <c r="O2982" s="31"/>
      <c r="P2982" s="31"/>
      <c r="Q2982" s="31"/>
      <c r="R2982" s="31" t="s">
        <v>93</v>
      </c>
      <c r="S2982" s="31" t="s">
        <v>94</v>
      </c>
      <c r="T2982" s="31" t="s">
        <v>20282</v>
      </c>
      <c r="U2982" s="31" t="s">
        <v>20283</v>
      </c>
      <c r="V2982" s="31"/>
      <c r="W2982" s="31"/>
      <c r="X2982" s="31"/>
      <c r="Y2982" s="31"/>
      <c r="Z2982" s="31"/>
    </row>
    <row r="2983" ht="22.5" customHeight="1">
      <c r="A2983" s="30" t="s">
        <v>20284</v>
      </c>
      <c r="B2983" s="31" t="s">
        <v>20285</v>
      </c>
      <c r="C2983" s="33"/>
      <c r="D2983" s="31" t="s">
        <v>20286</v>
      </c>
      <c r="E2983" s="31" t="s">
        <v>20287</v>
      </c>
      <c r="F2983" s="31"/>
      <c r="G2983" s="31" t="s">
        <v>4280</v>
      </c>
      <c r="H2983" s="31" t="s">
        <v>406</v>
      </c>
      <c r="I2983" s="31" t="s">
        <v>209</v>
      </c>
      <c r="J2983" s="31" t="s">
        <v>84</v>
      </c>
      <c r="K2983" s="31" t="s">
        <v>85</v>
      </c>
      <c r="L2983" s="31" t="s">
        <v>280</v>
      </c>
      <c r="M2983" s="31" t="s">
        <v>41</v>
      </c>
      <c r="N2983" s="31" t="s">
        <v>152</v>
      </c>
      <c r="O2983" s="31"/>
      <c r="P2983" s="31"/>
      <c r="Q2983" s="31"/>
      <c r="R2983" s="31"/>
      <c r="S2983" s="31"/>
      <c r="T2983" s="31" t="s">
        <v>20288</v>
      </c>
      <c r="U2983" s="31" t="s">
        <v>20289</v>
      </c>
      <c r="V2983" s="31"/>
      <c r="W2983" s="31"/>
      <c r="X2983" s="31"/>
      <c r="Y2983" s="31"/>
      <c r="Z2983" s="31"/>
    </row>
    <row r="2984" ht="22.5" customHeight="1">
      <c r="A2984" s="30" t="s">
        <v>20290</v>
      </c>
      <c r="B2984" s="31" t="s">
        <v>20291</v>
      </c>
      <c r="C2984" s="33"/>
      <c r="D2984" s="31" t="s">
        <v>20292</v>
      </c>
      <c r="E2984" s="31" t="s">
        <v>20293</v>
      </c>
      <c r="F2984" s="31"/>
      <c r="G2984" s="31" t="s">
        <v>4280</v>
      </c>
      <c r="H2984" s="31" t="s">
        <v>142</v>
      </c>
      <c r="I2984" s="31" t="s">
        <v>351</v>
      </c>
      <c r="J2984" s="31" t="s">
        <v>84</v>
      </c>
      <c r="K2984" s="31" t="s">
        <v>85</v>
      </c>
      <c r="L2984" s="31" t="s">
        <v>86</v>
      </c>
      <c r="M2984" s="31" t="s">
        <v>41</v>
      </c>
      <c r="N2984" s="31" t="s">
        <v>120</v>
      </c>
      <c r="O2984" s="31"/>
      <c r="P2984" s="31" t="s">
        <v>3389</v>
      </c>
      <c r="Q2984" s="31"/>
      <c r="R2984" s="31"/>
      <c r="S2984" s="31"/>
      <c r="T2984" s="31" t="s">
        <v>20294</v>
      </c>
      <c r="U2984" s="31" t="s">
        <v>20295</v>
      </c>
      <c r="V2984" s="30" t="s">
        <v>20296</v>
      </c>
      <c r="W2984" s="31"/>
      <c r="X2984" s="31"/>
      <c r="Y2984" s="31"/>
      <c r="Z2984" s="31"/>
    </row>
    <row r="2985" ht="22.5" customHeight="1">
      <c r="A2985" s="30" t="s">
        <v>20297</v>
      </c>
      <c r="B2985" s="31" t="s">
        <v>20298</v>
      </c>
      <c r="C2985" s="33"/>
      <c r="D2985" s="31" t="s">
        <v>20299</v>
      </c>
      <c r="E2985" s="31" t="s">
        <v>20300</v>
      </c>
      <c r="F2985" s="31"/>
      <c r="G2985" s="31" t="s">
        <v>4280</v>
      </c>
      <c r="H2985" s="31" t="s">
        <v>406</v>
      </c>
      <c r="I2985" s="31" t="s">
        <v>5812</v>
      </c>
      <c r="J2985" s="31" t="s">
        <v>84</v>
      </c>
      <c r="K2985" s="31" t="s">
        <v>173</v>
      </c>
      <c r="L2985" s="31" t="s">
        <v>280</v>
      </c>
      <c r="M2985" s="31" t="s">
        <v>41</v>
      </c>
      <c r="N2985" s="31" t="s">
        <v>120</v>
      </c>
      <c r="O2985" s="31"/>
      <c r="P2985" s="31"/>
      <c r="Q2985" s="31"/>
      <c r="R2985" s="31"/>
      <c r="S2985" s="31"/>
      <c r="T2985" s="31" t="s">
        <v>20301</v>
      </c>
      <c r="U2985" s="31" t="s">
        <v>20302</v>
      </c>
      <c r="V2985" s="31" t="s">
        <v>20303</v>
      </c>
      <c r="W2985" s="31"/>
      <c r="X2985" s="31"/>
      <c r="Y2985" s="31"/>
      <c r="Z2985" s="31"/>
    </row>
    <row r="2986" ht="22.5" customHeight="1">
      <c r="A2986" s="30" t="s">
        <v>20304</v>
      </c>
      <c r="B2986" s="31" t="s">
        <v>20305</v>
      </c>
      <c r="C2986" s="33"/>
      <c r="D2986" s="31" t="s">
        <v>78</v>
      </c>
      <c r="E2986" s="31" t="s">
        <v>20306</v>
      </c>
      <c r="F2986" s="31" t="s">
        <v>20307</v>
      </c>
      <c r="G2986" s="31"/>
      <c r="H2986" s="31"/>
      <c r="I2986" s="31"/>
      <c r="J2986" s="31"/>
      <c r="K2986" s="31"/>
      <c r="L2986" s="31"/>
      <c r="M2986" s="31"/>
      <c r="N2986" s="31"/>
      <c r="O2986" s="31"/>
      <c r="P2986" s="31"/>
      <c r="Q2986" s="31"/>
      <c r="R2986" s="31"/>
      <c r="S2986" s="31" t="s">
        <v>3364</v>
      </c>
      <c r="T2986" s="31"/>
      <c r="U2986" s="31" t="s">
        <v>20308</v>
      </c>
      <c r="V2986" s="31"/>
      <c r="W2986" s="31"/>
      <c r="X2986" s="31"/>
      <c r="Y2986" s="31"/>
      <c r="Z2986" s="31"/>
    </row>
    <row r="2987" ht="22.5" customHeight="1">
      <c r="A2987" s="30" t="s">
        <v>20309</v>
      </c>
      <c r="B2987" s="31" t="s">
        <v>20310</v>
      </c>
      <c r="C2987" s="32" t="s">
        <v>2</v>
      </c>
      <c r="D2987" s="31" t="s">
        <v>20311</v>
      </c>
      <c r="E2987" s="31" t="s">
        <v>20312</v>
      </c>
      <c r="F2987" s="31" t="s">
        <v>20313</v>
      </c>
      <c r="G2987" s="31" t="s">
        <v>25</v>
      </c>
      <c r="H2987" s="31" t="s">
        <v>142</v>
      </c>
      <c r="I2987" s="31" t="s">
        <v>264</v>
      </c>
      <c r="J2987" s="31" t="s">
        <v>84</v>
      </c>
      <c r="K2987" s="31" t="s">
        <v>85</v>
      </c>
      <c r="L2987" s="31" t="s">
        <v>86</v>
      </c>
      <c r="M2987" s="31" t="s">
        <v>185</v>
      </c>
      <c r="N2987" s="31" t="s">
        <v>41</v>
      </c>
      <c r="O2987" s="31"/>
      <c r="P2987" s="31"/>
      <c r="Q2987" s="31"/>
      <c r="R2987" s="31" t="s">
        <v>93</v>
      </c>
      <c r="S2987" s="31" t="s">
        <v>94</v>
      </c>
      <c r="T2987" s="31" t="s">
        <v>20314</v>
      </c>
      <c r="U2987" s="31" t="s">
        <v>20315</v>
      </c>
      <c r="V2987" s="31" t="s">
        <v>20316</v>
      </c>
      <c r="W2987" s="31"/>
      <c r="X2987" s="31"/>
      <c r="Y2987" s="31"/>
      <c r="Z2987" s="31"/>
    </row>
    <row r="2988" ht="22.5" customHeight="1">
      <c r="A2988" s="30" t="s">
        <v>20317</v>
      </c>
      <c r="B2988" s="31" t="s">
        <v>20318</v>
      </c>
      <c r="C2988" s="33"/>
      <c r="D2988" s="31" t="s">
        <v>20319</v>
      </c>
      <c r="E2988" s="31" t="s">
        <v>20320</v>
      </c>
      <c r="F2988" s="31"/>
      <c r="G2988" s="31" t="s">
        <v>25</v>
      </c>
      <c r="H2988" s="31" t="s">
        <v>142</v>
      </c>
      <c r="I2988" s="31" t="s">
        <v>7380</v>
      </c>
      <c r="J2988" s="31" t="s">
        <v>84</v>
      </c>
      <c r="K2988" s="31" t="s">
        <v>173</v>
      </c>
      <c r="L2988" s="31" t="s">
        <v>226</v>
      </c>
      <c r="M2988" s="39" t="s">
        <v>227</v>
      </c>
      <c r="N2988" s="39" t="s">
        <v>228</v>
      </c>
      <c r="O2988" s="31"/>
      <c r="P2988" s="31"/>
      <c r="Q2988" s="31"/>
      <c r="R2988" s="31"/>
      <c r="S2988" s="31"/>
      <c r="T2988" s="31" t="s">
        <v>20321</v>
      </c>
      <c r="U2988" s="31" t="s">
        <v>20322</v>
      </c>
      <c r="V2988" s="31"/>
      <c r="W2988" s="31"/>
      <c r="X2988" s="31"/>
      <c r="Y2988" s="31"/>
      <c r="Z2988" s="31"/>
    </row>
    <row r="2989" ht="22.5" customHeight="1">
      <c r="A2989" s="30" t="s">
        <v>20323</v>
      </c>
      <c r="B2989" s="31" t="s">
        <v>7542</v>
      </c>
      <c r="C2989" s="33"/>
      <c r="D2989" s="31" t="s">
        <v>20324</v>
      </c>
      <c r="E2989" s="31" t="s">
        <v>20325</v>
      </c>
      <c r="F2989" s="31" t="s">
        <v>20326</v>
      </c>
      <c r="G2989" s="31" t="s">
        <v>37</v>
      </c>
      <c r="H2989" s="31" t="s">
        <v>142</v>
      </c>
      <c r="I2989" s="31" t="s">
        <v>225</v>
      </c>
      <c r="J2989" s="31" t="s">
        <v>84</v>
      </c>
      <c r="K2989" s="31" t="s">
        <v>85</v>
      </c>
      <c r="L2989" s="31" t="s">
        <v>226</v>
      </c>
      <c r="M2989" s="31" t="s">
        <v>185</v>
      </c>
      <c r="N2989" s="31" t="s">
        <v>41</v>
      </c>
      <c r="O2989" s="31"/>
      <c r="P2989" s="31" t="s">
        <v>1518</v>
      </c>
      <c r="Q2989" s="30" t="s">
        <v>20327</v>
      </c>
      <c r="R2989" s="31" t="s">
        <v>93</v>
      </c>
      <c r="S2989" s="31" t="s">
        <v>1002</v>
      </c>
      <c r="T2989" s="31" t="s">
        <v>20328</v>
      </c>
      <c r="U2989" s="31" t="s">
        <v>20329</v>
      </c>
      <c r="V2989" s="31"/>
      <c r="W2989" s="31"/>
      <c r="X2989" s="31"/>
      <c r="Y2989" s="31"/>
      <c r="Z2989" s="31"/>
    </row>
    <row r="2990" ht="22.5" customHeight="1">
      <c r="A2990" s="30" t="s">
        <v>20330</v>
      </c>
      <c r="B2990" s="31" t="s">
        <v>20331</v>
      </c>
      <c r="C2990" s="33"/>
      <c r="D2990" s="31" t="s">
        <v>20332</v>
      </c>
      <c r="E2990" s="31" t="s">
        <v>20333</v>
      </c>
      <c r="F2990" s="31"/>
      <c r="G2990" s="31" t="s">
        <v>36</v>
      </c>
      <c r="H2990" s="31" t="s">
        <v>142</v>
      </c>
      <c r="I2990" s="31" t="s">
        <v>18119</v>
      </c>
      <c r="J2990" s="31" t="s">
        <v>84</v>
      </c>
      <c r="K2990" s="31" t="s">
        <v>85</v>
      </c>
      <c r="L2990" s="31" t="s">
        <v>86</v>
      </c>
      <c r="M2990" s="31" t="s">
        <v>152</v>
      </c>
      <c r="N2990" s="31" t="s">
        <v>88</v>
      </c>
      <c r="O2990" s="31"/>
      <c r="P2990" s="31"/>
      <c r="Q2990" s="31"/>
      <c r="R2990" s="31"/>
      <c r="S2990" s="31"/>
      <c r="T2990" s="31" t="s">
        <v>20334</v>
      </c>
      <c r="U2990" s="31" t="s">
        <v>20335</v>
      </c>
      <c r="V2990" s="31"/>
      <c r="W2990" s="31"/>
      <c r="X2990" s="31"/>
      <c r="Y2990" s="31"/>
      <c r="Z2990" s="31"/>
    </row>
    <row r="2991" ht="22.5" customHeight="1">
      <c r="A2991" s="30" t="s">
        <v>20336</v>
      </c>
      <c r="B2991" s="31" t="s">
        <v>9167</v>
      </c>
      <c r="C2991" s="33"/>
      <c r="D2991" s="31" t="s">
        <v>20337</v>
      </c>
      <c r="E2991" s="31" t="s">
        <v>20338</v>
      </c>
      <c r="F2991" s="31" t="s">
        <v>20339</v>
      </c>
      <c r="G2991" s="31" t="s">
        <v>36</v>
      </c>
      <c r="H2991" s="31" t="s">
        <v>142</v>
      </c>
      <c r="I2991" s="31" t="s">
        <v>898</v>
      </c>
      <c r="J2991" s="31" t="s">
        <v>84</v>
      </c>
      <c r="K2991" s="31" t="s">
        <v>173</v>
      </c>
      <c r="L2991" s="31" t="s">
        <v>226</v>
      </c>
      <c r="M2991" s="31" t="s">
        <v>52</v>
      </c>
      <c r="N2991" s="31" t="s">
        <v>144</v>
      </c>
      <c r="O2991" s="31"/>
      <c r="P2991" s="31" t="s">
        <v>926</v>
      </c>
      <c r="Q2991" s="31"/>
      <c r="R2991" s="31" t="s">
        <v>93</v>
      </c>
      <c r="S2991" s="31" t="s">
        <v>94</v>
      </c>
      <c r="T2991" s="31" t="s">
        <v>20340</v>
      </c>
      <c r="U2991" s="31" t="s">
        <v>20341</v>
      </c>
      <c r="V2991" s="31"/>
      <c r="W2991" s="31"/>
      <c r="X2991" s="31"/>
      <c r="Y2991" s="31"/>
      <c r="Z2991" s="31"/>
    </row>
    <row r="2992" ht="22.5" customHeight="1">
      <c r="A2992" s="30" t="s">
        <v>20342</v>
      </c>
      <c r="B2992" s="31" t="s">
        <v>20343</v>
      </c>
      <c r="C2992" s="33"/>
      <c r="D2992" s="31" t="s">
        <v>20344</v>
      </c>
      <c r="E2992" s="31" t="s">
        <v>20345</v>
      </c>
      <c r="F2992" s="31" t="s">
        <v>20346</v>
      </c>
      <c r="G2992" s="31" t="s">
        <v>23</v>
      </c>
      <c r="H2992" s="31" t="s">
        <v>129</v>
      </c>
      <c r="I2992" s="31" t="s">
        <v>1870</v>
      </c>
      <c r="J2992" s="31" t="s">
        <v>84</v>
      </c>
      <c r="K2992" s="31" t="s">
        <v>107</v>
      </c>
      <c r="L2992" s="31" t="s">
        <v>86</v>
      </c>
      <c r="M2992" s="31" t="s">
        <v>152</v>
      </c>
      <c r="N2992" s="31" t="s">
        <v>153</v>
      </c>
      <c r="O2992" s="31"/>
      <c r="P2992" s="31" t="s">
        <v>492</v>
      </c>
      <c r="Q2992" s="31"/>
      <c r="R2992" s="31"/>
      <c r="S2992" s="31" t="s">
        <v>133</v>
      </c>
      <c r="T2992" s="31" t="s">
        <v>11764</v>
      </c>
      <c r="U2992" s="31" t="s">
        <v>20347</v>
      </c>
      <c r="V2992" s="31"/>
      <c r="W2992" s="31"/>
      <c r="X2992" s="31"/>
      <c r="Y2992" s="31"/>
      <c r="Z2992" s="31"/>
    </row>
    <row r="2993" ht="22.5" customHeight="1">
      <c r="A2993" s="30" t="s">
        <v>20348</v>
      </c>
      <c r="B2993" s="31" t="s">
        <v>20349</v>
      </c>
      <c r="C2993" s="33"/>
      <c r="D2993" s="31" t="s">
        <v>78</v>
      </c>
      <c r="E2993" s="31" t="s">
        <v>20350</v>
      </c>
      <c r="F2993" s="31" t="s">
        <v>20351</v>
      </c>
      <c r="G2993" s="31" t="s">
        <v>25</v>
      </c>
      <c r="H2993" s="31" t="s">
        <v>82</v>
      </c>
      <c r="I2993" s="31" t="s">
        <v>490</v>
      </c>
      <c r="J2993" s="31" t="s">
        <v>84</v>
      </c>
      <c r="K2993" s="31" t="s">
        <v>107</v>
      </c>
      <c r="L2993" s="31" t="s">
        <v>280</v>
      </c>
      <c r="M2993" s="31" t="s">
        <v>120</v>
      </c>
      <c r="N2993" s="31" t="s">
        <v>88</v>
      </c>
      <c r="O2993" s="31"/>
      <c r="P2993" s="31" t="s">
        <v>132</v>
      </c>
      <c r="Q2993" s="31"/>
      <c r="R2993" s="31"/>
      <c r="S2993" s="31" t="s">
        <v>493</v>
      </c>
      <c r="T2993" s="31"/>
      <c r="U2993" s="31" t="s">
        <v>20352</v>
      </c>
      <c r="V2993" s="31"/>
      <c r="W2993" s="31"/>
      <c r="X2993" s="31"/>
      <c r="Y2993" s="31"/>
      <c r="Z2993" s="31"/>
    </row>
    <row r="2994" ht="22.5" customHeight="1">
      <c r="A2994" s="30" t="s">
        <v>20353</v>
      </c>
      <c r="B2994" s="31" t="s">
        <v>20354</v>
      </c>
      <c r="C2994" s="33"/>
      <c r="D2994" s="31" t="s">
        <v>20355</v>
      </c>
      <c r="E2994" s="31" t="s">
        <v>20356</v>
      </c>
      <c r="F2994" s="31"/>
      <c r="G2994" s="31" t="s">
        <v>30</v>
      </c>
      <c r="H2994" s="31" t="s">
        <v>129</v>
      </c>
      <c r="I2994" s="31" t="s">
        <v>83</v>
      </c>
      <c r="J2994" s="31" t="s">
        <v>84</v>
      </c>
      <c r="K2994" s="31" t="s">
        <v>173</v>
      </c>
      <c r="L2994" s="31" t="s">
        <v>86</v>
      </c>
      <c r="M2994" s="31" t="s">
        <v>120</v>
      </c>
      <c r="N2994" s="31" t="s">
        <v>88</v>
      </c>
      <c r="O2994" s="31"/>
      <c r="P2994" s="31" t="s">
        <v>628</v>
      </c>
      <c r="Q2994" s="31"/>
      <c r="R2994" s="31"/>
      <c r="S2994" s="31"/>
      <c r="T2994" s="31" t="s">
        <v>20357</v>
      </c>
      <c r="U2994" s="31" t="s">
        <v>20358</v>
      </c>
      <c r="V2994" s="30" t="s">
        <v>20359</v>
      </c>
      <c r="W2994" s="31"/>
      <c r="X2994" s="31"/>
      <c r="Y2994" s="31"/>
      <c r="Z2994" s="31"/>
    </row>
    <row r="2995" ht="22.5" customHeight="1">
      <c r="A2995" s="30" t="s">
        <v>20360</v>
      </c>
      <c r="B2995" s="31" t="s">
        <v>20361</v>
      </c>
      <c r="C2995" s="33"/>
      <c r="D2995" s="31" t="s">
        <v>20362</v>
      </c>
      <c r="E2995" s="31" t="s">
        <v>20363</v>
      </c>
      <c r="F2995" s="31"/>
      <c r="G2995" s="31" t="s">
        <v>25</v>
      </c>
      <c r="H2995" s="31" t="s">
        <v>142</v>
      </c>
      <c r="I2995" s="31" t="s">
        <v>291</v>
      </c>
      <c r="J2995" s="31" t="s">
        <v>84</v>
      </c>
      <c r="K2995" s="31" t="s">
        <v>173</v>
      </c>
      <c r="L2995" s="31" t="s">
        <v>226</v>
      </c>
      <c r="M2995" s="31" t="s">
        <v>88</v>
      </c>
      <c r="N2995" s="31" t="s">
        <v>576</v>
      </c>
      <c r="O2995" s="31"/>
      <c r="P2995" s="31"/>
      <c r="Q2995" s="31"/>
      <c r="R2995" s="31"/>
      <c r="S2995" s="31"/>
      <c r="T2995" s="31" t="s">
        <v>20364</v>
      </c>
      <c r="U2995" s="31" t="s">
        <v>20365</v>
      </c>
      <c r="V2995" s="31"/>
      <c r="W2995" s="31"/>
      <c r="X2995" s="31"/>
      <c r="Y2995" s="31"/>
      <c r="Z2995" s="31"/>
    </row>
    <row r="2996" ht="22.5" customHeight="1">
      <c r="A2996" s="30" t="s">
        <v>20366</v>
      </c>
      <c r="B2996" s="31" t="s">
        <v>1339</v>
      </c>
      <c r="C2996" s="32" t="s">
        <v>2</v>
      </c>
      <c r="D2996" s="31" t="s">
        <v>20367</v>
      </c>
      <c r="E2996" s="31" t="s">
        <v>20368</v>
      </c>
      <c r="F2996" s="31" t="s">
        <v>20369</v>
      </c>
      <c r="G2996" s="31" t="s">
        <v>25</v>
      </c>
      <c r="H2996" s="31" t="s">
        <v>142</v>
      </c>
      <c r="I2996" s="31" t="s">
        <v>814</v>
      </c>
      <c r="J2996" s="31" t="s">
        <v>84</v>
      </c>
      <c r="K2996" s="31" t="s">
        <v>85</v>
      </c>
      <c r="L2996" s="31" t="s">
        <v>280</v>
      </c>
      <c r="M2996" s="31" t="s">
        <v>155</v>
      </c>
      <c r="N2996" s="31" t="s">
        <v>52</v>
      </c>
      <c r="O2996" s="31"/>
      <c r="P2996" s="31"/>
      <c r="Q2996" s="30" t="s">
        <v>20102</v>
      </c>
      <c r="R2996" s="31" t="s">
        <v>93</v>
      </c>
      <c r="S2996" s="31" t="s">
        <v>842</v>
      </c>
      <c r="T2996" s="31" t="s">
        <v>20370</v>
      </c>
      <c r="U2996" s="31" t="s">
        <v>20371</v>
      </c>
      <c r="V2996" s="31"/>
      <c r="W2996" s="31"/>
      <c r="X2996" s="31"/>
      <c r="Y2996" s="31"/>
      <c r="Z2996" s="31"/>
    </row>
    <row r="2997" ht="22.5" customHeight="1">
      <c r="A2997" s="30" t="s">
        <v>20372</v>
      </c>
      <c r="B2997" s="31" t="s">
        <v>20373</v>
      </c>
      <c r="C2997" s="33"/>
      <c r="D2997" s="31" t="s">
        <v>20374</v>
      </c>
      <c r="E2997" s="31" t="s">
        <v>20375</v>
      </c>
      <c r="F2997" s="30" t="s">
        <v>20376</v>
      </c>
      <c r="G2997" s="31" t="s">
        <v>37</v>
      </c>
      <c r="H2997" s="31" t="s">
        <v>142</v>
      </c>
      <c r="I2997" s="31" t="s">
        <v>225</v>
      </c>
      <c r="J2997" s="31" t="s">
        <v>84</v>
      </c>
      <c r="K2997" s="31" t="s">
        <v>85</v>
      </c>
      <c r="L2997" s="31" t="s">
        <v>280</v>
      </c>
      <c r="M2997" s="39" t="s">
        <v>228</v>
      </c>
      <c r="N2997" s="31" t="s">
        <v>185</v>
      </c>
      <c r="O2997" s="31"/>
      <c r="P2997" s="31" t="s">
        <v>4054</v>
      </c>
      <c r="Q2997" s="31"/>
      <c r="R2997" s="31" t="s">
        <v>93</v>
      </c>
      <c r="S2997" s="31" t="s">
        <v>94</v>
      </c>
      <c r="T2997" s="31" t="s">
        <v>20377</v>
      </c>
      <c r="U2997" s="31" t="s">
        <v>20378</v>
      </c>
      <c r="V2997" s="30" t="s">
        <v>20379</v>
      </c>
      <c r="W2997" s="31"/>
      <c r="X2997" s="31"/>
      <c r="Y2997" s="31"/>
      <c r="Z2997" s="31"/>
    </row>
    <row r="2998" ht="22.5" customHeight="1">
      <c r="A2998" s="30" t="s">
        <v>20380</v>
      </c>
      <c r="B2998" s="31" t="s">
        <v>20381</v>
      </c>
      <c r="C2998" s="33"/>
      <c r="D2998" s="31" t="s">
        <v>20382</v>
      </c>
      <c r="E2998" s="31" t="s">
        <v>20383</v>
      </c>
      <c r="F2998" s="31"/>
      <c r="G2998" s="31" t="s">
        <v>29</v>
      </c>
      <c r="H2998" s="31" t="s">
        <v>142</v>
      </c>
      <c r="I2998" s="31" t="s">
        <v>428</v>
      </c>
      <c r="J2998" s="31" t="s">
        <v>84</v>
      </c>
      <c r="K2998" s="31" t="s">
        <v>173</v>
      </c>
      <c r="L2998" s="31" t="s">
        <v>86</v>
      </c>
      <c r="M2998" s="31" t="s">
        <v>542</v>
      </c>
      <c r="N2998" s="31" t="s">
        <v>41</v>
      </c>
      <c r="O2998" s="31"/>
      <c r="P2998" s="31"/>
      <c r="Q2998" s="31"/>
      <c r="R2998" s="31"/>
      <c r="S2998" s="31"/>
      <c r="T2998" s="31" t="s">
        <v>20384</v>
      </c>
      <c r="U2998" s="31" t="s">
        <v>20385</v>
      </c>
      <c r="V2998" s="31"/>
      <c r="W2998" s="31"/>
      <c r="X2998" s="31"/>
      <c r="Y2998" s="31"/>
      <c r="Z2998" s="31"/>
    </row>
    <row r="2999" ht="22.5" customHeight="1">
      <c r="A2999" s="30" t="s">
        <v>20386</v>
      </c>
      <c r="B2999" s="31" t="s">
        <v>20387</v>
      </c>
      <c r="C2999" s="33"/>
      <c r="D2999" s="31" t="s">
        <v>20388</v>
      </c>
      <c r="E2999" s="31" t="s">
        <v>20389</v>
      </c>
      <c r="F2999" s="31" t="s">
        <v>20390</v>
      </c>
      <c r="G2999" s="31" t="s">
        <v>25</v>
      </c>
      <c r="H2999" s="31" t="s">
        <v>142</v>
      </c>
      <c r="I2999" s="31" t="s">
        <v>119</v>
      </c>
      <c r="J2999" s="31" t="s">
        <v>377</v>
      </c>
      <c r="K2999" s="31" t="s">
        <v>85</v>
      </c>
      <c r="L2999" s="31" t="s">
        <v>280</v>
      </c>
      <c r="M2999" s="31" t="s">
        <v>52</v>
      </c>
      <c r="N2999" s="31" t="s">
        <v>144</v>
      </c>
      <c r="O2999" s="31"/>
      <c r="P2999" s="31" t="s">
        <v>831</v>
      </c>
      <c r="Q2999" s="31"/>
      <c r="R2999" s="31" t="s">
        <v>93</v>
      </c>
      <c r="S2999" s="31" t="s">
        <v>4393</v>
      </c>
      <c r="T2999" s="31" t="s">
        <v>20391</v>
      </c>
      <c r="U2999" s="31" t="s">
        <v>20392</v>
      </c>
      <c r="V2999" s="30" t="s">
        <v>20393</v>
      </c>
      <c r="W2999" s="31"/>
      <c r="X2999" s="31"/>
      <c r="Y2999" s="31"/>
      <c r="Z2999" s="31"/>
    </row>
    <row r="3000" ht="22.5" customHeight="1">
      <c r="A3000" s="30" t="s">
        <v>20394</v>
      </c>
      <c r="B3000" s="31" t="s">
        <v>20395</v>
      </c>
      <c r="C3000" s="33"/>
      <c r="D3000" s="31" t="s">
        <v>20396</v>
      </c>
      <c r="E3000" s="31" t="s">
        <v>20397</v>
      </c>
      <c r="F3000" s="31" t="s">
        <v>20398</v>
      </c>
      <c r="G3000" s="31" t="s">
        <v>29</v>
      </c>
      <c r="H3000" s="31" t="s">
        <v>142</v>
      </c>
      <c r="I3000" s="31" t="s">
        <v>860</v>
      </c>
      <c r="J3000" s="31" t="s">
        <v>84</v>
      </c>
      <c r="K3000" s="31" t="s">
        <v>85</v>
      </c>
      <c r="L3000" s="31" t="s">
        <v>86</v>
      </c>
      <c r="M3000" s="31" t="s">
        <v>120</v>
      </c>
      <c r="N3000" s="31" t="s">
        <v>88</v>
      </c>
      <c r="O3000" s="31"/>
      <c r="P3000" s="31" t="s">
        <v>5545</v>
      </c>
      <c r="Q3000" s="30" t="s">
        <v>20399</v>
      </c>
      <c r="R3000" s="31" t="s">
        <v>93</v>
      </c>
      <c r="S3000" s="31" t="s">
        <v>842</v>
      </c>
      <c r="T3000" s="31" t="s">
        <v>20400</v>
      </c>
      <c r="U3000" s="31" t="s">
        <v>20401</v>
      </c>
      <c r="V3000" s="31"/>
      <c r="W3000" s="31"/>
      <c r="X3000" s="31"/>
      <c r="Y3000" s="31"/>
      <c r="Z3000" s="31"/>
    </row>
    <row r="3001" ht="22.5" customHeight="1">
      <c r="A3001" s="30" t="s">
        <v>20402</v>
      </c>
      <c r="B3001" s="31" t="s">
        <v>20403</v>
      </c>
      <c r="C3001" s="33"/>
      <c r="D3001" s="31" t="s">
        <v>20404</v>
      </c>
      <c r="E3001" s="31" t="s">
        <v>20405</v>
      </c>
      <c r="F3001" s="30" t="s">
        <v>20406</v>
      </c>
      <c r="G3001" s="31" t="s">
        <v>25</v>
      </c>
      <c r="H3001" s="31" t="s">
        <v>142</v>
      </c>
      <c r="I3001" s="31" t="s">
        <v>119</v>
      </c>
      <c r="J3001" s="31" t="s">
        <v>84</v>
      </c>
      <c r="K3001" s="31" t="s">
        <v>173</v>
      </c>
      <c r="L3001" s="31" t="s">
        <v>280</v>
      </c>
      <c r="M3001" s="39" t="s">
        <v>227</v>
      </c>
      <c r="N3001" s="39" t="s">
        <v>228</v>
      </c>
      <c r="O3001" s="31"/>
      <c r="P3001" s="31"/>
      <c r="Q3001" s="31"/>
      <c r="R3001" s="31"/>
      <c r="S3001" s="31"/>
      <c r="T3001" s="31" t="s">
        <v>20407</v>
      </c>
      <c r="U3001" s="31" t="s">
        <v>20408</v>
      </c>
      <c r="V3001" s="31"/>
      <c r="W3001" s="31"/>
      <c r="X3001" s="31"/>
      <c r="Y3001" s="31"/>
      <c r="Z3001" s="31"/>
    </row>
    <row r="3002" ht="22.5" customHeight="1">
      <c r="A3002" s="30" t="s">
        <v>20409</v>
      </c>
      <c r="B3002" s="31" t="s">
        <v>20410</v>
      </c>
      <c r="C3002" s="33"/>
      <c r="D3002" s="31" t="s">
        <v>20411</v>
      </c>
      <c r="E3002" s="31" t="s">
        <v>20412</v>
      </c>
      <c r="F3002" s="31"/>
      <c r="G3002" s="31" t="s">
        <v>25</v>
      </c>
      <c r="H3002" s="31" t="s">
        <v>142</v>
      </c>
      <c r="I3002" s="31"/>
      <c r="J3002" s="31"/>
      <c r="K3002" s="31"/>
      <c r="L3002" s="31"/>
      <c r="M3002" s="31"/>
      <c r="N3002" s="31"/>
      <c r="O3002" s="31"/>
      <c r="P3002" s="31"/>
      <c r="Q3002" s="31"/>
      <c r="R3002" s="31"/>
      <c r="S3002" s="31"/>
      <c r="T3002" s="31" t="s">
        <v>20413</v>
      </c>
      <c r="U3002" s="31" t="s">
        <v>20414</v>
      </c>
      <c r="V3002" s="31"/>
      <c r="W3002" s="31"/>
      <c r="X3002" s="31"/>
      <c r="Y3002" s="31"/>
      <c r="Z3002" s="31"/>
    </row>
    <row r="3003" ht="22.5" customHeight="1">
      <c r="A3003" s="30" t="s">
        <v>20415</v>
      </c>
      <c r="B3003" s="31" t="s">
        <v>20416</v>
      </c>
      <c r="C3003" s="33"/>
      <c r="D3003" s="31" t="s">
        <v>20417</v>
      </c>
      <c r="E3003" s="31" t="s">
        <v>20418</v>
      </c>
      <c r="F3003" s="31"/>
      <c r="G3003" s="31" t="s">
        <v>25</v>
      </c>
      <c r="H3003" s="31" t="s">
        <v>142</v>
      </c>
      <c r="I3003" s="31" t="s">
        <v>6489</v>
      </c>
      <c r="J3003" s="31" t="s">
        <v>84</v>
      </c>
      <c r="K3003" s="31" t="s">
        <v>85</v>
      </c>
      <c r="L3003" s="31" t="s">
        <v>86</v>
      </c>
      <c r="M3003" s="31" t="s">
        <v>152</v>
      </c>
      <c r="N3003" s="31" t="s">
        <v>153</v>
      </c>
      <c r="O3003" s="31"/>
      <c r="P3003" s="31"/>
      <c r="Q3003" s="31"/>
      <c r="R3003" s="31"/>
      <c r="S3003" s="31"/>
      <c r="T3003" s="31" t="s">
        <v>20419</v>
      </c>
      <c r="U3003" s="31" t="s">
        <v>20420</v>
      </c>
      <c r="V3003" s="31"/>
      <c r="W3003" s="31"/>
      <c r="X3003" s="31"/>
      <c r="Y3003" s="31"/>
      <c r="Z3003" s="31"/>
    </row>
    <row r="3004" ht="22.5" customHeight="1">
      <c r="A3004" s="30" t="s">
        <v>20421</v>
      </c>
      <c r="B3004" s="31" t="s">
        <v>20422</v>
      </c>
      <c r="C3004" s="33"/>
      <c r="D3004" s="31" t="s">
        <v>20423</v>
      </c>
      <c r="E3004" s="31" t="s">
        <v>20424</v>
      </c>
      <c r="F3004" s="31" t="s">
        <v>20425</v>
      </c>
      <c r="G3004" s="31" t="s">
        <v>68</v>
      </c>
      <c r="H3004" s="31" t="s">
        <v>142</v>
      </c>
      <c r="I3004" s="31" t="s">
        <v>291</v>
      </c>
      <c r="J3004" s="31" t="s">
        <v>84</v>
      </c>
      <c r="K3004" s="31" t="s">
        <v>85</v>
      </c>
      <c r="L3004" s="31" t="s">
        <v>280</v>
      </c>
      <c r="M3004" s="31" t="s">
        <v>120</v>
      </c>
      <c r="N3004" s="31" t="s">
        <v>88</v>
      </c>
      <c r="O3004" s="31"/>
      <c r="P3004" s="31"/>
      <c r="Q3004" s="30" t="s">
        <v>20426</v>
      </c>
      <c r="R3004" s="31" t="s">
        <v>93</v>
      </c>
      <c r="S3004" s="31" t="s">
        <v>2262</v>
      </c>
      <c r="T3004" s="31" t="s">
        <v>20427</v>
      </c>
      <c r="U3004" s="31" t="s">
        <v>20428</v>
      </c>
      <c r="V3004" s="31"/>
      <c r="W3004" s="31"/>
      <c r="X3004" s="31"/>
      <c r="Y3004" s="31"/>
      <c r="Z3004" s="31" t="s">
        <v>20429</v>
      </c>
    </row>
    <row r="3005" ht="22.5" customHeight="1">
      <c r="A3005" s="30" t="s">
        <v>20430</v>
      </c>
      <c r="B3005" s="31" t="s">
        <v>20431</v>
      </c>
      <c r="C3005" s="33"/>
      <c r="D3005" s="31" t="s">
        <v>20432</v>
      </c>
      <c r="E3005" s="31" t="s">
        <v>20433</v>
      </c>
      <c r="F3005" s="31"/>
      <c r="G3005" s="31" t="s">
        <v>25</v>
      </c>
      <c r="H3005" s="31" t="s">
        <v>142</v>
      </c>
      <c r="I3005" s="31" t="s">
        <v>143</v>
      </c>
      <c r="J3005" s="31" t="s">
        <v>84</v>
      </c>
      <c r="K3005" s="31"/>
      <c r="L3005" s="31"/>
      <c r="M3005" s="31" t="s">
        <v>88</v>
      </c>
      <c r="N3005" s="31" t="s">
        <v>89</v>
      </c>
      <c r="O3005" s="31"/>
      <c r="P3005" s="31"/>
      <c r="Q3005" s="31"/>
      <c r="R3005" s="31"/>
      <c r="S3005" s="31"/>
      <c r="T3005" s="31" t="s">
        <v>20434</v>
      </c>
      <c r="U3005" s="31" t="s">
        <v>20435</v>
      </c>
      <c r="V3005" s="31"/>
      <c r="W3005" s="31"/>
      <c r="X3005" s="31"/>
      <c r="Y3005" s="31"/>
      <c r="Z3005" s="31"/>
    </row>
    <row r="3006" ht="22.5" customHeight="1">
      <c r="A3006" s="30" t="s">
        <v>20436</v>
      </c>
      <c r="B3006" s="31" t="s">
        <v>20437</v>
      </c>
      <c r="C3006" s="33"/>
      <c r="D3006" s="31" t="s">
        <v>20438</v>
      </c>
      <c r="E3006" s="31" t="s">
        <v>20439</v>
      </c>
      <c r="F3006" s="31" t="s">
        <v>20440</v>
      </c>
      <c r="G3006" s="31" t="s">
        <v>42</v>
      </c>
      <c r="H3006" s="31" t="s">
        <v>142</v>
      </c>
      <c r="I3006" s="31" t="s">
        <v>9493</v>
      </c>
      <c r="J3006" s="31" t="s">
        <v>84</v>
      </c>
      <c r="K3006" s="31" t="s">
        <v>173</v>
      </c>
      <c r="L3006" s="31" t="s">
        <v>86</v>
      </c>
      <c r="M3006" s="31" t="s">
        <v>41</v>
      </c>
      <c r="N3006" s="31" t="s">
        <v>120</v>
      </c>
      <c r="O3006" s="31"/>
      <c r="P3006" s="31" t="s">
        <v>2549</v>
      </c>
      <c r="Q3006" s="31"/>
      <c r="R3006" s="31" t="s">
        <v>93</v>
      </c>
      <c r="S3006" s="31" t="s">
        <v>94</v>
      </c>
      <c r="T3006" s="31" t="s">
        <v>20441</v>
      </c>
      <c r="U3006" s="31" t="s">
        <v>20442</v>
      </c>
      <c r="V3006" s="31"/>
      <c r="W3006" s="31"/>
      <c r="X3006" s="31"/>
      <c r="Y3006" s="31"/>
      <c r="Z3006" s="31"/>
    </row>
    <row r="3007" ht="22.5" customHeight="1">
      <c r="A3007" s="30" t="s">
        <v>20443</v>
      </c>
      <c r="B3007" s="31" t="s">
        <v>1291</v>
      </c>
      <c r="C3007" s="33"/>
      <c r="D3007" s="31" t="s">
        <v>20444</v>
      </c>
      <c r="E3007" s="31" t="s">
        <v>20445</v>
      </c>
      <c r="F3007" s="30" t="s">
        <v>20446</v>
      </c>
      <c r="G3007" s="31" t="s">
        <v>43</v>
      </c>
      <c r="H3007" s="31" t="s">
        <v>142</v>
      </c>
      <c r="I3007" s="31" t="s">
        <v>935</v>
      </c>
      <c r="J3007" s="31" t="s">
        <v>84</v>
      </c>
      <c r="K3007" s="31" t="s">
        <v>85</v>
      </c>
      <c r="L3007" s="31" t="s">
        <v>226</v>
      </c>
      <c r="M3007" s="31" t="s">
        <v>542</v>
      </c>
      <c r="N3007" s="31" t="s">
        <v>210</v>
      </c>
      <c r="O3007" s="31"/>
      <c r="P3007" s="31"/>
      <c r="Q3007" s="31"/>
      <c r="R3007" s="31" t="s">
        <v>93</v>
      </c>
      <c r="S3007" s="31" t="s">
        <v>94</v>
      </c>
      <c r="T3007" s="31" t="s">
        <v>20447</v>
      </c>
      <c r="U3007" s="31" t="s">
        <v>20448</v>
      </c>
      <c r="V3007" s="30" t="s">
        <v>20449</v>
      </c>
      <c r="W3007" s="31"/>
      <c r="X3007" s="31"/>
      <c r="Y3007" s="31"/>
      <c r="Z3007" s="31"/>
    </row>
    <row r="3008" ht="22.5" customHeight="1">
      <c r="A3008" s="30" t="s">
        <v>20450</v>
      </c>
      <c r="B3008" s="31" t="s">
        <v>6604</v>
      </c>
      <c r="C3008" s="33"/>
      <c r="D3008" s="31" t="s">
        <v>20451</v>
      </c>
      <c r="E3008" s="31" t="s">
        <v>20452</v>
      </c>
      <c r="F3008" s="31" t="s">
        <v>20453</v>
      </c>
      <c r="G3008" s="31" t="s">
        <v>25</v>
      </c>
      <c r="H3008" s="31" t="s">
        <v>142</v>
      </c>
      <c r="I3008" s="31" t="s">
        <v>935</v>
      </c>
      <c r="J3008" s="31" t="s">
        <v>84</v>
      </c>
      <c r="K3008" s="31" t="s">
        <v>85</v>
      </c>
      <c r="L3008" s="31" t="s">
        <v>280</v>
      </c>
      <c r="M3008" s="31" t="s">
        <v>152</v>
      </c>
      <c r="N3008" s="31" t="s">
        <v>153</v>
      </c>
      <c r="O3008" s="31"/>
      <c r="P3008" s="31" t="s">
        <v>628</v>
      </c>
      <c r="Q3008" s="31"/>
      <c r="R3008" s="31" t="s">
        <v>93</v>
      </c>
      <c r="S3008" s="31" t="s">
        <v>321</v>
      </c>
      <c r="T3008" s="31" t="s">
        <v>20454</v>
      </c>
      <c r="U3008" s="31" t="s">
        <v>20455</v>
      </c>
      <c r="V3008" s="31"/>
      <c r="W3008" s="31"/>
      <c r="X3008" s="31"/>
      <c r="Y3008" s="31"/>
      <c r="Z3008" s="31"/>
    </row>
    <row r="3009" ht="22.5" customHeight="1">
      <c r="A3009" s="30" t="s">
        <v>20456</v>
      </c>
      <c r="B3009" s="31" t="s">
        <v>20457</v>
      </c>
      <c r="C3009" s="33"/>
      <c r="D3009" s="31" t="s">
        <v>78</v>
      </c>
      <c r="E3009" s="31" t="s">
        <v>20458</v>
      </c>
      <c r="F3009" s="31" t="s">
        <v>20459</v>
      </c>
      <c r="G3009" s="31" t="s">
        <v>25</v>
      </c>
      <c r="H3009" s="31" t="s">
        <v>82</v>
      </c>
      <c r="I3009" s="31" t="s">
        <v>1420</v>
      </c>
      <c r="J3009" s="31" t="s">
        <v>84</v>
      </c>
      <c r="K3009" s="31" t="s">
        <v>85</v>
      </c>
      <c r="L3009" s="31" t="s">
        <v>280</v>
      </c>
      <c r="M3009" s="31" t="s">
        <v>152</v>
      </c>
      <c r="N3009" s="31" t="s">
        <v>153</v>
      </c>
      <c r="O3009" s="31"/>
      <c r="P3009" s="31" t="s">
        <v>628</v>
      </c>
      <c r="Q3009" s="31"/>
      <c r="R3009" s="31"/>
      <c r="S3009" s="31" t="s">
        <v>133</v>
      </c>
      <c r="T3009" s="31" t="s">
        <v>20460</v>
      </c>
      <c r="U3009" s="31" t="s">
        <v>20461</v>
      </c>
      <c r="V3009" s="31"/>
      <c r="W3009" s="31"/>
      <c r="X3009" s="31"/>
      <c r="Y3009" s="31"/>
      <c r="Z3009" s="31"/>
    </row>
    <row r="3010" ht="22.5" customHeight="1">
      <c r="A3010" s="30" t="s">
        <v>20462</v>
      </c>
      <c r="B3010" s="31" t="s">
        <v>9843</v>
      </c>
      <c r="C3010" s="32" t="s">
        <v>2</v>
      </c>
      <c r="D3010" s="31" t="s">
        <v>20463</v>
      </c>
      <c r="E3010" s="31" t="s">
        <v>20464</v>
      </c>
      <c r="F3010" s="31" t="s">
        <v>20465</v>
      </c>
      <c r="G3010" s="31" t="s">
        <v>29</v>
      </c>
      <c r="H3010" s="31" t="s">
        <v>142</v>
      </c>
      <c r="I3010" s="31" t="s">
        <v>990</v>
      </c>
      <c r="J3010" s="31" t="s">
        <v>84</v>
      </c>
      <c r="K3010" s="31" t="s">
        <v>85</v>
      </c>
      <c r="L3010" s="31" t="s">
        <v>280</v>
      </c>
      <c r="M3010" s="31" t="s">
        <v>152</v>
      </c>
      <c r="N3010" s="31" t="s">
        <v>153</v>
      </c>
      <c r="O3010" s="31"/>
      <c r="P3010" s="31" t="s">
        <v>628</v>
      </c>
      <c r="Q3010" s="31"/>
      <c r="R3010" s="31" t="s">
        <v>93</v>
      </c>
      <c r="S3010" s="31" t="s">
        <v>188</v>
      </c>
      <c r="T3010" s="31" t="s">
        <v>20466</v>
      </c>
      <c r="U3010" s="31" t="s">
        <v>20467</v>
      </c>
      <c r="V3010" s="31"/>
      <c r="W3010" s="31"/>
      <c r="X3010" s="31"/>
      <c r="Y3010" s="31"/>
      <c r="Z3010" s="31" t="s">
        <v>20468</v>
      </c>
    </row>
    <row r="3011" ht="22.5" customHeight="1">
      <c r="A3011" s="30" t="s">
        <v>20469</v>
      </c>
      <c r="B3011" s="31" t="s">
        <v>20470</v>
      </c>
      <c r="C3011" s="33"/>
      <c r="D3011" s="31" t="s">
        <v>20471</v>
      </c>
      <c r="E3011" s="31" t="s">
        <v>20472</v>
      </c>
      <c r="F3011" s="31"/>
      <c r="G3011" s="31" t="s">
        <v>42</v>
      </c>
      <c r="H3011" s="31" t="s">
        <v>142</v>
      </c>
      <c r="I3011" s="31" t="s">
        <v>1276</v>
      </c>
      <c r="J3011" s="31" t="s">
        <v>84</v>
      </c>
      <c r="K3011" s="31"/>
      <c r="L3011" s="31"/>
      <c r="M3011" s="31" t="s">
        <v>52</v>
      </c>
      <c r="N3011" s="31" t="s">
        <v>569</v>
      </c>
      <c r="O3011" s="31"/>
      <c r="P3011" s="31"/>
      <c r="Q3011" s="31"/>
      <c r="R3011" s="31"/>
      <c r="S3011" s="31"/>
      <c r="T3011" s="31" t="s">
        <v>20473</v>
      </c>
      <c r="U3011" s="31" t="s">
        <v>20474</v>
      </c>
      <c r="V3011" s="31"/>
      <c r="W3011" s="31"/>
      <c r="X3011" s="31"/>
      <c r="Y3011" s="31"/>
      <c r="Z3011" s="31"/>
    </row>
    <row r="3012" ht="22.5" customHeight="1">
      <c r="A3012" s="30" t="s">
        <v>20475</v>
      </c>
      <c r="B3012" s="31" t="s">
        <v>20476</v>
      </c>
      <c r="C3012" s="33"/>
      <c r="D3012" s="31" t="s">
        <v>78</v>
      </c>
      <c r="E3012" s="31" t="s">
        <v>20477</v>
      </c>
      <c r="F3012" s="31"/>
      <c r="G3012" s="31" t="s">
        <v>2303</v>
      </c>
      <c r="H3012" s="31" t="s">
        <v>82</v>
      </c>
      <c r="I3012" s="31"/>
      <c r="J3012" s="31"/>
      <c r="K3012" s="31"/>
      <c r="L3012" s="31"/>
      <c r="M3012" s="31"/>
      <c r="N3012" s="31"/>
      <c r="O3012" s="31"/>
      <c r="P3012" s="31"/>
      <c r="Q3012" s="31"/>
      <c r="R3012" s="31"/>
      <c r="S3012" s="31"/>
      <c r="T3012" s="31"/>
      <c r="U3012" s="31" t="s">
        <v>20478</v>
      </c>
      <c r="V3012" s="31"/>
      <c r="W3012" s="31"/>
      <c r="X3012" s="31"/>
      <c r="Y3012" s="31"/>
      <c r="Z3012" s="31"/>
    </row>
    <row r="3013" ht="22.5" customHeight="1">
      <c r="A3013" s="30" t="s">
        <v>20479</v>
      </c>
      <c r="B3013" s="31" t="s">
        <v>20480</v>
      </c>
      <c r="C3013" s="33"/>
      <c r="D3013" s="31" t="s">
        <v>20481</v>
      </c>
      <c r="E3013" s="31" t="s">
        <v>20482</v>
      </c>
      <c r="F3013" s="31"/>
      <c r="G3013" s="31" t="s">
        <v>25</v>
      </c>
      <c r="H3013" s="31" t="s">
        <v>142</v>
      </c>
      <c r="I3013" s="31" t="s">
        <v>1242</v>
      </c>
      <c r="J3013" s="31" t="s">
        <v>84</v>
      </c>
      <c r="K3013" s="31" t="s">
        <v>107</v>
      </c>
      <c r="L3013" s="31" t="s">
        <v>86</v>
      </c>
      <c r="M3013" s="31" t="s">
        <v>101</v>
      </c>
      <c r="N3013" s="31" t="s">
        <v>185</v>
      </c>
      <c r="O3013" s="31"/>
      <c r="P3013" s="31" t="s">
        <v>4515</v>
      </c>
      <c r="Q3013" s="31"/>
      <c r="R3013" s="31"/>
      <c r="S3013" s="31"/>
      <c r="T3013" s="31" t="s">
        <v>20483</v>
      </c>
      <c r="U3013" s="31" t="s">
        <v>20484</v>
      </c>
      <c r="V3013" s="31"/>
      <c r="W3013" s="31"/>
      <c r="X3013" s="31"/>
      <c r="Y3013" s="31"/>
      <c r="Z3013" s="31"/>
    </row>
    <row r="3014" ht="22.5" customHeight="1">
      <c r="A3014" s="30" t="s">
        <v>20485</v>
      </c>
      <c r="B3014" s="31" t="s">
        <v>20486</v>
      </c>
      <c r="C3014" s="33"/>
      <c r="D3014" s="31" t="s">
        <v>20487</v>
      </c>
      <c r="E3014" s="31" t="s">
        <v>20488</v>
      </c>
      <c r="F3014" s="31" t="s">
        <v>20489</v>
      </c>
      <c r="G3014" s="31" t="s">
        <v>25</v>
      </c>
      <c r="H3014" s="31" t="s">
        <v>406</v>
      </c>
      <c r="I3014" s="31" t="s">
        <v>1722</v>
      </c>
      <c r="J3014" s="31" t="s">
        <v>84</v>
      </c>
      <c r="K3014" s="31" t="s">
        <v>85</v>
      </c>
      <c r="L3014" s="31" t="s">
        <v>86</v>
      </c>
      <c r="M3014" s="31" t="s">
        <v>190</v>
      </c>
      <c r="N3014" s="31" t="s">
        <v>569</v>
      </c>
      <c r="O3014" s="31"/>
      <c r="P3014" s="31"/>
      <c r="Q3014" s="31"/>
      <c r="R3014" s="31" t="s">
        <v>93</v>
      </c>
      <c r="S3014" s="31" t="s">
        <v>94</v>
      </c>
      <c r="T3014" s="31" t="s">
        <v>20490</v>
      </c>
      <c r="U3014" s="31" t="s">
        <v>20491</v>
      </c>
      <c r="V3014" s="31"/>
      <c r="W3014" s="31"/>
      <c r="X3014" s="31"/>
      <c r="Y3014" s="31"/>
      <c r="Z3014" s="31"/>
    </row>
    <row r="3015" ht="22.5" customHeight="1">
      <c r="A3015" s="30" t="s">
        <v>20492</v>
      </c>
      <c r="B3015" s="31" t="s">
        <v>20493</v>
      </c>
      <c r="C3015" s="33"/>
      <c r="D3015" s="31" t="s">
        <v>20494</v>
      </c>
      <c r="E3015" s="31" t="s">
        <v>20495</v>
      </c>
      <c r="F3015" s="31"/>
      <c r="G3015" s="31" t="s">
        <v>29</v>
      </c>
      <c r="H3015" s="31" t="s">
        <v>385</v>
      </c>
      <c r="I3015" s="31" t="s">
        <v>83</v>
      </c>
      <c r="J3015" s="31" t="s">
        <v>377</v>
      </c>
      <c r="K3015" s="31" t="s">
        <v>85</v>
      </c>
      <c r="L3015" s="31" t="s">
        <v>86</v>
      </c>
      <c r="M3015" s="31" t="s">
        <v>120</v>
      </c>
      <c r="N3015" s="31" t="s">
        <v>88</v>
      </c>
      <c r="O3015" s="31"/>
      <c r="P3015" s="31"/>
      <c r="Q3015" s="31"/>
      <c r="R3015" s="31"/>
      <c r="S3015" s="31"/>
      <c r="T3015" s="31"/>
      <c r="U3015" s="31" t="s">
        <v>20496</v>
      </c>
      <c r="V3015" s="31"/>
      <c r="W3015" s="31"/>
      <c r="X3015" s="31"/>
      <c r="Y3015" s="31"/>
      <c r="Z3015" s="31"/>
    </row>
    <row r="3016" ht="22.5" customHeight="1">
      <c r="A3016" s="30" t="s">
        <v>20497</v>
      </c>
      <c r="B3016" s="31" t="s">
        <v>20498</v>
      </c>
      <c r="C3016" s="33"/>
      <c r="D3016" s="31" t="s">
        <v>20499</v>
      </c>
      <c r="E3016" s="31" t="s">
        <v>20500</v>
      </c>
      <c r="F3016" s="31"/>
      <c r="G3016" s="31" t="s">
        <v>29</v>
      </c>
      <c r="H3016" s="31" t="s">
        <v>142</v>
      </c>
      <c r="I3016" s="31" t="s">
        <v>225</v>
      </c>
      <c r="J3016" s="31" t="s">
        <v>1317</v>
      </c>
      <c r="K3016" s="31" t="s">
        <v>173</v>
      </c>
      <c r="L3016" s="31" t="s">
        <v>280</v>
      </c>
      <c r="M3016" s="31" t="s">
        <v>88</v>
      </c>
      <c r="N3016" s="31" t="s">
        <v>89</v>
      </c>
      <c r="O3016" s="31"/>
      <c r="P3016" s="31"/>
      <c r="Q3016" s="31"/>
      <c r="R3016" s="31"/>
      <c r="S3016" s="31"/>
      <c r="T3016" s="31" t="s">
        <v>20501</v>
      </c>
      <c r="U3016" s="31" t="s">
        <v>20502</v>
      </c>
      <c r="V3016" s="31"/>
      <c r="W3016" s="31"/>
      <c r="X3016" s="31"/>
      <c r="Y3016" s="31"/>
      <c r="Z3016" s="31"/>
    </row>
    <row r="3017" ht="22.5" customHeight="1">
      <c r="A3017" s="30" t="s">
        <v>20503</v>
      </c>
      <c r="B3017" s="31" t="s">
        <v>20504</v>
      </c>
      <c r="C3017" s="33"/>
      <c r="D3017" s="31" t="s">
        <v>78</v>
      </c>
      <c r="E3017" s="31" t="s">
        <v>20505</v>
      </c>
      <c r="F3017" s="31"/>
      <c r="G3017" s="31"/>
      <c r="H3017" s="31" t="s">
        <v>82</v>
      </c>
      <c r="I3017" s="31"/>
      <c r="J3017" s="31"/>
      <c r="K3017" s="31"/>
      <c r="L3017" s="31"/>
      <c r="M3017" s="31"/>
      <c r="N3017" s="31"/>
      <c r="O3017" s="31"/>
      <c r="P3017" s="31"/>
      <c r="Q3017" s="31"/>
      <c r="R3017" s="31"/>
      <c r="S3017" s="31"/>
      <c r="T3017" s="31"/>
      <c r="U3017" s="31" t="s">
        <v>20506</v>
      </c>
      <c r="V3017" s="31"/>
      <c r="W3017" s="31"/>
      <c r="X3017" s="31"/>
      <c r="Y3017" s="31"/>
      <c r="Z3017" s="31"/>
    </row>
    <row r="3018" ht="22.5" customHeight="1">
      <c r="A3018" s="30" t="s">
        <v>20507</v>
      </c>
      <c r="B3018" s="31" t="s">
        <v>816</v>
      </c>
      <c r="C3018" s="32" t="s">
        <v>4</v>
      </c>
      <c r="D3018" s="31" t="s">
        <v>20508</v>
      </c>
      <c r="E3018" s="31" t="s">
        <v>20509</v>
      </c>
      <c r="F3018" s="31" t="s">
        <v>20510</v>
      </c>
      <c r="G3018" s="31" t="s">
        <v>29</v>
      </c>
      <c r="H3018" s="31" t="s">
        <v>142</v>
      </c>
      <c r="I3018" s="31" t="s">
        <v>3412</v>
      </c>
      <c r="J3018" s="31" t="s">
        <v>84</v>
      </c>
      <c r="K3018" s="31" t="s">
        <v>173</v>
      </c>
      <c r="L3018" s="31" t="s">
        <v>226</v>
      </c>
      <c r="M3018" s="31" t="s">
        <v>155</v>
      </c>
      <c r="N3018" s="31" t="s">
        <v>52</v>
      </c>
      <c r="O3018" s="31"/>
      <c r="P3018" s="31" t="s">
        <v>7404</v>
      </c>
      <c r="Q3018" s="31"/>
      <c r="R3018" s="31" t="s">
        <v>93</v>
      </c>
      <c r="S3018" s="31" t="s">
        <v>94</v>
      </c>
      <c r="T3018" s="31" t="s">
        <v>20511</v>
      </c>
      <c r="U3018" s="31" t="s">
        <v>20512</v>
      </c>
      <c r="V3018" s="31"/>
      <c r="W3018" s="31"/>
      <c r="X3018" s="31"/>
      <c r="Y3018" s="31"/>
      <c r="Z3018" s="31"/>
    </row>
    <row r="3019" ht="22.5" customHeight="1">
      <c r="A3019" s="30" t="s">
        <v>20513</v>
      </c>
      <c r="B3019" s="31" t="s">
        <v>20514</v>
      </c>
      <c r="C3019" s="33"/>
      <c r="D3019" s="31" t="s">
        <v>20515</v>
      </c>
      <c r="E3019" s="31" t="s">
        <v>20516</v>
      </c>
      <c r="F3019" s="31" t="s">
        <v>20517</v>
      </c>
      <c r="G3019" s="31" t="s">
        <v>4280</v>
      </c>
      <c r="H3019" s="31" t="s">
        <v>406</v>
      </c>
      <c r="I3019" s="31" t="s">
        <v>264</v>
      </c>
      <c r="J3019" s="31" t="s">
        <v>84</v>
      </c>
      <c r="K3019" s="31" t="s">
        <v>85</v>
      </c>
      <c r="L3019" s="31" t="s">
        <v>86</v>
      </c>
      <c r="M3019" s="31" t="s">
        <v>120</v>
      </c>
      <c r="N3019" s="31" t="s">
        <v>88</v>
      </c>
      <c r="O3019" s="31"/>
      <c r="P3019" s="31" t="s">
        <v>2449</v>
      </c>
      <c r="Q3019" s="31"/>
      <c r="R3019" s="31" t="s">
        <v>93</v>
      </c>
      <c r="S3019" s="31" t="s">
        <v>94</v>
      </c>
      <c r="T3019" s="31" t="s">
        <v>20518</v>
      </c>
      <c r="U3019" s="31" t="s">
        <v>20519</v>
      </c>
      <c r="V3019" s="31"/>
      <c r="W3019" s="31"/>
      <c r="X3019" s="31"/>
      <c r="Y3019" s="31"/>
      <c r="Z3019" s="31"/>
    </row>
    <row r="3020" ht="22.5" customHeight="1">
      <c r="A3020" s="30" t="s">
        <v>20520</v>
      </c>
      <c r="B3020" s="31" t="s">
        <v>20521</v>
      </c>
      <c r="C3020" s="33"/>
      <c r="D3020" s="31" t="s">
        <v>20522</v>
      </c>
      <c r="E3020" s="31" t="s">
        <v>20523</v>
      </c>
      <c r="F3020" s="31"/>
      <c r="G3020" s="31" t="s">
        <v>29</v>
      </c>
      <c r="H3020" s="31" t="s">
        <v>142</v>
      </c>
      <c r="I3020" s="31" t="s">
        <v>14589</v>
      </c>
      <c r="J3020" s="31" t="s">
        <v>84</v>
      </c>
      <c r="K3020" s="31" t="s">
        <v>85</v>
      </c>
      <c r="L3020" s="31" t="s">
        <v>280</v>
      </c>
      <c r="M3020" s="31" t="s">
        <v>52</v>
      </c>
      <c r="N3020" s="31" t="s">
        <v>144</v>
      </c>
      <c r="O3020" s="31" t="s">
        <v>20524</v>
      </c>
      <c r="P3020" s="31" t="s">
        <v>91</v>
      </c>
      <c r="Q3020" s="31"/>
      <c r="R3020" s="31"/>
      <c r="S3020" s="31" t="s">
        <v>1793</v>
      </c>
      <c r="T3020" s="31" t="s">
        <v>20525</v>
      </c>
      <c r="U3020" s="31" t="s">
        <v>20526</v>
      </c>
      <c r="V3020" s="31" t="s">
        <v>20527</v>
      </c>
      <c r="W3020" s="31"/>
      <c r="X3020" s="31"/>
      <c r="Y3020" s="31"/>
      <c r="Z3020" s="31"/>
    </row>
    <row r="3021" ht="22.5" customHeight="1">
      <c r="A3021" s="30" t="s">
        <v>20528</v>
      </c>
      <c r="B3021" s="31" t="s">
        <v>20529</v>
      </c>
      <c r="C3021" s="32"/>
      <c r="D3021" s="31" t="s">
        <v>20530</v>
      </c>
      <c r="E3021" s="31" t="s">
        <v>20531</v>
      </c>
      <c r="F3021" s="31" t="s">
        <v>20532</v>
      </c>
      <c r="G3021" s="31" t="s">
        <v>29</v>
      </c>
      <c r="H3021" s="31" t="s">
        <v>142</v>
      </c>
      <c r="I3021" s="31" t="s">
        <v>10674</v>
      </c>
      <c r="J3021" s="31" t="s">
        <v>84</v>
      </c>
      <c r="K3021" s="31" t="s">
        <v>107</v>
      </c>
      <c r="L3021" s="31" t="s">
        <v>86</v>
      </c>
      <c r="M3021" s="31" t="s">
        <v>344</v>
      </c>
      <c r="N3021" s="31" t="s">
        <v>569</v>
      </c>
      <c r="O3021" s="31"/>
      <c r="P3021" s="31" t="s">
        <v>831</v>
      </c>
      <c r="Q3021" s="31"/>
      <c r="R3021" s="31" t="s">
        <v>93</v>
      </c>
      <c r="S3021" s="31" t="s">
        <v>6815</v>
      </c>
      <c r="T3021" s="31" t="s">
        <v>20533</v>
      </c>
      <c r="U3021" s="31" t="s">
        <v>20534</v>
      </c>
      <c r="V3021" s="31"/>
      <c r="W3021" s="31"/>
      <c r="X3021" s="31" t="s">
        <v>20535</v>
      </c>
      <c r="Y3021" s="31"/>
      <c r="Z3021" s="31" t="s">
        <v>20536</v>
      </c>
    </row>
    <row r="3022" ht="22.5" customHeight="1">
      <c r="A3022" s="30" t="s">
        <v>20537</v>
      </c>
      <c r="B3022" s="31" t="s">
        <v>20538</v>
      </c>
      <c r="C3022" s="33"/>
      <c r="D3022" s="31" t="s">
        <v>20539</v>
      </c>
      <c r="E3022" s="31" t="s">
        <v>20540</v>
      </c>
      <c r="F3022" s="31"/>
      <c r="G3022" s="31" t="s">
        <v>29</v>
      </c>
      <c r="H3022" s="31" t="s">
        <v>385</v>
      </c>
      <c r="I3022" s="31" t="s">
        <v>83</v>
      </c>
      <c r="J3022" s="31" t="s">
        <v>84</v>
      </c>
      <c r="K3022" s="31" t="s">
        <v>107</v>
      </c>
      <c r="L3022" s="31" t="s">
        <v>86</v>
      </c>
      <c r="M3022" s="31" t="s">
        <v>120</v>
      </c>
      <c r="N3022" s="31" t="s">
        <v>88</v>
      </c>
      <c r="O3022" s="31"/>
      <c r="P3022" s="31"/>
      <c r="Q3022" s="31"/>
      <c r="R3022" s="31" t="s">
        <v>93</v>
      </c>
      <c r="S3022" s="31" t="s">
        <v>94</v>
      </c>
      <c r="T3022" s="31" t="s">
        <v>20541</v>
      </c>
      <c r="U3022" s="31" t="s">
        <v>20542</v>
      </c>
      <c r="V3022" s="31" t="s">
        <v>20543</v>
      </c>
      <c r="W3022" s="31"/>
      <c r="X3022" s="31"/>
      <c r="Y3022" s="31"/>
      <c r="Z3022" s="31"/>
    </row>
    <row r="3023" ht="22.5" customHeight="1">
      <c r="A3023" s="30" t="s">
        <v>20544</v>
      </c>
      <c r="B3023" s="31" t="s">
        <v>20545</v>
      </c>
      <c r="C3023" s="33"/>
      <c r="D3023" s="31" t="s">
        <v>78</v>
      </c>
      <c r="E3023" s="31" t="s">
        <v>20546</v>
      </c>
      <c r="F3023" s="31" t="s">
        <v>20547</v>
      </c>
      <c r="G3023" s="31" t="s">
        <v>29</v>
      </c>
      <c r="H3023" s="31" t="s">
        <v>82</v>
      </c>
      <c r="I3023" s="31" t="s">
        <v>596</v>
      </c>
      <c r="J3023" s="31" t="s">
        <v>84</v>
      </c>
      <c r="K3023" s="31" t="s">
        <v>107</v>
      </c>
      <c r="L3023" s="31" t="s">
        <v>654</v>
      </c>
      <c r="M3023" s="31" t="s">
        <v>185</v>
      </c>
      <c r="N3023" s="31" t="s">
        <v>41</v>
      </c>
      <c r="O3023" s="31"/>
      <c r="P3023" s="31" t="s">
        <v>7927</v>
      </c>
      <c r="Q3023" s="31"/>
      <c r="R3023" s="31"/>
      <c r="S3023" s="31"/>
      <c r="T3023" s="31" t="s">
        <v>20548</v>
      </c>
      <c r="U3023" s="31" t="s">
        <v>20549</v>
      </c>
      <c r="V3023" s="31"/>
      <c r="W3023" s="31"/>
      <c r="X3023" s="31"/>
      <c r="Y3023" s="31"/>
      <c r="Z3023" s="31"/>
    </row>
    <row r="3024" ht="22.5" customHeight="1">
      <c r="A3024" s="30" t="s">
        <v>20550</v>
      </c>
      <c r="B3024" s="31" t="s">
        <v>20551</v>
      </c>
      <c r="C3024" s="33"/>
      <c r="D3024" s="31" t="s">
        <v>20552</v>
      </c>
      <c r="E3024" s="31" t="s">
        <v>20553</v>
      </c>
      <c r="F3024" s="31"/>
      <c r="G3024" s="31" t="s">
        <v>29</v>
      </c>
      <c r="H3024" s="31" t="s">
        <v>129</v>
      </c>
      <c r="I3024" s="31" t="s">
        <v>20554</v>
      </c>
      <c r="J3024" s="31" t="s">
        <v>84</v>
      </c>
      <c r="K3024" s="31" t="s">
        <v>107</v>
      </c>
      <c r="L3024" s="31" t="s">
        <v>86</v>
      </c>
      <c r="M3024" s="31" t="s">
        <v>152</v>
      </c>
      <c r="N3024" s="31" t="s">
        <v>153</v>
      </c>
      <c r="O3024" s="31"/>
      <c r="P3024" s="31" t="s">
        <v>831</v>
      </c>
      <c r="Q3024" s="31"/>
      <c r="R3024" s="31"/>
      <c r="S3024" s="31" t="s">
        <v>133</v>
      </c>
      <c r="T3024" s="31" t="s">
        <v>20555</v>
      </c>
      <c r="U3024" s="31" t="s">
        <v>20556</v>
      </c>
      <c r="V3024" s="30" t="s">
        <v>20557</v>
      </c>
      <c r="W3024" s="31"/>
      <c r="X3024" s="31"/>
      <c r="Y3024" s="31"/>
      <c r="Z3024" s="31"/>
    </row>
    <row r="3025" ht="22.5" customHeight="1">
      <c r="A3025" s="30" t="s">
        <v>20558</v>
      </c>
      <c r="B3025" s="31" t="s">
        <v>20559</v>
      </c>
      <c r="C3025" s="33"/>
      <c r="D3025" s="31" t="s">
        <v>20560</v>
      </c>
      <c r="E3025" s="31" t="s">
        <v>20561</v>
      </c>
      <c r="F3025" s="31"/>
      <c r="G3025" s="31" t="s">
        <v>29</v>
      </c>
      <c r="H3025" s="31" t="s">
        <v>142</v>
      </c>
      <c r="I3025" s="31" t="s">
        <v>465</v>
      </c>
      <c r="J3025" s="31" t="s">
        <v>84</v>
      </c>
      <c r="K3025" s="31"/>
      <c r="L3025" s="31"/>
      <c r="M3025" s="31" t="s">
        <v>344</v>
      </c>
      <c r="N3025" s="31" t="s">
        <v>52</v>
      </c>
      <c r="O3025" s="31"/>
      <c r="P3025" s="31"/>
      <c r="Q3025" s="31"/>
      <c r="R3025" s="31"/>
      <c r="S3025" s="31"/>
      <c r="T3025" s="31" t="s">
        <v>20562</v>
      </c>
      <c r="U3025" s="31" t="s">
        <v>20563</v>
      </c>
      <c r="V3025" s="31"/>
      <c r="W3025" s="31"/>
      <c r="X3025" s="31"/>
      <c r="Y3025" s="31"/>
      <c r="Z3025" s="31"/>
    </row>
    <row r="3026" ht="22.5" customHeight="1">
      <c r="A3026" s="30" t="s">
        <v>20564</v>
      </c>
      <c r="B3026" s="31" t="s">
        <v>20565</v>
      </c>
      <c r="C3026" s="33"/>
      <c r="D3026" s="31" t="s">
        <v>20566</v>
      </c>
      <c r="E3026" s="31" t="s">
        <v>20567</v>
      </c>
      <c r="F3026" s="31" t="s">
        <v>20568</v>
      </c>
      <c r="G3026" s="31" t="s">
        <v>4280</v>
      </c>
      <c r="H3026" s="31" t="s">
        <v>142</v>
      </c>
      <c r="I3026" s="31" t="s">
        <v>925</v>
      </c>
      <c r="J3026" s="31" t="s">
        <v>84</v>
      </c>
      <c r="K3026" s="31" t="s">
        <v>173</v>
      </c>
      <c r="L3026" s="31" t="s">
        <v>280</v>
      </c>
      <c r="M3026" s="31" t="s">
        <v>41</v>
      </c>
      <c r="N3026" s="31" t="s">
        <v>144</v>
      </c>
      <c r="O3026" s="31"/>
      <c r="P3026" s="31" t="s">
        <v>926</v>
      </c>
      <c r="Q3026" s="31"/>
      <c r="R3026" s="31" t="s">
        <v>93</v>
      </c>
      <c r="S3026" s="31" t="s">
        <v>94</v>
      </c>
      <c r="T3026" s="31" t="s">
        <v>20569</v>
      </c>
      <c r="U3026" s="31" t="s">
        <v>20570</v>
      </c>
      <c r="V3026" s="31"/>
      <c r="W3026" s="31"/>
      <c r="X3026" s="31"/>
      <c r="Y3026" s="31"/>
      <c r="Z3026" s="31"/>
    </row>
    <row r="3027" ht="22.5" customHeight="1">
      <c r="A3027" s="30" t="s">
        <v>20571</v>
      </c>
      <c r="B3027" s="31" t="s">
        <v>20572</v>
      </c>
      <c r="C3027" s="33"/>
      <c r="D3027" s="31" t="s">
        <v>20573</v>
      </c>
      <c r="E3027" s="31" t="s">
        <v>20574</v>
      </c>
      <c r="F3027" s="31"/>
      <c r="G3027" s="31" t="s">
        <v>29</v>
      </c>
      <c r="H3027" s="31" t="s">
        <v>142</v>
      </c>
      <c r="I3027" s="31" t="s">
        <v>935</v>
      </c>
      <c r="J3027" s="31" t="s">
        <v>84</v>
      </c>
      <c r="K3027" s="31"/>
      <c r="L3027" s="31"/>
      <c r="M3027" s="31" t="s">
        <v>152</v>
      </c>
      <c r="N3027" s="31" t="s">
        <v>153</v>
      </c>
      <c r="O3027" s="31"/>
      <c r="P3027" s="31"/>
      <c r="Q3027" s="31"/>
      <c r="R3027" s="31"/>
      <c r="S3027" s="31"/>
      <c r="T3027" s="31" t="s">
        <v>20575</v>
      </c>
      <c r="U3027" s="31" t="s">
        <v>20576</v>
      </c>
      <c r="V3027" s="31"/>
      <c r="W3027" s="31"/>
      <c r="X3027" s="31"/>
      <c r="Y3027" s="31"/>
      <c r="Z3027" s="31"/>
    </row>
    <row r="3028" ht="22.5" customHeight="1">
      <c r="A3028" s="30" t="s">
        <v>20577</v>
      </c>
      <c r="B3028" s="31" t="s">
        <v>203</v>
      </c>
      <c r="C3028" s="32"/>
      <c r="D3028" s="31" t="s">
        <v>20578</v>
      </c>
      <c r="E3028" s="31" t="s">
        <v>20579</v>
      </c>
      <c r="F3028" s="31" t="s">
        <v>20580</v>
      </c>
      <c r="G3028" s="31" t="s">
        <v>29</v>
      </c>
      <c r="H3028" s="31" t="s">
        <v>142</v>
      </c>
      <c r="I3028" s="31" t="s">
        <v>1722</v>
      </c>
      <c r="J3028" s="31" t="s">
        <v>84</v>
      </c>
      <c r="K3028" s="31" t="s">
        <v>107</v>
      </c>
      <c r="L3028" s="31" t="s">
        <v>86</v>
      </c>
      <c r="M3028" s="31" t="s">
        <v>144</v>
      </c>
      <c r="N3028" s="39" t="s">
        <v>227</v>
      </c>
      <c r="O3028" s="31"/>
      <c r="P3028" s="31" t="s">
        <v>109</v>
      </c>
      <c r="Q3028" s="31"/>
      <c r="R3028" s="31" t="s">
        <v>93</v>
      </c>
      <c r="S3028" s="31" t="s">
        <v>815</v>
      </c>
      <c r="T3028" s="31" t="s">
        <v>20581</v>
      </c>
      <c r="U3028" s="31" t="s">
        <v>20582</v>
      </c>
      <c r="V3028" s="31"/>
      <c r="W3028" s="31"/>
      <c r="X3028" s="39" t="s">
        <v>20583</v>
      </c>
      <c r="Y3028" s="31"/>
      <c r="Z3028" s="31"/>
    </row>
    <row r="3029" ht="22.5" customHeight="1">
      <c r="A3029" s="30" t="s">
        <v>20584</v>
      </c>
      <c r="B3029" s="31" t="s">
        <v>20585</v>
      </c>
      <c r="C3029" s="33"/>
      <c r="D3029" s="31" t="s">
        <v>20586</v>
      </c>
      <c r="E3029" s="31" t="s">
        <v>20587</v>
      </c>
      <c r="F3029" s="31" t="s">
        <v>20588</v>
      </c>
      <c r="G3029" s="31" t="s">
        <v>25</v>
      </c>
      <c r="H3029" s="31" t="s">
        <v>142</v>
      </c>
      <c r="I3029" s="31" t="s">
        <v>1073</v>
      </c>
      <c r="J3029" s="31" t="s">
        <v>84</v>
      </c>
      <c r="K3029" s="31" t="s">
        <v>85</v>
      </c>
      <c r="L3029" s="31" t="s">
        <v>226</v>
      </c>
      <c r="M3029" s="31" t="s">
        <v>152</v>
      </c>
      <c r="N3029" s="31" t="s">
        <v>88</v>
      </c>
      <c r="O3029" s="31"/>
      <c r="P3029" s="31"/>
      <c r="Q3029" s="31"/>
      <c r="R3029" s="31" t="s">
        <v>93</v>
      </c>
      <c r="S3029" s="31" t="s">
        <v>94</v>
      </c>
      <c r="T3029" s="31" t="s">
        <v>20589</v>
      </c>
      <c r="U3029" s="31" t="s">
        <v>20590</v>
      </c>
      <c r="V3029" s="31"/>
      <c r="W3029" s="31"/>
      <c r="X3029" s="31"/>
      <c r="Y3029" s="31"/>
      <c r="Z3029" s="31"/>
    </row>
    <row r="3030" ht="22.5" customHeight="1">
      <c r="A3030" s="30" t="s">
        <v>20591</v>
      </c>
      <c r="B3030" s="31" t="s">
        <v>4340</v>
      </c>
      <c r="C3030" s="33"/>
      <c r="D3030" s="31" t="s">
        <v>20592</v>
      </c>
      <c r="E3030" s="31" t="s">
        <v>20593</v>
      </c>
      <c r="F3030" s="30" t="s">
        <v>20594</v>
      </c>
      <c r="G3030" s="31" t="s">
        <v>29</v>
      </c>
      <c r="H3030" s="31" t="s">
        <v>142</v>
      </c>
      <c r="I3030" s="31" t="s">
        <v>264</v>
      </c>
      <c r="J3030" s="31" t="s">
        <v>84</v>
      </c>
      <c r="K3030" s="31" t="s">
        <v>85</v>
      </c>
      <c r="L3030" s="31" t="s">
        <v>86</v>
      </c>
      <c r="M3030" s="39" t="s">
        <v>227</v>
      </c>
      <c r="N3030" s="39" t="s">
        <v>228</v>
      </c>
      <c r="O3030" s="31"/>
      <c r="P3030" s="31" t="s">
        <v>1000</v>
      </c>
      <c r="Q3030" s="31"/>
      <c r="R3030" s="31" t="s">
        <v>93</v>
      </c>
      <c r="S3030" s="31" t="s">
        <v>815</v>
      </c>
      <c r="T3030" s="31" t="s">
        <v>20595</v>
      </c>
      <c r="U3030" s="31" t="s">
        <v>20596</v>
      </c>
      <c r="V3030" s="30" t="s">
        <v>20597</v>
      </c>
      <c r="W3030" s="31"/>
      <c r="X3030" s="31" t="s">
        <v>2868</v>
      </c>
      <c r="Y3030" s="31"/>
      <c r="Z3030" s="31"/>
    </row>
    <row r="3031" ht="22.5" customHeight="1">
      <c r="A3031" s="30" t="s">
        <v>20598</v>
      </c>
      <c r="B3031" s="31" t="s">
        <v>10144</v>
      </c>
      <c r="C3031" s="32" t="s">
        <v>15</v>
      </c>
      <c r="D3031" s="31" t="s">
        <v>20599</v>
      </c>
      <c r="E3031" s="31" t="s">
        <v>20600</v>
      </c>
      <c r="F3031" s="31" t="s">
        <v>20601</v>
      </c>
      <c r="G3031" s="31" t="s">
        <v>29</v>
      </c>
      <c r="H3031" s="31" t="s">
        <v>142</v>
      </c>
      <c r="I3031" s="31" t="s">
        <v>264</v>
      </c>
      <c r="J3031" s="31" t="s">
        <v>84</v>
      </c>
      <c r="K3031" s="31" t="s">
        <v>85</v>
      </c>
      <c r="L3031" s="31" t="s">
        <v>226</v>
      </c>
      <c r="M3031" s="31" t="s">
        <v>152</v>
      </c>
      <c r="N3031" s="31" t="s">
        <v>88</v>
      </c>
      <c r="O3031" s="31"/>
      <c r="P3031" s="31"/>
      <c r="Q3031" s="31"/>
      <c r="R3031" s="31" t="s">
        <v>93</v>
      </c>
      <c r="S3031" s="31" t="s">
        <v>94</v>
      </c>
      <c r="T3031" s="31" t="s">
        <v>20602</v>
      </c>
      <c r="U3031" s="31" t="s">
        <v>20603</v>
      </c>
      <c r="V3031" s="30" t="s">
        <v>20604</v>
      </c>
      <c r="W3031" s="31"/>
      <c r="X3031" s="31"/>
      <c r="Y3031" s="31"/>
      <c r="Z3031" s="31"/>
    </row>
    <row r="3032" ht="22.5" customHeight="1">
      <c r="A3032" s="30" t="s">
        <v>20605</v>
      </c>
      <c r="B3032" s="31" t="s">
        <v>20606</v>
      </c>
      <c r="C3032" s="33"/>
      <c r="D3032" s="31" t="s">
        <v>78</v>
      </c>
      <c r="E3032" s="31" t="s">
        <v>20607</v>
      </c>
      <c r="F3032" s="31" t="s">
        <v>20608</v>
      </c>
      <c r="G3032" s="31" t="s">
        <v>29</v>
      </c>
      <c r="H3032" s="31" t="s">
        <v>82</v>
      </c>
      <c r="I3032" s="31" t="s">
        <v>83</v>
      </c>
      <c r="J3032" s="31" t="s">
        <v>84</v>
      </c>
      <c r="K3032" s="31" t="s">
        <v>107</v>
      </c>
      <c r="L3032" s="31" t="s">
        <v>86</v>
      </c>
      <c r="M3032" s="31" t="s">
        <v>120</v>
      </c>
      <c r="N3032" s="31" t="s">
        <v>88</v>
      </c>
      <c r="O3032" s="31"/>
      <c r="P3032" s="31" t="s">
        <v>2144</v>
      </c>
      <c r="Q3032" s="31"/>
      <c r="R3032" s="31" t="s">
        <v>93</v>
      </c>
      <c r="S3032" s="31" t="s">
        <v>94</v>
      </c>
      <c r="T3032" s="31" t="s">
        <v>20609</v>
      </c>
      <c r="U3032" s="31" t="s">
        <v>20610</v>
      </c>
      <c r="V3032" s="31"/>
      <c r="W3032" s="31"/>
      <c r="X3032" s="31"/>
      <c r="Y3032" s="31"/>
      <c r="Z3032" s="31"/>
    </row>
    <row r="3033" ht="22.5" customHeight="1">
      <c r="A3033" s="30" t="s">
        <v>20611</v>
      </c>
      <c r="B3033" s="31" t="s">
        <v>20612</v>
      </c>
      <c r="C3033" s="33"/>
      <c r="D3033" s="31" t="s">
        <v>20613</v>
      </c>
      <c r="E3033" s="31" t="s">
        <v>20614</v>
      </c>
      <c r="F3033" s="31" t="s">
        <v>20615</v>
      </c>
      <c r="G3033" s="31" t="s">
        <v>29</v>
      </c>
      <c r="H3033" s="31" t="s">
        <v>142</v>
      </c>
      <c r="I3033" s="31" t="s">
        <v>291</v>
      </c>
      <c r="J3033" s="31" t="s">
        <v>84</v>
      </c>
      <c r="K3033" s="31" t="s">
        <v>85</v>
      </c>
      <c r="L3033" s="31" t="s">
        <v>280</v>
      </c>
      <c r="M3033" s="31" t="s">
        <v>41</v>
      </c>
      <c r="N3033" s="31" t="s">
        <v>120</v>
      </c>
      <c r="O3033" s="31"/>
      <c r="P3033" s="31" t="s">
        <v>281</v>
      </c>
      <c r="Q3033" s="31"/>
      <c r="R3033" s="31" t="s">
        <v>93</v>
      </c>
      <c r="S3033" s="31" t="s">
        <v>94</v>
      </c>
      <c r="T3033" s="31" t="s">
        <v>20616</v>
      </c>
      <c r="U3033" s="31" t="s">
        <v>20617</v>
      </c>
      <c r="V3033" s="31"/>
      <c r="W3033" s="31"/>
      <c r="X3033" s="31"/>
      <c r="Y3033" s="31"/>
      <c r="Z3033" s="31"/>
    </row>
    <row r="3034" ht="22.5" customHeight="1">
      <c r="A3034" s="30" t="s">
        <v>20618</v>
      </c>
      <c r="B3034" s="31" t="s">
        <v>20619</v>
      </c>
      <c r="C3034" s="32" t="s">
        <v>6</v>
      </c>
      <c r="D3034" s="31" t="s">
        <v>20620</v>
      </c>
      <c r="E3034" s="31" t="s">
        <v>20621</v>
      </c>
      <c r="F3034" s="31" t="s">
        <v>20622</v>
      </c>
      <c r="G3034" s="31" t="s">
        <v>29</v>
      </c>
      <c r="H3034" s="31" t="s">
        <v>142</v>
      </c>
      <c r="I3034" s="31" t="s">
        <v>291</v>
      </c>
      <c r="J3034" s="31" t="s">
        <v>84</v>
      </c>
      <c r="K3034" s="31" t="s">
        <v>173</v>
      </c>
      <c r="L3034" s="31" t="s">
        <v>86</v>
      </c>
      <c r="M3034" s="31" t="s">
        <v>41</v>
      </c>
      <c r="N3034" s="31" t="s">
        <v>120</v>
      </c>
      <c r="O3034" s="31"/>
      <c r="P3034" s="31" t="s">
        <v>1244</v>
      </c>
      <c r="Q3034" s="31"/>
      <c r="R3034" s="31" t="s">
        <v>93</v>
      </c>
      <c r="S3034" s="31" t="s">
        <v>94</v>
      </c>
      <c r="T3034" s="31" t="s">
        <v>20623</v>
      </c>
      <c r="U3034" s="31" t="s">
        <v>20624</v>
      </c>
      <c r="V3034" s="31"/>
      <c r="W3034" s="31"/>
      <c r="X3034" s="31"/>
      <c r="Y3034" s="31"/>
      <c r="Z3034" s="31"/>
    </row>
    <row r="3035" ht="22.5" customHeight="1">
      <c r="A3035" s="30" t="s">
        <v>20625</v>
      </c>
      <c r="B3035" s="31" t="s">
        <v>20626</v>
      </c>
      <c r="C3035" s="33"/>
      <c r="D3035" s="31" t="s">
        <v>20627</v>
      </c>
      <c r="E3035" s="31" t="s">
        <v>20628</v>
      </c>
      <c r="F3035" s="31"/>
      <c r="G3035" s="31" t="s">
        <v>29</v>
      </c>
      <c r="H3035" s="31" t="s">
        <v>142</v>
      </c>
      <c r="I3035" s="31" t="s">
        <v>1573</v>
      </c>
      <c r="J3035" s="31" t="s">
        <v>84</v>
      </c>
      <c r="K3035" s="31"/>
      <c r="L3035" s="31"/>
      <c r="M3035" s="39" t="s">
        <v>227</v>
      </c>
      <c r="N3035" s="39" t="s">
        <v>228</v>
      </c>
      <c r="O3035" s="31"/>
      <c r="P3035" s="31"/>
      <c r="Q3035" s="31"/>
      <c r="R3035" s="31"/>
      <c r="S3035" s="31"/>
      <c r="T3035" s="31" t="s">
        <v>20629</v>
      </c>
      <c r="U3035" s="31" t="s">
        <v>20630</v>
      </c>
      <c r="V3035" s="31"/>
      <c r="W3035" s="31"/>
      <c r="X3035" s="31"/>
      <c r="Y3035" s="31"/>
      <c r="Z3035" s="31"/>
    </row>
    <row r="3036" ht="22.5" customHeight="1">
      <c r="A3036" s="30" t="s">
        <v>20631</v>
      </c>
      <c r="B3036" s="31" t="s">
        <v>20632</v>
      </c>
      <c r="C3036" s="33"/>
      <c r="D3036" s="31" t="s">
        <v>20633</v>
      </c>
      <c r="E3036" s="31" t="s">
        <v>20634</v>
      </c>
      <c r="F3036" s="31"/>
      <c r="G3036" s="31" t="s">
        <v>29</v>
      </c>
      <c r="H3036" s="31" t="s">
        <v>142</v>
      </c>
      <c r="I3036" s="31" t="s">
        <v>1592</v>
      </c>
      <c r="J3036" s="31" t="s">
        <v>84</v>
      </c>
      <c r="K3036" s="31"/>
      <c r="L3036" s="31"/>
      <c r="M3036" s="31" t="s">
        <v>41</v>
      </c>
      <c r="N3036" s="31" t="s">
        <v>120</v>
      </c>
      <c r="O3036" s="31"/>
      <c r="P3036" s="31"/>
      <c r="Q3036" s="31"/>
      <c r="R3036" s="31"/>
      <c r="S3036" s="31"/>
      <c r="T3036" s="31" t="s">
        <v>20635</v>
      </c>
      <c r="U3036" s="31" t="s">
        <v>20636</v>
      </c>
      <c r="V3036" s="31"/>
      <c r="W3036" s="31"/>
      <c r="X3036" s="31"/>
      <c r="Y3036" s="31"/>
      <c r="Z3036" s="31"/>
    </row>
    <row r="3037" ht="22.5" customHeight="1">
      <c r="A3037" s="30" t="s">
        <v>20637</v>
      </c>
      <c r="B3037" s="31" t="s">
        <v>4358</v>
      </c>
      <c r="C3037" s="32" t="s">
        <v>6</v>
      </c>
      <c r="D3037" s="31" t="s">
        <v>20638</v>
      </c>
      <c r="E3037" s="31" t="s">
        <v>20639</v>
      </c>
      <c r="F3037" s="31" t="s">
        <v>20640</v>
      </c>
      <c r="G3037" s="31" t="s">
        <v>29</v>
      </c>
      <c r="H3037" s="31" t="s">
        <v>142</v>
      </c>
      <c r="I3037" s="31" t="s">
        <v>6085</v>
      </c>
      <c r="J3037" s="31" t="s">
        <v>84</v>
      </c>
      <c r="K3037" s="31" t="s">
        <v>85</v>
      </c>
      <c r="L3037" s="31" t="s">
        <v>280</v>
      </c>
      <c r="M3037" s="31" t="s">
        <v>108</v>
      </c>
      <c r="N3037" s="31" t="s">
        <v>101</v>
      </c>
      <c r="O3037" s="31" t="s">
        <v>20641</v>
      </c>
      <c r="P3037" s="31" t="s">
        <v>3013</v>
      </c>
      <c r="Q3037" s="31"/>
      <c r="R3037" s="31" t="s">
        <v>93</v>
      </c>
      <c r="S3037" s="31" t="s">
        <v>231</v>
      </c>
      <c r="T3037" s="31" t="s">
        <v>20642</v>
      </c>
      <c r="U3037" s="31" t="s">
        <v>20643</v>
      </c>
      <c r="V3037" s="31"/>
      <c r="W3037" s="31"/>
      <c r="X3037" s="31"/>
      <c r="Y3037" s="31"/>
      <c r="Z3037" s="31"/>
    </row>
    <row r="3038" ht="22.5" customHeight="1">
      <c r="A3038" s="30" t="s">
        <v>20644</v>
      </c>
      <c r="B3038" s="31" t="s">
        <v>20645</v>
      </c>
      <c r="C3038" s="33"/>
      <c r="D3038" s="31" t="s">
        <v>20646</v>
      </c>
      <c r="E3038" s="31" t="s">
        <v>20647</v>
      </c>
      <c r="F3038" s="31" t="s">
        <v>20648</v>
      </c>
      <c r="G3038" s="31" t="s">
        <v>29</v>
      </c>
      <c r="H3038" s="31" t="s">
        <v>142</v>
      </c>
      <c r="I3038" s="31" t="s">
        <v>20649</v>
      </c>
      <c r="J3038" s="31" t="s">
        <v>84</v>
      </c>
      <c r="K3038" s="31" t="s">
        <v>85</v>
      </c>
      <c r="L3038" s="31" t="s">
        <v>280</v>
      </c>
      <c r="M3038" s="31" t="s">
        <v>41</v>
      </c>
      <c r="N3038" s="31" t="s">
        <v>120</v>
      </c>
      <c r="O3038" s="31"/>
      <c r="P3038" s="31" t="s">
        <v>4335</v>
      </c>
      <c r="Q3038" s="31"/>
      <c r="R3038" s="31"/>
      <c r="S3038" s="31"/>
      <c r="T3038" s="31" t="s">
        <v>20650</v>
      </c>
      <c r="U3038" s="31" t="s">
        <v>20651</v>
      </c>
      <c r="V3038" s="31"/>
      <c r="W3038" s="31"/>
      <c r="X3038" s="31"/>
      <c r="Y3038" s="31"/>
      <c r="Z3038" s="31"/>
    </row>
    <row r="3039" ht="22.5" customHeight="1">
      <c r="A3039" s="30" t="s">
        <v>20652</v>
      </c>
      <c r="B3039" s="31" t="s">
        <v>826</v>
      </c>
      <c r="C3039" s="32" t="s">
        <v>15</v>
      </c>
      <c r="D3039" s="31" t="s">
        <v>20653</v>
      </c>
      <c r="E3039" s="31" t="s">
        <v>20654</v>
      </c>
      <c r="F3039" s="31" t="s">
        <v>20655</v>
      </c>
      <c r="G3039" s="31" t="s">
        <v>29</v>
      </c>
      <c r="H3039" s="31" t="s">
        <v>142</v>
      </c>
      <c r="I3039" s="31" t="s">
        <v>1722</v>
      </c>
      <c r="J3039" s="31" t="s">
        <v>84</v>
      </c>
      <c r="K3039" s="31" t="s">
        <v>85</v>
      </c>
      <c r="L3039" s="31" t="s">
        <v>280</v>
      </c>
      <c r="M3039" s="31" t="s">
        <v>108</v>
      </c>
      <c r="N3039" s="31" t="s">
        <v>101</v>
      </c>
      <c r="O3039" s="31"/>
      <c r="P3039" s="31" t="s">
        <v>91</v>
      </c>
      <c r="Q3039" s="30" t="s">
        <v>20656</v>
      </c>
      <c r="R3039" s="31" t="s">
        <v>93</v>
      </c>
      <c r="S3039" s="31" t="s">
        <v>842</v>
      </c>
      <c r="T3039" s="31" t="s">
        <v>20657</v>
      </c>
      <c r="U3039" s="31" t="s">
        <v>20658</v>
      </c>
      <c r="V3039" s="31" t="s">
        <v>20659</v>
      </c>
      <c r="W3039" s="31"/>
      <c r="X3039" s="31"/>
      <c r="Y3039" s="31"/>
      <c r="Z3039" s="31"/>
    </row>
    <row r="3040" ht="22.5" customHeight="1">
      <c r="A3040" s="30" t="s">
        <v>20660</v>
      </c>
      <c r="B3040" s="31" t="s">
        <v>1178</v>
      </c>
      <c r="C3040" s="33"/>
      <c r="D3040" s="31" t="s">
        <v>20661</v>
      </c>
      <c r="E3040" s="31" t="s">
        <v>20662</v>
      </c>
      <c r="F3040" s="31" t="s">
        <v>20663</v>
      </c>
      <c r="G3040" s="31" t="s">
        <v>29</v>
      </c>
      <c r="H3040" s="31" t="s">
        <v>142</v>
      </c>
      <c r="I3040" s="31" t="s">
        <v>1276</v>
      </c>
      <c r="J3040" s="31" t="s">
        <v>84</v>
      </c>
      <c r="K3040" s="31" t="s">
        <v>85</v>
      </c>
      <c r="L3040" s="31" t="s">
        <v>86</v>
      </c>
      <c r="M3040" s="31" t="s">
        <v>185</v>
      </c>
      <c r="N3040" s="31" t="s">
        <v>41</v>
      </c>
      <c r="O3040" s="31"/>
      <c r="P3040" s="31" t="s">
        <v>186</v>
      </c>
      <c r="Q3040" s="31"/>
      <c r="R3040" s="31" t="s">
        <v>93</v>
      </c>
      <c r="S3040" s="31" t="s">
        <v>815</v>
      </c>
      <c r="T3040" s="31" t="s">
        <v>20664</v>
      </c>
      <c r="U3040" s="31" t="s">
        <v>20665</v>
      </c>
      <c r="V3040" s="31"/>
      <c r="W3040" s="31"/>
      <c r="X3040" s="39" t="s">
        <v>6631</v>
      </c>
      <c r="Y3040" s="31"/>
      <c r="Z3040" s="31"/>
    </row>
    <row r="3041" ht="22.5" customHeight="1">
      <c r="A3041" s="30" t="s">
        <v>20666</v>
      </c>
      <c r="B3041" s="31" t="s">
        <v>1840</v>
      </c>
      <c r="C3041" s="32" t="s">
        <v>4</v>
      </c>
      <c r="D3041" s="31" t="s">
        <v>20667</v>
      </c>
      <c r="E3041" s="31" t="s">
        <v>20668</v>
      </c>
      <c r="F3041" s="31" t="s">
        <v>20669</v>
      </c>
      <c r="G3041" s="31" t="s">
        <v>29</v>
      </c>
      <c r="H3041" s="31" t="s">
        <v>142</v>
      </c>
      <c r="I3041" s="31" t="s">
        <v>4087</v>
      </c>
      <c r="J3041" s="31" t="s">
        <v>84</v>
      </c>
      <c r="K3041" s="31" t="s">
        <v>85</v>
      </c>
      <c r="L3041" s="31" t="s">
        <v>280</v>
      </c>
      <c r="M3041" s="31" t="s">
        <v>41</v>
      </c>
      <c r="N3041" s="31" t="s">
        <v>120</v>
      </c>
      <c r="O3041" s="31"/>
      <c r="P3041" s="31" t="s">
        <v>1244</v>
      </c>
      <c r="Q3041" s="30" t="s">
        <v>14734</v>
      </c>
      <c r="R3041" s="31" t="s">
        <v>93</v>
      </c>
      <c r="S3041" s="31" t="s">
        <v>842</v>
      </c>
      <c r="T3041" s="31" t="s">
        <v>20670</v>
      </c>
      <c r="U3041" s="31" t="s">
        <v>20671</v>
      </c>
      <c r="V3041" s="31"/>
      <c r="W3041" s="31"/>
      <c r="X3041" s="31"/>
      <c r="Y3041" s="31"/>
      <c r="Z3041" s="31"/>
    </row>
    <row r="3042" ht="22.5" customHeight="1">
      <c r="A3042" s="30" t="s">
        <v>20672</v>
      </c>
      <c r="B3042" s="31" t="s">
        <v>20673</v>
      </c>
      <c r="C3042" s="33"/>
      <c r="D3042" s="31" t="s">
        <v>20674</v>
      </c>
      <c r="E3042" s="31" t="s">
        <v>20675</v>
      </c>
      <c r="F3042" s="31"/>
      <c r="G3042" s="31" t="s">
        <v>29</v>
      </c>
      <c r="H3042" s="31" t="s">
        <v>142</v>
      </c>
      <c r="I3042" s="31" t="s">
        <v>7112</v>
      </c>
      <c r="J3042" s="31" t="s">
        <v>84</v>
      </c>
      <c r="K3042" s="31" t="s">
        <v>173</v>
      </c>
      <c r="L3042" s="31" t="s">
        <v>86</v>
      </c>
      <c r="M3042" s="31" t="s">
        <v>185</v>
      </c>
      <c r="N3042" s="31" t="s">
        <v>41</v>
      </c>
      <c r="O3042" s="31"/>
      <c r="P3042" s="31" t="s">
        <v>586</v>
      </c>
      <c r="Q3042" s="31"/>
      <c r="R3042" s="31"/>
      <c r="S3042" s="31"/>
      <c r="T3042" s="31" t="s">
        <v>20676</v>
      </c>
      <c r="U3042" s="31" t="s">
        <v>20677</v>
      </c>
      <c r="V3042" s="30" t="s">
        <v>20678</v>
      </c>
      <c r="W3042" s="31"/>
      <c r="X3042" s="31"/>
      <c r="Y3042" s="31"/>
      <c r="Z3042" s="31"/>
    </row>
    <row r="3043" ht="22.5" customHeight="1">
      <c r="A3043" s="30" t="s">
        <v>20679</v>
      </c>
      <c r="B3043" s="31" t="s">
        <v>20680</v>
      </c>
      <c r="C3043" s="33"/>
      <c r="D3043" s="31" t="s">
        <v>20681</v>
      </c>
      <c r="E3043" s="31" t="s">
        <v>20682</v>
      </c>
      <c r="F3043" s="30" t="s">
        <v>20683</v>
      </c>
      <c r="G3043" s="31" t="s">
        <v>29</v>
      </c>
      <c r="H3043" s="31" t="s">
        <v>142</v>
      </c>
      <c r="I3043" s="31" t="s">
        <v>877</v>
      </c>
      <c r="J3043" s="31" t="s">
        <v>84</v>
      </c>
      <c r="K3043" s="31" t="s">
        <v>173</v>
      </c>
      <c r="L3043" s="31" t="s">
        <v>280</v>
      </c>
      <c r="M3043" s="31" t="s">
        <v>52</v>
      </c>
      <c r="N3043" s="31" t="s">
        <v>144</v>
      </c>
      <c r="O3043" s="31"/>
      <c r="P3043" s="31" t="s">
        <v>399</v>
      </c>
      <c r="Q3043" s="31"/>
      <c r="R3043" s="31" t="s">
        <v>93</v>
      </c>
      <c r="S3043" s="31" t="s">
        <v>94</v>
      </c>
      <c r="T3043" s="31" t="s">
        <v>20684</v>
      </c>
      <c r="U3043" s="31" t="s">
        <v>20685</v>
      </c>
      <c r="V3043" s="31"/>
      <c r="W3043" s="31"/>
      <c r="X3043" s="31"/>
      <c r="Y3043" s="31"/>
      <c r="Z3043" s="31"/>
    </row>
    <row r="3044" ht="22.5" customHeight="1">
      <c r="A3044" s="30" t="s">
        <v>20686</v>
      </c>
      <c r="B3044" s="31" t="s">
        <v>6366</v>
      </c>
      <c r="C3044" s="32" t="s">
        <v>3989</v>
      </c>
      <c r="D3044" s="31" t="s">
        <v>20687</v>
      </c>
      <c r="E3044" s="31" t="s">
        <v>20688</v>
      </c>
      <c r="F3044" s="31" t="s">
        <v>20689</v>
      </c>
      <c r="G3044" s="31" t="s">
        <v>29</v>
      </c>
      <c r="H3044" s="31" t="s">
        <v>142</v>
      </c>
      <c r="I3044" s="31" t="s">
        <v>143</v>
      </c>
      <c r="J3044" s="31" t="s">
        <v>84</v>
      </c>
      <c r="K3044" s="31" t="s">
        <v>85</v>
      </c>
      <c r="L3044" s="31" t="s">
        <v>280</v>
      </c>
      <c r="M3044" s="31" t="s">
        <v>88</v>
      </c>
      <c r="N3044" s="31" t="s">
        <v>89</v>
      </c>
      <c r="O3044" s="31"/>
      <c r="P3044" s="31"/>
      <c r="Q3044" s="31"/>
      <c r="R3044" s="31" t="s">
        <v>93</v>
      </c>
      <c r="S3044" s="31" t="s">
        <v>94</v>
      </c>
      <c r="T3044" s="31" t="s">
        <v>20690</v>
      </c>
      <c r="U3044" s="31" t="s">
        <v>20691</v>
      </c>
      <c r="V3044" s="31"/>
      <c r="W3044" s="31"/>
      <c r="X3044" s="31"/>
      <c r="Y3044" s="31"/>
      <c r="Z3044" s="31"/>
    </row>
    <row r="3045" ht="22.5" customHeight="1">
      <c r="A3045" s="30" t="s">
        <v>20692</v>
      </c>
      <c r="B3045" s="31" t="s">
        <v>20693</v>
      </c>
      <c r="C3045" s="33"/>
      <c r="D3045" s="31" t="s">
        <v>20694</v>
      </c>
      <c r="E3045" s="31" t="s">
        <v>20695</v>
      </c>
      <c r="F3045" s="31"/>
      <c r="G3045" s="31" t="s">
        <v>29</v>
      </c>
      <c r="H3045" s="31" t="s">
        <v>142</v>
      </c>
      <c r="I3045" s="31" t="s">
        <v>1387</v>
      </c>
      <c r="J3045" s="31" t="s">
        <v>84</v>
      </c>
      <c r="K3045" s="31"/>
      <c r="L3045" s="31"/>
      <c r="M3045" s="31" t="s">
        <v>41</v>
      </c>
      <c r="N3045" s="31" t="s">
        <v>152</v>
      </c>
      <c r="O3045" s="31"/>
      <c r="P3045" s="31"/>
      <c r="Q3045" s="31"/>
      <c r="R3045" s="31"/>
      <c r="S3045" s="31"/>
      <c r="T3045" s="31" t="s">
        <v>20696</v>
      </c>
      <c r="U3045" s="31" t="s">
        <v>20697</v>
      </c>
      <c r="V3045" s="31"/>
      <c r="W3045" s="31"/>
      <c r="X3045" s="31"/>
      <c r="Y3045" s="31"/>
      <c r="Z3045" s="31"/>
    </row>
    <row r="3046" ht="22.5" customHeight="1">
      <c r="A3046" s="30" t="s">
        <v>20698</v>
      </c>
      <c r="B3046" s="31" t="s">
        <v>20699</v>
      </c>
      <c r="C3046" s="33"/>
      <c r="D3046" s="31" t="s">
        <v>20700</v>
      </c>
      <c r="E3046" s="31" t="s">
        <v>20701</v>
      </c>
      <c r="F3046" s="31"/>
      <c r="G3046" s="31" t="s">
        <v>29</v>
      </c>
      <c r="H3046" s="31" t="s">
        <v>142</v>
      </c>
      <c r="I3046" s="31" t="s">
        <v>750</v>
      </c>
      <c r="J3046" s="31" t="s">
        <v>84</v>
      </c>
      <c r="K3046" s="31" t="s">
        <v>85</v>
      </c>
      <c r="L3046" s="31" t="s">
        <v>86</v>
      </c>
      <c r="M3046" s="31" t="s">
        <v>120</v>
      </c>
      <c r="N3046" s="31" t="s">
        <v>88</v>
      </c>
      <c r="O3046" s="31" t="s">
        <v>12557</v>
      </c>
      <c r="P3046" s="31" t="s">
        <v>792</v>
      </c>
      <c r="Q3046" s="31"/>
      <c r="R3046" s="31"/>
      <c r="S3046" s="31" t="s">
        <v>20702</v>
      </c>
      <c r="T3046" s="31" t="s">
        <v>20703</v>
      </c>
      <c r="U3046" s="31" t="s">
        <v>20704</v>
      </c>
      <c r="V3046" s="30" t="s">
        <v>20705</v>
      </c>
      <c r="W3046" s="31"/>
      <c r="X3046" s="31"/>
      <c r="Y3046" s="31"/>
      <c r="Z3046" s="31"/>
    </row>
    <row r="3047" ht="22.5" customHeight="1">
      <c r="A3047" s="30" t="s">
        <v>20706</v>
      </c>
      <c r="B3047" s="31" t="s">
        <v>20707</v>
      </c>
      <c r="C3047" s="33"/>
      <c r="D3047" s="31" t="s">
        <v>20708</v>
      </c>
      <c r="E3047" s="31" t="s">
        <v>20709</v>
      </c>
      <c r="F3047" s="31"/>
      <c r="G3047" s="31" t="s">
        <v>29</v>
      </c>
      <c r="H3047" s="31" t="s">
        <v>142</v>
      </c>
      <c r="I3047" s="31" t="s">
        <v>319</v>
      </c>
      <c r="J3047" s="31" t="s">
        <v>84</v>
      </c>
      <c r="K3047" s="31" t="s">
        <v>107</v>
      </c>
      <c r="L3047" s="31" t="s">
        <v>654</v>
      </c>
      <c r="M3047" s="31" t="s">
        <v>41</v>
      </c>
      <c r="N3047" s="31" t="s">
        <v>120</v>
      </c>
      <c r="O3047" s="31"/>
      <c r="P3047" s="31" t="s">
        <v>399</v>
      </c>
      <c r="Q3047" s="31"/>
      <c r="R3047" s="31" t="s">
        <v>93</v>
      </c>
      <c r="S3047" s="31" t="s">
        <v>94</v>
      </c>
      <c r="T3047" s="31" t="s">
        <v>20710</v>
      </c>
      <c r="U3047" s="31" t="s">
        <v>20711</v>
      </c>
      <c r="V3047" s="30" t="s">
        <v>20712</v>
      </c>
      <c r="W3047" s="31"/>
      <c r="X3047" s="31"/>
      <c r="Y3047" s="31"/>
      <c r="Z3047" s="31"/>
    </row>
    <row r="3048" ht="22.5" customHeight="1">
      <c r="A3048" s="30" t="s">
        <v>20713</v>
      </c>
      <c r="B3048" s="39" t="s">
        <v>20714</v>
      </c>
      <c r="C3048" s="33"/>
      <c r="D3048" s="31" t="s">
        <v>20715</v>
      </c>
      <c r="E3048" s="31" t="s">
        <v>20716</v>
      </c>
      <c r="F3048" s="31"/>
      <c r="G3048" s="31" t="s">
        <v>29</v>
      </c>
      <c r="H3048" s="31" t="s">
        <v>142</v>
      </c>
      <c r="I3048" s="31" t="s">
        <v>850</v>
      </c>
      <c r="J3048" s="31" t="s">
        <v>84</v>
      </c>
      <c r="K3048" s="31"/>
      <c r="L3048" s="31" t="s">
        <v>226</v>
      </c>
      <c r="M3048" s="31" t="s">
        <v>120</v>
      </c>
      <c r="N3048" s="31" t="s">
        <v>88</v>
      </c>
      <c r="O3048" s="31"/>
      <c r="P3048" s="31"/>
      <c r="Q3048" s="31"/>
      <c r="R3048" s="31"/>
      <c r="S3048" s="31"/>
      <c r="T3048" s="31" t="s">
        <v>20717</v>
      </c>
      <c r="U3048" s="31" t="s">
        <v>20718</v>
      </c>
      <c r="V3048" s="31"/>
      <c r="W3048" s="31"/>
      <c r="X3048" s="31"/>
      <c r="Y3048" s="31"/>
      <c r="Z3048" s="31"/>
    </row>
    <row r="3049" ht="22.5" customHeight="1">
      <c r="A3049" s="30" t="s">
        <v>20719</v>
      </c>
      <c r="B3049" s="39" t="s">
        <v>20720</v>
      </c>
      <c r="C3049" s="33"/>
      <c r="D3049" s="31" t="s">
        <v>20721</v>
      </c>
      <c r="E3049" s="31" t="s">
        <v>20722</v>
      </c>
      <c r="F3049" s="31"/>
      <c r="G3049" s="31" t="s">
        <v>29</v>
      </c>
      <c r="H3049" s="31" t="s">
        <v>142</v>
      </c>
      <c r="I3049" s="31" t="s">
        <v>271</v>
      </c>
      <c r="J3049" s="31" t="s">
        <v>84</v>
      </c>
      <c r="K3049" s="31" t="s">
        <v>85</v>
      </c>
      <c r="L3049" s="31" t="s">
        <v>226</v>
      </c>
      <c r="M3049" s="31" t="s">
        <v>108</v>
      </c>
      <c r="N3049" s="31" t="s">
        <v>101</v>
      </c>
      <c r="O3049" s="31"/>
      <c r="P3049" s="31" t="s">
        <v>3818</v>
      </c>
      <c r="Q3049" s="31"/>
      <c r="R3049" s="31"/>
      <c r="S3049" s="31"/>
      <c r="T3049" s="31" t="s">
        <v>20723</v>
      </c>
      <c r="U3049" s="31" t="s">
        <v>20718</v>
      </c>
      <c r="V3049" s="30" t="s">
        <v>20724</v>
      </c>
      <c r="W3049" s="31"/>
      <c r="X3049" s="31"/>
      <c r="Y3049" s="31"/>
      <c r="Z3049" s="31"/>
    </row>
    <row r="3050" ht="22.5" customHeight="1">
      <c r="A3050" s="30" t="s">
        <v>20725</v>
      </c>
      <c r="B3050" s="31" t="s">
        <v>20726</v>
      </c>
      <c r="C3050" s="33"/>
      <c r="D3050" s="31" t="s">
        <v>20727</v>
      </c>
      <c r="E3050" s="31" t="s">
        <v>20728</v>
      </c>
      <c r="F3050" s="31"/>
      <c r="G3050" s="31" t="s">
        <v>29</v>
      </c>
      <c r="H3050" s="31" t="s">
        <v>142</v>
      </c>
      <c r="I3050" s="31" t="s">
        <v>1722</v>
      </c>
      <c r="J3050" s="31" t="s">
        <v>84</v>
      </c>
      <c r="K3050" s="31" t="s">
        <v>85</v>
      </c>
      <c r="L3050" s="31" t="s">
        <v>226</v>
      </c>
      <c r="M3050" s="31" t="s">
        <v>542</v>
      </c>
      <c r="N3050" s="31" t="s">
        <v>41</v>
      </c>
      <c r="O3050" s="31"/>
      <c r="P3050" s="31"/>
      <c r="Q3050" s="31"/>
      <c r="R3050" s="31"/>
      <c r="S3050" s="31"/>
      <c r="T3050" s="31" t="s">
        <v>20729</v>
      </c>
      <c r="U3050" s="31" t="s">
        <v>20730</v>
      </c>
      <c r="V3050" s="31"/>
      <c r="W3050" s="31"/>
      <c r="X3050" s="31"/>
      <c r="Y3050" s="31"/>
      <c r="Z3050" s="31"/>
    </row>
    <row r="3051" ht="22.5" customHeight="1">
      <c r="A3051" s="30" t="s">
        <v>20731</v>
      </c>
      <c r="B3051" s="31" t="s">
        <v>8289</v>
      </c>
      <c r="C3051" s="32" t="s">
        <v>18</v>
      </c>
      <c r="D3051" s="31" t="s">
        <v>20732</v>
      </c>
      <c r="E3051" s="31" t="s">
        <v>20733</v>
      </c>
      <c r="F3051" s="31" t="s">
        <v>20734</v>
      </c>
      <c r="G3051" s="31" t="s">
        <v>29</v>
      </c>
      <c r="H3051" s="31" t="s">
        <v>142</v>
      </c>
      <c r="I3051" s="31" t="s">
        <v>1151</v>
      </c>
      <c r="J3051" s="31" t="s">
        <v>84</v>
      </c>
      <c r="K3051" s="31" t="s">
        <v>85</v>
      </c>
      <c r="L3051" s="31" t="s">
        <v>654</v>
      </c>
      <c r="M3051" s="31" t="s">
        <v>89</v>
      </c>
      <c r="N3051" s="31" t="s">
        <v>108</v>
      </c>
      <c r="O3051" s="31" t="s">
        <v>20735</v>
      </c>
      <c r="P3051" s="31" t="s">
        <v>109</v>
      </c>
      <c r="Q3051" s="30" t="s">
        <v>20736</v>
      </c>
      <c r="R3051" s="31" t="s">
        <v>93</v>
      </c>
      <c r="S3051" s="31" t="s">
        <v>716</v>
      </c>
      <c r="T3051" s="31" t="s">
        <v>20737</v>
      </c>
      <c r="U3051" s="31" t="s">
        <v>20738</v>
      </c>
      <c r="V3051" s="31"/>
      <c r="W3051" s="31"/>
      <c r="X3051" s="31"/>
      <c r="Y3051" s="31"/>
      <c r="Z3051" s="31"/>
    </row>
    <row r="3052" ht="22.5" customHeight="1">
      <c r="A3052" s="30" t="s">
        <v>20739</v>
      </c>
      <c r="B3052" s="31" t="s">
        <v>20740</v>
      </c>
      <c r="C3052" s="33"/>
      <c r="D3052" s="31" t="s">
        <v>20741</v>
      </c>
      <c r="E3052" s="31" t="s">
        <v>20742</v>
      </c>
      <c r="F3052" s="31"/>
      <c r="G3052" s="31" t="s">
        <v>29</v>
      </c>
      <c r="H3052" s="31" t="s">
        <v>142</v>
      </c>
      <c r="I3052" s="31" t="s">
        <v>725</v>
      </c>
      <c r="J3052" s="31" t="s">
        <v>84</v>
      </c>
      <c r="K3052" s="31" t="s">
        <v>85</v>
      </c>
      <c r="L3052" s="31" t="s">
        <v>280</v>
      </c>
      <c r="M3052" s="31" t="s">
        <v>41</v>
      </c>
      <c r="N3052" s="31" t="s">
        <v>120</v>
      </c>
      <c r="O3052" s="31"/>
      <c r="P3052" s="31"/>
      <c r="Q3052" s="31"/>
      <c r="R3052" s="31"/>
      <c r="S3052" s="31"/>
      <c r="T3052" s="31" t="s">
        <v>20743</v>
      </c>
      <c r="U3052" s="31" t="s">
        <v>20744</v>
      </c>
      <c r="V3052" s="31"/>
      <c r="W3052" s="31"/>
      <c r="X3052" s="31"/>
      <c r="Y3052" s="31"/>
      <c r="Z3052" s="31"/>
    </row>
    <row r="3053" ht="22.5" customHeight="1">
      <c r="A3053" s="30" t="s">
        <v>20745</v>
      </c>
      <c r="B3053" s="39" t="s">
        <v>1497</v>
      </c>
      <c r="C3053" s="32" t="s">
        <v>20746</v>
      </c>
      <c r="D3053" s="31" t="s">
        <v>20747</v>
      </c>
      <c r="E3053" s="31" t="s">
        <v>20748</v>
      </c>
      <c r="F3053" s="31"/>
      <c r="G3053" s="31" t="s">
        <v>29</v>
      </c>
      <c r="H3053" s="31" t="s">
        <v>142</v>
      </c>
      <c r="I3053" s="31" t="s">
        <v>172</v>
      </c>
      <c r="J3053" s="31" t="s">
        <v>84</v>
      </c>
      <c r="K3053" s="31" t="s">
        <v>85</v>
      </c>
      <c r="L3053" s="31" t="s">
        <v>226</v>
      </c>
      <c r="M3053" s="31" t="s">
        <v>185</v>
      </c>
      <c r="N3053" s="31" t="s">
        <v>41</v>
      </c>
      <c r="O3053" s="31"/>
      <c r="P3053" s="31" t="s">
        <v>6086</v>
      </c>
      <c r="Q3053" s="31"/>
      <c r="R3053" s="31" t="s">
        <v>93</v>
      </c>
      <c r="S3053" s="31" t="s">
        <v>94</v>
      </c>
      <c r="T3053" s="31" t="s">
        <v>20749</v>
      </c>
      <c r="U3053" s="31" t="s">
        <v>20750</v>
      </c>
      <c r="V3053" s="30" t="s">
        <v>20751</v>
      </c>
      <c r="W3053" s="31"/>
      <c r="X3053" s="31"/>
      <c r="Y3053" s="31"/>
      <c r="Z3053" s="31"/>
    </row>
    <row r="3054" ht="22.5" customHeight="1">
      <c r="A3054" s="30" t="s">
        <v>20752</v>
      </c>
      <c r="B3054" s="39" t="s">
        <v>20753</v>
      </c>
      <c r="C3054" s="33"/>
      <c r="D3054" s="31" t="s">
        <v>20754</v>
      </c>
      <c r="E3054" s="31" t="s">
        <v>20755</v>
      </c>
      <c r="F3054" s="31" t="s">
        <v>20756</v>
      </c>
      <c r="G3054" s="31" t="s">
        <v>29</v>
      </c>
      <c r="H3054" s="31" t="s">
        <v>142</v>
      </c>
      <c r="I3054" s="31" t="s">
        <v>1592</v>
      </c>
      <c r="J3054" s="31" t="s">
        <v>84</v>
      </c>
      <c r="K3054" s="31" t="s">
        <v>173</v>
      </c>
      <c r="L3054" s="31" t="s">
        <v>131</v>
      </c>
      <c r="M3054" s="31" t="s">
        <v>52</v>
      </c>
      <c r="N3054" s="31" t="s">
        <v>144</v>
      </c>
      <c r="O3054" s="31"/>
      <c r="P3054" s="31" t="s">
        <v>399</v>
      </c>
      <c r="Q3054" s="31"/>
      <c r="R3054" s="31" t="s">
        <v>93</v>
      </c>
      <c r="S3054" s="31" t="s">
        <v>94</v>
      </c>
      <c r="T3054" s="31" t="s">
        <v>20749</v>
      </c>
      <c r="U3054" s="31" t="s">
        <v>20750</v>
      </c>
      <c r="V3054" s="30" t="s">
        <v>20757</v>
      </c>
      <c r="W3054" s="31"/>
      <c r="X3054" s="31"/>
      <c r="Y3054" s="31"/>
      <c r="Z3054" s="31"/>
    </row>
    <row r="3055" ht="22.5" customHeight="1">
      <c r="A3055" s="30" t="s">
        <v>20758</v>
      </c>
      <c r="B3055" s="39" t="s">
        <v>3407</v>
      </c>
      <c r="C3055" s="32" t="s">
        <v>6</v>
      </c>
      <c r="D3055" s="31" t="s">
        <v>20759</v>
      </c>
      <c r="E3055" s="31" t="s">
        <v>20760</v>
      </c>
      <c r="F3055" s="31" t="s">
        <v>20761</v>
      </c>
      <c r="G3055" s="31" t="s">
        <v>29</v>
      </c>
      <c r="H3055" s="31" t="s">
        <v>142</v>
      </c>
      <c r="I3055" s="31" t="s">
        <v>1151</v>
      </c>
      <c r="J3055" s="31" t="s">
        <v>84</v>
      </c>
      <c r="K3055" s="31" t="s">
        <v>173</v>
      </c>
      <c r="L3055" s="31" t="s">
        <v>654</v>
      </c>
      <c r="M3055" s="39" t="s">
        <v>228</v>
      </c>
      <c r="N3055" s="31" t="s">
        <v>185</v>
      </c>
      <c r="O3055" s="31"/>
      <c r="P3055" s="31" t="s">
        <v>714</v>
      </c>
      <c r="Q3055" s="31"/>
      <c r="R3055" s="31" t="s">
        <v>93</v>
      </c>
      <c r="S3055" s="31" t="s">
        <v>94</v>
      </c>
      <c r="T3055" s="31" t="s">
        <v>20762</v>
      </c>
      <c r="U3055" s="31" t="s">
        <v>20750</v>
      </c>
      <c r="V3055" s="31"/>
      <c r="W3055" s="31"/>
      <c r="X3055" s="31"/>
      <c r="Y3055" s="31"/>
      <c r="Z3055" s="31"/>
    </row>
    <row r="3056" ht="22.5" customHeight="1">
      <c r="A3056" s="30" t="s">
        <v>20763</v>
      </c>
      <c r="B3056" s="31" t="s">
        <v>20764</v>
      </c>
      <c r="C3056" s="33"/>
      <c r="D3056" s="31" t="s">
        <v>20765</v>
      </c>
      <c r="E3056" s="31" t="s">
        <v>20766</v>
      </c>
      <c r="F3056" s="31"/>
      <c r="G3056" s="31" t="s">
        <v>29</v>
      </c>
      <c r="H3056" s="31" t="s">
        <v>142</v>
      </c>
      <c r="I3056" s="31" t="s">
        <v>1645</v>
      </c>
      <c r="J3056" s="31" t="s">
        <v>84</v>
      </c>
      <c r="K3056" s="31" t="s">
        <v>85</v>
      </c>
      <c r="L3056" s="31" t="s">
        <v>86</v>
      </c>
      <c r="M3056" s="31" t="s">
        <v>89</v>
      </c>
      <c r="N3056" s="31" t="s">
        <v>108</v>
      </c>
      <c r="O3056" s="31"/>
      <c r="P3056" s="31" t="s">
        <v>109</v>
      </c>
      <c r="Q3056" s="31"/>
      <c r="R3056" s="31"/>
      <c r="S3056" s="31"/>
      <c r="T3056" s="31" t="s">
        <v>20767</v>
      </c>
      <c r="U3056" s="31" t="s">
        <v>20768</v>
      </c>
      <c r="V3056" s="31"/>
      <c r="W3056" s="31"/>
      <c r="X3056" s="31"/>
      <c r="Y3056" s="31"/>
      <c r="Z3056" s="31"/>
    </row>
    <row r="3057" ht="22.5" customHeight="1">
      <c r="A3057" s="30" t="s">
        <v>20769</v>
      </c>
      <c r="B3057" s="31" t="s">
        <v>20770</v>
      </c>
      <c r="C3057" s="33"/>
      <c r="D3057" s="31" t="s">
        <v>20771</v>
      </c>
      <c r="E3057" s="31" t="s">
        <v>20772</v>
      </c>
      <c r="F3057" s="31"/>
      <c r="G3057" s="31" t="s">
        <v>29</v>
      </c>
      <c r="H3057" s="31" t="s">
        <v>142</v>
      </c>
      <c r="I3057" s="31" t="s">
        <v>1663</v>
      </c>
      <c r="J3057" s="31" t="s">
        <v>84</v>
      </c>
      <c r="K3057" s="31" t="s">
        <v>107</v>
      </c>
      <c r="L3057" s="31" t="s">
        <v>86</v>
      </c>
      <c r="M3057" s="31" t="s">
        <v>120</v>
      </c>
      <c r="N3057" s="31" t="s">
        <v>88</v>
      </c>
      <c r="O3057" s="31"/>
      <c r="P3057" s="31" t="s">
        <v>628</v>
      </c>
      <c r="Q3057" s="30" t="s">
        <v>20773</v>
      </c>
      <c r="R3057" s="31" t="s">
        <v>93</v>
      </c>
      <c r="S3057" s="31" t="s">
        <v>689</v>
      </c>
      <c r="T3057" s="31" t="s">
        <v>20774</v>
      </c>
      <c r="U3057" s="31" t="s">
        <v>20775</v>
      </c>
      <c r="V3057" s="30" t="s">
        <v>20776</v>
      </c>
      <c r="W3057" s="31"/>
      <c r="X3057" s="31"/>
      <c r="Y3057" s="31"/>
      <c r="Z3057" s="31"/>
    </row>
    <row r="3058" ht="22.5" customHeight="1">
      <c r="A3058" s="30" t="s">
        <v>20777</v>
      </c>
      <c r="B3058" s="31" t="s">
        <v>20778</v>
      </c>
      <c r="C3058" s="33"/>
      <c r="D3058" s="31" t="s">
        <v>78</v>
      </c>
      <c r="E3058" s="31" t="s">
        <v>20779</v>
      </c>
      <c r="F3058" s="31" t="s">
        <v>20780</v>
      </c>
      <c r="G3058" s="31" t="s">
        <v>29</v>
      </c>
      <c r="H3058" s="31" t="s">
        <v>82</v>
      </c>
      <c r="I3058" s="31" t="s">
        <v>83</v>
      </c>
      <c r="J3058" s="31" t="s">
        <v>84</v>
      </c>
      <c r="K3058" s="31" t="s">
        <v>107</v>
      </c>
      <c r="L3058" s="31" t="s">
        <v>86</v>
      </c>
      <c r="M3058" s="31" t="s">
        <v>108</v>
      </c>
      <c r="N3058" s="31" t="s">
        <v>41</v>
      </c>
      <c r="O3058" s="31"/>
      <c r="P3058" s="31" t="s">
        <v>1000</v>
      </c>
      <c r="Q3058" s="31"/>
      <c r="R3058" s="31" t="s">
        <v>93</v>
      </c>
      <c r="S3058" s="31" t="s">
        <v>94</v>
      </c>
      <c r="T3058" s="31" t="s">
        <v>19801</v>
      </c>
      <c r="U3058" s="31" t="s">
        <v>20781</v>
      </c>
      <c r="V3058" s="31"/>
      <c r="W3058" s="31"/>
      <c r="X3058" s="31"/>
      <c r="Y3058" s="31"/>
      <c r="Z3058" s="31"/>
    </row>
    <row r="3059" ht="22.5" customHeight="1">
      <c r="A3059" s="30" t="s">
        <v>20782</v>
      </c>
      <c r="B3059" s="31" t="s">
        <v>20783</v>
      </c>
      <c r="C3059" s="33"/>
      <c r="D3059" s="31" t="s">
        <v>78</v>
      </c>
      <c r="E3059" s="31" t="s">
        <v>20784</v>
      </c>
      <c r="F3059" s="31"/>
      <c r="G3059" s="31"/>
      <c r="H3059" s="31" t="s">
        <v>82</v>
      </c>
      <c r="I3059" s="31"/>
      <c r="J3059" s="31"/>
      <c r="K3059" s="31"/>
      <c r="L3059" s="31"/>
      <c r="M3059" s="31"/>
      <c r="N3059" s="31"/>
      <c r="O3059" s="31"/>
      <c r="P3059" s="31"/>
      <c r="Q3059" s="31"/>
      <c r="R3059" s="31"/>
      <c r="S3059" s="31"/>
      <c r="T3059" s="31"/>
      <c r="U3059" s="31" t="s">
        <v>20785</v>
      </c>
      <c r="V3059" s="31"/>
      <c r="W3059" s="31"/>
      <c r="X3059" s="31"/>
      <c r="Y3059" s="31"/>
      <c r="Z3059" s="31"/>
    </row>
    <row r="3060" ht="22.5" customHeight="1">
      <c r="A3060" s="30" t="s">
        <v>20786</v>
      </c>
      <c r="B3060" s="31" t="s">
        <v>20787</v>
      </c>
      <c r="C3060" s="33"/>
      <c r="D3060" s="31" t="s">
        <v>20788</v>
      </c>
      <c r="E3060" s="31" t="s">
        <v>20789</v>
      </c>
      <c r="F3060" s="31"/>
      <c r="G3060" s="31" t="s">
        <v>29</v>
      </c>
      <c r="H3060" s="31" t="s">
        <v>142</v>
      </c>
      <c r="I3060" s="31" t="s">
        <v>2689</v>
      </c>
      <c r="J3060" s="31" t="s">
        <v>84</v>
      </c>
      <c r="K3060" s="31" t="s">
        <v>85</v>
      </c>
      <c r="L3060" s="31" t="s">
        <v>280</v>
      </c>
      <c r="M3060" s="39" t="s">
        <v>227</v>
      </c>
      <c r="N3060" s="39" t="s">
        <v>393</v>
      </c>
      <c r="O3060" s="31"/>
      <c r="P3060" s="31"/>
      <c r="Q3060" s="31"/>
      <c r="R3060" s="31"/>
      <c r="S3060" s="31"/>
      <c r="T3060" s="31" t="s">
        <v>15321</v>
      </c>
      <c r="U3060" s="31" t="s">
        <v>20790</v>
      </c>
      <c r="V3060" s="31"/>
      <c r="W3060" s="31"/>
      <c r="X3060" s="31"/>
      <c r="Y3060" s="31"/>
      <c r="Z3060" s="31"/>
    </row>
    <row r="3061" ht="22.5" customHeight="1">
      <c r="A3061" s="30" t="s">
        <v>20791</v>
      </c>
      <c r="B3061" s="31" t="s">
        <v>20792</v>
      </c>
      <c r="C3061" s="33"/>
      <c r="D3061" s="31" t="s">
        <v>20793</v>
      </c>
      <c r="E3061" s="31" t="s">
        <v>20794</v>
      </c>
      <c r="F3061" s="30" t="s">
        <v>20795</v>
      </c>
      <c r="G3061" s="31" t="s">
        <v>29</v>
      </c>
      <c r="H3061" s="31" t="s">
        <v>142</v>
      </c>
      <c r="I3061" s="31" t="s">
        <v>444</v>
      </c>
      <c r="J3061" s="31" t="s">
        <v>84</v>
      </c>
      <c r="K3061" s="31" t="s">
        <v>85</v>
      </c>
      <c r="L3061" s="31" t="s">
        <v>86</v>
      </c>
      <c r="M3061" s="31" t="s">
        <v>602</v>
      </c>
      <c r="N3061" s="39" t="s">
        <v>393</v>
      </c>
      <c r="O3061" s="31"/>
      <c r="P3061" s="31" t="s">
        <v>503</v>
      </c>
      <c r="Q3061" s="31"/>
      <c r="R3061" s="31" t="s">
        <v>93</v>
      </c>
      <c r="S3061" s="31" t="s">
        <v>94</v>
      </c>
      <c r="T3061" s="31" t="s">
        <v>20796</v>
      </c>
      <c r="U3061" s="31" t="s">
        <v>20797</v>
      </c>
      <c r="V3061" s="31"/>
      <c r="W3061" s="31"/>
      <c r="X3061" s="31"/>
      <c r="Y3061" s="31"/>
      <c r="Z3061" s="31"/>
    </row>
    <row r="3062" ht="22.5" customHeight="1">
      <c r="A3062" s="30" t="s">
        <v>20798</v>
      </c>
      <c r="B3062" s="31" t="s">
        <v>20799</v>
      </c>
      <c r="C3062" s="33"/>
      <c r="D3062" s="31" t="s">
        <v>20800</v>
      </c>
      <c r="E3062" s="31" t="s">
        <v>20801</v>
      </c>
      <c r="F3062" s="31" t="s">
        <v>20802</v>
      </c>
      <c r="G3062" s="31" t="s">
        <v>29</v>
      </c>
      <c r="H3062" s="31" t="s">
        <v>142</v>
      </c>
      <c r="I3062" s="31" t="s">
        <v>12620</v>
      </c>
      <c r="J3062" s="31" t="s">
        <v>84</v>
      </c>
      <c r="K3062" s="31" t="s">
        <v>85</v>
      </c>
      <c r="L3062" s="31" t="s">
        <v>654</v>
      </c>
      <c r="M3062" s="31" t="s">
        <v>101</v>
      </c>
      <c r="N3062" s="39" t="s">
        <v>227</v>
      </c>
      <c r="O3062" s="31"/>
      <c r="P3062" s="31" t="s">
        <v>687</v>
      </c>
      <c r="Q3062" s="31"/>
      <c r="R3062" s="31" t="s">
        <v>93</v>
      </c>
      <c r="S3062" s="31" t="s">
        <v>815</v>
      </c>
      <c r="T3062" s="31" t="s">
        <v>15321</v>
      </c>
      <c r="U3062" s="31" t="s">
        <v>20803</v>
      </c>
      <c r="V3062" s="31"/>
      <c r="W3062" s="31"/>
      <c r="X3062" s="39" t="s">
        <v>20804</v>
      </c>
      <c r="Y3062" s="31"/>
      <c r="Z3062" s="31"/>
    </row>
    <row r="3063" ht="22.5" customHeight="1">
      <c r="A3063" s="30" t="s">
        <v>20805</v>
      </c>
      <c r="B3063" s="31" t="s">
        <v>20806</v>
      </c>
      <c r="C3063" s="33"/>
      <c r="D3063" s="31" t="s">
        <v>20807</v>
      </c>
      <c r="E3063" s="31" t="s">
        <v>20808</v>
      </c>
      <c r="F3063" s="31"/>
      <c r="G3063" s="31" t="s">
        <v>29</v>
      </c>
      <c r="H3063" s="31" t="s">
        <v>142</v>
      </c>
      <c r="I3063" s="31"/>
      <c r="J3063" s="31"/>
      <c r="K3063" s="31"/>
      <c r="L3063" s="31"/>
      <c r="M3063" s="31"/>
      <c r="N3063" s="31"/>
      <c r="O3063" s="31"/>
      <c r="P3063" s="31"/>
      <c r="Q3063" s="31"/>
      <c r="R3063" s="31"/>
      <c r="S3063" s="31"/>
      <c r="T3063" s="31" t="s">
        <v>20809</v>
      </c>
      <c r="U3063" s="31" t="s">
        <v>20810</v>
      </c>
      <c r="V3063" s="31"/>
      <c r="W3063" s="31"/>
      <c r="X3063" s="31"/>
      <c r="Y3063" s="31"/>
      <c r="Z3063" s="31"/>
    </row>
    <row r="3064" ht="22.5" customHeight="1">
      <c r="A3064" s="30" t="s">
        <v>20811</v>
      </c>
      <c r="B3064" s="31" t="s">
        <v>20812</v>
      </c>
      <c r="C3064" s="33"/>
      <c r="D3064" s="31" t="s">
        <v>20813</v>
      </c>
      <c r="E3064" s="31" t="s">
        <v>20814</v>
      </c>
      <c r="F3064" s="31" t="s">
        <v>20815</v>
      </c>
      <c r="G3064" s="31" t="s">
        <v>29</v>
      </c>
      <c r="H3064" s="31" t="s">
        <v>142</v>
      </c>
      <c r="I3064" s="31" t="s">
        <v>1034</v>
      </c>
      <c r="J3064" s="31" t="s">
        <v>84</v>
      </c>
      <c r="K3064" s="31" t="s">
        <v>85</v>
      </c>
      <c r="L3064" s="31" t="s">
        <v>226</v>
      </c>
      <c r="M3064" s="31" t="s">
        <v>155</v>
      </c>
      <c r="N3064" s="31" t="s">
        <v>52</v>
      </c>
      <c r="O3064" s="31"/>
      <c r="P3064" s="31" t="s">
        <v>11198</v>
      </c>
      <c r="Q3064" s="31"/>
      <c r="R3064" s="31" t="s">
        <v>93</v>
      </c>
      <c r="S3064" s="31" t="s">
        <v>20816</v>
      </c>
      <c r="T3064" s="31" t="s">
        <v>20817</v>
      </c>
      <c r="U3064" s="31" t="s">
        <v>20818</v>
      </c>
      <c r="V3064" s="31"/>
      <c r="W3064" s="31"/>
      <c r="X3064" s="31" t="s">
        <v>6224</v>
      </c>
      <c r="Y3064" s="31" t="s">
        <v>20819</v>
      </c>
      <c r="Z3064" s="31" t="s">
        <v>20820</v>
      </c>
    </row>
    <row r="3065" ht="22.5" customHeight="1">
      <c r="A3065" s="30" t="s">
        <v>20821</v>
      </c>
      <c r="B3065" s="31" t="s">
        <v>20822</v>
      </c>
      <c r="C3065" s="33"/>
      <c r="D3065" s="31" t="s">
        <v>20823</v>
      </c>
      <c r="E3065" s="31" t="s">
        <v>20824</v>
      </c>
      <c r="F3065" s="31"/>
      <c r="G3065" s="31" t="s">
        <v>29</v>
      </c>
      <c r="H3065" s="31" t="s">
        <v>142</v>
      </c>
      <c r="I3065" s="31" t="s">
        <v>686</v>
      </c>
      <c r="J3065" s="31" t="s">
        <v>84</v>
      </c>
      <c r="K3065" s="31" t="s">
        <v>85</v>
      </c>
      <c r="L3065" s="31" t="s">
        <v>86</v>
      </c>
      <c r="M3065" s="31" t="s">
        <v>41</v>
      </c>
      <c r="N3065" s="31" t="s">
        <v>152</v>
      </c>
      <c r="O3065" s="31"/>
      <c r="P3065" s="31"/>
      <c r="Q3065" s="31"/>
      <c r="R3065" s="31"/>
      <c r="S3065" s="31"/>
      <c r="T3065" s="31" t="s">
        <v>20825</v>
      </c>
      <c r="U3065" s="31" t="s">
        <v>20826</v>
      </c>
      <c r="V3065" s="31"/>
      <c r="W3065" s="31"/>
      <c r="X3065" s="31"/>
      <c r="Y3065" s="31"/>
      <c r="Z3065" s="31"/>
    </row>
    <row r="3066" ht="22.5" customHeight="1">
      <c r="A3066" s="30" t="s">
        <v>20827</v>
      </c>
      <c r="B3066" s="31" t="s">
        <v>20828</v>
      </c>
      <c r="C3066" s="33"/>
      <c r="D3066" s="31" t="s">
        <v>20829</v>
      </c>
      <c r="E3066" s="31" t="s">
        <v>20830</v>
      </c>
      <c r="F3066" s="31"/>
      <c r="G3066" s="31" t="s">
        <v>29</v>
      </c>
      <c r="H3066" s="31" t="s">
        <v>142</v>
      </c>
      <c r="I3066" s="31" t="s">
        <v>8739</v>
      </c>
      <c r="J3066" s="31" t="s">
        <v>84</v>
      </c>
      <c r="K3066" s="31" t="s">
        <v>85</v>
      </c>
      <c r="L3066" s="31" t="s">
        <v>280</v>
      </c>
      <c r="M3066" s="31" t="s">
        <v>344</v>
      </c>
      <c r="N3066" s="31" t="s">
        <v>52</v>
      </c>
      <c r="O3066" s="31"/>
      <c r="P3066" s="31"/>
      <c r="Q3066" s="31"/>
      <c r="R3066" s="31"/>
      <c r="S3066" s="31"/>
      <c r="T3066" s="31" t="s">
        <v>20831</v>
      </c>
      <c r="U3066" s="31" t="s">
        <v>20832</v>
      </c>
      <c r="V3066" s="31"/>
      <c r="W3066" s="31"/>
      <c r="X3066" s="31"/>
      <c r="Y3066" s="31"/>
      <c r="Z3066" s="31"/>
    </row>
    <row r="3067" ht="22.5" customHeight="1">
      <c r="A3067" s="30" t="s">
        <v>20833</v>
      </c>
      <c r="B3067" s="31" t="s">
        <v>20834</v>
      </c>
      <c r="C3067" s="33"/>
      <c r="D3067" s="31" t="s">
        <v>20835</v>
      </c>
      <c r="E3067" s="31" t="s">
        <v>20836</v>
      </c>
      <c r="F3067" s="31"/>
      <c r="G3067" s="31" t="s">
        <v>29</v>
      </c>
      <c r="H3067" s="31" t="s">
        <v>142</v>
      </c>
      <c r="I3067" s="31" t="s">
        <v>814</v>
      </c>
      <c r="J3067" s="31" t="s">
        <v>84</v>
      </c>
      <c r="K3067" s="31" t="s">
        <v>173</v>
      </c>
      <c r="L3067" s="31" t="s">
        <v>86</v>
      </c>
      <c r="M3067" s="31" t="s">
        <v>120</v>
      </c>
      <c r="N3067" s="31" t="s">
        <v>88</v>
      </c>
      <c r="O3067" s="31"/>
      <c r="P3067" s="31"/>
      <c r="Q3067" s="31"/>
      <c r="R3067" s="31"/>
      <c r="S3067" s="31"/>
      <c r="T3067" s="31" t="s">
        <v>20837</v>
      </c>
      <c r="U3067" s="31" t="s">
        <v>20838</v>
      </c>
      <c r="V3067" s="31"/>
      <c r="W3067" s="31"/>
      <c r="X3067" s="31"/>
      <c r="Y3067" s="31"/>
      <c r="Z3067" s="31"/>
    </row>
    <row r="3068" ht="22.5" customHeight="1">
      <c r="A3068" s="30" t="s">
        <v>20839</v>
      </c>
      <c r="B3068" s="31" t="s">
        <v>20840</v>
      </c>
      <c r="C3068" s="33"/>
      <c r="D3068" s="31" t="s">
        <v>20841</v>
      </c>
      <c r="E3068" s="31" t="s">
        <v>20842</v>
      </c>
      <c r="F3068" s="31"/>
      <c r="G3068" s="31" t="s">
        <v>25</v>
      </c>
      <c r="H3068" s="31" t="s">
        <v>142</v>
      </c>
      <c r="I3068" s="31" t="s">
        <v>444</v>
      </c>
      <c r="J3068" s="31" t="s">
        <v>84</v>
      </c>
      <c r="K3068" s="31"/>
      <c r="L3068" s="31"/>
      <c r="M3068" s="31" t="s">
        <v>152</v>
      </c>
      <c r="N3068" s="31" t="s">
        <v>153</v>
      </c>
      <c r="O3068" s="31"/>
      <c r="P3068" s="31"/>
      <c r="Q3068" s="31"/>
      <c r="R3068" s="31"/>
      <c r="S3068" s="31"/>
      <c r="T3068" s="31" t="s">
        <v>20843</v>
      </c>
      <c r="U3068" s="31" t="s">
        <v>20844</v>
      </c>
      <c r="V3068" s="31"/>
      <c r="W3068" s="31"/>
      <c r="X3068" s="31"/>
      <c r="Y3068" s="31"/>
      <c r="Z3068" s="31"/>
    </row>
    <row r="3069" ht="22.5" customHeight="1">
      <c r="A3069" s="30" t="s">
        <v>20845</v>
      </c>
      <c r="B3069" s="31" t="s">
        <v>20846</v>
      </c>
      <c r="C3069" s="33"/>
      <c r="D3069" s="31" t="s">
        <v>20847</v>
      </c>
      <c r="E3069" s="31" t="s">
        <v>20848</v>
      </c>
      <c r="F3069" s="31"/>
      <c r="G3069" s="31" t="s">
        <v>38</v>
      </c>
      <c r="H3069" s="31" t="s">
        <v>142</v>
      </c>
      <c r="I3069" s="31"/>
      <c r="J3069" s="31"/>
      <c r="K3069" s="31"/>
      <c r="L3069" s="31"/>
      <c r="M3069" s="31"/>
      <c r="N3069" s="31"/>
      <c r="O3069" s="31"/>
      <c r="P3069" s="31"/>
      <c r="Q3069" s="31"/>
      <c r="R3069" s="31"/>
      <c r="S3069" s="31"/>
      <c r="T3069" s="31" t="s">
        <v>20849</v>
      </c>
      <c r="U3069" s="31" t="s">
        <v>20850</v>
      </c>
      <c r="V3069" s="31"/>
      <c r="W3069" s="31"/>
      <c r="X3069" s="31"/>
      <c r="Y3069" s="31"/>
      <c r="Z3069" s="31"/>
    </row>
    <row r="3070" ht="22.5" customHeight="1">
      <c r="A3070" s="30" t="s">
        <v>20851</v>
      </c>
      <c r="B3070" s="31" t="s">
        <v>20852</v>
      </c>
      <c r="C3070" s="33"/>
      <c r="D3070" s="31" t="s">
        <v>20853</v>
      </c>
      <c r="E3070" s="31" t="s">
        <v>20854</v>
      </c>
      <c r="F3070" s="31"/>
      <c r="G3070" s="31" t="s">
        <v>4280</v>
      </c>
      <c r="H3070" s="31" t="s">
        <v>406</v>
      </c>
      <c r="I3070" s="31" t="s">
        <v>143</v>
      </c>
      <c r="J3070" s="31" t="s">
        <v>377</v>
      </c>
      <c r="K3070" s="31"/>
      <c r="L3070" s="31"/>
      <c r="M3070" s="39" t="s">
        <v>227</v>
      </c>
      <c r="N3070" s="39" t="s">
        <v>228</v>
      </c>
      <c r="O3070" s="31"/>
      <c r="P3070" s="31"/>
      <c r="Q3070" s="31"/>
      <c r="R3070" s="31"/>
      <c r="S3070" s="31"/>
      <c r="T3070" s="31" t="s">
        <v>20855</v>
      </c>
      <c r="U3070" s="31" t="s">
        <v>20856</v>
      </c>
      <c r="V3070" s="31"/>
      <c r="W3070" s="31"/>
      <c r="X3070" s="31"/>
      <c r="Y3070" s="31"/>
      <c r="Z3070" s="31"/>
    </row>
    <row r="3071" ht="22.5" customHeight="1">
      <c r="A3071" s="30" t="s">
        <v>20857</v>
      </c>
      <c r="B3071" s="31" t="s">
        <v>154</v>
      </c>
      <c r="C3071" s="33"/>
      <c r="D3071" s="31" t="s">
        <v>20858</v>
      </c>
      <c r="E3071" s="31" t="s">
        <v>20859</v>
      </c>
      <c r="F3071" s="31" t="s">
        <v>20860</v>
      </c>
      <c r="G3071" s="31" t="s">
        <v>23</v>
      </c>
      <c r="H3071" s="31" t="s">
        <v>142</v>
      </c>
      <c r="I3071" s="31" t="s">
        <v>20861</v>
      </c>
      <c r="J3071" s="31" t="s">
        <v>84</v>
      </c>
      <c r="K3071" s="31" t="s">
        <v>173</v>
      </c>
      <c r="L3071" s="31" t="s">
        <v>131</v>
      </c>
      <c r="M3071" s="31" t="s">
        <v>108</v>
      </c>
      <c r="N3071" s="31" t="s">
        <v>101</v>
      </c>
      <c r="O3071" s="31"/>
      <c r="P3071" s="31" t="s">
        <v>7404</v>
      </c>
      <c r="Q3071" s="31"/>
      <c r="R3071" s="31" t="s">
        <v>93</v>
      </c>
      <c r="S3071" s="31" t="s">
        <v>94</v>
      </c>
      <c r="T3071" s="31" t="s">
        <v>20862</v>
      </c>
      <c r="U3071" s="31" t="s">
        <v>20863</v>
      </c>
      <c r="V3071" s="31"/>
      <c r="W3071" s="31"/>
      <c r="X3071" s="31"/>
      <c r="Y3071" s="31"/>
      <c r="Z3071" s="31"/>
    </row>
    <row r="3072" ht="22.5" customHeight="1">
      <c r="A3072" s="30" t="s">
        <v>20864</v>
      </c>
      <c r="B3072" s="31" t="s">
        <v>20865</v>
      </c>
      <c r="C3072" s="33"/>
      <c r="D3072" s="31" t="s">
        <v>20866</v>
      </c>
      <c r="E3072" s="31" t="s">
        <v>20867</v>
      </c>
      <c r="F3072" s="31"/>
      <c r="G3072" s="31" t="s">
        <v>25</v>
      </c>
      <c r="H3072" s="31" t="s">
        <v>18737</v>
      </c>
      <c r="I3072" s="31"/>
      <c r="J3072" s="31"/>
      <c r="K3072" s="31"/>
      <c r="L3072" s="31"/>
      <c r="M3072" s="31"/>
      <c r="N3072" s="31"/>
      <c r="O3072" s="31"/>
      <c r="P3072" s="31"/>
      <c r="Q3072" s="31"/>
      <c r="R3072" s="31"/>
      <c r="S3072" s="31" t="s">
        <v>133</v>
      </c>
      <c r="T3072" s="31" t="s">
        <v>20868</v>
      </c>
      <c r="U3072" s="31" t="s">
        <v>20869</v>
      </c>
      <c r="V3072" s="31"/>
      <c r="W3072" s="31"/>
      <c r="X3072" s="31"/>
      <c r="Y3072" s="31"/>
      <c r="Z3072" s="31"/>
    </row>
    <row r="3073" ht="22.5" customHeight="1">
      <c r="A3073" s="30" t="s">
        <v>20870</v>
      </c>
      <c r="B3073" s="31" t="s">
        <v>20871</v>
      </c>
      <c r="C3073" s="33"/>
      <c r="D3073" s="31" t="s">
        <v>20872</v>
      </c>
      <c r="E3073" s="31" t="s">
        <v>20873</v>
      </c>
      <c r="F3073" s="31" t="s">
        <v>20874</v>
      </c>
      <c r="G3073" s="31" t="s">
        <v>30</v>
      </c>
      <c r="H3073" s="31" t="s">
        <v>142</v>
      </c>
      <c r="I3073" s="31" t="s">
        <v>225</v>
      </c>
      <c r="J3073" s="31" t="s">
        <v>84</v>
      </c>
      <c r="K3073" s="31" t="s">
        <v>85</v>
      </c>
      <c r="L3073" s="31" t="s">
        <v>226</v>
      </c>
      <c r="M3073" s="31" t="s">
        <v>101</v>
      </c>
      <c r="N3073" s="31" t="s">
        <v>155</v>
      </c>
      <c r="O3073" s="31"/>
      <c r="P3073" s="31" t="s">
        <v>15908</v>
      </c>
      <c r="Q3073" s="31"/>
      <c r="R3073" s="31"/>
      <c r="S3073" s="31"/>
      <c r="T3073" s="31" t="s">
        <v>20875</v>
      </c>
      <c r="U3073" s="31" t="s">
        <v>20876</v>
      </c>
      <c r="V3073" s="31"/>
      <c r="W3073" s="31"/>
      <c r="X3073" s="31"/>
      <c r="Y3073" s="31"/>
      <c r="Z3073" s="31"/>
    </row>
    <row r="3074" ht="22.5" customHeight="1">
      <c r="A3074" s="30" t="s">
        <v>20877</v>
      </c>
      <c r="B3074" s="31" t="s">
        <v>1650</v>
      </c>
      <c r="C3074" s="32" t="s">
        <v>18</v>
      </c>
      <c r="D3074" s="31" t="s">
        <v>20878</v>
      </c>
      <c r="E3074" s="31" t="s">
        <v>20879</v>
      </c>
      <c r="F3074" s="31" t="s">
        <v>20880</v>
      </c>
      <c r="G3074" s="31" t="s">
        <v>30</v>
      </c>
      <c r="H3074" s="31" t="s">
        <v>142</v>
      </c>
      <c r="I3074" s="31" t="s">
        <v>1722</v>
      </c>
      <c r="J3074" s="31" t="s">
        <v>84</v>
      </c>
      <c r="K3074" s="31" t="s">
        <v>107</v>
      </c>
      <c r="L3074" s="31" t="s">
        <v>280</v>
      </c>
      <c r="M3074" s="31" t="s">
        <v>89</v>
      </c>
      <c r="N3074" s="31" t="s">
        <v>108</v>
      </c>
      <c r="O3074" s="31" t="s">
        <v>20881</v>
      </c>
      <c r="P3074" s="31" t="s">
        <v>1723</v>
      </c>
      <c r="Q3074" s="31"/>
      <c r="R3074" s="31" t="s">
        <v>93</v>
      </c>
      <c r="S3074" s="31" t="s">
        <v>20882</v>
      </c>
      <c r="T3074" s="31" t="s">
        <v>20883</v>
      </c>
      <c r="U3074" s="31" t="s">
        <v>20884</v>
      </c>
      <c r="V3074" s="31"/>
      <c r="W3074" s="31"/>
      <c r="X3074" s="31"/>
      <c r="Y3074" s="31"/>
      <c r="Z3074" s="31" t="s">
        <v>20885</v>
      </c>
    </row>
    <row r="3075" ht="22.5" customHeight="1">
      <c r="A3075" s="30" t="s">
        <v>20886</v>
      </c>
      <c r="B3075" s="31" t="s">
        <v>20887</v>
      </c>
      <c r="C3075" s="33"/>
      <c r="D3075" s="31" t="s">
        <v>20888</v>
      </c>
      <c r="E3075" s="31" t="s">
        <v>20889</v>
      </c>
      <c r="F3075" s="31" t="s">
        <v>20890</v>
      </c>
      <c r="G3075" s="31" t="s">
        <v>23</v>
      </c>
      <c r="H3075" s="31" t="s">
        <v>142</v>
      </c>
      <c r="I3075" s="31" t="s">
        <v>20891</v>
      </c>
      <c r="J3075" s="31" t="s">
        <v>84</v>
      </c>
      <c r="K3075" s="31" t="s">
        <v>173</v>
      </c>
      <c r="L3075" s="31" t="s">
        <v>86</v>
      </c>
      <c r="M3075" s="31" t="s">
        <v>52</v>
      </c>
      <c r="N3075" s="31" t="s">
        <v>144</v>
      </c>
      <c r="O3075" s="31"/>
      <c r="P3075" s="31" t="s">
        <v>4335</v>
      </c>
      <c r="Q3075" s="31"/>
      <c r="R3075" s="31"/>
      <c r="S3075" s="31"/>
      <c r="T3075" s="31" t="s">
        <v>20892</v>
      </c>
      <c r="U3075" s="31" t="s">
        <v>20893</v>
      </c>
      <c r="V3075" s="31"/>
      <c r="W3075" s="31"/>
      <c r="X3075" s="31"/>
      <c r="Y3075" s="31"/>
      <c r="Z3075" s="31"/>
    </row>
    <row r="3076" ht="22.5" customHeight="1">
      <c r="A3076" s="30" t="s">
        <v>20894</v>
      </c>
      <c r="B3076" s="31" t="s">
        <v>20895</v>
      </c>
      <c r="C3076" s="33"/>
      <c r="D3076" s="31" t="s">
        <v>20896</v>
      </c>
      <c r="E3076" s="31" t="s">
        <v>20897</v>
      </c>
      <c r="F3076" s="31" t="s">
        <v>20898</v>
      </c>
      <c r="G3076" s="31" t="s">
        <v>23</v>
      </c>
      <c r="H3076" s="31" t="s">
        <v>142</v>
      </c>
      <c r="I3076" s="31" t="s">
        <v>183</v>
      </c>
      <c r="J3076" s="31" t="s">
        <v>84</v>
      </c>
      <c r="K3076" s="31" t="s">
        <v>173</v>
      </c>
      <c r="L3076" s="31" t="s">
        <v>280</v>
      </c>
      <c r="M3076" s="31" t="s">
        <v>185</v>
      </c>
      <c r="N3076" s="31" t="s">
        <v>41</v>
      </c>
      <c r="O3076" s="31"/>
      <c r="P3076" s="31" t="s">
        <v>586</v>
      </c>
      <c r="Q3076" s="31"/>
      <c r="R3076" s="31"/>
      <c r="S3076" s="31"/>
      <c r="T3076" s="31" t="s">
        <v>20899</v>
      </c>
      <c r="U3076" s="31" t="s">
        <v>20900</v>
      </c>
      <c r="V3076" s="31"/>
      <c r="W3076" s="31"/>
      <c r="X3076" s="31"/>
      <c r="Y3076" s="31"/>
      <c r="Z3076" s="31"/>
    </row>
    <row r="3077" ht="22.5" customHeight="1">
      <c r="A3077" s="30" t="s">
        <v>20901</v>
      </c>
      <c r="B3077" s="31" t="s">
        <v>20902</v>
      </c>
      <c r="C3077" s="33"/>
      <c r="D3077" s="31" t="s">
        <v>20903</v>
      </c>
      <c r="E3077" s="31" t="s">
        <v>20904</v>
      </c>
      <c r="F3077" s="31"/>
      <c r="G3077" s="31" t="s">
        <v>23</v>
      </c>
      <c r="H3077" s="31" t="s">
        <v>142</v>
      </c>
      <c r="I3077" s="31"/>
      <c r="J3077" s="31"/>
      <c r="K3077" s="31"/>
      <c r="L3077" s="31"/>
      <c r="M3077" s="31"/>
      <c r="N3077" s="31"/>
      <c r="O3077" s="31"/>
      <c r="P3077" s="31"/>
      <c r="Q3077" s="31"/>
      <c r="R3077" s="31"/>
      <c r="S3077" s="31"/>
      <c r="T3077" s="31" t="s">
        <v>20905</v>
      </c>
      <c r="U3077" s="31" t="s">
        <v>20906</v>
      </c>
      <c r="V3077" s="31"/>
      <c r="W3077" s="31"/>
      <c r="X3077" s="31"/>
      <c r="Y3077" s="31"/>
      <c r="Z3077" s="31"/>
    </row>
    <row r="3078" ht="22.5" customHeight="1">
      <c r="A3078" s="30" t="s">
        <v>20907</v>
      </c>
      <c r="B3078" s="31" t="s">
        <v>20908</v>
      </c>
      <c r="C3078" s="33"/>
      <c r="D3078" s="31" t="s">
        <v>20909</v>
      </c>
      <c r="E3078" s="31" t="s">
        <v>20910</v>
      </c>
      <c r="F3078" s="31"/>
      <c r="G3078" s="31" t="s">
        <v>23</v>
      </c>
      <c r="H3078" s="31" t="s">
        <v>142</v>
      </c>
      <c r="I3078" s="31"/>
      <c r="J3078" s="31"/>
      <c r="K3078" s="31"/>
      <c r="L3078" s="31"/>
      <c r="M3078" s="31"/>
      <c r="N3078" s="31"/>
      <c r="O3078" s="31"/>
      <c r="P3078" s="31"/>
      <c r="Q3078" s="31"/>
      <c r="R3078" s="31"/>
      <c r="S3078" s="31"/>
      <c r="T3078" s="31" t="s">
        <v>20911</v>
      </c>
      <c r="U3078" s="31" t="s">
        <v>20912</v>
      </c>
      <c r="V3078" s="31"/>
      <c r="W3078" s="31"/>
      <c r="X3078" s="31"/>
      <c r="Y3078" s="31"/>
      <c r="Z3078" s="31"/>
    </row>
    <row r="3079" ht="22.5" customHeight="1">
      <c r="A3079" s="30" t="s">
        <v>20913</v>
      </c>
      <c r="B3079" s="31" t="s">
        <v>20914</v>
      </c>
      <c r="C3079" s="33"/>
      <c r="D3079" s="31" t="s">
        <v>20915</v>
      </c>
      <c r="E3079" s="31" t="s">
        <v>20916</v>
      </c>
      <c r="F3079" s="31" t="s">
        <v>20917</v>
      </c>
      <c r="G3079" s="31" t="s">
        <v>23</v>
      </c>
      <c r="H3079" s="31" t="s">
        <v>142</v>
      </c>
      <c r="I3079" s="31" t="s">
        <v>877</v>
      </c>
      <c r="J3079" s="31" t="s">
        <v>84</v>
      </c>
      <c r="K3079" s="31" t="s">
        <v>173</v>
      </c>
      <c r="L3079" s="31" t="s">
        <v>226</v>
      </c>
      <c r="M3079" s="31" t="s">
        <v>155</v>
      </c>
      <c r="N3079" s="31" t="s">
        <v>52</v>
      </c>
      <c r="O3079" s="31"/>
      <c r="P3079" s="31"/>
      <c r="Q3079" s="30" t="s">
        <v>20918</v>
      </c>
      <c r="R3079" s="31" t="s">
        <v>93</v>
      </c>
      <c r="S3079" s="31" t="s">
        <v>689</v>
      </c>
      <c r="T3079" s="31" t="s">
        <v>20919</v>
      </c>
      <c r="U3079" s="31" t="s">
        <v>20920</v>
      </c>
      <c r="V3079" s="31"/>
      <c r="W3079" s="31"/>
      <c r="X3079" s="31"/>
      <c r="Y3079" s="31"/>
      <c r="Z3079" s="31"/>
    </row>
    <row r="3080" ht="22.5" customHeight="1">
      <c r="A3080" s="30" t="s">
        <v>20921</v>
      </c>
      <c r="B3080" s="31" t="s">
        <v>20922</v>
      </c>
      <c r="C3080" s="33"/>
      <c r="D3080" s="31" t="s">
        <v>20923</v>
      </c>
      <c r="E3080" s="31" t="s">
        <v>20924</v>
      </c>
      <c r="F3080" s="31"/>
      <c r="G3080" s="31" t="s">
        <v>23</v>
      </c>
      <c r="H3080" s="31" t="s">
        <v>142</v>
      </c>
      <c r="I3080" s="31" t="s">
        <v>3285</v>
      </c>
      <c r="J3080" s="31" t="s">
        <v>184</v>
      </c>
      <c r="K3080" s="31" t="s">
        <v>173</v>
      </c>
      <c r="L3080" s="31" t="s">
        <v>226</v>
      </c>
      <c r="M3080" s="31" t="s">
        <v>89</v>
      </c>
      <c r="N3080" s="31" t="s">
        <v>108</v>
      </c>
      <c r="O3080" s="31"/>
      <c r="P3080" s="31" t="s">
        <v>132</v>
      </c>
      <c r="Q3080" s="31"/>
      <c r="R3080" s="31"/>
      <c r="S3080" s="31"/>
      <c r="T3080" s="31" t="s">
        <v>20925</v>
      </c>
      <c r="U3080" s="31" t="s">
        <v>20926</v>
      </c>
      <c r="V3080" s="30" t="s">
        <v>20927</v>
      </c>
      <c r="W3080" s="31"/>
      <c r="X3080" s="31"/>
      <c r="Y3080" s="31"/>
      <c r="Z3080" s="31"/>
    </row>
    <row r="3081" ht="22.5" customHeight="1">
      <c r="A3081" s="30" t="s">
        <v>20928</v>
      </c>
      <c r="B3081" s="31" t="s">
        <v>20929</v>
      </c>
      <c r="C3081" s="33"/>
      <c r="D3081" s="31" t="s">
        <v>20930</v>
      </c>
      <c r="E3081" s="31" t="s">
        <v>20931</v>
      </c>
      <c r="F3081" s="31"/>
      <c r="G3081" s="31" t="s">
        <v>23</v>
      </c>
      <c r="H3081" s="31" t="s">
        <v>142</v>
      </c>
      <c r="I3081" s="31" t="s">
        <v>1290</v>
      </c>
      <c r="J3081" s="31" t="s">
        <v>84</v>
      </c>
      <c r="K3081" s="31" t="s">
        <v>173</v>
      </c>
      <c r="L3081" s="31" t="s">
        <v>226</v>
      </c>
      <c r="M3081" s="31" t="s">
        <v>41</v>
      </c>
      <c r="N3081" s="31" t="s">
        <v>152</v>
      </c>
      <c r="O3081" s="31"/>
      <c r="P3081" s="31"/>
      <c r="Q3081" s="31"/>
      <c r="R3081" s="31"/>
      <c r="S3081" s="31"/>
      <c r="T3081" s="31" t="s">
        <v>20932</v>
      </c>
      <c r="U3081" s="31" t="s">
        <v>20933</v>
      </c>
      <c r="V3081" s="31"/>
      <c r="W3081" s="31"/>
      <c r="X3081" s="31"/>
      <c r="Y3081" s="31"/>
      <c r="Z3081" s="31"/>
    </row>
    <row r="3082" ht="22.5" customHeight="1">
      <c r="A3082" s="30" t="s">
        <v>20934</v>
      </c>
      <c r="B3082" s="31" t="s">
        <v>20935</v>
      </c>
      <c r="C3082" s="33"/>
      <c r="D3082" s="31" t="s">
        <v>20936</v>
      </c>
      <c r="E3082" s="31" t="s">
        <v>20937</v>
      </c>
      <c r="F3082" s="31" t="s">
        <v>20938</v>
      </c>
      <c r="G3082" s="31" t="s">
        <v>23</v>
      </c>
      <c r="H3082" s="31" t="s">
        <v>142</v>
      </c>
      <c r="I3082" s="31" t="s">
        <v>119</v>
      </c>
      <c r="J3082" s="31" t="s">
        <v>84</v>
      </c>
      <c r="K3082" s="31" t="s">
        <v>173</v>
      </c>
      <c r="L3082" s="31" t="s">
        <v>86</v>
      </c>
      <c r="M3082" s="31" t="s">
        <v>41</v>
      </c>
      <c r="N3082" s="31" t="s">
        <v>120</v>
      </c>
      <c r="O3082" s="31"/>
      <c r="P3082" s="31" t="s">
        <v>281</v>
      </c>
      <c r="Q3082" s="31"/>
      <c r="R3082" s="31" t="s">
        <v>93</v>
      </c>
      <c r="S3082" s="31" t="s">
        <v>94</v>
      </c>
      <c r="T3082" s="31" t="s">
        <v>20939</v>
      </c>
      <c r="U3082" s="31" t="s">
        <v>20940</v>
      </c>
      <c r="V3082" s="31"/>
      <c r="W3082" s="31"/>
      <c r="X3082" s="31"/>
      <c r="Y3082" s="31"/>
      <c r="Z3082" s="31"/>
    </row>
    <row r="3083" ht="22.5" customHeight="1">
      <c r="A3083" s="30" t="s">
        <v>20941</v>
      </c>
      <c r="B3083" s="31" t="s">
        <v>20942</v>
      </c>
      <c r="C3083" s="33"/>
      <c r="D3083" s="31" t="s">
        <v>20943</v>
      </c>
      <c r="E3083" s="31" t="s">
        <v>20944</v>
      </c>
      <c r="F3083" s="31"/>
      <c r="G3083" s="31" t="s">
        <v>23</v>
      </c>
      <c r="H3083" s="31" t="s">
        <v>142</v>
      </c>
      <c r="I3083" s="31" t="s">
        <v>4087</v>
      </c>
      <c r="J3083" s="31" t="s">
        <v>377</v>
      </c>
      <c r="K3083" s="31" t="s">
        <v>107</v>
      </c>
      <c r="L3083" s="31" t="s">
        <v>280</v>
      </c>
      <c r="M3083" s="31" t="s">
        <v>185</v>
      </c>
      <c r="N3083" s="31" t="s">
        <v>41</v>
      </c>
      <c r="O3083" s="31"/>
      <c r="P3083" s="31" t="s">
        <v>492</v>
      </c>
      <c r="Q3083" s="31"/>
      <c r="R3083" s="31" t="s">
        <v>93</v>
      </c>
      <c r="S3083" s="31" t="s">
        <v>776</v>
      </c>
      <c r="T3083" s="31" t="s">
        <v>20945</v>
      </c>
      <c r="U3083" s="31" t="s">
        <v>20946</v>
      </c>
      <c r="V3083" s="30" t="s">
        <v>20947</v>
      </c>
      <c r="W3083" s="31"/>
      <c r="X3083" s="31"/>
      <c r="Y3083" s="31"/>
      <c r="Z3083" s="31"/>
    </row>
    <row r="3084" ht="22.5" customHeight="1">
      <c r="A3084" s="30" t="s">
        <v>20948</v>
      </c>
      <c r="B3084" s="39" t="s">
        <v>20949</v>
      </c>
      <c r="C3084" s="33"/>
      <c r="D3084" s="31" t="s">
        <v>20950</v>
      </c>
      <c r="E3084" s="31" t="s">
        <v>20951</v>
      </c>
      <c r="F3084" s="31"/>
      <c r="G3084" s="31" t="s">
        <v>23</v>
      </c>
      <c r="H3084" s="31" t="s">
        <v>142</v>
      </c>
      <c r="I3084" s="31" t="s">
        <v>750</v>
      </c>
      <c r="J3084" s="31" t="s">
        <v>377</v>
      </c>
      <c r="K3084" s="31" t="s">
        <v>173</v>
      </c>
      <c r="L3084" s="31" t="s">
        <v>86</v>
      </c>
      <c r="M3084" s="31" t="s">
        <v>108</v>
      </c>
      <c r="N3084" s="31" t="s">
        <v>101</v>
      </c>
      <c r="O3084" s="31"/>
      <c r="P3084" s="31"/>
      <c r="Q3084" s="31"/>
      <c r="R3084" s="31"/>
      <c r="S3084" s="31"/>
      <c r="T3084" s="31" t="s">
        <v>20952</v>
      </c>
      <c r="U3084" s="31" t="s">
        <v>20953</v>
      </c>
      <c r="V3084" s="31"/>
      <c r="W3084" s="31"/>
      <c r="X3084" s="31"/>
      <c r="Y3084" s="31"/>
      <c r="Z3084" s="31"/>
    </row>
    <row r="3085" ht="22.5" customHeight="1">
      <c r="A3085" s="30" t="s">
        <v>20954</v>
      </c>
      <c r="B3085" s="39" t="s">
        <v>3816</v>
      </c>
      <c r="C3085" s="32" t="s">
        <v>0</v>
      </c>
      <c r="D3085" s="31" t="s">
        <v>20955</v>
      </c>
      <c r="E3085" s="31" t="s">
        <v>20956</v>
      </c>
      <c r="F3085" s="31" t="s">
        <v>20957</v>
      </c>
      <c r="G3085" s="31" t="s">
        <v>23</v>
      </c>
      <c r="H3085" s="31" t="s">
        <v>142</v>
      </c>
      <c r="I3085" s="31" t="s">
        <v>1699</v>
      </c>
      <c r="J3085" s="31" t="s">
        <v>377</v>
      </c>
      <c r="K3085" s="31" t="s">
        <v>85</v>
      </c>
      <c r="L3085" s="31" t="s">
        <v>280</v>
      </c>
      <c r="M3085" s="31" t="s">
        <v>101</v>
      </c>
      <c r="N3085" s="31" t="s">
        <v>155</v>
      </c>
      <c r="O3085" s="31"/>
      <c r="P3085" s="31" t="s">
        <v>503</v>
      </c>
      <c r="Q3085" s="31"/>
      <c r="R3085" s="31" t="s">
        <v>93</v>
      </c>
      <c r="S3085" s="31" t="s">
        <v>94</v>
      </c>
      <c r="T3085" s="31" t="s">
        <v>20958</v>
      </c>
      <c r="U3085" s="31" t="s">
        <v>20953</v>
      </c>
      <c r="V3085" s="30" t="s">
        <v>20959</v>
      </c>
      <c r="W3085" s="31"/>
      <c r="X3085" s="31"/>
      <c r="Y3085" s="31"/>
      <c r="Z3085" s="31"/>
    </row>
    <row r="3086" ht="22.5" customHeight="1">
      <c r="A3086" s="30" t="s">
        <v>20960</v>
      </c>
      <c r="B3086" s="31" t="s">
        <v>20961</v>
      </c>
      <c r="C3086" s="33"/>
      <c r="D3086" s="31" t="s">
        <v>20962</v>
      </c>
      <c r="E3086" s="31" t="s">
        <v>20963</v>
      </c>
      <c r="F3086" s="31" t="s">
        <v>20964</v>
      </c>
      <c r="G3086" s="31" t="s">
        <v>23</v>
      </c>
      <c r="H3086" s="31" t="s">
        <v>142</v>
      </c>
      <c r="I3086" s="31" t="s">
        <v>18119</v>
      </c>
      <c r="J3086" s="31" t="s">
        <v>84</v>
      </c>
      <c r="K3086" s="31" t="s">
        <v>173</v>
      </c>
      <c r="L3086" s="31" t="s">
        <v>654</v>
      </c>
      <c r="M3086" s="31" t="s">
        <v>153</v>
      </c>
      <c r="N3086" s="31" t="s">
        <v>152</v>
      </c>
      <c r="O3086" s="31"/>
      <c r="P3086" s="31"/>
      <c r="Q3086" s="31"/>
      <c r="R3086" s="31" t="s">
        <v>93</v>
      </c>
      <c r="S3086" s="31" t="s">
        <v>94</v>
      </c>
      <c r="T3086" s="31" t="s">
        <v>20965</v>
      </c>
      <c r="U3086" s="31" t="s">
        <v>20966</v>
      </c>
      <c r="V3086" s="31"/>
      <c r="W3086" s="31"/>
      <c r="X3086" s="31"/>
      <c r="Y3086" s="31"/>
      <c r="Z3086" s="31"/>
    </row>
    <row r="3087" ht="22.5" customHeight="1">
      <c r="A3087" s="30" t="s">
        <v>20967</v>
      </c>
      <c r="B3087" s="31" t="s">
        <v>20968</v>
      </c>
      <c r="C3087" s="33"/>
      <c r="D3087" s="31" t="s">
        <v>20969</v>
      </c>
      <c r="E3087" s="31" t="s">
        <v>20970</v>
      </c>
      <c r="F3087" s="31"/>
      <c r="G3087" s="31" t="s">
        <v>25</v>
      </c>
      <c r="H3087" s="31" t="s">
        <v>385</v>
      </c>
      <c r="I3087" s="31" t="s">
        <v>83</v>
      </c>
      <c r="J3087" s="31" t="s">
        <v>84</v>
      </c>
      <c r="K3087" s="31" t="s">
        <v>107</v>
      </c>
      <c r="L3087" s="31" t="s">
        <v>86</v>
      </c>
      <c r="M3087" s="31" t="s">
        <v>120</v>
      </c>
      <c r="N3087" s="31" t="s">
        <v>88</v>
      </c>
      <c r="O3087" s="31"/>
      <c r="P3087" s="31" t="s">
        <v>109</v>
      </c>
      <c r="Q3087" s="31"/>
      <c r="R3087" s="31" t="s">
        <v>93</v>
      </c>
      <c r="S3087" s="31" t="s">
        <v>94</v>
      </c>
      <c r="T3087" s="31"/>
      <c r="U3087" s="31" t="s">
        <v>20971</v>
      </c>
      <c r="V3087" s="31"/>
      <c r="W3087" s="31"/>
      <c r="X3087" s="31"/>
      <c r="Y3087" s="31"/>
      <c r="Z3087" s="31"/>
    </row>
    <row r="3088" ht="22.5" customHeight="1">
      <c r="A3088" s="30" t="s">
        <v>20972</v>
      </c>
      <c r="B3088" s="31" t="s">
        <v>20973</v>
      </c>
      <c r="C3088" s="33"/>
      <c r="D3088" s="31" t="s">
        <v>20974</v>
      </c>
      <c r="E3088" s="31" t="s">
        <v>20975</v>
      </c>
      <c r="F3088" s="31" t="s">
        <v>20976</v>
      </c>
      <c r="G3088" s="31" t="s">
        <v>30</v>
      </c>
      <c r="H3088" s="31" t="s">
        <v>142</v>
      </c>
      <c r="I3088" s="31" t="s">
        <v>1276</v>
      </c>
      <c r="J3088" s="31" t="s">
        <v>84</v>
      </c>
      <c r="K3088" s="31" t="s">
        <v>85</v>
      </c>
      <c r="L3088" s="31" t="s">
        <v>280</v>
      </c>
      <c r="M3088" s="31" t="s">
        <v>41</v>
      </c>
      <c r="N3088" s="31" t="s">
        <v>120</v>
      </c>
      <c r="O3088" s="31"/>
      <c r="P3088" s="31"/>
      <c r="Q3088" s="31"/>
      <c r="R3088" s="31" t="s">
        <v>93</v>
      </c>
      <c r="S3088" s="31" t="s">
        <v>94</v>
      </c>
      <c r="T3088" s="31" t="s">
        <v>20977</v>
      </c>
      <c r="U3088" s="31" t="s">
        <v>20978</v>
      </c>
      <c r="V3088" s="31"/>
      <c r="W3088" s="31"/>
      <c r="X3088" s="31"/>
      <c r="Y3088" s="31"/>
      <c r="Z3088" s="31"/>
    </row>
    <row r="3089" ht="22.5" customHeight="1">
      <c r="A3089" s="30" t="s">
        <v>20979</v>
      </c>
      <c r="B3089" s="31" t="s">
        <v>20980</v>
      </c>
      <c r="C3089" s="33"/>
      <c r="D3089" s="31" t="s">
        <v>20981</v>
      </c>
      <c r="E3089" s="31" t="s">
        <v>20982</v>
      </c>
      <c r="F3089" s="31" t="s">
        <v>20983</v>
      </c>
      <c r="G3089" s="31" t="s">
        <v>30</v>
      </c>
      <c r="H3089" s="31" t="s">
        <v>142</v>
      </c>
      <c r="I3089" s="31" t="s">
        <v>1592</v>
      </c>
      <c r="J3089" s="31" t="s">
        <v>84</v>
      </c>
      <c r="K3089" s="31" t="s">
        <v>173</v>
      </c>
      <c r="L3089" s="31" t="s">
        <v>280</v>
      </c>
      <c r="M3089" s="31" t="s">
        <v>41</v>
      </c>
      <c r="N3089" s="31" t="s">
        <v>152</v>
      </c>
      <c r="O3089" s="31"/>
      <c r="P3089" s="31"/>
      <c r="Q3089" s="31"/>
      <c r="R3089" s="31" t="s">
        <v>93</v>
      </c>
      <c r="S3089" s="31" t="s">
        <v>94</v>
      </c>
      <c r="T3089" s="31" t="s">
        <v>20984</v>
      </c>
      <c r="U3089" s="31" t="s">
        <v>20985</v>
      </c>
      <c r="V3089" s="31"/>
      <c r="W3089" s="31"/>
      <c r="X3089" s="31"/>
      <c r="Y3089" s="31"/>
      <c r="Z3089" s="31"/>
    </row>
    <row r="3090" ht="22.5" customHeight="1">
      <c r="A3090" s="30" t="s">
        <v>20986</v>
      </c>
      <c r="B3090" s="31" t="s">
        <v>20987</v>
      </c>
      <c r="C3090" s="33"/>
      <c r="D3090" s="31" t="s">
        <v>20988</v>
      </c>
      <c r="E3090" s="31" t="s">
        <v>20989</v>
      </c>
      <c r="F3090" s="31" t="s">
        <v>20990</v>
      </c>
      <c r="G3090" s="31" t="s">
        <v>30</v>
      </c>
      <c r="H3090" s="31" t="s">
        <v>142</v>
      </c>
      <c r="I3090" s="31" t="s">
        <v>16391</v>
      </c>
      <c r="J3090" s="31" t="s">
        <v>84</v>
      </c>
      <c r="K3090" s="31" t="s">
        <v>85</v>
      </c>
      <c r="L3090" s="31" t="s">
        <v>280</v>
      </c>
      <c r="M3090" s="31" t="s">
        <v>344</v>
      </c>
      <c r="N3090" s="31" t="s">
        <v>190</v>
      </c>
      <c r="O3090" s="31"/>
      <c r="P3090" s="31" t="s">
        <v>503</v>
      </c>
      <c r="Q3090" s="31"/>
      <c r="R3090" s="31" t="s">
        <v>93</v>
      </c>
      <c r="S3090" s="31" t="s">
        <v>94</v>
      </c>
      <c r="T3090" s="31" t="s">
        <v>20991</v>
      </c>
      <c r="U3090" s="31" t="s">
        <v>20992</v>
      </c>
      <c r="V3090" s="30" t="s">
        <v>20993</v>
      </c>
      <c r="W3090" s="31"/>
      <c r="X3090" s="31"/>
      <c r="Y3090" s="31"/>
      <c r="Z3090" s="31"/>
    </row>
    <row r="3091" ht="22.5" customHeight="1">
      <c r="A3091" s="30" t="s">
        <v>20994</v>
      </c>
      <c r="B3091" s="31" t="s">
        <v>20995</v>
      </c>
      <c r="C3091" s="33"/>
      <c r="D3091" s="31" t="s">
        <v>20996</v>
      </c>
      <c r="E3091" s="31" t="s">
        <v>20997</v>
      </c>
      <c r="F3091" s="31"/>
      <c r="G3091" s="31" t="s">
        <v>30</v>
      </c>
      <c r="H3091" s="31" t="s">
        <v>142</v>
      </c>
      <c r="I3091" s="31" t="s">
        <v>119</v>
      </c>
      <c r="J3091" s="31" t="s">
        <v>84</v>
      </c>
      <c r="K3091" s="31"/>
      <c r="L3091" s="31"/>
      <c r="M3091" s="31" t="s">
        <v>88</v>
      </c>
      <c r="N3091" s="31" t="s">
        <v>89</v>
      </c>
      <c r="O3091" s="31"/>
      <c r="P3091" s="31"/>
      <c r="Q3091" s="31"/>
      <c r="R3091" s="31"/>
      <c r="S3091" s="31"/>
      <c r="T3091" s="31" t="s">
        <v>20998</v>
      </c>
      <c r="U3091" s="31" t="s">
        <v>20999</v>
      </c>
      <c r="V3091" s="31"/>
      <c r="W3091" s="31"/>
      <c r="X3091" s="31"/>
      <c r="Y3091" s="31"/>
      <c r="Z3091" s="31"/>
    </row>
    <row r="3092" ht="22.5" customHeight="1">
      <c r="A3092" s="30" t="s">
        <v>21000</v>
      </c>
      <c r="B3092" s="31" t="s">
        <v>21001</v>
      </c>
      <c r="C3092" s="33"/>
      <c r="D3092" s="31" t="s">
        <v>78</v>
      </c>
      <c r="E3092" s="31" t="s">
        <v>21002</v>
      </c>
      <c r="F3092" s="31"/>
      <c r="G3092" s="31" t="s">
        <v>1581</v>
      </c>
      <c r="H3092" s="31" t="s">
        <v>82</v>
      </c>
      <c r="I3092" s="31" t="s">
        <v>83</v>
      </c>
      <c r="J3092" s="31" t="s">
        <v>377</v>
      </c>
      <c r="K3092" s="31" t="s">
        <v>85</v>
      </c>
      <c r="L3092" s="31" t="s">
        <v>131</v>
      </c>
      <c r="M3092" s="31" t="s">
        <v>88</v>
      </c>
      <c r="N3092" s="31" t="s">
        <v>89</v>
      </c>
      <c r="O3092" s="31"/>
      <c r="P3092" s="31"/>
      <c r="Q3092" s="31"/>
      <c r="R3092" s="31"/>
      <c r="S3092" s="31" t="s">
        <v>5820</v>
      </c>
      <c r="T3092" s="31" t="s">
        <v>21003</v>
      </c>
      <c r="U3092" s="31" t="s">
        <v>21004</v>
      </c>
      <c r="V3092" s="30" t="s">
        <v>21005</v>
      </c>
      <c r="W3092" s="31" t="s">
        <v>21006</v>
      </c>
      <c r="X3092" s="31"/>
      <c r="Y3092" s="31"/>
      <c r="Z3092" s="31"/>
    </row>
    <row r="3093" ht="22.5" customHeight="1">
      <c r="A3093" s="30" t="s">
        <v>21007</v>
      </c>
      <c r="B3093" s="31" t="s">
        <v>21008</v>
      </c>
      <c r="C3093" s="32" t="s">
        <v>0</v>
      </c>
      <c r="D3093" s="31" t="s">
        <v>21009</v>
      </c>
      <c r="E3093" s="31" t="s">
        <v>21010</v>
      </c>
      <c r="F3093" s="31" t="s">
        <v>21011</v>
      </c>
      <c r="G3093" s="31" t="s">
        <v>35</v>
      </c>
      <c r="H3093" s="31" t="s">
        <v>142</v>
      </c>
      <c r="I3093" s="31" t="s">
        <v>21012</v>
      </c>
      <c r="J3093" s="31" t="s">
        <v>84</v>
      </c>
      <c r="K3093" s="31" t="s">
        <v>173</v>
      </c>
      <c r="L3093" s="31" t="s">
        <v>226</v>
      </c>
      <c r="M3093" s="31" t="s">
        <v>52</v>
      </c>
      <c r="N3093" s="31" t="s">
        <v>569</v>
      </c>
      <c r="O3093" s="31"/>
      <c r="P3093" s="31"/>
      <c r="Q3093" s="30" t="s">
        <v>21013</v>
      </c>
      <c r="R3093" s="31" t="s">
        <v>93</v>
      </c>
      <c r="S3093" s="31" t="s">
        <v>842</v>
      </c>
      <c r="T3093" s="31" t="s">
        <v>21014</v>
      </c>
      <c r="U3093" s="31" t="s">
        <v>21015</v>
      </c>
      <c r="V3093" s="31"/>
      <c r="W3093" s="31"/>
      <c r="X3093" s="31"/>
      <c r="Y3093" s="31"/>
      <c r="Z3093" s="31"/>
    </row>
    <row r="3094" ht="22.5" customHeight="1">
      <c r="A3094" s="30" t="s">
        <v>21016</v>
      </c>
      <c r="B3094" s="31" t="s">
        <v>21017</v>
      </c>
      <c r="C3094" s="33"/>
      <c r="D3094" s="31" t="s">
        <v>21018</v>
      </c>
      <c r="E3094" s="31" t="s">
        <v>21019</v>
      </c>
      <c r="F3094" s="31"/>
      <c r="G3094" s="31" t="s">
        <v>35</v>
      </c>
      <c r="H3094" s="31" t="s">
        <v>142</v>
      </c>
      <c r="I3094" s="31" t="s">
        <v>925</v>
      </c>
      <c r="J3094" s="31" t="s">
        <v>84</v>
      </c>
      <c r="K3094" s="31" t="s">
        <v>85</v>
      </c>
      <c r="L3094" s="31" t="s">
        <v>280</v>
      </c>
      <c r="M3094" s="31" t="s">
        <v>41</v>
      </c>
      <c r="N3094" s="31" t="s">
        <v>152</v>
      </c>
      <c r="O3094" s="31"/>
      <c r="P3094" s="31"/>
      <c r="Q3094" s="31"/>
      <c r="R3094" s="31"/>
      <c r="S3094" s="31"/>
      <c r="T3094" s="31" t="s">
        <v>21020</v>
      </c>
      <c r="U3094" s="31" t="s">
        <v>21021</v>
      </c>
      <c r="V3094" s="31"/>
      <c r="W3094" s="31"/>
      <c r="X3094" s="31"/>
      <c r="Y3094" s="31"/>
      <c r="Z3094" s="31"/>
    </row>
    <row r="3095" ht="22.5" customHeight="1">
      <c r="A3095" s="30" t="s">
        <v>21022</v>
      </c>
      <c r="B3095" s="31" t="s">
        <v>21023</v>
      </c>
      <c r="C3095" s="33"/>
      <c r="D3095" s="31" t="s">
        <v>21024</v>
      </c>
      <c r="E3095" s="31" t="s">
        <v>21025</v>
      </c>
      <c r="F3095" s="31"/>
      <c r="G3095" s="31" t="s">
        <v>1557</v>
      </c>
      <c r="H3095" s="31" t="s">
        <v>142</v>
      </c>
      <c r="I3095" s="31"/>
      <c r="J3095" s="31"/>
      <c r="K3095" s="31"/>
      <c r="L3095" s="31"/>
      <c r="M3095" s="31"/>
      <c r="N3095" s="31"/>
      <c r="O3095" s="31"/>
      <c r="P3095" s="31"/>
      <c r="Q3095" s="31"/>
      <c r="R3095" s="31"/>
      <c r="S3095" s="31"/>
      <c r="T3095" s="31" t="s">
        <v>21026</v>
      </c>
      <c r="U3095" s="31" t="s">
        <v>21027</v>
      </c>
      <c r="V3095" s="31"/>
      <c r="W3095" s="31"/>
      <c r="X3095" s="31"/>
      <c r="Y3095" s="31"/>
      <c r="Z3095" s="31"/>
    </row>
    <row r="3096" ht="22.5" customHeight="1">
      <c r="A3096" s="30" t="s">
        <v>21028</v>
      </c>
      <c r="B3096" s="31" t="s">
        <v>21029</v>
      </c>
      <c r="C3096" s="33"/>
      <c r="D3096" s="31" t="s">
        <v>21030</v>
      </c>
      <c r="E3096" s="31" t="s">
        <v>21031</v>
      </c>
      <c r="F3096" s="30" t="s">
        <v>21032</v>
      </c>
      <c r="G3096" s="31" t="s">
        <v>30</v>
      </c>
      <c r="H3096" s="31" t="s">
        <v>142</v>
      </c>
      <c r="I3096" s="31" t="s">
        <v>336</v>
      </c>
      <c r="J3096" s="31" t="s">
        <v>84</v>
      </c>
      <c r="K3096" s="31" t="s">
        <v>173</v>
      </c>
      <c r="L3096" s="31" t="s">
        <v>226</v>
      </c>
      <c r="M3096" s="31" t="s">
        <v>41</v>
      </c>
      <c r="N3096" s="31" t="s">
        <v>120</v>
      </c>
      <c r="O3096" s="31"/>
      <c r="P3096" s="31"/>
      <c r="Q3096" s="31"/>
      <c r="R3096" s="31" t="s">
        <v>93</v>
      </c>
      <c r="S3096" s="31" t="s">
        <v>94</v>
      </c>
      <c r="T3096" s="31" t="s">
        <v>21033</v>
      </c>
      <c r="U3096" s="31" t="s">
        <v>21034</v>
      </c>
      <c r="V3096" s="31"/>
      <c r="W3096" s="31"/>
      <c r="X3096" s="31"/>
      <c r="Y3096" s="31"/>
      <c r="Z3096" s="31"/>
    </row>
    <row r="3097" ht="22.5" customHeight="1">
      <c r="A3097" s="30" t="s">
        <v>21035</v>
      </c>
      <c r="B3097" s="31" t="s">
        <v>21036</v>
      </c>
      <c r="C3097" s="33"/>
      <c r="D3097" s="31" t="s">
        <v>78</v>
      </c>
      <c r="E3097" s="31" t="s">
        <v>21037</v>
      </c>
      <c r="F3097" s="31"/>
      <c r="G3097" s="31" t="s">
        <v>25</v>
      </c>
      <c r="H3097" s="31" t="s">
        <v>82</v>
      </c>
      <c r="I3097" s="31"/>
      <c r="J3097" s="31"/>
      <c r="K3097" s="31"/>
      <c r="L3097" s="31"/>
      <c r="M3097" s="31"/>
      <c r="N3097" s="31"/>
      <c r="O3097" s="31"/>
      <c r="P3097" s="31"/>
      <c r="Q3097" s="31"/>
      <c r="R3097" s="31"/>
      <c r="S3097" s="31"/>
      <c r="T3097" s="31" t="s">
        <v>2234</v>
      </c>
      <c r="U3097" s="31" t="s">
        <v>21038</v>
      </c>
      <c r="V3097" s="31"/>
      <c r="W3097" s="31"/>
      <c r="X3097" s="31"/>
      <c r="Y3097" s="31"/>
      <c r="Z3097" s="31"/>
    </row>
    <row r="3098" ht="22.5" customHeight="1">
      <c r="A3098" s="30" t="s">
        <v>21039</v>
      </c>
      <c r="B3098" s="31" t="s">
        <v>21040</v>
      </c>
      <c r="C3098" s="33"/>
      <c r="D3098" s="31" t="s">
        <v>78</v>
      </c>
      <c r="E3098" s="31" t="s">
        <v>21041</v>
      </c>
      <c r="F3098" s="31"/>
      <c r="G3098" s="31"/>
      <c r="H3098" s="31" t="s">
        <v>82</v>
      </c>
      <c r="I3098" s="31"/>
      <c r="J3098" s="31"/>
      <c r="K3098" s="31"/>
      <c r="L3098" s="31"/>
      <c r="M3098" s="31"/>
      <c r="N3098" s="31"/>
      <c r="O3098" s="31"/>
      <c r="P3098" s="31"/>
      <c r="Q3098" s="31"/>
      <c r="R3098" s="31"/>
      <c r="S3098" s="31"/>
      <c r="T3098" s="31"/>
      <c r="U3098" s="31" t="s">
        <v>21042</v>
      </c>
      <c r="V3098" s="31"/>
      <c r="W3098" s="31"/>
      <c r="X3098" s="31"/>
      <c r="Y3098" s="31"/>
      <c r="Z3098" s="31"/>
    </row>
    <row r="3099" ht="22.5" customHeight="1">
      <c r="A3099" s="30" t="s">
        <v>21043</v>
      </c>
      <c r="B3099" s="31" t="s">
        <v>21044</v>
      </c>
      <c r="C3099" s="33"/>
      <c r="D3099" s="31" t="s">
        <v>78</v>
      </c>
      <c r="E3099" s="31" t="s">
        <v>21045</v>
      </c>
      <c r="F3099" s="31"/>
      <c r="G3099" s="31" t="s">
        <v>68</v>
      </c>
      <c r="H3099" s="31" t="s">
        <v>82</v>
      </c>
      <c r="I3099" s="31" t="s">
        <v>83</v>
      </c>
      <c r="J3099" s="31" t="s">
        <v>84</v>
      </c>
      <c r="K3099" s="31" t="s">
        <v>107</v>
      </c>
      <c r="L3099" s="31" t="s">
        <v>86</v>
      </c>
      <c r="M3099" s="31" t="s">
        <v>108</v>
      </c>
      <c r="N3099" s="31" t="s">
        <v>101</v>
      </c>
      <c r="O3099" s="31"/>
      <c r="P3099" s="31" t="s">
        <v>320</v>
      </c>
      <c r="Q3099" s="31"/>
      <c r="R3099" s="31"/>
      <c r="S3099" s="31"/>
      <c r="T3099" s="31" t="s">
        <v>21046</v>
      </c>
      <c r="U3099" s="31" t="s">
        <v>21047</v>
      </c>
      <c r="V3099" s="31"/>
      <c r="W3099" s="31"/>
      <c r="X3099" s="31"/>
      <c r="Y3099" s="31"/>
      <c r="Z3099" s="31"/>
    </row>
    <row r="3100" ht="22.5" customHeight="1">
      <c r="A3100" s="30" t="s">
        <v>21048</v>
      </c>
      <c r="B3100" s="31" t="s">
        <v>21049</v>
      </c>
      <c r="C3100" s="33"/>
      <c r="D3100" s="31" t="s">
        <v>78</v>
      </c>
      <c r="E3100" s="31" t="s">
        <v>21050</v>
      </c>
      <c r="F3100" s="31" t="s">
        <v>21051</v>
      </c>
      <c r="G3100" s="31" t="s">
        <v>25</v>
      </c>
      <c r="H3100" s="31" t="s">
        <v>82</v>
      </c>
      <c r="I3100" s="31" t="s">
        <v>83</v>
      </c>
      <c r="J3100" s="31" t="s">
        <v>84</v>
      </c>
      <c r="K3100" s="31" t="s">
        <v>107</v>
      </c>
      <c r="L3100" s="31" t="s">
        <v>280</v>
      </c>
      <c r="M3100" s="31" t="s">
        <v>108</v>
      </c>
      <c r="N3100" s="31" t="s">
        <v>101</v>
      </c>
      <c r="O3100" s="31"/>
      <c r="P3100" s="31" t="s">
        <v>2449</v>
      </c>
      <c r="Q3100" s="31"/>
      <c r="R3100" s="31"/>
      <c r="S3100" s="31" t="s">
        <v>2241</v>
      </c>
      <c r="T3100" s="31" t="s">
        <v>1235</v>
      </c>
      <c r="U3100" s="31" t="s">
        <v>21052</v>
      </c>
      <c r="V3100" s="31"/>
      <c r="W3100" s="31"/>
      <c r="X3100" s="31"/>
      <c r="Y3100" s="31"/>
      <c r="Z3100" s="31"/>
    </row>
    <row r="3101" ht="22.5" customHeight="1">
      <c r="A3101" s="30" t="s">
        <v>21053</v>
      </c>
      <c r="B3101" s="31" t="s">
        <v>21054</v>
      </c>
      <c r="C3101" s="33"/>
      <c r="D3101" s="31" t="s">
        <v>78</v>
      </c>
      <c r="E3101" s="31" t="s">
        <v>21055</v>
      </c>
      <c r="F3101" s="31" t="s">
        <v>21056</v>
      </c>
      <c r="G3101" s="31" t="s">
        <v>25</v>
      </c>
      <c r="H3101" s="31" t="s">
        <v>82</v>
      </c>
      <c r="I3101" s="31" t="s">
        <v>83</v>
      </c>
      <c r="J3101" s="31" t="s">
        <v>377</v>
      </c>
      <c r="K3101" s="31" t="s">
        <v>107</v>
      </c>
      <c r="L3101" s="31" t="s">
        <v>86</v>
      </c>
      <c r="M3101" s="31" t="s">
        <v>185</v>
      </c>
      <c r="N3101" s="31" t="s">
        <v>41</v>
      </c>
      <c r="O3101" s="31"/>
      <c r="P3101" s="31" t="s">
        <v>5855</v>
      </c>
      <c r="Q3101" s="31"/>
      <c r="R3101" s="31"/>
      <c r="S3101" s="31"/>
      <c r="T3101" s="31"/>
      <c r="U3101" s="31" t="s">
        <v>21057</v>
      </c>
      <c r="V3101" s="31"/>
      <c r="W3101" s="31"/>
      <c r="X3101" s="31"/>
      <c r="Y3101" s="31"/>
      <c r="Z3101" s="31"/>
    </row>
    <row r="3102" ht="22.5" customHeight="1">
      <c r="A3102" s="30" t="s">
        <v>21058</v>
      </c>
      <c r="B3102" s="31" t="s">
        <v>21059</v>
      </c>
      <c r="C3102" s="33"/>
      <c r="D3102" s="31" t="s">
        <v>78</v>
      </c>
      <c r="E3102" s="31" t="s">
        <v>21060</v>
      </c>
      <c r="F3102" s="31"/>
      <c r="G3102" s="31"/>
      <c r="H3102" s="31" t="s">
        <v>82</v>
      </c>
      <c r="I3102" s="31"/>
      <c r="J3102" s="31"/>
      <c r="K3102" s="31"/>
      <c r="L3102" s="31"/>
      <c r="M3102" s="31"/>
      <c r="N3102" s="31"/>
      <c r="O3102" s="31"/>
      <c r="P3102" s="31"/>
      <c r="Q3102" s="31"/>
      <c r="R3102" s="31"/>
      <c r="S3102" s="31"/>
      <c r="T3102" s="31" t="s">
        <v>666</v>
      </c>
      <c r="U3102" s="31" t="s">
        <v>21061</v>
      </c>
      <c r="V3102" s="31"/>
      <c r="W3102" s="31"/>
      <c r="X3102" s="31"/>
      <c r="Y3102" s="31"/>
      <c r="Z3102" s="31"/>
    </row>
    <row r="3103" ht="22.5" customHeight="1">
      <c r="A3103" s="30" t="s">
        <v>21062</v>
      </c>
      <c r="B3103" s="31" t="s">
        <v>21063</v>
      </c>
      <c r="C3103" s="33"/>
      <c r="D3103" s="31" t="s">
        <v>21064</v>
      </c>
      <c r="E3103" s="31" t="s">
        <v>21065</v>
      </c>
      <c r="F3103" s="31"/>
      <c r="G3103" s="31" t="s">
        <v>38</v>
      </c>
      <c r="H3103" s="31" t="s">
        <v>142</v>
      </c>
      <c r="I3103" s="31" t="s">
        <v>12576</v>
      </c>
      <c r="J3103" s="31" t="s">
        <v>84</v>
      </c>
      <c r="K3103" s="31" t="s">
        <v>85</v>
      </c>
      <c r="L3103" s="31" t="s">
        <v>280</v>
      </c>
      <c r="M3103" s="31" t="s">
        <v>41</v>
      </c>
      <c r="N3103" s="31" t="s">
        <v>152</v>
      </c>
      <c r="O3103" s="31"/>
      <c r="P3103" s="31"/>
      <c r="Q3103" s="31"/>
      <c r="R3103" s="31"/>
      <c r="S3103" s="31"/>
      <c r="T3103" s="31" t="s">
        <v>21066</v>
      </c>
      <c r="U3103" s="31" t="s">
        <v>21067</v>
      </c>
      <c r="V3103" s="31"/>
      <c r="W3103" s="31"/>
      <c r="X3103" s="31"/>
      <c r="Y3103" s="31"/>
      <c r="Z3103" s="31"/>
    </row>
    <row r="3104" ht="22.5" customHeight="1">
      <c r="A3104" s="30" t="s">
        <v>21068</v>
      </c>
      <c r="B3104" s="31" t="s">
        <v>21069</v>
      </c>
      <c r="C3104" s="33"/>
      <c r="D3104" s="31" t="s">
        <v>21070</v>
      </c>
      <c r="E3104" s="31" t="s">
        <v>21071</v>
      </c>
      <c r="F3104" s="31"/>
      <c r="G3104" s="31" t="s">
        <v>38</v>
      </c>
      <c r="H3104" s="31" t="s">
        <v>142</v>
      </c>
      <c r="I3104" s="31" t="s">
        <v>1699</v>
      </c>
      <c r="J3104" s="31" t="s">
        <v>84</v>
      </c>
      <c r="K3104" s="31" t="s">
        <v>85</v>
      </c>
      <c r="L3104" s="31" t="s">
        <v>654</v>
      </c>
      <c r="M3104" s="39" t="s">
        <v>393</v>
      </c>
      <c r="N3104" s="31" t="s">
        <v>542</v>
      </c>
      <c r="O3104" s="31"/>
      <c r="P3104" s="31"/>
      <c r="Q3104" s="31"/>
      <c r="R3104" s="31" t="s">
        <v>93</v>
      </c>
      <c r="S3104" s="31" t="s">
        <v>94</v>
      </c>
      <c r="T3104" s="31" t="s">
        <v>21072</v>
      </c>
      <c r="U3104" s="31" t="s">
        <v>21073</v>
      </c>
      <c r="V3104" s="30" t="s">
        <v>21074</v>
      </c>
      <c r="W3104" s="31"/>
      <c r="X3104" s="31"/>
      <c r="Y3104" s="31"/>
      <c r="Z3104" s="31"/>
    </row>
    <row r="3105" ht="22.5" customHeight="1">
      <c r="A3105" s="30" t="s">
        <v>21075</v>
      </c>
      <c r="B3105" s="31" t="s">
        <v>21076</v>
      </c>
      <c r="C3105" s="33"/>
      <c r="D3105" s="31" t="s">
        <v>21077</v>
      </c>
      <c r="E3105" s="31" t="s">
        <v>21078</v>
      </c>
      <c r="F3105" s="31"/>
      <c r="G3105" s="31" t="s">
        <v>38</v>
      </c>
      <c r="H3105" s="31" t="s">
        <v>142</v>
      </c>
      <c r="I3105" s="31" t="s">
        <v>1592</v>
      </c>
      <c r="J3105" s="31" t="s">
        <v>84</v>
      </c>
      <c r="K3105" s="31"/>
      <c r="L3105" s="31"/>
      <c r="M3105" s="31" t="s">
        <v>210</v>
      </c>
      <c r="N3105" s="31" t="s">
        <v>152</v>
      </c>
      <c r="O3105" s="31"/>
      <c r="P3105" s="31"/>
      <c r="Q3105" s="31"/>
      <c r="R3105" s="31"/>
      <c r="S3105" s="31"/>
      <c r="T3105" s="31" t="s">
        <v>21079</v>
      </c>
      <c r="U3105" s="31" t="s">
        <v>21080</v>
      </c>
      <c r="V3105" s="31"/>
      <c r="W3105" s="31"/>
      <c r="X3105" s="31"/>
      <c r="Y3105" s="31"/>
      <c r="Z3105" s="31"/>
    </row>
    <row r="3106" ht="22.5" customHeight="1">
      <c r="A3106" s="30" t="s">
        <v>21081</v>
      </c>
      <c r="B3106" s="31" t="s">
        <v>21082</v>
      </c>
      <c r="C3106" s="33"/>
      <c r="D3106" s="31" t="s">
        <v>21083</v>
      </c>
      <c r="E3106" s="31" t="s">
        <v>21084</v>
      </c>
      <c r="F3106" s="31"/>
      <c r="G3106" s="31" t="s">
        <v>96</v>
      </c>
      <c r="H3106" s="31" t="s">
        <v>142</v>
      </c>
      <c r="I3106" s="31" t="s">
        <v>1151</v>
      </c>
      <c r="J3106" s="31" t="s">
        <v>84</v>
      </c>
      <c r="K3106" s="31" t="s">
        <v>85</v>
      </c>
      <c r="L3106" s="31" t="s">
        <v>654</v>
      </c>
      <c r="M3106" s="31" t="s">
        <v>101</v>
      </c>
      <c r="N3106" s="31" t="s">
        <v>155</v>
      </c>
      <c r="O3106" s="31"/>
      <c r="P3106" s="31" t="s">
        <v>17194</v>
      </c>
      <c r="Q3106" s="31"/>
      <c r="R3106" s="31" t="s">
        <v>93</v>
      </c>
      <c r="S3106" s="31" t="s">
        <v>94</v>
      </c>
      <c r="T3106" s="31" t="s">
        <v>21085</v>
      </c>
      <c r="U3106" s="31" t="s">
        <v>21086</v>
      </c>
      <c r="V3106" s="31" t="s">
        <v>21087</v>
      </c>
      <c r="W3106" s="31"/>
      <c r="X3106" s="31"/>
      <c r="Y3106" s="31"/>
      <c r="Z3106" s="31"/>
    </row>
    <row r="3107" ht="22.5" customHeight="1">
      <c r="A3107" s="30" t="s">
        <v>21088</v>
      </c>
      <c r="B3107" s="31" t="s">
        <v>21089</v>
      </c>
      <c r="C3107" s="33"/>
      <c r="D3107" s="31" t="s">
        <v>21090</v>
      </c>
      <c r="E3107" s="31" t="s">
        <v>21091</v>
      </c>
      <c r="F3107" s="31" t="s">
        <v>21092</v>
      </c>
      <c r="G3107" s="31" t="s">
        <v>39</v>
      </c>
      <c r="H3107" s="31" t="s">
        <v>142</v>
      </c>
      <c r="I3107" s="31" t="s">
        <v>860</v>
      </c>
      <c r="J3107" s="31" t="s">
        <v>84</v>
      </c>
      <c r="K3107" s="31" t="s">
        <v>173</v>
      </c>
      <c r="L3107" s="31" t="s">
        <v>226</v>
      </c>
      <c r="M3107" s="31" t="s">
        <v>52</v>
      </c>
      <c r="N3107" s="31" t="s">
        <v>144</v>
      </c>
      <c r="O3107" s="31"/>
      <c r="P3107" s="31" t="s">
        <v>4880</v>
      </c>
      <c r="Q3107" s="31"/>
      <c r="R3107" s="31" t="s">
        <v>93</v>
      </c>
      <c r="S3107" s="31" t="s">
        <v>94</v>
      </c>
      <c r="T3107" s="31" t="s">
        <v>21093</v>
      </c>
      <c r="U3107" s="31" t="s">
        <v>21094</v>
      </c>
      <c r="V3107" s="31"/>
      <c r="W3107" s="31"/>
      <c r="X3107" s="31"/>
      <c r="Y3107" s="31"/>
      <c r="Z3107" s="31"/>
    </row>
    <row r="3108" ht="22.5" customHeight="1">
      <c r="A3108" s="30" t="s">
        <v>21095</v>
      </c>
      <c r="B3108" s="31" t="s">
        <v>552</v>
      </c>
      <c r="C3108" s="33"/>
      <c r="D3108" s="31" t="s">
        <v>21096</v>
      </c>
      <c r="E3108" s="31" t="s">
        <v>21097</v>
      </c>
      <c r="F3108" s="31"/>
      <c r="G3108" s="31" t="s">
        <v>39</v>
      </c>
      <c r="H3108" s="31" t="s">
        <v>142</v>
      </c>
      <c r="I3108" s="31" t="s">
        <v>6453</v>
      </c>
      <c r="J3108" s="31" t="s">
        <v>84</v>
      </c>
      <c r="K3108" s="31" t="s">
        <v>107</v>
      </c>
      <c r="L3108" s="31" t="s">
        <v>654</v>
      </c>
      <c r="M3108" s="39" t="s">
        <v>393</v>
      </c>
      <c r="N3108" s="31" t="s">
        <v>542</v>
      </c>
      <c r="O3108" s="31"/>
      <c r="P3108" s="31"/>
      <c r="Q3108" s="30" t="s">
        <v>21098</v>
      </c>
      <c r="R3108" s="31" t="s">
        <v>93</v>
      </c>
      <c r="S3108" s="31" t="s">
        <v>1947</v>
      </c>
      <c r="T3108" s="31" t="s">
        <v>21099</v>
      </c>
      <c r="U3108" s="31" t="s">
        <v>21100</v>
      </c>
      <c r="V3108" s="30" t="s">
        <v>21101</v>
      </c>
      <c r="W3108" s="31"/>
      <c r="X3108" s="31"/>
      <c r="Y3108" s="31"/>
      <c r="Z3108" s="31"/>
    </row>
    <row r="3109" ht="22.5" customHeight="1">
      <c r="A3109" s="30" t="s">
        <v>21102</v>
      </c>
      <c r="B3109" s="31" t="s">
        <v>21103</v>
      </c>
      <c r="C3109" s="33"/>
      <c r="D3109" s="31" t="s">
        <v>21104</v>
      </c>
      <c r="E3109" s="31" t="s">
        <v>21105</v>
      </c>
      <c r="F3109" s="31" t="s">
        <v>21106</v>
      </c>
      <c r="G3109" s="31" t="s">
        <v>38</v>
      </c>
      <c r="H3109" s="31" t="s">
        <v>142</v>
      </c>
      <c r="I3109" s="31" t="s">
        <v>12620</v>
      </c>
      <c r="J3109" s="31" t="s">
        <v>84</v>
      </c>
      <c r="K3109" s="31" t="s">
        <v>85</v>
      </c>
      <c r="L3109" s="31" t="s">
        <v>280</v>
      </c>
      <c r="M3109" s="31" t="s">
        <v>41</v>
      </c>
      <c r="N3109" s="31" t="s">
        <v>120</v>
      </c>
      <c r="O3109" s="31"/>
      <c r="P3109" s="31" t="s">
        <v>399</v>
      </c>
      <c r="Q3109" s="30" t="s">
        <v>21107</v>
      </c>
      <c r="R3109" s="31" t="s">
        <v>93</v>
      </c>
      <c r="S3109" s="31" t="s">
        <v>1947</v>
      </c>
      <c r="T3109" s="31" t="s">
        <v>21108</v>
      </c>
      <c r="U3109" s="31" t="s">
        <v>21109</v>
      </c>
      <c r="V3109" s="31"/>
      <c r="W3109" s="31"/>
      <c r="X3109" s="31"/>
      <c r="Y3109" s="31"/>
      <c r="Z3109" s="31"/>
    </row>
    <row r="3110" ht="22.5" customHeight="1">
      <c r="A3110" s="30" t="s">
        <v>21110</v>
      </c>
      <c r="B3110" s="31" t="s">
        <v>21111</v>
      </c>
      <c r="C3110" s="33"/>
      <c r="D3110" s="31" t="s">
        <v>21112</v>
      </c>
      <c r="E3110" s="31" t="s">
        <v>21113</v>
      </c>
      <c r="F3110" s="31"/>
      <c r="G3110" s="31" t="s">
        <v>39</v>
      </c>
      <c r="H3110" s="31" t="s">
        <v>142</v>
      </c>
      <c r="I3110" s="31" t="s">
        <v>935</v>
      </c>
      <c r="J3110" s="31" t="s">
        <v>84</v>
      </c>
      <c r="K3110" s="31"/>
      <c r="L3110" s="31"/>
      <c r="M3110" s="31" t="s">
        <v>576</v>
      </c>
      <c r="N3110" s="31" t="s">
        <v>542</v>
      </c>
      <c r="O3110" s="31"/>
      <c r="P3110" s="31"/>
      <c r="Q3110" s="31"/>
      <c r="R3110" s="31"/>
      <c r="S3110" s="31"/>
      <c r="T3110" s="31" t="s">
        <v>21114</v>
      </c>
      <c r="U3110" s="31" t="s">
        <v>21115</v>
      </c>
      <c r="V3110" s="31"/>
      <c r="W3110" s="31"/>
      <c r="X3110" s="31"/>
      <c r="Y3110" s="31"/>
      <c r="Z3110" s="31"/>
    </row>
    <row r="3111" ht="22.5" customHeight="1">
      <c r="A3111" s="30" t="s">
        <v>21116</v>
      </c>
      <c r="B3111" s="39" t="s">
        <v>8449</v>
      </c>
      <c r="C3111" s="32" t="s">
        <v>2</v>
      </c>
      <c r="D3111" s="31" t="s">
        <v>21117</v>
      </c>
      <c r="E3111" s="31" t="s">
        <v>21118</v>
      </c>
      <c r="F3111" s="31" t="s">
        <v>21119</v>
      </c>
      <c r="G3111" s="31" t="s">
        <v>38</v>
      </c>
      <c r="H3111" s="31" t="s">
        <v>142</v>
      </c>
      <c r="I3111" s="31" t="s">
        <v>264</v>
      </c>
      <c r="J3111" s="31" t="s">
        <v>84</v>
      </c>
      <c r="K3111" s="31" t="s">
        <v>85</v>
      </c>
      <c r="L3111" s="31" t="s">
        <v>226</v>
      </c>
      <c r="M3111" s="31" t="s">
        <v>185</v>
      </c>
      <c r="N3111" s="31" t="s">
        <v>41</v>
      </c>
      <c r="O3111" s="31"/>
      <c r="P3111" s="31" t="s">
        <v>1000</v>
      </c>
      <c r="Q3111" s="30" t="s">
        <v>19420</v>
      </c>
      <c r="R3111" s="31" t="s">
        <v>93</v>
      </c>
      <c r="S3111" s="31" t="s">
        <v>2629</v>
      </c>
      <c r="T3111" s="31" t="s">
        <v>21120</v>
      </c>
      <c r="U3111" s="31" t="s">
        <v>21121</v>
      </c>
      <c r="V3111" s="31"/>
      <c r="W3111" s="31"/>
      <c r="X3111" s="31"/>
      <c r="Y3111" s="31"/>
      <c r="Z3111" s="31"/>
    </row>
    <row r="3112" ht="22.5" customHeight="1">
      <c r="A3112" s="30" t="s">
        <v>21122</v>
      </c>
      <c r="B3112" s="39" t="s">
        <v>21123</v>
      </c>
      <c r="C3112" s="33"/>
      <c r="D3112" s="31" t="s">
        <v>21124</v>
      </c>
      <c r="E3112" s="31" t="s">
        <v>21125</v>
      </c>
      <c r="F3112" s="31"/>
      <c r="G3112" s="31" t="s">
        <v>39</v>
      </c>
      <c r="H3112" s="31" t="s">
        <v>142</v>
      </c>
      <c r="I3112" s="31" t="s">
        <v>10431</v>
      </c>
      <c r="J3112" s="31" t="s">
        <v>84</v>
      </c>
      <c r="K3112" s="31" t="s">
        <v>85</v>
      </c>
      <c r="L3112" s="31" t="s">
        <v>280</v>
      </c>
      <c r="M3112" s="31" t="s">
        <v>88</v>
      </c>
      <c r="N3112" s="31" t="s">
        <v>89</v>
      </c>
      <c r="O3112" s="31" t="s">
        <v>21126</v>
      </c>
      <c r="P3112" s="31" t="s">
        <v>4880</v>
      </c>
      <c r="Q3112" s="31"/>
      <c r="R3112" s="31" t="s">
        <v>93</v>
      </c>
      <c r="S3112" s="31" t="s">
        <v>231</v>
      </c>
      <c r="T3112" s="31" t="s">
        <v>21127</v>
      </c>
      <c r="U3112" s="31" t="s">
        <v>21121</v>
      </c>
      <c r="V3112" s="30" t="s">
        <v>21128</v>
      </c>
      <c r="W3112" s="31"/>
      <c r="X3112" s="31"/>
      <c r="Y3112" s="31"/>
      <c r="Z3112" s="31"/>
    </row>
    <row r="3113" ht="22.5" customHeight="1">
      <c r="A3113" s="30" t="s">
        <v>21129</v>
      </c>
      <c r="B3113" s="31" t="s">
        <v>21130</v>
      </c>
      <c r="C3113" s="33"/>
      <c r="D3113" s="31" t="s">
        <v>21131</v>
      </c>
      <c r="E3113" s="31" t="s">
        <v>21132</v>
      </c>
      <c r="F3113" s="31" t="s">
        <v>21133</v>
      </c>
      <c r="G3113" s="31" t="s">
        <v>96</v>
      </c>
      <c r="H3113" s="31" t="s">
        <v>142</v>
      </c>
      <c r="I3113" s="31" t="s">
        <v>16391</v>
      </c>
      <c r="J3113" s="31" t="s">
        <v>377</v>
      </c>
      <c r="K3113" s="31" t="s">
        <v>107</v>
      </c>
      <c r="L3113" s="31" t="s">
        <v>86</v>
      </c>
      <c r="M3113" s="31" t="s">
        <v>210</v>
      </c>
      <c r="N3113" s="31" t="s">
        <v>152</v>
      </c>
      <c r="O3113" s="31"/>
      <c r="P3113" s="31" t="s">
        <v>503</v>
      </c>
      <c r="Q3113" s="31"/>
      <c r="R3113" s="31" t="s">
        <v>93</v>
      </c>
      <c r="S3113" s="31" t="s">
        <v>4393</v>
      </c>
      <c r="T3113" s="31" t="s">
        <v>21134</v>
      </c>
      <c r="U3113" s="31" t="s">
        <v>21135</v>
      </c>
      <c r="V3113" s="30" t="s">
        <v>21136</v>
      </c>
      <c r="W3113" s="31"/>
      <c r="X3113" s="31"/>
      <c r="Y3113" s="31"/>
      <c r="Z3113" s="31"/>
    </row>
    <row r="3114" ht="22.5" customHeight="1">
      <c r="A3114" s="30" t="s">
        <v>21137</v>
      </c>
      <c r="B3114" s="31" t="s">
        <v>21138</v>
      </c>
      <c r="C3114" s="33"/>
      <c r="D3114" s="31" t="s">
        <v>78</v>
      </c>
      <c r="E3114" s="31" t="s">
        <v>21139</v>
      </c>
      <c r="F3114" s="31"/>
      <c r="G3114" s="31"/>
      <c r="H3114" s="31" t="s">
        <v>82</v>
      </c>
      <c r="I3114" s="31"/>
      <c r="J3114" s="31"/>
      <c r="K3114" s="31"/>
      <c r="L3114" s="31"/>
      <c r="M3114" s="31"/>
      <c r="N3114" s="31"/>
      <c r="O3114" s="31"/>
      <c r="P3114" s="31"/>
      <c r="Q3114" s="31"/>
      <c r="R3114" s="31"/>
      <c r="S3114" s="31"/>
      <c r="T3114" s="31"/>
      <c r="U3114" s="31" t="s">
        <v>21140</v>
      </c>
      <c r="V3114" s="31"/>
      <c r="W3114" s="31"/>
      <c r="X3114" s="31"/>
      <c r="Y3114" s="31"/>
      <c r="Z3114" s="31"/>
    </row>
    <row r="3115" ht="22.5" customHeight="1">
      <c r="A3115" s="30" t="s">
        <v>21141</v>
      </c>
      <c r="B3115" s="31" t="s">
        <v>21142</v>
      </c>
      <c r="C3115" s="33"/>
      <c r="D3115" s="31" t="s">
        <v>21143</v>
      </c>
      <c r="E3115" s="31" t="s">
        <v>21144</v>
      </c>
      <c r="F3115" s="31"/>
      <c r="G3115" s="31" t="s">
        <v>25</v>
      </c>
      <c r="H3115" s="31" t="s">
        <v>142</v>
      </c>
      <c r="I3115" s="31"/>
      <c r="J3115" s="31"/>
      <c r="K3115" s="31"/>
      <c r="L3115" s="31"/>
      <c r="M3115" s="31"/>
      <c r="N3115" s="31"/>
      <c r="O3115" s="31"/>
      <c r="P3115" s="31"/>
      <c r="Q3115" s="31"/>
      <c r="R3115" s="31"/>
      <c r="S3115" s="31"/>
      <c r="T3115" s="31" t="s">
        <v>21145</v>
      </c>
      <c r="U3115" s="31" t="s">
        <v>21146</v>
      </c>
      <c r="V3115" s="31"/>
      <c r="W3115" s="31"/>
      <c r="X3115" s="31"/>
      <c r="Y3115" s="31"/>
      <c r="Z3115" s="31"/>
    </row>
    <row r="3116" ht="22.5" customHeight="1">
      <c r="A3116" s="30" t="s">
        <v>21147</v>
      </c>
      <c r="B3116" s="31" t="s">
        <v>21148</v>
      </c>
      <c r="C3116" s="33"/>
      <c r="D3116" s="31" t="s">
        <v>78</v>
      </c>
      <c r="E3116" s="31" t="s">
        <v>21149</v>
      </c>
      <c r="F3116" s="31" t="s">
        <v>21150</v>
      </c>
      <c r="G3116" s="31"/>
      <c r="H3116" s="31"/>
      <c r="I3116" s="31"/>
      <c r="J3116" s="31"/>
      <c r="K3116" s="31"/>
      <c r="L3116" s="31"/>
      <c r="M3116" s="31"/>
      <c r="N3116" s="31"/>
      <c r="O3116" s="31"/>
      <c r="P3116" s="31"/>
      <c r="Q3116" s="31"/>
      <c r="R3116" s="31"/>
      <c r="S3116" s="31" t="s">
        <v>3364</v>
      </c>
      <c r="T3116" s="31"/>
      <c r="U3116" s="31" t="s">
        <v>21151</v>
      </c>
      <c r="V3116" s="31"/>
      <c r="W3116" s="31"/>
      <c r="X3116" s="31"/>
      <c r="Y3116" s="31"/>
      <c r="Z3116" s="31"/>
    </row>
    <row r="3117" ht="22.5" customHeight="1">
      <c r="A3117" s="30" t="s">
        <v>21152</v>
      </c>
      <c r="B3117" s="31" t="s">
        <v>21153</v>
      </c>
      <c r="C3117" s="33"/>
      <c r="D3117" s="31" t="s">
        <v>78</v>
      </c>
      <c r="E3117" s="31" t="s">
        <v>21154</v>
      </c>
      <c r="F3117" s="31" t="s">
        <v>21155</v>
      </c>
      <c r="G3117" s="31" t="s">
        <v>25</v>
      </c>
      <c r="H3117" s="31" t="s">
        <v>82</v>
      </c>
      <c r="I3117" s="31" t="s">
        <v>83</v>
      </c>
      <c r="J3117" s="31" t="s">
        <v>84</v>
      </c>
      <c r="K3117" s="31" t="s">
        <v>107</v>
      </c>
      <c r="L3117" s="31" t="s">
        <v>86</v>
      </c>
      <c r="M3117" s="31"/>
      <c r="N3117" s="31"/>
      <c r="O3117" s="31"/>
      <c r="P3117" s="31"/>
      <c r="Q3117" s="31"/>
      <c r="R3117" s="31"/>
      <c r="S3117" s="31" t="s">
        <v>1994</v>
      </c>
      <c r="T3117" s="31" t="s">
        <v>2234</v>
      </c>
      <c r="U3117" s="31" t="s">
        <v>21156</v>
      </c>
      <c r="V3117" s="31"/>
      <c r="W3117" s="31"/>
      <c r="X3117" s="31"/>
      <c r="Y3117" s="31"/>
      <c r="Z3117" s="31"/>
    </row>
    <row r="3118" ht="22.5" customHeight="1">
      <c r="A3118" s="30" t="s">
        <v>21157</v>
      </c>
      <c r="B3118" s="31" t="s">
        <v>21158</v>
      </c>
      <c r="C3118" s="33"/>
      <c r="D3118" s="31" t="s">
        <v>78</v>
      </c>
      <c r="E3118" s="31" t="s">
        <v>21159</v>
      </c>
      <c r="F3118" s="31"/>
      <c r="G3118" s="31"/>
      <c r="H3118" s="31" t="s">
        <v>82</v>
      </c>
      <c r="I3118" s="31"/>
      <c r="J3118" s="31"/>
      <c r="K3118" s="31"/>
      <c r="L3118" s="31"/>
      <c r="M3118" s="31"/>
      <c r="N3118" s="31"/>
      <c r="O3118" s="31"/>
      <c r="P3118" s="31"/>
      <c r="Q3118" s="31"/>
      <c r="R3118" s="31"/>
      <c r="S3118" s="31"/>
      <c r="T3118" s="31"/>
      <c r="U3118" s="31" t="s">
        <v>21160</v>
      </c>
      <c r="V3118" s="31"/>
      <c r="W3118" s="31"/>
      <c r="X3118" s="31"/>
      <c r="Y3118" s="31"/>
      <c r="Z3118" s="31"/>
    </row>
    <row r="3119" ht="22.5" customHeight="1">
      <c r="A3119" s="30" t="s">
        <v>21161</v>
      </c>
      <c r="B3119" s="31" t="s">
        <v>21162</v>
      </c>
      <c r="C3119" s="33"/>
      <c r="D3119" s="31" t="s">
        <v>78</v>
      </c>
      <c r="E3119" s="31" t="s">
        <v>21163</v>
      </c>
      <c r="F3119" s="31" t="s">
        <v>21164</v>
      </c>
      <c r="G3119" s="31" t="s">
        <v>23</v>
      </c>
      <c r="H3119" s="31" t="s">
        <v>82</v>
      </c>
      <c r="I3119" s="31" t="s">
        <v>21165</v>
      </c>
      <c r="J3119" s="31" t="s">
        <v>84</v>
      </c>
      <c r="K3119" s="31" t="s">
        <v>173</v>
      </c>
      <c r="L3119" s="31" t="s">
        <v>86</v>
      </c>
      <c r="M3119" s="31" t="s">
        <v>52</v>
      </c>
      <c r="N3119" s="31" t="s">
        <v>144</v>
      </c>
      <c r="O3119" s="31"/>
      <c r="P3119" s="31" t="s">
        <v>361</v>
      </c>
      <c r="Q3119" s="31"/>
      <c r="R3119" s="31"/>
      <c r="S3119" s="31" t="s">
        <v>133</v>
      </c>
      <c r="T3119" s="31" t="s">
        <v>11213</v>
      </c>
      <c r="U3119" s="31" t="s">
        <v>21166</v>
      </c>
      <c r="V3119" s="31"/>
      <c r="W3119" s="31"/>
      <c r="X3119" s="31"/>
      <c r="Y3119" s="31"/>
      <c r="Z3119" s="31"/>
    </row>
    <row r="3120" ht="22.5" customHeight="1">
      <c r="A3120" s="30" t="s">
        <v>21167</v>
      </c>
      <c r="B3120" s="31" t="s">
        <v>21168</v>
      </c>
      <c r="C3120" s="33"/>
      <c r="D3120" s="31" t="s">
        <v>21169</v>
      </c>
      <c r="E3120" s="31" t="s">
        <v>21170</v>
      </c>
      <c r="F3120" s="31"/>
      <c r="G3120" s="31" t="s">
        <v>43</v>
      </c>
      <c r="H3120" s="31" t="s">
        <v>142</v>
      </c>
      <c r="I3120" s="31" t="s">
        <v>225</v>
      </c>
      <c r="J3120" s="31" t="s">
        <v>84</v>
      </c>
      <c r="K3120" s="31" t="s">
        <v>173</v>
      </c>
      <c r="L3120" s="31" t="s">
        <v>226</v>
      </c>
      <c r="M3120" s="31" t="s">
        <v>108</v>
      </c>
      <c r="N3120" s="31" t="s">
        <v>101</v>
      </c>
      <c r="O3120" s="31"/>
      <c r="P3120" s="31" t="s">
        <v>320</v>
      </c>
      <c r="Q3120" s="30" t="s">
        <v>21171</v>
      </c>
      <c r="R3120" s="31" t="s">
        <v>93</v>
      </c>
      <c r="S3120" s="31" t="s">
        <v>21172</v>
      </c>
      <c r="T3120" s="31" t="s">
        <v>21173</v>
      </c>
      <c r="U3120" s="31" t="s">
        <v>21174</v>
      </c>
      <c r="V3120" s="31" t="s">
        <v>21175</v>
      </c>
      <c r="W3120" s="31"/>
      <c r="X3120" s="31" t="s">
        <v>21176</v>
      </c>
      <c r="Y3120" s="31"/>
      <c r="Z3120" s="31"/>
    </row>
    <row r="3121" ht="22.5" customHeight="1">
      <c r="A3121" s="30" t="s">
        <v>21177</v>
      </c>
      <c r="B3121" s="31" t="s">
        <v>21178</v>
      </c>
      <c r="C3121" s="33"/>
      <c r="D3121" s="31" t="s">
        <v>78</v>
      </c>
      <c r="E3121" s="31" t="s">
        <v>21179</v>
      </c>
      <c r="F3121" s="31" t="s">
        <v>21180</v>
      </c>
      <c r="G3121" s="31" t="s">
        <v>25</v>
      </c>
      <c r="H3121" s="31" t="s">
        <v>82</v>
      </c>
      <c r="I3121" s="31" t="s">
        <v>1098</v>
      </c>
      <c r="J3121" s="31" t="s">
        <v>84</v>
      </c>
      <c r="K3121" s="31" t="s">
        <v>85</v>
      </c>
      <c r="L3121" s="31" t="s">
        <v>226</v>
      </c>
      <c r="M3121" s="31" t="s">
        <v>101</v>
      </c>
      <c r="N3121" s="31" t="s">
        <v>155</v>
      </c>
      <c r="O3121" s="31"/>
      <c r="P3121" s="31" t="s">
        <v>687</v>
      </c>
      <c r="Q3121" s="31"/>
      <c r="R3121" s="31"/>
      <c r="S3121" s="31"/>
      <c r="T3121" s="31" t="s">
        <v>666</v>
      </c>
      <c r="U3121" s="31" t="s">
        <v>21181</v>
      </c>
      <c r="V3121" s="31"/>
      <c r="W3121" s="31"/>
      <c r="X3121" s="31"/>
      <c r="Y3121" s="31"/>
      <c r="Z3121" s="31"/>
    </row>
    <row r="3122" ht="22.5" customHeight="1">
      <c r="A3122" s="30" t="s">
        <v>21182</v>
      </c>
      <c r="B3122" s="31" t="s">
        <v>21183</v>
      </c>
      <c r="C3122" s="33"/>
      <c r="D3122" s="31" t="s">
        <v>78</v>
      </c>
      <c r="E3122" s="31" t="s">
        <v>21184</v>
      </c>
      <c r="F3122" s="31"/>
      <c r="G3122" s="31"/>
      <c r="H3122" s="31" t="s">
        <v>82</v>
      </c>
      <c r="I3122" s="31"/>
      <c r="J3122" s="31"/>
      <c r="K3122" s="31"/>
      <c r="L3122" s="31"/>
      <c r="M3122" s="31"/>
      <c r="N3122" s="31"/>
      <c r="O3122" s="31"/>
      <c r="P3122" s="31"/>
      <c r="Q3122" s="31"/>
      <c r="R3122" s="31"/>
      <c r="S3122" s="31"/>
      <c r="T3122" s="31"/>
      <c r="U3122" s="31" t="s">
        <v>21185</v>
      </c>
      <c r="V3122" s="31"/>
      <c r="W3122" s="31"/>
      <c r="X3122" s="31"/>
      <c r="Y3122" s="31"/>
      <c r="Z3122" s="31"/>
    </row>
    <row r="3123" ht="22.5" customHeight="1">
      <c r="A3123" s="30" t="s">
        <v>21186</v>
      </c>
      <c r="B3123" s="31" t="s">
        <v>21187</v>
      </c>
      <c r="C3123" s="33"/>
      <c r="D3123" s="31" t="s">
        <v>78</v>
      </c>
      <c r="E3123" s="31" t="s">
        <v>21188</v>
      </c>
      <c r="F3123" s="31" t="s">
        <v>21189</v>
      </c>
      <c r="G3123" s="31" t="s">
        <v>25</v>
      </c>
      <c r="H3123" s="31" t="s">
        <v>82</v>
      </c>
      <c r="I3123" s="31" t="s">
        <v>83</v>
      </c>
      <c r="J3123" s="31" t="s">
        <v>84</v>
      </c>
      <c r="K3123" s="31" t="s">
        <v>107</v>
      </c>
      <c r="L3123" s="31" t="s">
        <v>86</v>
      </c>
      <c r="M3123" s="31" t="s">
        <v>108</v>
      </c>
      <c r="N3123" s="31" t="s">
        <v>41</v>
      </c>
      <c r="O3123" s="31"/>
      <c r="P3123" s="31" t="s">
        <v>320</v>
      </c>
      <c r="Q3123" s="31"/>
      <c r="R3123" s="31"/>
      <c r="S3123" s="31"/>
      <c r="T3123" s="31" t="s">
        <v>21190</v>
      </c>
      <c r="U3123" s="31" t="s">
        <v>21191</v>
      </c>
      <c r="V3123" s="31"/>
      <c r="W3123" s="31"/>
      <c r="X3123" s="31"/>
      <c r="Y3123" s="31"/>
      <c r="Z3123" s="31"/>
    </row>
    <row r="3124" ht="22.5" customHeight="1">
      <c r="A3124" s="30" t="s">
        <v>21192</v>
      </c>
      <c r="B3124" s="31" t="s">
        <v>21193</v>
      </c>
      <c r="C3124" s="33"/>
      <c r="D3124" s="31" t="s">
        <v>78</v>
      </c>
      <c r="E3124" s="31" t="s">
        <v>21194</v>
      </c>
      <c r="F3124" s="31" t="s">
        <v>21195</v>
      </c>
      <c r="G3124" s="31" t="s">
        <v>25</v>
      </c>
      <c r="H3124" s="31" t="s">
        <v>82</v>
      </c>
      <c r="I3124" s="31" t="s">
        <v>83</v>
      </c>
      <c r="J3124" s="31" t="s">
        <v>84</v>
      </c>
      <c r="K3124" s="31" t="s">
        <v>107</v>
      </c>
      <c r="L3124" s="31" t="s">
        <v>86</v>
      </c>
      <c r="M3124" s="31" t="s">
        <v>185</v>
      </c>
      <c r="N3124" s="31" t="s">
        <v>41</v>
      </c>
      <c r="O3124" s="31"/>
      <c r="P3124" s="31" t="s">
        <v>109</v>
      </c>
      <c r="Q3124" s="31"/>
      <c r="R3124" s="31"/>
      <c r="S3124" s="31"/>
      <c r="T3124" s="31" t="s">
        <v>3340</v>
      </c>
      <c r="U3124" s="31" t="s">
        <v>21196</v>
      </c>
      <c r="V3124" s="31"/>
      <c r="W3124" s="31"/>
      <c r="X3124" s="31"/>
      <c r="Y3124" s="31"/>
      <c r="Z3124" s="31"/>
    </row>
    <row r="3125" ht="22.5" customHeight="1">
      <c r="A3125" s="30" t="s">
        <v>21197</v>
      </c>
      <c r="B3125" s="39" t="s">
        <v>21198</v>
      </c>
      <c r="C3125" s="33"/>
      <c r="D3125" s="31" t="s">
        <v>21199</v>
      </c>
      <c r="E3125" s="31" t="s">
        <v>21200</v>
      </c>
      <c r="F3125" s="31"/>
      <c r="G3125" s="31" t="s">
        <v>25</v>
      </c>
      <c r="H3125" s="31" t="s">
        <v>129</v>
      </c>
      <c r="I3125" s="31" t="s">
        <v>83</v>
      </c>
      <c r="J3125" s="31" t="s">
        <v>377</v>
      </c>
      <c r="K3125" s="31" t="s">
        <v>85</v>
      </c>
      <c r="L3125" s="31" t="s">
        <v>131</v>
      </c>
      <c r="M3125" s="31" t="s">
        <v>120</v>
      </c>
      <c r="N3125" s="31" t="s">
        <v>88</v>
      </c>
      <c r="O3125" s="31"/>
      <c r="P3125" s="31" t="s">
        <v>628</v>
      </c>
      <c r="Q3125" s="31"/>
      <c r="R3125" s="31"/>
      <c r="S3125" s="31"/>
      <c r="T3125" s="31" t="s">
        <v>1432</v>
      </c>
      <c r="U3125" s="31" t="s">
        <v>21201</v>
      </c>
      <c r="V3125" s="30" t="s">
        <v>21202</v>
      </c>
      <c r="W3125" s="31"/>
      <c r="X3125" s="31"/>
      <c r="Y3125" s="31"/>
      <c r="Z3125" s="31"/>
    </row>
    <row r="3126" ht="22.5" customHeight="1">
      <c r="A3126" s="30" t="s">
        <v>21203</v>
      </c>
      <c r="B3126" s="39" t="s">
        <v>21204</v>
      </c>
      <c r="C3126" s="33"/>
      <c r="D3126" s="31" t="s">
        <v>78</v>
      </c>
      <c r="E3126" s="31" t="s">
        <v>21205</v>
      </c>
      <c r="F3126" s="31"/>
      <c r="G3126" s="31"/>
      <c r="H3126" s="31" t="s">
        <v>82</v>
      </c>
      <c r="I3126" s="31"/>
      <c r="J3126" s="31"/>
      <c r="K3126" s="31"/>
      <c r="L3126" s="31"/>
      <c r="M3126" s="31"/>
      <c r="N3126" s="31"/>
      <c r="O3126" s="31"/>
      <c r="P3126" s="31"/>
      <c r="Q3126" s="31"/>
      <c r="R3126" s="31"/>
      <c r="S3126" s="31"/>
      <c r="T3126" s="31"/>
      <c r="U3126" s="31" t="s">
        <v>21201</v>
      </c>
      <c r="V3126" s="31"/>
      <c r="W3126" s="31"/>
      <c r="X3126" s="31"/>
      <c r="Y3126" s="31"/>
      <c r="Z3126" s="31"/>
    </row>
    <row r="3127" ht="22.5" customHeight="1">
      <c r="A3127" s="30" t="s">
        <v>21206</v>
      </c>
      <c r="B3127" s="31" t="s">
        <v>21207</v>
      </c>
      <c r="C3127" s="33"/>
      <c r="D3127" s="31" t="s">
        <v>21208</v>
      </c>
      <c r="E3127" s="31" t="s">
        <v>21209</v>
      </c>
      <c r="F3127" s="31"/>
      <c r="G3127" s="31" t="s">
        <v>25</v>
      </c>
      <c r="H3127" s="31" t="s">
        <v>129</v>
      </c>
      <c r="I3127" s="31" t="s">
        <v>585</v>
      </c>
      <c r="J3127" s="31" t="s">
        <v>84</v>
      </c>
      <c r="K3127" s="31" t="s">
        <v>85</v>
      </c>
      <c r="L3127" s="31" t="s">
        <v>86</v>
      </c>
      <c r="M3127" s="31" t="s">
        <v>155</v>
      </c>
      <c r="N3127" s="31" t="s">
        <v>52</v>
      </c>
      <c r="O3127" s="31"/>
      <c r="P3127" s="31" t="s">
        <v>2096</v>
      </c>
      <c r="Q3127" s="31"/>
      <c r="R3127" s="31"/>
      <c r="S3127" s="31"/>
      <c r="T3127" s="31"/>
      <c r="U3127" s="31" t="s">
        <v>21210</v>
      </c>
      <c r="V3127" s="30" t="s">
        <v>21211</v>
      </c>
      <c r="W3127" s="31"/>
      <c r="X3127" s="31"/>
      <c r="Y3127" s="31"/>
      <c r="Z3127" s="31"/>
    </row>
    <row r="3128" ht="22.5" customHeight="1">
      <c r="A3128" s="30" t="s">
        <v>21212</v>
      </c>
      <c r="B3128" s="31" t="s">
        <v>21213</v>
      </c>
      <c r="C3128" s="33"/>
      <c r="D3128" s="31" t="s">
        <v>78</v>
      </c>
      <c r="E3128" s="31" t="s">
        <v>21214</v>
      </c>
      <c r="F3128" s="31"/>
      <c r="G3128" s="31"/>
      <c r="H3128" s="31" t="s">
        <v>82</v>
      </c>
      <c r="I3128" s="31"/>
      <c r="J3128" s="31"/>
      <c r="K3128" s="31"/>
      <c r="L3128" s="31"/>
      <c r="M3128" s="31"/>
      <c r="N3128" s="31"/>
      <c r="O3128" s="31"/>
      <c r="P3128" s="31"/>
      <c r="Q3128" s="31"/>
      <c r="R3128" s="31"/>
      <c r="S3128" s="31"/>
      <c r="T3128" s="31"/>
      <c r="U3128" s="31" t="s">
        <v>21215</v>
      </c>
      <c r="V3128" s="31"/>
      <c r="W3128" s="31"/>
      <c r="X3128" s="31"/>
      <c r="Y3128" s="31"/>
      <c r="Z3128" s="31"/>
    </row>
    <row r="3129" ht="22.5" customHeight="1">
      <c r="A3129" s="30" t="s">
        <v>21216</v>
      </c>
      <c r="B3129" s="31" t="s">
        <v>21217</v>
      </c>
      <c r="C3129" s="33"/>
      <c r="D3129" s="31" t="s">
        <v>78</v>
      </c>
      <c r="E3129" s="31" t="s">
        <v>21218</v>
      </c>
      <c r="F3129" s="31"/>
      <c r="G3129" s="31" t="s">
        <v>2303</v>
      </c>
      <c r="H3129" s="31" t="s">
        <v>82</v>
      </c>
      <c r="I3129" s="31"/>
      <c r="J3129" s="31"/>
      <c r="K3129" s="31"/>
      <c r="L3129" s="31"/>
      <c r="M3129" s="31"/>
      <c r="N3129" s="31"/>
      <c r="O3129" s="31"/>
      <c r="P3129" s="31"/>
      <c r="Q3129" s="31"/>
      <c r="R3129" s="31"/>
      <c r="S3129" s="31"/>
      <c r="T3129" s="31"/>
      <c r="U3129" s="31" t="s">
        <v>21219</v>
      </c>
      <c r="V3129" s="31"/>
      <c r="W3129" s="31"/>
      <c r="X3129" s="31"/>
      <c r="Y3129" s="31"/>
      <c r="Z3129" s="31"/>
    </row>
    <row r="3130" ht="22.5" customHeight="1">
      <c r="A3130" s="30" t="s">
        <v>21220</v>
      </c>
      <c r="B3130" s="31" t="s">
        <v>21221</v>
      </c>
      <c r="C3130" s="33"/>
      <c r="D3130" s="31" t="s">
        <v>21222</v>
      </c>
      <c r="E3130" s="31" t="s">
        <v>21223</v>
      </c>
      <c r="F3130" s="31"/>
      <c r="G3130" s="31" t="s">
        <v>35</v>
      </c>
      <c r="H3130" s="31" t="s">
        <v>142</v>
      </c>
      <c r="I3130" s="31" t="s">
        <v>1151</v>
      </c>
      <c r="J3130" s="31" t="s">
        <v>84</v>
      </c>
      <c r="K3130" s="31" t="s">
        <v>85</v>
      </c>
      <c r="L3130" s="31" t="s">
        <v>654</v>
      </c>
      <c r="M3130" s="31" t="s">
        <v>52</v>
      </c>
      <c r="N3130" s="31" t="s">
        <v>144</v>
      </c>
      <c r="O3130" s="31"/>
      <c r="P3130" s="31" t="s">
        <v>281</v>
      </c>
      <c r="Q3130" s="31"/>
      <c r="R3130" s="31"/>
      <c r="S3130" s="31"/>
      <c r="T3130" s="31" t="s">
        <v>21224</v>
      </c>
      <c r="U3130" s="31" t="s">
        <v>21225</v>
      </c>
      <c r="V3130" s="30" t="s">
        <v>21226</v>
      </c>
      <c r="W3130" s="31"/>
      <c r="X3130" s="31"/>
      <c r="Y3130" s="31"/>
      <c r="Z3130" s="31"/>
    </row>
    <row r="3131" ht="22.5" customHeight="1">
      <c r="A3131" s="30" t="s">
        <v>21227</v>
      </c>
      <c r="B3131" s="31" t="s">
        <v>21228</v>
      </c>
      <c r="C3131" s="33"/>
      <c r="D3131" s="31" t="s">
        <v>21229</v>
      </c>
      <c r="E3131" s="31" t="s">
        <v>21230</v>
      </c>
      <c r="F3131" s="31"/>
      <c r="G3131" s="31" t="s">
        <v>4280</v>
      </c>
      <c r="H3131" s="31" t="s">
        <v>142</v>
      </c>
      <c r="I3131" s="31" t="s">
        <v>1893</v>
      </c>
      <c r="J3131" s="31" t="s">
        <v>84</v>
      </c>
      <c r="K3131" s="31" t="s">
        <v>85</v>
      </c>
      <c r="L3131" s="31" t="s">
        <v>654</v>
      </c>
      <c r="M3131" s="31" t="s">
        <v>41</v>
      </c>
      <c r="N3131" s="31" t="s">
        <v>120</v>
      </c>
      <c r="O3131" s="31"/>
      <c r="P3131" s="31" t="s">
        <v>1244</v>
      </c>
      <c r="Q3131" s="31"/>
      <c r="R3131" s="31"/>
      <c r="S3131" s="31"/>
      <c r="T3131" s="31" t="s">
        <v>21231</v>
      </c>
      <c r="U3131" s="31" t="s">
        <v>21232</v>
      </c>
      <c r="V3131" s="30" t="s">
        <v>21233</v>
      </c>
      <c r="W3131" s="31"/>
      <c r="X3131" s="31"/>
      <c r="Y3131" s="31"/>
      <c r="Z3131" s="31"/>
    </row>
    <row r="3132" ht="22.5" customHeight="1">
      <c r="A3132" s="30" t="s">
        <v>21234</v>
      </c>
      <c r="B3132" s="31" t="s">
        <v>21235</v>
      </c>
      <c r="C3132" s="33"/>
      <c r="D3132" s="31" t="s">
        <v>21236</v>
      </c>
      <c r="E3132" s="31" t="s">
        <v>21237</v>
      </c>
      <c r="F3132" s="31"/>
      <c r="G3132" s="31" t="s">
        <v>30</v>
      </c>
      <c r="H3132" s="31" t="s">
        <v>142</v>
      </c>
      <c r="I3132" s="31" t="s">
        <v>143</v>
      </c>
      <c r="J3132" s="31" t="s">
        <v>84</v>
      </c>
      <c r="K3132" s="31"/>
      <c r="L3132" s="31"/>
      <c r="M3132" s="31" t="s">
        <v>542</v>
      </c>
      <c r="N3132" s="31" t="s">
        <v>101</v>
      </c>
      <c r="O3132" s="31"/>
      <c r="P3132" s="31"/>
      <c r="Q3132" s="31"/>
      <c r="R3132" s="31"/>
      <c r="S3132" s="31"/>
      <c r="T3132" s="31" t="s">
        <v>21238</v>
      </c>
      <c r="U3132" s="31" t="s">
        <v>21239</v>
      </c>
      <c r="V3132" s="31"/>
      <c r="W3132" s="31"/>
      <c r="X3132" s="31"/>
      <c r="Y3132" s="31"/>
      <c r="Z3132" s="31"/>
    </row>
    <row r="3133" ht="22.5" customHeight="1">
      <c r="A3133" s="30" t="s">
        <v>21240</v>
      </c>
      <c r="B3133" s="31" t="s">
        <v>21241</v>
      </c>
      <c r="C3133" s="33"/>
      <c r="D3133" s="31" t="s">
        <v>21242</v>
      </c>
      <c r="E3133" s="31" t="s">
        <v>21243</v>
      </c>
      <c r="F3133" s="31"/>
      <c r="G3133" s="31" t="s">
        <v>30</v>
      </c>
      <c r="H3133" s="31" t="s">
        <v>142</v>
      </c>
      <c r="I3133" s="31" t="s">
        <v>444</v>
      </c>
      <c r="J3133" s="31" t="s">
        <v>84</v>
      </c>
      <c r="K3133" s="31"/>
      <c r="L3133" s="31"/>
      <c r="M3133" s="31" t="s">
        <v>344</v>
      </c>
      <c r="N3133" s="31" t="s">
        <v>153</v>
      </c>
      <c r="O3133" s="31"/>
      <c r="P3133" s="31"/>
      <c r="Q3133" s="31"/>
      <c r="R3133" s="31"/>
      <c r="S3133" s="31"/>
      <c r="T3133" s="31" t="s">
        <v>21244</v>
      </c>
      <c r="U3133" s="31" t="s">
        <v>21245</v>
      </c>
      <c r="V3133" s="31"/>
      <c r="W3133" s="31"/>
      <c r="X3133" s="31"/>
      <c r="Y3133" s="31"/>
      <c r="Z3133" s="31"/>
    </row>
    <row r="3134" ht="22.5" customHeight="1">
      <c r="A3134" s="30" t="s">
        <v>21246</v>
      </c>
      <c r="B3134" s="31" t="s">
        <v>21247</v>
      </c>
      <c r="C3134" s="33"/>
      <c r="D3134" s="31" t="s">
        <v>21248</v>
      </c>
      <c r="E3134" s="31" t="s">
        <v>21249</v>
      </c>
      <c r="F3134" s="31"/>
      <c r="G3134" s="31" t="s">
        <v>30</v>
      </c>
      <c r="H3134" s="31" t="s">
        <v>142</v>
      </c>
      <c r="I3134" s="31" t="s">
        <v>1682</v>
      </c>
      <c r="J3134" s="31" t="s">
        <v>84</v>
      </c>
      <c r="K3134" s="31" t="s">
        <v>173</v>
      </c>
      <c r="L3134" s="31" t="s">
        <v>131</v>
      </c>
      <c r="M3134" s="31" t="s">
        <v>88</v>
      </c>
      <c r="N3134" s="31" t="s">
        <v>89</v>
      </c>
      <c r="O3134" s="31"/>
      <c r="P3134" s="31" t="s">
        <v>831</v>
      </c>
      <c r="Q3134" s="31"/>
      <c r="R3134" s="31" t="s">
        <v>93</v>
      </c>
      <c r="S3134" s="31" t="s">
        <v>94</v>
      </c>
      <c r="T3134" s="31" t="s">
        <v>21250</v>
      </c>
      <c r="U3134" s="31" t="s">
        <v>21251</v>
      </c>
      <c r="V3134" s="30" t="s">
        <v>21252</v>
      </c>
      <c r="W3134" s="31"/>
      <c r="X3134" s="31"/>
      <c r="Y3134" s="31"/>
      <c r="Z3134" s="31"/>
    </row>
    <row r="3135" ht="22.5" customHeight="1">
      <c r="A3135" s="30" t="s">
        <v>21253</v>
      </c>
      <c r="B3135" s="31" t="s">
        <v>21254</v>
      </c>
      <c r="C3135" s="33"/>
      <c r="D3135" s="31" t="s">
        <v>21255</v>
      </c>
      <c r="E3135" s="31" t="s">
        <v>21256</v>
      </c>
      <c r="F3135" s="31"/>
      <c r="G3135" s="31" t="s">
        <v>30</v>
      </c>
      <c r="H3135" s="31" t="s">
        <v>142</v>
      </c>
      <c r="I3135" s="31" t="s">
        <v>6726</v>
      </c>
      <c r="J3135" s="31" t="s">
        <v>84</v>
      </c>
      <c r="K3135" s="31" t="s">
        <v>173</v>
      </c>
      <c r="L3135" s="31" t="s">
        <v>226</v>
      </c>
      <c r="M3135" s="31" t="s">
        <v>41</v>
      </c>
      <c r="N3135" s="31" t="s">
        <v>120</v>
      </c>
      <c r="O3135" s="31"/>
      <c r="P3135" s="31" t="s">
        <v>304</v>
      </c>
      <c r="Q3135" s="31"/>
      <c r="R3135" s="31"/>
      <c r="S3135" s="31"/>
      <c r="T3135" s="31" t="s">
        <v>21257</v>
      </c>
      <c r="U3135" s="31" t="s">
        <v>21258</v>
      </c>
      <c r="V3135" s="30" t="s">
        <v>21259</v>
      </c>
      <c r="W3135" s="31"/>
      <c r="X3135" s="31"/>
      <c r="Y3135" s="31"/>
      <c r="Z3135" s="31"/>
    </row>
    <row r="3136" ht="22.5" customHeight="1">
      <c r="A3136" s="30" t="s">
        <v>21260</v>
      </c>
      <c r="B3136" s="31" t="s">
        <v>21261</v>
      </c>
      <c r="C3136" s="33"/>
      <c r="D3136" s="31" t="s">
        <v>21262</v>
      </c>
      <c r="E3136" s="31" t="s">
        <v>21263</v>
      </c>
      <c r="F3136" s="31" t="s">
        <v>21264</v>
      </c>
      <c r="G3136" s="31" t="s">
        <v>21265</v>
      </c>
      <c r="H3136" s="31" t="s">
        <v>142</v>
      </c>
      <c r="I3136" s="31" t="s">
        <v>5283</v>
      </c>
      <c r="J3136" s="31" t="s">
        <v>84</v>
      </c>
      <c r="K3136" s="31" t="s">
        <v>85</v>
      </c>
      <c r="L3136" s="31" t="s">
        <v>86</v>
      </c>
      <c r="M3136" s="31" t="s">
        <v>155</v>
      </c>
      <c r="N3136" s="31" t="s">
        <v>52</v>
      </c>
      <c r="O3136" s="31"/>
      <c r="P3136" s="31"/>
      <c r="Q3136" s="31"/>
      <c r="R3136" s="31" t="s">
        <v>93</v>
      </c>
      <c r="S3136" s="31" t="s">
        <v>94</v>
      </c>
      <c r="T3136" s="31" t="s">
        <v>21266</v>
      </c>
      <c r="U3136" s="31" t="s">
        <v>21267</v>
      </c>
      <c r="V3136" s="31"/>
      <c r="W3136" s="31"/>
      <c r="X3136" s="31"/>
      <c r="Y3136" s="31"/>
      <c r="Z3136" s="31"/>
    </row>
    <row r="3137" ht="22.5" customHeight="1">
      <c r="A3137" s="30" t="s">
        <v>21268</v>
      </c>
      <c r="B3137" s="31" t="s">
        <v>21269</v>
      </c>
      <c r="C3137" s="33"/>
      <c r="D3137" s="31" t="s">
        <v>21270</v>
      </c>
      <c r="E3137" s="31" t="s">
        <v>21271</v>
      </c>
      <c r="F3137" s="31"/>
      <c r="G3137" s="31" t="s">
        <v>163</v>
      </c>
      <c r="H3137" s="31" t="s">
        <v>142</v>
      </c>
      <c r="I3137" s="31"/>
      <c r="J3137" s="31"/>
      <c r="K3137" s="31"/>
      <c r="L3137" s="31"/>
      <c r="M3137" s="31"/>
      <c r="N3137" s="31"/>
      <c r="O3137" s="31"/>
      <c r="P3137" s="31"/>
      <c r="Q3137" s="31"/>
      <c r="R3137" s="31"/>
      <c r="S3137" s="31"/>
      <c r="T3137" s="31" t="s">
        <v>21272</v>
      </c>
      <c r="U3137" s="31" t="s">
        <v>21273</v>
      </c>
      <c r="V3137" s="31"/>
      <c r="W3137" s="31"/>
      <c r="X3137" s="31"/>
      <c r="Y3137" s="31"/>
      <c r="Z3137" s="31"/>
    </row>
    <row r="3138" ht="22.5" customHeight="1">
      <c r="A3138" s="30" t="s">
        <v>21274</v>
      </c>
      <c r="B3138" s="31" t="s">
        <v>21275</v>
      </c>
      <c r="C3138" s="33"/>
      <c r="D3138" s="31" t="s">
        <v>21276</v>
      </c>
      <c r="E3138" s="31" t="s">
        <v>21277</v>
      </c>
      <c r="F3138" s="31" t="s">
        <v>21278</v>
      </c>
      <c r="G3138" s="31" t="s">
        <v>30</v>
      </c>
      <c r="H3138" s="31" t="s">
        <v>1033</v>
      </c>
      <c r="I3138" s="31" t="s">
        <v>119</v>
      </c>
      <c r="J3138" s="31" t="s">
        <v>84</v>
      </c>
      <c r="K3138" s="31" t="s">
        <v>85</v>
      </c>
      <c r="L3138" s="31" t="s">
        <v>86</v>
      </c>
      <c r="M3138" s="39" t="s">
        <v>227</v>
      </c>
      <c r="N3138" s="39" t="s">
        <v>228</v>
      </c>
      <c r="O3138" s="31"/>
      <c r="P3138" s="31"/>
      <c r="Q3138" s="31"/>
      <c r="R3138" s="31"/>
      <c r="S3138" s="31"/>
      <c r="T3138" s="31" t="s">
        <v>21279</v>
      </c>
      <c r="U3138" s="31" t="s">
        <v>21280</v>
      </c>
      <c r="V3138" s="31"/>
      <c r="W3138" s="31" t="s">
        <v>21281</v>
      </c>
      <c r="X3138" s="31"/>
      <c r="Y3138" s="31"/>
      <c r="Z3138" s="31"/>
    </row>
    <row r="3139" ht="22.5" customHeight="1">
      <c r="A3139" s="30" t="s">
        <v>21282</v>
      </c>
      <c r="B3139" s="31" t="s">
        <v>9446</v>
      </c>
      <c r="C3139" s="33"/>
      <c r="D3139" s="31" t="s">
        <v>21283</v>
      </c>
      <c r="E3139" s="31" t="s">
        <v>21284</v>
      </c>
      <c r="F3139" s="31" t="s">
        <v>21285</v>
      </c>
      <c r="G3139" s="31" t="s">
        <v>30</v>
      </c>
      <c r="H3139" s="31" t="s">
        <v>142</v>
      </c>
      <c r="I3139" s="31" t="s">
        <v>291</v>
      </c>
      <c r="J3139" s="31" t="s">
        <v>377</v>
      </c>
      <c r="K3139" s="31" t="s">
        <v>85</v>
      </c>
      <c r="L3139" s="31" t="s">
        <v>86</v>
      </c>
      <c r="M3139" s="31" t="s">
        <v>52</v>
      </c>
      <c r="N3139" s="31" t="s">
        <v>185</v>
      </c>
      <c r="O3139" s="31"/>
      <c r="P3139" s="31" t="s">
        <v>831</v>
      </c>
      <c r="Q3139" s="31"/>
      <c r="R3139" s="31" t="s">
        <v>93</v>
      </c>
      <c r="S3139" s="31" t="s">
        <v>815</v>
      </c>
      <c r="T3139" s="31" t="s">
        <v>21286</v>
      </c>
      <c r="U3139" s="31" t="s">
        <v>21287</v>
      </c>
      <c r="V3139" s="31"/>
      <c r="W3139" s="31"/>
      <c r="X3139" s="39" t="s">
        <v>21288</v>
      </c>
      <c r="Y3139" s="31"/>
      <c r="Z3139" s="31"/>
    </row>
    <row r="3140" ht="22.5" customHeight="1">
      <c r="A3140" s="30" t="s">
        <v>21289</v>
      </c>
      <c r="B3140" s="31" t="s">
        <v>2406</v>
      </c>
      <c r="C3140" s="33"/>
      <c r="D3140" s="31" t="s">
        <v>21290</v>
      </c>
      <c r="E3140" s="31" t="s">
        <v>21291</v>
      </c>
      <c r="F3140" s="31" t="s">
        <v>21292</v>
      </c>
      <c r="G3140" s="31" t="s">
        <v>30</v>
      </c>
      <c r="H3140" s="31" t="s">
        <v>142</v>
      </c>
      <c r="I3140" s="31" t="s">
        <v>4402</v>
      </c>
      <c r="J3140" s="31" t="s">
        <v>84</v>
      </c>
      <c r="K3140" s="31" t="s">
        <v>85</v>
      </c>
      <c r="L3140" s="31" t="s">
        <v>280</v>
      </c>
      <c r="M3140" s="31" t="s">
        <v>52</v>
      </c>
      <c r="N3140" s="31" t="s">
        <v>569</v>
      </c>
      <c r="O3140" s="31"/>
      <c r="P3140" s="31"/>
      <c r="Q3140" s="31"/>
      <c r="R3140" s="31" t="s">
        <v>93</v>
      </c>
      <c r="S3140" s="31" t="s">
        <v>94</v>
      </c>
      <c r="T3140" s="31" t="s">
        <v>21293</v>
      </c>
      <c r="U3140" s="31" t="s">
        <v>21294</v>
      </c>
      <c r="V3140" s="31"/>
      <c r="W3140" s="31"/>
      <c r="X3140" s="31"/>
      <c r="Y3140" s="31"/>
      <c r="Z3140" s="31"/>
    </row>
    <row r="3141" ht="22.5" customHeight="1">
      <c r="A3141" s="30" t="s">
        <v>21295</v>
      </c>
      <c r="B3141" s="31" t="s">
        <v>21296</v>
      </c>
      <c r="C3141" s="33"/>
      <c r="D3141" s="31" t="s">
        <v>21297</v>
      </c>
      <c r="E3141" s="31" t="s">
        <v>21298</v>
      </c>
      <c r="F3141" s="31"/>
      <c r="G3141" s="31" t="s">
        <v>23</v>
      </c>
      <c r="H3141" s="31" t="s">
        <v>142</v>
      </c>
      <c r="I3141" s="31" t="s">
        <v>2195</v>
      </c>
      <c r="J3141" s="31" t="s">
        <v>84</v>
      </c>
      <c r="K3141" s="31" t="s">
        <v>85</v>
      </c>
      <c r="L3141" s="31" t="s">
        <v>226</v>
      </c>
      <c r="M3141" s="39" t="s">
        <v>227</v>
      </c>
      <c r="N3141" s="39" t="s">
        <v>393</v>
      </c>
      <c r="O3141" s="31"/>
      <c r="P3141" s="31"/>
      <c r="Q3141" s="31"/>
      <c r="R3141" s="31"/>
      <c r="S3141" s="31"/>
      <c r="T3141" s="31" t="s">
        <v>21299</v>
      </c>
      <c r="U3141" s="31" t="s">
        <v>21300</v>
      </c>
      <c r="V3141" s="31"/>
      <c r="W3141" s="31"/>
      <c r="X3141" s="31"/>
      <c r="Y3141" s="31"/>
      <c r="Z3141" s="31"/>
    </row>
    <row r="3142" ht="22.5" customHeight="1">
      <c r="A3142" s="30" t="s">
        <v>21301</v>
      </c>
      <c r="B3142" s="31" t="s">
        <v>21302</v>
      </c>
      <c r="C3142" s="33"/>
      <c r="D3142" s="31" t="s">
        <v>21303</v>
      </c>
      <c r="E3142" s="31" t="s">
        <v>21304</v>
      </c>
      <c r="F3142" s="31"/>
      <c r="G3142" s="31" t="s">
        <v>37</v>
      </c>
      <c r="H3142" s="31" t="s">
        <v>142</v>
      </c>
      <c r="I3142" s="31"/>
      <c r="J3142" s="31"/>
      <c r="K3142" s="31"/>
      <c r="L3142" s="31"/>
      <c r="M3142" s="31"/>
      <c r="N3142" s="31"/>
      <c r="O3142" s="31"/>
      <c r="P3142" s="31"/>
      <c r="Q3142" s="31"/>
      <c r="R3142" s="31"/>
      <c r="S3142" s="31"/>
      <c r="T3142" s="31" t="s">
        <v>21305</v>
      </c>
      <c r="U3142" s="31" t="s">
        <v>21306</v>
      </c>
      <c r="V3142" s="31"/>
      <c r="W3142" s="31"/>
      <c r="X3142" s="31"/>
      <c r="Y3142" s="31"/>
      <c r="Z3142" s="31"/>
    </row>
    <row r="3143" ht="22.5" customHeight="1">
      <c r="A3143" s="30" t="s">
        <v>21307</v>
      </c>
      <c r="B3143" s="39" t="s">
        <v>21308</v>
      </c>
      <c r="C3143" s="33"/>
      <c r="D3143" s="31" t="s">
        <v>21309</v>
      </c>
      <c r="E3143" s="31" t="s">
        <v>21310</v>
      </c>
      <c r="F3143" s="31"/>
      <c r="G3143" s="31" t="s">
        <v>37</v>
      </c>
      <c r="H3143" s="31" t="s">
        <v>142</v>
      </c>
      <c r="I3143" s="31"/>
      <c r="J3143" s="31"/>
      <c r="K3143" s="31"/>
      <c r="L3143" s="31"/>
      <c r="M3143" s="31"/>
      <c r="N3143" s="31"/>
      <c r="O3143" s="31"/>
      <c r="P3143" s="31"/>
      <c r="Q3143" s="31"/>
      <c r="R3143" s="31"/>
      <c r="S3143" s="31"/>
      <c r="T3143" s="31" t="s">
        <v>21311</v>
      </c>
      <c r="U3143" s="31" t="s">
        <v>21312</v>
      </c>
      <c r="V3143" s="31"/>
      <c r="W3143" s="31"/>
      <c r="X3143" s="31"/>
      <c r="Y3143" s="31"/>
      <c r="Z3143" s="31"/>
    </row>
    <row r="3144" ht="22.5" customHeight="1">
      <c r="A3144" s="30" t="s">
        <v>21313</v>
      </c>
      <c r="B3144" s="39" t="s">
        <v>21308</v>
      </c>
      <c r="C3144" s="33"/>
      <c r="D3144" s="31" t="s">
        <v>21314</v>
      </c>
      <c r="E3144" s="31" t="s">
        <v>21315</v>
      </c>
      <c r="F3144" s="31"/>
      <c r="G3144" s="31" t="s">
        <v>37</v>
      </c>
      <c r="H3144" s="31" t="s">
        <v>142</v>
      </c>
      <c r="I3144" s="31"/>
      <c r="J3144" s="31"/>
      <c r="K3144" s="31"/>
      <c r="L3144" s="31"/>
      <c r="M3144" s="31"/>
      <c r="N3144" s="31"/>
      <c r="O3144" s="31"/>
      <c r="P3144" s="31"/>
      <c r="Q3144" s="31"/>
      <c r="R3144" s="31"/>
      <c r="S3144" s="31"/>
      <c r="T3144" s="31" t="s">
        <v>21316</v>
      </c>
      <c r="U3144" s="31" t="s">
        <v>21312</v>
      </c>
      <c r="V3144" s="31"/>
      <c r="W3144" s="31"/>
      <c r="X3144" s="31"/>
      <c r="Y3144" s="31"/>
      <c r="Z3144" s="31"/>
    </row>
    <row r="3145" ht="22.5" customHeight="1">
      <c r="A3145" s="30" t="s">
        <v>21317</v>
      </c>
      <c r="B3145" s="31" t="s">
        <v>21318</v>
      </c>
      <c r="C3145" s="33"/>
      <c r="D3145" s="31" t="s">
        <v>21319</v>
      </c>
      <c r="E3145" s="31" t="s">
        <v>21320</v>
      </c>
      <c r="F3145" s="31" t="s">
        <v>21321</v>
      </c>
      <c r="G3145" s="31" t="s">
        <v>37</v>
      </c>
      <c r="H3145" s="31" t="s">
        <v>142</v>
      </c>
      <c r="I3145" s="31" t="s">
        <v>925</v>
      </c>
      <c r="J3145" s="31" t="s">
        <v>377</v>
      </c>
      <c r="K3145" s="31" t="s">
        <v>173</v>
      </c>
      <c r="L3145" s="31" t="s">
        <v>226</v>
      </c>
      <c r="M3145" s="31" t="s">
        <v>41</v>
      </c>
      <c r="N3145" s="31" t="s">
        <v>120</v>
      </c>
      <c r="O3145" s="31"/>
      <c r="P3145" s="31"/>
      <c r="Q3145" s="30" t="s">
        <v>21322</v>
      </c>
      <c r="R3145" s="31"/>
      <c r="S3145" s="31" t="s">
        <v>5345</v>
      </c>
      <c r="T3145" s="31"/>
      <c r="U3145" s="31" t="s">
        <v>21323</v>
      </c>
      <c r="V3145" s="30" t="s">
        <v>21324</v>
      </c>
      <c r="W3145" s="31" t="s">
        <v>21325</v>
      </c>
      <c r="X3145" s="31" t="s">
        <v>21326</v>
      </c>
      <c r="Y3145" s="31"/>
      <c r="Z3145" s="31"/>
    </row>
    <row r="3146" ht="22.5" customHeight="1">
      <c r="A3146" s="30" t="s">
        <v>21327</v>
      </c>
      <c r="B3146" s="31" t="s">
        <v>21328</v>
      </c>
      <c r="C3146" s="33"/>
      <c r="D3146" s="31" t="s">
        <v>21329</v>
      </c>
      <c r="E3146" s="31" t="s">
        <v>21330</v>
      </c>
      <c r="F3146" s="31" t="s">
        <v>21331</v>
      </c>
      <c r="G3146" s="31" t="s">
        <v>44</v>
      </c>
      <c r="H3146" s="31" t="s">
        <v>142</v>
      </c>
      <c r="I3146" s="31" t="s">
        <v>1699</v>
      </c>
      <c r="J3146" s="31" t="s">
        <v>377</v>
      </c>
      <c r="K3146" s="31" t="s">
        <v>173</v>
      </c>
      <c r="L3146" s="31" t="s">
        <v>226</v>
      </c>
      <c r="M3146" s="31" t="s">
        <v>52</v>
      </c>
      <c r="N3146" s="31" t="s">
        <v>569</v>
      </c>
      <c r="O3146" s="31"/>
      <c r="P3146" s="31"/>
      <c r="Q3146" s="31"/>
      <c r="R3146" s="31" t="s">
        <v>93</v>
      </c>
      <c r="S3146" s="31" t="s">
        <v>94</v>
      </c>
      <c r="T3146" s="31" t="s">
        <v>21332</v>
      </c>
      <c r="U3146" s="31" t="s">
        <v>21333</v>
      </c>
      <c r="V3146" s="31"/>
      <c r="W3146" s="31"/>
      <c r="X3146" s="31"/>
      <c r="Y3146" s="31"/>
      <c r="Z3146" s="31"/>
    </row>
    <row r="3147" ht="22.5" customHeight="1">
      <c r="A3147" s="30" t="s">
        <v>21334</v>
      </c>
      <c r="B3147" s="31" t="s">
        <v>21335</v>
      </c>
      <c r="C3147" s="33"/>
      <c r="D3147" s="31" t="s">
        <v>21336</v>
      </c>
      <c r="E3147" s="31" t="s">
        <v>21337</v>
      </c>
      <c r="F3147" s="31"/>
      <c r="G3147" s="31" t="s">
        <v>25</v>
      </c>
      <c r="H3147" s="31" t="s">
        <v>142</v>
      </c>
      <c r="I3147" s="31" t="s">
        <v>119</v>
      </c>
      <c r="J3147" s="31" t="s">
        <v>84</v>
      </c>
      <c r="K3147" s="31"/>
      <c r="L3147" s="31"/>
      <c r="M3147" s="39" t="s">
        <v>227</v>
      </c>
      <c r="N3147" s="39" t="s">
        <v>228</v>
      </c>
      <c r="O3147" s="31"/>
      <c r="P3147" s="31"/>
      <c r="Q3147" s="31"/>
      <c r="R3147" s="31"/>
      <c r="S3147" s="31"/>
      <c r="T3147" s="31" t="s">
        <v>21338</v>
      </c>
      <c r="U3147" s="31" t="s">
        <v>21339</v>
      </c>
      <c r="V3147" s="31"/>
      <c r="W3147" s="31"/>
      <c r="X3147" s="31"/>
      <c r="Y3147" s="31"/>
      <c r="Z3147" s="31"/>
    </row>
    <row r="3148" ht="22.5" customHeight="1">
      <c r="A3148" s="30" t="s">
        <v>21340</v>
      </c>
      <c r="B3148" s="31" t="s">
        <v>21341</v>
      </c>
      <c r="C3148" s="33"/>
      <c r="D3148" s="31" t="s">
        <v>21342</v>
      </c>
      <c r="E3148" s="31" t="s">
        <v>21343</v>
      </c>
      <c r="F3148" s="31"/>
      <c r="G3148" s="31" t="s">
        <v>36</v>
      </c>
      <c r="H3148" s="31" t="s">
        <v>142</v>
      </c>
      <c r="I3148" s="31" t="s">
        <v>2689</v>
      </c>
      <c r="J3148" s="31" t="s">
        <v>84</v>
      </c>
      <c r="K3148" s="31"/>
      <c r="L3148" s="31"/>
      <c r="M3148" s="31" t="s">
        <v>88</v>
      </c>
      <c r="N3148" s="31" t="s">
        <v>576</v>
      </c>
      <c r="O3148" s="31"/>
      <c r="P3148" s="31"/>
      <c r="Q3148" s="31"/>
      <c r="R3148" s="31"/>
      <c r="S3148" s="31"/>
      <c r="T3148" s="31" t="s">
        <v>21344</v>
      </c>
      <c r="U3148" s="31" t="s">
        <v>21345</v>
      </c>
      <c r="V3148" s="31"/>
      <c r="W3148" s="31"/>
      <c r="X3148" s="31"/>
      <c r="Y3148" s="31"/>
      <c r="Z3148" s="31"/>
    </row>
    <row r="3149" ht="22.5" customHeight="1">
      <c r="A3149" s="30" t="s">
        <v>21346</v>
      </c>
      <c r="B3149" s="31" t="s">
        <v>21347</v>
      </c>
      <c r="C3149" s="33"/>
      <c r="D3149" s="31" t="s">
        <v>21348</v>
      </c>
      <c r="E3149" s="31" t="s">
        <v>21349</v>
      </c>
      <c r="F3149" s="31" t="s">
        <v>21350</v>
      </c>
      <c r="G3149" s="31" t="s">
        <v>39</v>
      </c>
      <c r="H3149" s="31" t="s">
        <v>142</v>
      </c>
      <c r="I3149" s="31" t="s">
        <v>119</v>
      </c>
      <c r="J3149" s="31" t="s">
        <v>84</v>
      </c>
      <c r="K3149" s="31" t="s">
        <v>173</v>
      </c>
      <c r="L3149" s="31" t="s">
        <v>226</v>
      </c>
      <c r="M3149" s="31" t="s">
        <v>88</v>
      </c>
      <c r="N3149" s="31" t="s">
        <v>89</v>
      </c>
      <c r="O3149" s="31"/>
      <c r="P3149" s="31" t="s">
        <v>982</v>
      </c>
      <c r="Q3149" s="31"/>
      <c r="R3149" s="31"/>
      <c r="S3149" s="31"/>
      <c r="T3149" s="31" t="s">
        <v>21351</v>
      </c>
      <c r="U3149" s="31" t="s">
        <v>21352</v>
      </c>
      <c r="V3149" s="31"/>
      <c r="W3149" s="31"/>
      <c r="X3149" s="31"/>
      <c r="Y3149" s="31"/>
      <c r="Z3149" s="31"/>
    </row>
    <row r="3150" ht="22.5" customHeight="1">
      <c r="A3150" s="30" t="s">
        <v>21353</v>
      </c>
      <c r="B3150" s="31" t="s">
        <v>21354</v>
      </c>
      <c r="C3150" s="33"/>
      <c r="D3150" s="31" t="s">
        <v>21355</v>
      </c>
      <c r="E3150" s="31" t="s">
        <v>21356</v>
      </c>
      <c r="F3150" s="31"/>
      <c r="G3150" s="31" t="s">
        <v>37</v>
      </c>
      <c r="H3150" s="31" t="s">
        <v>142</v>
      </c>
      <c r="I3150" s="31"/>
      <c r="J3150" s="31"/>
      <c r="K3150" s="31"/>
      <c r="L3150" s="31"/>
      <c r="M3150" s="31"/>
      <c r="N3150" s="31"/>
      <c r="O3150" s="31"/>
      <c r="P3150" s="31"/>
      <c r="Q3150" s="31"/>
      <c r="R3150" s="31"/>
      <c r="S3150" s="31"/>
      <c r="T3150" s="31" t="s">
        <v>21357</v>
      </c>
      <c r="U3150" s="31" t="s">
        <v>21358</v>
      </c>
      <c r="V3150" s="31"/>
      <c r="W3150" s="31"/>
      <c r="X3150" s="31"/>
      <c r="Y3150" s="31"/>
      <c r="Z3150" s="31"/>
    </row>
    <row r="3151" ht="22.5" customHeight="1">
      <c r="A3151" s="30" t="s">
        <v>21359</v>
      </c>
      <c r="B3151" s="31" t="s">
        <v>21360</v>
      </c>
      <c r="C3151" s="33"/>
      <c r="D3151" s="31" t="s">
        <v>21361</v>
      </c>
      <c r="E3151" s="31" t="s">
        <v>21362</v>
      </c>
      <c r="F3151" s="31"/>
      <c r="G3151" s="31" t="s">
        <v>23</v>
      </c>
      <c r="H3151" s="31" t="s">
        <v>142</v>
      </c>
      <c r="I3151" s="31"/>
      <c r="J3151" s="31"/>
      <c r="K3151" s="31"/>
      <c r="L3151" s="31"/>
      <c r="M3151" s="31"/>
      <c r="N3151" s="31"/>
      <c r="O3151" s="31"/>
      <c r="P3151" s="31"/>
      <c r="Q3151" s="31"/>
      <c r="R3151" s="31"/>
      <c r="S3151" s="31"/>
      <c r="T3151" s="31" t="s">
        <v>21363</v>
      </c>
      <c r="U3151" s="31" t="s">
        <v>21364</v>
      </c>
      <c r="V3151" s="31"/>
      <c r="W3151" s="31"/>
      <c r="X3151" s="31"/>
      <c r="Y3151" s="31"/>
      <c r="Z3151" s="31"/>
    </row>
    <row r="3152" ht="22.5" customHeight="1">
      <c r="A3152" s="30" t="s">
        <v>21365</v>
      </c>
      <c r="B3152" s="31" t="s">
        <v>21366</v>
      </c>
      <c r="C3152" s="33"/>
      <c r="D3152" s="31" t="s">
        <v>21367</v>
      </c>
      <c r="E3152" s="31" t="s">
        <v>21368</v>
      </c>
      <c r="F3152" s="31"/>
      <c r="G3152" s="31" t="s">
        <v>23</v>
      </c>
      <c r="H3152" s="31" t="s">
        <v>142</v>
      </c>
      <c r="I3152" s="31" t="s">
        <v>1699</v>
      </c>
      <c r="J3152" s="31" t="s">
        <v>84</v>
      </c>
      <c r="K3152" s="31" t="s">
        <v>85</v>
      </c>
      <c r="L3152" s="31" t="s">
        <v>654</v>
      </c>
      <c r="M3152" s="31" t="s">
        <v>88</v>
      </c>
      <c r="N3152" s="31" t="s">
        <v>89</v>
      </c>
      <c r="O3152" s="31"/>
      <c r="P3152" s="31" t="s">
        <v>1244</v>
      </c>
      <c r="Q3152" s="31"/>
      <c r="R3152" s="31"/>
      <c r="S3152" s="31"/>
      <c r="T3152" s="31" t="s">
        <v>21369</v>
      </c>
      <c r="U3152" s="31" t="s">
        <v>21370</v>
      </c>
      <c r="V3152" s="30" t="s">
        <v>21371</v>
      </c>
      <c r="W3152" s="31"/>
      <c r="X3152" s="31"/>
      <c r="Y3152" s="31"/>
      <c r="Z3152" s="31"/>
    </row>
    <row r="3153" ht="22.5" customHeight="1">
      <c r="A3153" s="30" t="s">
        <v>21372</v>
      </c>
      <c r="B3153" s="31" t="s">
        <v>21373</v>
      </c>
      <c r="C3153" s="33"/>
      <c r="D3153" s="31" t="s">
        <v>78</v>
      </c>
      <c r="E3153" s="31" t="s">
        <v>21374</v>
      </c>
      <c r="F3153" s="31"/>
      <c r="G3153" s="31"/>
      <c r="H3153" s="31" t="s">
        <v>82</v>
      </c>
      <c r="I3153" s="31"/>
      <c r="J3153" s="31"/>
      <c r="K3153" s="31"/>
      <c r="L3153" s="31"/>
      <c r="M3153" s="31"/>
      <c r="N3153" s="31"/>
      <c r="O3153" s="31"/>
      <c r="P3153" s="31"/>
      <c r="Q3153" s="31"/>
      <c r="R3153" s="31"/>
      <c r="S3153" s="31"/>
      <c r="T3153" s="31"/>
      <c r="U3153" s="31" t="s">
        <v>21375</v>
      </c>
      <c r="V3153" s="31"/>
      <c r="W3153" s="31"/>
      <c r="X3153" s="31"/>
      <c r="Y3153" s="31"/>
      <c r="Z3153" s="31"/>
    </row>
    <row r="3154" ht="22.5" customHeight="1">
      <c r="A3154" s="30" t="s">
        <v>21376</v>
      </c>
      <c r="B3154" s="31" t="s">
        <v>21377</v>
      </c>
      <c r="C3154" s="33"/>
      <c r="D3154" s="31" t="s">
        <v>21378</v>
      </c>
      <c r="E3154" s="31" t="s">
        <v>21379</v>
      </c>
      <c r="F3154" s="31" t="s">
        <v>21380</v>
      </c>
      <c r="G3154" s="31" t="s">
        <v>23</v>
      </c>
      <c r="H3154" s="31" t="s">
        <v>142</v>
      </c>
      <c r="I3154" s="31" t="s">
        <v>271</v>
      </c>
      <c r="J3154" s="31" t="s">
        <v>84</v>
      </c>
      <c r="K3154" s="31" t="s">
        <v>85</v>
      </c>
      <c r="L3154" s="31" t="s">
        <v>226</v>
      </c>
      <c r="M3154" s="31" t="s">
        <v>185</v>
      </c>
      <c r="N3154" s="31" t="s">
        <v>41</v>
      </c>
      <c r="O3154" s="31"/>
      <c r="P3154" s="31"/>
      <c r="Q3154" s="31"/>
      <c r="R3154" s="31"/>
      <c r="S3154" s="31" t="s">
        <v>5345</v>
      </c>
      <c r="T3154" s="31"/>
      <c r="U3154" s="31" t="s">
        <v>21381</v>
      </c>
      <c r="V3154" s="30" t="s">
        <v>21382</v>
      </c>
      <c r="W3154" s="31"/>
      <c r="X3154" s="31" t="s">
        <v>21383</v>
      </c>
      <c r="Y3154" s="31"/>
      <c r="Z3154" s="31"/>
    </row>
    <row r="3155" ht="22.5" customHeight="1">
      <c r="A3155" s="30" t="s">
        <v>21384</v>
      </c>
      <c r="B3155" s="31" t="s">
        <v>21385</v>
      </c>
      <c r="C3155" s="33"/>
      <c r="D3155" s="31" t="s">
        <v>21386</v>
      </c>
      <c r="E3155" s="31" t="s">
        <v>21387</v>
      </c>
      <c r="F3155" s="31" t="s">
        <v>21388</v>
      </c>
      <c r="G3155" s="31" t="s">
        <v>36</v>
      </c>
      <c r="H3155" s="31" t="s">
        <v>142</v>
      </c>
      <c r="I3155" s="31" t="s">
        <v>860</v>
      </c>
      <c r="J3155" s="31" t="s">
        <v>84</v>
      </c>
      <c r="K3155" s="31" t="s">
        <v>85</v>
      </c>
      <c r="L3155" s="31" t="s">
        <v>131</v>
      </c>
      <c r="M3155" s="31" t="s">
        <v>52</v>
      </c>
      <c r="N3155" s="31" t="s">
        <v>144</v>
      </c>
      <c r="O3155" s="31"/>
      <c r="P3155" s="31" t="s">
        <v>445</v>
      </c>
      <c r="Q3155" s="31"/>
      <c r="R3155" s="31" t="s">
        <v>93</v>
      </c>
      <c r="S3155" s="31" t="s">
        <v>94</v>
      </c>
      <c r="T3155" s="31" t="s">
        <v>21389</v>
      </c>
      <c r="U3155" s="31" t="s">
        <v>21390</v>
      </c>
      <c r="V3155" s="31"/>
      <c r="W3155" s="31"/>
      <c r="X3155" s="31"/>
      <c r="Y3155" s="31"/>
      <c r="Z3155" s="31"/>
    </row>
    <row r="3156" ht="22.5" customHeight="1">
      <c r="A3156" s="30" t="s">
        <v>21391</v>
      </c>
      <c r="B3156" s="31" t="s">
        <v>21392</v>
      </c>
      <c r="C3156" s="33"/>
      <c r="D3156" s="31" t="s">
        <v>21393</v>
      </c>
      <c r="E3156" s="31" t="s">
        <v>21394</v>
      </c>
      <c r="F3156" s="31" t="s">
        <v>21395</v>
      </c>
      <c r="G3156" s="31" t="s">
        <v>23</v>
      </c>
      <c r="H3156" s="31" t="s">
        <v>142</v>
      </c>
      <c r="I3156" s="31" t="s">
        <v>10674</v>
      </c>
      <c r="J3156" s="31" t="s">
        <v>84</v>
      </c>
      <c r="K3156" s="31" t="s">
        <v>173</v>
      </c>
      <c r="L3156" s="31" t="s">
        <v>226</v>
      </c>
      <c r="M3156" s="31" t="s">
        <v>542</v>
      </c>
      <c r="N3156" s="31" t="s">
        <v>210</v>
      </c>
      <c r="O3156" s="31"/>
      <c r="P3156" s="31" t="s">
        <v>2029</v>
      </c>
      <c r="Q3156" s="31"/>
      <c r="R3156" s="31" t="s">
        <v>93</v>
      </c>
      <c r="S3156" s="31" t="s">
        <v>94</v>
      </c>
      <c r="T3156" s="31" t="s">
        <v>21396</v>
      </c>
      <c r="U3156" s="31" t="s">
        <v>21397</v>
      </c>
      <c r="V3156" s="31"/>
      <c r="W3156" s="31"/>
      <c r="X3156" s="31"/>
      <c r="Y3156" s="31"/>
      <c r="Z3156" s="31"/>
    </row>
    <row r="3157" ht="22.5" customHeight="1">
      <c r="A3157" s="30" t="s">
        <v>21398</v>
      </c>
      <c r="B3157" s="31" t="s">
        <v>21399</v>
      </c>
      <c r="C3157" s="33"/>
      <c r="D3157" s="31" t="s">
        <v>21400</v>
      </c>
      <c r="E3157" s="31" t="s">
        <v>21401</v>
      </c>
      <c r="F3157" s="31"/>
      <c r="G3157" s="31" t="s">
        <v>23</v>
      </c>
      <c r="H3157" s="31" t="s">
        <v>142</v>
      </c>
      <c r="I3157" s="31" t="s">
        <v>1699</v>
      </c>
      <c r="J3157" s="31" t="s">
        <v>84</v>
      </c>
      <c r="K3157" s="31" t="s">
        <v>173</v>
      </c>
      <c r="L3157" s="31"/>
      <c r="M3157" s="31" t="s">
        <v>542</v>
      </c>
      <c r="N3157" s="31" t="s">
        <v>210</v>
      </c>
      <c r="O3157" s="31"/>
      <c r="P3157" s="31"/>
      <c r="Q3157" s="31"/>
      <c r="R3157" s="31"/>
      <c r="S3157" s="31"/>
      <c r="T3157" s="31" t="s">
        <v>21402</v>
      </c>
      <c r="U3157" s="31" t="s">
        <v>21403</v>
      </c>
      <c r="V3157" s="31"/>
      <c r="W3157" s="31"/>
      <c r="X3157" s="31"/>
      <c r="Y3157" s="31"/>
      <c r="Z3157" s="31"/>
    </row>
    <row r="3158" ht="22.5" customHeight="1">
      <c r="A3158" s="30" t="s">
        <v>21404</v>
      </c>
      <c r="B3158" s="31" t="s">
        <v>21405</v>
      </c>
      <c r="C3158" s="33"/>
      <c r="D3158" s="31" t="s">
        <v>21406</v>
      </c>
      <c r="E3158" s="31" t="s">
        <v>21407</v>
      </c>
      <c r="F3158" s="31" t="s">
        <v>21408</v>
      </c>
      <c r="G3158" s="31" t="s">
        <v>29</v>
      </c>
      <c r="H3158" s="31" t="s">
        <v>142</v>
      </c>
      <c r="I3158" s="31" t="s">
        <v>5812</v>
      </c>
      <c r="J3158" s="31" t="s">
        <v>84</v>
      </c>
      <c r="K3158" s="31" t="s">
        <v>173</v>
      </c>
      <c r="L3158" s="31" t="s">
        <v>86</v>
      </c>
      <c r="M3158" s="31" t="s">
        <v>52</v>
      </c>
      <c r="N3158" s="31" t="s">
        <v>144</v>
      </c>
      <c r="O3158" s="31"/>
      <c r="P3158" s="31" t="s">
        <v>899</v>
      </c>
      <c r="Q3158" s="31"/>
      <c r="R3158" s="31" t="s">
        <v>93</v>
      </c>
      <c r="S3158" s="31" t="s">
        <v>94</v>
      </c>
      <c r="T3158" s="31" t="s">
        <v>21409</v>
      </c>
      <c r="U3158" s="31" t="s">
        <v>21410</v>
      </c>
      <c r="V3158" s="31"/>
      <c r="W3158" s="31"/>
      <c r="X3158" s="31"/>
      <c r="Y3158" s="31"/>
      <c r="Z3158" s="31"/>
    </row>
    <row r="3159" ht="22.5" customHeight="1">
      <c r="A3159" s="30" t="s">
        <v>21411</v>
      </c>
      <c r="B3159" s="31" t="s">
        <v>21412</v>
      </c>
      <c r="C3159" s="33"/>
      <c r="D3159" s="31" t="s">
        <v>21413</v>
      </c>
      <c r="E3159" s="31" t="s">
        <v>21414</v>
      </c>
      <c r="F3159" s="31"/>
      <c r="G3159" s="31" t="s">
        <v>35</v>
      </c>
      <c r="H3159" s="31" t="s">
        <v>142</v>
      </c>
      <c r="I3159" s="31" t="s">
        <v>444</v>
      </c>
      <c r="J3159" s="31" t="s">
        <v>84</v>
      </c>
      <c r="K3159" s="31"/>
      <c r="L3159" s="31"/>
      <c r="M3159" s="31" t="s">
        <v>152</v>
      </c>
      <c r="N3159" s="31" t="s">
        <v>153</v>
      </c>
      <c r="O3159" s="31"/>
      <c r="P3159" s="31"/>
      <c r="Q3159" s="31"/>
      <c r="R3159" s="31"/>
      <c r="S3159" s="31"/>
      <c r="T3159" s="31" t="s">
        <v>21415</v>
      </c>
      <c r="U3159" s="31" t="s">
        <v>21416</v>
      </c>
      <c r="V3159" s="31"/>
      <c r="W3159" s="31"/>
      <c r="X3159" s="31"/>
      <c r="Y3159" s="31"/>
      <c r="Z3159" s="31"/>
    </row>
    <row r="3160" ht="22.5" customHeight="1">
      <c r="A3160" s="30" t="s">
        <v>21417</v>
      </c>
      <c r="B3160" s="31" t="s">
        <v>21418</v>
      </c>
      <c r="C3160" s="33"/>
      <c r="D3160" s="31" t="s">
        <v>21419</v>
      </c>
      <c r="E3160" s="31" t="s">
        <v>21420</v>
      </c>
      <c r="F3160" s="31"/>
      <c r="G3160" s="31" t="s">
        <v>42</v>
      </c>
      <c r="H3160" s="31" t="s">
        <v>142</v>
      </c>
      <c r="I3160" s="31"/>
      <c r="J3160" s="31"/>
      <c r="K3160" s="31"/>
      <c r="L3160" s="31"/>
      <c r="M3160" s="31"/>
      <c r="N3160" s="31"/>
      <c r="O3160" s="31"/>
      <c r="P3160" s="31"/>
      <c r="Q3160" s="31"/>
      <c r="R3160" s="31"/>
      <c r="S3160" s="31"/>
      <c r="T3160" s="31" t="s">
        <v>21421</v>
      </c>
      <c r="U3160" s="31" t="s">
        <v>21422</v>
      </c>
      <c r="V3160" s="31"/>
      <c r="W3160" s="31"/>
      <c r="X3160" s="31"/>
      <c r="Y3160" s="31"/>
      <c r="Z3160" s="31"/>
    </row>
    <row r="3161" ht="22.5" customHeight="1">
      <c r="A3161" s="30" t="s">
        <v>21423</v>
      </c>
      <c r="B3161" s="31" t="s">
        <v>21424</v>
      </c>
      <c r="C3161" s="33"/>
      <c r="D3161" s="31" t="s">
        <v>21425</v>
      </c>
      <c r="E3161" s="31" t="s">
        <v>21426</v>
      </c>
      <c r="F3161" s="31"/>
      <c r="G3161" s="31" t="s">
        <v>38</v>
      </c>
      <c r="H3161" s="31" t="s">
        <v>142</v>
      </c>
      <c r="I3161" s="31" t="s">
        <v>860</v>
      </c>
      <c r="J3161" s="31" t="s">
        <v>84</v>
      </c>
      <c r="K3161" s="31"/>
      <c r="L3161" s="31"/>
      <c r="M3161" s="31" t="s">
        <v>88</v>
      </c>
      <c r="N3161" s="31" t="s">
        <v>89</v>
      </c>
      <c r="O3161" s="31"/>
      <c r="P3161" s="31"/>
      <c r="Q3161" s="31"/>
      <c r="R3161" s="31"/>
      <c r="S3161" s="31"/>
      <c r="T3161" s="31" t="s">
        <v>21427</v>
      </c>
      <c r="U3161" s="31" t="s">
        <v>21428</v>
      </c>
      <c r="V3161" s="31"/>
      <c r="W3161" s="31"/>
      <c r="X3161" s="31"/>
      <c r="Y3161" s="31"/>
      <c r="Z3161" s="31"/>
    </row>
    <row r="3162" ht="22.5" customHeight="1">
      <c r="A3162" s="30" t="s">
        <v>21429</v>
      </c>
      <c r="B3162" s="31" t="s">
        <v>21430</v>
      </c>
      <c r="C3162" s="33"/>
      <c r="D3162" s="31" t="s">
        <v>21431</v>
      </c>
      <c r="E3162" s="31" t="s">
        <v>21432</v>
      </c>
      <c r="F3162" s="31" t="s">
        <v>21433</v>
      </c>
      <c r="G3162" s="31" t="s">
        <v>38</v>
      </c>
      <c r="H3162" s="31" t="s">
        <v>142</v>
      </c>
      <c r="I3162" s="31" t="s">
        <v>6959</v>
      </c>
      <c r="J3162" s="31" t="s">
        <v>84</v>
      </c>
      <c r="K3162" s="31" t="s">
        <v>173</v>
      </c>
      <c r="L3162" s="31" t="s">
        <v>131</v>
      </c>
      <c r="M3162" s="39" t="s">
        <v>227</v>
      </c>
      <c r="N3162" s="39" t="s">
        <v>228</v>
      </c>
      <c r="O3162" s="31" t="s">
        <v>21434</v>
      </c>
      <c r="P3162" s="31"/>
      <c r="Q3162" s="31"/>
      <c r="R3162" s="31" t="s">
        <v>93</v>
      </c>
      <c r="S3162" s="31" t="s">
        <v>231</v>
      </c>
      <c r="T3162" s="31" t="s">
        <v>21435</v>
      </c>
      <c r="U3162" s="31" t="s">
        <v>21436</v>
      </c>
      <c r="V3162" s="31"/>
      <c r="W3162" s="31"/>
      <c r="X3162" s="31"/>
      <c r="Y3162" s="31"/>
      <c r="Z3162" s="31"/>
    </row>
    <row r="3163" ht="22.5" customHeight="1">
      <c r="A3163" s="30" t="s">
        <v>21437</v>
      </c>
      <c r="B3163" s="31" t="s">
        <v>21438</v>
      </c>
      <c r="C3163" s="33"/>
      <c r="D3163" s="31" t="s">
        <v>21439</v>
      </c>
      <c r="E3163" s="31" t="s">
        <v>21440</v>
      </c>
      <c r="F3163" s="31" t="s">
        <v>21441</v>
      </c>
      <c r="G3163" s="31" t="s">
        <v>38</v>
      </c>
      <c r="H3163" s="31" t="s">
        <v>142</v>
      </c>
      <c r="I3163" s="31" t="s">
        <v>860</v>
      </c>
      <c r="J3163" s="31" t="s">
        <v>84</v>
      </c>
      <c r="K3163" s="31" t="s">
        <v>173</v>
      </c>
      <c r="L3163" s="31" t="s">
        <v>226</v>
      </c>
      <c r="M3163" s="31" t="s">
        <v>88</v>
      </c>
      <c r="N3163" s="31" t="s">
        <v>89</v>
      </c>
      <c r="O3163" s="31" t="s">
        <v>21442</v>
      </c>
      <c r="P3163" s="31"/>
      <c r="Q3163" s="31"/>
      <c r="R3163" s="31" t="s">
        <v>93</v>
      </c>
      <c r="S3163" s="31" t="s">
        <v>231</v>
      </c>
      <c r="T3163" s="31" t="s">
        <v>21443</v>
      </c>
      <c r="U3163" s="31" t="s">
        <v>21444</v>
      </c>
      <c r="V3163" s="31"/>
      <c r="W3163" s="31"/>
      <c r="X3163" s="31"/>
      <c r="Y3163" s="31"/>
      <c r="Z3163" s="31"/>
    </row>
    <row r="3164" ht="22.5" customHeight="1">
      <c r="A3164" s="30" t="s">
        <v>21445</v>
      </c>
      <c r="B3164" s="31" t="s">
        <v>21446</v>
      </c>
      <c r="C3164" s="33"/>
      <c r="D3164" s="31" t="s">
        <v>21447</v>
      </c>
      <c r="E3164" s="31" t="s">
        <v>21448</v>
      </c>
      <c r="F3164" s="31"/>
      <c r="G3164" s="31" t="s">
        <v>39</v>
      </c>
      <c r="H3164" s="31" t="s">
        <v>142</v>
      </c>
      <c r="I3164" s="31" t="s">
        <v>1645</v>
      </c>
      <c r="J3164" s="31" t="s">
        <v>84</v>
      </c>
      <c r="K3164" s="31" t="s">
        <v>107</v>
      </c>
      <c r="L3164" s="31" t="s">
        <v>280</v>
      </c>
      <c r="M3164" s="31" t="s">
        <v>120</v>
      </c>
      <c r="N3164" s="31" t="s">
        <v>88</v>
      </c>
      <c r="O3164" s="31" t="s">
        <v>21449</v>
      </c>
      <c r="P3164" s="31" t="s">
        <v>2938</v>
      </c>
      <c r="Q3164" s="30" t="s">
        <v>21450</v>
      </c>
      <c r="R3164" s="31" t="s">
        <v>93</v>
      </c>
      <c r="S3164" s="31" t="s">
        <v>7105</v>
      </c>
      <c r="T3164" s="31" t="s">
        <v>21451</v>
      </c>
      <c r="U3164" s="31" t="s">
        <v>21452</v>
      </c>
      <c r="V3164" s="30" t="s">
        <v>21453</v>
      </c>
      <c r="W3164" s="31"/>
      <c r="X3164" s="31"/>
      <c r="Y3164" s="31"/>
      <c r="Z3164" s="31"/>
    </row>
    <row r="3165" ht="22.5" customHeight="1">
      <c r="A3165" s="30" t="s">
        <v>21454</v>
      </c>
      <c r="B3165" s="31" t="s">
        <v>8497</v>
      </c>
      <c r="C3165" s="33"/>
      <c r="D3165" s="31" t="s">
        <v>21455</v>
      </c>
      <c r="E3165" s="31" t="s">
        <v>21456</v>
      </c>
      <c r="F3165" s="31" t="s">
        <v>21457</v>
      </c>
      <c r="G3165" s="31" t="s">
        <v>38</v>
      </c>
      <c r="H3165" s="31" t="s">
        <v>142</v>
      </c>
      <c r="I3165" s="31" t="s">
        <v>686</v>
      </c>
      <c r="J3165" s="31" t="s">
        <v>84</v>
      </c>
      <c r="K3165" s="31" t="s">
        <v>85</v>
      </c>
      <c r="L3165" s="31" t="s">
        <v>280</v>
      </c>
      <c r="M3165" s="39" t="s">
        <v>228</v>
      </c>
      <c r="N3165" s="31" t="s">
        <v>185</v>
      </c>
      <c r="O3165" s="31" t="s">
        <v>21458</v>
      </c>
      <c r="P3165" s="31" t="s">
        <v>3310</v>
      </c>
      <c r="Q3165" s="31"/>
      <c r="R3165" s="31" t="s">
        <v>93</v>
      </c>
      <c r="S3165" s="31" t="s">
        <v>231</v>
      </c>
      <c r="T3165" s="31" t="s">
        <v>21459</v>
      </c>
      <c r="U3165" s="31" t="s">
        <v>21460</v>
      </c>
      <c r="V3165" s="31"/>
      <c r="W3165" s="31"/>
      <c r="X3165" s="31"/>
      <c r="Y3165" s="31"/>
      <c r="Z3165" s="31"/>
    </row>
    <row r="3166" ht="22.5" customHeight="1">
      <c r="A3166" s="30" t="s">
        <v>21461</v>
      </c>
      <c r="B3166" s="39" t="s">
        <v>21462</v>
      </c>
      <c r="C3166" s="33"/>
      <c r="D3166" s="31" t="s">
        <v>21463</v>
      </c>
      <c r="E3166" s="31" t="s">
        <v>21464</v>
      </c>
      <c r="F3166" s="31"/>
      <c r="G3166" s="31" t="s">
        <v>38</v>
      </c>
      <c r="H3166" s="31" t="s">
        <v>142</v>
      </c>
      <c r="I3166" s="31" t="s">
        <v>291</v>
      </c>
      <c r="J3166" s="31" t="s">
        <v>84</v>
      </c>
      <c r="K3166" s="31"/>
      <c r="L3166" s="31"/>
      <c r="M3166" s="39" t="s">
        <v>227</v>
      </c>
      <c r="N3166" s="39" t="s">
        <v>228</v>
      </c>
      <c r="O3166" s="31"/>
      <c r="P3166" s="31"/>
      <c r="Q3166" s="31"/>
      <c r="R3166" s="31"/>
      <c r="S3166" s="31"/>
      <c r="T3166" s="31" t="s">
        <v>21465</v>
      </c>
      <c r="U3166" s="31" t="s">
        <v>21466</v>
      </c>
      <c r="V3166" s="31"/>
      <c r="W3166" s="31"/>
      <c r="X3166" s="31"/>
      <c r="Y3166" s="31"/>
      <c r="Z3166" s="31"/>
    </row>
    <row r="3167" ht="22.5" customHeight="1">
      <c r="A3167" s="30" t="s">
        <v>21467</v>
      </c>
      <c r="B3167" s="39" t="s">
        <v>21468</v>
      </c>
      <c r="C3167" s="33"/>
      <c r="D3167" s="31" t="s">
        <v>21469</v>
      </c>
      <c r="E3167" s="31" t="s">
        <v>21470</v>
      </c>
      <c r="F3167" s="31" t="s">
        <v>21471</v>
      </c>
      <c r="G3167" s="31" t="s">
        <v>38</v>
      </c>
      <c r="H3167" s="31" t="s">
        <v>142</v>
      </c>
      <c r="I3167" s="31" t="s">
        <v>119</v>
      </c>
      <c r="J3167" s="31" t="s">
        <v>84</v>
      </c>
      <c r="K3167" s="31" t="s">
        <v>173</v>
      </c>
      <c r="L3167" s="31" t="s">
        <v>280</v>
      </c>
      <c r="M3167" s="39" t="s">
        <v>227</v>
      </c>
      <c r="N3167" s="39" t="s">
        <v>228</v>
      </c>
      <c r="O3167" s="31"/>
      <c r="P3167" s="31"/>
      <c r="Q3167" s="31"/>
      <c r="R3167" s="31" t="s">
        <v>93</v>
      </c>
      <c r="S3167" s="31" t="s">
        <v>94</v>
      </c>
      <c r="T3167" s="31" t="s">
        <v>21472</v>
      </c>
      <c r="U3167" s="31" t="s">
        <v>21466</v>
      </c>
      <c r="V3167" s="31"/>
      <c r="W3167" s="31"/>
      <c r="X3167" s="31"/>
      <c r="Y3167" s="31"/>
      <c r="Z3167" s="31"/>
    </row>
    <row r="3168" ht="22.5" customHeight="1">
      <c r="A3168" s="30" t="s">
        <v>21473</v>
      </c>
      <c r="B3168" s="31" t="s">
        <v>21474</v>
      </c>
      <c r="C3168" s="33"/>
      <c r="D3168" s="31" t="s">
        <v>21475</v>
      </c>
      <c r="E3168" s="31" t="s">
        <v>21476</v>
      </c>
      <c r="F3168" s="31" t="s">
        <v>21477</v>
      </c>
      <c r="G3168" s="31" t="s">
        <v>38</v>
      </c>
      <c r="H3168" s="31" t="s">
        <v>142</v>
      </c>
      <c r="I3168" s="31" t="s">
        <v>20649</v>
      </c>
      <c r="J3168" s="31" t="s">
        <v>84</v>
      </c>
      <c r="K3168" s="31" t="s">
        <v>107</v>
      </c>
      <c r="L3168" s="31" t="s">
        <v>280</v>
      </c>
      <c r="M3168" s="31" t="s">
        <v>576</v>
      </c>
      <c r="N3168" s="31" t="s">
        <v>602</v>
      </c>
      <c r="O3168" s="31"/>
      <c r="P3168" s="31" t="s">
        <v>3013</v>
      </c>
      <c r="Q3168" s="30" t="s">
        <v>21478</v>
      </c>
      <c r="R3168" s="31" t="s">
        <v>93</v>
      </c>
      <c r="S3168" s="31" t="s">
        <v>1947</v>
      </c>
      <c r="T3168" s="31" t="s">
        <v>21479</v>
      </c>
      <c r="U3168" s="31" t="s">
        <v>21480</v>
      </c>
      <c r="V3168" s="31"/>
      <c r="W3168" s="31"/>
      <c r="X3168" s="31"/>
      <c r="Y3168" s="31"/>
      <c r="Z3168" s="31"/>
    </row>
    <row r="3169" ht="22.5" customHeight="1">
      <c r="A3169" s="30" t="s">
        <v>21481</v>
      </c>
      <c r="B3169" s="31" t="s">
        <v>21482</v>
      </c>
      <c r="C3169" s="33"/>
      <c r="D3169" s="31" t="s">
        <v>21483</v>
      </c>
      <c r="E3169" s="31" t="s">
        <v>21484</v>
      </c>
      <c r="F3169" s="31"/>
      <c r="G3169" s="31" t="s">
        <v>38</v>
      </c>
      <c r="H3169" s="31" t="s">
        <v>142</v>
      </c>
      <c r="I3169" s="31" t="s">
        <v>119</v>
      </c>
      <c r="J3169" s="31" t="s">
        <v>84</v>
      </c>
      <c r="K3169" s="31"/>
      <c r="L3169" s="31"/>
      <c r="M3169" s="31" t="s">
        <v>41</v>
      </c>
      <c r="N3169" s="31" t="s">
        <v>120</v>
      </c>
      <c r="O3169" s="31"/>
      <c r="P3169" s="31"/>
      <c r="Q3169" s="31"/>
      <c r="R3169" s="31"/>
      <c r="S3169" s="31"/>
      <c r="T3169" s="31" t="s">
        <v>21485</v>
      </c>
      <c r="U3169" s="31" t="s">
        <v>21486</v>
      </c>
      <c r="V3169" s="31"/>
      <c r="W3169" s="31"/>
      <c r="X3169" s="31"/>
      <c r="Y3169" s="31"/>
      <c r="Z3169" s="31"/>
    </row>
    <row r="3170" ht="22.5" customHeight="1">
      <c r="A3170" s="30" t="s">
        <v>21487</v>
      </c>
      <c r="B3170" s="31" t="s">
        <v>21488</v>
      </c>
      <c r="C3170" s="33"/>
      <c r="D3170" s="31" t="s">
        <v>21489</v>
      </c>
      <c r="E3170" s="31" t="s">
        <v>21490</v>
      </c>
      <c r="F3170" s="31" t="s">
        <v>21491</v>
      </c>
      <c r="G3170" s="31" t="s">
        <v>38</v>
      </c>
      <c r="H3170" s="31" t="s">
        <v>142</v>
      </c>
      <c r="I3170" s="31" t="s">
        <v>319</v>
      </c>
      <c r="J3170" s="31" t="s">
        <v>84</v>
      </c>
      <c r="K3170" s="31" t="s">
        <v>173</v>
      </c>
      <c r="L3170" s="31" t="s">
        <v>280</v>
      </c>
      <c r="M3170" s="31" t="s">
        <v>41</v>
      </c>
      <c r="N3170" s="31" t="s">
        <v>120</v>
      </c>
      <c r="O3170" s="31"/>
      <c r="P3170" s="31" t="s">
        <v>2549</v>
      </c>
      <c r="Q3170" s="31"/>
      <c r="R3170" s="31" t="s">
        <v>93</v>
      </c>
      <c r="S3170" s="31" t="s">
        <v>94</v>
      </c>
      <c r="T3170" s="31" t="s">
        <v>21492</v>
      </c>
      <c r="U3170" s="31" t="s">
        <v>21493</v>
      </c>
      <c r="V3170" s="31"/>
      <c r="W3170" s="31"/>
      <c r="X3170" s="31"/>
      <c r="Y3170" s="31"/>
      <c r="Z3170" s="31"/>
    </row>
    <row r="3171" ht="22.5" customHeight="1">
      <c r="A3171" s="30" t="s">
        <v>21494</v>
      </c>
      <c r="B3171" s="31" t="s">
        <v>21495</v>
      </c>
      <c r="C3171" s="33"/>
      <c r="D3171" s="31" t="s">
        <v>21496</v>
      </c>
      <c r="E3171" s="31" t="s">
        <v>21497</v>
      </c>
      <c r="F3171" s="31"/>
      <c r="G3171" s="31" t="s">
        <v>96</v>
      </c>
      <c r="H3171" s="31" t="s">
        <v>142</v>
      </c>
      <c r="I3171" s="31" t="s">
        <v>9614</v>
      </c>
      <c r="J3171" s="31" t="s">
        <v>84</v>
      </c>
      <c r="K3171" s="31" t="s">
        <v>85</v>
      </c>
      <c r="L3171" s="31" t="s">
        <v>86</v>
      </c>
      <c r="M3171" s="31" t="s">
        <v>210</v>
      </c>
      <c r="N3171" s="31" t="s">
        <v>152</v>
      </c>
      <c r="O3171" s="31"/>
      <c r="P3171" s="31" t="s">
        <v>831</v>
      </c>
      <c r="Q3171" s="31"/>
      <c r="R3171" s="31"/>
      <c r="S3171" s="31"/>
      <c r="T3171" s="31" t="s">
        <v>21498</v>
      </c>
      <c r="U3171" s="31" t="s">
        <v>21499</v>
      </c>
      <c r="V3171" s="30" t="s">
        <v>21500</v>
      </c>
      <c r="W3171" s="31"/>
      <c r="X3171" s="31"/>
      <c r="Y3171" s="31"/>
      <c r="Z3171" s="31"/>
    </row>
    <row r="3172" ht="22.5" customHeight="1">
      <c r="A3172" s="30" t="s">
        <v>21501</v>
      </c>
      <c r="B3172" s="39" t="s">
        <v>21502</v>
      </c>
      <c r="C3172" s="33"/>
      <c r="D3172" s="31" t="s">
        <v>21503</v>
      </c>
      <c r="E3172" s="31" t="s">
        <v>21504</v>
      </c>
      <c r="F3172" s="30" t="s">
        <v>21505</v>
      </c>
      <c r="G3172" s="31" t="s">
        <v>38</v>
      </c>
      <c r="H3172" s="31" t="s">
        <v>142</v>
      </c>
      <c r="I3172" s="31" t="s">
        <v>291</v>
      </c>
      <c r="J3172" s="31" t="s">
        <v>84</v>
      </c>
      <c r="K3172" s="31" t="s">
        <v>173</v>
      </c>
      <c r="L3172" s="31" t="s">
        <v>131</v>
      </c>
      <c r="M3172" s="31" t="s">
        <v>152</v>
      </c>
      <c r="N3172" s="31" t="s">
        <v>153</v>
      </c>
      <c r="O3172" s="31"/>
      <c r="P3172" s="31" t="s">
        <v>436</v>
      </c>
      <c r="Q3172" s="30" t="s">
        <v>21506</v>
      </c>
      <c r="R3172" s="31" t="s">
        <v>93</v>
      </c>
      <c r="S3172" s="31" t="s">
        <v>1947</v>
      </c>
      <c r="T3172" s="31" t="s">
        <v>21507</v>
      </c>
      <c r="U3172" s="31" t="s">
        <v>21508</v>
      </c>
      <c r="V3172" s="31"/>
      <c r="W3172" s="31"/>
      <c r="X3172" s="31"/>
      <c r="Y3172" s="31"/>
      <c r="Z3172" s="31"/>
    </row>
    <row r="3173" ht="22.5" customHeight="1">
      <c r="A3173" s="30" t="s">
        <v>21509</v>
      </c>
      <c r="B3173" s="39" t="s">
        <v>21510</v>
      </c>
      <c r="C3173" s="33"/>
      <c r="D3173" s="31" t="s">
        <v>21511</v>
      </c>
      <c r="E3173" s="31" t="s">
        <v>21512</v>
      </c>
      <c r="F3173" s="31" t="s">
        <v>21513</v>
      </c>
      <c r="G3173" s="31" t="s">
        <v>38</v>
      </c>
      <c r="H3173" s="31" t="s">
        <v>142</v>
      </c>
      <c r="I3173" s="31" t="s">
        <v>143</v>
      </c>
      <c r="J3173" s="31" t="s">
        <v>84</v>
      </c>
      <c r="K3173" s="31" t="s">
        <v>85</v>
      </c>
      <c r="L3173" s="31" t="s">
        <v>280</v>
      </c>
      <c r="M3173" s="31" t="s">
        <v>52</v>
      </c>
      <c r="N3173" s="31" t="s">
        <v>144</v>
      </c>
      <c r="O3173" s="31"/>
      <c r="P3173" s="31" t="s">
        <v>361</v>
      </c>
      <c r="Q3173" s="31"/>
      <c r="R3173" s="31" t="s">
        <v>93</v>
      </c>
      <c r="S3173" s="31" t="s">
        <v>94</v>
      </c>
      <c r="T3173" s="31" t="s">
        <v>21514</v>
      </c>
      <c r="U3173" s="31" t="s">
        <v>21508</v>
      </c>
      <c r="V3173" s="31"/>
      <c r="W3173" s="31"/>
      <c r="X3173" s="31"/>
      <c r="Y3173" s="31"/>
      <c r="Z3173" s="31"/>
    </row>
    <row r="3174" ht="22.5" customHeight="1">
      <c r="A3174" s="30" t="s">
        <v>21515</v>
      </c>
      <c r="B3174" s="39" t="s">
        <v>21516</v>
      </c>
      <c r="C3174" s="33"/>
      <c r="D3174" s="31" t="s">
        <v>21517</v>
      </c>
      <c r="E3174" s="31" t="s">
        <v>21518</v>
      </c>
      <c r="F3174" s="31"/>
      <c r="G3174" s="31" t="s">
        <v>39</v>
      </c>
      <c r="H3174" s="31" t="s">
        <v>142</v>
      </c>
      <c r="I3174" s="31" t="s">
        <v>725</v>
      </c>
      <c r="J3174" s="31" t="s">
        <v>84</v>
      </c>
      <c r="K3174" s="31" t="s">
        <v>107</v>
      </c>
      <c r="L3174" s="31" t="s">
        <v>86</v>
      </c>
      <c r="M3174" s="31" t="s">
        <v>41</v>
      </c>
      <c r="N3174" s="31" t="s">
        <v>120</v>
      </c>
      <c r="O3174" s="31"/>
      <c r="P3174" s="31" t="s">
        <v>399</v>
      </c>
      <c r="Q3174" s="31"/>
      <c r="R3174" s="31" t="s">
        <v>93</v>
      </c>
      <c r="S3174" s="31" t="s">
        <v>94</v>
      </c>
      <c r="T3174" s="31" t="s">
        <v>21519</v>
      </c>
      <c r="U3174" s="31" t="s">
        <v>21508</v>
      </c>
      <c r="V3174" s="30" t="s">
        <v>21520</v>
      </c>
      <c r="W3174" s="31"/>
      <c r="X3174" s="31"/>
      <c r="Y3174" s="31"/>
      <c r="Z3174" s="31"/>
    </row>
    <row r="3175" ht="22.5" customHeight="1">
      <c r="A3175" s="30" t="s">
        <v>21521</v>
      </c>
      <c r="B3175" s="31" t="s">
        <v>21522</v>
      </c>
      <c r="C3175" s="33"/>
      <c r="D3175" s="31" t="s">
        <v>21523</v>
      </c>
      <c r="E3175" s="31" t="s">
        <v>21524</v>
      </c>
      <c r="F3175" s="31" t="s">
        <v>21525</v>
      </c>
      <c r="G3175" s="31" t="s">
        <v>38</v>
      </c>
      <c r="H3175" s="31" t="s">
        <v>142</v>
      </c>
      <c r="I3175" s="31" t="s">
        <v>119</v>
      </c>
      <c r="J3175" s="31" t="s">
        <v>84</v>
      </c>
      <c r="K3175" s="31" t="s">
        <v>173</v>
      </c>
      <c r="L3175" s="31" t="s">
        <v>226</v>
      </c>
      <c r="M3175" s="31" t="s">
        <v>88</v>
      </c>
      <c r="N3175" s="31" t="s">
        <v>89</v>
      </c>
      <c r="O3175" s="31"/>
      <c r="P3175" s="31"/>
      <c r="Q3175" s="31"/>
      <c r="R3175" s="31" t="s">
        <v>93</v>
      </c>
      <c r="S3175" s="31" t="s">
        <v>94</v>
      </c>
      <c r="T3175" s="31" t="s">
        <v>21526</v>
      </c>
      <c r="U3175" s="31" t="s">
        <v>21527</v>
      </c>
      <c r="V3175" s="31"/>
      <c r="W3175" s="31"/>
      <c r="X3175" s="31"/>
      <c r="Y3175" s="31"/>
      <c r="Z3175" s="31"/>
    </row>
    <row r="3176" ht="22.5" customHeight="1">
      <c r="A3176" s="30" t="s">
        <v>21528</v>
      </c>
      <c r="B3176" s="31" t="s">
        <v>21529</v>
      </c>
      <c r="C3176" s="33"/>
      <c r="D3176" s="31" t="s">
        <v>21530</v>
      </c>
      <c r="E3176" s="31" t="s">
        <v>21531</v>
      </c>
      <c r="F3176" s="31"/>
      <c r="G3176" s="31" t="s">
        <v>38</v>
      </c>
      <c r="H3176" s="31" t="s">
        <v>142</v>
      </c>
      <c r="I3176" s="31" t="s">
        <v>271</v>
      </c>
      <c r="J3176" s="31" t="s">
        <v>84</v>
      </c>
      <c r="K3176" s="31"/>
      <c r="L3176" s="31"/>
      <c r="M3176" s="31" t="s">
        <v>88</v>
      </c>
      <c r="N3176" s="31" t="s">
        <v>89</v>
      </c>
      <c r="O3176" s="31"/>
      <c r="P3176" s="31"/>
      <c r="Q3176" s="31"/>
      <c r="R3176" s="31"/>
      <c r="S3176" s="31"/>
      <c r="T3176" s="31" t="s">
        <v>21532</v>
      </c>
      <c r="U3176" s="31" t="s">
        <v>21533</v>
      </c>
      <c r="V3176" s="31"/>
      <c r="W3176" s="31"/>
      <c r="X3176" s="31"/>
      <c r="Y3176" s="31"/>
      <c r="Z3176" s="31"/>
    </row>
    <row r="3177" ht="22.5" customHeight="1">
      <c r="A3177" s="30" t="s">
        <v>21534</v>
      </c>
      <c r="B3177" s="31" t="s">
        <v>21535</v>
      </c>
      <c r="C3177" s="33"/>
      <c r="D3177" s="31" t="s">
        <v>21536</v>
      </c>
      <c r="E3177" s="31" t="s">
        <v>21537</v>
      </c>
      <c r="F3177" s="31"/>
      <c r="G3177" s="31" t="s">
        <v>2046</v>
      </c>
      <c r="H3177" s="31" t="s">
        <v>142</v>
      </c>
      <c r="I3177" s="31" t="s">
        <v>19346</v>
      </c>
      <c r="J3177" s="31" t="s">
        <v>84</v>
      </c>
      <c r="K3177" s="31"/>
      <c r="L3177" s="31"/>
      <c r="M3177" s="39" t="s">
        <v>227</v>
      </c>
      <c r="N3177" s="39" t="s">
        <v>228</v>
      </c>
      <c r="O3177" s="31"/>
      <c r="P3177" s="31"/>
      <c r="Q3177" s="31"/>
      <c r="R3177" s="31"/>
      <c r="S3177" s="31"/>
      <c r="T3177" s="31" t="s">
        <v>21538</v>
      </c>
      <c r="U3177" s="31" t="s">
        <v>21539</v>
      </c>
      <c r="V3177" s="31"/>
      <c r="W3177" s="31"/>
      <c r="X3177" s="31"/>
      <c r="Y3177" s="31"/>
      <c r="Z3177" s="31"/>
    </row>
    <row r="3178" ht="22.5" customHeight="1">
      <c r="A3178" s="30" t="s">
        <v>21540</v>
      </c>
      <c r="B3178" s="31" t="s">
        <v>21541</v>
      </c>
      <c r="C3178" s="33"/>
      <c r="D3178" s="31" t="s">
        <v>21542</v>
      </c>
      <c r="E3178" s="31" t="s">
        <v>21543</v>
      </c>
      <c r="F3178" s="31"/>
      <c r="G3178" s="31" t="s">
        <v>39</v>
      </c>
      <c r="H3178" s="31" t="s">
        <v>142</v>
      </c>
      <c r="I3178" s="31" t="s">
        <v>850</v>
      </c>
      <c r="J3178" s="31" t="s">
        <v>84</v>
      </c>
      <c r="K3178" s="31"/>
      <c r="L3178" s="31"/>
      <c r="M3178" s="31" t="s">
        <v>542</v>
      </c>
      <c r="N3178" s="31" t="s">
        <v>210</v>
      </c>
      <c r="O3178" s="31"/>
      <c r="P3178" s="31"/>
      <c r="Q3178" s="31"/>
      <c r="R3178" s="31"/>
      <c r="S3178" s="31"/>
      <c r="T3178" s="31" t="s">
        <v>21544</v>
      </c>
      <c r="U3178" s="31" t="s">
        <v>21545</v>
      </c>
      <c r="V3178" s="31"/>
      <c r="W3178" s="31"/>
      <c r="X3178" s="31"/>
      <c r="Y3178" s="31"/>
      <c r="Z3178" s="31"/>
    </row>
    <row r="3179" ht="22.5" customHeight="1">
      <c r="A3179" s="30" t="s">
        <v>21546</v>
      </c>
      <c r="B3179" s="31" t="s">
        <v>21547</v>
      </c>
      <c r="C3179" s="33"/>
      <c r="D3179" s="31" t="s">
        <v>21548</v>
      </c>
      <c r="E3179" s="31" t="s">
        <v>21549</v>
      </c>
      <c r="F3179" s="31"/>
      <c r="G3179" s="31" t="s">
        <v>38</v>
      </c>
      <c r="H3179" s="31" t="s">
        <v>142</v>
      </c>
      <c r="I3179" s="31"/>
      <c r="J3179" s="31"/>
      <c r="K3179" s="31"/>
      <c r="L3179" s="31"/>
      <c r="M3179" s="31"/>
      <c r="N3179" s="31"/>
      <c r="O3179" s="31"/>
      <c r="P3179" s="31"/>
      <c r="Q3179" s="31"/>
      <c r="R3179" s="31"/>
      <c r="S3179" s="31"/>
      <c r="T3179" s="31" t="s">
        <v>21550</v>
      </c>
      <c r="U3179" s="31" t="s">
        <v>21551</v>
      </c>
      <c r="V3179" s="31"/>
      <c r="W3179" s="31"/>
      <c r="X3179" s="31"/>
      <c r="Y3179" s="31"/>
      <c r="Z3179" s="31"/>
    </row>
    <row r="3180" ht="22.5" customHeight="1">
      <c r="A3180" s="30" t="s">
        <v>21552</v>
      </c>
      <c r="B3180" s="31" t="s">
        <v>21553</v>
      </c>
      <c r="C3180" s="33"/>
      <c r="D3180" s="31" t="s">
        <v>21554</v>
      </c>
      <c r="E3180" s="31" t="s">
        <v>21555</v>
      </c>
      <c r="F3180" s="31" t="s">
        <v>21556</v>
      </c>
      <c r="G3180" s="31" t="s">
        <v>38</v>
      </c>
      <c r="H3180" s="31" t="s">
        <v>142</v>
      </c>
      <c r="I3180" s="31" t="s">
        <v>1722</v>
      </c>
      <c r="J3180" s="31" t="s">
        <v>84</v>
      </c>
      <c r="K3180" s="31" t="s">
        <v>85</v>
      </c>
      <c r="L3180" s="31" t="s">
        <v>86</v>
      </c>
      <c r="M3180" s="31" t="s">
        <v>41</v>
      </c>
      <c r="N3180" s="31" t="s">
        <v>120</v>
      </c>
      <c r="O3180" s="31"/>
      <c r="P3180" s="31"/>
      <c r="Q3180" s="31"/>
      <c r="R3180" s="31" t="s">
        <v>93</v>
      </c>
      <c r="S3180" s="31" t="s">
        <v>94</v>
      </c>
      <c r="T3180" s="31" t="s">
        <v>21557</v>
      </c>
      <c r="U3180" s="31" t="s">
        <v>21558</v>
      </c>
      <c r="V3180" s="31"/>
      <c r="W3180" s="31"/>
      <c r="X3180" s="31"/>
      <c r="Y3180" s="31"/>
      <c r="Z3180" s="31"/>
    </row>
    <row r="3181" ht="22.5" customHeight="1">
      <c r="A3181" s="30" t="s">
        <v>21559</v>
      </c>
      <c r="B3181" s="31" t="s">
        <v>655</v>
      </c>
      <c r="C3181" s="33"/>
      <c r="D3181" s="31" t="s">
        <v>21560</v>
      </c>
      <c r="E3181" s="31" t="s">
        <v>21561</v>
      </c>
      <c r="F3181" s="31" t="s">
        <v>21562</v>
      </c>
      <c r="G3181" s="31" t="s">
        <v>38</v>
      </c>
      <c r="H3181" s="31" t="s">
        <v>142</v>
      </c>
      <c r="I3181" s="31" t="s">
        <v>4245</v>
      </c>
      <c r="J3181" s="31" t="s">
        <v>84</v>
      </c>
      <c r="K3181" s="31" t="s">
        <v>173</v>
      </c>
      <c r="L3181" s="31" t="s">
        <v>226</v>
      </c>
      <c r="M3181" s="31" t="s">
        <v>88</v>
      </c>
      <c r="N3181" s="31" t="s">
        <v>89</v>
      </c>
      <c r="O3181" s="31" t="s">
        <v>21563</v>
      </c>
      <c r="P3181" s="31" t="s">
        <v>399</v>
      </c>
      <c r="Q3181" s="31"/>
      <c r="R3181" s="31" t="s">
        <v>93</v>
      </c>
      <c r="S3181" s="31" t="s">
        <v>231</v>
      </c>
      <c r="T3181" s="31" t="s">
        <v>21564</v>
      </c>
      <c r="U3181" s="31" t="s">
        <v>21565</v>
      </c>
      <c r="V3181" s="31"/>
      <c r="W3181" s="31"/>
      <c r="X3181" s="31"/>
      <c r="Y3181" s="31"/>
      <c r="Z3181" s="31"/>
    </row>
    <row r="3182" ht="22.5" customHeight="1">
      <c r="A3182" s="30" t="s">
        <v>21566</v>
      </c>
      <c r="B3182" s="31" t="s">
        <v>21567</v>
      </c>
      <c r="C3182" s="33"/>
      <c r="D3182" s="31" t="s">
        <v>21568</v>
      </c>
      <c r="E3182" s="31" t="s">
        <v>21569</v>
      </c>
      <c r="F3182" s="31"/>
      <c r="G3182" s="31" t="s">
        <v>38</v>
      </c>
      <c r="H3182" s="31" t="s">
        <v>142</v>
      </c>
      <c r="I3182" s="31" t="s">
        <v>291</v>
      </c>
      <c r="J3182" s="31" t="s">
        <v>84</v>
      </c>
      <c r="K3182" s="31"/>
      <c r="L3182" s="31"/>
      <c r="M3182" s="31" t="s">
        <v>108</v>
      </c>
      <c r="N3182" s="31" t="s">
        <v>101</v>
      </c>
      <c r="O3182" s="31"/>
      <c r="P3182" s="31"/>
      <c r="Q3182" s="31"/>
      <c r="R3182" s="31"/>
      <c r="S3182" s="31"/>
      <c r="T3182" s="31" t="s">
        <v>21570</v>
      </c>
      <c r="U3182" s="31" t="s">
        <v>21571</v>
      </c>
      <c r="V3182" s="31"/>
      <c r="W3182" s="31"/>
      <c r="X3182" s="31"/>
      <c r="Y3182" s="31"/>
      <c r="Z3182" s="31"/>
    </row>
    <row r="3183" ht="22.5" customHeight="1">
      <c r="A3183" s="30" t="s">
        <v>21572</v>
      </c>
      <c r="B3183" s="31" t="s">
        <v>21573</v>
      </c>
      <c r="C3183" s="33"/>
      <c r="D3183" s="31" t="s">
        <v>21574</v>
      </c>
      <c r="E3183" s="31" t="s">
        <v>21575</v>
      </c>
      <c r="F3183" s="31"/>
      <c r="G3183" s="31" t="s">
        <v>6841</v>
      </c>
      <c r="H3183" s="31" t="s">
        <v>142</v>
      </c>
      <c r="I3183" s="31"/>
      <c r="J3183" s="31"/>
      <c r="K3183" s="31"/>
      <c r="L3183" s="31"/>
      <c r="M3183" s="31"/>
      <c r="N3183" s="31"/>
      <c r="O3183" s="31"/>
      <c r="P3183" s="31"/>
      <c r="Q3183" s="31"/>
      <c r="R3183" s="31"/>
      <c r="S3183" s="31"/>
      <c r="T3183" s="31" t="s">
        <v>21576</v>
      </c>
      <c r="U3183" s="31" t="s">
        <v>21577</v>
      </c>
      <c r="V3183" s="31"/>
      <c r="W3183" s="31"/>
      <c r="X3183" s="31"/>
      <c r="Y3183" s="31"/>
      <c r="Z3183" s="31"/>
    </row>
    <row r="3184" ht="22.5" customHeight="1">
      <c r="A3184" s="30" t="s">
        <v>21578</v>
      </c>
      <c r="B3184" s="31" t="s">
        <v>21579</v>
      </c>
      <c r="C3184" s="33"/>
      <c r="D3184" s="31" t="s">
        <v>21580</v>
      </c>
      <c r="E3184" s="31" t="s">
        <v>21581</v>
      </c>
      <c r="F3184" s="31" t="s">
        <v>21582</v>
      </c>
      <c r="G3184" s="31" t="s">
        <v>38</v>
      </c>
      <c r="H3184" s="31" t="s">
        <v>142</v>
      </c>
      <c r="I3184" s="31" t="s">
        <v>750</v>
      </c>
      <c r="J3184" s="31" t="s">
        <v>84</v>
      </c>
      <c r="K3184" s="31" t="s">
        <v>85</v>
      </c>
      <c r="L3184" s="31" t="s">
        <v>280</v>
      </c>
      <c r="M3184" s="31" t="s">
        <v>542</v>
      </c>
      <c r="N3184" s="31" t="s">
        <v>210</v>
      </c>
      <c r="O3184" s="31"/>
      <c r="P3184" s="31" t="s">
        <v>320</v>
      </c>
      <c r="Q3184" s="31"/>
      <c r="R3184" s="31" t="s">
        <v>93</v>
      </c>
      <c r="S3184" s="31" t="s">
        <v>94</v>
      </c>
      <c r="T3184" s="31" t="s">
        <v>21583</v>
      </c>
      <c r="U3184" s="31" t="s">
        <v>21584</v>
      </c>
      <c r="V3184" s="31"/>
      <c r="W3184" s="31"/>
      <c r="X3184" s="31"/>
      <c r="Y3184" s="31"/>
      <c r="Z3184" s="31"/>
    </row>
    <row r="3185" ht="22.5" customHeight="1">
      <c r="A3185" s="30" t="s">
        <v>21585</v>
      </c>
      <c r="B3185" s="31" t="s">
        <v>21586</v>
      </c>
      <c r="C3185" s="33"/>
      <c r="D3185" s="31" t="s">
        <v>21587</v>
      </c>
      <c r="E3185" s="31" t="s">
        <v>21588</v>
      </c>
      <c r="F3185" s="31"/>
      <c r="G3185" s="31" t="s">
        <v>38</v>
      </c>
      <c r="H3185" s="31" t="s">
        <v>142</v>
      </c>
      <c r="I3185" s="31" t="s">
        <v>21589</v>
      </c>
      <c r="J3185" s="31" t="s">
        <v>84</v>
      </c>
      <c r="K3185" s="31"/>
      <c r="L3185" s="31"/>
      <c r="M3185" s="31" t="s">
        <v>344</v>
      </c>
      <c r="N3185" s="31" t="s">
        <v>153</v>
      </c>
      <c r="O3185" s="31"/>
      <c r="P3185" s="31"/>
      <c r="Q3185" s="31"/>
      <c r="R3185" s="31"/>
      <c r="S3185" s="31"/>
      <c r="T3185" s="31" t="s">
        <v>21590</v>
      </c>
      <c r="U3185" s="31" t="s">
        <v>21591</v>
      </c>
      <c r="V3185" s="31"/>
      <c r="W3185" s="31"/>
      <c r="X3185" s="31"/>
      <c r="Y3185" s="31"/>
      <c r="Z3185" s="31"/>
    </row>
    <row r="3186" ht="22.5" customHeight="1">
      <c r="A3186" s="30" t="s">
        <v>21592</v>
      </c>
      <c r="B3186" s="31" t="s">
        <v>21593</v>
      </c>
      <c r="C3186" s="33"/>
      <c r="D3186" s="31" t="s">
        <v>21594</v>
      </c>
      <c r="E3186" s="31" t="s">
        <v>21595</v>
      </c>
      <c r="F3186" s="31"/>
      <c r="G3186" s="31" t="s">
        <v>38</v>
      </c>
      <c r="H3186" s="31" t="s">
        <v>142</v>
      </c>
      <c r="I3186" s="31" t="s">
        <v>21596</v>
      </c>
      <c r="J3186" s="31" t="s">
        <v>84</v>
      </c>
      <c r="K3186" s="31" t="s">
        <v>173</v>
      </c>
      <c r="L3186" s="31" t="s">
        <v>280</v>
      </c>
      <c r="M3186" s="31" t="s">
        <v>101</v>
      </c>
      <c r="N3186" s="31" t="s">
        <v>155</v>
      </c>
      <c r="O3186" s="31"/>
      <c r="P3186" s="31" t="s">
        <v>675</v>
      </c>
      <c r="Q3186" s="31"/>
      <c r="R3186" s="31" t="s">
        <v>93</v>
      </c>
      <c r="S3186" s="31" t="s">
        <v>94</v>
      </c>
      <c r="T3186" s="31" t="s">
        <v>21597</v>
      </c>
      <c r="U3186" s="31" t="s">
        <v>21598</v>
      </c>
      <c r="V3186" s="31" t="s">
        <v>21599</v>
      </c>
      <c r="W3186" s="31"/>
      <c r="X3186" s="31"/>
      <c r="Y3186" s="31"/>
      <c r="Z3186" s="31"/>
    </row>
    <row r="3187" ht="22.5" customHeight="1">
      <c r="A3187" s="30" t="s">
        <v>21600</v>
      </c>
      <c r="B3187" s="31" t="s">
        <v>5237</v>
      </c>
      <c r="C3187" s="32" t="s">
        <v>10</v>
      </c>
      <c r="D3187" s="31" t="s">
        <v>21601</v>
      </c>
      <c r="E3187" s="31" t="s">
        <v>21602</v>
      </c>
      <c r="F3187" s="31" t="s">
        <v>21603</v>
      </c>
      <c r="G3187" s="31" t="s">
        <v>38</v>
      </c>
      <c r="H3187" s="31" t="s">
        <v>142</v>
      </c>
      <c r="I3187" s="31" t="s">
        <v>271</v>
      </c>
      <c r="J3187" s="31" t="s">
        <v>377</v>
      </c>
      <c r="K3187" s="31" t="s">
        <v>173</v>
      </c>
      <c r="L3187" s="31" t="s">
        <v>131</v>
      </c>
      <c r="M3187" s="31" t="s">
        <v>52</v>
      </c>
      <c r="N3187" s="31" t="s">
        <v>144</v>
      </c>
      <c r="O3187" s="31"/>
      <c r="P3187" s="31" t="s">
        <v>503</v>
      </c>
      <c r="Q3187" s="31"/>
      <c r="R3187" s="31" t="s">
        <v>93</v>
      </c>
      <c r="S3187" s="31" t="s">
        <v>94</v>
      </c>
      <c r="T3187" s="31" t="s">
        <v>21604</v>
      </c>
      <c r="U3187" s="31" t="s">
        <v>21605</v>
      </c>
      <c r="V3187" s="31"/>
      <c r="W3187" s="31"/>
      <c r="X3187" s="31"/>
      <c r="Y3187" s="31"/>
      <c r="Z3187" s="31"/>
    </row>
    <row r="3188" ht="22.5" customHeight="1">
      <c r="A3188" s="30" t="s">
        <v>21606</v>
      </c>
      <c r="B3188" s="31" t="s">
        <v>21607</v>
      </c>
      <c r="C3188" s="33"/>
      <c r="D3188" s="31" t="s">
        <v>21608</v>
      </c>
      <c r="E3188" s="31" t="s">
        <v>21609</v>
      </c>
      <c r="F3188" s="31" t="s">
        <v>21610</v>
      </c>
      <c r="G3188" s="31" t="s">
        <v>42</v>
      </c>
      <c r="H3188" s="31" t="s">
        <v>142</v>
      </c>
      <c r="I3188" s="31" t="s">
        <v>225</v>
      </c>
      <c r="J3188" s="31" t="s">
        <v>84</v>
      </c>
      <c r="K3188" s="31" t="s">
        <v>173</v>
      </c>
      <c r="L3188" s="31" t="s">
        <v>280</v>
      </c>
      <c r="M3188" s="31" t="s">
        <v>88</v>
      </c>
      <c r="N3188" s="31" t="s">
        <v>89</v>
      </c>
      <c r="O3188" s="31"/>
      <c r="P3188" s="31" t="s">
        <v>230</v>
      </c>
      <c r="Q3188" s="31"/>
      <c r="R3188" s="31" t="s">
        <v>93</v>
      </c>
      <c r="S3188" s="31" t="s">
        <v>94</v>
      </c>
      <c r="T3188" s="31" t="s">
        <v>21611</v>
      </c>
      <c r="U3188" s="31" t="s">
        <v>21612</v>
      </c>
      <c r="V3188" s="31"/>
      <c r="W3188" s="31"/>
      <c r="X3188" s="31"/>
      <c r="Y3188" s="31"/>
      <c r="Z3188" s="31"/>
    </row>
    <row r="3189" ht="22.5" customHeight="1">
      <c r="A3189" s="30" t="s">
        <v>21613</v>
      </c>
      <c r="B3189" s="31" t="s">
        <v>21614</v>
      </c>
      <c r="C3189" s="33"/>
      <c r="D3189" s="31" t="s">
        <v>21615</v>
      </c>
      <c r="E3189" s="31" t="s">
        <v>21616</v>
      </c>
      <c r="F3189" s="31"/>
      <c r="G3189" s="31" t="s">
        <v>36</v>
      </c>
      <c r="H3189" s="31" t="s">
        <v>142</v>
      </c>
      <c r="I3189" s="31" t="s">
        <v>1151</v>
      </c>
      <c r="J3189" s="31" t="s">
        <v>84</v>
      </c>
      <c r="K3189" s="31"/>
      <c r="L3189" s="31"/>
      <c r="M3189" s="31" t="s">
        <v>41</v>
      </c>
      <c r="N3189" s="31" t="s">
        <v>120</v>
      </c>
      <c r="O3189" s="31"/>
      <c r="P3189" s="31"/>
      <c r="Q3189" s="31"/>
      <c r="R3189" s="31"/>
      <c r="S3189" s="31"/>
      <c r="T3189" s="31" t="s">
        <v>21617</v>
      </c>
      <c r="U3189" s="31" t="s">
        <v>21618</v>
      </c>
      <c r="V3189" s="31"/>
      <c r="W3189" s="31"/>
      <c r="X3189" s="31"/>
      <c r="Y3189" s="31"/>
      <c r="Z3189" s="31"/>
    </row>
    <row r="3190" ht="22.5" customHeight="1">
      <c r="A3190" s="30" t="s">
        <v>21619</v>
      </c>
      <c r="B3190" s="31" t="s">
        <v>880</v>
      </c>
      <c r="C3190" s="33"/>
      <c r="D3190" s="31" t="s">
        <v>21620</v>
      </c>
      <c r="E3190" s="31" t="s">
        <v>21621</v>
      </c>
      <c r="F3190" s="31" t="s">
        <v>21622</v>
      </c>
      <c r="G3190" s="31" t="s">
        <v>36</v>
      </c>
      <c r="H3190" s="31" t="s">
        <v>142</v>
      </c>
      <c r="I3190" s="31" t="s">
        <v>6951</v>
      </c>
      <c r="J3190" s="31" t="s">
        <v>84</v>
      </c>
      <c r="K3190" s="31" t="s">
        <v>85</v>
      </c>
      <c r="L3190" s="31" t="s">
        <v>86</v>
      </c>
      <c r="M3190" s="31" t="s">
        <v>210</v>
      </c>
      <c r="N3190" s="31" t="s">
        <v>152</v>
      </c>
      <c r="O3190" s="31" t="s">
        <v>21623</v>
      </c>
      <c r="P3190" s="31" t="s">
        <v>399</v>
      </c>
      <c r="Q3190" s="30" t="s">
        <v>13204</v>
      </c>
      <c r="R3190" s="31" t="s">
        <v>93</v>
      </c>
      <c r="S3190" s="31" t="s">
        <v>21624</v>
      </c>
      <c r="T3190" s="31" t="s">
        <v>21625</v>
      </c>
      <c r="U3190" s="31" t="s">
        <v>21626</v>
      </c>
      <c r="V3190" s="31"/>
      <c r="W3190" s="31"/>
      <c r="X3190" s="31"/>
      <c r="Y3190" s="31"/>
      <c r="Z3190" s="31"/>
    </row>
    <row r="3191" ht="22.5" customHeight="1">
      <c r="A3191" s="30" t="s">
        <v>21627</v>
      </c>
      <c r="B3191" s="31" t="s">
        <v>21628</v>
      </c>
      <c r="C3191" s="33"/>
      <c r="D3191" s="31" t="s">
        <v>21629</v>
      </c>
      <c r="E3191" s="31" t="s">
        <v>21630</v>
      </c>
      <c r="F3191" s="31"/>
      <c r="G3191" s="31" t="s">
        <v>42</v>
      </c>
      <c r="H3191" s="31" t="s">
        <v>142</v>
      </c>
      <c r="I3191" s="31" t="s">
        <v>686</v>
      </c>
      <c r="J3191" s="31" t="s">
        <v>84</v>
      </c>
      <c r="K3191" s="31"/>
      <c r="L3191" s="31"/>
      <c r="M3191" s="31" t="s">
        <v>41</v>
      </c>
      <c r="N3191" s="31" t="s">
        <v>120</v>
      </c>
      <c r="O3191" s="31"/>
      <c r="P3191" s="31"/>
      <c r="Q3191" s="31"/>
      <c r="R3191" s="31"/>
      <c r="S3191" s="31"/>
      <c r="T3191" s="31" t="s">
        <v>21631</v>
      </c>
      <c r="U3191" s="31" t="s">
        <v>21632</v>
      </c>
      <c r="V3191" s="31"/>
      <c r="W3191" s="31"/>
      <c r="X3191" s="31"/>
      <c r="Y3191" s="31"/>
      <c r="Z3191" s="31"/>
    </row>
    <row r="3192" ht="22.5" customHeight="1">
      <c r="A3192" s="30" t="s">
        <v>21633</v>
      </c>
      <c r="B3192" s="31" t="s">
        <v>21634</v>
      </c>
      <c r="C3192" s="33"/>
      <c r="D3192" s="31" t="s">
        <v>21635</v>
      </c>
      <c r="E3192" s="31" t="s">
        <v>21636</v>
      </c>
      <c r="F3192" s="31"/>
      <c r="G3192" s="31" t="s">
        <v>42</v>
      </c>
      <c r="H3192" s="31" t="s">
        <v>142</v>
      </c>
      <c r="I3192" s="31" t="s">
        <v>1722</v>
      </c>
      <c r="J3192" s="31" t="s">
        <v>84</v>
      </c>
      <c r="K3192" s="31"/>
      <c r="L3192" s="31"/>
      <c r="M3192" s="31" t="s">
        <v>41</v>
      </c>
      <c r="N3192" s="31" t="s">
        <v>120</v>
      </c>
      <c r="O3192" s="31"/>
      <c r="P3192" s="31"/>
      <c r="Q3192" s="31"/>
      <c r="R3192" s="31"/>
      <c r="S3192" s="31"/>
      <c r="T3192" s="31" t="s">
        <v>21637</v>
      </c>
      <c r="U3192" s="31" t="s">
        <v>21638</v>
      </c>
      <c r="V3192" s="31"/>
      <c r="W3192" s="31"/>
      <c r="X3192" s="31"/>
      <c r="Y3192" s="31"/>
      <c r="Z3192" s="31"/>
    </row>
    <row r="3193" ht="22.5" customHeight="1">
      <c r="A3193" s="30" t="s">
        <v>21639</v>
      </c>
      <c r="B3193" s="31" t="s">
        <v>21640</v>
      </c>
      <c r="C3193" s="33"/>
      <c r="D3193" s="31" t="s">
        <v>21641</v>
      </c>
      <c r="E3193" s="31" t="s">
        <v>21642</v>
      </c>
      <c r="F3193" s="31"/>
      <c r="G3193" s="31" t="s">
        <v>23</v>
      </c>
      <c r="H3193" s="31" t="s">
        <v>142</v>
      </c>
      <c r="I3193" s="31" t="s">
        <v>1722</v>
      </c>
      <c r="J3193" s="31" t="s">
        <v>377</v>
      </c>
      <c r="K3193" s="31" t="s">
        <v>107</v>
      </c>
      <c r="L3193" s="31" t="s">
        <v>280</v>
      </c>
      <c r="M3193" s="31" t="s">
        <v>120</v>
      </c>
      <c r="N3193" s="31" t="s">
        <v>88</v>
      </c>
      <c r="O3193" s="31"/>
      <c r="P3193" s="31" t="s">
        <v>5855</v>
      </c>
      <c r="Q3193" s="31"/>
      <c r="R3193" s="31"/>
      <c r="S3193" s="31" t="s">
        <v>16914</v>
      </c>
      <c r="T3193" s="31" t="s">
        <v>21643</v>
      </c>
      <c r="U3193" s="31" t="s">
        <v>21644</v>
      </c>
      <c r="V3193" s="30" t="s">
        <v>21645</v>
      </c>
      <c r="W3193" s="31"/>
      <c r="X3193" s="31"/>
      <c r="Y3193" s="31"/>
      <c r="Z3193" s="31"/>
    </row>
    <row r="3194" ht="22.5" customHeight="1">
      <c r="A3194" s="30" t="s">
        <v>21646</v>
      </c>
      <c r="B3194" s="31" t="s">
        <v>21647</v>
      </c>
      <c r="C3194" s="33"/>
      <c r="D3194" s="31" t="s">
        <v>21648</v>
      </c>
      <c r="E3194" s="31" t="s">
        <v>21649</v>
      </c>
      <c r="F3194" s="31"/>
      <c r="G3194" s="31" t="s">
        <v>43</v>
      </c>
      <c r="H3194" s="31" t="s">
        <v>142</v>
      </c>
      <c r="I3194" s="31"/>
      <c r="J3194" s="31"/>
      <c r="K3194" s="31"/>
      <c r="L3194" s="31"/>
      <c r="M3194" s="31"/>
      <c r="N3194" s="31"/>
      <c r="O3194" s="31"/>
      <c r="P3194" s="31"/>
      <c r="Q3194" s="31"/>
      <c r="R3194" s="31"/>
      <c r="S3194" s="31"/>
      <c r="T3194" s="31" t="s">
        <v>21650</v>
      </c>
      <c r="U3194" s="31" t="s">
        <v>21651</v>
      </c>
      <c r="V3194" s="31"/>
      <c r="W3194" s="31"/>
      <c r="X3194" s="31"/>
      <c r="Y3194" s="31"/>
      <c r="Z3194" s="31"/>
    </row>
    <row r="3195" ht="22.5" customHeight="1">
      <c r="A3195" s="30" t="s">
        <v>21652</v>
      </c>
      <c r="B3195" s="31" t="s">
        <v>21653</v>
      </c>
      <c r="C3195" s="33"/>
      <c r="D3195" s="31" t="s">
        <v>21654</v>
      </c>
      <c r="E3195" s="31" t="s">
        <v>21655</v>
      </c>
      <c r="F3195" s="31"/>
      <c r="G3195" s="31" t="s">
        <v>30</v>
      </c>
      <c r="H3195" s="31" t="s">
        <v>142</v>
      </c>
      <c r="I3195" s="31" t="s">
        <v>1893</v>
      </c>
      <c r="J3195" s="31" t="s">
        <v>84</v>
      </c>
      <c r="K3195" s="31" t="s">
        <v>173</v>
      </c>
      <c r="L3195" s="31" t="s">
        <v>280</v>
      </c>
      <c r="M3195" s="31" t="s">
        <v>41</v>
      </c>
      <c r="N3195" s="31" t="s">
        <v>120</v>
      </c>
      <c r="O3195" s="31"/>
      <c r="P3195" s="31"/>
      <c r="Q3195" s="31"/>
      <c r="R3195" s="31" t="s">
        <v>93</v>
      </c>
      <c r="S3195" s="31" t="s">
        <v>94</v>
      </c>
      <c r="T3195" s="31" t="s">
        <v>21656</v>
      </c>
      <c r="U3195" s="31" t="s">
        <v>21657</v>
      </c>
      <c r="V3195" s="31" t="s">
        <v>21658</v>
      </c>
      <c r="W3195" s="31"/>
      <c r="X3195" s="31"/>
      <c r="Y3195" s="31"/>
      <c r="Z3195" s="31"/>
    </row>
    <row r="3196" ht="22.5" customHeight="1">
      <c r="A3196" s="30" t="s">
        <v>21659</v>
      </c>
      <c r="B3196" s="31" t="s">
        <v>21660</v>
      </c>
      <c r="C3196" s="33"/>
      <c r="D3196" s="31" t="s">
        <v>21661</v>
      </c>
      <c r="E3196" s="31" t="s">
        <v>21662</v>
      </c>
      <c r="F3196" s="31" t="s">
        <v>21663</v>
      </c>
      <c r="G3196" s="31" t="s">
        <v>25</v>
      </c>
      <c r="H3196" s="31" t="s">
        <v>142</v>
      </c>
      <c r="I3196" s="31" t="s">
        <v>2689</v>
      </c>
      <c r="J3196" s="31" t="s">
        <v>84</v>
      </c>
      <c r="K3196" s="31" t="s">
        <v>173</v>
      </c>
      <c r="L3196" s="31" t="s">
        <v>131</v>
      </c>
      <c r="M3196" s="31" t="s">
        <v>108</v>
      </c>
      <c r="N3196" s="31" t="s">
        <v>101</v>
      </c>
      <c r="O3196" s="31"/>
      <c r="P3196" s="31"/>
      <c r="Q3196" s="31"/>
      <c r="R3196" s="31"/>
      <c r="S3196" s="31"/>
      <c r="T3196" s="31" t="s">
        <v>21664</v>
      </c>
      <c r="U3196" s="31" t="s">
        <v>21665</v>
      </c>
      <c r="V3196" s="31"/>
      <c r="W3196" s="31"/>
      <c r="X3196" s="31"/>
      <c r="Y3196" s="31"/>
      <c r="Z3196" s="31"/>
    </row>
    <row r="3197" ht="22.5" customHeight="1">
      <c r="A3197" s="30" t="s">
        <v>21666</v>
      </c>
      <c r="B3197" s="31" t="s">
        <v>21667</v>
      </c>
      <c r="C3197" s="33"/>
      <c r="D3197" s="31" t="s">
        <v>21668</v>
      </c>
      <c r="E3197" s="31" t="s">
        <v>21669</v>
      </c>
      <c r="F3197" s="31" t="s">
        <v>21670</v>
      </c>
      <c r="G3197" s="31" t="s">
        <v>37</v>
      </c>
      <c r="H3197" s="31" t="s">
        <v>142</v>
      </c>
      <c r="I3197" s="31" t="s">
        <v>725</v>
      </c>
      <c r="J3197" s="31" t="s">
        <v>84</v>
      </c>
      <c r="K3197" s="31" t="s">
        <v>107</v>
      </c>
      <c r="L3197" s="31" t="s">
        <v>86</v>
      </c>
      <c r="M3197" s="31" t="s">
        <v>41</v>
      </c>
      <c r="N3197" s="31" t="s">
        <v>120</v>
      </c>
      <c r="O3197" s="31"/>
      <c r="P3197" s="31"/>
      <c r="Q3197" s="31"/>
      <c r="R3197" s="31" t="s">
        <v>93</v>
      </c>
      <c r="S3197" s="31" t="s">
        <v>94</v>
      </c>
      <c r="T3197" s="31" t="s">
        <v>21671</v>
      </c>
      <c r="U3197" s="31" t="s">
        <v>21672</v>
      </c>
      <c r="V3197" s="31"/>
      <c r="W3197" s="31"/>
      <c r="X3197" s="31"/>
      <c r="Y3197" s="31"/>
      <c r="Z3197" s="31"/>
    </row>
    <row r="3198" ht="22.5" customHeight="1">
      <c r="A3198" s="30" t="s">
        <v>21673</v>
      </c>
      <c r="B3198" s="31" t="s">
        <v>21674</v>
      </c>
      <c r="C3198" s="33"/>
      <c r="D3198" s="31" t="s">
        <v>21675</v>
      </c>
      <c r="E3198" s="31" t="s">
        <v>21676</v>
      </c>
      <c r="F3198" s="31"/>
      <c r="G3198" s="31" t="s">
        <v>38</v>
      </c>
      <c r="H3198" s="31" t="s">
        <v>142</v>
      </c>
      <c r="I3198" s="31" t="s">
        <v>271</v>
      </c>
      <c r="J3198" s="31" t="s">
        <v>84</v>
      </c>
      <c r="K3198" s="31"/>
      <c r="L3198" s="31"/>
      <c r="M3198" s="31" t="s">
        <v>152</v>
      </c>
      <c r="N3198" s="31" t="s">
        <v>153</v>
      </c>
      <c r="O3198" s="31"/>
      <c r="P3198" s="31"/>
      <c r="Q3198" s="31"/>
      <c r="R3198" s="31"/>
      <c r="S3198" s="31"/>
      <c r="T3198" s="31" t="s">
        <v>21677</v>
      </c>
      <c r="U3198" s="31" t="s">
        <v>21678</v>
      </c>
      <c r="V3198" s="31"/>
      <c r="W3198" s="31"/>
      <c r="X3198" s="31"/>
      <c r="Y3198" s="31"/>
      <c r="Z3198" s="31"/>
    </row>
    <row r="3199" ht="22.5" customHeight="1">
      <c r="A3199" s="30" t="s">
        <v>21679</v>
      </c>
      <c r="B3199" s="31" t="s">
        <v>10390</v>
      </c>
      <c r="C3199" s="33"/>
      <c r="D3199" s="31" t="s">
        <v>21680</v>
      </c>
      <c r="E3199" s="31" t="s">
        <v>21681</v>
      </c>
      <c r="F3199" s="31" t="s">
        <v>21682</v>
      </c>
      <c r="G3199" s="31" t="s">
        <v>38</v>
      </c>
      <c r="H3199" s="31" t="s">
        <v>142</v>
      </c>
      <c r="I3199" s="31" t="s">
        <v>264</v>
      </c>
      <c r="J3199" s="31" t="s">
        <v>84</v>
      </c>
      <c r="K3199" s="31" t="s">
        <v>173</v>
      </c>
      <c r="L3199" s="31" t="s">
        <v>131</v>
      </c>
      <c r="M3199" s="31" t="s">
        <v>52</v>
      </c>
      <c r="N3199" s="31" t="s">
        <v>144</v>
      </c>
      <c r="O3199" s="31"/>
      <c r="P3199" s="31"/>
      <c r="Q3199" s="31"/>
      <c r="R3199" s="31" t="s">
        <v>93</v>
      </c>
      <c r="S3199" s="31" t="s">
        <v>94</v>
      </c>
      <c r="T3199" s="31" t="s">
        <v>21683</v>
      </c>
      <c r="U3199" s="31" t="s">
        <v>21684</v>
      </c>
      <c r="V3199" s="31"/>
      <c r="W3199" s="31"/>
      <c r="X3199" s="31"/>
      <c r="Y3199" s="31"/>
      <c r="Z3199" s="31"/>
    </row>
    <row r="3200" ht="22.5" customHeight="1">
      <c r="A3200" s="30" t="s">
        <v>21685</v>
      </c>
      <c r="B3200" s="31" t="s">
        <v>21686</v>
      </c>
      <c r="C3200" s="33"/>
      <c r="D3200" s="31" t="s">
        <v>21687</v>
      </c>
      <c r="E3200" s="31" t="s">
        <v>21688</v>
      </c>
      <c r="F3200" s="31"/>
      <c r="G3200" s="31" t="s">
        <v>37</v>
      </c>
      <c r="H3200" s="31" t="s">
        <v>142</v>
      </c>
      <c r="I3200" s="31" t="s">
        <v>2296</v>
      </c>
      <c r="J3200" s="31" t="s">
        <v>84</v>
      </c>
      <c r="K3200" s="31"/>
      <c r="L3200" s="31"/>
      <c r="M3200" s="31" t="s">
        <v>52</v>
      </c>
      <c r="N3200" s="31" t="s">
        <v>144</v>
      </c>
      <c r="O3200" s="31"/>
      <c r="P3200" s="31"/>
      <c r="Q3200" s="31"/>
      <c r="R3200" s="31"/>
      <c r="S3200" s="31"/>
      <c r="T3200" s="31" t="s">
        <v>21689</v>
      </c>
      <c r="U3200" s="31" t="s">
        <v>21690</v>
      </c>
      <c r="V3200" s="31"/>
      <c r="W3200" s="31"/>
      <c r="X3200" s="31"/>
      <c r="Y3200" s="31"/>
      <c r="Z3200" s="31"/>
    </row>
    <row r="3201" ht="22.5" customHeight="1">
      <c r="A3201" s="30" t="s">
        <v>21691</v>
      </c>
      <c r="B3201" s="31" t="s">
        <v>21692</v>
      </c>
      <c r="C3201" s="33"/>
      <c r="D3201" s="31" t="s">
        <v>21693</v>
      </c>
      <c r="E3201" s="31" t="s">
        <v>21694</v>
      </c>
      <c r="F3201" s="31"/>
      <c r="G3201" s="31" t="s">
        <v>25</v>
      </c>
      <c r="H3201" s="31" t="s">
        <v>1033</v>
      </c>
      <c r="I3201" s="31" t="s">
        <v>7380</v>
      </c>
      <c r="J3201" s="31" t="s">
        <v>84</v>
      </c>
      <c r="K3201" s="31"/>
      <c r="L3201" s="31"/>
      <c r="M3201" s="31" t="s">
        <v>576</v>
      </c>
      <c r="N3201" s="31" t="s">
        <v>602</v>
      </c>
      <c r="O3201" s="31"/>
      <c r="P3201" s="31"/>
      <c r="Q3201" s="31"/>
      <c r="R3201" s="31"/>
      <c r="S3201" s="31"/>
      <c r="T3201" s="31" t="s">
        <v>21695</v>
      </c>
      <c r="U3201" s="31" t="s">
        <v>21696</v>
      </c>
      <c r="V3201" s="31"/>
      <c r="W3201" s="31"/>
      <c r="X3201" s="31"/>
      <c r="Y3201" s="31"/>
      <c r="Z3201" s="31"/>
    </row>
    <row r="3202" ht="22.5" customHeight="1">
      <c r="A3202" s="30" t="s">
        <v>21697</v>
      </c>
      <c r="B3202" s="31" t="s">
        <v>21698</v>
      </c>
      <c r="C3202" s="33"/>
      <c r="D3202" s="31" t="s">
        <v>78</v>
      </c>
      <c r="E3202" s="31" t="s">
        <v>21699</v>
      </c>
      <c r="F3202" s="31" t="s">
        <v>21700</v>
      </c>
      <c r="G3202" s="31" t="s">
        <v>68</v>
      </c>
      <c r="H3202" s="31" t="s">
        <v>82</v>
      </c>
      <c r="I3202" s="31" t="s">
        <v>490</v>
      </c>
      <c r="J3202" s="31" t="s">
        <v>84</v>
      </c>
      <c r="K3202" s="31" t="s">
        <v>107</v>
      </c>
      <c r="L3202" s="31" t="s">
        <v>86</v>
      </c>
      <c r="M3202" s="31" t="s">
        <v>120</v>
      </c>
      <c r="N3202" s="31" t="s">
        <v>88</v>
      </c>
      <c r="O3202" s="31"/>
      <c r="P3202" s="31" t="s">
        <v>2144</v>
      </c>
      <c r="Q3202" s="31"/>
      <c r="R3202" s="31"/>
      <c r="S3202" s="31" t="s">
        <v>4055</v>
      </c>
      <c r="T3202" s="31" t="s">
        <v>21701</v>
      </c>
      <c r="U3202" s="31" t="s">
        <v>21702</v>
      </c>
      <c r="V3202" s="31"/>
      <c r="W3202" s="31"/>
      <c r="X3202" s="31"/>
      <c r="Y3202" s="31"/>
      <c r="Z3202" s="31"/>
    </row>
    <row r="3203" ht="22.5" customHeight="1">
      <c r="A3203" s="30" t="s">
        <v>21703</v>
      </c>
      <c r="B3203" s="31" t="s">
        <v>21704</v>
      </c>
      <c r="C3203" s="33"/>
      <c r="D3203" s="31" t="s">
        <v>21705</v>
      </c>
      <c r="E3203" s="31" t="s">
        <v>21706</v>
      </c>
      <c r="F3203" s="31"/>
      <c r="G3203" s="31" t="s">
        <v>36</v>
      </c>
      <c r="H3203" s="31" t="s">
        <v>142</v>
      </c>
      <c r="I3203" s="31" t="s">
        <v>725</v>
      </c>
      <c r="J3203" s="31" t="s">
        <v>84</v>
      </c>
      <c r="K3203" s="31"/>
      <c r="L3203" s="31"/>
      <c r="M3203" s="31" t="s">
        <v>41</v>
      </c>
      <c r="N3203" s="31" t="s">
        <v>120</v>
      </c>
      <c r="O3203" s="31"/>
      <c r="P3203" s="31"/>
      <c r="Q3203" s="31"/>
      <c r="R3203" s="31"/>
      <c r="S3203" s="31"/>
      <c r="T3203" s="31" t="s">
        <v>21707</v>
      </c>
      <c r="U3203" s="31" t="s">
        <v>21708</v>
      </c>
      <c r="V3203" s="31"/>
      <c r="W3203" s="31"/>
      <c r="X3203" s="31"/>
      <c r="Y3203" s="31"/>
      <c r="Z3203" s="31"/>
    </row>
    <row r="3204" ht="22.5" customHeight="1">
      <c r="A3204" s="30" t="s">
        <v>21709</v>
      </c>
      <c r="B3204" s="31" t="s">
        <v>21710</v>
      </c>
      <c r="C3204" s="33"/>
      <c r="D3204" s="31" t="s">
        <v>21711</v>
      </c>
      <c r="E3204" s="31" t="s">
        <v>21712</v>
      </c>
      <c r="F3204" s="31" t="s">
        <v>21713</v>
      </c>
      <c r="G3204" s="31" t="s">
        <v>36</v>
      </c>
      <c r="H3204" s="31" t="s">
        <v>142</v>
      </c>
      <c r="I3204" s="31" t="s">
        <v>319</v>
      </c>
      <c r="J3204" s="31" t="s">
        <v>84</v>
      </c>
      <c r="K3204" s="31" t="s">
        <v>173</v>
      </c>
      <c r="L3204" s="31" t="s">
        <v>280</v>
      </c>
      <c r="M3204" s="31" t="s">
        <v>41</v>
      </c>
      <c r="N3204" s="31" t="s">
        <v>120</v>
      </c>
      <c r="O3204" s="31"/>
      <c r="P3204" s="31" t="s">
        <v>2549</v>
      </c>
      <c r="Q3204" s="31"/>
      <c r="R3204" s="31" t="s">
        <v>93</v>
      </c>
      <c r="S3204" s="31" t="s">
        <v>94</v>
      </c>
      <c r="T3204" s="31" t="s">
        <v>21714</v>
      </c>
      <c r="U3204" s="31" t="s">
        <v>21715</v>
      </c>
      <c r="V3204" s="31"/>
      <c r="W3204" s="31"/>
      <c r="X3204" s="31"/>
      <c r="Y3204" s="31"/>
      <c r="Z3204" s="31"/>
    </row>
    <row r="3205" ht="22.5" customHeight="1">
      <c r="A3205" s="30" t="s">
        <v>21716</v>
      </c>
      <c r="B3205" s="31" t="s">
        <v>21717</v>
      </c>
      <c r="C3205" s="33"/>
      <c r="D3205" s="31" t="s">
        <v>21718</v>
      </c>
      <c r="E3205" s="31" t="s">
        <v>21719</v>
      </c>
      <c r="F3205" s="31" t="s">
        <v>21720</v>
      </c>
      <c r="G3205" s="31" t="s">
        <v>36</v>
      </c>
      <c r="H3205" s="31" t="s">
        <v>406</v>
      </c>
      <c r="I3205" s="31" t="s">
        <v>319</v>
      </c>
      <c r="J3205" s="31" t="s">
        <v>1317</v>
      </c>
      <c r="K3205" s="31" t="s">
        <v>85</v>
      </c>
      <c r="L3205" s="31" t="s">
        <v>86</v>
      </c>
      <c r="M3205" s="31" t="s">
        <v>41</v>
      </c>
      <c r="N3205" s="31" t="s">
        <v>120</v>
      </c>
      <c r="O3205" s="31"/>
      <c r="P3205" s="31" t="s">
        <v>2549</v>
      </c>
      <c r="Q3205" s="31"/>
      <c r="R3205" s="31" t="s">
        <v>93</v>
      </c>
      <c r="S3205" s="31" t="s">
        <v>94</v>
      </c>
      <c r="T3205" s="31" t="s">
        <v>21721</v>
      </c>
      <c r="U3205" s="31" t="s">
        <v>21722</v>
      </c>
      <c r="V3205" s="31"/>
      <c r="W3205" s="31"/>
      <c r="X3205" s="31"/>
      <c r="Y3205" s="31"/>
      <c r="Z3205" s="31"/>
    </row>
    <row r="3206" ht="22.5" customHeight="1">
      <c r="A3206" s="30" t="s">
        <v>21723</v>
      </c>
      <c r="B3206" s="31" t="s">
        <v>21724</v>
      </c>
      <c r="C3206" s="33"/>
      <c r="D3206" s="31" t="s">
        <v>21725</v>
      </c>
      <c r="E3206" s="31" t="s">
        <v>21726</v>
      </c>
      <c r="F3206" s="31" t="s">
        <v>21727</v>
      </c>
      <c r="G3206" s="31" t="s">
        <v>23</v>
      </c>
      <c r="H3206" s="31" t="s">
        <v>142</v>
      </c>
      <c r="I3206" s="31" t="s">
        <v>119</v>
      </c>
      <c r="J3206" s="31" t="s">
        <v>377</v>
      </c>
      <c r="K3206" s="31" t="s">
        <v>85</v>
      </c>
      <c r="L3206" s="31" t="s">
        <v>86</v>
      </c>
      <c r="M3206" s="31" t="s">
        <v>542</v>
      </c>
      <c r="N3206" s="31" t="s">
        <v>210</v>
      </c>
      <c r="O3206" s="31"/>
      <c r="P3206" s="31"/>
      <c r="Q3206" s="31"/>
      <c r="R3206" s="31" t="s">
        <v>93</v>
      </c>
      <c r="S3206" s="31" t="s">
        <v>94</v>
      </c>
      <c r="T3206" s="31" t="s">
        <v>21728</v>
      </c>
      <c r="U3206" s="31" t="s">
        <v>21729</v>
      </c>
      <c r="V3206" s="31"/>
      <c r="W3206" s="31"/>
      <c r="X3206" s="31"/>
      <c r="Y3206" s="31"/>
      <c r="Z3206" s="31"/>
    </row>
    <row r="3207" ht="22.5" customHeight="1">
      <c r="A3207" s="30" t="s">
        <v>21730</v>
      </c>
      <c r="B3207" s="31" t="s">
        <v>21731</v>
      </c>
      <c r="C3207" s="32" t="s">
        <v>0</v>
      </c>
      <c r="D3207" s="31" t="s">
        <v>21732</v>
      </c>
      <c r="E3207" s="31" t="s">
        <v>21733</v>
      </c>
      <c r="F3207" s="31" t="s">
        <v>21734</v>
      </c>
      <c r="G3207" s="31" t="s">
        <v>35</v>
      </c>
      <c r="H3207" s="31" t="s">
        <v>142</v>
      </c>
      <c r="I3207" s="31" t="s">
        <v>4245</v>
      </c>
      <c r="J3207" s="31" t="s">
        <v>377</v>
      </c>
      <c r="K3207" s="31" t="s">
        <v>173</v>
      </c>
      <c r="L3207" s="31" t="s">
        <v>131</v>
      </c>
      <c r="M3207" s="31" t="s">
        <v>88</v>
      </c>
      <c r="N3207" s="31" t="s">
        <v>89</v>
      </c>
      <c r="O3207" s="31"/>
      <c r="P3207" s="31" t="s">
        <v>2549</v>
      </c>
      <c r="Q3207" s="31"/>
      <c r="R3207" s="31" t="s">
        <v>93</v>
      </c>
      <c r="S3207" s="31" t="s">
        <v>188</v>
      </c>
      <c r="T3207" s="31" t="s">
        <v>21735</v>
      </c>
      <c r="U3207" s="31" t="s">
        <v>21736</v>
      </c>
      <c r="V3207" s="31"/>
      <c r="W3207" s="31"/>
      <c r="X3207" s="31"/>
      <c r="Y3207" s="31"/>
      <c r="Z3207" s="31" t="s">
        <v>21737</v>
      </c>
    </row>
    <row r="3208" ht="22.5" customHeight="1">
      <c r="A3208" s="30" t="s">
        <v>21738</v>
      </c>
      <c r="B3208" s="31" t="s">
        <v>21739</v>
      </c>
      <c r="C3208" s="33"/>
      <c r="D3208" s="31" t="s">
        <v>21740</v>
      </c>
      <c r="E3208" s="31" t="s">
        <v>21741</v>
      </c>
      <c r="F3208" s="31" t="s">
        <v>21742</v>
      </c>
      <c r="G3208" s="31" t="s">
        <v>36</v>
      </c>
      <c r="H3208" s="31" t="s">
        <v>142</v>
      </c>
      <c r="I3208" s="31" t="s">
        <v>925</v>
      </c>
      <c r="J3208" s="31" t="s">
        <v>84</v>
      </c>
      <c r="K3208" s="31" t="s">
        <v>85</v>
      </c>
      <c r="L3208" s="31" t="s">
        <v>86</v>
      </c>
      <c r="M3208" s="31" t="s">
        <v>41</v>
      </c>
      <c r="N3208" s="31" t="s">
        <v>120</v>
      </c>
      <c r="O3208" s="31"/>
      <c r="P3208" s="31" t="s">
        <v>899</v>
      </c>
      <c r="Q3208" s="31"/>
      <c r="R3208" s="31" t="s">
        <v>93</v>
      </c>
      <c r="S3208" s="31" t="s">
        <v>776</v>
      </c>
      <c r="T3208" s="31" t="s">
        <v>21743</v>
      </c>
      <c r="U3208" s="31" t="s">
        <v>21744</v>
      </c>
      <c r="V3208" s="31"/>
      <c r="W3208" s="31"/>
      <c r="X3208" s="31"/>
      <c r="Y3208" s="31" t="s">
        <v>21745</v>
      </c>
      <c r="Z3208" s="31"/>
    </row>
    <row r="3209" ht="22.5" customHeight="1">
      <c r="A3209" s="30" t="s">
        <v>21746</v>
      </c>
      <c r="B3209" s="39" t="s">
        <v>21747</v>
      </c>
      <c r="C3209" s="33"/>
      <c r="D3209" s="31" t="s">
        <v>21748</v>
      </c>
      <c r="E3209" s="31" t="s">
        <v>21749</v>
      </c>
      <c r="F3209" s="31"/>
      <c r="G3209" s="31" t="s">
        <v>36</v>
      </c>
      <c r="H3209" s="31" t="s">
        <v>142</v>
      </c>
      <c r="I3209" s="31" t="s">
        <v>2893</v>
      </c>
      <c r="J3209" s="31" t="s">
        <v>84</v>
      </c>
      <c r="K3209" s="31"/>
      <c r="L3209" s="31"/>
      <c r="M3209" s="31" t="s">
        <v>88</v>
      </c>
      <c r="N3209" s="31" t="s">
        <v>89</v>
      </c>
      <c r="O3209" s="31"/>
      <c r="P3209" s="31"/>
      <c r="Q3209" s="31"/>
      <c r="R3209" s="31"/>
      <c r="S3209" s="31"/>
      <c r="T3209" s="31" t="s">
        <v>21750</v>
      </c>
      <c r="U3209" s="31" t="s">
        <v>21751</v>
      </c>
      <c r="V3209" s="31"/>
      <c r="W3209" s="31"/>
      <c r="X3209" s="31"/>
      <c r="Y3209" s="31"/>
      <c r="Z3209" s="31"/>
    </row>
    <row r="3210" ht="22.5" customHeight="1">
      <c r="A3210" s="30" t="s">
        <v>21752</v>
      </c>
      <c r="B3210" s="39" t="s">
        <v>21753</v>
      </c>
      <c r="C3210" s="33"/>
      <c r="D3210" s="31" t="s">
        <v>21754</v>
      </c>
      <c r="E3210" s="31" t="s">
        <v>21755</v>
      </c>
      <c r="F3210" s="31" t="s">
        <v>21756</v>
      </c>
      <c r="G3210" s="31" t="s">
        <v>36</v>
      </c>
      <c r="H3210" s="31" t="s">
        <v>142</v>
      </c>
      <c r="I3210" s="31" t="s">
        <v>10431</v>
      </c>
      <c r="J3210" s="31" t="s">
        <v>84</v>
      </c>
      <c r="K3210" s="31" t="s">
        <v>107</v>
      </c>
      <c r="L3210" s="31" t="s">
        <v>280</v>
      </c>
      <c r="M3210" s="31" t="s">
        <v>185</v>
      </c>
      <c r="N3210" s="31" t="s">
        <v>41</v>
      </c>
      <c r="O3210" s="31"/>
      <c r="P3210" s="31" t="s">
        <v>1307</v>
      </c>
      <c r="Q3210" s="31"/>
      <c r="R3210" s="31" t="s">
        <v>93</v>
      </c>
      <c r="S3210" s="31" t="s">
        <v>94</v>
      </c>
      <c r="T3210" s="31" t="s">
        <v>21757</v>
      </c>
      <c r="U3210" s="31" t="s">
        <v>21751</v>
      </c>
      <c r="V3210" s="31"/>
      <c r="W3210" s="31"/>
      <c r="X3210" s="31"/>
      <c r="Y3210" s="31"/>
      <c r="Z3210" s="31"/>
    </row>
    <row r="3211" ht="22.5" customHeight="1">
      <c r="A3211" s="30" t="s">
        <v>21758</v>
      </c>
      <c r="B3211" s="31" t="s">
        <v>21759</v>
      </c>
      <c r="C3211" s="33"/>
      <c r="D3211" s="31" t="s">
        <v>21760</v>
      </c>
      <c r="E3211" s="31" t="s">
        <v>21761</v>
      </c>
      <c r="F3211" s="31" t="s">
        <v>21762</v>
      </c>
      <c r="G3211" s="31" t="s">
        <v>36</v>
      </c>
      <c r="H3211" s="31" t="s">
        <v>142</v>
      </c>
      <c r="I3211" s="31" t="s">
        <v>7742</v>
      </c>
      <c r="J3211" s="31" t="s">
        <v>84</v>
      </c>
      <c r="K3211" s="31" t="s">
        <v>173</v>
      </c>
      <c r="L3211" s="31" t="s">
        <v>86</v>
      </c>
      <c r="M3211" s="31" t="s">
        <v>52</v>
      </c>
      <c r="N3211" s="31" t="s">
        <v>144</v>
      </c>
      <c r="O3211" s="31" t="s">
        <v>21763</v>
      </c>
      <c r="P3211" s="31" t="s">
        <v>21764</v>
      </c>
      <c r="Q3211" s="31"/>
      <c r="R3211" s="31" t="s">
        <v>93</v>
      </c>
      <c r="S3211" s="31" t="s">
        <v>231</v>
      </c>
      <c r="T3211" s="31" t="s">
        <v>21765</v>
      </c>
      <c r="U3211" s="31" t="s">
        <v>21766</v>
      </c>
      <c r="V3211" s="31"/>
      <c r="W3211" s="31"/>
      <c r="X3211" s="31"/>
      <c r="Y3211" s="31"/>
      <c r="Z3211" s="31"/>
    </row>
    <row r="3212" ht="22.5" customHeight="1">
      <c r="A3212" s="30" t="s">
        <v>21767</v>
      </c>
      <c r="B3212" s="31" t="s">
        <v>21768</v>
      </c>
      <c r="C3212" s="33"/>
      <c r="D3212" s="31" t="s">
        <v>21769</v>
      </c>
      <c r="E3212" s="31" t="s">
        <v>21770</v>
      </c>
      <c r="F3212" s="31"/>
      <c r="G3212" s="31" t="s">
        <v>43</v>
      </c>
      <c r="H3212" s="31" t="s">
        <v>142</v>
      </c>
      <c r="I3212" s="31" t="s">
        <v>444</v>
      </c>
      <c r="J3212" s="31" t="s">
        <v>377</v>
      </c>
      <c r="K3212" s="31"/>
      <c r="L3212" s="31"/>
      <c r="M3212" s="31" t="s">
        <v>542</v>
      </c>
      <c r="N3212" s="31" t="s">
        <v>210</v>
      </c>
      <c r="O3212" s="31"/>
      <c r="P3212" s="31"/>
      <c r="Q3212" s="31"/>
      <c r="R3212" s="31"/>
      <c r="S3212" s="31"/>
      <c r="T3212" s="31" t="s">
        <v>21771</v>
      </c>
      <c r="U3212" s="31" t="s">
        <v>21772</v>
      </c>
      <c r="V3212" s="31"/>
      <c r="W3212" s="31"/>
      <c r="X3212" s="31"/>
      <c r="Y3212" s="31"/>
      <c r="Z3212" s="31"/>
    </row>
    <row r="3213" ht="22.5" customHeight="1">
      <c r="A3213" s="30" t="s">
        <v>21773</v>
      </c>
      <c r="B3213" s="31" t="s">
        <v>21774</v>
      </c>
      <c r="C3213" s="33"/>
      <c r="D3213" s="31" t="s">
        <v>78</v>
      </c>
      <c r="E3213" s="31" t="s">
        <v>21775</v>
      </c>
      <c r="F3213" s="31" t="s">
        <v>21776</v>
      </c>
      <c r="G3213" s="31" t="s">
        <v>25</v>
      </c>
      <c r="H3213" s="31" t="s">
        <v>82</v>
      </c>
      <c r="I3213" s="31" t="s">
        <v>490</v>
      </c>
      <c r="J3213" s="31" t="s">
        <v>84</v>
      </c>
      <c r="K3213" s="31" t="s">
        <v>85</v>
      </c>
      <c r="L3213" s="31" t="s">
        <v>280</v>
      </c>
      <c r="M3213" s="31" t="s">
        <v>41</v>
      </c>
      <c r="N3213" s="31" t="s">
        <v>41</v>
      </c>
      <c r="O3213" s="31"/>
      <c r="P3213" s="31" t="s">
        <v>436</v>
      </c>
      <c r="Q3213" s="31"/>
      <c r="R3213" s="31"/>
      <c r="S3213" s="31"/>
      <c r="T3213" s="31"/>
      <c r="U3213" s="31" t="s">
        <v>21777</v>
      </c>
      <c r="V3213" s="31"/>
      <c r="W3213" s="31" t="s">
        <v>123</v>
      </c>
      <c r="X3213" s="31"/>
      <c r="Y3213" s="31"/>
      <c r="Z3213" s="31"/>
    </row>
    <row r="3214" ht="22.5" customHeight="1">
      <c r="A3214" s="30" t="s">
        <v>21778</v>
      </c>
      <c r="B3214" s="31" t="s">
        <v>21779</v>
      </c>
      <c r="C3214" s="33"/>
      <c r="D3214" s="31" t="s">
        <v>78</v>
      </c>
      <c r="E3214" s="31" t="s">
        <v>21780</v>
      </c>
      <c r="F3214" s="31"/>
      <c r="G3214" s="31"/>
      <c r="H3214" s="31" t="s">
        <v>82</v>
      </c>
      <c r="I3214" s="31"/>
      <c r="J3214" s="31"/>
      <c r="K3214" s="31"/>
      <c r="L3214" s="31"/>
      <c r="M3214" s="31"/>
      <c r="N3214" s="31"/>
      <c r="O3214" s="31"/>
      <c r="P3214" s="31"/>
      <c r="Q3214" s="31"/>
      <c r="R3214" s="31"/>
      <c r="S3214" s="31"/>
      <c r="T3214" s="31"/>
      <c r="U3214" s="31" t="s">
        <v>21781</v>
      </c>
      <c r="V3214" s="31"/>
      <c r="W3214" s="31"/>
      <c r="X3214" s="31"/>
      <c r="Y3214" s="31"/>
      <c r="Z3214" s="31"/>
    </row>
    <row r="3215" ht="22.5" customHeight="1">
      <c r="A3215" s="30" t="s">
        <v>21782</v>
      </c>
      <c r="B3215" s="31" t="s">
        <v>21783</v>
      </c>
      <c r="C3215" s="33"/>
      <c r="D3215" s="31" t="s">
        <v>78</v>
      </c>
      <c r="E3215" s="31" t="s">
        <v>21784</v>
      </c>
      <c r="F3215" s="31" t="s">
        <v>21785</v>
      </c>
      <c r="G3215" s="31" t="s">
        <v>25</v>
      </c>
      <c r="H3215" s="31" t="s">
        <v>82</v>
      </c>
      <c r="I3215" s="31" t="s">
        <v>596</v>
      </c>
      <c r="J3215" s="31" t="s">
        <v>84</v>
      </c>
      <c r="K3215" s="31" t="s">
        <v>85</v>
      </c>
      <c r="L3215" s="31" t="s">
        <v>280</v>
      </c>
      <c r="M3215" s="31" t="s">
        <v>120</v>
      </c>
      <c r="N3215" s="31" t="s">
        <v>88</v>
      </c>
      <c r="O3215" s="31"/>
      <c r="P3215" s="31" t="s">
        <v>628</v>
      </c>
      <c r="Q3215" s="31"/>
      <c r="R3215" s="31"/>
      <c r="S3215" s="31"/>
      <c r="T3215" s="31" t="s">
        <v>666</v>
      </c>
      <c r="U3215" s="31" t="s">
        <v>21786</v>
      </c>
      <c r="V3215" s="31"/>
      <c r="W3215" s="31"/>
      <c r="X3215" s="31"/>
      <c r="Y3215" s="31"/>
      <c r="Z3215" s="31"/>
    </row>
    <row r="3216" ht="22.5" customHeight="1">
      <c r="A3216" s="30" t="s">
        <v>21787</v>
      </c>
      <c r="B3216" s="31" t="s">
        <v>21788</v>
      </c>
      <c r="C3216" s="33"/>
      <c r="D3216" s="31" t="s">
        <v>78</v>
      </c>
      <c r="E3216" s="31" t="s">
        <v>21789</v>
      </c>
      <c r="F3216" s="31" t="s">
        <v>21790</v>
      </c>
      <c r="G3216" s="31" t="s">
        <v>25</v>
      </c>
      <c r="H3216" s="31" t="s">
        <v>82</v>
      </c>
      <c r="I3216" s="31" t="s">
        <v>83</v>
      </c>
      <c r="J3216" s="31" t="s">
        <v>377</v>
      </c>
      <c r="K3216" s="31" t="s">
        <v>107</v>
      </c>
      <c r="L3216" s="31" t="s">
        <v>280</v>
      </c>
      <c r="M3216" s="31"/>
      <c r="N3216" s="31"/>
      <c r="O3216" s="31"/>
      <c r="P3216" s="31"/>
      <c r="Q3216" s="31"/>
      <c r="R3216" s="31"/>
      <c r="S3216" s="31" t="s">
        <v>4943</v>
      </c>
      <c r="T3216" s="31"/>
      <c r="U3216" s="31" t="s">
        <v>21791</v>
      </c>
      <c r="V3216" s="31"/>
      <c r="W3216" s="31"/>
      <c r="X3216" s="31"/>
      <c r="Y3216" s="31"/>
      <c r="Z3216" s="31"/>
    </row>
    <row r="3217" ht="22.5" customHeight="1">
      <c r="A3217" s="30" t="s">
        <v>21792</v>
      </c>
      <c r="B3217" s="31" t="s">
        <v>21793</v>
      </c>
      <c r="C3217" s="33"/>
      <c r="D3217" s="31" t="s">
        <v>21794</v>
      </c>
      <c r="E3217" s="31" t="s">
        <v>21795</v>
      </c>
      <c r="F3217" s="31"/>
      <c r="G3217" s="31" t="s">
        <v>25</v>
      </c>
      <c r="H3217" s="31" t="s">
        <v>142</v>
      </c>
      <c r="I3217" s="31" t="s">
        <v>1276</v>
      </c>
      <c r="J3217" s="31" t="s">
        <v>377</v>
      </c>
      <c r="K3217" s="31" t="s">
        <v>107</v>
      </c>
      <c r="L3217" s="31" t="s">
        <v>280</v>
      </c>
      <c r="M3217" s="31" t="s">
        <v>344</v>
      </c>
      <c r="N3217" s="31" t="s">
        <v>190</v>
      </c>
      <c r="O3217" s="31" t="s">
        <v>21796</v>
      </c>
      <c r="P3217" s="31"/>
      <c r="Q3217" s="31"/>
      <c r="R3217" s="31" t="s">
        <v>93</v>
      </c>
      <c r="S3217" s="31" t="s">
        <v>4554</v>
      </c>
      <c r="T3217" s="31" t="s">
        <v>21797</v>
      </c>
      <c r="U3217" s="31" t="s">
        <v>21798</v>
      </c>
      <c r="V3217" s="30" t="s">
        <v>21799</v>
      </c>
      <c r="W3217" s="31"/>
      <c r="X3217" s="31"/>
      <c r="Y3217" s="31"/>
      <c r="Z3217" s="31"/>
    </row>
    <row r="3218" ht="22.5" customHeight="1">
      <c r="A3218" s="30" t="s">
        <v>21800</v>
      </c>
      <c r="B3218" s="31" t="s">
        <v>21801</v>
      </c>
      <c r="C3218" s="33"/>
      <c r="D3218" s="31" t="s">
        <v>21802</v>
      </c>
      <c r="E3218" s="31" t="s">
        <v>21803</v>
      </c>
      <c r="F3218" s="31"/>
      <c r="G3218" s="31" t="s">
        <v>25</v>
      </c>
      <c r="H3218" s="31" t="s">
        <v>129</v>
      </c>
      <c r="I3218" s="31" t="s">
        <v>83</v>
      </c>
      <c r="J3218" s="31" t="s">
        <v>84</v>
      </c>
      <c r="K3218" s="31" t="s">
        <v>107</v>
      </c>
      <c r="L3218" s="31" t="s">
        <v>86</v>
      </c>
      <c r="M3218" s="31" t="s">
        <v>120</v>
      </c>
      <c r="N3218" s="31" t="s">
        <v>88</v>
      </c>
      <c r="O3218" s="31"/>
      <c r="P3218" s="31" t="s">
        <v>628</v>
      </c>
      <c r="Q3218" s="31"/>
      <c r="R3218" s="31"/>
      <c r="S3218" s="31"/>
      <c r="T3218" s="31" t="s">
        <v>111</v>
      </c>
      <c r="U3218" s="31" t="s">
        <v>21804</v>
      </c>
      <c r="V3218" s="30" t="s">
        <v>21805</v>
      </c>
      <c r="W3218" s="31"/>
      <c r="X3218" s="31"/>
      <c r="Y3218" s="31"/>
      <c r="Z3218" s="31"/>
    </row>
    <row r="3219" ht="22.5" customHeight="1">
      <c r="A3219" s="30" t="s">
        <v>21806</v>
      </c>
      <c r="B3219" s="31" t="s">
        <v>21807</v>
      </c>
      <c r="C3219" s="33"/>
      <c r="D3219" s="31" t="s">
        <v>21808</v>
      </c>
      <c r="E3219" s="31" t="s">
        <v>21809</v>
      </c>
      <c r="F3219" s="31"/>
      <c r="G3219" s="31" t="s">
        <v>25</v>
      </c>
      <c r="H3219" s="31" t="s">
        <v>129</v>
      </c>
      <c r="I3219" s="31" t="s">
        <v>1870</v>
      </c>
      <c r="J3219" s="31" t="s">
        <v>84</v>
      </c>
      <c r="K3219" s="31" t="s">
        <v>85</v>
      </c>
      <c r="L3219" s="31" t="s">
        <v>86</v>
      </c>
      <c r="M3219" s="31" t="s">
        <v>542</v>
      </c>
      <c r="N3219" s="31" t="s">
        <v>210</v>
      </c>
      <c r="O3219" s="31"/>
      <c r="P3219" s="31"/>
      <c r="Q3219" s="31"/>
      <c r="R3219" s="31"/>
      <c r="S3219" s="31" t="s">
        <v>133</v>
      </c>
      <c r="T3219" s="31" t="s">
        <v>1432</v>
      </c>
      <c r="U3219" s="31" t="s">
        <v>21810</v>
      </c>
      <c r="V3219" s="30" t="s">
        <v>21811</v>
      </c>
      <c r="W3219" s="31"/>
      <c r="X3219" s="31"/>
      <c r="Y3219" s="31"/>
      <c r="Z3219" s="31"/>
    </row>
    <row r="3220" ht="22.5" customHeight="1">
      <c r="A3220" s="30" t="s">
        <v>21812</v>
      </c>
      <c r="B3220" s="31" t="s">
        <v>21813</v>
      </c>
      <c r="C3220" s="33"/>
      <c r="D3220" s="31" t="s">
        <v>21814</v>
      </c>
      <c r="E3220" s="31" t="s">
        <v>21815</v>
      </c>
      <c r="F3220" s="31"/>
      <c r="G3220" s="31" t="s">
        <v>25</v>
      </c>
      <c r="H3220" s="31" t="s">
        <v>129</v>
      </c>
      <c r="I3220" s="31" t="s">
        <v>130</v>
      </c>
      <c r="J3220" s="31" t="s">
        <v>84</v>
      </c>
      <c r="K3220" s="31" t="s">
        <v>173</v>
      </c>
      <c r="L3220" s="31" t="s">
        <v>131</v>
      </c>
      <c r="M3220" s="31" t="s">
        <v>52</v>
      </c>
      <c r="N3220" s="31" t="s">
        <v>144</v>
      </c>
      <c r="O3220" s="31"/>
      <c r="P3220" s="31" t="s">
        <v>734</v>
      </c>
      <c r="Q3220" s="31"/>
      <c r="R3220" s="31"/>
      <c r="S3220" s="31" t="s">
        <v>133</v>
      </c>
      <c r="T3220" s="31" t="s">
        <v>21816</v>
      </c>
      <c r="U3220" s="31" t="s">
        <v>21817</v>
      </c>
      <c r="V3220" s="30" t="s">
        <v>21818</v>
      </c>
      <c r="W3220" s="31"/>
      <c r="X3220" s="31"/>
      <c r="Y3220" s="31"/>
      <c r="Z3220" s="31"/>
    </row>
    <row r="3221" ht="22.5" customHeight="1">
      <c r="A3221" s="30" t="s">
        <v>21819</v>
      </c>
      <c r="B3221" s="31" t="s">
        <v>21820</v>
      </c>
      <c r="C3221" s="33"/>
      <c r="D3221" s="31" t="s">
        <v>21821</v>
      </c>
      <c r="E3221" s="31" t="s">
        <v>21822</v>
      </c>
      <c r="F3221" s="31"/>
      <c r="G3221" s="31" t="s">
        <v>25</v>
      </c>
      <c r="H3221" s="31" t="s">
        <v>129</v>
      </c>
      <c r="I3221" s="31" t="s">
        <v>83</v>
      </c>
      <c r="J3221" s="31" t="s">
        <v>377</v>
      </c>
      <c r="K3221" s="31" t="s">
        <v>85</v>
      </c>
      <c r="L3221" s="31" t="s">
        <v>280</v>
      </c>
      <c r="M3221" s="31" t="s">
        <v>108</v>
      </c>
      <c r="N3221" s="31" t="s">
        <v>101</v>
      </c>
      <c r="O3221" s="31"/>
      <c r="P3221" s="31" t="s">
        <v>492</v>
      </c>
      <c r="Q3221" s="31"/>
      <c r="R3221" s="31"/>
      <c r="S3221" s="31"/>
      <c r="T3221" s="31" t="s">
        <v>134</v>
      </c>
      <c r="U3221" s="31" t="s">
        <v>21823</v>
      </c>
      <c r="V3221" s="30" t="s">
        <v>21824</v>
      </c>
      <c r="W3221" s="31"/>
      <c r="X3221" s="31"/>
      <c r="Y3221" s="31"/>
      <c r="Z3221" s="31"/>
    </row>
    <row r="3222" ht="22.5" customHeight="1">
      <c r="A3222" s="30" t="s">
        <v>21825</v>
      </c>
      <c r="B3222" s="31" t="s">
        <v>21826</v>
      </c>
      <c r="C3222" s="33"/>
      <c r="D3222" s="31" t="s">
        <v>21827</v>
      </c>
      <c r="E3222" s="31" t="s">
        <v>21828</v>
      </c>
      <c r="F3222" s="31"/>
      <c r="G3222" s="31" t="s">
        <v>4280</v>
      </c>
      <c r="H3222" s="31" t="s">
        <v>142</v>
      </c>
      <c r="I3222" s="31" t="s">
        <v>725</v>
      </c>
      <c r="J3222" s="31" t="s">
        <v>84</v>
      </c>
      <c r="K3222" s="31"/>
      <c r="L3222" s="31"/>
      <c r="M3222" s="31" t="s">
        <v>502</v>
      </c>
      <c r="N3222" s="31" t="s">
        <v>155</v>
      </c>
      <c r="O3222" s="31"/>
      <c r="P3222" s="31"/>
      <c r="Q3222" s="31"/>
      <c r="R3222" s="31"/>
      <c r="S3222" s="31"/>
      <c r="T3222" s="31" t="s">
        <v>21829</v>
      </c>
      <c r="U3222" s="31" t="s">
        <v>21830</v>
      </c>
      <c r="V3222" s="31"/>
      <c r="W3222" s="31"/>
      <c r="X3222" s="31"/>
      <c r="Y3222" s="31"/>
      <c r="Z3222" s="31"/>
    </row>
    <row r="3223" ht="22.5" customHeight="1">
      <c r="A3223" s="30" t="s">
        <v>21831</v>
      </c>
      <c r="B3223" s="31" t="s">
        <v>21832</v>
      </c>
      <c r="C3223" s="33"/>
      <c r="D3223" s="31" t="s">
        <v>21833</v>
      </c>
      <c r="E3223" s="31" t="s">
        <v>21834</v>
      </c>
      <c r="F3223" s="31"/>
      <c r="G3223" s="31" t="s">
        <v>4280</v>
      </c>
      <c r="H3223" s="31" t="s">
        <v>142</v>
      </c>
      <c r="I3223" s="31" t="s">
        <v>686</v>
      </c>
      <c r="J3223" s="31" t="s">
        <v>84</v>
      </c>
      <c r="K3223" s="31"/>
      <c r="L3223" s="31"/>
      <c r="M3223" s="31" t="s">
        <v>41</v>
      </c>
      <c r="N3223" s="31" t="s">
        <v>120</v>
      </c>
      <c r="O3223" s="31"/>
      <c r="P3223" s="31"/>
      <c r="Q3223" s="31"/>
      <c r="R3223" s="31"/>
      <c r="S3223" s="31"/>
      <c r="T3223" s="31" t="s">
        <v>21835</v>
      </c>
      <c r="U3223" s="31" t="s">
        <v>21836</v>
      </c>
      <c r="V3223" s="31"/>
      <c r="W3223" s="31"/>
      <c r="X3223" s="31"/>
      <c r="Y3223" s="31"/>
      <c r="Z3223" s="31"/>
    </row>
    <row r="3224" ht="22.5" customHeight="1">
      <c r="A3224" s="30" t="s">
        <v>21837</v>
      </c>
      <c r="B3224" s="31" t="s">
        <v>21838</v>
      </c>
      <c r="C3224" s="33"/>
      <c r="D3224" s="31" t="s">
        <v>21839</v>
      </c>
      <c r="E3224" s="31" t="s">
        <v>21840</v>
      </c>
      <c r="F3224" s="31"/>
      <c r="G3224" s="31" t="s">
        <v>4280</v>
      </c>
      <c r="H3224" s="31" t="s">
        <v>142</v>
      </c>
      <c r="I3224" s="31" t="s">
        <v>850</v>
      </c>
      <c r="J3224" s="31" t="s">
        <v>84</v>
      </c>
      <c r="K3224" s="31" t="s">
        <v>85</v>
      </c>
      <c r="L3224" s="31" t="s">
        <v>86</v>
      </c>
      <c r="M3224" s="31" t="s">
        <v>108</v>
      </c>
      <c r="N3224" s="31" t="s">
        <v>101</v>
      </c>
      <c r="O3224" s="31"/>
      <c r="P3224" s="31" t="s">
        <v>3013</v>
      </c>
      <c r="Q3224" s="31"/>
      <c r="R3224" s="31"/>
      <c r="S3224" s="31"/>
      <c r="T3224" s="31" t="s">
        <v>21841</v>
      </c>
      <c r="U3224" s="31" t="s">
        <v>21842</v>
      </c>
      <c r="V3224" s="31"/>
      <c r="W3224" s="31"/>
      <c r="X3224" s="31"/>
      <c r="Y3224" s="31"/>
      <c r="Z3224" s="31"/>
    </row>
    <row r="3225" ht="22.5" customHeight="1">
      <c r="A3225" s="30" t="s">
        <v>21843</v>
      </c>
      <c r="B3225" s="31" t="s">
        <v>21844</v>
      </c>
      <c r="C3225" s="33"/>
      <c r="D3225" s="31" t="s">
        <v>21845</v>
      </c>
      <c r="E3225" s="31" t="s">
        <v>21846</v>
      </c>
      <c r="F3225" s="31"/>
      <c r="G3225" s="31" t="s">
        <v>4280</v>
      </c>
      <c r="H3225" s="31" t="s">
        <v>142</v>
      </c>
      <c r="I3225" s="31" t="s">
        <v>16391</v>
      </c>
      <c r="J3225" s="31" t="s">
        <v>84</v>
      </c>
      <c r="K3225" s="31" t="s">
        <v>85</v>
      </c>
      <c r="L3225" s="31" t="s">
        <v>654</v>
      </c>
      <c r="M3225" s="31" t="s">
        <v>344</v>
      </c>
      <c r="N3225" s="31" t="s">
        <v>190</v>
      </c>
      <c r="O3225" s="31" t="s">
        <v>21847</v>
      </c>
      <c r="P3225" s="31" t="s">
        <v>399</v>
      </c>
      <c r="Q3225" s="31"/>
      <c r="R3225" s="31"/>
      <c r="S3225" s="31" t="s">
        <v>1793</v>
      </c>
      <c r="T3225" s="31" t="s">
        <v>21848</v>
      </c>
      <c r="U3225" s="31" t="s">
        <v>21849</v>
      </c>
      <c r="V3225" s="31"/>
      <c r="W3225" s="31" t="s">
        <v>21850</v>
      </c>
      <c r="X3225" s="31"/>
      <c r="Y3225" s="31"/>
      <c r="Z3225" s="31"/>
    </row>
    <row r="3226" ht="22.5" customHeight="1">
      <c r="A3226" s="30" t="s">
        <v>21851</v>
      </c>
      <c r="B3226" s="31" t="s">
        <v>21852</v>
      </c>
      <c r="C3226" s="33"/>
      <c r="D3226" s="31" t="s">
        <v>21853</v>
      </c>
      <c r="E3226" s="31" t="s">
        <v>21854</v>
      </c>
      <c r="F3226" s="31" t="s">
        <v>21855</v>
      </c>
      <c r="G3226" s="31" t="s">
        <v>4280</v>
      </c>
      <c r="H3226" s="31" t="s">
        <v>142</v>
      </c>
      <c r="I3226" s="31" t="s">
        <v>1722</v>
      </c>
      <c r="J3226" s="31" t="s">
        <v>84</v>
      </c>
      <c r="K3226" s="31" t="s">
        <v>107</v>
      </c>
      <c r="L3226" s="31" t="s">
        <v>654</v>
      </c>
      <c r="M3226" s="39" t="s">
        <v>228</v>
      </c>
      <c r="N3226" s="39" t="s">
        <v>227</v>
      </c>
      <c r="O3226" s="31"/>
      <c r="P3226" s="31" t="s">
        <v>21856</v>
      </c>
      <c r="Q3226" s="31"/>
      <c r="R3226" s="31" t="s">
        <v>93</v>
      </c>
      <c r="S3226" s="31" t="s">
        <v>20816</v>
      </c>
      <c r="T3226" s="31" t="s">
        <v>21857</v>
      </c>
      <c r="U3226" s="31" t="s">
        <v>21858</v>
      </c>
      <c r="V3226" s="31"/>
      <c r="W3226" s="31"/>
      <c r="X3226" s="39" t="s">
        <v>21859</v>
      </c>
      <c r="Y3226" s="31" t="s">
        <v>21860</v>
      </c>
      <c r="Z3226" s="31" t="s">
        <v>21861</v>
      </c>
    </row>
    <row r="3227" ht="22.5" customHeight="1">
      <c r="A3227" s="30" t="s">
        <v>21862</v>
      </c>
      <c r="B3227" s="31" t="s">
        <v>21863</v>
      </c>
      <c r="C3227" s="33"/>
      <c r="D3227" s="31" t="s">
        <v>21864</v>
      </c>
      <c r="E3227" s="31" t="s">
        <v>21865</v>
      </c>
      <c r="F3227" s="31"/>
      <c r="G3227" s="31" t="s">
        <v>25</v>
      </c>
      <c r="H3227" s="31" t="s">
        <v>142</v>
      </c>
      <c r="I3227" s="31" t="s">
        <v>14589</v>
      </c>
      <c r="J3227" s="31" t="s">
        <v>84</v>
      </c>
      <c r="K3227" s="31"/>
      <c r="L3227" s="31"/>
      <c r="M3227" s="39" t="s">
        <v>227</v>
      </c>
      <c r="N3227" s="39" t="s">
        <v>228</v>
      </c>
      <c r="O3227" s="31"/>
      <c r="P3227" s="31"/>
      <c r="Q3227" s="31"/>
      <c r="R3227" s="31"/>
      <c r="S3227" s="31"/>
      <c r="T3227" s="31" t="s">
        <v>21866</v>
      </c>
      <c r="U3227" s="31" t="s">
        <v>21867</v>
      </c>
      <c r="V3227" s="31"/>
      <c r="W3227" s="31"/>
      <c r="X3227" s="31"/>
      <c r="Y3227" s="31"/>
      <c r="Z3227" s="31"/>
    </row>
    <row r="3228" ht="22.5" customHeight="1">
      <c r="A3228" s="30" t="s">
        <v>21868</v>
      </c>
      <c r="B3228" s="31" t="s">
        <v>21869</v>
      </c>
      <c r="C3228" s="33"/>
      <c r="D3228" s="31" t="s">
        <v>21870</v>
      </c>
      <c r="E3228" s="31" t="s">
        <v>21871</v>
      </c>
      <c r="F3228" s="31" t="s">
        <v>21872</v>
      </c>
      <c r="G3228" s="31" t="s">
        <v>23</v>
      </c>
      <c r="H3228" s="31" t="s">
        <v>142</v>
      </c>
      <c r="I3228" s="31" t="s">
        <v>319</v>
      </c>
      <c r="J3228" s="31" t="s">
        <v>84</v>
      </c>
      <c r="K3228" s="31" t="s">
        <v>173</v>
      </c>
      <c r="L3228" s="31" t="s">
        <v>280</v>
      </c>
      <c r="M3228" s="31" t="s">
        <v>41</v>
      </c>
      <c r="N3228" s="31" t="s">
        <v>120</v>
      </c>
      <c r="O3228" s="31"/>
      <c r="P3228" s="31" t="s">
        <v>2549</v>
      </c>
      <c r="Q3228" s="31"/>
      <c r="R3228" s="31"/>
      <c r="S3228" s="31"/>
      <c r="T3228" s="31" t="s">
        <v>21873</v>
      </c>
      <c r="U3228" s="31" t="s">
        <v>21874</v>
      </c>
      <c r="V3228" s="31"/>
      <c r="W3228" s="31"/>
      <c r="X3228" s="31"/>
      <c r="Y3228" s="31"/>
      <c r="Z3228" s="31"/>
    </row>
    <row r="3229" ht="22.5" customHeight="1">
      <c r="A3229" s="30" t="s">
        <v>21875</v>
      </c>
      <c r="B3229" s="31" t="s">
        <v>21876</v>
      </c>
      <c r="C3229" s="33"/>
      <c r="D3229" s="31" t="s">
        <v>21877</v>
      </c>
      <c r="E3229" s="31" t="s">
        <v>21878</v>
      </c>
      <c r="F3229" s="31" t="s">
        <v>21879</v>
      </c>
      <c r="G3229" s="31" t="s">
        <v>35</v>
      </c>
      <c r="H3229" s="31" t="s">
        <v>142</v>
      </c>
      <c r="I3229" s="31" t="s">
        <v>3254</v>
      </c>
      <c r="J3229" s="31" t="s">
        <v>84</v>
      </c>
      <c r="K3229" s="31" t="s">
        <v>173</v>
      </c>
      <c r="L3229" s="31" t="s">
        <v>226</v>
      </c>
      <c r="M3229" s="31" t="s">
        <v>108</v>
      </c>
      <c r="N3229" s="31" t="s">
        <v>89</v>
      </c>
      <c r="O3229" s="31"/>
      <c r="P3229" s="31"/>
      <c r="Q3229" s="31"/>
      <c r="R3229" s="31" t="s">
        <v>93</v>
      </c>
      <c r="S3229" s="31" t="s">
        <v>94</v>
      </c>
      <c r="T3229" s="31" t="s">
        <v>21880</v>
      </c>
      <c r="U3229" s="31" t="s">
        <v>21881</v>
      </c>
      <c r="V3229" s="31"/>
      <c r="W3229" s="31"/>
      <c r="X3229" s="31"/>
      <c r="Y3229" s="31"/>
      <c r="Z3229" s="31"/>
    </row>
    <row r="3230" ht="22.5" customHeight="1">
      <c r="A3230" s="30" t="s">
        <v>21882</v>
      </c>
      <c r="B3230" s="31" t="s">
        <v>21883</v>
      </c>
      <c r="C3230" s="33"/>
      <c r="D3230" s="31" t="s">
        <v>21884</v>
      </c>
      <c r="E3230" s="31" t="s">
        <v>21885</v>
      </c>
      <c r="F3230" s="31"/>
      <c r="G3230" s="31" t="s">
        <v>35</v>
      </c>
      <c r="H3230" s="31" t="s">
        <v>142</v>
      </c>
      <c r="I3230" s="31" t="s">
        <v>3254</v>
      </c>
      <c r="J3230" s="31" t="s">
        <v>84</v>
      </c>
      <c r="K3230" s="31"/>
      <c r="L3230" s="31"/>
      <c r="M3230" s="31" t="s">
        <v>41</v>
      </c>
      <c r="N3230" s="31" t="s">
        <v>120</v>
      </c>
      <c r="O3230" s="31"/>
      <c r="P3230" s="31"/>
      <c r="Q3230" s="31"/>
      <c r="R3230" s="31"/>
      <c r="S3230" s="31"/>
      <c r="T3230" s="31" t="s">
        <v>21886</v>
      </c>
      <c r="U3230" s="31" t="s">
        <v>21887</v>
      </c>
      <c r="V3230" s="31"/>
      <c r="W3230" s="31"/>
      <c r="X3230" s="31"/>
      <c r="Y3230" s="31"/>
      <c r="Z3230" s="31"/>
    </row>
    <row r="3231" ht="22.5" customHeight="1">
      <c r="A3231" s="30" t="s">
        <v>21888</v>
      </c>
      <c r="B3231" s="31" t="s">
        <v>21889</v>
      </c>
      <c r="C3231" s="33"/>
      <c r="D3231" s="31" t="s">
        <v>21890</v>
      </c>
      <c r="E3231" s="31" t="s">
        <v>21891</v>
      </c>
      <c r="F3231" s="31" t="s">
        <v>21892</v>
      </c>
      <c r="G3231" s="31" t="s">
        <v>25</v>
      </c>
      <c r="H3231" s="31" t="s">
        <v>142</v>
      </c>
      <c r="I3231" s="31" t="s">
        <v>225</v>
      </c>
      <c r="J3231" s="31" t="s">
        <v>84</v>
      </c>
      <c r="K3231" s="31" t="s">
        <v>85</v>
      </c>
      <c r="L3231" s="31" t="s">
        <v>280</v>
      </c>
      <c r="M3231" s="31" t="s">
        <v>52</v>
      </c>
      <c r="N3231" s="31" t="s">
        <v>144</v>
      </c>
      <c r="O3231" s="31"/>
      <c r="P3231" s="31" t="s">
        <v>304</v>
      </c>
      <c r="Q3231" s="31"/>
      <c r="R3231" s="31"/>
      <c r="S3231" s="31"/>
      <c r="T3231" s="31" t="s">
        <v>21893</v>
      </c>
      <c r="U3231" s="31" t="s">
        <v>21894</v>
      </c>
      <c r="V3231" s="31"/>
      <c r="W3231" s="31"/>
      <c r="X3231" s="31"/>
      <c r="Y3231" s="31"/>
      <c r="Z3231" s="31"/>
    </row>
    <row r="3232" ht="22.5" customHeight="1">
      <c r="A3232" s="30" t="s">
        <v>21895</v>
      </c>
      <c r="B3232" s="31" t="s">
        <v>21896</v>
      </c>
      <c r="C3232" s="33"/>
      <c r="D3232" s="31" t="s">
        <v>21897</v>
      </c>
      <c r="E3232" s="31" t="s">
        <v>21898</v>
      </c>
      <c r="F3232" s="31" t="s">
        <v>21899</v>
      </c>
      <c r="G3232" s="31" t="s">
        <v>30</v>
      </c>
      <c r="H3232" s="31" t="s">
        <v>142</v>
      </c>
      <c r="I3232" s="31" t="s">
        <v>7184</v>
      </c>
      <c r="J3232" s="31" t="s">
        <v>84</v>
      </c>
      <c r="K3232" s="31" t="s">
        <v>85</v>
      </c>
      <c r="L3232" s="31" t="s">
        <v>86</v>
      </c>
      <c r="M3232" s="31" t="s">
        <v>185</v>
      </c>
      <c r="N3232" s="31" t="s">
        <v>41</v>
      </c>
      <c r="O3232" s="31"/>
      <c r="P3232" s="31" t="s">
        <v>7927</v>
      </c>
      <c r="Q3232" s="31"/>
      <c r="R3232" s="31" t="s">
        <v>93</v>
      </c>
      <c r="S3232" s="31" t="s">
        <v>94</v>
      </c>
      <c r="T3232" s="31" t="s">
        <v>21900</v>
      </c>
      <c r="U3232" s="31" t="s">
        <v>21901</v>
      </c>
      <c r="V3232" s="31"/>
      <c r="W3232" s="31"/>
      <c r="X3232" s="31"/>
      <c r="Y3232" s="31"/>
      <c r="Z3232" s="31"/>
    </row>
    <row r="3233" ht="22.5" customHeight="1">
      <c r="A3233" s="30" t="s">
        <v>21902</v>
      </c>
      <c r="B3233" s="31" t="s">
        <v>21903</v>
      </c>
      <c r="C3233" s="33"/>
      <c r="D3233" s="31" t="s">
        <v>21904</v>
      </c>
      <c r="E3233" s="31" t="s">
        <v>21905</v>
      </c>
      <c r="F3233" s="31" t="s">
        <v>21906</v>
      </c>
      <c r="G3233" s="31" t="s">
        <v>25</v>
      </c>
      <c r="H3233" s="31" t="s">
        <v>406</v>
      </c>
      <c r="I3233" s="31" t="s">
        <v>2195</v>
      </c>
      <c r="J3233" s="31" t="s">
        <v>84</v>
      </c>
      <c r="K3233" s="31" t="s">
        <v>173</v>
      </c>
      <c r="L3233" s="31" t="s">
        <v>226</v>
      </c>
      <c r="M3233" s="31" t="s">
        <v>52</v>
      </c>
      <c r="N3233" s="31" t="s">
        <v>144</v>
      </c>
      <c r="O3233" s="31"/>
      <c r="P3233" s="31" t="s">
        <v>503</v>
      </c>
      <c r="Q3233" s="31"/>
      <c r="R3233" s="31" t="s">
        <v>93</v>
      </c>
      <c r="S3233" s="31" t="s">
        <v>94</v>
      </c>
      <c r="T3233" s="31" t="s">
        <v>21907</v>
      </c>
      <c r="U3233" s="31" t="s">
        <v>21908</v>
      </c>
      <c r="V3233" s="30" t="s">
        <v>21909</v>
      </c>
      <c r="W3233" s="31"/>
      <c r="X3233" s="31"/>
      <c r="Y3233" s="31"/>
      <c r="Z3233" s="31"/>
    </row>
    <row r="3234" ht="22.5" customHeight="1">
      <c r="A3234" s="30" t="s">
        <v>21910</v>
      </c>
      <c r="B3234" s="31" t="s">
        <v>21911</v>
      </c>
      <c r="C3234" s="33"/>
      <c r="D3234" s="31" t="s">
        <v>21912</v>
      </c>
      <c r="E3234" s="31" t="s">
        <v>21913</v>
      </c>
      <c r="F3234" s="31"/>
      <c r="G3234" s="31" t="s">
        <v>38</v>
      </c>
      <c r="H3234" s="31" t="s">
        <v>142</v>
      </c>
      <c r="I3234" s="31" t="s">
        <v>264</v>
      </c>
      <c r="J3234" s="31" t="s">
        <v>84</v>
      </c>
      <c r="K3234" s="31"/>
      <c r="L3234" s="31"/>
      <c r="M3234" s="39" t="s">
        <v>227</v>
      </c>
      <c r="N3234" s="31" t="s">
        <v>101</v>
      </c>
      <c r="O3234" s="31"/>
      <c r="P3234" s="31"/>
      <c r="Q3234" s="31"/>
      <c r="R3234" s="31"/>
      <c r="S3234" s="31"/>
      <c r="T3234" s="31" t="s">
        <v>21914</v>
      </c>
      <c r="U3234" s="31" t="s">
        <v>21915</v>
      </c>
      <c r="V3234" s="31"/>
      <c r="W3234" s="31"/>
      <c r="X3234" s="31"/>
      <c r="Y3234" s="31"/>
      <c r="Z3234" s="31"/>
    </row>
    <row r="3235" ht="22.5" customHeight="1">
      <c r="A3235" s="30" t="s">
        <v>21916</v>
      </c>
      <c r="B3235" s="31" t="s">
        <v>21917</v>
      </c>
      <c r="C3235" s="33"/>
      <c r="D3235" s="31" t="s">
        <v>21918</v>
      </c>
      <c r="E3235" s="31" t="s">
        <v>21919</v>
      </c>
      <c r="F3235" s="31"/>
      <c r="G3235" s="31" t="s">
        <v>29</v>
      </c>
      <c r="H3235" s="31" t="s">
        <v>406</v>
      </c>
      <c r="I3235" s="31"/>
      <c r="J3235" s="31"/>
      <c r="K3235" s="31"/>
      <c r="L3235" s="31"/>
      <c r="M3235" s="31"/>
      <c r="N3235" s="31"/>
      <c r="O3235" s="31"/>
      <c r="P3235" s="31"/>
      <c r="Q3235" s="31"/>
      <c r="R3235" s="31"/>
      <c r="S3235" s="31"/>
      <c r="T3235" s="31" t="s">
        <v>21920</v>
      </c>
      <c r="U3235" s="31" t="s">
        <v>21921</v>
      </c>
      <c r="V3235" s="31"/>
      <c r="W3235" s="31"/>
      <c r="X3235" s="31"/>
      <c r="Y3235" s="31"/>
      <c r="Z3235" s="31"/>
    </row>
    <row r="3236" ht="22.5" customHeight="1">
      <c r="A3236" s="30" t="s">
        <v>21922</v>
      </c>
      <c r="B3236" s="31" t="s">
        <v>8881</v>
      </c>
      <c r="C3236" s="33"/>
      <c r="D3236" s="31" t="s">
        <v>21923</v>
      </c>
      <c r="E3236" s="31" t="s">
        <v>21924</v>
      </c>
      <c r="F3236" s="31" t="s">
        <v>21925</v>
      </c>
      <c r="G3236" s="31" t="s">
        <v>39</v>
      </c>
      <c r="H3236" s="31" t="s">
        <v>142</v>
      </c>
      <c r="I3236" s="31" t="s">
        <v>935</v>
      </c>
      <c r="J3236" s="31" t="s">
        <v>84</v>
      </c>
      <c r="K3236" s="31" t="s">
        <v>107</v>
      </c>
      <c r="L3236" s="31" t="s">
        <v>86</v>
      </c>
      <c r="M3236" s="31" t="s">
        <v>344</v>
      </c>
      <c r="N3236" s="31" t="s">
        <v>190</v>
      </c>
      <c r="O3236" s="31"/>
      <c r="P3236" s="31" t="s">
        <v>436</v>
      </c>
      <c r="Q3236" s="31"/>
      <c r="R3236" s="31" t="s">
        <v>93</v>
      </c>
      <c r="S3236" s="31" t="s">
        <v>94</v>
      </c>
      <c r="T3236" s="31" t="s">
        <v>21926</v>
      </c>
      <c r="U3236" s="31" t="s">
        <v>21927</v>
      </c>
      <c r="V3236" s="30" t="s">
        <v>21928</v>
      </c>
      <c r="W3236" s="31"/>
      <c r="X3236" s="31"/>
      <c r="Y3236" s="31"/>
      <c r="Z3236" s="31"/>
    </row>
    <row r="3237" ht="22.5" customHeight="1">
      <c r="A3237" s="30" t="s">
        <v>21929</v>
      </c>
      <c r="B3237" s="31" t="s">
        <v>21930</v>
      </c>
      <c r="C3237" s="33"/>
      <c r="D3237" s="31" t="s">
        <v>21931</v>
      </c>
      <c r="E3237" s="31" t="s">
        <v>21932</v>
      </c>
      <c r="F3237" s="31"/>
      <c r="G3237" s="31" t="s">
        <v>23</v>
      </c>
      <c r="H3237" s="31" t="s">
        <v>142</v>
      </c>
      <c r="I3237" s="31"/>
      <c r="J3237" s="31"/>
      <c r="K3237" s="31"/>
      <c r="L3237" s="31"/>
      <c r="M3237" s="31"/>
      <c r="N3237" s="31"/>
      <c r="O3237" s="31"/>
      <c r="P3237" s="31"/>
      <c r="Q3237" s="31"/>
      <c r="R3237" s="31"/>
      <c r="S3237" s="31"/>
      <c r="T3237" s="31" t="s">
        <v>21933</v>
      </c>
      <c r="U3237" s="31" t="s">
        <v>21934</v>
      </c>
      <c r="V3237" s="31"/>
      <c r="W3237" s="31"/>
      <c r="X3237" s="31"/>
      <c r="Y3237" s="31"/>
      <c r="Z3237" s="31"/>
    </row>
    <row r="3238" ht="22.5" customHeight="1">
      <c r="A3238" s="30" t="s">
        <v>21935</v>
      </c>
      <c r="B3238" s="31" t="s">
        <v>8890</v>
      </c>
      <c r="C3238" s="33"/>
      <c r="D3238" s="31" t="s">
        <v>21936</v>
      </c>
      <c r="E3238" s="31" t="s">
        <v>21937</v>
      </c>
      <c r="F3238" s="31" t="s">
        <v>21938</v>
      </c>
      <c r="G3238" s="31" t="s">
        <v>23</v>
      </c>
      <c r="H3238" s="31" t="s">
        <v>142</v>
      </c>
      <c r="I3238" s="31" t="s">
        <v>1242</v>
      </c>
      <c r="J3238" s="31" t="s">
        <v>84</v>
      </c>
      <c r="K3238" s="31" t="s">
        <v>85</v>
      </c>
      <c r="L3238" s="31" t="s">
        <v>280</v>
      </c>
      <c r="M3238" s="31" t="s">
        <v>41</v>
      </c>
      <c r="N3238" s="31" t="s">
        <v>120</v>
      </c>
      <c r="O3238" s="31"/>
      <c r="P3238" s="31"/>
      <c r="Q3238" s="31"/>
      <c r="R3238" s="31" t="s">
        <v>93</v>
      </c>
      <c r="S3238" s="31" t="s">
        <v>94</v>
      </c>
      <c r="T3238" s="31" t="s">
        <v>21939</v>
      </c>
      <c r="U3238" s="31" t="s">
        <v>21940</v>
      </c>
      <c r="V3238" s="31"/>
      <c r="W3238" s="31"/>
      <c r="X3238" s="31"/>
      <c r="Y3238" s="31"/>
      <c r="Z3238" s="31"/>
    </row>
    <row r="3239" ht="22.5" customHeight="1">
      <c r="A3239" s="30" t="s">
        <v>21941</v>
      </c>
      <c r="B3239" s="31" t="s">
        <v>21942</v>
      </c>
      <c r="C3239" s="33"/>
      <c r="D3239" s="31" t="s">
        <v>21943</v>
      </c>
      <c r="E3239" s="31" t="s">
        <v>21944</v>
      </c>
      <c r="F3239" s="31"/>
      <c r="G3239" s="31" t="s">
        <v>38</v>
      </c>
      <c r="H3239" s="31" t="s">
        <v>142</v>
      </c>
      <c r="I3239" s="31" t="s">
        <v>271</v>
      </c>
      <c r="J3239" s="31" t="s">
        <v>377</v>
      </c>
      <c r="K3239" s="31"/>
      <c r="L3239" s="31"/>
      <c r="M3239" s="31" t="s">
        <v>41</v>
      </c>
      <c r="N3239" s="31" t="s">
        <v>120</v>
      </c>
      <c r="O3239" s="31"/>
      <c r="P3239" s="31"/>
      <c r="Q3239" s="31"/>
      <c r="R3239" s="31"/>
      <c r="S3239" s="31"/>
      <c r="T3239" s="31" t="s">
        <v>21945</v>
      </c>
      <c r="U3239" s="31" t="s">
        <v>21946</v>
      </c>
      <c r="V3239" s="31"/>
      <c r="W3239" s="31"/>
      <c r="X3239" s="31"/>
      <c r="Y3239" s="31"/>
      <c r="Z3239" s="31"/>
    </row>
    <row r="3240" ht="22.5" customHeight="1">
      <c r="A3240" s="30" t="s">
        <v>21947</v>
      </c>
      <c r="B3240" s="31" t="s">
        <v>21948</v>
      </c>
      <c r="C3240" s="33"/>
      <c r="D3240" s="31" t="s">
        <v>21949</v>
      </c>
      <c r="E3240" s="31" t="s">
        <v>21950</v>
      </c>
      <c r="F3240" s="31" t="s">
        <v>21951</v>
      </c>
      <c r="G3240" s="31" t="s">
        <v>23</v>
      </c>
      <c r="H3240" s="31" t="s">
        <v>142</v>
      </c>
      <c r="I3240" s="31" t="s">
        <v>814</v>
      </c>
      <c r="J3240" s="31" t="s">
        <v>84</v>
      </c>
      <c r="K3240" s="31" t="s">
        <v>85</v>
      </c>
      <c r="L3240" s="31" t="s">
        <v>86</v>
      </c>
      <c r="M3240" s="31" t="s">
        <v>152</v>
      </c>
      <c r="N3240" s="31" t="s">
        <v>153</v>
      </c>
      <c r="O3240" s="31"/>
      <c r="P3240" s="31"/>
      <c r="Q3240" s="31"/>
      <c r="R3240" s="31" t="s">
        <v>93</v>
      </c>
      <c r="S3240" s="31" t="s">
        <v>94</v>
      </c>
      <c r="T3240" s="31" t="s">
        <v>21952</v>
      </c>
      <c r="U3240" s="31" t="s">
        <v>21953</v>
      </c>
      <c r="V3240" s="31"/>
      <c r="W3240" s="31"/>
      <c r="X3240" s="31"/>
      <c r="Y3240" s="31"/>
      <c r="Z3240" s="31"/>
    </row>
    <row r="3241" ht="22.5" customHeight="1">
      <c r="A3241" s="30" t="s">
        <v>21954</v>
      </c>
      <c r="B3241" s="31" t="s">
        <v>21955</v>
      </c>
      <c r="C3241" s="33"/>
      <c r="D3241" s="31" t="s">
        <v>21956</v>
      </c>
      <c r="E3241" s="31" t="s">
        <v>21957</v>
      </c>
      <c r="F3241" s="31" t="s">
        <v>21958</v>
      </c>
      <c r="G3241" s="31" t="s">
        <v>23</v>
      </c>
      <c r="H3241" s="31" t="s">
        <v>142</v>
      </c>
      <c r="I3241" s="31" t="s">
        <v>336</v>
      </c>
      <c r="J3241" s="31" t="s">
        <v>84</v>
      </c>
      <c r="K3241" s="31" t="s">
        <v>173</v>
      </c>
      <c r="L3241" s="31" t="s">
        <v>226</v>
      </c>
      <c r="M3241" s="39" t="s">
        <v>228</v>
      </c>
      <c r="N3241" s="31" t="s">
        <v>185</v>
      </c>
      <c r="O3241" s="31"/>
      <c r="P3241" s="31"/>
      <c r="Q3241" s="31"/>
      <c r="R3241" s="31"/>
      <c r="S3241" s="31"/>
      <c r="T3241" s="31" t="s">
        <v>21959</v>
      </c>
      <c r="U3241" s="31" t="s">
        <v>21960</v>
      </c>
      <c r="V3241" s="31"/>
      <c r="W3241" s="31"/>
      <c r="X3241" s="31"/>
      <c r="Y3241" s="31"/>
      <c r="Z3241" s="31"/>
    </row>
    <row r="3242" ht="22.5" customHeight="1">
      <c r="A3242" s="30" t="s">
        <v>21961</v>
      </c>
      <c r="B3242" s="31" t="s">
        <v>21962</v>
      </c>
      <c r="C3242" s="33"/>
      <c r="D3242" s="31" t="s">
        <v>21963</v>
      </c>
      <c r="E3242" s="31" t="s">
        <v>21964</v>
      </c>
      <c r="F3242" s="31" t="s">
        <v>21965</v>
      </c>
      <c r="G3242" s="31" t="s">
        <v>30</v>
      </c>
      <c r="H3242" s="31" t="s">
        <v>142</v>
      </c>
      <c r="I3242" s="31" t="s">
        <v>6959</v>
      </c>
      <c r="J3242" s="31" t="s">
        <v>84</v>
      </c>
      <c r="K3242" s="31" t="s">
        <v>85</v>
      </c>
      <c r="L3242" s="31" t="s">
        <v>86</v>
      </c>
      <c r="M3242" s="31" t="s">
        <v>88</v>
      </c>
      <c r="N3242" s="31" t="s">
        <v>89</v>
      </c>
      <c r="O3242" s="31" t="s">
        <v>21966</v>
      </c>
      <c r="P3242" s="31" t="s">
        <v>399</v>
      </c>
      <c r="Q3242" s="31"/>
      <c r="R3242" s="31" t="s">
        <v>93</v>
      </c>
      <c r="S3242" s="31" t="s">
        <v>946</v>
      </c>
      <c r="T3242" s="31" t="s">
        <v>21967</v>
      </c>
      <c r="U3242" s="31" t="s">
        <v>21968</v>
      </c>
      <c r="V3242" s="31"/>
      <c r="W3242" s="31"/>
      <c r="X3242" s="31"/>
      <c r="Y3242" s="31"/>
      <c r="Z3242" s="31"/>
    </row>
    <row r="3243" ht="22.5" customHeight="1">
      <c r="A3243" s="30" t="s">
        <v>21969</v>
      </c>
      <c r="B3243" s="31" t="s">
        <v>21970</v>
      </c>
      <c r="C3243" s="33"/>
      <c r="D3243" s="31" t="s">
        <v>21971</v>
      </c>
      <c r="E3243" s="31" t="s">
        <v>21972</v>
      </c>
      <c r="F3243" s="31" t="s">
        <v>21973</v>
      </c>
      <c r="G3243" s="31" t="s">
        <v>23</v>
      </c>
      <c r="H3243" s="31" t="s">
        <v>142</v>
      </c>
      <c r="I3243" s="31" t="s">
        <v>13034</v>
      </c>
      <c r="J3243" s="31" t="s">
        <v>84</v>
      </c>
      <c r="K3243" s="31" t="s">
        <v>85</v>
      </c>
      <c r="L3243" s="31" t="s">
        <v>280</v>
      </c>
      <c r="M3243" s="31" t="s">
        <v>344</v>
      </c>
      <c r="N3243" s="31" t="s">
        <v>190</v>
      </c>
      <c r="O3243" s="31"/>
      <c r="P3243" s="31"/>
      <c r="Q3243" s="31"/>
      <c r="R3243" s="31"/>
      <c r="S3243" s="31"/>
      <c r="T3243" s="31" t="s">
        <v>21974</v>
      </c>
      <c r="U3243" s="31" t="s">
        <v>21975</v>
      </c>
      <c r="V3243" s="31"/>
      <c r="W3243" s="31"/>
      <c r="X3243" s="31"/>
      <c r="Y3243" s="31"/>
      <c r="Z3243" s="31"/>
    </row>
    <row r="3244" ht="22.5" customHeight="1">
      <c r="A3244" s="30" t="s">
        <v>21976</v>
      </c>
      <c r="B3244" s="31" t="s">
        <v>21977</v>
      </c>
      <c r="C3244" s="33"/>
      <c r="D3244" s="31" t="s">
        <v>21978</v>
      </c>
      <c r="E3244" s="31" t="s">
        <v>21979</v>
      </c>
      <c r="F3244" s="31" t="s">
        <v>21980</v>
      </c>
      <c r="G3244" s="31" t="s">
        <v>25</v>
      </c>
      <c r="H3244" s="31" t="s">
        <v>142</v>
      </c>
      <c r="I3244" s="31" t="s">
        <v>225</v>
      </c>
      <c r="J3244" s="31" t="s">
        <v>84</v>
      </c>
      <c r="K3244" s="31" t="s">
        <v>85</v>
      </c>
      <c r="L3244" s="31" t="s">
        <v>280</v>
      </c>
      <c r="M3244" s="31" t="s">
        <v>52</v>
      </c>
      <c r="N3244" s="31" t="s">
        <v>144</v>
      </c>
      <c r="O3244" s="31"/>
      <c r="P3244" s="31" t="s">
        <v>399</v>
      </c>
      <c r="Q3244" s="31"/>
      <c r="R3244" s="31" t="s">
        <v>93</v>
      </c>
      <c r="S3244" s="31" t="s">
        <v>188</v>
      </c>
      <c r="T3244" s="31" t="s">
        <v>21981</v>
      </c>
      <c r="U3244" s="31" t="s">
        <v>21982</v>
      </c>
      <c r="V3244" s="31"/>
      <c r="W3244" s="31"/>
      <c r="X3244" s="31"/>
      <c r="Y3244" s="31"/>
      <c r="Z3244" s="31" t="s">
        <v>21983</v>
      </c>
    </row>
    <row r="3245" ht="22.5" customHeight="1">
      <c r="A3245" s="30" t="s">
        <v>21984</v>
      </c>
      <c r="B3245" s="31" t="s">
        <v>21985</v>
      </c>
      <c r="C3245" s="32"/>
      <c r="D3245" s="31" t="s">
        <v>21986</v>
      </c>
      <c r="E3245" s="31" t="s">
        <v>21987</v>
      </c>
      <c r="F3245" s="31" t="s">
        <v>21988</v>
      </c>
      <c r="G3245" s="31" t="s">
        <v>35</v>
      </c>
      <c r="H3245" s="31" t="s">
        <v>142</v>
      </c>
      <c r="I3245" s="31" t="s">
        <v>319</v>
      </c>
      <c r="J3245" s="31" t="s">
        <v>84</v>
      </c>
      <c r="K3245" s="31" t="s">
        <v>173</v>
      </c>
      <c r="L3245" s="31" t="s">
        <v>86</v>
      </c>
      <c r="M3245" s="31" t="s">
        <v>41</v>
      </c>
      <c r="N3245" s="31" t="s">
        <v>120</v>
      </c>
      <c r="O3245" s="31"/>
      <c r="P3245" s="31" t="s">
        <v>399</v>
      </c>
      <c r="Q3245" s="31"/>
      <c r="R3245" s="31" t="s">
        <v>93</v>
      </c>
      <c r="S3245" s="31" t="s">
        <v>815</v>
      </c>
      <c r="T3245" s="31" t="s">
        <v>21989</v>
      </c>
      <c r="U3245" s="31" t="s">
        <v>21990</v>
      </c>
      <c r="V3245" s="31"/>
      <c r="W3245" s="31"/>
      <c r="X3245" s="31" t="s">
        <v>21991</v>
      </c>
      <c r="Y3245" s="31"/>
      <c r="Z3245" s="31"/>
    </row>
    <row r="3246" ht="22.5" customHeight="1">
      <c r="A3246" s="30" t="s">
        <v>21992</v>
      </c>
      <c r="B3246" s="31" t="s">
        <v>21993</v>
      </c>
      <c r="C3246" s="33"/>
      <c r="D3246" s="31" t="s">
        <v>21994</v>
      </c>
      <c r="E3246" s="31" t="s">
        <v>21995</v>
      </c>
      <c r="F3246" s="31"/>
      <c r="G3246" s="31" t="s">
        <v>35</v>
      </c>
      <c r="H3246" s="31" t="s">
        <v>142</v>
      </c>
      <c r="I3246" s="31" t="s">
        <v>860</v>
      </c>
      <c r="J3246" s="31" t="s">
        <v>84</v>
      </c>
      <c r="K3246" s="31"/>
      <c r="L3246" s="31"/>
      <c r="M3246" s="31" t="s">
        <v>88</v>
      </c>
      <c r="N3246" s="31" t="s">
        <v>89</v>
      </c>
      <c r="O3246" s="31"/>
      <c r="P3246" s="31"/>
      <c r="Q3246" s="31"/>
      <c r="R3246" s="31"/>
      <c r="S3246" s="31"/>
      <c r="T3246" s="31" t="s">
        <v>21996</v>
      </c>
      <c r="U3246" s="31" t="s">
        <v>21997</v>
      </c>
      <c r="V3246" s="31"/>
      <c r="W3246" s="31"/>
      <c r="X3246" s="31"/>
      <c r="Y3246" s="31"/>
      <c r="Z3246" s="31"/>
    </row>
    <row r="3247" ht="22.5" customHeight="1">
      <c r="A3247" s="30" t="s">
        <v>21998</v>
      </c>
      <c r="B3247" s="31" t="s">
        <v>21999</v>
      </c>
      <c r="C3247" s="33"/>
      <c r="D3247" s="31" t="s">
        <v>22000</v>
      </c>
      <c r="E3247" s="31" t="s">
        <v>22001</v>
      </c>
      <c r="F3247" s="31"/>
      <c r="G3247" s="31" t="s">
        <v>23</v>
      </c>
      <c r="H3247" s="31" t="s">
        <v>142</v>
      </c>
      <c r="I3247" s="31"/>
      <c r="J3247" s="31"/>
      <c r="K3247" s="31"/>
      <c r="L3247" s="31"/>
      <c r="M3247" s="31"/>
      <c r="N3247" s="31"/>
      <c r="O3247" s="31"/>
      <c r="P3247" s="31"/>
      <c r="Q3247" s="31"/>
      <c r="R3247" s="31"/>
      <c r="S3247" s="31"/>
      <c r="T3247" s="31" t="s">
        <v>22002</v>
      </c>
      <c r="U3247" s="31" t="s">
        <v>22003</v>
      </c>
      <c r="V3247" s="31"/>
      <c r="W3247" s="31"/>
      <c r="X3247" s="31"/>
      <c r="Y3247" s="31"/>
      <c r="Z3247" s="31"/>
    </row>
    <row r="3248" ht="22.5" customHeight="1">
      <c r="A3248" s="30" t="s">
        <v>22004</v>
      </c>
      <c r="B3248" s="31" t="s">
        <v>22005</v>
      </c>
      <c r="C3248" s="33"/>
      <c r="D3248" s="31" t="s">
        <v>22006</v>
      </c>
      <c r="E3248" s="31" t="s">
        <v>22007</v>
      </c>
      <c r="F3248" s="31" t="s">
        <v>22008</v>
      </c>
      <c r="G3248" s="31" t="s">
        <v>25</v>
      </c>
      <c r="H3248" s="31" t="s">
        <v>142</v>
      </c>
      <c r="I3248" s="31" t="s">
        <v>2737</v>
      </c>
      <c r="J3248" s="31"/>
      <c r="K3248" s="31" t="s">
        <v>85</v>
      </c>
      <c r="L3248" s="31" t="s">
        <v>131</v>
      </c>
      <c r="M3248" s="31" t="s">
        <v>120</v>
      </c>
      <c r="N3248" s="31" t="s">
        <v>88</v>
      </c>
      <c r="O3248" s="31"/>
      <c r="P3248" s="31"/>
      <c r="Q3248" s="31"/>
      <c r="R3248" s="31" t="s">
        <v>93</v>
      </c>
      <c r="S3248" s="31" t="s">
        <v>22009</v>
      </c>
      <c r="T3248" s="31" t="s">
        <v>22010</v>
      </c>
      <c r="U3248" s="31" t="s">
        <v>22011</v>
      </c>
      <c r="V3248" s="30" t="s">
        <v>22012</v>
      </c>
      <c r="W3248" s="31"/>
      <c r="X3248" s="31"/>
      <c r="Y3248" s="31"/>
      <c r="Z3248" s="31"/>
    </row>
    <row r="3249" ht="22.5" customHeight="1">
      <c r="A3249" s="30" t="s">
        <v>22013</v>
      </c>
      <c r="B3249" s="31" t="s">
        <v>22014</v>
      </c>
      <c r="C3249" s="33"/>
      <c r="D3249" s="31" t="s">
        <v>22015</v>
      </c>
      <c r="E3249" s="31" t="s">
        <v>22016</v>
      </c>
      <c r="F3249" s="31" t="s">
        <v>22017</v>
      </c>
      <c r="G3249" s="31" t="s">
        <v>25</v>
      </c>
      <c r="H3249" s="31" t="s">
        <v>82</v>
      </c>
      <c r="I3249" s="31" t="s">
        <v>585</v>
      </c>
      <c r="J3249" s="31"/>
      <c r="K3249" s="31" t="s">
        <v>85</v>
      </c>
      <c r="L3249" s="31" t="s">
        <v>131</v>
      </c>
      <c r="M3249" s="31" t="s">
        <v>120</v>
      </c>
      <c r="N3249" s="31" t="s">
        <v>88</v>
      </c>
      <c r="O3249" s="31"/>
      <c r="P3249" s="31"/>
      <c r="Q3249" s="31"/>
      <c r="R3249" s="31" t="s">
        <v>93</v>
      </c>
      <c r="S3249" s="31" t="s">
        <v>22009</v>
      </c>
      <c r="T3249" s="31" t="s">
        <v>22018</v>
      </c>
      <c r="U3249" s="31" t="s">
        <v>22019</v>
      </c>
      <c r="V3249" s="31"/>
      <c r="W3249" s="31"/>
      <c r="X3249" s="31"/>
      <c r="Y3249" s="31"/>
      <c r="Z3249" s="31"/>
    </row>
    <row r="3250" ht="22.5" customHeight="1">
      <c r="A3250" s="30" t="s">
        <v>22020</v>
      </c>
      <c r="B3250" s="31" t="s">
        <v>711</v>
      </c>
      <c r="C3250" s="33"/>
      <c r="D3250" s="31" t="s">
        <v>22021</v>
      </c>
      <c r="E3250" s="31" t="s">
        <v>22022</v>
      </c>
      <c r="F3250" s="31" t="s">
        <v>22023</v>
      </c>
      <c r="G3250" s="31" t="s">
        <v>30</v>
      </c>
      <c r="H3250" s="31" t="s">
        <v>142</v>
      </c>
      <c r="I3250" s="31" t="s">
        <v>1722</v>
      </c>
      <c r="J3250" s="31" t="s">
        <v>84</v>
      </c>
      <c r="K3250" s="31" t="s">
        <v>107</v>
      </c>
      <c r="L3250" s="31" t="s">
        <v>654</v>
      </c>
      <c r="M3250" s="31" t="s">
        <v>155</v>
      </c>
      <c r="N3250" s="31" t="s">
        <v>52</v>
      </c>
      <c r="O3250" s="31" t="s">
        <v>22024</v>
      </c>
      <c r="P3250" s="31" t="s">
        <v>628</v>
      </c>
      <c r="Q3250" s="31"/>
      <c r="R3250" s="31" t="s">
        <v>93</v>
      </c>
      <c r="S3250" s="31" t="s">
        <v>213</v>
      </c>
      <c r="T3250" s="31" t="s">
        <v>22025</v>
      </c>
      <c r="U3250" s="31" t="s">
        <v>22026</v>
      </c>
      <c r="V3250" s="31"/>
      <c r="W3250" s="31"/>
      <c r="X3250" s="31" t="s">
        <v>10790</v>
      </c>
      <c r="Y3250" s="31"/>
      <c r="Z3250" s="31"/>
    </row>
    <row r="3251" ht="22.5" customHeight="1">
      <c r="A3251" s="30" t="s">
        <v>22027</v>
      </c>
      <c r="B3251" s="31" t="s">
        <v>22028</v>
      </c>
      <c r="C3251" s="33"/>
      <c r="D3251" s="31" t="s">
        <v>78</v>
      </c>
      <c r="E3251" s="31" t="s">
        <v>22029</v>
      </c>
      <c r="F3251" s="31" t="s">
        <v>22030</v>
      </c>
      <c r="G3251" s="31" t="s">
        <v>25</v>
      </c>
      <c r="H3251" s="31" t="s">
        <v>82</v>
      </c>
      <c r="I3251" s="31" t="s">
        <v>83</v>
      </c>
      <c r="J3251" s="31" t="s">
        <v>84</v>
      </c>
      <c r="K3251" s="31" t="s">
        <v>107</v>
      </c>
      <c r="L3251" s="31" t="s">
        <v>226</v>
      </c>
      <c r="M3251" s="31"/>
      <c r="N3251" s="31"/>
      <c r="O3251" s="31"/>
      <c r="P3251" s="31"/>
      <c r="Q3251" s="31"/>
      <c r="R3251" s="31"/>
      <c r="S3251" s="31" t="s">
        <v>4943</v>
      </c>
      <c r="T3251" s="31"/>
      <c r="U3251" s="31" t="s">
        <v>22031</v>
      </c>
      <c r="V3251" s="31"/>
      <c r="W3251" s="31"/>
      <c r="X3251" s="31"/>
      <c r="Y3251" s="31"/>
      <c r="Z3251" s="31"/>
    </row>
    <row r="3252" ht="22.5" customHeight="1">
      <c r="A3252" s="30" t="s">
        <v>22032</v>
      </c>
      <c r="B3252" s="31" t="s">
        <v>22033</v>
      </c>
      <c r="C3252" s="33"/>
      <c r="D3252" s="31" t="s">
        <v>78</v>
      </c>
      <c r="E3252" s="31" t="s">
        <v>22034</v>
      </c>
      <c r="F3252" s="31" t="s">
        <v>22035</v>
      </c>
      <c r="G3252" s="31" t="s">
        <v>25</v>
      </c>
      <c r="H3252" s="31" t="s">
        <v>82</v>
      </c>
      <c r="I3252" s="31" t="s">
        <v>83</v>
      </c>
      <c r="J3252" s="31" t="s">
        <v>84</v>
      </c>
      <c r="K3252" s="31" t="s">
        <v>107</v>
      </c>
      <c r="L3252" s="31" t="s">
        <v>280</v>
      </c>
      <c r="M3252" s="31" t="s">
        <v>41</v>
      </c>
      <c r="N3252" s="31" t="s">
        <v>41</v>
      </c>
      <c r="O3252" s="31"/>
      <c r="P3252" s="31" t="s">
        <v>628</v>
      </c>
      <c r="Q3252" s="31"/>
      <c r="R3252" s="31"/>
      <c r="S3252" s="31"/>
      <c r="T3252" s="31" t="s">
        <v>22036</v>
      </c>
      <c r="U3252" s="31" t="s">
        <v>22037</v>
      </c>
      <c r="V3252" s="31"/>
      <c r="W3252" s="31" t="s">
        <v>22038</v>
      </c>
      <c r="X3252" s="31"/>
      <c r="Y3252" s="31"/>
      <c r="Z3252" s="31"/>
    </row>
    <row r="3253" ht="22.5" customHeight="1">
      <c r="A3253" s="30" t="s">
        <v>22039</v>
      </c>
      <c r="B3253" s="31" t="s">
        <v>22040</v>
      </c>
      <c r="C3253" s="33"/>
      <c r="D3253" s="31" t="s">
        <v>78</v>
      </c>
      <c r="E3253" s="31" t="s">
        <v>22041</v>
      </c>
      <c r="F3253" s="31" t="s">
        <v>22042</v>
      </c>
      <c r="G3253" s="31" t="s">
        <v>25</v>
      </c>
      <c r="H3253" s="31" t="s">
        <v>82</v>
      </c>
      <c r="I3253" s="31" t="s">
        <v>490</v>
      </c>
      <c r="J3253" s="31" t="s">
        <v>84</v>
      </c>
      <c r="K3253" s="31" t="s">
        <v>107</v>
      </c>
      <c r="L3253" s="31" t="s">
        <v>86</v>
      </c>
      <c r="M3253" s="31" t="s">
        <v>120</v>
      </c>
      <c r="N3253" s="31" t="s">
        <v>88</v>
      </c>
      <c r="O3253" s="31"/>
      <c r="P3253" s="31" t="s">
        <v>851</v>
      </c>
      <c r="Q3253" s="31"/>
      <c r="R3253" s="31" t="s">
        <v>93</v>
      </c>
      <c r="S3253" s="31" t="s">
        <v>321</v>
      </c>
      <c r="T3253" s="31" t="s">
        <v>134</v>
      </c>
      <c r="U3253" s="31" t="s">
        <v>22043</v>
      </c>
      <c r="V3253" s="31"/>
      <c r="W3253" s="31"/>
      <c r="X3253" s="31"/>
      <c r="Y3253" s="31"/>
      <c r="Z3253" s="31"/>
    </row>
    <row r="3254" ht="22.5" customHeight="1">
      <c r="A3254" s="30" t="s">
        <v>22044</v>
      </c>
      <c r="B3254" s="31" t="s">
        <v>22045</v>
      </c>
      <c r="C3254" s="33"/>
      <c r="D3254" s="31" t="s">
        <v>78</v>
      </c>
      <c r="E3254" s="31" t="s">
        <v>22046</v>
      </c>
      <c r="F3254" s="31"/>
      <c r="G3254" s="31"/>
      <c r="H3254" s="31" t="s">
        <v>82</v>
      </c>
      <c r="I3254" s="31"/>
      <c r="J3254" s="31"/>
      <c r="K3254" s="31"/>
      <c r="L3254" s="31"/>
      <c r="M3254" s="31"/>
      <c r="N3254" s="31"/>
      <c r="O3254" s="31"/>
      <c r="P3254" s="31"/>
      <c r="Q3254" s="31"/>
      <c r="R3254" s="31"/>
      <c r="S3254" s="31"/>
      <c r="T3254" s="31"/>
      <c r="U3254" s="31" t="s">
        <v>22047</v>
      </c>
      <c r="V3254" s="31"/>
      <c r="W3254" s="31"/>
      <c r="X3254" s="31"/>
      <c r="Y3254" s="31"/>
      <c r="Z3254" s="31"/>
    </row>
    <row r="3255" ht="22.5" customHeight="1">
      <c r="A3255" s="30" t="s">
        <v>22048</v>
      </c>
      <c r="B3255" s="31" t="s">
        <v>22049</v>
      </c>
      <c r="C3255" s="33"/>
      <c r="D3255" s="31" t="s">
        <v>22050</v>
      </c>
      <c r="E3255" s="31" t="s">
        <v>22051</v>
      </c>
      <c r="F3255" s="31"/>
      <c r="G3255" s="31" t="s">
        <v>30</v>
      </c>
      <c r="H3255" s="31" t="s">
        <v>129</v>
      </c>
      <c r="I3255" s="31" t="s">
        <v>83</v>
      </c>
      <c r="J3255" s="31" t="s">
        <v>84</v>
      </c>
      <c r="K3255" s="31" t="s">
        <v>85</v>
      </c>
      <c r="L3255" s="31" t="s">
        <v>280</v>
      </c>
      <c r="M3255" s="31" t="s">
        <v>120</v>
      </c>
      <c r="N3255" s="31" t="s">
        <v>88</v>
      </c>
      <c r="O3255" s="31"/>
      <c r="P3255" s="31" t="s">
        <v>628</v>
      </c>
      <c r="Q3255" s="31"/>
      <c r="R3255" s="31"/>
      <c r="S3255" s="31"/>
      <c r="T3255" s="31" t="s">
        <v>22052</v>
      </c>
      <c r="U3255" s="31" t="s">
        <v>22053</v>
      </c>
      <c r="V3255" s="30" t="s">
        <v>22054</v>
      </c>
      <c r="W3255" s="31"/>
      <c r="X3255" s="31"/>
      <c r="Y3255" s="31"/>
      <c r="Z3255" s="31"/>
    </row>
    <row r="3256" ht="22.5" customHeight="1">
      <c r="A3256" s="30" t="s">
        <v>22055</v>
      </c>
      <c r="B3256" s="31" t="s">
        <v>22056</v>
      </c>
      <c r="C3256" s="33"/>
      <c r="D3256" s="31" t="s">
        <v>22057</v>
      </c>
      <c r="E3256" s="31" t="s">
        <v>22058</v>
      </c>
      <c r="F3256" s="31"/>
      <c r="G3256" s="31" t="s">
        <v>43</v>
      </c>
      <c r="H3256" s="31" t="s">
        <v>142</v>
      </c>
      <c r="I3256" s="31" t="s">
        <v>119</v>
      </c>
      <c r="J3256" s="31" t="s">
        <v>84</v>
      </c>
      <c r="K3256" s="31"/>
      <c r="L3256" s="31"/>
      <c r="M3256" s="31" t="s">
        <v>185</v>
      </c>
      <c r="N3256" s="31" t="s">
        <v>41</v>
      </c>
      <c r="O3256" s="31"/>
      <c r="P3256" s="31"/>
      <c r="Q3256" s="31"/>
      <c r="R3256" s="31"/>
      <c r="S3256" s="31"/>
      <c r="T3256" s="31" t="s">
        <v>22059</v>
      </c>
      <c r="U3256" s="31" t="s">
        <v>22060</v>
      </c>
      <c r="V3256" s="31"/>
      <c r="W3256" s="31"/>
      <c r="X3256" s="31"/>
      <c r="Y3256" s="31"/>
      <c r="Z3256" s="31"/>
    </row>
    <row r="3257" ht="22.5" customHeight="1">
      <c r="A3257" s="30" t="s">
        <v>22061</v>
      </c>
      <c r="B3257" s="31" t="s">
        <v>22062</v>
      </c>
      <c r="C3257" s="33"/>
      <c r="D3257" s="31" t="s">
        <v>78</v>
      </c>
      <c r="E3257" s="31" t="s">
        <v>22063</v>
      </c>
      <c r="F3257" s="31" t="s">
        <v>22064</v>
      </c>
      <c r="G3257" s="31" t="s">
        <v>25</v>
      </c>
      <c r="H3257" s="31" t="s">
        <v>82</v>
      </c>
      <c r="I3257" s="31" t="s">
        <v>490</v>
      </c>
      <c r="J3257" s="31" t="s">
        <v>84</v>
      </c>
      <c r="K3257" s="31" t="s">
        <v>107</v>
      </c>
      <c r="L3257" s="31" t="s">
        <v>280</v>
      </c>
      <c r="M3257" s="31" t="s">
        <v>120</v>
      </c>
      <c r="N3257" s="31" t="s">
        <v>88</v>
      </c>
      <c r="O3257" s="31"/>
      <c r="P3257" s="31"/>
      <c r="Q3257" s="31"/>
      <c r="R3257" s="31"/>
      <c r="S3257" s="31"/>
      <c r="T3257" s="31" t="s">
        <v>22065</v>
      </c>
      <c r="U3257" s="31" t="s">
        <v>22066</v>
      </c>
      <c r="V3257" s="31"/>
      <c r="W3257" s="31"/>
      <c r="X3257" s="31"/>
      <c r="Y3257" s="31"/>
      <c r="Z3257" s="31"/>
    </row>
    <row r="3258" ht="22.5" customHeight="1">
      <c r="A3258" s="30" t="s">
        <v>22067</v>
      </c>
      <c r="B3258" s="31" t="s">
        <v>22068</v>
      </c>
      <c r="C3258" s="33"/>
      <c r="D3258" s="31" t="s">
        <v>78</v>
      </c>
      <c r="E3258" s="31" t="s">
        <v>22069</v>
      </c>
      <c r="F3258" s="31" t="s">
        <v>22070</v>
      </c>
      <c r="G3258" s="31" t="s">
        <v>25</v>
      </c>
      <c r="H3258" s="31" t="s">
        <v>82</v>
      </c>
      <c r="I3258" s="31" t="s">
        <v>83</v>
      </c>
      <c r="J3258" s="31" t="s">
        <v>84</v>
      </c>
      <c r="K3258" s="31" t="s">
        <v>107</v>
      </c>
      <c r="L3258" s="31" t="s">
        <v>86</v>
      </c>
      <c r="M3258" s="31" t="s">
        <v>185</v>
      </c>
      <c r="N3258" s="31" t="s">
        <v>41</v>
      </c>
      <c r="O3258" s="31"/>
      <c r="P3258" s="31" t="s">
        <v>628</v>
      </c>
      <c r="Q3258" s="31"/>
      <c r="R3258" s="31"/>
      <c r="S3258" s="31" t="s">
        <v>5883</v>
      </c>
      <c r="T3258" s="31" t="s">
        <v>1235</v>
      </c>
      <c r="U3258" s="31" t="s">
        <v>22071</v>
      </c>
      <c r="V3258" s="31"/>
      <c r="W3258" s="31"/>
      <c r="X3258" s="31"/>
      <c r="Y3258" s="31"/>
      <c r="Z3258" s="31"/>
    </row>
    <row r="3259" ht="22.5" customHeight="1">
      <c r="A3259" s="30" t="s">
        <v>22072</v>
      </c>
      <c r="B3259" s="31" t="s">
        <v>22073</v>
      </c>
      <c r="C3259" s="33"/>
      <c r="D3259" s="31" t="s">
        <v>78</v>
      </c>
      <c r="E3259" s="31" t="s">
        <v>22074</v>
      </c>
      <c r="F3259" s="31"/>
      <c r="G3259" s="31" t="s">
        <v>25</v>
      </c>
      <c r="H3259" s="31" t="s">
        <v>82</v>
      </c>
      <c r="I3259" s="31"/>
      <c r="J3259" s="31" t="s">
        <v>84</v>
      </c>
      <c r="K3259" s="31" t="s">
        <v>107</v>
      </c>
      <c r="L3259" s="31" t="s">
        <v>131</v>
      </c>
      <c r="M3259" s="31" t="s">
        <v>108</v>
      </c>
      <c r="N3259" s="31" t="s">
        <v>108</v>
      </c>
      <c r="O3259" s="31"/>
      <c r="P3259" s="31"/>
      <c r="Q3259" s="31"/>
      <c r="R3259" s="31"/>
      <c r="S3259" s="31"/>
      <c r="T3259" s="31" t="s">
        <v>1235</v>
      </c>
      <c r="U3259" s="31" t="s">
        <v>22075</v>
      </c>
      <c r="V3259" s="31"/>
      <c r="W3259" s="31" t="s">
        <v>22076</v>
      </c>
      <c r="X3259" s="31"/>
      <c r="Y3259" s="31"/>
      <c r="Z3259" s="31"/>
    </row>
    <row r="3260" ht="22.5" customHeight="1">
      <c r="A3260" s="30" t="s">
        <v>22077</v>
      </c>
      <c r="B3260" s="31" t="s">
        <v>22078</v>
      </c>
      <c r="C3260" s="33"/>
      <c r="D3260" s="31" t="s">
        <v>22079</v>
      </c>
      <c r="E3260" s="31" t="s">
        <v>22080</v>
      </c>
      <c r="F3260" s="31"/>
      <c r="G3260" s="31" t="s">
        <v>2073</v>
      </c>
      <c r="H3260" s="31" t="s">
        <v>406</v>
      </c>
      <c r="I3260" s="31" t="s">
        <v>319</v>
      </c>
      <c r="J3260" s="31" t="s">
        <v>84</v>
      </c>
      <c r="K3260" s="31" t="s">
        <v>107</v>
      </c>
      <c r="L3260" s="31" t="s">
        <v>86</v>
      </c>
      <c r="M3260" s="31" t="s">
        <v>89</v>
      </c>
      <c r="N3260" s="31" t="s">
        <v>108</v>
      </c>
      <c r="O3260" s="31"/>
      <c r="P3260" s="31"/>
      <c r="Q3260" s="31"/>
      <c r="R3260" s="31" t="s">
        <v>93</v>
      </c>
      <c r="S3260" s="31" t="s">
        <v>94</v>
      </c>
      <c r="T3260" s="31" t="s">
        <v>22081</v>
      </c>
      <c r="U3260" s="31" t="s">
        <v>22082</v>
      </c>
      <c r="V3260" s="31"/>
      <c r="W3260" s="31"/>
      <c r="X3260" s="31"/>
      <c r="Y3260" s="31"/>
      <c r="Z3260" s="31"/>
    </row>
    <row r="3261" ht="22.5" customHeight="1">
      <c r="A3261" s="30" t="s">
        <v>22083</v>
      </c>
      <c r="B3261" s="31" t="s">
        <v>22084</v>
      </c>
      <c r="C3261" s="33"/>
      <c r="D3261" s="31" t="s">
        <v>78</v>
      </c>
      <c r="E3261" s="31" t="s">
        <v>22085</v>
      </c>
      <c r="F3261" s="31" t="s">
        <v>22086</v>
      </c>
      <c r="G3261" s="31" t="s">
        <v>10801</v>
      </c>
      <c r="H3261" s="31" t="s">
        <v>82</v>
      </c>
      <c r="I3261" s="31" t="s">
        <v>585</v>
      </c>
      <c r="J3261" s="31" t="s">
        <v>84</v>
      </c>
      <c r="K3261" s="31" t="s">
        <v>107</v>
      </c>
      <c r="L3261" s="31" t="s">
        <v>86</v>
      </c>
      <c r="M3261" s="31" t="s">
        <v>89</v>
      </c>
      <c r="N3261" s="31" t="s">
        <v>108</v>
      </c>
      <c r="O3261" s="31"/>
      <c r="P3261" s="31"/>
      <c r="Q3261" s="31"/>
      <c r="R3261" s="31" t="s">
        <v>93</v>
      </c>
      <c r="S3261" s="31" t="s">
        <v>94</v>
      </c>
      <c r="T3261" s="31" t="s">
        <v>1235</v>
      </c>
      <c r="U3261" s="31" t="s">
        <v>22087</v>
      </c>
      <c r="V3261" s="31"/>
      <c r="W3261" s="31"/>
      <c r="X3261" s="31"/>
      <c r="Y3261" s="31"/>
      <c r="Z3261" s="31"/>
    </row>
    <row r="3262" ht="22.5" customHeight="1">
      <c r="A3262" s="30" t="s">
        <v>22088</v>
      </c>
      <c r="B3262" s="31" t="s">
        <v>22089</v>
      </c>
      <c r="C3262" s="33"/>
      <c r="D3262" s="31" t="s">
        <v>78</v>
      </c>
      <c r="E3262" s="31" t="s">
        <v>22090</v>
      </c>
      <c r="F3262" s="31" t="s">
        <v>22091</v>
      </c>
      <c r="G3262" s="31" t="s">
        <v>25</v>
      </c>
      <c r="H3262" s="31" t="s">
        <v>82</v>
      </c>
      <c r="I3262" s="31" t="s">
        <v>83</v>
      </c>
      <c r="J3262" s="31"/>
      <c r="K3262" s="31" t="s">
        <v>107</v>
      </c>
      <c r="L3262" s="31" t="s">
        <v>131</v>
      </c>
      <c r="M3262" s="31" t="s">
        <v>88</v>
      </c>
      <c r="N3262" s="31" t="s">
        <v>88</v>
      </c>
      <c r="O3262" s="31"/>
      <c r="P3262" s="31" t="s">
        <v>7087</v>
      </c>
      <c r="Q3262" s="31"/>
      <c r="R3262" s="31"/>
      <c r="S3262" s="31"/>
      <c r="T3262" s="31" t="s">
        <v>1235</v>
      </c>
      <c r="U3262" s="31" t="s">
        <v>22092</v>
      </c>
      <c r="V3262" s="31"/>
      <c r="W3262" s="31" t="s">
        <v>22093</v>
      </c>
      <c r="X3262" s="31"/>
      <c r="Y3262" s="31"/>
      <c r="Z3262" s="31"/>
    </row>
    <row r="3263" ht="22.5" customHeight="1">
      <c r="A3263" s="30" t="s">
        <v>22094</v>
      </c>
      <c r="B3263" s="31" t="s">
        <v>22095</v>
      </c>
      <c r="C3263" s="33"/>
      <c r="D3263" s="31" t="s">
        <v>78</v>
      </c>
      <c r="E3263" s="31" t="s">
        <v>22096</v>
      </c>
      <c r="F3263" s="31" t="s">
        <v>22097</v>
      </c>
      <c r="G3263" s="31" t="s">
        <v>25</v>
      </c>
      <c r="H3263" s="31" t="s">
        <v>82</v>
      </c>
      <c r="I3263" s="31" t="s">
        <v>83</v>
      </c>
      <c r="J3263" s="31" t="s">
        <v>84</v>
      </c>
      <c r="K3263" s="31" t="s">
        <v>107</v>
      </c>
      <c r="L3263" s="31" t="s">
        <v>86</v>
      </c>
      <c r="M3263" s="31" t="s">
        <v>120</v>
      </c>
      <c r="N3263" s="31" t="s">
        <v>88</v>
      </c>
      <c r="O3263" s="31"/>
      <c r="P3263" s="31" t="s">
        <v>4054</v>
      </c>
      <c r="Q3263" s="31"/>
      <c r="R3263" s="31"/>
      <c r="S3263" s="31" t="s">
        <v>4055</v>
      </c>
      <c r="T3263" s="31" t="s">
        <v>1235</v>
      </c>
      <c r="U3263" s="31" t="s">
        <v>22098</v>
      </c>
      <c r="V3263" s="31"/>
      <c r="W3263" s="31"/>
      <c r="X3263" s="31"/>
      <c r="Y3263" s="31"/>
      <c r="Z3263" s="31"/>
    </row>
    <row r="3264" ht="22.5" customHeight="1">
      <c r="A3264" s="30" t="s">
        <v>22099</v>
      </c>
      <c r="B3264" s="31" t="s">
        <v>22100</v>
      </c>
      <c r="C3264" s="33"/>
      <c r="D3264" s="31" t="s">
        <v>78</v>
      </c>
      <c r="E3264" s="31" t="s">
        <v>22101</v>
      </c>
      <c r="F3264" s="31" t="s">
        <v>22102</v>
      </c>
      <c r="G3264" s="31" t="s">
        <v>25</v>
      </c>
      <c r="H3264" s="31" t="s">
        <v>82</v>
      </c>
      <c r="I3264" s="31" t="s">
        <v>83</v>
      </c>
      <c r="J3264" s="31" t="s">
        <v>84</v>
      </c>
      <c r="K3264" s="31" t="s">
        <v>107</v>
      </c>
      <c r="L3264" s="31" t="s">
        <v>226</v>
      </c>
      <c r="M3264" s="31" t="s">
        <v>185</v>
      </c>
      <c r="N3264" s="31" t="s">
        <v>41</v>
      </c>
      <c r="O3264" s="31"/>
      <c r="P3264" s="31" t="s">
        <v>22103</v>
      </c>
      <c r="Q3264" s="31"/>
      <c r="R3264" s="31"/>
      <c r="S3264" s="31" t="s">
        <v>5883</v>
      </c>
      <c r="T3264" s="31" t="s">
        <v>1235</v>
      </c>
      <c r="U3264" s="31" t="s">
        <v>22104</v>
      </c>
      <c r="V3264" s="31"/>
      <c r="W3264" s="31"/>
      <c r="X3264" s="31"/>
      <c r="Y3264" s="31"/>
      <c r="Z3264" s="31"/>
    </row>
    <row r="3265" ht="22.5" customHeight="1">
      <c r="A3265" s="30" t="s">
        <v>22105</v>
      </c>
      <c r="B3265" s="31" t="s">
        <v>22106</v>
      </c>
      <c r="C3265" s="33"/>
      <c r="D3265" s="31" t="s">
        <v>22107</v>
      </c>
      <c r="E3265" s="31" t="s">
        <v>22108</v>
      </c>
      <c r="F3265" s="31"/>
      <c r="G3265" s="31" t="s">
        <v>4280</v>
      </c>
      <c r="H3265" s="31" t="s">
        <v>22109</v>
      </c>
      <c r="I3265" s="31" t="s">
        <v>1699</v>
      </c>
      <c r="J3265" s="31" t="s">
        <v>84</v>
      </c>
      <c r="K3265" s="31" t="s">
        <v>85</v>
      </c>
      <c r="L3265" s="31" t="s">
        <v>86</v>
      </c>
      <c r="M3265" s="31" t="s">
        <v>41</v>
      </c>
      <c r="N3265" s="31" t="s">
        <v>120</v>
      </c>
      <c r="O3265" s="31"/>
      <c r="P3265" s="31" t="s">
        <v>1244</v>
      </c>
      <c r="Q3265" s="31"/>
      <c r="R3265" s="31"/>
      <c r="S3265" s="31"/>
      <c r="T3265" s="31" t="s">
        <v>22110</v>
      </c>
      <c r="U3265" s="31" t="s">
        <v>22111</v>
      </c>
      <c r="V3265" s="30" t="s">
        <v>22112</v>
      </c>
      <c r="W3265" s="31"/>
      <c r="X3265" s="31"/>
      <c r="Y3265" s="31"/>
      <c r="Z3265" s="31"/>
    </row>
    <row r="3266" ht="22.5" customHeight="1">
      <c r="A3266" s="30" t="s">
        <v>22113</v>
      </c>
      <c r="B3266" s="31" t="s">
        <v>22114</v>
      </c>
      <c r="C3266" s="33"/>
      <c r="D3266" s="31" t="s">
        <v>22115</v>
      </c>
      <c r="E3266" s="31" t="s">
        <v>22116</v>
      </c>
      <c r="F3266" s="31"/>
      <c r="G3266" s="31" t="s">
        <v>22117</v>
      </c>
      <c r="H3266" s="31" t="s">
        <v>406</v>
      </c>
      <c r="I3266" s="31" t="s">
        <v>850</v>
      </c>
      <c r="J3266" s="31" t="s">
        <v>84</v>
      </c>
      <c r="K3266" s="31" t="s">
        <v>85</v>
      </c>
      <c r="L3266" s="31" t="s">
        <v>280</v>
      </c>
      <c r="M3266" s="31" t="s">
        <v>108</v>
      </c>
      <c r="N3266" s="31" t="s">
        <v>101</v>
      </c>
      <c r="O3266" s="31"/>
      <c r="P3266" s="31"/>
      <c r="Q3266" s="31"/>
      <c r="R3266" s="31"/>
      <c r="S3266" s="31"/>
      <c r="T3266" s="31" t="s">
        <v>22118</v>
      </c>
      <c r="U3266" s="31" t="s">
        <v>22119</v>
      </c>
      <c r="V3266" s="31"/>
      <c r="W3266" s="31"/>
      <c r="X3266" s="31"/>
      <c r="Y3266" s="31"/>
      <c r="Z3266" s="31"/>
    </row>
    <row r="3267" ht="22.5" customHeight="1">
      <c r="A3267" s="30" t="s">
        <v>22120</v>
      </c>
      <c r="B3267" s="31" t="s">
        <v>22121</v>
      </c>
      <c r="C3267" s="33"/>
      <c r="D3267" s="31" t="s">
        <v>22122</v>
      </c>
      <c r="E3267" s="31" t="s">
        <v>22123</v>
      </c>
      <c r="F3267" s="31"/>
      <c r="G3267" s="31" t="s">
        <v>2073</v>
      </c>
      <c r="H3267" s="31" t="s">
        <v>142</v>
      </c>
      <c r="I3267" s="31" t="s">
        <v>925</v>
      </c>
      <c r="J3267" s="31" t="s">
        <v>377</v>
      </c>
      <c r="K3267" s="31" t="s">
        <v>85</v>
      </c>
      <c r="L3267" s="31" t="s">
        <v>86</v>
      </c>
      <c r="M3267" s="31" t="s">
        <v>52</v>
      </c>
      <c r="N3267" s="31" t="s">
        <v>144</v>
      </c>
      <c r="O3267" s="31"/>
      <c r="P3267" s="31" t="s">
        <v>831</v>
      </c>
      <c r="Q3267" s="31"/>
      <c r="R3267" s="31" t="s">
        <v>93</v>
      </c>
      <c r="S3267" s="31" t="s">
        <v>94</v>
      </c>
      <c r="T3267" s="31" t="s">
        <v>22124</v>
      </c>
      <c r="U3267" s="31" t="s">
        <v>22125</v>
      </c>
      <c r="V3267" s="30" t="s">
        <v>22126</v>
      </c>
      <c r="W3267" s="31"/>
      <c r="X3267" s="31"/>
      <c r="Y3267" s="31"/>
      <c r="Z3267" s="31"/>
    </row>
    <row r="3268" ht="22.5" customHeight="1">
      <c r="A3268" s="30" t="s">
        <v>22127</v>
      </c>
      <c r="B3268" s="31" t="s">
        <v>22128</v>
      </c>
      <c r="C3268" s="33"/>
      <c r="D3268" s="31" t="s">
        <v>78</v>
      </c>
      <c r="E3268" s="31" t="s">
        <v>22129</v>
      </c>
      <c r="F3268" s="31" t="s">
        <v>22130</v>
      </c>
      <c r="G3268" s="31" t="s">
        <v>25</v>
      </c>
      <c r="H3268" s="31" t="s">
        <v>82</v>
      </c>
      <c r="I3268" s="31" t="s">
        <v>83</v>
      </c>
      <c r="J3268" s="31" t="s">
        <v>84</v>
      </c>
      <c r="K3268" s="31" t="s">
        <v>85</v>
      </c>
      <c r="L3268" s="31" t="s">
        <v>86</v>
      </c>
      <c r="M3268" s="31" t="s">
        <v>120</v>
      </c>
      <c r="N3268" s="31" t="s">
        <v>88</v>
      </c>
      <c r="O3268" s="31"/>
      <c r="P3268" s="31" t="s">
        <v>628</v>
      </c>
      <c r="Q3268" s="31"/>
      <c r="R3268" s="31"/>
      <c r="S3268" s="31" t="s">
        <v>4055</v>
      </c>
      <c r="T3268" s="31"/>
      <c r="U3268" s="31" t="s">
        <v>22131</v>
      </c>
      <c r="V3268" s="31"/>
      <c r="W3268" s="31"/>
      <c r="X3268" s="31"/>
      <c r="Y3268" s="31"/>
      <c r="Z3268" s="31"/>
    </row>
    <row r="3269" ht="22.5" customHeight="1">
      <c r="A3269" s="30" t="s">
        <v>22132</v>
      </c>
      <c r="B3269" s="31" t="s">
        <v>22133</v>
      </c>
      <c r="C3269" s="33"/>
      <c r="D3269" s="31" t="s">
        <v>78</v>
      </c>
      <c r="E3269" s="31" t="s">
        <v>22134</v>
      </c>
      <c r="F3269" s="31" t="s">
        <v>22135</v>
      </c>
      <c r="G3269" s="31" t="s">
        <v>22136</v>
      </c>
      <c r="H3269" s="31" t="s">
        <v>82</v>
      </c>
      <c r="I3269" s="31" t="s">
        <v>490</v>
      </c>
      <c r="J3269" s="31" t="s">
        <v>84</v>
      </c>
      <c r="K3269" s="31" t="s">
        <v>107</v>
      </c>
      <c r="L3269" s="31" t="s">
        <v>86</v>
      </c>
      <c r="M3269" s="31" t="s">
        <v>89</v>
      </c>
      <c r="N3269" s="31" t="s">
        <v>108</v>
      </c>
      <c r="O3269" s="31"/>
      <c r="P3269" s="31" t="s">
        <v>22137</v>
      </c>
      <c r="Q3269" s="31"/>
      <c r="R3269" s="31" t="s">
        <v>93</v>
      </c>
      <c r="S3269" s="31" t="s">
        <v>22138</v>
      </c>
      <c r="T3269" s="31" t="s">
        <v>22139</v>
      </c>
      <c r="U3269" s="31" t="s">
        <v>22140</v>
      </c>
      <c r="V3269" s="31"/>
      <c r="W3269" s="31"/>
      <c r="X3269" s="31"/>
      <c r="Y3269" s="31"/>
      <c r="Z3269" s="31"/>
    </row>
    <row r="3270" ht="22.5" customHeight="1">
      <c r="A3270" s="30" t="s">
        <v>22141</v>
      </c>
      <c r="B3270" s="31" t="s">
        <v>22142</v>
      </c>
      <c r="C3270" s="33"/>
      <c r="D3270" s="31" t="s">
        <v>78</v>
      </c>
      <c r="E3270" s="31" t="s">
        <v>22143</v>
      </c>
      <c r="F3270" s="31"/>
      <c r="G3270" s="31"/>
      <c r="H3270" s="31" t="s">
        <v>82</v>
      </c>
      <c r="I3270" s="31"/>
      <c r="J3270" s="31"/>
      <c r="K3270" s="31"/>
      <c r="L3270" s="31"/>
      <c r="M3270" s="31"/>
      <c r="N3270" s="31"/>
      <c r="O3270" s="31"/>
      <c r="P3270" s="31"/>
      <c r="Q3270" s="31"/>
      <c r="R3270" s="31"/>
      <c r="S3270" s="31"/>
      <c r="T3270" s="31"/>
      <c r="U3270" s="31" t="s">
        <v>22144</v>
      </c>
      <c r="V3270" s="31"/>
      <c r="W3270" s="31"/>
      <c r="X3270" s="31"/>
      <c r="Y3270" s="31"/>
      <c r="Z3270" s="31"/>
    </row>
    <row r="3271" ht="22.5" customHeight="1">
      <c r="A3271" s="30" t="s">
        <v>22145</v>
      </c>
      <c r="B3271" s="31" t="s">
        <v>22146</v>
      </c>
      <c r="C3271" s="33"/>
      <c r="D3271" s="31" t="s">
        <v>78</v>
      </c>
      <c r="E3271" s="31" t="s">
        <v>22147</v>
      </c>
      <c r="F3271" s="31"/>
      <c r="G3271" s="31" t="s">
        <v>25</v>
      </c>
      <c r="H3271" s="31" t="s">
        <v>82</v>
      </c>
      <c r="I3271" s="31" t="s">
        <v>585</v>
      </c>
      <c r="J3271" s="31" t="s">
        <v>84</v>
      </c>
      <c r="K3271" s="31" t="s">
        <v>85</v>
      </c>
      <c r="L3271" s="31" t="s">
        <v>226</v>
      </c>
      <c r="M3271" s="31" t="s">
        <v>120</v>
      </c>
      <c r="N3271" s="31" t="s">
        <v>88</v>
      </c>
      <c r="O3271" s="31"/>
      <c r="P3271" s="31"/>
      <c r="Q3271" s="31"/>
      <c r="R3271" s="31"/>
      <c r="S3271" s="31"/>
      <c r="T3271" s="31"/>
      <c r="U3271" s="31" t="s">
        <v>22148</v>
      </c>
      <c r="V3271" s="30" t="s">
        <v>22149</v>
      </c>
      <c r="W3271" s="31"/>
      <c r="X3271" s="31"/>
      <c r="Y3271" s="31"/>
      <c r="Z3271" s="31"/>
    </row>
    <row r="3272" ht="22.5" customHeight="1">
      <c r="A3272" s="30" t="s">
        <v>22150</v>
      </c>
      <c r="B3272" s="31" t="s">
        <v>22151</v>
      </c>
      <c r="C3272" s="33"/>
      <c r="D3272" s="31" t="s">
        <v>78</v>
      </c>
      <c r="E3272" s="31" t="s">
        <v>22152</v>
      </c>
      <c r="F3272" s="31"/>
      <c r="G3272" s="31" t="s">
        <v>23</v>
      </c>
      <c r="H3272" s="31" t="s">
        <v>82</v>
      </c>
      <c r="I3272" s="31" t="s">
        <v>83</v>
      </c>
      <c r="J3272" s="31" t="s">
        <v>84</v>
      </c>
      <c r="K3272" s="31" t="s">
        <v>107</v>
      </c>
      <c r="L3272" s="31" t="s">
        <v>654</v>
      </c>
      <c r="M3272" s="31" t="s">
        <v>120</v>
      </c>
      <c r="N3272" s="31" t="s">
        <v>88</v>
      </c>
      <c r="O3272" s="31"/>
      <c r="P3272" s="31"/>
      <c r="Q3272" s="31"/>
      <c r="R3272" s="31"/>
      <c r="S3272" s="31" t="s">
        <v>133</v>
      </c>
      <c r="T3272" s="31" t="s">
        <v>22153</v>
      </c>
      <c r="U3272" s="31" t="s">
        <v>22154</v>
      </c>
      <c r="V3272" s="31"/>
      <c r="W3272" s="31"/>
      <c r="X3272" s="31"/>
      <c r="Y3272" s="31"/>
      <c r="Z3272" s="31"/>
    </row>
    <row r="3273" ht="22.5" customHeight="1">
      <c r="A3273" s="30" t="s">
        <v>22155</v>
      </c>
      <c r="B3273" s="31" t="s">
        <v>22156</v>
      </c>
      <c r="C3273" s="33"/>
      <c r="D3273" s="31" t="s">
        <v>22157</v>
      </c>
      <c r="E3273" s="31" t="s">
        <v>22158</v>
      </c>
      <c r="F3273" s="31"/>
      <c r="G3273" s="31"/>
      <c r="H3273" s="31" t="s">
        <v>2115</v>
      </c>
      <c r="I3273" s="31"/>
      <c r="J3273" s="31"/>
      <c r="K3273" s="31"/>
      <c r="L3273" s="31"/>
      <c r="M3273" s="31"/>
      <c r="N3273" s="31"/>
      <c r="O3273" s="31"/>
      <c r="P3273" s="31"/>
      <c r="Q3273" s="31"/>
      <c r="R3273" s="31"/>
      <c r="S3273" s="31"/>
      <c r="T3273" s="31"/>
      <c r="U3273" s="31" t="s">
        <v>22159</v>
      </c>
      <c r="V3273" s="31"/>
      <c r="W3273" s="31"/>
      <c r="X3273" s="31"/>
      <c r="Y3273" s="31"/>
      <c r="Z3273" s="31"/>
    </row>
    <row r="3274" ht="22.5" customHeight="1">
      <c r="A3274" s="30" t="s">
        <v>22160</v>
      </c>
      <c r="B3274" s="31" t="s">
        <v>22161</v>
      </c>
      <c r="C3274" s="33"/>
      <c r="D3274" s="31" t="s">
        <v>22162</v>
      </c>
      <c r="E3274" s="31" t="s">
        <v>22163</v>
      </c>
      <c r="F3274" s="31"/>
      <c r="G3274" s="31" t="s">
        <v>25</v>
      </c>
      <c r="H3274" s="31" t="s">
        <v>129</v>
      </c>
      <c r="I3274" s="31" t="s">
        <v>490</v>
      </c>
      <c r="J3274" s="31" t="s">
        <v>84</v>
      </c>
      <c r="K3274" s="31" t="s">
        <v>85</v>
      </c>
      <c r="L3274" s="31" t="s">
        <v>86</v>
      </c>
      <c r="M3274" s="31" t="s">
        <v>89</v>
      </c>
      <c r="N3274" s="31" t="s">
        <v>108</v>
      </c>
      <c r="O3274" s="31"/>
      <c r="P3274" s="31" t="s">
        <v>109</v>
      </c>
      <c r="Q3274" s="31"/>
      <c r="R3274" s="31"/>
      <c r="S3274" s="31"/>
      <c r="T3274" s="31" t="s">
        <v>22164</v>
      </c>
      <c r="U3274" s="31" t="s">
        <v>22165</v>
      </c>
      <c r="V3274" s="30" t="s">
        <v>22166</v>
      </c>
      <c r="W3274" s="31"/>
      <c r="X3274" s="31"/>
      <c r="Y3274" s="31"/>
      <c r="Z3274" s="31"/>
    </row>
    <row r="3275" ht="22.5" customHeight="1">
      <c r="A3275" s="30" t="s">
        <v>22167</v>
      </c>
      <c r="B3275" s="31" t="s">
        <v>22168</v>
      </c>
      <c r="C3275" s="33"/>
      <c r="D3275" s="31" t="s">
        <v>22169</v>
      </c>
      <c r="E3275" s="31" t="s">
        <v>22170</v>
      </c>
      <c r="F3275" s="31"/>
      <c r="G3275" s="31" t="s">
        <v>25</v>
      </c>
      <c r="H3275" s="31" t="s">
        <v>129</v>
      </c>
      <c r="I3275" s="31" t="s">
        <v>607</v>
      </c>
      <c r="J3275" s="31" t="s">
        <v>84</v>
      </c>
      <c r="K3275" s="31" t="s">
        <v>107</v>
      </c>
      <c r="L3275" s="31" t="s">
        <v>280</v>
      </c>
      <c r="M3275" s="31" t="s">
        <v>120</v>
      </c>
      <c r="N3275" s="31" t="s">
        <v>88</v>
      </c>
      <c r="O3275" s="31"/>
      <c r="P3275" s="31" t="s">
        <v>436</v>
      </c>
      <c r="Q3275" s="31"/>
      <c r="R3275" s="31"/>
      <c r="S3275" s="31" t="s">
        <v>751</v>
      </c>
      <c r="T3275" s="31"/>
      <c r="U3275" s="31" t="s">
        <v>22171</v>
      </c>
      <c r="V3275" s="30" t="s">
        <v>22172</v>
      </c>
      <c r="W3275" s="31"/>
      <c r="X3275" s="31"/>
      <c r="Y3275" s="31"/>
      <c r="Z3275" s="31" t="s">
        <v>22173</v>
      </c>
    </row>
    <row r="3276" ht="22.5" customHeight="1">
      <c r="A3276" s="30" t="s">
        <v>22174</v>
      </c>
      <c r="B3276" s="31" t="s">
        <v>22175</v>
      </c>
      <c r="C3276" s="33"/>
      <c r="D3276" s="31" t="s">
        <v>78</v>
      </c>
      <c r="E3276" s="31" t="s">
        <v>22176</v>
      </c>
      <c r="F3276" s="31" t="s">
        <v>22177</v>
      </c>
      <c r="G3276" s="31"/>
      <c r="H3276" s="31" t="s">
        <v>82</v>
      </c>
      <c r="I3276" s="31" t="s">
        <v>83</v>
      </c>
      <c r="J3276" s="31" t="s">
        <v>84</v>
      </c>
      <c r="K3276" s="31" t="s">
        <v>85</v>
      </c>
      <c r="L3276" s="31" t="s">
        <v>226</v>
      </c>
      <c r="M3276" s="31" t="s">
        <v>120</v>
      </c>
      <c r="N3276" s="31" t="s">
        <v>88</v>
      </c>
      <c r="O3276" s="31"/>
      <c r="P3276" s="31" t="s">
        <v>2144</v>
      </c>
      <c r="Q3276" s="31"/>
      <c r="R3276" s="31"/>
      <c r="S3276" s="31" t="s">
        <v>3364</v>
      </c>
      <c r="T3276" s="31"/>
      <c r="U3276" s="31" t="s">
        <v>22178</v>
      </c>
      <c r="V3276" s="31"/>
      <c r="W3276" s="31"/>
      <c r="X3276" s="31"/>
      <c r="Y3276" s="31"/>
      <c r="Z3276" s="31"/>
    </row>
    <row r="3277" ht="22.5" customHeight="1">
      <c r="A3277" s="30" t="s">
        <v>22179</v>
      </c>
      <c r="B3277" s="31" t="s">
        <v>22180</v>
      </c>
      <c r="C3277" s="33"/>
      <c r="D3277" s="31" t="s">
        <v>78</v>
      </c>
      <c r="E3277" s="31" t="s">
        <v>22181</v>
      </c>
      <c r="F3277" s="31" t="s">
        <v>22182</v>
      </c>
      <c r="G3277" s="31"/>
      <c r="H3277" s="31" t="s">
        <v>82</v>
      </c>
      <c r="I3277" s="31" t="s">
        <v>490</v>
      </c>
      <c r="J3277" s="31" t="s">
        <v>84</v>
      </c>
      <c r="K3277" s="31" t="s">
        <v>107</v>
      </c>
      <c r="L3277" s="31" t="s">
        <v>226</v>
      </c>
      <c r="M3277" s="31" t="s">
        <v>120</v>
      </c>
      <c r="N3277" s="31" t="s">
        <v>88</v>
      </c>
      <c r="O3277" s="31"/>
      <c r="P3277" s="31" t="s">
        <v>1259</v>
      </c>
      <c r="Q3277" s="31"/>
      <c r="R3277" s="31"/>
      <c r="S3277" s="31" t="s">
        <v>8457</v>
      </c>
      <c r="T3277" s="31" t="s">
        <v>8847</v>
      </c>
      <c r="U3277" s="31" t="s">
        <v>22183</v>
      </c>
      <c r="V3277" s="31"/>
      <c r="W3277" s="31"/>
      <c r="X3277" s="31"/>
      <c r="Y3277" s="31"/>
      <c r="Z3277" s="31"/>
    </row>
    <row r="3278" ht="22.5" customHeight="1">
      <c r="A3278" s="30" t="s">
        <v>22184</v>
      </c>
      <c r="B3278" s="31" t="s">
        <v>22185</v>
      </c>
      <c r="C3278" s="33"/>
      <c r="D3278" s="31" t="s">
        <v>78</v>
      </c>
      <c r="E3278" s="31" t="s">
        <v>22186</v>
      </c>
      <c r="F3278" s="31" t="s">
        <v>22187</v>
      </c>
      <c r="G3278" s="31" t="s">
        <v>25</v>
      </c>
      <c r="H3278" s="31" t="s">
        <v>82</v>
      </c>
      <c r="I3278" s="31" t="s">
        <v>490</v>
      </c>
      <c r="J3278" s="31" t="s">
        <v>84</v>
      </c>
      <c r="K3278" s="31" t="s">
        <v>107</v>
      </c>
      <c r="L3278" s="31" t="s">
        <v>131</v>
      </c>
      <c r="M3278" s="31" t="s">
        <v>185</v>
      </c>
      <c r="N3278" s="31" t="s">
        <v>41</v>
      </c>
      <c r="O3278" s="31"/>
      <c r="P3278" s="31" t="s">
        <v>851</v>
      </c>
      <c r="Q3278" s="31"/>
      <c r="R3278" s="31"/>
      <c r="S3278" s="31"/>
      <c r="T3278" s="31" t="s">
        <v>666</v>
      </c>
      <c r="U3278" s="31" t="s">
        <v>22188</v>
      </c>
      <c r="V3278" s="31"/>
      <c r="W3278" s="31"/>
      <c r="X3278" s="31"/>
      <c r="Y3278" s="31"/>
      <c r="Z3278" s="31"/>
    </row>
    <row r="3279" ht="22.5" customHeight="1">
      <c r="A3279" s="30" t="s">
        <v>22189</v>
      </c>
      <c r="B3279" s="31" t="s">
        <v>22190</v>
      </c>
      <c r="C3279" s="33"/>
      <c r="D3279" s="31" t="s">
        <v>78</v>
      </c>
      <c r="E3279" s="31" t="s">
        <v>22191</v>
      </c>
      <c r="F3279" s="31"/>
      <c r="G3279" s="31" t="s">
        <v>2303</v>
      </c>
      <c r="H3279" s="31" t="s">
        <v>82</v>
      </c>
      <c r="I3279" s="31"/>
      <c r="J3279" s="31"/>
      <c r="K3279" s="31"/>
      <c r="L3279" s="31"/>
      <c r="M3279" s="31"/>
      <c r="N3279" s="31"/>
      <c r="O3279" s="31"/>
      <c r="P3279" s="31"/>
      <c r="Q3279" s="31"/>
      <c r="R3279" s="31"/>
      <c r="S3279" s="31"/>
      <c r="T3279" s="31" t="s">
        <v>2234</v>
      </c>
      <c r="U3279" s="31" t="s">
        <v>22192</v>
      </c>
      <c r="V3279" s="31"/>
      <c r="W3279" s="31"/>
      <c r="X3279" s="31"/>
      <c r="Y3279" s="31"/>
      <c r="Z3279" s="31"/>
    </row>
    <row r="3280" ht="22.5" customHeight="1">
      <c r="A3280" s="30" t="s">
        <v>22193</v>
      </c>
      <c r="B3280" s="31" t="s">
        <v>22194</v>
      </c>
      <c r="C3280" s="33"/>
      <c r="D3280" s="31" t="s">
        <v>78</v>
      </c>
      <c r="E3280" s="31" t="s">
        <v>22195</v>
      </c>
      <c r="F3280" s="31"/>
      <c r="G3280" s="31"/>
      <c r="H3280" s="31" t="s">
        <v>82</v>
      </c>
      <c r="I3280" s="31"/>
      <c r="J3280" s="31"/>
      <c r="K3280" s="31"/>
      <c r="L3280" s="31"/>
      <c r="M3280" s="31"/>
      <c r="N3280" s="31"/>
      <c r="O3280" s="31"/>
      <c r="P3280" s="31"/>
      <c r="Q3280" s="31"/>
      <c r="R3280" s="31"/>
      <c r="S3280" s="31"/>
      <c r="T3280" s="31"/>
      <c r="U3280" s="31" t="s">
        <v>22196</v>
      </c>
      <c r="V3280" s="31"/>
      <c r="W3280" s="31"/>
      <c r="X3280" s="31"/>
      <c r="Y3280" s="31"/>
      <c r="Z3280" s="31"/>
    </row>
    <row r="3281" ht="22.5" customHeight="1">
      <c r="A3281" s="30" t="s">
        <v>22197</v>
      </c>
      <c r="B3281" s="31" t="s">
        <v>22198</v>
      </c>
      <c r="C3281" s="33"/>
      <c r="D3281" s="31" t="s">
        <v>78</v>
      </c>
      <c r="E3281" s="31" t="s">
        <v>22199</v>
      </c>
      <c r="F3281" s="31"/>
      <c r="G3281" s="31"/>
      <c r="H3281" s="31" t="s">
        <v>82</v>
      </c>
      <c r="I3281" s="31"/>
      <c r="J3281" s="31"/>
      <c r="K3281" s="31"/>
      <c r="L3281" s="31"/>
      <c r="M3281" s="31"/>
      <c r="N3281" s="31"/>
      <c r="O3281" s="31"/>
      <c r="P3281" s="31"/>
      <c r="Q3281" s="31"/>
      <c r="R3281" s="31"/>
      <c r="S3281" s="31"/>
      <c r="T3281" s="31"/>
      <c r="U3281" s="31" t="s">
        <v>22200</v>
      </c>
      <c r="V3281" s="31"/>
      <c r="W3281" s="31"/>
      <c r="X3281" s="31"/>
      <c r="Y3281" s="31"/>
      <c r="Z3281" s="31"/>
    </row>
    <row r="3282" ht="22.5" customHeight="1">
      <c r="A3282" s="30" t="s">
        <v>22201</v>
      </c>
      <c r="B3282" s="31" t="s">
        <v>22202</v>
      </c>
      <c r="C3282" s="33"/>
      <c r="D3282" s="31" t="s">
        <v>78</v>
      </c>
      <c r="E3282" s="31" t="s">
        <v>22203</v>
      </c>
      <c r="F3282" s="31"/>
      <c r="G3282" s="31"/>
      <c r="H3282" s="31" t="s">
        <v>82</v>
      </c>
      <c r="I3282" s="31"/>
      <c r="J3282" s="31"/>
      <c r="K3282" s="31"/>
      <c r="L3282" s="31"/>
      <c r="M3282" s="31"/>
      <c r="N3282" s="31"/>
      <c r="O3282" s="31"/>
      <c r="P3282" s="31"/>
      <c r="Q3282" s="31"/>
      <c r="R3282" s="31"/>
      <c r="S3282" s="31"/>
      <c r="T3282" s="31" t="s">
        <v>22204</v>
      </c>
      <c r="U3282" s="31" t="s">
        <v>22205</v>
      </c>
      <c r="V3282" s="31"/>
      <c r="W3282" s="31"/>
      <c r="X3282" s="31"/>
      <c r="Y3282" s="31"/>
      <c r="Z3282" s="31"/>
    </row>
    <row r="3283" ht="22.5" customHeight="1">
      <c r="A3283" s="30" t="s">
        <v>22206</v>
      </c>
      <c r="B3283" s="31" t="s">
        <v>22207</v>
      </c>
      <c r="C3283" s="33"/>
      <c r="D3283" s="31" t="s">
        <v>78</v>
      </c>
      <c r="E3283" s="31" t="s">
        <v>22208</v>
      </c>
      <c r="F3283" s="31"/>
      <c r="G3283" s="31"/>
      <c r="H3283" s="31" t="s">
        <v>82</v>
      </c>
      <c r="I3283" s="31"/>
      <c r="J3283" s="31"/>
      <c r="K3283" s="31"/>
      <c r="L3283" s="31"/>
      <c r="M3283" s="31"/>
      <c r="N3283" s="31"/>
      <c r="O3283" s="31"/>
      <c r="P3283" s="31"/>
      <c r="Q3283" s="31"/>
      <c r="R3283" s="31"/>
      <c r="S3283" s="31"/>
      <c r="T3283" s="31"/>
      <c r="U3283" s="31" t="s">
        <v>22209</v>
      </c>
      <c r="V3283" s="31"/>
      <c r="W3283" s="31"/>
      <c r="X3283" s="31"/>
      <c r="Y3283" s="31"/>
      <c r="Z3283" s="31"/>
    </row>
    <row r="3284" ht="22.5" customHeight="1">
      <c r="A3284" s="30" t="s">
        <v>22210</v>
      </c>
      <c r="B3284" s="31" t="s">
        <v>22211</v>
      </c>
      <c r="C3284" s="33"/>
      <c r="D3284" s="31" t="s">
        <v>22212</v>
      </c>
      <c r="E3284" s="31" t="s">
        <v>22213</v>
      </c>
      <c r="F3284" s="31"/>
      <c r="G3284" s="31" t="s">
        <v>29</v>
      </c>
      <c r="H3284" s="31" t="s">
        <v>142</v>
      </c>
      <c r="I3284" s="31"/>
      <c r="J3284" s="31"/>
      <c r="K3284" s="31"/>
      <c r="L3284" s="31"/>
      <c r="M3284" s="31"/>
      <c r="N3284" s="31"/>
      <c r="O3284" s="31"/>
      <c r="P3284" s="31"/>
      <c r="Q3284" s="31"/>
      <c r="R3284" s="31"/>
      <c r="S3284" s="31"/>
      <c r="T3284" s="31" t="s">
        <v>22214</v>
      </c>
      <c r="U3284" s="31" t="s">
        <v>22215</v>
      </c>
      <c r="V3284" s="31"/>
      <c r="W3284" s="31"/>
      <c r="X3284" s="31"/>
      <c r="Y3284" s="31"/>
      <c r="Z3284" s="31"/>
    </row>
    <row r="3285" ht="22.5" customHeight="1">
      <c r="A3285" s="30" t="s">
        <v>22216</v>
      </c>
      <c r="B3285" s="31" t="s">
        <v>22217</v>
      </c>
      <c r="C3285" s="33"/>
      <c r="D3285" s="31" t="s">
        <v>22218</v>
      </c>
      <c r="E3285" s="31" t="s">
        <v>22219</v>
      </c>
      <c r="F3285" s="31"/>
      <c r="G3285" s="31" t="s">
        <v>29</v>
      </c>
      <c r="H3285" s="31" t="s">
        <v>142</v>
      </c>
      <c r="I3285" s="31" t="s">
        <v>1722</v>
      </c>
      <c r="J3285" s="31" t="s">
        <v>84</v>
      </c>
      <c r="K3285" s="31" t="s">
        <v>107</v>
      </c>
      <c r="L3285" s="31" t="s">
        <v>86</v>
      </c>
      <c r="M3285" s="31" t="s">
        <v>185</v>
      </c>
      <c r="N3285" s="31" t="s">
        <v>41</v>
      </c>
      <c r="O3285" s="31"/>
      <c r="P3285" s="31" t="s">
        <v>320</v>
      </c>
      <c r="Q3285" s="31"/>
      <c r="R3285" s="31"/>
      <c r="S3285" s="31"/>
      <c r="T3285" s="31" t="s">
        <v>22220</v>
      </c>
      <c r="U3285" s="31" t="s">
        <v>22221</v>
      </c>
      <c r="V3285" s="31" t="s">
        <v>22222</v>
      </c>
      <c r="W3285" s="31"/>
      <c r="X3285" s="31"/>
      <c r="Y3285" s="31"/>
      <c r="Z3285" s="31"/>
    </row>
    <row r="3286" ht="22.5" customHeight="1">
      <c r="A3286" s="30" t="s">
        <v>22223</v>
      </c>
      <c r="B3286" s="31" t="s">
        <v>22224</v>
      </c>
      <c r="C3286" s="33"/>
      <c r="D3286" s="31" t="s">
        <v>22225</v>
      </c>
      <c r="E3286" s="31" t="s">
        <v>22226</v>
      </c>
      <c r="F3286" s="31" t="s">
        <v>22227</v>
      </c>
      <c r="G3286" s="31" t="s">
        <v>38</v>
      </c>
      <c r="H3286" s="31" t="s">
        <v>142</v>
      </c>
      <c r="I3286" s="31" t="s">
        <v>444</v>
      </c>
      <c r="J3286" s="31" t="s">
        <v>84</v>
      </c>
      <c r="K3286" s="31" t="s">
        <v>85</v>
      </c>
      <c r="L3286" s="31" t="s">
        <v>86</v>
      </c>
      <c r="M3286" s="31" t="s">
        <v>542</v>
      </c>
      <c r="N3286" s="31" t="s">
        <v>210</v>
      </c>
      <c r="O3286" s="31"/>
      <c r="P3286" s="31" t="s">
        <v>503</v>
      </c>
      <c r="Q3286" s="31"/>
      <c r="R3286" s="31" t="s">
        <v>93</v>
      </c>
      <c r="S3286" s="31" t="s">
        <v>94</v>
      </c>
      <c r="T3286" s="31" t="s">
        <v>22228</v>
      </c>
      <c r="U3286" s="31" t="s">
        <v>22229</v>
      </c>
      <c r="V3286" s="31"/>
      <c r="W3286" s="31"/>
      <c r="X3286" s="31"/>
      <c r="Y3286" s="31"/>
      <c r="Z3286" s="31"/>
    </row>
    <row r="3287" ht="22.5" customHeight="1">
      <c r="A3287" s="30" t="s">
        <v>22230</v>
      </c>
      <c r="B3287" s="31" t="s">
        <v>22231</v>
      </c>
      <c r="C3287" s="33"/>
      <c r="D3287" s="31" t="s">
        <v>22232</v>
      </c>
      <c r="E3287" s="31" t="s">
        <v>22233</v>
      </c>
      <c r="F3287" s="31"/>
      <c r="G3287" s="31" t="s">
        <v>29</v>
      </c>
      <c r="H3287" s="31" t="s">
        <v>142</v>
      </c>
      <c r="I3287" s="31" t="s">
        <v>2920</v>
      </c>
      <c r="J3287" s="31" t="s">
        <v>84</v>
      </c>
      <c r="K3287" s="31" t="s">
        <v>173</v>
      </c>
      <c r="L3287" s="31" t="s">
        <v>280</v>
      </c>
      <c r="M3287" s="31" t="s">
        <v>41</v>
      </c>
      <c r="N3287" s="31" t="s">
        <v>120</v>
      </c>
      <c r="O3287" s="31"/>
      <c r="P3287" s="31" t="s">
        <v>281</v>
      </c>
      <c r="Q3287" s="31"/>
      <c r="R3287" s="31"/>
      <c r="S3287" s="31"/>
      <c r="T3287" s="31" t="s">
        <v>22234</v>
      </c>
      <c r="U3287" s="31" t="s">
        <v>22235</v>
      </c>
      <c r="V3287" s="30" t="s">
        <v>22236</v>
      </c>
      <c r="W3287" s="31"/>
      <c r="X3287" s="31"/>
      <c r="Y3287" s="31"/>
      <c r="Z3287" s="31"/>
    </row>
    <row r="3288" ht="22.5" customHeight="1">
      <c r="A3288" s="30" t="s">
        <v>22237</v>
      </c>
      <c r="B3288" s="31" t="s">
        <v>22238</v>
      </c>
      <c r="C3288" s="33"/>
      <c r="D3288" s="31" t="s">
        <v>22239</v>
      </c>
      <c r="E3288" s="31" t="s">
        <v>22240</v>
      </c>
      <c r="F3288" s="31" t="s">
        <v>22241</v>
      </c>
      <c r="G3288" s="31" t="s">
        <v>25</v>
      </c>
      <c r="H3288" s="31" t="s">
        <v>129</v>
      </c>
      <c r="I3288" s="31" t="s">
        <v>22242</v>
      </c>
      <c r="J3288" s="31" t="s">
        <v>84</v>
      </c>
      <c r="K3288" s="31" t="s">
        <v>85</v>
      </c>
      <c r="L3288" s="31" t="s">
        <v>654</v>
      </c>
      <c r="M3288" s="31" t="s">
        <v>41</v>
      </c>
      <c r="N3288" s="31" t="s">
        <v>185</v>
      </c>
      <c r="O3288" s="31"/>
      <c r="P3288" s="31" t="s">
        <v>831</v>
      </c>
      <c r="Q3288" s="31"/>
      <c r="R3288" s="31"/>
      <c r="S3288" s="31" t="s">
        <v>133</v>
      </c>
      <c r="T3288" s="31" t="s">
        <v>134</v>
      </c>
      <c r="U3288" s="31" t="s">
        <v>22243</v>
      </c>
      <c r="V3288" s="31"/>
      <c r="W3288" s="31"/>
      <c r="X3288" s="31"/>
      <c r="Y3288" s="31"/>
      <c r="Z3288" s="31"/>
    </row>
    <row r="3289" ht="22.5" customHeight="1">
      <c r="A3289" s="30" t="s">
        <v>22244</v>
      </c>
      <c r="B3289" s="31" t="s">
        <v>22245</v>
      </c>
      <c r="C3289" s="33"/>
      <c r="D3289" s="31" t="s">
        <v>22246</v>
      </c>
      <c r="E3289" s="31" t="s">
        <v>22247</v>
      </c>
      <c r="F3289" s="31"/>
      <c r="G3289" s="31" t="s">
        <v>30</v>
      </c>
      <c r="H3289" s="31" t="s">
        <v>129</v>
      </c>
      <c r="I3289" s="31" t="s">
        <v>83</v>
      </c>
      <c r="J3289" s="31" t="s">
        <v>84</v>
      </c>
      <c r="K3289" s="31" t="s">
        <v>107</v>
      </c>
      <c r="L3289" s="31" t="s">
        <v>280</v>
      </c>
      <c r="M3289" s="31" t="s">
        <v>155</v>
      </c>
      <c r="N3289" s="31" t="s">
        <v>41</v>
      </c>
      <c r="O3289" s="31"/>
      <c r="P3289" s="31" t="s">
        <v>1723</v>
      </c>
      <c r="Q3289" s="31"/>
      <c r="R3289" s="31" t="s">
        <v>93</v>
      </c>
      <c r="S3289" s="31" t="s">
        <v>3101</v>
      </c>
      <c r="T3289" s="31" t="s">
        <v>22248</v>
      </c>
      <c r="U3289" s="31" t="s">
        <v>22249</v>
      </c>
      <c r="V3289" s="30" t="s">
        <v>22250</v>
      </c>
      <c r="W3289" s="31"/>
      <c r="X3289" s="39" t="s">
        <v>5126</v>
      </c>
      <c r="Y3289" s="31"/>
      <c r="Z3289" s="31"/>
    </row>
    <row r="3290" ht="22.5" customHeight="1">
      <c r="A3290" s="30" t="s">
        <v>22251</v>
      </c>
      <c r="B3290" s="31" t="s">
        <v>22252</v>
      </c>
      <c r="C3290" s="33"/>
      <c r="D3290" s="31" t="s">
        <v>22253</v>
      </c>
      <c r="E3290" s="31" t="s">
        <v>22254</v>
      </c>
      <c r="F3290" s="31"/>
      <c r="G3290" s="31" t="s">
        <v>2303</v>
      </c>
      <c r="H3290" s="31" t="s">
        <v>385</v>
      </c>
      <c r="I3290" s="31"/>
      <c r="J3290" s="31"/>
      <c r="K3290" s="31"/>
      <c r="L3290" s="31"/>
      <c r="M3290" s="31"/>
      <c r="N3290" s="31"/>
      <c r="O3290" s="31"/>
      <c r="P3290" s="31"/>
      <c r="Q3290" s="31"/>
      <c r="R3290" s="31"/>
      <c r="S3290" s="31"/>
      <c r="T3290" s="31"/>
      <c r="U3290" s="31" t="s">
        <v>22255</v>
      </c>
      <c r="V3290" s="31"/>
      <c r="W3290" s="31"/>
      <c r="X3290" s="31"/>
      <c r="Y3290" s="31"/>
      <c r="Z3290" s="31"/>
    </row>
    <row r="3291" ht="22.5" customHeight="1">
      <c r="A3291" s="30" t="s">
        <v>22256</v>
      </c>
      <c r="B3291" s="31" t="s">
        <v>22257</v>
      </c>
      <c r="C3291" s="33"/>
      <c r="D3291" s="31" t="s">
        <v>78</v>
      </c>
      <c r="E3291" s="31" t="s">
        <v>22258</v>
      </c>
      <c r="F3291" s="31" t="s">
        <v>22259</v>
      </c>
      <c r="G3291" s="31" t="s">
        <v>7585</v>
      </c>
      <c r="H3291" s="31" t="s">
        <v>82</v>
      </c>
      <c r="I3291" s="31" t="s">
        <v>83</v>
      </c>
      <c r="J3291" s="31" t="s">
        <v>84</v>
      </c>
      <c r="K3291" s="31" t="s">
        <v>107</v>
      </c>
      <c r="L3291" s="31" t="s">
        <v>280</v>
      </c>
      <c r="M3291" s="31" t="s">
        <v>41</v>
      </c>
      <c r="N3291" s="31" t="s">
        <v>120</v>
      </c>
      <c r="O3291" s="31"/>
      <c r="P3291" s="31" t="s">
        <v>1785</v>
      </c>
      <c r="Q3291" s="31"/>
      <c r="R3291" s="31"/>
      <c r="S3291" s="31" t="s">
        <v>4055</v>
      </c>
      <c r="T3291" s="31" t="s">
        <v>22260</v>
      </c>
      <c r="U3291" s="31" t="s">
        <v>22261</v>
      </c>
      <c r="V3291" s="31"/>
      <c r="W3291" s="31"/>
      <c r="X3291" s="31"/>
      <c r="Y3291" s="31"/>
      <c r="Z3291" s="31"/>
    </row>
    <row r="3292" ht="22.5" customHeight="1">
      <c r="A3292" s="30" t="s">
        <v>22262</v>
      </c>
      <c r="B3292" s="31" t="s">
        <v>22263</v>
      </c>
      <c r="C3292" s="33"/>
      <c r="D3292" s="31" t="s">
        <v>78</v>
      </c>
      <c r="E3292" s="31" t="s">
        <v>22264</v>
      </c>
      <c r="F3292" s="31" t="s">
        <v>22265</v>
      </c>
      <c r="G3292" s="31" t="s">
        <v>25</v>
      </c>
      <c r="H3292" s="31" t="s">
        <v>82</v>
      </c>
      <c r="I3292" s="31" t="s">
        <v>1098</v>
      </c>
      <c r="J3292" s="31" t="s">
        <v>84</v>
      </c>
      <c r="K3292" s="31" t="s">
        <v>85</v>
      </c>
      <c r="L3292" s="31" t="s">
        <v>86</v>
      </c>
      <c r="M3292" s="31" t="s">
        <v>108</v>
      </c>
      <c r="N3292" s="31" t="s">
        <v>101</v>
      </c>
      <c r="O3292" s="31"/>
      <c r="P3292" s="31" t="s">
        <v>22266</v>
      </c>
      <c r="Q3292" s="31"/>
      <c r="R3292" s="31"/>
      <c r="S3292" s="31"/>
      <c r="T3292" s="31" t="s">
        <v>22267</v>
      </c>
      <c r="U3292" s="31" t="s">
        <v>22268</v>
      </c>
      <c r="V3292" s="31"/>
      <c r="W3292" s="31"/>
      <c r="X3292" s="31"/>
      <c r="Y3292" s="31"/>
      <c r="Z3292" s="31"/>
    </row>
    <row r="3293" ht="22.5" customHeight="1">
      <c r="A3293" s="30" t="s">
        <v>22269</v>
      </c>
      <c r="B3293" s="31" t="s">
        <v>22270</v>
      </c>
      <c r="C3293" s="33"/>
      <c r="D3293" s="31" t="s">
        <v>22271</v>
      </c>
      <c r="E3293" s="31" t="s">
        <v>22272</v>
      </c>
      <c r="F3293" s="31"/>
      <c r="G3293" s="31" t="s">
        <v>42</v>
      </c>
      <c r="H3293" s="31" t="s">
        <v>142</v>
      </c>
      <c r="I3293" s="31" t="s">
        <v>6489</v>
      </c>
      <c r="J3293" s="31" t="s">
        <v>84</v>
      </c>
      <c r="K3293" s="31"/>
      <c r="L3293" s="31"/>
      <c r="M3293" s="31" t="s">
        <v>152</v>
      </c>
      <c r="N3293" s="31" t="s">
        <v>153</v>
      </c>
      <c r="O3293" s="31"/>
      <c r="P3293" s="31"/>
      <c r="Q3293" s="31"/>
      <c r="R3293" s="31"/>
      <c r="S3293" s="31"/>
      <c r="T3293" s="31" t="s">
        <v>22273</v>
      </c>
      <c r="U3293" s="31" t="s">
        <v>22274</v>
      </c>
      <c r="V3293" s="31"/>
      <c r="W3293" s="31"/>
      <c r="X3293" s="31"/>
      <c r="Y3293" s="31"/>
      <c r="Z3293" s="31"/>
    </row>
    <row r="3294" ht="22.5" customHeight="1">
      <c r="A3294" s="30" t="s">
        <v>22275</v>
      </c>
      <c r="B3294" s="31" t="s">
        <v>22276</v>
      </c>
      <c r="C3294" s="33"/>
      <c r="D3294" s="31" t="s">
        <v>78</v>
      </c>
      <c r="E3294" s="31" t="s">
        <v>22277</v>
      </c>
      <c r="F3294" s="31"/>
      <c r="G3294" s="31"/>
      <c r="H3294" s="31" t="s">
        <v>82</v>
      </c>
      <c r="I3294" s="31"/>
      <c r="J3294" s="31"/>
      <c r="K3294" s="31"/>
      <c r="L3294" s="31"/>
      <c r="M3294" s="31"/>
      <c r="N3294" s="31"/>
      <c r="O3294" s="31"/>
      <c r="P3294" s="31"/>
      <c r="Q3294" s="31"/>
      <c r="R3294" s="31"/>
      <c r="S3294" s="31"/>
      <c r="T3294" s="31"/>
      <c r="U3294" s="31" t="s">
        <v>22278</v>
      </c>
      <c r="V3294" s="31"/>
      <c r="W3294" s="31"/>
      <c r="X3294" s="31"/>
      <c r="Y3294" s="31"/>
      <c r="Z3294" s="31"/>
    </row>
    <row r="3295" ht="22.5" customHeight="1">
      <c r="A3295" s="30" t="s">
        <v>22279</v>
      </c>
      <c r="B3295" s="31" t="s">
        <v>22280</v>
      </c>
      <c r="C3295" s="33"/>
      <c r="D3295" s="31" t="s">
        <v>78</v>
      </c>
      <c r="E3295" s="31" t="s">
        <v>22281</v>
      </c>
      <c r="F3295" s="31" t="s">
        <v>22282</v>
      </c>
      <c r="G3295" s="31" t="s">
        <v>25</v>
      </c>
      <c r="H3295" s="31" t="s">
        <v>82</v>
      </c>
      <c r="I3295" s="31" t="s">
        <v>83</v>
      </c>
      <c r="J3295" s="31" t="s">
        <v>84</v>
      </c>
      <c r="K3295" s="31" t="s">
        <v>107</v>
      </c>
      <c r="L3295" s="31" t="s">
        <v>280</v>
      </c>
      <c r="M3295" s="31" t="s">
        <v>210</v>
      </c>
      <c r="N3295" s="31" t="s">
        <v>152</v>
      </c>
      <c r="O3295" s="31"/>
      <c r="P3295" s="31"/>
      <c r="Q3295" s="31"/>
      <c r="R3295" s="31"/>
      <c r="S3295" s="31"/>
      <c r="T3295" s="31" t="s">
        <v>22283</v>
      </c>
      <c r="U3295" s="31" t="s">
        <v>22284</v>
      </c>
      <c r="V3295" s="31"/>
      <c r="W3295" s="31"/>
      <c r="X3295" s="31"/>
      <c r="Y3295" s="31"/>
      <c r="Z3295" s="31"/>
    </row>
    <row r="3296" ht="22.5" customHeight="1">
      <c r="A3296" s="30" t="s">
        <v>22285</v>
      </c>
      <c r="B3296" s="31" t="s">
        <v>22286</v>
      </c>
      <c r="C3296" s="33"/>
      <c r="D3296" s="31" t="s">
        <v>22287</v>
      </c>
      <c r="E3296" s="31" t="s">
        <v>22288</v>
      </c>
      <c r="F3296" s="31" t="s">
        <v>22289</v>
      </c>
      <c r="G3296" s="31" t="s">
        <v>4280</v>
      </c>
      <c r="H3296" s="31" t="s">
        <v>406</v>
      </c>
      <c r="I3296" s="31" t="s">
        <v>22290</v>
      </c>
      <c r="J3296" s="31" t="s">
        <v>377</v>
      </c>
      <c r="K3296" s="31" t="s">
        <v>85</v>
      </c>
      <c r="L3296" s="31" t="s">
        <v>86</v>
      </c>
      <c r="M3296" s="31" t="s">
        <v>52</v>
      </c>
      <c r="N3296" s="31" t="s">
        <v>144</v>
      </c>
      <c r="O3296" s="31" t="s">
        <v>22291</v>
      </c>
      <c r="P3296" s="31"/>
      <c r="Q3296" s="31"/>
      <c r="R3296" s="31" t="s">
        <v>93</v>
      </c>
      <c r="S3296" s="31" t="s">
        <v>1278</v>
      </c>
      <c r="T3296" s="31" t="s">
        <v>22292</v>
      </c>
      <c r="U3296" s="31" t="s">
        <v>22293</v>
      </c>
      <c r="V3296" s="30" t="s">
        <v>22294</v>
      </c>
      <c r="W3296" s="31"/>
      <c r="X3296" s="31"/>
      <c r="Y3296" s="31"/>
      <c r="Z3296" s="31"/>
    </row>
    <row r="3297" ht="22.5" customHeight="1">
      <c r="A3297" s="30" t="s">
        <v>22295</v>
      </c>
      <c r="B3297" s="31" t="s">
        <v>22296</v>
      </c>
      <c r="C3297" s="33"/>
      <c r="D3297" s="31" t="s">
        <v>22297</v>
      </c>
      <c r="E3297" s="31" t="s">
        <v>22298</v>
      </c>
      <c r="F3297" s="31"/>
      <c r="G3297" s="31" t="s">
        <v>29</v>
      </c>
      <c r="H3297" s="31" t="s">
        <v>22299</v>
      </c>
      <c r="I3297" s="31" t="s">
        <v>596</v>
      </c>
      <c r="J3297" s="31" t="s">
        <v>84</v>
      </c>
      <c r="K3297" s="31" t="s">
        <v>85</v>
      </c>
      <c r="L3297" s="31" t="s">
        <v>86</v>
      </c>
      <c r="M3297" s="31" t="s">
        <v>108</v>
      </c>
      <c r="N3297" s="31" t="s">
        <v>101</v>
      </c>
      <c r="O3297" s="31"/>
      <c r="P3297" s="31" t="s">
        <v>186</v>
      </c>
      <c r="Q3297" s="31"/>
      <c r="R3297" s="31"/>
      <c r="S3297" s="31"/>
      <c r="T3297" s="31" t="s">
        <v>22300</v>
      </c>
      <c r="U3297" s="31" t="s">
        <v>22301</v>
      </c>
      <c r="V3297" s="31" t="s">
        <v>22302</v>
      </c>
      <c r="W3297" s="31"/>
      <c r="X3297" s="31"/>
      <c r="Y3297" s="31"/>
      <c r="Z3297" s="31"/>
    </row>
    <row r="3298" ht="22.5" customHeight="1">
      <c r="A3298" s="30" t="s">
        <v>22303</v>
      </c>
      <c r="B3298" s="31" t="s">
        <v>22304</v>
      </c>
      <c r="C3298" s="33"/>
      <c r="D3298" s="31" t="s">
        <v>22305</v>
      </c>
      <c r="E3298" s="31" t="s">
        <v>22306</v>
      </c>
      <c r="F3298" s="31"/>
      <c r="G3298" s="31" t="s">
        <v>25</v>
      </c>
      <c r="H3298" s="31" t="s">
        <v>142</v>
      </c>
      <c r="I3298" s="31" t="s">
        <v>1242</v>
      </c>
      <c r="J3298" s="31" t="s">
        <v>84</v>
      </c>
      <c r="K3298" s="31"/>
      <c r="L3298" s="31"/>
      <c r="M3298" s="31" t="s">
        <v>52</v>
      </c>
      <c r="N3298" s="31" t="s">
        <v>144</v>
      </c>
      <c r="O3298" s="31"/>
      <c r="P3298" s="31"/>
      <c r="Q3298" s="31"/>
      <c r="R3298" s="31"/>
      <c r="S3298" s="31"/>
      <c r="T3298" s="31" t="s">
        <v>22307</v>
      </c>
      <c r="U3298" s="31" t="s">
        <v>22308</v>
      </c>
      <c r="V3298" s="31"/>
      <c r="W3298" s="31"/>
      <c r="X3298" s="31"/>
      <c r="Y3298" s="31"/>
      <c r="Z3298" s="31"/>
    </row>
    <row r="3299" ht="22.5" customHeight="1">
      <c r="A3299" s="30" t="s">
        <v>22309</v>
      </c>
      <c r="B3299" s="31" t="s">
        <v>22310</v>
      </c>
      <c r="C3299" s="33"/>
      <c r="D3299" s="31" t="s">
        <v>22311</v>
      </c>
      <c r="E3299" s="31" t="s">
        <v>22312</v>
      </c>
      <c r="F3299" s="31" t="s">
        <v>22313</v>
      </c>
      <c r="G3299" s="31" t="s">
        <v>25</v>
      </c>
      <c r="H3299" s="31" t="s">
        <v>18737</v>
      </c>
      <c r="I3299" s="31" t="s">
        <v>5283</v>
      </c>
      <c r="J3299" s="31" t="s">
        <v>84</v>
      </c>
      <c r="K3299" s="31" t="s">
        <v>85</v>
      </c>
      <c r="L3299" s="31" t="s">
        <v>86</v>
      </c>
      <c r="M3299" s="31" t="s">
        <v>120</v>
      </c>
      <c r="N3299" s="31" t="s">
        <v>88</v>
      </c>
      <c r="O3299" s="31"/>
      <c r="P3299" s="31"/>
      <c r="Q3299" s="31"/>
      <c r="R3299" s="31"/>
      <c r="S3299" s="31" t="s">
        <v>133</v>
      </c>
      <c r="T3299" s="31" t="s">
        <v>22314</v>
      </c>
      <c r="U3299" s="31" t="s">
        <v>22315</v>
      </c>
      <c r="V3299" s="31"/>
      <c r="W3299" s="31"/>
      <c r="X3299" s="31"/>
      <c r="Y3299" s="31"/>
      <c r="Z3299" s="31"/>
    </row>
    <row r="3300" ht="22.5" customHeight="1">
      <c r="A3300" s="30" t="s">
        <v>22316</v>
      </c>
      <c r="B3300" s="31" t="s">
        <v>22317</v>
      </c>
      <c r="C3300" s="33"/>
      <c r="D3300" s="31" t="s">
        <v>22318</v>
      </c>
      <c r="E3300" s="31" t="s">
        <v>22319</v>
      </c>
      <c r="F3300" s="31" t="s">
        <v>22320</v>
      </c>
      <c r="G3300" s="31" t="s">
        <v>25</v>
      </c>
      <c r="H3300" s="31" t="s">
        <v>142</v>
      </c>
      <c r="I3300" s="31" t="s">
        <v>20891</v>
      </c>
      <c r="J3300" s="31" t="s">
        <v>84</v>
      </c>
      <c r="K3300" s="31" t="s">
        <v>85</v>
      </c>
      <c r="L3300" s="31" t="s">
        <v>131</v>
      </c>
      <c r="M3300" s="39" t="s">
        <v>227</v>
      </c>
      <c r="N3300" s="39" t="s">
        <v>228</v>
      </c>
      <c r="O3300" s="31"/>
      <c r="P3300" s="31" t="s">
        <v>320</v>
      </c>
      <c r="Q3300" s="31"/>
      <c r="R3300" s="31" t="s">
        <v>93</v>
      </c>
      <c r="S3300" s="31" t="s">
        <v>321</v>
      </c>
      <c r="T3300" s="31" t="s">
        <v>22321</v>
      </c>
      <c r="U3300" s="31" t="s">
        <v>22322</v>
      </c>
      <c r="V3300" s="30" t="s">
        <v>22323</v>
      </c>
      <c r="W3300" s="31"/>
      <c r="X3300" s="31"/>
      <c r="Y3300" s="31"/>
      <c r="Z3300" s="31"/>
    </row>
    <row r="3301" ht="22.5" customHeight="1">
      <c r="A3301" s="30" t="s">
        <v>22324</v>
      </c>
      <c r="B3301" s="31" t="s">
        <v>22325</v>
      </c>
      <c r="C3301" s="33"/>
      <c r="D3301" s="31" t="s">
        <v>78</v>
      </c>
      <c r="E3301" s="31" t="s">
        <v>22326</v>
      </c>
      <c r="F3301" s="31" t="s">
        <v>22327</v>
      </c>
      <c r="G3301" s="31" t="s">
        <v>29</v>
      </c>
      <c r="H3301" s="31" t="s">
        <v>1033</v>
      </c>
      <c r="I3301" s="31" t="s">
        <v>9094</v>
      </c>
      <c r="J3301" s="31" t="s">
        <v>84</v>
      </c>
      <c r="K3301" s="31" t="s">
        <v>173</v>
      </c>
      <c r="L3301" s="31" t="s">
        <v>280</v>
      </c>
      <c r="M3301" s="31"/>
      <c r="N3301" s="31"/>
      <c r="O3301" s="31"/>
      <c r="P3301" s="31"/>
      <c r="Q3301" s="31"/>
      <c r="R3301" s="31"/>
      <c r="S3301" s="31" t="s">
        <v>14412</v>
      </c>
      <c r="T3301" s="31"/>
      <c r="U3301" s="31" t="s">
        <v>22328</v>
      </c>
      <c r="V3301" s="31"/>
      <c r="W3301" s="31"/>
      <c r="X3301" s="31"/>
      <c r="Y3301" s="31"/>
      <c r="Z3301" s="31"/>
    </row>
    <row r="3302" ht="22.5" customHeight="1">
      <c r="A3302" s="30" t="s">
        <v>22329</v>
      </c>
      <c r="B3302" s="31" t="s">
        <v>22330</v>
      </c>
      <c r="C3302" s="33"/>
      <c r="D3302" s="31" t="s">
        <v>22331</v>
      </c>
      <c r="E3302" s="31" t="s">
        <v>22332</v>
      </c>
      <c r="F3302" s="31" t="s">
        <v>22333</v>
      </c>
      <c r="G3302" s="31" t="s">
        <v>25</v>
      </c>
      <c r="H3302" s="31" t="s">
        <v>142</v>
      </c>
      <c r="I3302" s="31" t="s">
        <v>83</v>
      </c>
      <c r="J3302" s="31" t="s">
        <v>84</v>
      </c>
      <c r="K3302" s="31" t="s">
        <v>107</v>
      </c>
      <c r="L3302" s="31" t="s">
        <v>86</v>
      </c>
      <c r="M3302" s="31" t="s">
        <v>185</v>
      </c>
      <c r="N3302" s="31" t="s">
        <v>88</v>
      </c>
      <c r="O3302" s="31"/>
      <c r="P3302" s="31"/>
      <c r="Q3302" s="31"/>
      <c r="R3302" s="31"/>
      <c r="S3302" s="31"/>
      <c r="T3302" s="31" t="s">
        <v>22334</v>
      </c>
      <c r="U3302" s="31" t="s">
        <v>22335</v>
      </c>
      <c r="V3302" s="31"/>
      <c r="W3302" s="31" t="s">
        <v>123</v>
      </c>
      <c r="X3302" s="31"/>
      <c r="Y3302" s="31"/>
      <c r="Z3302" s="31"/>
    </row>
    <row r="3303" ht="22.5" customHeight="1">
      <c r="A3303" s="30" t="s">
        <v>22336</v>
      </c>
      <c r="B3303" s="31" t="s">
        <v>22337</v>
      </c>
      <c r="C3303" s="33"/>
      <c r="D3303" s="31" t="s">
        <v>78</v>
      </c>
      <c r="E3303" s="31" t="s">
        <v>22338</v>
      </c>
      <c r="F3303" s="31" t="s">
        <v>22339</v>
      </c>
      <c r="G3303" s="31" t="s">
        <v>25</v>
      </c>
      <c r="H3303" s="31" t="s">
        <v>82</v>
      </c>
      <c r="I3303" s="31" t="s">
        <v>83</v>
      </c>
      <c r="J3303" s="31" t="s">
        <v>84</v>
      </c>
      <c r="K3303" s="31" t="s">
        <v>107</v>
      </c>
      <c r="L3303" s="31" t="s">
        <v>280</v>
      </c>
      <c r="M3303" s="31" t="s">
        <v>185</v>
      </c>
      <c r="N3303" s="31" t="s">
        <v>41</v>
      </c>
      <c r="O3303" s="31"/>
      <c r="P3303" s="31" t="s">
        <v>1000</v>
      </c>
      <c r="Q3303" s="31"/>
      <c r="R3303" s="31"/>
      <c r="S3303" s="31"/>
      <c r="T3303" s="31" t="s">
        <v>1519</v>
      </c>
      <c r="U3303" s="31" t="s">
        <v>22340</v>
      </c>
      <c r="V3303" s="31"/>
      <c r="W3303" s="31"/>
      <c r="X3303" s="31"/>
      <c r="Y3303" s="31"/>
      <c r="Z3303" s="31"/>
    </row>
    <row r="3304" ht="22.5" customHeight="1">
      <c r="A3304" s="30" t="s">
        <v>22341</v>
      </c>
      <c r="B3304" s="31" t="s">
        <v>22342</v>
      </c>
      <c r="C3304" s="33"/>
      <c r="D3304" s="31" t="s">
        <v>78</v>
      </c>
      <c r="E3304" s="31" t="s">
        <v>22343</v>
      </c>
      <c r="F3304" s="31" t="s">
        <v>22344</v>
      </c>
      <c r="G3304" s="31" t="s">
        <v>25</v>
      </c>
      <c r="H3304" s="31" t="s">
        <v>82</v>
      </c>
      <c r="I3304" s="31" t="s">
        <v>490</v>
      </c>
      <c r="J3304" s="31" t="s">
        <v>84</v>
      </c>
      <c r="K3304" s="31" t="s">
        <v>107</v>
      </c>
      <c r="L3304" s="31" t="s">
        <v>86</v>
      </c>
      <c r="M3304" s="31" t="s">
        <v>185</v>
      </c>
      <c r="N3304" s="31" t="s">
        <v>41</v>
      </c>
      <c r="O3304" s="31"/>
      <c r="P3304" s="31" t="s">
        <v>186</v>
      </c>
      <c r="Q3304" s="31"/>
      <c r="R3304" s="31"/>
      <c r="S3304" s="31"/>
      <c r="T3304" s="31" t="s">
        <v>22345</v>
      </c>
      <c r="U3304" s="31" t="s">
        <v>22346</v>
      </c>
      <c r="V3304" s="31"/>
      <c r="W3304" s="31"/>
      <c r="X3304" s="31"/>
      <c r="Y3304" s="31"/>
      <c r="Z3304" s="31"/>
    </row>
    <row r="3305" ht="22.5" customHeight="1">
      <c r="A3305" s="30" t="s">
        <v>22347</v>
      </c>
      <c r="B3305" s="31" t="s">
        <v>22348</v>
      </c>
      <c r="C3305" s="33"/>
      <c r="D3305" s="31" t="s">
        <v>78</v>
      </c>
      <c r="E3305" s="31" t="s">
        <v>22349</v>
      </c>
      <c r="F3305" s="31" t="s">
        <v>22350</v>
      </c>
      <c r="G3305" s="31" t="s">
        <v>25</v>
      </c>
      <c r="H3305" s="31" t="s">
        <v>82</v>
      </c>
      <c r="I3305" s="31" t="s">
        <v>83</v>
      </c>
      <c r="J3305" s="31" t="s">
        <v>84</v>
      </c>
      <c r="K3305" s="31" t="s">
        <v>85</v>
      </c>
      <c r="L3305" s="31" t="s">
        <v>226</v>
      </c>
      <c r="M3305" s="31" t="s">
        <v>41</v>
      </c>
      <c r="N3305" s="31" t="s">
        <v>120</v>
      </c>
      <c r="O3305" s="31"/>
      <c r="P3305" s="31" t="s">
        <v>399</v>
      </c>
      <c r="Q3305" s="31"/>
      <c r="R3305" s="31"/>
      <c r="S3305" s="31"/>
      <c r="T3305" s="31" t="s">
        <v>22351</v>
      </c>
      <c r="U3305" s="31" t="s">
        <v>22352</v>
      </c>
      <c r="V3305" s="31"/>
      <c r="W3305" s="31"/>
      <c r="X3305" s="31"/>
      <c r="Y3305" s="31"/>
      <c r="Z3305" s="31"/>
    </row>
    <row r="3306" ht="22.5" customHeight="1">
      <c r="A3306" s="30" t="s">
        <v>22353</v>
      </c>
      <c r="B3306" s="31" t="s">
        <v>22354</v>
      </c>
      <c r="C3306" s="33"/>
      <c r="D3306" s="31" t="s">
        <v>78</v>
      </c>
      <c r="E3306" s="31" t="s">
        <v>22355</v>
      </c>
      <c r="F3306" s="31"/>
      <c r="G3306" s="31"/>
      <c r="H3306" s="31" t="s">
        <v>82</v>
      </c>
      <c r="I3306" s="31"/>
      <c r="J3306" s="31"/>
      <c r="K3306" s="31"/>
      <c r="L3306" s="31"/>
      <c r="M3306" s="31"/>
      <c r="N3306" s="31"/>
      <c r="O3306" s="31"/>
      <c r="P3306" s="31"/>
      <c r="Q3306" s="31"/>
      <c r="R3306" s="31"/>
      <c r="S3306" s="31"/>
      <c r="T3306" s="31"/>
      <c r="U3306" s="31" t="s">
        <v>22356</v>
      </c>
      <c r="V3306" s="31"/>
      <c r="W3306" s="31"/>
      <c r="X3306" s="31"/>
      <c r="Y3306" s="31"/>
      <c r="Z3306" s="31"/>
    </row>
    <row r="3307" ht="22.5" customHeight="1">
      <c r="A3307" s="30" t="s">
        <v>22357</v>
      </c>
      <c r="B3307" s="31" t="s">
        <v>22358</v>
      </c>
      <c r="C3307" s="33"/>
      <c r="D3307" s="31" t="s">
        <v>78</v>
      </c>
      <c r="E3307" s="31" t="s">
        <v>22359</v>
      </c>
      <c r="F3307" s="31" t="s">
        <v>22360</v>
      </c>
      <c r="G3307" s="31" t="s">
        <v>25</v>
      </c>
      <c r="H3307" s="31" t="s">
        <v>82</v>
      </c>
      <c r="I3307" s="31" t="s">
        <v>83</v>
      </c>
      <c r="J3307" s="31" t="s">
        <v>84</v>
      </c>
      <c r="K3307" s="31" t="s">
        <v>85</v>
      </c>
      <c r="L3307" s="31" t="s">
        <v>280</v>
      </c>
      <c r="M3307" s="31" t="s">
        <v>108</v>
      </c>
      <c r="N3307" s="31" t="s">
        <v>101</v>
      </c>
      <c r="O3307" s="31"/>
      <c r="P3307" s="31" t="s">
        <v>320</v>
      </c>
      <c r="Q3307" s="31"/>
      <c r="R3307" s="31"/>
      <c r="S3307" s="31"/>
      <c r="T3307" s="31" t="s">
        <v>666</v>
      </c>
      <c r="U3307" s="31" t="s">
        <v>22361</v>
      </c>
      <c r="V3307" s="31"/>
      <c r="W3307" s="31"/>
      <c r="X3307" s="31"/>
      <c r="Y3307" s="31"/>
      <c r="Z3307" s="31"/>
    </row>
    <row r="3308" ht="22.5" customHeight="1">
      <c r="A3308" s="30" t="s">
        <v>22362</v>
      </c>
      <c r="B3308" s="31" t="s">
        <v>22363</v>
      </c>
      <c r="C3308" s="33"/>
      <c r="D3308" s="31" t="s">
        <v>78</v>
      </c>
      <c r="E3308" s="31" t="s">
        <v>22364</v>
      </c>
      <c r="F3308" s="31" t="s">
        <v>22365</v>
      </c>
      <c r="G3308" s="31" t="s">
        <v>1054</v>
      </c>
      <c r="H3308" s="31" t="s">
        <v>82</v>
      </c>
      <c r="I3308" s="31" t="s">
        <v>585</v>
      </c>
      <c r="J3308" s="31" t="s">
        <v>84</v>
      </c>
      <c r="K3308" s="31" t="s">
        <v>85</v>
      </c>
      <c r="L3308" s="31" t="s">
        <v>226</v>
      </c>
      <c r="M3308" s="31" t="s">
        <v>41</v>
      </c>
      <c r="N3308" s="31" t="s">
        <v>120</v>
      </c>
      <c r="O3308" s="31"/>
      <c r="P3308" s="31" t="s">
        <v>399</v>
      </c>
      <c r="Q3308" s="31"/>
      <c r="R3308" s="31"/>
      <c r="S3308" s="31" t="s">
        <v>493</v>
      </c>
      <c r="T3308" s="31"/>
      <c r="U3308" s="31" t="s">
        <v>22366</v>
      </c>
      <c r="V3308" s="31"/>
      <c r="W3308" s="31"/>
      <c r="X3308" s="31"/>
      <c r="Y3308" s="31"/>
      <c r="Z3308" s="31"/>
    </row>
    <row r="3309" ht="22.5" customHeight="1">
      <c r="A3309" s="30" t="s">
        <v>22367</v>
      </c>
      <c r="B3309" s="31" t="s">
        <v>22368</v>
      </c>
      <c r="C3309" s="33"/>
      <c r="D3309" s="31" t="s">
        <v>78</v>
      </c>
      <c r="E3309" s="31" t="s">
        <v>22369</v>
      </c>
      <c r="F3309" s="31" t="s">
        <v>22370</v>
      </c>
      <c r="G3309" s="31" t="s">
        <v>25</v>
      </c>
      <c r="H3309" s="31" t="s">
        <v>82</v>
      </c>
      <c r="I3309" s="31" t="s">
        <v>83</v>
      </c>
      <c r="J3309" s="31" t="s">
        <v>84</v>
      </c>
      <c r="K3309" s="31" t="s">
        <v>85</v>
      </c>
      <c r="L3309" s="31" t="s">
        <v>280</v>
      </c>
      <c r="M3309" s="31" t="s">
        <v>108</v>
      </c>
      <c r="N3309" s="31" t="s">
        <v>101</v>
      </c>
      <c r="O3309" s="31"/>
      <c r="P3309" s="31" t="s">
        <v>586</v>
      </c>
      <c r="Q3309" s="31"/>
      <c r="R3309" s="31"/>
      <c r="S3309" s="31"/>
      <c r="T3309" s="31" t="s">
        <v>666</v>
      </c>
      <c r="U3309" s="31" t="s">
        <v>22371</v>
      </c>
      <c r="V3309" s="31"/>
      <c r="W3309" s="31"/>
      <c r="X3309" s="31"/>
      <c r="Y3309" s="31"/>
      <c r="Z3309" s="31"/>
    </row>
    <row r="3310" ht="22.5" customHeight="1">
      <c r="A3310" s="30" t="s">
        <v>22372</v>
      </c>
      <c r="B3310" s="31" t="s">
        <v>22373</v>
      </c>
      <c r="C3310" s="33"/>
      <c r="D3310" s="31" t="s">
        <v>78</v>
      </c>
      <c r="E3310" s="31" t="s">
        <v>22374</v>
      </c>
      <c r="F3310" s="31" t="s">
        <v>22375</v>
      </c>
      <c r="G3310" s="31" t="s">
        <v>25</v>
      </c>
      <c r="H3310" s="31" t="s">
        <v>82</v>
      </c>
      <c r="I3310" s="31" t="s">
        <v>83</v>
      </c>
      <c r="J3310" s="31" t="s">
        <v>84</v>
      </c>
      <c r="K3310" s="31" t="s">
        <v>107</v>
      </c>
      <c r="L3310" s="31" t="s">
        <v>86</v>
      </c>
      <c r="M3310" s="31" t="s">
        <v>108</v>
      </c>
      <c r="N3310" s="31" t="s">
        <v>101</v>
      </c>
      <c r="O3310" s="31"/>
      <c r="P3310" s="31" t="s">
        <v>492</v>
      </c>
      <c r="Q3310" s="31"/>
      <c r="R3310" s="31"/>
      <c r="S3310" s="31" t="s">
        <v>2241</v>
      </c>
      <c r="T3310" s="31"/>
      <c r="U3310" s="31" t="s">
        <v>22376</v>
      </c>
      <c r="V3310" s="31"/>
      <c r="W3310" s="31"/>
      <c r="X3310" s="31"/>
      <c r="Y3310" s="31"/>
      <c r="Z3310" s="31"/>
    </row>
    <row r="3311" ht="22.5" customHeight="1">
      <c r="A3311" s="30" t="s">
        <v>22377</v>
      </c>
      <c r="B3311" s="31" t="s">
        <v>22378</v>
      </c>
      <c r="C3311" s="33"/>
      <c r="D3311" s="31" t="s">
        <v>78</v>
      </c>
      <c r="E3311" s="31" t="s">
        <v>22379</v>
      </c>
      <c r="F3311" s="31" t="s">
        <v>22380</v>
      </c>
      <c r="G3311" s="31"/>
      <c r="H3311" s="31"/>
      <c r="I3311" s="31"/>
      <c r="J3311" s="31"/>
      <c r="K3311" s="31"/>
      <c r="L3311" s="31"/>
      <c r="M3311" s="31"/>
      <c r="N3311" s="31"/>
      <c r="O3311" s="31"/>
      <c r="P3311" s="31"/>
      <c r="Q3311" s="31"/>
      <c r="R3311" s="31"/>
      <c r="S3311" s="31" t="s">
        <v>3364</v>
      </c>
      <c r="T3311" s="31"/>
      <c r="U3311" s="31" t="s">
        <v>22381</v>
      </c>
      <c r="V3311" s="31"/>
      <c r="W3311" s="31"/>
      <c r="X3311" s="31"/>
      <c r="Y3311" s="31"/>
      <c r="Z3311" s="31"/>
    </row>
    <row r="3312" ht="22.5" customHeight="1">
      <c r="A3312" s="30" t="s">
        <v>22382</v>
      </c>
      <c r="B3312" s="31" t="s">
        <v>22383</v>
      </c>
      <c r="C3312" s="33"/>
      <c r="D3312" s="31" t="s">
        <v>78</v>
      </c>
      <c r="E3312" s="31" t="s">
        <v>22384</v>
      </c>
      <c r="F3312" s="31" t="s">
        <v>22385</v>
      </c>
      <c r="G3312" s="31" t="s">
        <v>25</v>
      </c>
      <c r="H3312" s="31" t="s">
        <v>82</v>
      </c>
      <c r="I3312" s="31" t="s">
        <v>83</v>
      </c>
      <c r="J3312" s="31"/>
      <c r="K3312" s="31" t="s">
        <v>107</v>
      </c>
      <c r="L3312" s="31" t="s">
        <v>131</v>
      </c>
      <c r="M3312" s="31"/>
      <c r="N3312" s="31"/>
      <c r="O3312" s="31"/>
      <c r="P3312" s="31"/>
      <c r="Q3312" s="31"/>
      <c r="R3312" s="31"/>
      <c r="S3312" s="31" t="s">
        <v>4943</v>
      </c>
      <c r="T3312" s="31"/>
      <c r="U3312" s="31" t="s">
        <v>22386</v>
      </c>
      <c r="V3312" s="31"/>
      <c r="W3312" s="31"/>
      <c r="X3312" s="31"/>
      <c r="Y3312" s="31"/>
      <c r="Z3312" s="31"/>
    </row>
    <row r="3313" ht="22.5" customHeight="1">
      <c r="A3313" s="30" t="s">
        <v>22387</v>
      </c>
      <c r="B3313" s="31" t="s">
        <v>22388</v>
      </c>
      <c r="C3313" s="33"/>
      <c r="D3313" s="31" t="s">
        <v>78</v>
      </c>
      <c r="E3313" s="31" t="s">
        <v>22389</v>
      </c>
      <c r="F3313" s="31" t="s">
        <v>22390</v>
      </c>
      <c r="G3313" s="31" t="s">
        <v>25</v>
      </c>
      <c r="H3313" s="31" t="s">
        <v>82</v>
      </c>
      <c r="I3313" s="31" t="s">
        <v>83</v>
      </c>
      <c r="J3313" s="31" t="s">
        <v>84</v>
      </c>
      <c r="K3313" s="31" t="s">
        <v>107</v>
      </c>
      <c r="L3313" s="31" t="s">
        <v>280</v>
      </c>
      <c r="M3313" s="31" t="s">
        <v>120</v>
      </c>
      <c r="N3313" s="31" t="s">
        <v>88</v>
      </c>
      <c r="O3313" s="31"/>
      <c r="P3313" s="31"/>
      <c r="Q3313" s="31"/>
      <c r="R3313" s="31"/>
      <c r="S3313" s="31"/>
      <c r="T3313" s="31"/>
      <c r="U3313" s="31" t="s">
        <v>22391</v>
      </c>
      <c r="V3313" s="31"/>
      <c r="W3313" s="31"/>
      <c r="X3313" s="31"/>
      <c r="Y3313" s="31"/>
      <c r="Z3313" s="31"/>
    </row>
    <row r="3314" ht="22.5" customHeight="1">
      <c r="A3314" s="30" t="s">
        <v>22392</v>
      </c>
      <c r="B3314" s="31" t="s">
        <v>22393</v>
      </c>
      <c r="C3314" s="33"/>
      <c r="D3314" s="31" t="s">
        <v>78</v>
      </c>
      <c r="E3314" s="31" t="s">
        <v>22394</v>
      </c>
      <c r="F3314" s="31"/>
      <c r="G3314" s="31"/>
      <c r="H3314" s="31" t="s">
        <v>82</v>
      </c>
      <c r="I3314" s="31"/>
      <c r="J3314" s="31"/>
      <c r="K3314" s="31"/>
      <c r="L3314" s="31"/>
      <c r="M3314" s="31"/>
      <c r="N3314" s="31"/>
      <c r="O3314" s="31"/>
      <c r="P3314" s="31"/>
      <c r="Q3314" s="31"/>
      <c r="R3314" s="31"/>
      <c r="S3314" s="31"/>
      <c r="T3314" s="31"/>
      <c r="U3314" s="31" t="s">
        <v>22395</v>
      </c>
      <c r="V3314" s="31"/>
      <c r="W3314" s="31"/>
      <c r="X3314" s="31"/>
      <c r="Y3314" s="31"/>
      <c r="Z3314" s="31"/>
    </row>
    <row r="3315" ht="22.5" customHeight="1">
      <c r="A3315" s="30" t="s">
        <v>22396</v>
      </c>
      <c r="B3315" s="31" t="s">
        <v>22397</v>
      </c>
      <c r="C3315" s="33"/>
      <c r="D3315" s="31" t="s">
        <v>78</v>
      </c>
      <c r="E3315" s="31" t="s">
        <v>22398</v>
      </c>
      <c r="F3315" s="31"/>
      <c r="G3315" s="31" t="s">
        <v>2303</v>
      </c>
      <c r="H3315" s="31" t="s">
        <v>82</v>
      </c>
      <c r="I3315" s="31"/>
      <c r="J3315" s="31"/>
      <c r="K3315" s="31"/>
      <c r="L3315" s="31"/>
      <c r="M3315" s="31"/>
      <c r="N3315" s="31"/>
      <c r="O3315" s="31"/>
      <c r="P3315" s="31"/>
      <c r="Q3315" s="31"/>
      <c r="R3315" s="31"/>
      <c r="S3315" s="31"/>
      <c r="T3315" s="31"/>
      <c r="U3315" s="31" t="s">
        <v>22399</v>
      </c>
      <c r="V3315" s="31"/>
      <c r="W3315" s="31"/>
      <c r="X3315" s="31"/>
      <c r="Y3315" s="31"/>
      <c r="Z3315" s="31"/>
    </row>
    <row r="3316" ht="22.5" customHeight="1">
      <c r="A3316" s="30" t="s">
        <v>22400</v>
      </c>
      <c r="B3316" s="31" t="s">
        <v>22401</v>
      </c>
      <c r="C3316" s="33"/>
      <c r="D3316" s="31" t="s">
        <v>78</v>
      </c>
      <c r="E3316" s="31" t="s">
        <v>22402</v>
      </c>
      <c r="F3316" s="31"/>
      <c r="G3316" s="31"/>
      <c r="H3316" s="31" t="s">
        <v>82</v>
      </c>
      <c r="I3316" s="31"/>
      <c r="J3316" s="31"/>
      <c r="K3316" s="31"/>
      <c r="L3316" s="31"/>
      <c r="M3316" s="31"/>
      <c r="N3316" s="31"/>
      <c r="O3316" s="31"/>
      <c r="P3316" s="31"/>
      <c r="Q3316" s="31"/>
      <c r="R3316" s="31"/>
      <c r="S3316" s="31"/>
      <c r="T3316" s="31" t="s">
        <v>666</v>
      </c>
      <c r="U3316" s="31" t="s">
        <v>22403</v>
      </c>
      <c r="V3316" s="31"/>
      <c r="W3316" s="31"/>
      <c r="X3316" s="31"/>
      <c r="Y3316" s="31"/>
      <c r="Z3316" s="31"/>
    </row>
    <row r="3317" ht="22.5" customHeight="1">
      <c r="A3317" s="30" t="s">
        <v>22404</v>
      </c>
      <c r="B3317" s="31" t="s">
        <v>22405</v>
      </c>
      <c r="C3317" s="33"/>
      <c r="D3317" s="31" t="s">
        <v>78</v>
      </c>
      <c r="E3317" s="31" t="s">
        <v>22406</v>
      </c>
      <c r="F3317" s="31" t="s">
        <v>22407</v>
      </c>
      <c r="G3317" s="31" t="s">
        <v>25</v>
      </c>
      <c r="H3317" s="31" t="s">
        <v>82</v>
      </c>
      <c r="I3317" s="31" t="s">
        <v>83</v>
      </c>
      <c r="J3317" s="31" t="s">
        <v>84</v>
      </c>
      <c r="K3317" s="31" t="s">
        <v>107</v>
      </c>
      <c r="L3317" s="31" t="s">
        <v>86</v>
      </c>
      <c r="M3317" s="31" t="s">
        <v>88</v>
      </c>
      <c r="N3317" s="31" t="s">
        <v>88</v>
      </c>
      <c r="O3317" s="31"/>
      <c r="P3317" s="31" t="s">
        <v>792</v>
      </c>
      <c r="Q3317" s="31"/>
      <c r="R3317" s="31" t="s">
        <v>93</v>
      </c>
      <c r="S3317" s="31" t="s">
        <v>5788</v>
      </c>
      <c r="T3317" s="31"/>
      <c r="U3317" s="31" t="s">
        <v>22408</v>
      </c>
      <c r="V3317" s="31"/>
      <c r="W3317" s="31" t="s">
        <v>801</v>
      </c>
      <c r="X3317" s="31" t="s">
        <v>802</v>
      </c>
      <c r="Y3317" s="31"/>
      <c r="Z3317" s="31"/>
    </row>
    <row r="3318" ht="22.5" customHeight="1">
      <c r="A3318" s="30" t="s">
        <v>22409</v>
      </c>
      <c r="B3318" s="31" t="s">
        <v>22410</v>
      </c>
      <c r="C3318" s="33"/>
      <c r="D3318" s="31" t="s">
        <v>78</v>
      </c>
      <c r="E3318" s="31" t="s">
        <v>22411</v>
      </c>
      <c r="F3318" s="31" t="s">
        <v>22412</v>
      </c>
      <c r="G3318" s="31" t="s">
        <v>68</v>
      </c>
      <c r="H3318" s="31" t="s">
        <v>82</v>
      </c>
      <c r="I3318" s="31" t="s">
        <v>585</v>
      </c>
      <c r="J3318" s="31" t="s">
        <v>84</v>
      </c>
      <c r="K3318" s="31" t="s">
        <v>85</v>
      </c>
      <c r="L3318" s="31" t="s">
        <v>86</v>
      </c>
      <c r="M3318" s="31" t="s">
        <v>41</v>
      </c>
      <c r="N3318" s="31" t="s">
        <v>185</v>
      </c>
      <c r="O3318" s="31"/>
      <c r="P3318" s="31"/>
      <c r="Q3318" s="31"/>
      <c r="R3318" s="31" t="s">
        <v>93</v>
      </c>
      <c r="S3318" s="31" t="s">
        <v>321</v>
      </c>
      <c r="T3318" s="31" t="s">
        <v>22413</v>
      </c>
      <c r="U3318" s="31" t="s">
        <v>22414</v>
      </c>
      <c r="V3318" s="31"/>
      <c r="W3318" s="31"/>
      <c r="X3318" s="31"/>
      <c r="Y3318" s="31"/>
      <c r="Z3318" s="31"/>
    </row>
    <row r="3319" ht="22.5" customHeight="1">
      <c r="A3319" s="30" t="s">
        <v>22415</v>
      </c>
      <c r="B3319" s="31" t="s">
        <v>22416</v>
      </c>
      <c r="C3319" s="33"/>
      <c r="D3319" s="31" t="s">
        <v>78</v>
      </c>
      <c r="E3319" s="31" t="s">
        <v>22417</v>
      </c>
      <c r="F3319" s="31" t="s">
        <v>22418</v>
      </c>
      <c r="G3319" s="31" t="s">
        <v>25</v>
      </c>
      <c r="H3319" s="31" t="s">
        <v>82</v>
      </c>
      <c r="I3319" s="31" t="s">
        <v>490</v>
      </c>
      <c r="J3319" s="31" t="s">
        <v>84</v>
      </c>
      <c r="K3319" s="31" t="s">
        <v>107</v>
      </c>
      <c r="L3319" s="31" t="s">
        <v>226</v>
      </c>
      <c r="M3319" s="31" t="s">
        <v>185</v>
      </c>
      <c r="N3319" s="31" t="s">
        <v>41</v>
      </c>
      <c r="O3319" s="31"/>
      <c r="P3319" s="31" t="s">
        <v>1259</v>
      </c>
      <c r="Q3319" s="31"/>
      <c r="R3319" s="31"/>
      <c r="S3319" s="31" t="s">
        <v>5883</v>
      </c>
      <c r="T3319" s="31" t="s">
        <v>22419</v>
      </c>
      <c r="U3319" s="31" t="s">
        <v>22420</v>
      </c>
      <c r="V3319" s="31"/>
      <c r="W3319" s="31"/>
      <c r="X3319" s="31"/>
      <c r="Y3319" s="31"/>
      <c r="Z3319" s="31"/>
    </row>
    <row r="3320" ht="22.5" customHeight="1">
      <c r="A3320" s="30" t="s">
        <v>22421</v>
      </c>
      <c r="B3320" s="31" t="s">
        <v>22422</v>
      </c>
      <c r="C3320" s="33"/>
      <c r="D3320" s="31" t="s">
        <v>78</v>
      </c>
      <c r="E3320" s="31" t="s">
        <v>22423</v>
      </c>
      <c r="F3320" s="31" t="s">
        <v>22424</v>
      </c>
      <c r="G3320" s="31" t="s">
        <v>2247</v>
      </c>
      <c r="H3320" s="31" t="s">
        <v>82</v>
      </c>
      <c r="I3320" s="31" t="s">
        <v>4889</v>
      </c>
      <c r="J3320" s="31" t="s">
        <v>84</v>
      </c>
      <c r="K3320" s="31" t="s">
        <v>85</v>
      </c>
      <c r="L3320" s="31" t="s">
        <v>86</v>
      </c>
      <c r="M3320" s="31" t="s">
        <v>108</v>
      </c>
      <c r="N3320" s="31" t="s">
        <v>101</v>
      </c>
      <c r="O3320" s="31"/>
      <c r="P3320" s="31" t="s">
        <v>5936</v>
      </c>
      <c r="Q3320" s="31"/>
      <c r="R3320" s="31" t="s">
        <v>93</v>
      </c>
      <c r="S3320" s="31" t="s">
        <v>94</v>
      </c>
      <c r="T3320" s="31" t="s">
        <v>22425</v>
      </c>
      <c r="U3320" s="31" t="s">
        <v>22426</v>
      </c>
      <c r="V3320" s="31"/>
      <c r="W3320" s="31"/>
      <c r="X3320" s="31"/>
      <c r="Y3320" s="31"/>
      <c r="Z3320" s="31"/>
    </row>
    <row r="3321" ht="22.5" customHeight="1">
      <c r="A3321" s="30" t="s">
        <v>22427</v>
      </c>
      <c r="B3321" s="31" t="s">
        <v>22428</v>
      </c>
      <c r="C3321" s="33"/>
      <c r="D3321" s="31" t="s">
        <v>78</v>
      </c>
      <c r="E3321" s="31" t="s">
        <v>22429</v>
      </c>
      <c r="F3321" s="31"/>
      <c r="G3321" s="31" t="s">
        <v>2303</v>
      </c>
      <c r="H3321" s="31" t="s">
        <v>82</v>
      </c>
      <c r="I3321" s="31"/>
      <c r="J3321" s="31"/>
      <c r="K3321" s="31"/>
      <c r="L3321" s="31"/>
      <c r="M3321" s="31"/>
      <c r="N3321" s="31"/>
      <c r="O3321" s="31"/>
      <c r="P3321" s="31"/>
      <c r="Q3321" s="31"/>
      <c r="R3321" s="31"/>
      <c r="S3321" s="31"/>
      <c r="T3321" s="31"/>
      <c r="U3321" s="31" t="s">
        <v>22430</v>
      </c>
      <c r="V3321" s="31"/>
      <c r="W3321" s="31"/>
      <c r="X3321" s="31"/>
      <c r="Y3321" s="31"/>
      <c r="Z3321" s="31"/>
    </row>
    <row r="3322" ht="22.5" customHeight="1">
      <c r="A3322" s="30" t="s">
        <v>22431</v>
      </c>
      <c r="B3322" s="31" t="s">
        <v>22432</v>
      </c>
      <c r="C3322" s="33"/>
      <c r="D3322" s="31" t="s">
        <v>78</v>
      </c>
      <c r="E3322" s="31" t="s">
        <v>22433</v>
      </c>
      <c r="F3322" s="31"/>
      <c r="G3322" s="31" t="s">
        <v>2303</v>
      </c>
      <c r="H3322" s="31" t="s">
        <v>82</v>
      </c>
      <c r="I3322" s="31"/>
      <c r="J3322" s="31"/>
      <c r="K3322" s="31"/>
      <c r="L3322" s="31"/>
      <c r="M3322" s="31"/>
      <c r="N3322" s="31"/>
      <c r="O3322" s="31"/>
      <c r="P3322" s="31"/>
      <c r="Q3322" s="31"/>
      <c r="R3322" s="31"/>
      <c r="S3322" s="31"/>
      <c r="T3322" s="31"/>
      <c r="U3322" s="31" t="s">
        <v>22434</v>
      </c>
      <c r="V3322" s="31"/>
      <c r="W3322" s="31"/>
      <c r="X3322" s="31"/>
      <c r="Y3322" s="31"/>
      <c r="Z3322" s="31"/>
    </row>
    <row r="3323" ht="22.5" customHeight="1">
      <c r="A3323" s="30" t="s">
        <v>22435</v>
      </c>
      <c r="B3323" s="31" t="s">
        <v>22436</v>
      </c>
      <c r="C3323" s="33"/>
      <c r="D3323" s="31" t="s">
        <v>78</v>
      </c>
      <c r="E3323" s="31" t="s">
        <v>22437</v>
      </c>
      <c r="F3323" s="31"/>
      <c r="G3323" s="31"/>
      <c r="H3323" s="31" t="s">
        <v>82</v>
      </c>
      <c r="I3323" s="31"/>
      <c r="J3323" s="31"/>
      <c r="K3323" s="31"/>
      <c r="L3323" s="31"/>
      <c r="M3323" s="31"/>
      <c r="N3323" s="31"/>
      <c r="O3323" s="31"/>
      <c r="P3323" s="31"/>
      <c r="Q3323" s="31"/>
      <c r="R3323" s="31"/>
      <c r="S3323" s="31"/>
      <c r="T3323" s="31"/>
      <c r="U3323" s="31" t="s">
        <v>22438</v>
      </c>
      <c r="V3323" s="31"/>
      <c r="W3323" s="31"/>
      <c r="X3323" s="31"/>
      <c r="Y3323" s="31"/>
      <c r="Z3323" s="31"/>
    </row>
    <row r="3324" ht="22.5" customHeight="1">
      <c r="A3324" s="30" t="s">
        <v>22439</v>
      </c>
      <c r="B3324" s="31" t="s">
        <v>22440</v>
      </c>
      <c r="C3324" s="33"/>
      <c r="D3324" s="31" t="s">
        <v>78</v>
      </c>
      <c r="E3324" s="31" t="s">
        <v>22441</v>
      </c>
      <c r="F3324" s="31" t="s">
        <v>22442</v>
      </c>
      <c r="G3324" s="31" t="s">
        <v>25</v>
      </c>
      <c r="H3324" s="31" t="s">
        <v>82</v>
      </c>
      <c r="I3324" s="31" t="s">
        <v>490</v>
      </c>
      <c r="J3324" s="31" t="s">
        <v>84</v>
      </c>
      <c r="K3324" s="31" t="s">
        <v>85</v>
      </c>
      <c r="L3324" s="31" t="s">
        <v>280</v>
      </c>
      <c r="M3324" s="31" t="s">
        <v>185</v>
      </c>
      <c r="N3324" s="31" t="s">
        <v>41</v>
      </c>
      <c r="O3324" s="31"/>
      <c r="P3324" s="31" t="s">
        <v>1723</v>
      </c>
      <c r="Q3324" s="31"/>
      <c r="R3324" s="31"/>
      <c r="S3324" s="31" t="s">
        <v>4937</v>
      </c>
      <c r="T3324" s="31"/>
      <c r="U3324" s="31" t="s">
        <v>22443</v>
      </c>
      <c r="V3324" s="31"/>
      <c r="W3324" s="31"/>
      <c r="X3324" s="31"/>
      <c r="Y3324" s="31"/>
      <c r="Z3324" s="31"/>
    </row>
    <row r="3325" ht="22.5" customHeight="1">
      <c r="A3325" s="30" t="s">
        <v>22444</v>
      </c>
      <c r="B3325" s="31" t="s">
        <v>22445</v>
      </c>
      <c r="C3325" s="33"/>
      <c r="D3325" s="31" t="s">
        <v>78</v>
      </c>
      <c r="E3325" s="31" t="s">
        <v>22446</v>
      </c>
      <c r="F3325" s="31" t="s">
        <v>22447</v>
      </c>
      <c r="G3325" s="31" t="s">
        <v>25</v>
      </c>
      <c r="H3325" s="31" t="s">
        <v>82</v>
      </c>
      <c r="I3325" s="31" t="s">
        <v>490</v>
      </c>
      <c r="J3325" s="31" t="s">
        <v>84</v>
      </c>
      <c r="K3325" s="31" t="s">
        <v>107</v>
      </c>
      <c r="L3325" s="31" t="s">
        <v>226</v>
      </c>
      <c r="M3325" s="31" t="s">
        <v>41</v>
      </c>
      <c r="N3325" s="31" t="s">
        <v>120</v>
      </c>
      <c r="O3325" s="31"/>
      <c r="P3325" s="31" t="s">
        <v>8456</v>
      </c>
      <c r="Q3325" s="31"/>
      <c r="R3325" s="31"/>
      <c r="S3325" s="31" t="s">
        <v>5883</v>
      </c>
      <c r="T3325" s="31" t="s">
        <v>22448</v>
      </c>
      <c r="U3325" s="31" t="s">
        <v>22449</v>
      </c>
      <c r="V3325" s="31"/>
      <c r="W3325" s="31"/>
      <c r="X3325" s="31"/>
      <c r="Y3325" s="31"/>
      <c r="Z3325" s="31"/>
    </row>
    <row r="3326" ht="22.5" customHeight="1">
      <c r="A3326" s="30" t="s">
        <v>22450</v>
      </c>
      <c r="B3326" s="31" t="s">
        <v>22451</v>
      </c>
      <c r="C3326" s="33"/>
      <c r="D3326" s="31" t="s">
        <v>78</v>
      </c>
      <c r="E3326" s="31" t="s">
        <v>22452</v>
      </c>
      <c r="F3326" s="31" t="s">
        <v>22453</v>
      </c>
      <c r="G3326" s="31" t="s">
        <v>22454</v>
      </c>
      <c r="H3326" s="31" t="s">
        <v>82</v>
      </c>
      <c r="I3326" s="31" t="s">
        <v>83</v>
      </c>
      <c r="J3326" s="31" t="s">
        <v>84</v>
      </c>
      <c r="K3326" s="31" t="s">
        <v>107</v>
      </c>
      <c r="L3326" s="31" t="s">
        <v>654</v>
      </c>
      <c r="M3326" s="31" t="s">
        <v>120</v>
      </c>
      <c r="N3326" s="31" t="s">
        <v>88</v>
      </c>
      <c r="O3326" s="31"/>
      <c r="P3326" s="31"/>
      <c r="Q3326" s="31"/>
      <c r="R3326" s="31" t="s">
        <v>93</v>
      </c>
      <c r="S3326" s="31" t="s">
        <v>94</v>
      </c>
      <c r="T3326" s="31"/>
      <c r="U3326" s="31" t="s">
        <v>22455</v>
      </c>
      <c r="V3326" s="31"/>
      <c r="W3326" s="31"/>
      <c r="X3326" s="31"/>
      <c r="Y3326" s="31"/>
      <c r="Z3326" s="31"/>
    </row>
    <row r="3327" ht="22.5" customHeight="1">
      <c r="A3327" s="30" t="s">
        <v>22456</v>
      </c>
      <c r="B3327" s="31" t="s">
        <v>22457</v>
      </c>
      <c r="C3327" s="33"/>
      <c r="D3327" s="31" t="s">
        <v>78</v>
      </c>
      <c r="E3327" s="31" t="s">
        <v>22458</v>
      </c>
      <c r="F3327" s="31"/>
      <c r="G3327" s="31"/>
      <c r="H3327" s="31" t="s">
        <v>82</v>
      </c>
      <c r="I3327" s="31"/>
      <c r="J3327" s="31"/>
      <c r="K3327" s="31"/>
      <c r="L3327" s="31"/>
      <c r="M3327" s="31"/>
      <c r="N3327" s="31"/>
      <c r="O3327" s="31"/>
      <c r="P3327" s="31"/>
      <c r="Q3327" s="31"/>
      <c r="R3327" s="31"/>
      <c r="S3327" s="31"/>
      <c r="T3327" s="31"/>
      <c r="U3327" s="31" t="s">
        <v>22459</v>
      </c>
      <c r="V3327" s="31"/>
      <c r="W3327" s="31"/>
      <c r="X3327" s="31"/>
      <c r="Y3327" s="31"/>
      <c r="Z3327" s="31"/>
    </row>
    <row r="3328" ht="22.5" customHeight="1">
      <c r="A3328" s="30" t="s">
        <v>22460</v>
      </c>
      <c r="B3328" s="31" t="s">
        <v>22461</v>
      </c>
      <c r="C3328" s="33"/>
      <c r="D3328" s="31" t="s">
        <v>78</v>
      </c>
      <c r="E3328" s="31" t="s">
        <v>22462</v>
      </c>
      <c r="F3328" s="31" t="s">
        <v>22463</v>
      </c>
      <c r="G3328" s="31" t="s">
        <v>68</v>
      </c>
      <c r="H3328" s="31" t="s">
        <v>82</v>
      </c>
      <c r="I3328" s="31" t="s">
        <v>4889</v>
      </c>
      <c r="J3328" s="31" t="s">
        <v>84</v>
      </c>
      <c r="K3328" s="31" t="s">
        <v>107</v>
      </c>
      <c r="L3328" s="31" t="s">
        <v>86</v>
      </c>
      <c r="M3328" s="31" t="s">
        <v>185</v>
      </c>
      <c r="N3328" s="31" t="s">
        <v>41</v>
      </c>
      <c r="O3328" s="31"/>
      <c r="P3328" s="31" t="s">
        <v>436</v>
      </c>
      <c r="Q3328" s="31"/>
      <c r="R3328" s="31"/>
      <c r="S3328" s="31"/>
      <c r="T3328" s="31" t="s">
        <v>22464</v>
      </c>
      <c r="U3328" s="31" t="s">
        <v>22465</v>
      </c>
      <c r="V3328" s="31"/>
      <c r="W3328" s="31"/>
      <c r="X3328" s="31"/>
      <c r="Y3328" s="31"/>
      <c r="Z3328" s="31"/>
    </row>
    <row r="3329" ht="22.5" customHeight="1">
      <c r="A3329" s="30" t="s">
        <v>22466</v>
      </c>
      <c r="B3329" s="31" t="s">
        <v>22467</v>
      </c>
      <c r="C3329" s="33"/>
      <c r="D3329" s="31" t="s">
        <v>78</v>
      </c>
      <c r="E3329" s="31" t="s">
        <v>22468</v>
      </c>
      <c r="F3329" s="31" t="s">
        <v>22469</v>
      </c>
      <c r="G3329" s="31" t="s">
        <v>25</v>
      </c>
      <c r="H3329" s="31" t="s">
        <v>82</v>
      </c>
      <c r="I3329" s="31" t="s">
        <v>83</v>
      </c>
      <c r="J3329" s="31" t="s">
        <v>84</v>
      </c>
      <c r="K3329" s="31" t="s">
        <v>107</v>
      </c>
      <c r="L3329" s="31" t="s">
        <v>226</v>
      </c>
      <c r="M3329" s="31" t="s">
        <v>120</v>
      </c>
      <c r="N3329" s="31" t="s">
        <v>88</v>
      </c>
      <c r="O3329" s="31"/>
      <c r="P3329" s="31" t="s">
        <v>22470</v>
      </c>
      <c r="Q3329" s="31"/>
      <c r="R3329" s="31"/>
      <c r="S3329" s="31" t="s">
        <v>2145</v>
      </c>
      <c r="T3329" s="31" t="s">
        <v>666</v>
      </c>
      <c r="U3329" s="31" t="s">
        <v>22471</v>
      </c>
      <c r="V3329" s="31"/>
      <c r="W3329" s="31"/>
      <c r="X3329" s="31"/>
      <c r="Y3329" s="31"/>
      <c r="Z3329" s="31"/>
    </row>
    <row r="3330" ht="22.5" customHeight="1">
      <c r="A3330" s="30" t="s">
        <v>22472</v>
      </c>
      <c r="B3330" s="31" t="s">
        <v>22473</v>
      </c>
      <c r="C3330" s="33"/>
      <c r="D3330" s="31" t="s">
        <v>78</v>
      </c>
      <c r="E3330" s="31" t="s">
        <v>22474</v>
      </c>
      <c r="F3330" s="31" t="s">
        <v>22475</v>
      </c>
      <c r="G3330" s="31" t="s">
        <v>25</v>
      </c>
      <c r="H3330" s="31" t="s">
        <v>82</v>
      </c>
      <c r="I3330" s="31" t="s">
        <v>490</v>
      </c>
      <c r="J3330" s="31" t="s">
        <v>84</v>
      </c>
      <c r="K3330" s="31" t="s">
        <v>85</v>
      </c>
      <c r="L3330" s="31" t="s">
        <v>280</v>
      </c>
      <c r="M3330" s="31" t="s">
        <v>185</v>
      </c>
      <c r="N3330" s="31" t="s">
        <v>41</v>
      </c>
      <c r="O3330" s="31"/>
      <c r="P3330" s="31" t="s">
        <v>109</v>
      </c>
      <c r="Q3330" s="31"/>
      <c r="R3330" s="31"/>
      <c r="S3330" s="31"/>
      <c r="T3330" s="31" t="s">
        <v>22476</v>
      </c>
      <c r="U3330" s="31" t="s">
        <v>22477</v>
      </c>
      <c r="V3330" s="31"/>
      <c r="W3330" s="31"/>
      <c r="X3330" s="31"/>
      <c r="Y3330" s="31"/>
      <c r="Z3330" s="31"/>
    </row>
    <row r="3331" ht="22.5" customHeight="1">
      <c r="A3331" s="30" t="s">
        <v>22478</v>
      </c>
      <c r="B3331" s="31" t="s">
        <v>22479</v>
      </c>
      <c r="C3331" s="33"/>
      <c r="D3331" s="31" t="s">
        <v>78</v>
      </c>
      <c r="E3331" s="31" t="s">
        <v>22480</v>
      </c>
      <c r="F3331" s="31" t="s">
        <v>22481</v>
      </c>
      <c r="G3331" s="31" t="s">
        <v>25</v>
      </c>
      <c r="H3331" s="31" t="s">
        <v>82</v>
      </c>
      <c r="I3331" s="31" t="s">
        <v>490</v>
      </c>
      <c r="J3331" s="31" t="s">
        <v>84</v>
      </c>
      <c r="K3331" s="31" t="s">
        <v>107</v>
      </c>
      <c r="L3331" s="31" t="s">
        <v>86</v>
      </c>
      <c r="M3331" s="31" t="s">
        <v>185</v>
      </c>
      <c r="N3331" s="31" t="s">
        <v>41</v>
      </c>
      <c r="O3331" s="31"/>
      <c r="P3331" s="31"/>
      <c r="Q3331" s="31"/>
      <c r="R3331" s="31"/>
      <c r="S3331" s="31"/>
      <c r="T3331" s="31" t="s">
        <v>22482</v>
      </c>
      <c r="U3331" s="31" t="s">
        <v>22483</v>
      </c>
      <c r="V3331" s="31"/>
      <c r="W3331" s="31"/>
      <c r="X3331" s="31"/>
      <c r="Y3331" s="31"/>
      <c r="Z3331" s="31"/>
    </row>
    <row r="3332" ht="22.5" customHeight="1">
      <c r="A3332" s="30" t="s">
        <v>22484</v>
      </c>
      <c r="B3332" s="31" t="s">
        <v>22485</v>
      </c>
      <c r="C3332" s="33"/>
      <c r="D3332" s="31" t="s">
        <v>78</v>
      </c>
      <c r="E3332" s="31" t="s">
        <v>22486</v>
      </c>
      <c r="F3332" s="31" t="s">
        <v>22487</v>
      </c>
      <c r="G3332" s="31" t="s">
        <v>25</v>
      </c>
      <c r="H3332" s="31" t="s">
        <v>82</v>
      </c>
      <c r="I3332" s="31" t="s">
        <v>83</v>
      </c>
      <c r="J3332" s="31" t="s">
        <v>84</v>
      </c>
      <c r="K3332" s="31" t="s">
        <v>107</v>
      </c>
      <c r="L3332" s="31" t="s">
        <v>280</v>
      </c>
      <c r="M3332" s="31" t="s">
        <v>185</v>
      </c>
      <c r="N3332" s="31" t="s">
        <v>41</v>
      </c>
      <c r="O3332" s="31"/>
      <c r="P3332" s="31" t="s">
        <v>5855</v>
      </c>
      <c r="Q3332" s="31"/>
      <c r="R3332" s="31"/>
      <c r="S3332" s="31"/>
      <c r="T3332" s="31"/>
      <c r="U3332" s="31" t="s">
        <v>22488</v>
      </c>
      <c r="V3332" s="31"/>
      <c r="W3332" s="31"/>
      <c r="X3332" s="31"/>
      <c r="Y3332" s="31"/>
      <c r="Z3332" s="31"/>
    </row>
    <row r="3333" ht="22.5" customHeight="1">
      <c r="A3333" s="30" t="s">
        <v>22489</v>
      </c>
      <c r="B3333" s="31" t="s">
        <v>22490</v>
      </c>
      <c r="C3333" s="33"/>
      <c r="D3333" s="31" t="s">
        <v>78</v>
      </c>
      <c r="E3333" s="31" t="s">
        <v>22491</v>
      </c>
      <c r="F3333" s="31" t="s">
        <v>22492</v>
      </c>
      <c r="G3333" s="31" t="s">
        <v>25</v>
      </c>
      <c r="H3333" s="31" t="s">
        <v>82</v>
      </c>
      <c r="I3333" s="31" t="s">
        <v>83</v>
      </c>
      <c r="J3333" s="31" t="s">
        <v>84</v>
      </c>
      <c r="K3333" s="31" t="s">
        <v>85</v>
      </c>
      <c r="L3333" s="31" t="s">
        <v>280</v>
      </c>
      <c r="M3333" s="31" t="s">
        <v>120</v>
      </c>
      <c r="N3333" s="31" t="s">
        <v>88</v>
      </c>
      <c r="O3333" s="31"/>
      <c r="P3333" s="31" t="s">
        <v>1723</v>
      </c>
      <c r="Q3333" s="31"/>
      <c r="R3333" s="31"/>
      <c r="S3333" s="31"/>
      <c r="T3333" s="31" t="s">
        <v>22493</v>
      </c>
      <c r="U3333" s="31" t="s">
        <v>22494</v>
      </c>
      <c r="V3333" s="31"/>
      <c r="W3333" s="31"/>
      <c r="X3333" s="31"/>
      <c r="Y3333" s="31"/>
      <c r="Z3333" s="31"/>
    </row>
    <row r="3334" ht="22.5" customHeight="1">
      <c r="A3334" s="30" t="s">
        <v>22495</v>
      </c>
      <c r="B3334" s="31" t="s">
        <v>22496</v>
      </c>
      <c r="C3334" s="33"/>
      <c r="D3334" s="31" t="s">
        <v>78</v>
      </c>
      <c r="E3334" s="31" t="s">
        <v>22497</v>
      </c>
      <c r="F3334" s="31" t="s">
        <v>22498</v>
      </c>
      <c r="G3334" s="31" t="s">
        <v>25</v>
      </c>
      <c r="H3334" s="31" t="s">
        <v>82</v>
      </c>
      <c r="I3334" s="31" t="s">
        <v>83</v>
      </c>
      <c r="J3334" s="31" t="s">
        <v>84</v>
      </c>
      <c r="K3334" s="31" t="s">
        <v>85</v>
      </c>
      <c r="L3334" s="31" t="s">
        <v>86</v>
      </c>
      <c r="M3334" s="31" t="s">
        <v>185</v>
      </c>
      <c r="N3334" s="31" t="s">
        <v>41</v>
      </c>
      <c r="O3334" s="31"/>
      <c r="P3334" s="31" t="s">
        <v>109</v>
      </c>
      <c r="Q3334" s="31"/>
      <c r="R3334" s="31"/>
      <c r="S3334" s="31" t="s">
        <v>5942</v>
      </c>
      <c r="T3334" s="31" t="s">
        <v>111</v>
      </c>
      <c r="U3334" s="31" t="s">
        <v>22499</v>
      </c>
      <c r="V3334" s="31"/>
      <c r="W3334" s="31"/>
      <c r="X3334" s="31"/>
      <c r="Y3334" s="31"/>
      <c r="Z3334" s="31"/>
    </row>
    <row r="3335" ht="22.5" customHeight="1">
      <c r="A3335" s="30" t="s">
        <v>22500</v>
      </c>
      <c r="B3335" s="31" t="s">
        <v>22501</v>
      </c>
      <c r="C3335" s="33"/>
      <c r="D3335" s="31" t="s">
        <v>78</v>
      </c>
      <c r="E3335" s="31" t="s">
        <v>22502</v>
      </c>
      <c r="F3335" s="31"/>
      <c r="G3335" s="31"/>
      <c r="H3335" s="31" t="s">
        <v>82</v>
      </c>
      <c r="I3335" s="31"/>
      <c r="J3335" s="31"/>
      <c r="K3335" s="31"/>
      <c r="L3335" s="31"/>
      <c r="M3335" s="31"/>
      <c r="N3335" s="31"/>
      <c r="O3335" s="31"/>
      <c r="P3335" s="31"/>
      <c r="Q3335" s="31"/>
      <c r="R3335" s="31"/>
      <c r="S3335" s="31"/>
      <c r="T3335" s="31"/>
      <c r="U3335" s="31" t="s">
        <v>22503</v>
      </c>
      <c r="V3335" s="31"/>
      <c r="W3335" s="31"/>
      <c r="X3335" s="31"/>
      <c r="Y3335" s="31"/>
      <c r="Z3335" s="31"/>
    </row>
    <row r="3336" ht="22.5" customHeight="1">
      <c r="A3336" s="30" t="s">
        <v>22504</v>
      </c>
      <c r="B3336" s="31" t="s">
        <v>22505</v>
      </c>
      <c r="C3336" s="33"/>
      <c r="D3336" s="31" t="s">
        <v>78</v>
      </c>
      <c r="E3336" s="31" t="s">
        <v>22506</v>
      </c>
      <c r="F3336" s="31"/>
      <c r="G3336" s="31"/>
      <c r="H3336" s="31" t="s">
        <v>82</v>
      </c>
      <c r="I3336" s="31"/>
      <c r="J3336" s="31"/>
      <c r="K3336" s="31"/>
      <c r="L3336" s="31"/>
      <c r="M3336" s="31"/>
      <c r="N3336" s="31"/>
      <c r="O3336" s="31"/>
      <c r="P3336" s="31"/>
      <c r="Q3336" s="31"/>
      <c r="R3336" s="31"/>
      <c r="S3336" s="31"/>
      <c r="T3336" s="31" t="s">
        <v>22507</v>
      </c>
      <c r="U3336" s="31" t="s">
        <v>22508</v>
      </c>
      <c r="V3336" s="31"/>
      <c r="W3336" s="31" t="s">
        <v>22509</v>
      </c>
      <c r="X3336" s="31"/>
      <c r="Y3336" s="31"/>
      <c r="Z3336" s="31"/>
    </row>
    <row r="3337" ht="22.5" customHeight="1">
      <c r="A3337" s="30" t="s">
        <v>22510</v>
      </c>
      <c r="B3337" s="31" t="s">
        <v>22511</v>
      </c>
      <c r="C3337" s="33"/>
      <c r="D3337" s="31" t="s">
        <v>78</v>
      </c>
      <c r="E3337" s="31" t="s">
        <v>22512</v>
      </c>
      <c r="F3337" s="31" t="s">
        <v>22513</v>
      </c>
      <c r="G3337" s="31" t="s">
        <v>25</v>
      </c>
      <c r="H3337" s="31" t="s">
        <v>82</v>
      </c>
      <c r="I3337" s="31" t="s">
        <v>83</v>
      </c>
      <c r="J3337" s="31" t="s">
        <v>84</v>
      </c>
      <c r="K3337" s="31" t="s">
        <v>107</v>
      </c>
      <c r="L3337" s="31" t="s">
        <v>226</v>
      </c>
      <c r="M3337" s="31"/>
      <c r="N3337" s="31"/>
      <c r="O3337" s="31"/>
      <c r="P3337" s="31"/>
      <c r="Q3337" s="31"/>
      <c r="R3337" s="31"/>
      <c r="S3337" s="31" t="s">
        <v>4943</v>
      </c>
      <c r="T3337" s="31"/>
      <c r="U3337" s="31" t="s">
        <v>22514</v>
      </c>
      <c r="V3337" s="31"/>
      <c r="W3337" s="31"/>
      <c r="X3337" s="31"/>
      <c r="Y3337" s="31"/>
      <c r="Z3337" s="31"/>
    </row>
    <row r="3338" ht="22.5" customHeight="1">
      <c r="A3338" s="30" t="s">
        <v>22515</v>
      </c>
      <c r="B3338" s="31" t="s">
        <v>22516</v>
      </c>
      <c r="C3338" s="33"/>
      <c r="D3338" s="31" t="s">
        <v>78</v>
      </c>
      <c r="E3338" s="31" t="s">
        <v>22517</v>
      </c>
      <c r="F3338" s="31"/>
      <c r="G3338" s="31"/>
      <c r="H3338" s="31" t="s">
        <v>82</v>
      </c>
      <c r="I3338" s="31"/>
      <c r="J3338" s="31"/>
      <c r="K3338" s="31"/>
      <c r="L3338" s="31"/>
      <c r="M3338" s="31"/>
      <c r="N3338" s="31"/>
      <c r="O3338" s="31"/>
      <c r="P3338" s="31"/>
      <c r="Q3338" s="31"/>
      <c r="R3338" s="31"/>
      <c r="S3338" s="31"/>
      <c r="T3338" s="31"/>
      <c r="U3338" s="31" t="s">
        <v>22518</v>
      </c>
      <c r="V3338" s="31"/>
      <c r="W3338" s="31"/>
      <c r="X3338" s="31"/>
      <c r="Y3338" s="31"/>
      <c r="Z3338" s="31"/>
    </row>
    <row r="3339" ht="22.5" customHeight="1">
      <c r="A3339" s="30" t="s">
        <v>22519</v>
      </c>
      <c r="B3339" s="31" t="s">
        <v>22520</v>
      </c>
      <c r="C3339" s="33"/>
      <c r="D3339" s="31" t="s">
        <v>78</v>
      </c>
      <c r="E3339" s="31" t="s">
        <v>22521</v>
      </c>
      <c r="F3339" s="31" t="s">
        <v>22522</v>
      </c>
      <c r="G3339" s="31" t="s">
        <v>25</v>
      </c>
      <c r="H3339" s="31" t="s">
        <v>82</v>
      </c>
      <c r="I3339" s="31" t="s">
        <v>83</v>
      </c>
      <c r="J3339" s="31" t="s">
        <v>377</v>
      </c>
      <c r="K3339" s="31" t="s">
        <v>85</v>
      </c>
      <c r="L3339" s="31" t="s">
        <v>226</v>
      </c>
      <c r="M3339" s="31" t="s">
        <v>120</v>
      </c>
      <c r="N3339" s="31" t="s">
        <v>88</v>
      </c>
      <c r="O3339" s="31"/>
      <c r="P3339" s="31" t="s">
        <v>559</v>
      </c>
      <c r="Q3339" s="31"/>
      <c r="R3339" s="31"/>
      <c r="S3339" s="31" t="s">
        <v>3328</v>
      </c>
      <c r="T3339" s="31"/>
      <c r="U3339" s="31" t="s">
        <v>22523</v>
      </c>
      <c r="V3339" s="31"/>
      <c r="W3339" s="31"/>
      <c r="X3339" s="31"/>
      <c r="Y3339" s="31"/>
      <c r="Z3339" s="31"/>
    </row>
    <row r="3340" ht="22.5" customHeight="1">
      <c r="A3340" s="30" t="s">
        <v>22524</v>
      </c>
      <c r="B3340" s="31" t="s">
        <v>22525</v>
      </c>
      <c r="C3340" s="33"/>
      <c r="D3340" s="31" t="s">
        <v>78</v>
      </c>
      <c r="E3340" s="31" t="s">
        <v>22526</v>
      </c>
      <c r="F3340" s="31" t="s">
        <v>22527</v>
      </c>
      <c r="G3340" s="31" t="s">
        <v>25</v>
      </c>
      <c r="H3340" s="31" t="s">
        <v>82</v>
      </c>
      <c r="I3340" s="31" t="s">
        <v>83</v>
      </c>
      <c r="J3340" s="31" t="s">
        <v>84</v>
      </c>
      <c r="K3340" s="31" t="s">
        <v>107</v>
      </c>
      <c r="L3340" s="31" t="s">
        <v>280</v>
      </c>
      <c r="M3340" s="31" t="s">
        <v>120</v>
      </c>
      <c r="N3340" s="31" t="s">
        <v>88</v>
      </c>
      <c r="O3340" s="31"/>
      <c r="P3340" s="31" t="s">
        <v>559</v>
      </c>
      <c r="Q3340" s="31"/>
      <c r="R3340" s="31"/>
      <c r="S3340" s="31" t="s">
        <v>4055</v>
      </c>
      <c r="T3340" s="31"/>
      <c r="U3340" s="31" t="s">
        <v>22528</v>
      </c>
      <c r="V3340" s="31"/>
      <c r="W3340" s="31"/>
      <c r="X3340" s="31"/>
      <c r="Y3340" s="31"/>
      <c r="Z3340" s="31"/>
    </row>
    <row r="3341" ht="22.5" customHeight="1">
      <c r="A3341" s="30" t="s">
        <v>22529</v>
      </c>
      <c r="B3341" s="31" t="s">
        <v>22530</v>
      </c>
      <c r="C3341" s="33"/>
      <c r="D3341" s="31" t="s">
        <v>78</v>
      </c>
      <c r="E3341" s="31" t="s">
        <v>22531</v>
      </c>
      <c r="F3341" s="31"/>
      <c r="G3341" s="31"/>
      <c r="H3341" s="31" t="s">
        <v>82</v>
      </c>
      <c r="I3341" s="31"/>
      <c r="J3341" s="31"/>
      <c r="K3341" s="31"/>
      <c r="L3341" s="31"/>
      <c r="M3341" s="31"/>
      <c r="N3341" s="31"/>
      <c r="O3341" s="31"/>
      <c r="P3341" s="31"/>
      <c r="Q3341" s="31"/>
      <c r="R3341" s="31"/>
      <c r="S3341" s="31"/>
      <c r="T3341" s="31" t="s">
        <v>1235</v>
      </c>
      <c r="U3341" s="31" t="s">
        <v>22532</v>
      </c>
      <c r="V3341" s="31"/>
      <c r="W3341" s="31"/>
      <c r="X3341" s="31"/>
      <c r="Y3341" s="31"/>
      <c r="Z3341" s="31"/>
    </row>
    <row r="3342" ht="22.5" customHeight="1">
      <c r="A3342" s="30" t="s">
        <v>22533</v>
      </c>
      <c r="B3342" s="31" t="s">
        <v>22534</v>
      </c>
      <c r="C3342" s="33"/>
      <c r="D3342" s="31" t="s">
        <v>78</v>
      </c>
      <c r="E3342" s="31" t="s">
        <v>22535</v>
      </c>
      <c r="F3342" s="31" t="s">
        <v>22536</v>
      </c>
      <c r="G3342" s="31" t="s">
        <v>25</v>
      </c>
      <c r="H3342" s="31" t="s">
        <v>82</v>
      </c>
      <c r="I3342" s="31" t="s">
        <v>83</v>
      </c>
      <c r="J3342" s="31" t="s">
        <v>377</v>
      </c>
      <c r="K3342" s="31" t="s">
        <v>107</v>
      </c>
      <c r="L3342" s="31" t="s">
        <v>280</v>
      </c>
      <c r="M3342" s="31" t="s">
        <v>108</v>
      </c>
      <c r="N3342" s="31" t="s">
        <v>101</v>
      </c>
      <c r="O3342" s="31"/>
      <c r="P3342" s="31" t="s">
        <v>1000</v>
      </c>
      <c r="Q3342" s="31"/>
      <c r="R3342" s="31"/>
      <c r="S3342" s="31" t="s">
        <v>3272</v>
      </c>
      <c r="T3342" s="31"/>
      <c r="U3342" s="31" t="s">
        <v>22537</v>
      </c>
      <c r="V3342" s="31"/>
      <c r="W3342" s="31"/>
      <c r="X3342" s="31"/>
      <c r="Y3342" s="31"/>
      <c r="Z3342" s="31"/>
    </row>
    <row r="3343" ht="22.5" customHeight="1">
      <c r="A3343" s="30" t="s">
        <v>22538</v>
      </c>
      <c r="B3343" s="31" t="s">
        <v>22539</v>
      </c>
      <c r="C3343" s="33"/>
      <c r="D3343" s="31" t="s">
        <v>78</v>
      </c>
      <c r="E3343" s="31" t="s">
        <v>22540</v>
      </c>
      <c r="F3343" s="31" t="s">
        <v>22541</v>
      </c>
      <c r="G3343" s="31" t="s">
        <v>25</v>
      </c>
      <c r="H3343" s="31" t="s">
        <v>82</v>
      </c>
      <c r="I3343" s="31" t="s">
        <v>83</v>
      </c>
      <c r="J3343" s="31" t="s">
        <v>84</v>
      </c>
      <c r="K3343" s="31" t="s">
        <v>107</v>
      </c>
      <c r="L3343" s="31" t="s">
        <v>86</v>
      </c>
      <c r="M3343" s="31" t="s">
        <v>108</v>
      </c>
      <c r="N3343" s="31" t="s">
        <v>108</v>
      </c>
      <c r="O3343" s="31"/>
      <c r="P3343" s="31" t="s">
        <v>559</v>
      </c>
      <c r="Q3343" s="31"/>
      <c r="R3343" s="31"/>
      <c r="S3343" s="31"/>
      <c r="T3343" s="31"/>
      <c r="U3343" s="31" t="s">
        <v>22542</v>
      </c>
      <c r="V3343" s="31"/>
      <c r="W3343" s="31" t="s">
        <v>123</v>
      </c>
      <c r="X3343" s="31"/>
      <c r="Y3343" s="31"/>
      <c r="Z3343" s="31"/>
    </row>
    <row r="3344" ht="22.5" customHeight="1">
      <c r="A3344" s="30" t="s">
        <v>22543</v>
      </c>
      <c r="B3344" s="31" t="s">
        <v>22544</v>
      </c>
      <c r="C3344" s="33"/>
      <c r="D3344" s="31" t="s">
        <v>78</v>
      </c>
      <c r="E3344" s="31" t="s">
        <v>22545</v>
      </c>
      <c r="F3344" s="31"/>
      <c r="G3344" s="31"/>
      <c r="H3344" s="31" t="s">
        <v>82</v>
      </c>
      <c r="I3344" s="31"/>
      <c r="J3344" s="31"/>
      <c r="K3344" s="31"/>
      <c r="L3344" s="31"/>
      <c r="M3344" s="31"/>
      <c r="N3344" s="31"/>
      <c r="O3344" s="31"/>
      <c r="P3344" s="31"/>
      <c r="Q3344" s="31"/>
      <c r="R3344" s="31"/>
      <c r="S3344" s="31"/>
      <c r="T3344" s="31"/>
      <c r="U3344" s="31" t="s">
        <v>22546</v>
      </c>
      <c r="V3344" s="31"/>
      <c r="W3344" s="31"/>
      <c r="X3344" s="31"/>
      <c r="Y3344" s="31"/>
      <c r="Z3344" s="31"/>
    </row>
    <row r="3345" ht="22.5" customHeight="1">
      <c r="A3345" s="30" t="s">
        <v>22547</v>
      </c>
      <c r="B3345" s="31" t="s">
        <v>22548</v>
      </c>
      <c r="C3345" s="33"/>
      <c r="D3345" s="31" t="s">
        <v>78</v>
      </c>
      <c r="E3345" s="31" t="s">
        <v>22549</v>
      </c>
      <c r="F3345" s="31" t="s">
        <v>22550</v>
      </c>
      <c r="G3345" s="31"/>
      <c r="H3345" s="31"/>
      <c r="I3345" s="31"/>
      <c r="J3345" s="31"/>
      <c r="K3345" s="31"/>
      <c r="L3345" s="31"/>
      <c r="M3345" s="31"/>
      <c r="N3345" s="31"/>
      <c r="O3345" s="31"/>
      <c r="P3345" s="31"/>
      <c r="Q3345" s="31"/>
      <c r="R3345" s="31"/>
      <c r="S3345" s="31" t="s">
        <v>3364</v>
      </c>
      <c r="T3345" s="31"/>
      <c r="U3345" s="31" t="s">
        <v>22551</v>
      </c>
      <c r="V3345" s="31"/>
      <c r="W3345" s="31"/>
      <c r="X3345" s="31"/>
      <c r="Y3345" s="31"/>
      <c r="Z3345" s="31"/>
    </row>
    <row r="3346" ht="22.5" customHeight="1">
      <c r="A3346" s="30" t="s">
        <v>22552</v>
      </c>
      <c r="B3346" s="31" t="s">
        <v>22553</v>
      </c>
      <c r="C3346" s="33"/>
      <c r="D3346" s="31" t="s">
        <v>78</v>
      </c>
      <c r="E3346" s="31" t="s">
        <v>22554</v>
      </c>
      <c r="F3346" s="31"/>
      <c r="G3346" s="31" t="s">
        <v>25</v>
      </c>
      <c r="H3346" s="31" t="s">
        <v>82</v>
      </c>
      <c r="I3346" s="31" t="s">
        <v>83</v>
      </c>
      <c r="J3346" s="31" t="s">
        <v>84</v>
      </c>
      <c r="K3346" s="31" t="s">
        <v>107</v>
      </c>
      <c r="L3346" s="31" t="s">
        <v>226</v>
      </c>
      <c r="M3346" s="31" t="s">
        <v>120</v>
      </c>
      <c r="N3346" s="31" t="s">
        <v>88</v>
      </c>
      <c r="O3346" s="31"/>
      <c r="P3346" s="31"/>
      <c r="Q3346" s="31"/>
      <c r="R3346" s="31"/>
      <c r="S3346" s="31"/>
      <c r="T3346" s="31"/>
      <c r="U3346" s="31" t="s">
        <v>22555</v>
      </c>
      <c r="V3346" s="31"/>
      <c r="W3346" s="31"/>
      <c r="X3346" s="31"/>
      <c r="Y3346" s="31"/>
      <c r="Z3346" s="31"/>
    </row>
    <row r="3347" ht="22.5" customHeight="1">
      <c r="A3347" s="30" t="s">
        <v>22556</v>
      </c>
      <c r="B3347" s="31" t="s">
        <v>22557</v>
      </c>
      <c r="C3347" s="33"/>
      <c r="D3347" s="31" t="s">
        <v>78</v>
      </c>
      <c r="E3347" s="31" t="s">
        <v>22558</v>
      </c>
      <c r="F3347" s="31" t="s">
        <v>22559</v>
      </c>
      <c r="G3347" s="31" t="s">
        <v>25</v>
      </c>
      <c r="H3347" s="31" t="s">
        <v>82</v>
      </c>
      <c r="I3347" s="31" t="s">
        <v>490</v>
      </c>
      <c r="J3347" s="31" t="s">
        <v>377</v>
      </c>
      <c r="K3347" s="31" t="s">
        <v>107</v>
      </c>
      <c r="L3347" s="31" t="s">
        <v>131</v>
      </c>
      <c r="M3347" s="31" t="s">
        <v>185</v>
      </c>
      <c r="N3347" s="31" t="s">
        <v>41</v>
      </c>
      <c r="O3347" s="31"/>
      <c r="P3347" s="31" t="s">
        <v>2938</v>
      </c>
      <c r="Q3347" s="31"/>
      <c r="R3347" s="31"/>
      <c r="S3347" s="31" t="s">
        <v>3328</v>
      </c>
      <c r="T3347" s="31"/>
      <c r="U3347" s="31" t="s">
        <v>22560</v>
      </c>
      <c r="V3347" s="31"/>
      <c r="W3347" s="31"/>
      <c r="X3347" s="31"/>
      <c r="Y3347" s="31"/>
      <c r="Z3347" s="31"/>
    </row>
    <row r="3348" ht="22.5" customHeight="1">
      <c r="A3348" s="30" t="s">
        <v>22561</v>
      </c>
      <c r="B3348" s="39" t="s">
        <v>22562</v>
      </c>
      <c r="C3348" s="33"/>
      <c r="D3348" s="31" t="s">
        <v>78</v>
      </c>
      <c r="E3348" s="31" t="s">
        <v>22563</v>
      </c>
      <c r="F3348" s="31" t="s">
        <v>22564</v>
      </c>
      <c r="G3348" s="31" t="s">
        <v>25</v>
      </c>
      <c r="H3348" s="31" t="s">
        <v>82</v>
      </c>
      <c r="I3348" s="31" t="s">
        <v>490</v>
      </c>
      <c r="J3348" s="31" t="s">
        <v>84</v>
      </c>
      <c r="K3348" s="31" t="s">
        <v>85</v>
      </c>
      <c r="L3348" s="31" t="s">
        <v>86</v>
      </c>
      <c r="M3348" s="31" t="s">
        <v>185</v>
      </c>
      <c r="N3348" s="31" t="s">
        <v>88</v>
      </c>
      <c r="O3348" s="31"/>
      <c r="P3348" s="31"/>
      <c r="Q3348" s="31"/>
      <c r="R3348" s="31"/>
      <c r="S3348" s="31"/>
      <c r="T3348" s="31" t="s">
        <v>666</v>
      </c>
      <c r="U3348" s="31" t="s">
        <v>22565</v>
      </c>
      <c r="V3348" s="31"/>
      <c r="W3348" s="31" t="s">
        <v>22566</v>
      </c>
      <c r="X3348" s="31"/>
      <c r="Y3348" s="31"/>
      <c r="Z3348" s="31"/>
    </row>
    <row r="3349" ht="22.5" customHeight="1">
      <c r="A3349" s="30" t="s">
        <v>22567</v>
      </c>
      <c r="B3349" s="39" t="s">
        <v>22568</v>
      </c>
      <c r="C3349" s="33"/>
      <c r="D3349" s="31" t="s">
        <v>78</v>
      </c>
      <c r="E3349" s="31" t="s">
        <v>22569</v>
      </c>
      <c r="F3349" s="31"/>
      <c r="G3349" s="31"/>
      <c r="H3349" s="31" t="s">
        <v>82</v>
      </c>
      <c r="I3349" s="31"/>
      <c r="J3349" s="31"/>
      <c r="K3349" s="31"/>
      <c r="L3349" s="31"/>
      <c r="M3349" s="31"/>
      <c r="N3349" s="31"/>
      <c r="O3349" s="31"/>
      <c r="P3349" s="31"/>
      <c r="Q3349" s="31"/>
      <c r="R3349" s="31"/>
      <c r="S3349" s="31"/>
      <c r="T3349" s="31"/>
      <c r="U3349" s="31" t="s">
        <v>22565</v>
      </c>
      <c r="V3349" s="31"/>
      <c r="W3349" s="31"/>
      <c r="X3349" s="31"/>
      <c r="Y3349" s="31"/>
      <c r="Z3349" s="31"/>
    </row>
    <row r="3350" ht="22.5" customHeight="1">
      <c r="A3350" s="30" t="s">
        <v>22570</v>
      </c>
      <c r="B3350" s="31" t="s">
        <v>22571</v>
      </c>
      <c r="C3350" s="33"/>
      <c r="D3350" s="31" t="s">
        <v>22572</v>
      </c>
      <c r="E3350" s="31" t="s">
        <v>22573</v>
      </c>
      <c r="F3350" s="31"/>
      <c r="G3350" s="31" t="s">
        <v>25</v>
      </c>
      <c r="H3350" s="31" t="s">
        <v>385</v>
      </c>
      <c r="I3350" s="31" t="s">
        <v>83</v>
      </c>
      <c r="J3350" s="31" t="s">
        <v>84</v>
      </c>
      <c r="K3350" s="31" t="s">
        <v>107</v>
      </c>
      <c r="L3350" s="31" t="s">
        <v>86</v>
      </c>
      <c r="M3350" s="31" t="s">
        <v>185</v>
      </c>
      <c r="N3350" s="31" t="s">
        <v>101</v>
      </c>
      <c r="O3350" s="31"/>
      <c r="P3350" s="31"/>
      <c r="Q3350" s="31"/>
      <c r="R3350" s="31"/>
      <c r="S3350" s="31"/>
      <c r="T3350" s="31" t="s">
        <v>22574</v>
      </c>
      <c r="U3350" s="31" t="s">
        <v>22575</v>
      </c>
      <c r="V3350" s="30" t="s">
        <v>22576</v>
      </c>
      <c r="W3350" s="31"/>
      <c r="X3350" s="31"/>
      <c r="Y3350" s="31"/>
      <c r="Z3350" s="31"/>
    </row>
    <row r="3351" ht="22.5" customHeight="1">
      <c r="A3351" s="30" t="s">
        <v>22577</v>
      </c>
      <c r="B3351" s="31" t="s">
        <v>22578</v>
      </c>
      <c r="C3351" s="33"/>
      <c r="D3351" s="31" t="s">
        <v>22579</v>
      </c>
      <c r="E3351" s="31" t="s">
        <v>22580</v>
      </c>
      <c r="F3351" s="31"/>
      <c r="G3351" s="31" t="s">
        <v>25</v>
      </c>
      <c r="H3351" s="31" t="s">
        <v>1799</v>
      </c>
      <c r="I3351" s="31" t="s">
        <v>490</v>
      </c>
      <c r="J3351" s="31" t="s">
        <v>84</v>
      </c>
      <c r="K3351" s="31" t="s">
        <v>107</v>
      </c>
      <c r="L3351" s="31" t="s">
        <v>86</v>
      </c>
      <c r="M3351" s="31" t="s">
        <v>185</v>
      </c>
      <c r="N3351" s="31" t="s">
        <v>185</v>
      </c>
      <c r="O3351" s="31"/>
      <c r="P3351" s="31"/>
      <c r="Q3351" s="31"/>
      <c r="R3351" s="31"/>
      <c r="S3351" s="31"/>
      <c r="T3351" s="31"/>
      <c r="U3351" s="31" t="s">
        <v>22581</v>
      </c>
      <c r="V3351" s="31" t="s">
        <v>22582</v>
      </c>
      <c r="W3351" s="31"/>
      <c r="X3351" s="31"/>
      <c r="Y3351" s="31"/>
      <c r="Z3351" s="31"/>
    </row>
    <row r="3352" ht="22.5" customHeight="1">
      <c r="A3352" s="30" t="s">
        <v>22583</v>
      </c>
      <c r="B3352" s="31" t="s">
        <v>22584</v>
      </c>
      <c r="C3352" s="33"/>
      <c r="D3352" s="31" t="s">
        <v>78</v>
      </c>
      <c r="E3352" s="31" t="s">
        <v>22585</v>
      </c>
      <c r="F3352" s="31"/>
      <c r="G3352" s="31"/>
      <c r="H3352" s="31" t="s">
        <v>82</v>
      </c>
      <c r="I3352" s="31"/>
      <c r="J3352" s="31"/>
      <c r="K3352" s="31"/>
      <c r="L3352" s="31"/>
      <c r="M3352" s="31"/>
      <c r="N3352" s="31"/>
      <c r="O3352" s="31"/>
      <c r="P3352" s="31"/>
      <c r="Q3352" s="31"/>
      <c r="R3352" s="31"/>
      <c r="S3352" s="31"/>
      <c r="T3352" s="31"/>
      <c r="U3352" s="31" t="s">
        <v>22586</v>
      </c>
      <c r="V3352" s="31"/>
      <c r="W3352" s="31"/>
      <c r="X3352" s="31"/>
      <c r="Y3352" s="31"/>
      <c r="Z3352" s="31"/>
    </row>
    <row r="3353" ht="22.5" customHeight="1">
      <c r="A3353" s="30" t="s">
        <v>22587</v>
      </c>
      <c r="B3353" s="31" t="s">
        <v>22588</v>
      </c>
      <c r="C3353" s="33"/>
      <c r="D3353" s="31" t="s">
        <v>22589</v>
      </c>
      <c r="E3353" s="31" t="s">
        <v>22590</v>
      </c>
      <c r="F3353" s="31"/>
      <c r="G3353" s="31" t="s">
        <v>36</v>
      </c>
      <c r="H3353" s="31" t="s">
        <v>142</v>
      </c>
      <c r="I3353" s="31" t="s">
        <v>5741</v>
      </c>
      <c r="J3353" s="31" t="s">
        <v>84</v>
      </c>
      <c r="K3353" s="31"/>
      <c r="L3353" s="31"/>
      <c r="M3353" s="31" t="s">
        <v>52</v>
      </c>
      <c r="N3353" s="31" t="s">
        <v>144</v>
      </c>
      <c r="O3353" s="31"/>
      <c r="P3353" s="31"/>
      <c r="Q3353" s="31"/>
      <c r="R3353" s="31"/>
      <c r="S3353" s="31"/>
      <c r="T3353" s="31" t="s">
        <v>22591</v>
      </c>
      <c r="U3353" s="31" t="s">
        <v>22592</v>
      </c>
      <c r="V3353" s="31"/>
      <c r="W3353" s="31"/>
      <c r="X3353" s="31"/>
      <c r="Y3353" s="31"/>
      <c r="Z3353" s="31"/>
    </row>
    <row r="3354" ht="22.5" customHeight="1">
      <c r="A3354" s="30" t="s">
        <v>22593</v>
      </c>
      <c r="B3354" s="31" t="s">
        <v>22594</v>
      </c>
      <c r="C3354" s="33"/>
      <c r="D3354" s="31" t="s">
        <v>22595</v>
      </c>
      <c r="E3354" s="31" t="s">
        <v>22596</v>
      </c>
      <c r="F3354" s="31" t="s">
        <v>22597</v>
      </c>
      <c r="G3354" s="31" t="s">
        <v>36</v>
      </c>
      <c r="H3354" s="31" t="s">
        <v>142</v>
      </c>
      <c r="I3354" s="31" t="s">
        <v>143</v>
      </c>
      <c r="J3354" s="31" t="s">
        <v>84</v>
      </c>
      <c r="K3354" s="31" t="s">
        <v>85</v>
      </c>
      <c r="L3354" s="31" t="s">
        <v>86</v>
      </c>
      <c r="M3354" s="31" t="s">
        <v>108</v>
      </c>
      <c r="N3354" s="31" t="s">
        <v>101</v>
      </c>
      <c r="O3354" s="31"/>
      <c r="P3354" s="31" t="s">
        <v>320</v>
      </c>
      <c r="Q3354" s="31"/>
      <c r="R3354" s="31"/>
      <c r="S3354" s="31"/>
      <c r="T3354" s="31" t="s">
        <v>22598</v>
      </c>
      <c r="U3354" s="31" t="s">
        <v>22599</v>
      </c>
      <c r="V3354" s="31"/>
      <c r="W3354" s="31"/>
      <c r="X3354" s="31"/>
      <c r="Y3354" s="31"/>
      <c r="Z3354" s="31"/>
    </row>
    <row r="3355" ht="22.5" customHeight="1">
      <c r="A3355" s="30" t="s">
        <v>22600</v>
      </c>
      <c r="B3355" s="31" t="s">
        <v>22601</v>
      </c>
      <c r="C3355" s="33"/>
      <c r="D3355" s="31" t="s">
        <v>22602</v>
      </c>
      <c r="E3355" s="31" t="s">
        <v>22603</v>
      </c>
      <c r="F3355" s="31" t="s">
        <v>22604</v>
      </c>
      <c r="G3355" s="31" t="s">
        <v>36</v>
      </c>
      <c r="H3355" s="31" t="s">
        <v>142</v>
      </c>
      <c r="I3355" s="31" t="s">
        <v>1722</v>
      </c>
      <c r="J3355" s="31" t="s">
        <v>84</v>
      </c>
      <c r="K3355" s="31" t="s">
        <v>85</v>
      </c>
      <c r="L3355" s="31" t="s">
        <v>654</v>
      </c>
      <c r="M3355" s="31" t="s">
        <v>41</v>
      </c>
      <c r="N3355" s="31" t="s">
        <v>120</v>
      </c>
      <c r="O3355" s="31"/>
      <c r="P3355" s="31" t="s">
        <v>503</v>
      </c>
      <c r="Q3355" s="31"/>
      <c r="R3355" s="31"/>
      <c r="S3355" s="31"/>
      <c r="T3355" s="31" t="s">
        <v>22605</v>
      </c>
      <c r="U3355" s="31" t="s">
        <v>22606</v>
      </c>
      <c r="V3355" s="31"/>
      <c r="W3355" s="31"/>
      <c r="X3355" s="31"/>
      <c r="Y3355" s="31"/>
      <c r="Z3355" s="31"/>
    </row>
    <row r="3356" ht="22.5" customHeight="1">
      <c r="A3356" s="30" t="s">
        <v>22607</v>
      </c>
      <c r="B3356" s="31" t="s">
        <v>22608</v>
      </c>
      <c r="C3356" s="33"/>
      <c r="D3356" s="31" t="s">
        <v>22609</v>
      </c>
      <c r="E3356" s="31" t="s">
        <v>22610</v>
      </c>
      <c r="F3356" s="31"/>
      <c r="G3356" s="31" t="s">
        <v>36</v>
      </c>
      <c r="H3356" s="31" t="s">
        <v>142</v>
      </c>
      <c r="I3356" s="31" t="s">
        <v>291</v>
      </c>
      <c r="J3356" s="31" t="s">
        <v>84</v>
      </c>
      <c r="K3356" s="31"/>
      <c r="L3356" s="31"/>
      <c r="M3356" s="31" t="s">
        <v>41</v>
      </c>
      <c r="N3356" s="31" t="s">
        <v>120</v>
      </c>
      <c r="O3356" s="31"/>
      <c r="P3356" s="31"/>
      <c r="Q3356" s="31"/>
      <c r="R3356" s="31"/>
      <c r="S3356" s="31"/>
      <c r="T3356" s="31" t="s">
        <v>22611</v>
      </c>
      <c r="U3356" s="31" t="s">
        <v>22612</v>
      </c>
      <c r="V3356" s="31"/>
      <c r="W3356" s="31"/>
      <c r="X3356" s="31"/>
      <c r="Y3356" s="31"/>
      <c r="Z3356" s="31"/>
    </row>
    <row r="3357" ht="22.5" customHeight="1">
      <c r="A3357" s="30" t="s">
        <v>22613</v>
      </c>
      <c r="B3357" s="31" t="s">
        <v>22614</v>
      </c>
      <c r="C3357" s="33"/>
      <c r="D3357" s="31" t="s">
        <v>22615</v>
      </c>
      <c r="E3357" s="31" t="s">
        <v>22616</v>
      </c>
      <c r="F3357" s="31" t="s">
        <v>22617</v>
      </c>
      <c r="G3357" s="31" t="s">
        <v>36</v>
      </c>
      <c r="H3357" s="31" t="s">
        <v>406</v>
      </c>
      <c r="I3357" s="31" t="s">
        <v>925</v>
      </c>
      <c r="J3357" s="31" t="s">
        <v>84</v>
      </c>
      <c r="K3357" s="31" t="s">
        <v>85</v>
      </c>
      <c r="L3357" s="31" t="s">
        <v>280</v>
      </c>
      <c r="M3357" s="31" t="s">
        <v>41</v>
      </c>
      <c r="N3357" s="31" t="s">
        <v>120</v>
      </c>
      <c r="O3357" s="31"/>
      <c r="P3357" s="31" t="s">
        <v>174</v>
      </c>
      <c r="Q3357" s="31"/>
      <c r="R3357" s="31" t="s">
        <v>93</v>
      </c>
      <c r="S3357" s="31" t="s">
        <v>94</v>
      </c>
      <c r="T3357" s="31" t="s">
        <v>22618</v>
      </c>
      <c r="U3357" s="31" t="s">
        <v>22619</v>
      </c>
      <c r="V3357" s="31"/>
      <c r="W3357" s="31"/>
      <c r="X3357" s="31"/>
      <c r="Y3357" s="31"/>
      <c r="Z3357" s="31"/>
    </row>
    <row r="3358" ht="22.5" customHeight="1">
      <c r="A3358" s="30" t="s">
        <v>22620</v>
      </c>
      <c r="B3358" s="31" t="s">
        <v>22621</v>
      </c>
      <c r="C3358" s="33"/>
      <c r="D3358" s="31" t="s">
        <v>78</v>
      </c>
      <c r="E3358" s="31" t="s">
        <v>22622</v>
      </c>
      <c r="F3358" s="31"/>
      <c r="G3358" s="31"/>
      <c r="H3358" s="31" t="s">
        <v>82</v>
      </c>
      <c r="I3358" s="31"/>
      <c r="J3358" s="31"/>
      <c r="K3358" s="31"/>
      <c r="L3358" s="31"/>
      <c r="M3358" s="31"/>
      <c r="N3358" s="31"/>
      <c r="O3358" s="31"/>
      <c r="P3358" s="31"/>
      <c r="Q3358" s="31"/>
      <c r="R3358" s="31"/>
      <c r="S3358" s="31"/>
      <c r="T3358" s="31"/>
      <c r="U3358" s="31" t="s">
        <v>22623</v>
      </c>
      <c r="V3358" s="31"/>
      <c r="W3358" s="31"/>
      <c r="X3358" s="31"/>
      <c r="Y3358" s="31"/>
      <c r="Z3358" s="31"/>
    </row>
    <row r="3359" ht="22.5" customHeight="1">
      <c r="A3359" s="30" t="s">
        <v>22624</v>
      </c>
      <c r="B3359" s="31" t="s">
        <v>22625</v>
      </c>
      <c r="C3359" s="33"/>
      <c r="D3359" s="31" t="s">
        <v>78</v>
      </c>
      <c r="E3359" s="31" t="s">
        <v>22626</v>
      </c>
      <c r="F3359" s="31" t="s">
        <v>22627</v>
      </c>
      <c r="G3359" s="31"/>
      <c r="H3359" s="31"/>
      <c r="I3359" s="31"/>
      <c r="J3359" s="31"/>
      <c r="K3359" s="31"/>
      <c r="L3359" s="31"/>
      <c r="M3359" s="31"/>
      <c r="N3359" s="31"/>
      <c r="O3359" s="31"/>
      <c r="P3359" s="31"/>
      <c r="Q3359" s="31"/>
      <c r="R3359" s="31"/>
      <c r="S3359" s="31" t="s">
        <v>3364</v>
      </c>
      <c r="T3359" s="31"/>
      <c r="U3359" s="31" t="s">
        <v>22628</v>
      </c>
      <c r="V3359" s="31"/>
      <c r="W3359" s="31"/>
      <c r="X3359" s="31"/>
      <c r="Y3359" s="31"/>
      <c r="Z3359" s="31"/>
    </row>
    <row r="3360" ht="22.5" customHeight="1">
      <c r="A3360" s="30" t="s">
        <v>22629</v>
      </c>
      <c r="B3360" s="31" t="s">
        <v>22630</v>
      </c>
      <c r="C3360" s="33"/>
      <c r="D3360" s="31" t="s">
        <v>78</v>
      </c>
      <c r="E3360" s="31" t="s">
        <v>22631</v>
      </c>
      <c r="F3360" s="31" t="s">
        <v>22632</v>
      </c>
      <c r="G3360" s="31" t="s">
        <v>25</v>
      </c>
      <c r="H3360" s="31" t="s">
        <v>82</v>
      </c>
      <c r="I3360" s="31" t="s">
        <v>13857</v>
      </c>
      <c r="J3360" s="31" t="s">
        <v>84</v>
      </c>
      <c r="K3360" s="31" t="s">
        <v>85</v>
      </c>
      <c r="L3360" s="31" t="s">
        <v>131</v>
      </c>
      <c r="M3360" s="31" t="s">
        <v>108</v>
      </c>
      <c r="N3360" s="31" t="s">
        <v>101</v>
      </c>
      <c r="O3360" s="31"/>
      <c r="P3360" s="31" t="s">
        <v>320</v>
      </c>
      <c r="Q3360" s="31"/>
      <c r="R3360" s="31"/>
      <c r="S3360" s="31"/>
      <c r="T3360" s="31" t="s">
        <v>1519</v>
      </c>
      <c r="U3360" s="31" t="s">
        <v>22633</v>
      </c>
      <c r="V3360" s="31"/>
      <c r="W3360" s="31"/>
      <c r="X3360" s="31"/>
      <c r="Y3360" s="31"/>
      <c r="Z3360" s="31"/>
    </row>
    <row r="3361" ht="22.5" customHeight="1">
      <c r="A3361" s="30" t="s">
        <v>22634</v>
      </c>
      <c r="B3361" s="31" t="s">
        <v>22635</v>
      </c>
      <c r="C3361" s="33"/>
      <c r="D3361" s="31" t="s">
        <v>22636</v>
      </c>
      <c r="E3361" s="31" t="s">
        <v>22637</v>
      </c>
      <c r="F3361" s="31"/>
      <c r="G3361" s="31" t="s">
        <v>25</v>
      </c>
      <c r="H3361" s="31" t="s">
        <v>385</v>
      </c>
      <c r="I3361" s="31" t="s">
        <v>490</v>
      </c>
      <c r="J3361" s="31"/>
      <c r="K3361" s="31" t="s">
        <v>85</v>
      </c>
      <c r="L3361" s="31" t="s">
        <v>131</v>
      </c>
      <c r="M3361" s="31" t="s">
        <v>41</v>
      </c>
      <c r="N3361" s="31" t="s">
        <v>41</v>
      </c>
      <c r="O3361" s="31"/>
      <c r="P3361" s="31"/>
      <c r="Q3361" s="31"/>
      <c r="R3361" s="31"/>
      <c r="S3361" s="31"/>
      <c r="T3361" s="31"/>
      <c r="U3361" s="31" t="s">
        <v>22638</v>
      </c>
      <c r="V3361" s="31"/>
      <c r="W3361" s="31" t="s">
        <v>123</v>
      </c>
      <c r="X3361" s="31"/>
      <c r="Y3361" s="31"/>
      <c r="Z3361" s="31"/>
    </row>
    <row r="3362" ht="22.5" customHeight="1">
      <c r="A3362" s="30" t="s">
        <v>22639</v>
      </c>
      <c r="B3362" s="31" t="s">
        <v>22640</v>
      </c>
      <c r="C3362" s="33"/>
      <c r="D3362" s="31" t="s">
        <v>22641</v>
      </c>
      <c r="E3362" s="31" t="s">
        <v>22642</v>
      </c>
      <c r="F3362" s="31"/>
      <c r="G3362" s="31" t="s">
        <v>25</v>
      </c>
      <c r="H3362" s="31" t="s">
        <v>129</v>
      </c>
      <c r="I3362" s="31" t="s">
        <v>490</v>
      </c>
      <c r="J3362" s="31" t="s">
        <v>84</v>
      </c>
      <c r="K3362" s="31" t="s">
        <v>85</v>
      </c>
      <c r="L3362" s="31" t="s">
        <v>280</v>
      </c>
      <c r="M3362" s="31" t="s">
        <v>185</v>
      </c>
      <c r="N3362" s="31" t="s">
        <v>41</v>
      </c>
      <c r="O3362" s="31"/>
      <c r="P3362" s="31" t="s">
        <v>320</v>
      </c>
      <c r="Q3362" s="31"/>
      <c r="R3362" s="31"/>
      <c r="S3362" s="31" t="s">
        <v>133</v>
      </c>
      <c r="T3362" s="31" t="s">
        <v>22643</v>
      </c>
      <c r="U3362" s="31" t="s">
        <v>22644</v>
      </c>
      <c r="V3362" s="30" t="s">
        <v>22645</v>
      </c>
      <c r="W3362" s="31"/>
      <c r="X3362" s="31"/>
      <c r="Y3362" s="31"/>
      <c r="Z3362" s="31"/>
    </row>
    <row r="3363" ht="22.5" customHeight="1">
      <c r="A3363" s="30" t="s">
        <v>22646</v>
      </c>
      <c r="B3363" s="31" t="s">
        <v>22647</v>
      </c>
      <c r="C3363" s="33"/>
      <c r="D3363" s="31" t="s">
        <v>22648</v>
      </c>
      <c r="E3363" s="31" t="s">
        <v>22649</v>
      </c>
      <c r="F3363" s="31"/>
      <c r="G3363" s="31" t="s">
        <v>25</v>
      </c>
      <c r="H3363" s="31" t="s">
        <v>129</v>
      </c>
      <c r="I3363" s="31" t="s">
        <v>83</v>
      </c>
      <c r="J3363" s="31" t="s">
        <v>84</v>
      </c>
      <c r="K3363" s="31" t="s">
        <v>85</v>
      </c>
      <c r="L3363" s="31" t="s">
        <v>131</v>
      </c>
      <c r="M3363" s="31" t="s">
        <v>41</v>
      </c>
      <c r="N3363" s="31" t="s">
        <v>120</v>
      </c>
      <c r="O3363" s="31"/>
      <c r="P3363" s="31" t="s">
        <v>304</v>
      </c>
      <c r="Q3363" s="31"/>
      <c r="R3363" s="31"/>
      <c r="S3363" s="31"/>
      <c r="T3363" s="31" t="s">
        <v>22650</v>
      </c>
      <c r="U3363" s="31" t="s">
        <v>22651</v>
      </c>
      <c r="V3363" s="30" t="s">
        <v>22652</v>
      </c>
      <c r="W3363" s="31"/>
      <c r="X3363" s="31"/>
      <c r="Y3363" s="31"/>
      <c r="Z3363" s="31"/>
    </row>
    <row r="3364" ht="22.5" customHeight="1">
      <c r="A3364" s="30" t="s">
        <v>22653</v>
      </c>
      <c r="B3364" s="31" t="s">
        <v>22654</v>
      </c>
      <c r="C3364" s="33"/>
      <c r="D3364" s="31" t="s">
        <v>22655</v>
      </c>
      <c r="E3364" s="31" t="s">
        <v>22656</v>
      </c>
      <c r="F3364" s="31"/>
      <c r="G3364" s="31" t="s">
        <v>2046</v>
      </c>
      <c r="H3364" s="31" t="s">
        <v>142</v>
      </c>
      <c r="I3364" s="31"/>
      <c r="J3364" s="31"/>
      <c r="K3364" s="31"/>
      <c r="L3364" s="31"/>
      <c r="M3364" s="31"/>
      <c r="N3364" s="31"/>
      <c r="O3364" s="31"/>
      <c r="P3364" s="31"/>
      <c r="Q3364" s="31"/>
      <c r="R3364" s="31"/>
      <c r="S3364" s="31"/>
      <c r="T3364" s="31" t="s">
        <v>22657</v>
      </c>
      <c r="U3364" s="31" t="s">
        <v>22658</v>
      </c>
      <c r="V3364" s="31"/>
      <c r="W3364" s="31"/>
      <c r="X3364" s="31"/>
      <c r="Y3364" s="31"/>
      <c r="Z3364" s="31"/>
    </row>
    <row r="3365" ht="22.5" customHeight="1">
      <c r="A3365" s="30" t="s">
        <v>22659</v>
      </c>
      <c r="B3365" s="31" t="s">
        <v>22660</v>
      </c>
      <c r="C3365" s="33"/>
      <c r="D3365" s="31" t="s">
        <v>22661</v>
      </c>
      <c r="E3365" s="31" t="s">
        <v>22662</v>
      </c>
      <c r="F3365" s="31"/>
      <c r="G3365" s="31" t="s">
        <v>25</v>
      </c>
      <c r="H3365" s="31" t="s">
        <v>142</v>
      </c>
      <c r="I3365" s="31" t="s">
        <v>7380</v>
      </c>
      <c r="J3365" s="31" t="s">
        <v>84</v>
      </c>
      <c r="K3365" s="31"/>
      <c r="L3365" s="31"/>
      <c r="M3365" s="31" t="s">
        <v>542</v>
      </c>
      <c r="N3365" s="31" t="s">
        <v>210</v>
      </c>
      <c r="O3365" s="31"/>
      <c r="P3365" s="31"/>
      <c r="Q3365" s="31"/>
      <c r="R3365" s="31"/>
      <c r="S3365" s="31"/>
      <c r="T3365" s="31" t="s">
        <v>22663</v>
      </c>
      <c r="U3365" s="31" t="s">
        <v>22664</v>
      </c>
      <c r="V3365" s="31"/>
      <c r="W3365" s="31"/>
      <c r="X3365" s="31"/>
      <c r="Y3365" s="31"/>
      <c r="Z3365" s="31"/>
    </row>
    <row r="3366" ht="22.5" customHeight="1">
      <c r="A3366" s="30" t="s">
        <v>22665</v>
      </c>
      <c r="B3366" s="31" t="s">
        <v>22666</v>
      </c>
      <c r="C3366" s="33"/>
      <c r="D3366" s="31" t="s">
        <v>22667</v>
      </c>
      <c r="E3366" s="31" t="s">
        <v>22668</v>
      </c>
      <c r="F3366" s="31"/>
      <c r="G3366" s="31" t="s">
        <v>29</v>
      </c>
      <c r="H3366" s="31" t="s">
        <v>142</v>
      </c>
      <c r="I3366" s="31" t="s">
        <v>1073</v>
      </c>
      <c r="J3366" s="31" t="s">
        <v>84</v>
      </c>
      <c r="K3366" s="31"/>
      <c r="L3366" s="31"/>
      <c r="M3366" s="31" t="s">
        <v>344</v>
      </c>
      <c r="N3366" s="31" t="s">
        <v>190</v>
      </c>
      <c r="O3366" s="31"/>
      <c r="P3366" s="31"/>
      <c r="Q3366" s="31"/>
      <c r="R3366" s="31"/>
      <c r="S3366" s="31"/>
      <c r="T3366" s="31" t="s">
        <v>22669</v>
      </c>
      <c r="U3366" s="31" t="s">
        <v>22670</v>
      </c>
      <c r="V3366" s="31"/>
      <c r="W3366" s="31"/>
      <c r="X3366" s="31"/>
      <c r="Y3366" s="31"/>
      <c r="Z3366" s="31"/>
    </row>
    <row r="3367" ht="22.5" customHeight="1">
      <c r="A3367" s="30" t="s">
        <v>22671</v>
      </c>
      <c r="B3367" s="31" t="s">
        <v>22672</v>
      </c>
      <c r="C3367" s="33"/>
      <c r="D3367" s="31" t="s">
        <v>22673</v>
      </c>
      <c r="E3367" s="31" t="s">
        <v>22674</v>
      </c>
      <c r="F3367" s="31"/>
      <c r="G3367" s="31" t="s">
        <v>29</v>
      </c>
      <c r="H3367" s="31" t="s">
        <v>142</v>
      </c>
      <c r="I3367" s="31" t="s">
        <v>2737</v>
      </c>
      <c r="J3367" s="31" t="s">
        <v>84</v>
      </c>
      <c r="K3367" s="31"/>
      <c r="L3367" s="31"/>
      <c r="M3367" s="31" t="s">
        <v>41</v>
      </c>
      <c r="N3367" s="31" t="s">
        <v>120</v>
      </c>
      <c r="O3367" s="31"/>
      <c r="P3367" s="31"/>
      <c r="Q3367" s="31"/>
      <c r="R3367" s="31"/>
      <c r="S3367" s="31"/>
      <c r="T3367" s="31" t="s">
        <v>22675</v>
      </c>
      <c r="U3367" s="31" t="s">
        <v>22676</v>
      </c>
      <c r="V3367" s="31"/>
      <c r="W3367" s="31"/>
      <c r="X3367" s="31"/>
      <c r="Y3367" s="31"/>
      <c r="Z3367" s="31"/>
    </row>
    <row r="3368" ht="22.5" customHeight="1">
      <c r="A3368" s="30" t="s">
        <v>22677</v>
      </c>
      <c r="B3368" s="31" t="s">
        <v>22678</v>
      </c>
      <c r="C3368" s="32" t="s">
        <v>523</v>
      </c>
      <c r="D3368" s="31" t="s">
        <v>22679</v>
      </c>
      <c r="E3368" s="31" t="s">
        <v>22680</v>
      </c>
      <c r="F3368" s="31" t="s">
        <v>22681</v>
      </c>
      <c r="G3368" s="31" t="s">
        <v>35</v>
      </c>
      <c r="H3368" s="31" t="s">
        <v>142</v>
      </c>
      <c r="I3368" s="31" t="s">
        <v>877</v>
      </c>
      <c r="J3368" s="31" t="s">
        <v>84</v>
      </c>
      <c r="K3368" s="31" t="s">
        <v>85</v>
      </c>
      <c r="L3368" s="31" t="s">
        <v>226</v>
      </c>
      <c r="M3368" s="39" t="s">
        <v>227</v>
      </c>
      <c r="N3368" s="39" t="s">
        <v>228</v>
      </c>
      <c r="O3368" s="31"/>
      <c r="P3368" s="31"/>
      <c r="Q3368" s="30" t="s">
        <v>22682</v>
      </c>
      <c r="R3368" s="31" t="s">
        <v>93</v>
      </c>
      <c r="S3368" s="31" t="s">
        <v>842</v>
      </c>
      <c r="T3368" s="31" t="s">
        <v>22683</v>
      </c>
      <c r="U3368" s="31" t="s">
        <v>22684</v>
      </c>
      <c r="V3368" s="31"/>
      <c r="W3368" s="31"/>
      <c r="X3368" s="31"/>
      <c r="Y3368" s="31"/>
      <c r="Z3368" s="31"/>
    </row>
    <row r="3369" ht="22.5" customHeight="1">
      <c r="A3369" s="30" t="s">
        <v>22685</v>
      </c>
      <c r="B3369" s="31" t="s">
        <v>22686</v>
      </c>
      <c r="C3369" s="33"/>
      <c r="D3369" s="31" t="s">
        <v>22687</v>
      </c>
      <c r="E3369" s="31" t="s">
        <v>22688</v>
      </c>
      <c r="F3369" s="31" t="s">
        <v>22689</v>
      </c>
      <c r="G3369" s="31" t="s">
        <v>29</v>
      </c>
      <c r="H3369" s="31" t="s">
        <v>142</v>
      </c>
      <c r="I3369" s="31" t="s">
        <v>291</v>
      </c>
      <c r="J3369" s="31" t="s">
        <v>84</v>
      </c>
      <c r="K3369" s="31" t="s">
        <v>173</v>
      </c>
      <c r="L3369" s="31" t="s">
        <v>131</v>
      </c>
      <c r="M3369" s="31" t="s">
        <v>41</v>
      </c>
      <c r="N3369" s="31" t="s">
        <v>120</v>
      </c>
      <c r="O3369" s="31"/>
      <c r="P3369" s="31" t="s">
        <v>281</v>
      </c>
      <c r="Q3369" s="31"/>
      <c r="R3369" s="31"/>
      <c r="S3369" s="31"/>
      <c r="T3369" s="31" t="s">
        <v>22690</v>
      </c>
      <c r="U3369" s="31" t="s">
        <v>22691</v>
      </c>
      <c r="V3369" s="31"/>
      <c r="W3369" s="31"/>
      <c r="X3369" s="31"/>
      <c r="Y3369" s="31"/>
      <c r="Z3369" s="31"/>
    </row>
    <row r="3370" ht="22.5" customHeight="1">
      <c r="A3370" s="30" t="s">
        <v>22692</v>
      </c>
      <c r="B3370" s="31" t="s">
        <v>22693</v>
      </c>
      <c r="C3370" s="33"/>
      <c r="D3370" s="31" t="s">
        <v>22694</v>
      </c>
      <c r="E3370" s="31" t="s">
        <v>22695</v>
      </c>
      <c r="F3370" s="31" t="s">
        <v>22696</v>
      </c>
      <c r="G3370" s="31" t="s">
        <v>35</v>
      </c>
      <c r="H3370" s="31" t="s">
        <v>142</v>
      </c>
      <c r="I3370" s="31" t="s">
        <v>925</v>
      </c>
      <c r="J3370" s="31" t="s">
        <v>84</v>
      </c>
      <c r="K3370" s="31" t="s">
        <v>173</v>
      </c>
      <c r="L3370" s="31" t="s">
        <v>226</v>
      </c>
      <c r="M3370" s="31" t="s">
        <v>41</v>
      </c>
      <c r="N3370" s="31" t="s">
        <v>120</v>
      </c>
      <c r="O3370" s="31" t="s">
        <v>22697</v>
      </c>
      <c r="P3370" s="31"/>
      <c r="Q3370" s="30" t="s">
        <v>22698</v>
      </c>
      <c r="R3370" s="31" t="s">
        <v>93</v>
      </c>
      <c r="S3370" s="31" t="s">
        <v>716</v>
      </c>
      <c r="T3370" s="31" t="s">
        <v>22699</v>
      </c>
      <c r="U3370" s="31" t="s">
        <v>22700</v>
      </c>
      <c r="V3370" s="31"/>
      <c r="W3370" s="31"/>
      <c r="X3370" s="31"/>
      <c r="Y3370" s="31"/>
      <c r="Z3370" s="31"/>
    </row>
    <row r="3371" ht="22.5" customHeight="1">
      <c r="A3371" s="30" t="s">
        <v>22701</v>
      </c>
      <c r="B3371" s="31" t="s">
        <v>22702</v>
      </c>
      <c r="C3371" s="33"/>
      <c r="D3371" s="31" t="s">
        <v>22703</v>
      </c>
      <c r="E3371" s="31" t="s">
        <v>22704</v>
      </c>
      <c r="F3371" s="31" t="s">
        <v>22705</v>
      </c>
      <c r="G3371" s="31" t="s">
        <v>29</v>
      </c>
      <c r="H3371" s="31" t="s">
        <v>142</v>
      </c>
      <c r="I3371" s="31" t="s">
        <v>1722</v>
      </c>
      <c r="J3371" s="31" t="s">
        <v>84</v>
      </c>
      <c r="K3371" s="31" t="s">
        <v>107</v>
      </c>
      <c r="L3371" s="31" t="s">
        <v>280</v>
      </c>
      <c r="M3371" s="31" t="s">
        <v>41</v>
      </c>
      <c r="N3371" s="31" t="s">
        <v>120</v>
      </c>
      <c r="O3371" s="31"/>
      <c r="P3371" s="31"/>
      <c r="Q3371" s="30" t="s">
        <v>22706</v>
      </c>
      <c r="R3371" s="31" t="s">
        <v>93</v>
      </c>
      <c r="S3371" s="31" t="s">
        <v>689</v>
      </c>
      <c r="T3371" s="31" t="s">
        <v>22707</v>
      </c>
      <c r="U3371" s="31" t="s">
        <v>22708</v>
      </c>
      <c r="V3371" s="30" t="s">
        <v>22709</v>
      </c>
      <c r="W3371" s="31"/>
      <c r="X3371" s="31"/>
      <c r="Y3371" s="31"/>
      <c r="Z3371" s="31"/>
    </row>
    <row r="3372" ht="22.5" customHeight="1">
      <c r="A3372" s="30" t="s">
        <v>22710</v>
      </c>
      <c r="B3372" s="31" t="s">
        <v>22711</v>
      </c>
      <c r="C3372" s="33"/>
      <c r="D3372" s="31" t="s">
        <v>78</v>
      </c>
      <c r="E3372" s="31" t="s">
        <v>22712</v>
      </c>
      <c r="F3372" s="31"/>
      <c r="G3372" s="31"/>
      <c r="H3372" s="31" t="s">
        <v>82</v>
      </c>
      <c r="I3372" s="31"/>
      <c r="J3372" s="31"/>
      <c r="K3372" s="31"/>
      <c r="L3372" s="31"/>
      <c r="M3372" s="31"/>
      <c r="N3372" s="31"/>
      <c r="O3372" s="31"/>
      <c r="P3372" s="31"/>
      <c r="Q3372" s="31"/>
      <c r="R3372" s="31"/>
      <c r="S3372" s="31"/>
      <c r="T3372" s="31"/>
      <c r="U3372" s="31" t="s">
        <v>22713</v>
      </c>
      <c r="V3372" s="31"/>
      <c r="W3372" s="31"/>
      <c r="X3372" s="31"/>
      <c r="Y3372" s="31"/>
      <c r="Z3372" s="31"/>
    </row>
    <row r="3373" ht="22.5" customHeight="1">
      <c r="A3373" s="30" t="s">
        <v>22714</v>
      </c>
      <c r="B3373" s="31" t="s">
        <v>22715</v>
      </c>
      <c r="C3373" s="33"/>
      <c r="D3373" s="31" t="s">
        <v>78</v>
      </c>
      <c r="E3373" s="31" t="s">
        <v>22716</v>
      </c>
      <c r="F3373" s="31"/>
      <c r="G3373" s="31" t="s">
        <v>25</v>
      </c>
      <c r="H3373" s="31" t="s">
        <v>82</v>
      </c>
      <c r="I3373" s="31" t="s">
        <v>585</v>
      </c>
      <c r="J3373" s="31" t="s">
        <v>84</v>
      </c>
      <c r="K3373" s="31" t="s">
        <v>107</v>
      </c>
      <c r="L3373" s="31" t="s">
        <v>86</v>
      </c>
      <c r="M3373" s="31" t="s">
        <v>155</v>
      </c>
      <c r="N3373" s="31" t="s">
        <v>52</v>
      </c>
      <c r="O3373" s="31" t="s">
        <v>19709</v>
      </c>
      <c r="P3373" s="31" t="s">
        <v>628</v>
      </c>
      <c r="Q3373" s="31"/>
      <c r="R3373" s="31"/>
      <c r="S3373" s="31" t="s">
        <v>22717</v>
      </c>
      <c r="T3373" s="31"/>
      <c r="U3373" s="31" t="s">
        <v>22718</v>
      </c>
      <c r="V3373" s="31"/>
      <c r="W3373" s="31"/>
      <c r="X3373" s="31" t="s">
        <v>19713</v>
      </c>
      <c r="Y3373" s="31"/>
      <c r="Z3373" s="31"/>
    </row>
    <row r="3374" ht="22.5" customHeight="1">
      <c r="A3374" s="30" t="s">
        <v>22719</v>
      </c>
      <c r="B3374" s="31" t="s">
        <v>22720</v>
      </c>
      <c r="C3374" s="33"/>
      <c r="D3374" s="31" t="s">
        <v>22721</v>
      </c>
      <c r="E3374" s="31" t="s">
        <v>22722</v>
      </c>
      <c r="F3374" s="31" t="s">
        <v>22723</v>
      </c>
      <c r="G3374" s="31" t="s">
        <v>25</v>
      </c>
      <c r="H3374" s="31" t="s">
        <v>385</v>
      </c>
      <c r="I3374" s="31" t="s">
        <v>490</v>
      </c>
      <c r="J3374" s="31" t="s">
        <v>84</v>
      </c>
      <c r="K3374" s="31" t="s">
        <v>85</v>
      </c>
      <c r="L3374" s="31" t="s">
        <v>280</v>
      </c>
      <c r="M3374" s="31" t="s">
        <v>89</v>
      </c>
      <c r="N3374" s="31" t="s">
        <v>108</v>
      </c>
      <c r="O3374" s="31"/>
      <c r="P3374" s="31"/>
      <c r="Q3374" s="31"/>
      <c r="R3374" s="31"/>
      <c r="S3374" s="31"/>
      <c r="T3374" s="31"/>
      <c r="U3374" s="31" t="s">
        <v>22724</v>
      </c>
      <c r="V3374" s="31"/>
      <c r="W3374" s="31" t="s">
        <v>22725</v>
      </c>
      <c r="X3374" s="31"/>
      <c r="Y3374" s="31"/>
      <c r="Z3374" s="31"/>
    </row>
    <row r="3375" ht="22.5" customHeight="1">
      <c r="A3375" s="30" t="s">
        <v>22726</v>
      </c>
      <c r="B3375" s="31" t="s">
        <v>22727</v>
      </c>
      <c r="C3375" s="33"/>
      <c r="D3375" s="31" t="s">
        <v>22728</v>
      </c>
      <c r="E3375" s="31" t="s">
        <v>22729</v>
      </c>
      <c r="F3375" s="31"/>
      <c r="G3375" s="31" t="s">
        <v>68</v>
      </c>
      <c r="H3375" s="31" t="s">
        <v>385</v>
      </c>
      <c r="I3375" s="31"/>
      <c r="J3375" s="31"/>
      <c r="K3375" s="31"/>
      <c r="L3375" s="31"/>
      <c r="M3375" s="31"/>
      <c r="N3375" s="31"/>
      <c r="O3375" s="31"/>
      <c r="P3375" s="31"/>
      <c r="Q3375" s="31"/>
      <c r="R3375" s="31"/>
      <c r="S3375" s="31"/>
      <c r="T3375" s="31" t="s">
        <v>22730</v>
      </c>
      <c r="U3375" s="31" t="s">
        <v>22731</v>
      </c>
      <c r="V3375" s="31"/>
      <c r="W3375" s="31"/>
      <c r="X3375" s="31"/>
      <c r="Y3375" s="31"/>
      <c r="Z3375" s="31"/>
    </row>
    <row r="3376" ht="22.5" customHeight="1">
      <c r="A3376" s="30" t="s">
        <v>22732</v>
      </c>
      <c r="B3376" s="31" t="s">
        <v>22733</v>
      </c>
      <c r="C3376" s="33"/>
      <c r="D3376" s="31" t="s">
        <v>22734</v>
      </c>
      <c r="E3376" s="31" t="s">
        <v>22735</v>
      </c>
      <c r="F3376" s="31" t="s">
        <v>22736</v>
      </c>
      <c r="G3376" s="31" t="s">
        <v>68</v>
      </c>
      <c r="H3376" s="31" t="s">
        <v>142</v>
      </c>
      <c r="I3376" s="31" t="s">
        <v>3285</v>
      </c>
      <c r="J3376" s="31" t="s">
        <v>84</v>
      </c>
      <c r="K3376" s="31" t="s">
        <v>173</v>
      </c>
      <c r="L3376" s="31" t="s">
        <v>280</v>
      </c>
      <c r="M3376" s="31" t="s">
        <v>108</v>
      </c>
      <c r="N3376" s="31" t="s">
        <v>101</v>
      </c>
      <c r="O3376" s="31"/>
      <c r="P3376" s="31" t="s">
        <v>320</v>
      </c>
      <c r="Q3376" s="31"/>
      <c r="R3376" s="31"/>
      <c r="S3376" s="31"/>
      <c r="T3376" s="31" t="s">
        <v>22737</v>
      </c>
      <c r="U3376" s="31" t="s">
        <v>22738</v>
      </c>
      <c r="V3376" s="31"/>
      <c r="W3376" s="31"/>
      <c r="X3376" s="31"/>
      <c r="Y3376" s="31"/>
      <c r="Z3376" s="31"/>
    </row>
    <row r="3377" ht="22.5" customHeight="1">
      <c r="A3377" s="30" t="s">
        <v>22739</v>
      </c>
      <c r="B3377" s="31" t="s">
        <v>22740</v>
      </c>
      <c r="C3377" s="33"/>
      <c r="D3377" s="31" t="s">
        <v>22741</v>
      </c>
      <c r="E3377" s="31" t="s">
        <v>22742</v>
      </c>
      <c r="F3377" s="31" t="s">
        <v>22743</v>
      </c>
      <c r="G3377" s="31" t="s">
        <v>25</v>
      </c>
      <c r="H3377" s="31" t="s">
        <v>142</v>
      </c>
      <c r="I3377" s="31" t="s">
        <v>877</v>
      </c>
      <c r="J3377" s="31" t="s">
        <v>84</v>
      </c>
      <c r="K3377" s="31" t="s">
        <v>173</v>
      </c>
      <c r="L3377" s="31" t="s">
        <v>226</v>
      </c>
      <c r="M3377" s="31" t="s">
        <v>41</v>
      </c>
      <c r="N3377" s="31" t="s">
        <v>120</v>
      </c>
      <c r="O3377" s="31"/>
      <c r="P3377" s="31"/>
      <c r="Q3377" s="31"/>
      <c r="R3377" s="31"/>
      <c r="S3377" s="31"/>
      <c r="T3377" s="31" t="s">
        <v>22744</v>
      </c>
      <c r="U3377" s="31" t="s">
        <v>22745</v>
      </c>
      <c r="V3377" s="31"/>
      <c r="W3377" s="31"/>
      <c r="X3377" s="31"/>
      <c r="Y3377" s="31"/>
      <c r="Z3377" s="31"/>
    </row>
    <row r="3378" ht="22.5" customHeight="1">
      <c r="A3378" s="30" t="s">
        <v>22746</v>
      </c>
      <c r="B3378" s="31" t="s">
        <v>22747</v>
      </c>
      <c r="C3378" s="33"/>
      <c r="D3378" s="31" t="s">
        <v>22748</v>
      </c>
      <c r="E3378" s="31" t="s">
        <v>22749</v>
      </c>
      <c r="F3378" s="31"/>
      <c r="G3378" s="31"/>
      <c r="H3378" s="31" t="s">
        <v>385</v>
      </c>
      <c r="I3378" s="31"/>
      <c r="J3378" s="31"/>
      <c r="K3378" s="31"/>
      <c r="L3378" s="31"/>
      <c r="M3378" s="31"/>
      <c r="N3378" s="31"/>
      <c r="O3378" s="31"/>
      <c r="P3378" s="31"/>
      <c r="Q3378" s="31"/>
      <c r="R3378" s="31"/>
      <c r="S3378" s="31"/>
      <c r="T3378" s="31"/>
      <c r="U3378" s="31" t="s">
        <v>22750</v>
      </c>
      <c r="V3378" s="31"/>
      <c r="W3378" s="31"/>
      <c r="X3378" s="31"/>
      <c r="Y3378" s="31"/>
      <c r="Z3378" s="31"/>
    </row>
    <row r="3379" ht="22.5" customHeight="1">
      <c r="A3379" s="30" t="s">
        <v>22751</v>
      </c>
      <c r="B3379" s="31" t="s">
        <v>22752</v>
      </c>
      <c r="C3379" s="33"/>
      <c r="D3379" s="31" t="s">
        <v>22753</v>
      </c>
      <c r="E3379" s="31" t="s">
        <v>22754</v>
      </c>
      <c r="F3379" s="31"/>
      <c r="G3379" s="31" t="s">
        <v>23</v>
      </c>
      <c r="H3379" s="31" t="s">
        <v>142</v>
      </c>
      <c r="I3379" s="31" t="s">
        <v>4021</v>
      </c>
      <c r="J3379" s="31" t="s">
        <v>84</v>
      </c>
      <c r="K3379" s="31" t="s">
        <v>173</v>
      </c>
      <c r="L3379" s="31" t="s">
        <v>280</v>
      </c>
      <c r="M3379" s="31" t="s">
        <v>41</v>
      </c>
      <c r="N3379" s="31" t="s">
        <v>120</v>
      </c>
      <c r="O3379" s="31"/>
      <c r="P3379" s="31" t="s">
        <v>1067</v>
      </c>
      <c r="Q3379" s="31"/>
      <c r="R3379" s="31" t="s">
        <v>93</v>
      </c>
      <c r="S3379" s="31" t="s">
        <v>7133</v>
      </c>
      <c r="T3379" s="31" t="s">
        <v>22755</v>
      </c>
      <c r="U3379" s="31" t="s">
        <v>22756</v>
      </c>
      <c r="V3379" s="30" t="s">
        <v>22757</v>
      </c>
      <c r="W3379" s="31"/>
      <c r="X3379" s="31"/>
      <c r="Y3379" s="31"/>
      <c r="Z3379" s="31"/>
    </row>
    <row r="3380" ht="22.5" customHeight="1">
      <c r="A3380" s="30" t="s">
        <v>22758</v>
      </c>
      <c r="B3380" s="31" t="s">
        <v>22759</v>
      </c>
      <c r="C3380" s="33"/>
      <c r="D3380" s="31" t="s">
        <v>22760</v>
      </c>
      <c r="E3380" s="31" t="s">
        <v>22761</v>
      </c>
      <c r="F3380" s="31" t="s">
        <v>22762</v>
      </c>
      <c r="G3380" s="31" t="s">
        <v>68</v>
      </c>
      <c r="H3380" s="31" t="s">
        <v>142</v>
      </c>
      <c r="I3380" s="31" t="s">
        <v>22763</v>
      </c>
      <c r="J3380" s="31" t="s">
        <v>84</v>
      </c>
      <c r="K3380" s="31" t="s">
        <v>173</v>
      </c>
      <c r="L3380" s="31" t="s">
        <v>131</v>
      </c>
      <c r="M3380" s="31" t="s">
        <v>88</v>
      </c>
      <c r="N3380" s="31" t="s">
        <v>89</v>
      </c>
      <c r="O3380" s="31"/>
      <c r="P3380" s="31"/>
      <c r="Q3380" s="31"/>
      <c r="R3380" s="31" t="s">
        <v>93</v>
      </c>
      <c r="S3380" s="31" t="s">
        <v>94</v>
      </c>
      <c r="T3380" s="31" t="s">
        <v>22764</v>
      </c>
      <c r="U3380" s="31" t="s">
        <v>22765</v>
      </c>
      <c r="V3380" s="31"/>
      <c r="W3380" s="31" t="s">
        <v>890</v>
      </c>
      <c r="X3380" s="31"/>
      <c r="Y3380" s="31"/>
      <c r="Z3380" s="31"/>
    </row>
    <row r="3381" ht="22.5" customHeight="1">
      <c r="A3381" s="30" t="s">
        <v>22766</v>
      </c>
      <c r="B3381" s="31" t="s">
        <v>22767</v>
      </c>
      <c r="C3381" s="33"/>
      <c r="D3381" s="31" t="s">
        <v>22768</v>
      </c>
      <c r="E3381" s="31" t="s">
        <v>22769</v>
      </c>
      <c r="F3381" s="31" t="s">
        <v>22770</v>
      </c>
      <c r="G3381" s="31" t="s">
        <v>36</v>
      </c>
      <c r="H3381" s="31" t="s">
        <v>142</v>
      </c>
      <c r="I3381" s="31" t="s">
        <v>225</v>
      </c>
      <c r="J3381" s="31" t="s">
        <v>1317</v>
      </c>
      <c r="K3381" s="31" t="s">
        <v>173</v>
      </c>
      <c r="L3381" s="31" t="s">
        <v>131</v>
      </c>
      <c r="M3381" s="31" t="s">
        <v>41</v>
      </c>
      <c r="N3381" s="31" t="s">
        <v>120</v>
      </c>
      <c r="O3381" s="31"/>
      <c r="P3381" s="31" t="s">
        <v>304</v>
      </c>
      <c r="Q3381" s="31"/>
      <c r="R3381" s="31"/>
      <c r="S3381" s="31"/>
      <c r="T3381" s="31" t="s">
        <v>22771</v>
      </c>
      <c r="U3381" s="31" t="s">
        <v>22772</v>
      </c>
      <c r="V3381" s="31"/>
      <c r="W3381" s="31"/>
      <c r="X3381" s="31"/>
      <c r="Y3381" s="31"/>
      <c r="Z3381" s="31"/>
    </row>
    <row r="3382" ht="22.5" customHeight="1">
      <c r="A3382" s="30" t="s">
        <v>22773</v>
      </c>
      <c r="B3382" s="31" t="s">
        <v>22774</v>
      </c>
      <c r="C3382" s="33"/>
      <c r="D3382" s="31" t="s">
        <v>22775</v>
      </c>
      <c r="E3382" s="31" t="s">
        <v>22776</v>
      </c>
      <c r="F3382" s="31"/>
      <c r="G3382" s="31" t="s">
        <v>44</v>
      </c>
      <c r="H3382" s="31" t="s">
        <v>142</v>
      </c>
      <c r="I3382" s="31"/>
      <c r="J3382" s="31"/>
      <c r="K3382" s="31"/>
      <c r="L3382" s="31"/>
      <c r="M3382" s="31"/>
      <c r="N3382" s="31"/>
      <c r="O3382" s="31"/>
      <c r="P3382" s="31"/>
      <c r="Q3382" s="31"/>
      <c r="R3382" s="31"/>
      <c r="S3382" s="31"/>
      <c r="T3382" s="31" t="s">
        <v>22777</v>
      </c>
      <c r="U3382" s="31" t="s">
        <v>22778</v>
      </c>
      <c r="V3382" s="31"/>
      <c r="W3382" s="31"/>
      <c r="X3382" s="31"/>
      <c r="Y3382" s="31"/>
      <c r="Z3382" s="31"/>
    </row>
    <row r="3383" ht="22.5" customHeight="1">
      <c r="A3383" s="30" t="s">
        <v>22779</v>
      </c>
      <c r="B3383" s="31" t="s">
        <v>4551</v>
      </c>
      <c r="C3383" s="33"/>
      <c r="D3383" s="31" t="s">
        <v>22780</v>
      </c>
      <c r="E3383" s="31" t="s">
        <v>22781</v>
      </c>
      <c r="F3383" s="31" t="s">
        <v>22782</v>
      </c>
      <c r="G3383" s="31" t="s">
        <v>43</v>
      </c>
      <c r="H3383" s="31" t="s">
        <v>142</v>
      </c>
      <c r="I3383" s="31" t="s">
        <v>686</v>
      </c>
      <c r="J3383" s="31" t="s">
        <v>84</v>
      </c>
      <c r="K3383" s="31" t="s">
        <v>173</v>
      </c>
      <c r="L3383" s="31" t="s">
        <v>226</v>
      </c>
      <c r="M3383" s="31" t="s">
        <v>88</v>
      </c>
      <c r="N3383" s="31" t="s">
        <v>89</v>
      </c>
      <c r="O3383" s="31"/>
      <c r="P3383" s="31"/>
      <c r="Q3383" s="31"/>
      <c r="R3383" s="31" t="s">
        <v>93</v>
      </c>
      <c r="S3383" s="31" t="s">
        <v>94</v>
      </c>
      <c r="T3383" s="31" t="s">
        <v>22783</v>
      </c>
      <c r="U3383" s="31" t="s">
        <v>22784</v>
      </c>
      <c r="V3383" s="31"/>
      <c r="W3383" s="31"/>
      <c r="X3383" s="31"/>
      <c r="Y3383" s="31"/>
      <c r="Z3383" s="31"/>
    </row>
    <row r="3384" ht="22.5" customHeight="1">
      <c r="A3384" s="30" t="s">
        <v>22785</v>
      </c>
      <c r="B3384" s="31" t="s">
        <v>22786</v>
      </c>
      <c r="C3384" s="33"/>
      <c r="D3384" s="31" t="s">
        <v>22787</v>
      </c>
      <c r="E3384" s="31" t="s">
        <v>22788</v>
      </c>
      <c r="F3384" s="31" t="s">
        <v>22789</v>
      </c>
      <c r="G3384" s="31" t="s">
        <v>25</v>
      </c>
      <c r="H3384" s="31" t="s">
        <v>142</v>
      </c>
      <c r="I3384" s="31" t="s">
        <v>898</v>
      </c>
      <c r="J3384" s="31" t="s">
        <v>84</v>
      </c>
      <c r="K3384" s="31" t="s">
        <v>85</v>
      </c>
      <c r="L3384" s="31" t="s">
        <v>280</v>
      </c>
      <c r="M3384" s="31" t="s">
        <v>152</v>
      </c>
      <c r="N3384" s="31" t="s">
        <v>153</v>
      </c>
      <c r="O3384" s="31"/>
      <c r="P3384" s="31" t="s">
        <v>628</v>
      </c>
      <c r="Q3384" s="31"/>
      <c r="R3384" s="31" t="s">
        <v>93</v>
      </c>
      <c r="S3384" s="31" t="s">
        <v>94</v>
      </c>
      <c r="T3384" s="31" t="s">
        <v>22790</v>
      </c>
      <c r="U3384" s="31" t="s">
        <v>22791</v>
      </c>
      <c r="V3384" s="31"/>
      <c r="W3384" s="31"/>
      <c r="X3384" s="31"/>
      <c r="Y3384" s="31"/>
      <c r="Z3384" s="31"/>
    </row>
    <row r="3385" ht="22.5" customHeight="1">
      <c r="A3385" s="30" t="s">
        <v>22792</v>
      </c>
      <c r="B3385" s="31" t="s">
        <v>22793</v>
      </c>
      <c r="C3385" s="33"/>
      <c r="D3385" s="31" t="s">
        <v>22794</v>
      </c>
      <c r="E3385" s="31" t="s">
        <v>22795</v>
      </c>
      <c r="F3385" s="31"/>
      <c r="G3385" s="31" t="s">
        <v>25</v>
      </c>
      <c r="H3385" s="31" t="s">
        <v>142</v>
      </c>
      <c r="I3385" s="31"/>
      <c r="J3385" s="31"/>
      <c r="K3385" s="31"/>
      <c r="L3385" s="31"/>
      <c r="M3385" s="31"/>
      <c r="N3385" s="31"/>
      <c r="O3385" s="31"/>
      <c r="P3385" s="31"/>
      <c r="Q3385" s="31"/>
      <c r="R3385" s="31"/>
      <c r="S3385" s="31"/>
      <c r="T3385" s="31" t="s">
        <v>22796</v>
      </c>
      <c r="U3385" s="31" t="s">
        <v>22797</v>
      </c>
      <c r="V3385" s="31"/>
      <c r="W3385" s="31"/>
      <c r="X3385" s="31"/>
      <c r="Y3385" s="31"/>
      <c r="Z3385" s="31"/>
    </row>
    <row r="3386" ht="22.5" customHeight="1">
      <c r="A3386" s="30" t="s">
        <v>22798</v>
      </c>
      <c r="B3386" s="31" t="s">
        <v>22799</v>
      </c>
      <c r="C3386" s="33"/>
      <c r="D3386" s="31" t="s">
        <v>22800</v>
      </c>
      <c r="E3386" s="31" t="s">
        <v>22801</v>
      </c>
      <c r="F3386" s="31" t="s">
        <v>22802</v>
      </c>
      <c r="G3386" s="31" t="s">
        <v>25</v>
      </c>
      <c r="H3386" s="31" t="s">
        <v>142</v>
      </c>
      <c r="I3386" s="31" t="s">
        <v>935</v>
      </c>
      <c r="J3386" s="31" t="s">
        <v>84</v>
      </c>
      <c r="K3386" s="31" t="s">
        <v>107</v>
      </c>
      <c r="L3386" s="31" t="s">
        <v>280</v>
      </c>
      <c r="M3386" s="31" t="s">
        <v>152</v>
      </c>
      <c r="N3386" s="31" t="s">
        <v>153</v>
      </c>
      <c r="O3386" s="31"/>
      <c r="P3386" s="31"/>
      <c r="Q3386" s="31"/>
      <c r="R3386" s="31" t="s">
        <v>93</v>
      </c>
      <c r="S3386" s="31" t="s">
        <v>94</v>
      </c>
      <c r="T3386" s="31" t="s">
        <v>22803</v>
      </c>
      <c r="U3386" s="31" t="s">
        <v>22804</v>
      </c>
      <c r="V3386" s="31"/>
      <c r="W3386" s="31"/>
      <c r="X3386" s="31"/>
      <c r="Y3386" s="31"/>
      <c r="Z3386" s="31"/>
    </row>
    <row r="3387" ht="22.5" customHeight="1">
      <c r="A3387" s="30" t="s">
        <v>22805</v>
      </c>
      <c r="B3387" s="31" t="s">
        <v>22806</v>
      </c>
      <c r="C3387" s="33"/>
      <c r="D3387" s="31" t="s">
        <v>22807</v>
      </c>
      <c r="E3387" s="31" t="s">
        <v>22808</v>
      </c>
      <c r="F3387" s="31"/>
      <c r="G3387" s="31" t="s">
        <v>68</v>
      </c>
      <c r="H3387" s="31" t="s">
        <v>142</v>
      </c>
      <c r="I3387" s="31" t="s">
        <v>18671</v>
      </c>
      <c r="J3387" s="31" t="s">
        <v>84</v>
      </c>
      <c r="K3387" s="31"/>
      <c r="L3387" s="31"/>
      <c r="M3387" s="31" t="s">
        <v>152</v>
      </c>
      <c r="N3387" s="31" t="s">
        <v>153</v>
      </c>
      <c r="O3387" s="31"/>
      <c r="P3387" s="31"/>
      <c r="Q3387" s="31"/>
      <c r="R3387" s="31"/>
      <c r="S3387" s="31"/>
      <c r="T3387" s="31" t="s">
        <v>22809</v>
      </c>
      <c r="U3387" s="31" t="s">
        <v>22810</v>
      </c>
      <c r="V3387" s="31"/>
      <c r="W3387" s="31"/>
      <c r="X3387" s="31"/>
      <c r="Y3387" s="31"/>
      <c r="Z3387" s="31"/>
    </row>
    <row r="3388" ht="22.5" customHeight="1">
      <c r="A3388" s="30" t="s">
        <v>22811</v>
      </c>
      <c r="B3388" s="31" t="s">
        <v>22812</v>
      </c>
      <c r="C3388" s="33"/>
      <c r="D3388" s="31" t="s">
        <v>22813</v>
      </c>
      <c r="E3388" s="31" t="s">
        <v>22814</v>
      </c>
      <c r="F3388" s="31"/>
      <c r="G3388" s="31" t="s">
        <v>25</v>
      </c>
      <c r="H3388" s="31" t="s">
        <v>142</v>
      </c>
      <c r="I3388" s="31" t="s">
        <v>291</v>
      </c>
      <c r="J3388" s="31" t="s">
        <v>84</v>
      </c>
      <c r="K3388" s="31" t="s">
        <v>173</v>
      </c>
      <c r="L3388" s="31" t="s">
        <v>131</v>
      </c>
      <c r="M3388" s="31" t="s">
        <v>108</v>
      </c>
      <c r="N3388" s="31" t="s">
        <v>101</v>
      </c>
      <c r="O3388" s="31"/>
      <c r="P3388" s="31" t="s">
        <v>3818</v>
      </c>
      <c r="Q3388" s="31"/>
      <c r="R3388" s="31" t="s">
        <v>93</v>
      </c>
      <c r="S3388" s="31" t="s">
        <v>94</v>
      </c>
      <c r="T3388" s="31" t="s">
        <v>22815</v>
      </c>
      <c r="U3388" s="31" t="s">
        <v>22816</v>
      </c>
      <c r="V3388" s="30" t="s">
        <v>22817</v>
      </c>
      <c r="W3388" s="31"/>
      <c r="X3388" s="31"/>
      <c r="Y3388" s="31"/>
      <c r="Z3388" s="31"/>
    </row>
    <row r="3389" ht="22.5" customHeight="1">
      <c r="A3389" s="30" t="s">
        <v>22818</v>
      </c>
      <c r="B3389" s="31" t="s">
        <v>22819</v>
      </c>
      <c r="C3389" s="33"/>
      <c r="D3389" s="31" t="s">
        <v>22820</v>
      </c>
      <c r="E3389" s="31" t="s">
        <v>22821</v>
      </c>
      <c r="F3389" s="31" t="s">
        <v>22822</v>
      </c>
      <c r="G3389" s="31" t="s">
        <v>25</v>
      </c>
      <c r="H3389" s="31" t="s">
        <v>142</v>
      </c>
      <c r="I3389" s="31" t="s">
        <v>264</v>
      </c>
      <c r="J3389" s="31" t="s">
        <v>84</v>
      </c>
      <c r="K3389" s="31" t="s">
        <v>107</v>
      </c>
      <c r="L3389" s="31" t="s">
        <v>280</v>
      </c>
      <c r="M3389" s="31" t="s">
        <v>185</v>
      </c>
      <c r="N3389" s="31" t="s">
        <v>41</v>
      </c>
      <c r="O3389" s="31" t="s">
        <v>22823</v>
      </c>
      <c r="P3389" s="31"/>
      <c r="Q3389" s="31"/>
      <c r="R3389" s="31" t="s">
        <v>93</v>
      </c>
      <c r="S3389" s="31" t="s">
        <v>231</v>
      </c>
      <c r="T3389" s="31" t="s">
        <v>22824</v>
      </c>
      <c r="U3389" s="31" t="s">
        <v>22825</v>
      </c>
      <c r="V3389" s="31"/>
      <c r="W3389" s="31"/>
      <c r="X3389" s="31"/>
      <c r="Y3389" s="31"/>
      <c r="Z3389" s="31"/>
    </row>
    <row r="3390" ht="22.5" customHeight="1">
      <c r="A3390" s="30" t="s">
        <v>22826</v>
      </c>
      <c r="B3390" s="31" t="s">
        <v>22827</v>
      </c>
      <c r="C3390" s="33"/>
      <c r="D3390" s="31" t="s">
        <v>22828</v>
      </c>
      <c r="E3390" s="31" t="s">
        <v>22829</v>
      </c>
      <c r="F3390" s="31" t="s">
        <v>22830</v>
      </c>
      <c r="G3390" s="31" t="s">
        <v>68</v>
      </c>
      <c r="H3390" s="31" t="s">
        <v>142</v>
      </c>
      <c r="I3390" s="31" t="s">
        <v>860</v>
      </c>
      <c r="J3390" s="31" t="s">
        <v>84</v>
      </c>
      <c r="K3390" s="31" t="s">
        <v>85</v>
      </c>
      <c r="L3390" s="31" t="s">
        <v>131</v>
      </c>
      <c r="M3390" s="31" t="s">
        <v>120</v>
      </c>
      <c r="N3390" s="31" t="s">
        <v>88</v>
      </c>
      <c r="O3390" s="31"/>
      <c r="P3390" s="31" t="s">
        <v>22831</v>
      </c>
      <c r="Q3390" s="31"/>
      <c r="R3390" s="31" t="s">
        <v>93</v>
      </c>
      <c r="S3390" s="31" t="s">
        <v>94</v>
      </c>
      <c r="T3390" s="31" t="s">
        <v>22832</v>
      </c>
      <c r="U3390" s="31" t="s">
        <v>22833</v>
      </c>
      <c r="V3390" s="31"/>
      <c r="W3390" s="31"/>
      <c r="X3390" s="31"/>
      <c r="Y3390" s="31"/>
      <c r="Z3390" s="31"/>
    </row>
    <row r="3391" ht="22.5" customHeight="1">
      <c r="A3391" s="30" t="s">
        <v>22834</v>
      </c>
      <c r="B3391" s="31" t="s">
        <v>1583</v>
      </c>
      <c r="C3391" s="32" t="s">
        <v>2</v>
      </c>
      <c r="D3391" s="31" t="s">
        <v>22835</v>
      </c>
      <c r="E3391" s="31" t="s">
        <v>22836</v>
      </c>
      <c r="F3391" s="31" t="s">
        <v>22837</v>
      </c>
      <c r="G3391" s="31" t="s">
        <v>30</v>
      </c>
      <c r="H3391" s="31" t="s">
        <v>142</v>
      </c>
      <c r="I3391" s="31" t="s">
        <v>183</v>
      </c>
      <c r="J3391" s="31" t="s">
        <v>84</v>
      </c>
      <c r="K3391" s="31" t="s">
        <v>173</v>
      </c>
      <c r="L3391" s="31" t="s">
        <v>280</v>
      </c>
      <c r="M3391" s="31" t="s">
        <v>542</v>
      </c>
      <c r="N3391" s="31" t="s">
        <v>210</v>
      </c>
      <c r="O3391" s="31"/>
      <c r="P3391" s="31"/>
      <c r="Q3391" s="30" t="s">
        <v>22838</v>
      </c>
      <c r="R3391" s="31" t="s">
        <v>93</v>
      </c>
      <c r="S3391" s="31" t="s">
        <v>2629</v>
      </c>
      <c r="T3391" s="31" t="s">
        <v>22839</v>
      </c>
      <c r="U3391" s="31" t="s">
        <v>22840</v>
      </c>
      <c r="V3391" s="31"/>
      <c r="W3391" s="31"/>
      <c r="X3391" s="31"/>
      <c r="Y3391" s="31"/>
      <c r="Z3391" s="31"/>
    </row>
    <row r="3392" ht="22.5" customHeight="1">
      <c r="A3392" s="30" t="s">
        <v>22841</v>
      </c>
      <c r="B3392" s="31" t="s">
        <v>22842</v>
      </c>
      <c r="C3392" s="33"/>
      <c r="D3392" s="31" t="s">
        <v>22843</v>
      </c>
      <c r="E3392" s="31" t="s">
        <v>22844</v>
      </c>
      <c r="F3392" s="31"/>
      <c r="G3392" s="31" t="s">
        <v>25</v>
      </c>
      <c r="H3392" s="31" t="s">
        <v>142</v>
      </c>
      <c r="I3392" s="31" t="s">
        <v>925</v>
      </c>
      <c r="J3392" s="31" t="s">
        <v>84</v>
      </c>
      <c r="K3392" s="31" t="s">
        <v>173</v>
      </c>
      <c r="L3392" s="31" t="s">
        <v>131</v>
      </c>
      <c r="M3392" s="31" t="s">
        <v>52</v>
      </c>
      <c r="N3392" s="31" t="s">
        <v>144</v>
      </c>
      <c r="O3392" s="31"/>
      <c r="P3392" s="31" t="s">
        <v>831</v>
      </c>
      <c r="Q3392" s="31"/>
      <c r="R3392" s="31"/>
      <c r="S3392" s="31"/>
      <c r="T3392" s="31" t="s">
        <v>22845</v>
      </c>
      <c r="U3392" s="31" t="s">
        <v>22846</v>
      </c>
      <c r="V3392" s="31" t="s">
        <v>22847</v>
      </c>
      <c r="W3392" s="31"/>
      <c r="X3392" s="31"/>
      <c r="Y3392" s="31"/>
      <c r="Z3392" s="31"/>
    </row>
    <row r="3393" ht="22.5" customHeight="1">
      <c r="A3393" s="30" t="s">
        <v>22848</v>
      </c>
      <c r="B3393" s="31" t="s">
        <v>22849</v>
      </c>
      <c r="C3393" s="33"/>
      <c r="D3393" s="31" t="s">
        <v>22850</v>
      </c>
      <c r="E3393" s="31" t="s">
        <v>22851</v>
      </c>
      <c r="F3393" s="31"/>
      <c r="G3393" s="31" t="s">
        <v>164</v>
      </c>
      <c r="H3393" s="31" t="s">
        <v>385</v>
      </c>
      <c r="I3393" s="31" t="s">
        <v>596</v>
      </c>
      <c r="J3393" s="31" t="s">
        <v>84</v>
      </c>
      <c r="K3393" s="31" t="s">
        <v>107</v>
      </c>
      <c r="L3393" s="31" t="s">
        <v>86</v>
      </c>
      <c r="M3393" s="31" t="s">
        <v>120</v>
      </c>
      <c r="N3393" s="31" t="s">
        <v>88</v>
      </c>
      <c r="O3393" s="31"/>
      <c r="P3393" s="31" t="s">
        <v>4054</v>
      </c>
      <c r="Q3393" s="31"/>
      <c r="R3393" s="31" t="s">
        <v>93</v>
      </c>
      <c r="S3393" s="31" t="s">
        <v>94</v>
      </c>
      <c r="T3393" s="31" t="s">
        <v>22852</v>
      </c>
      <c r="U3393" s="31" t="s">
        <v>22853</v>
      </c>
      <c r="V3393" s="31"/>
      <c r="W3393" s="31"/>
      <c r="X3393" s="31"/>
      <c r="Y3393" s="31"/>
      <c r="Z3393" s="31"/>
    </row>
    <row r="3394" ht="22.5" customHeight="1">
      <c r="A3394" s="30" t="s">
        <v>22854</v>
      </c>
      <c r="B3394" s="31" t="s">
        <v>22855</v>
      </c>
      <c r="C3394" s="33"/>
      <c r="D3394" s="31" t="s">
        <v>22856</v>
      </c>
      <c r="E3394" s="31" t="s">
        <v>22857</v>
      </c>
      <c r="F3394" s="31"/>
      <c r="G3394" s="31" t="s">
        <v>25</v>
      </c>
      <c r="H3394" s="31" t="s">
        <v>129</v>
      </c>
      <c r="I3394" s="31" t="s">
        <v>83</v>
      </c>
      <c r="J3394" s="31" t="s">
        <v>84</v>
      </c>
      <c r="K3394" s="31" t="s">
        <v>107</v>
      </c>
      <c r="L3394" s="31" t="s">
        <v>654</v>
      </c>
      <c r="M3394" s="31" t="s">
        <v>120</v>
      </c>
      <c r="N3394" s="31" t="s">
        <v>88</v>
      </c>
      <c r="O3394" s="31"/>
      <c r="P3394" s="31" t="s">
        <v>2449</v>
      </c>
      <c r="Q3394" s="31"/>
      <c r="R3394" s="31"/>
      <c r="S3394" s="31" t="s">
        <v>133</v>
      </c>
      <c r="T3394" s="31" t="s">
        <v>22858</v>
      </c>
      <c r="U3394" s="31" t="s">
        <v>22859</v>
      </c>
      <c r="V3394" s="30" t="s">
        <v>22860</v>
      </c>
      <c r="W3394" s="31"/>
      <c r="X3394" s="31"/>
      <c r="Y3394" s="31"/>
      <c r="Z3394" s="31"/>
    </row>
    <row r="3395" ht="22.5" customHeight="1">
      <c r="A3395" s="30" t="s">
        <v>22861</v>
      </c>
      <c r="B3395" s="31" t="s">
        <v>22862</v>
      </c>
      <c r="C3395" s="33"/>
      <c r="D3395" s="31" t="s">
        <v>22863</v>
      </c>
      <c r="E3395" s="31" t="s">
        <v>22864</v>
      </c>
      <c r="F3395" s="31"/>
      <c r="G3395" s="31" t="s">
        <v>25</v>
      </c>
      <c r="H3395" s="31" t="s">
        <v>129</v>
      </c>
      <c r="I3395" s="31" t="s">
        <v>83</v>
      </c>
      <c r="J3395" s="31" t="s">
        <v>84</v>
      </c>
      <c r="K3395" s="31" t="s">
        <v>107</v>
      </c>
      <c r="L3395" s="31" t="s">
        <v>280</v>
      </c>
      <c r="M3395" s="31" t="s">
        <v>89</v>
      </c>
      <c r="N3395" s="31" t="s">
        <v>108</v>
      </c>
      <c r="O3395" s="31"/>
      <c r="P3395" s="31" t="s">
        <v>2144</v>
      </c>
      <c r="Q3395" s="31"/>
      <c r="R3395" s="31"/>
      <c r="S3395" s="31"/>
      <c r="T3395" s="31"/>
      <c r="U3395" s="31" t="s">
        <v>22865</v>
      </c>
      <c r="V3395" s="30" t="s">
        <v>22866</v>
      </c>
      <c r="W3395" s="31"/>
      <c r="X3395" s="31"/>
      <c r="Y3395" s="31"/>
      <c r="Z3395" s="31"/>
    </row>
    <row r="3396" ht="22.5" customHeight="1">
      <c r="A3396" s="30" t="s">
        <v>22867</v>
      </c>
      <c r="B3396" s="31" t="s">
        <v>22868</v>
      </c>
      <c r="C3396" s="33"/>
      <c r="D3396" s="31" t="s">
        <v>22869</v>
      </c>
      <c r="E3396" s="31" t="s">
        <v>22870</v>
      </c>
      <c r="F3396" s="31"/>
      <c r="G3396" s="31" t="s">
        <v>25</v>
      </c>
      <c r="H3396" s="31" t="s">
        <v>129</v>
      </c>
      <c r="I3396" s="31" t="s">
        <v>490</v>
      </c>
      <c r="J3396" s="31" t="s">
        <v>84</v>
      </c>
      <c r="K3396" s="31" t="s">
        <v>85</v>
      </c>
      <c r="L3396" s="31" t="s">
        <v>226</v>
      </c>
      <c r="M3396" s="31" t="s">
        <v>88</v>
      </c>
      <c r="N3396" s="31" t="s">
        <v>89</v>
      </c>
      <c r="O3396" s="31"/>
      <c r="P3396" s="31" t="s">
        <v>831</v>
      </c>
      <c r="Q3396" s="31"/>
      <c r="R3396" s="31"/>
      <c r="S3396" s="31"/>
      <c r="T3396" s="31" t="s">
        <v>22871</v>
      </c>
      <c r="U3396" s="31" t="s">
        <v>22872</v>
      </c>
      <c r="V3396" s="30" t="s">
        <v>22873</v>
      </c>
      <c r="W3396" s="31"/>
      <c r="X3396" s="31"/>
      <c r="Y3396" s="31"/>
      <c r="Z3396" s="31"/>
    </row>
    <row r="3397" ht="22.5" customHeight="1">
      <c r="A3397" s="30" t="s">
        <v>22874</v>
      </c>
      <c r="B3397" s="31" t="s">
        <v>22875</v>
      </c>
      <c r="C3397" s="33"/>
      <c r="D3397" s="31" t="s">
        <v>22876</v>
      </c>
      <c r="E3397" s="31" t="s">
        <v>22877</v>
      </c>
      <c r="F3397" s="31"/>
      <c r="G3397" s="31" t="s">
        <v>30</v>
      </c>
      <c r="H3397" s="31" t="s">
        <v>142</v>
      </c>
      <c r="I3397" s="31" t="s">
        <v>336</v>
      </c>
      <c r="J3397" s="31" t="s">
        <v>84</v>
      </c>
      <c r="K3397" s="31"/>
      <c r="L3397" s="31"/>
      <c r="M3397" s="31" t="s">
        <v>41</v>
      </c>
      <c r="N3397" s="31" t="s">
        <v>144</v>
      </c>
      <c r="O3397" s="31"/>
      <c r="P3397" s="31"/>
      <c r="Q3397" s="31"/>
      <c r="R3397" s="31"/>
      <c r="S3397" s="31"/>
      <c r="T3397" s="31" t="s">
        <v>22878</v>
      </c>
      <c r="U3397" s="31" t="s">
        <v>22879</v>
      </c>
      <c r="V3397" s="31"/>
      <c r="W3397" s="31"/>
      <c r="X3397" s="31"/>
      <c r="Y3397" s="31"/>
      <c r="Z3397" s="31"/>
    </row>
    <row r="3398" ht="22.5" customHeight="1">
      <c r="A3398" s="30" t="s">
        <v>22880</v>
      </c>
      <c r="B3398" s="31" t="s">
        <v>22881</v>
      </c>
      <c r="C3398" s="33"/>
      <c r="D3398" s="31" t="s">
        <v>22882</v>
      </c>
      <c r="E3398" s="31" t="s">
        <v>22883</v>
      </c>
      <c r="F3398" s="31"/>
      <c r="G3398" s="31" t="s">
        <v>30</v>
      </c>
      <c r="H3398" s="31" t="s">
        <v>142</v>
      </c>
      <c r="I3398" s="31"/>
      <c r="J3398" s="31"/>
      <c r="K3398" s="31"/>
      <c r="L3398" s="31"/>
      <c r="M3398" s="31"/>
      <c r="N3398" s="31"/>
      <c r="O3398" s="31"/>
      <c r="P3398" s="31"/>
      <c r="Q3398" s="31"/>
      <c r="R3398" s="31"/>
      <c r="S3398" s="31"/>
      <c r="T3398" s="31" t="s">
        <v>22884</v>
      </c>
      <c r="U3398" s="31" t="s">
        <v>22885</v>
      </c>
      <c r="V3398" s="31"/>
      <c r="W3398" s="31"/>
      <c r="X3398" s="31"/>
      <c r="Y3398" s="31"/>
      <c r="Z3398" s="31"/>
    </row>
    <row r="3399" ht="22.5" customHeight="1">
      <c r="A3399" s="30" t="s">
        <v>22886</v>
      </c>
      <c r="B3399" s="31" t="s">
        <v>22887</v>
      </c>
      <c r="C3399" s="33"/>
      <c r="D3399" s="31" t="s">
        <v>22888</v>
      </c>
      <c r="E3399" s="31" t="s">
        <v>22889</v>
      </c>
      <c r="F3399" s="31"/>
      <c r="G3399" s="31" t="s">
        <v>25</v>
      </c>
      <c r="H3399" s="31" t="s">
        <v>129</v>
      </c>
      <c r="I3399" s="31" t="s">
        <v>83</v>
      </c>
      <c r="J3399" s="31" t="s">
        <v>84</v>
      </c>
      <c r="K3399" s="31" t="s">
        <v>173</v>
      </c>
      <c r="L3399" s="31" t="s">
        <v>280</v>
      </c>
      <c r="M3399" s="31" t="s">
        <v>120</v>
      </c>
      <c r="N3399" s="31" t="s">
        <v>88</v>
      </c>
      <c r="O3399" s="31"/>
      <c r="P3399" s="31" t="s">
        <v>628</v>
      </c>
      <c r="Q3399" s="31"/>
      <c r="R3399" s="31"/>
      <c r="S3399" s="31"/>
      <c r="T3399" s="31" t="s">
        <v>666</v>
      </c>
      <c r="U3399" s="31" t="s">
        <v>22890</v>
      </c>
      <c r="V3399" s="30" t="s">
        <v>22891</v>
      </c>
      <c r="W3399" s="31"/>
      <c r="X3399" s="31"/>
      <c r="Y3399" s="31"/>
      <c r="Z3399" s="31"/>
    </row>
    <row r="3400" ht="22.5" customHeight="1">
      <c r="A3400" s="30" t="s">
        <v>22892</v>
      </c>
      <c r="B3400" s="31" t="s">
        <v>22893</v>
      </c>
      <c r="C3400" s="33"/>
      <c r="D3400" s="31" t="s">
        <v>22894</v>
      </c>
      <c r="E3400" s="31" t="s">
        <v>22895</v>
      </c>
      <c r="F3400" s="31" t="s">
        <v>22896</v>
      </c>
      <c r="G3400" s="31" t="s">
        <v>35</v>
      </c>
      <c r="H3400" s="31" t="s">
        <v>406</v>
      </c>
      <c r="I3400" s="31" t="s">
        <v>925</v>
      </c>
      <c r="J3400" s="31" t="s">
        <v>84</v>
      </c>
      <c r="K3400" s="31" t="s">
        <v>85</v>
      </c>
      <c r="L3400" s="31" t="s">
        <v>280</v>
      </c>
      <c r="M3400" s="31" t="s">
        <v>101</v>
      </c>
      <c r="N3400" s="31" t="s">
        <v>155</v>
      </c>
      <c r="O3400" s="31"/>
      <c r="P3400" s="31" t="s">
        <v>675</v>
      </c>
      <c r="Q3400" s="31"/>
      <c r="R3400" s="31" t="s">
        <v>93</v>
      </c>
      <c r="S3400" s="31" t="s">
        <v>94</v>
      </c>
      <c r="T3400" s="31" t="s">
        <v>22897</v>
      </c>
      <c r="U3400" s="31" t="s">
        <v>22898</v>
      </c>
      <c r="V3400" s="31"/>
      <c r="W3400" s="31"/>
      <c r="X3400" s="31"/>
      <c r="Y3400" s="31"/>
      <c r="Z3400" s="31"/>
    </row>
    <row r="3401" ht="22.5" customHeight="1">
      <c r="A3401" s="30" t="s">
        <v>22899</v>
      </c>
      <c r="B3401" s="31" t="s">
        <v>22900</v>
      </c>
      <c r="C3401" s="33"/>
      <c r="D3401" s="31" t="s">
        <v>22901</v>
      </c>
      <c r="E3401" s="31" t="s">
        <v>22902</v>
      </c>
      <c r="F3401" s="31"/>
      <c r="G3401" s="31" t="s">
        <v>25</v>
      </c>
      <c r="H3401" s="31" t="s">
        <v>129</v>
      </c>
      <c r="I3401" s="31" t="s">
        <v>490</v>
      </c>
      <c r="J3401" s="31" t="s">
        <v>84</v>
      </c>
      <c r="K3401" s="31" t="s">
        <v>85</v>
      </c>
      <c r="L3401" s="31" t="s">
        <v>654</v>
      </c>
      <c r="M3401" s="31" t="s">
        <v>41</v>
      </c>
      <c r="N3401" s="31" t="s">
        <v>144</v>
      </c>
      <c r="O3401" s="31"/>
      <c r="P3401" s="31"/>
      <c r="Q3401" s="31"/>
      <c r="R3401" s="31"/>
      <c r="S3401" s="31" t="s">
        <v>133</v>
      </c>
      <c r="T3401" s="31"/>
      <c r="U3401" s="31" t="s">
        <v>22903</v>
      </c>
      <c r="V3401" s="30" t="s">
        <v>22904</v>
      </c>
      <c r="W3401" s="31"/>
      <c r="X3401" s="31"/>
      <c r="Y3401" s="31"/>
      <c r="Z3401" s="31"/>
    </row>
    <row r="3402" ht="22.5" customHeight="1">
      <c r="A3402" s="30" t="s">
        <v>22905</v>
      </c>
      <c r="B3402" s="31" t="s">
        <v>22906</v>
      </c>
      <c r="C3402" s="33"/>
      <c r="D3402" s="31" t="s">
        <v>22907</v>
      </c>
      <c r="E3402" s="31" t="s">
        <v>22908</v>
      </c>
      <c r="F3402" s="31" t="s">
        <v>22909</v>
      </c>
      <c r="G3402" s="31" t="s">
        <v>68</v>
      </c>
      <c r="H3402" s="31" t="s">
        <v>385</v>
      </c>
      <c r="I3402" s="31" t="s">
        <v>83</v>
      </c>
      <c r="J3402" s="31" t="s">
        <v>84</v>
      </c>
      <c r="K3402" s="31" t="s">
        <v>107</v>
      </c>
      <c r="L3402" s="31" t="s">
        <v>280</v>
      </c>
      <c r="M3402" s="31" t="s">
        <v>185</v>
      </c>
      <c r="N3402" s="31" t="s">
        <v>41</v>
      </c>
      <c r="O3402" s="31"/>
      <c r="P3402" s="31"/>
      <c r="Q3402" s="31"/>
      <c r="R3402" s="31" t="s">
        <v>93</v>
      </c>
      <c r="S3402" s="31" t="s">
        <v>321</v>
      </c>
      <c r="T3402" s="31" t="s">
        <v>22910</v>
      </c>
      <c r="U3402" s="31" t="s">
        <v>22911</v>
      </c>
      <c r="V3402" s="31"/>
      <c r="W3402" s="31"/>
      <c r="X3402" s="31"/>
      <c r="Y3402" s="31"/>
      <c r="Z3402" s="31"/>
    </row>
    <row r="3403" ht="22.5" customHeight="1">
      <c r="A3403" s="30" t="s">
        <v>22912</v>
      </c>
      <c r="B3403" s="31" t="s">
        <v>22913</v>
      </c>
      <c r="C3403" s="33"/>
      <c r="D3403" s="31" t="s">
        <v>22914</v>
      </c>
      <c r="E3403" s="31" t="s">
        <v>22915</v>
      </c>
      <c r="F3403" s="31"/>
      <c r="G3403" s="31" t="s">
        <v>25</v>
      </c>
      <c r="H3403" s="31" t="s">
        <v>129</v>
      </c>
      <c r="I3403" s="31" t="s">
        <v>83</v>
      </c>
      <c r="J3403" s="31" t="s">
        <v>84</v>
      </c>
      <c r="K3403" s="31" t="s">
        <v>107</v>
      </c>
      <c r="L3403" s="31" t="s">
        <v>86</v>
      </c>
      <c r="M3403" s="31" t="s">
        <v>89</v>
      </c>
      <c r="N3403" s="31" t="s">
        <v>108</v>
      </c>
      <c r="O3403" s="31"/>
      <c r="P3403" s="31" t="s">
        <v>1723</v>
      </c>
      <c r="Q3403" s="31"/>
      <c r="R3403" s="31"/>
      <c r="S3403" s="31"/>
      <c r="T3403" s="31" t="s">
        <v>22916</v>
      </c>
      <c r="U3403" s="31" t="s">
        <v>22917</v>
      </c>
      <c r="V3403" s="30" t="s">
        <v>22918</v>
      </c>
      <c r="W3403" s="31"/>
      <c r="X3403" s="31"/>
      <c r="Y3403" s="31"/>
      <c r="Z3403" s="31"/>
    </row>
    <row r="3404" ht="22.5" customHeight="1">
      <c r="A3404" s="30" t="s">
        <v>22919</v>
      </c>
      <c r="B3404" s="31" t="s">
        <v>22920</v>
      </c>
      <c r="C3404" s="33"/>
      <c r="D3404" s="31" t="s">
        <v>22921</v>
      </c>
      <c r="E3404" s="31" t="s">
        <v>22922</v>
      </c>
      <c r="F3404" s="31"/>
      <c r="G3404" s="31" t="s">
        <v>35</v>
      </c>
      <c r="H3404" s="31" t="s">
        <v>129</v>
      </c>
      <c r="I3404" s="31" t="s">
        <v>83</v>
      </c>
      <c r="J3404" s="31" t="s">
        <v>84</v>
      </c>
      <c r="K3404" s="31" t="s">
        <v>85</v>
      </c>
      <c r="L3404" s="31" t="s">
        <v>280</v>
      </c>
      <c r="M3404" s="31" t="s">
        <v>120</v>
      </c>
      <c r="N3404" s="31" t="s">
        <v>88</v>
      </c>
      <c r="O3404" s="31"/>
      <c r="P3404" s="31" t="s">
        <v>628</v>
      </c>
      <c r="Q3404" s="31"/>
      <c r="R3404" s="31"/>
      <c r="S3404" s="31"/>
      <c r="T3404" s="31" t="s">
        <v>22923</v>
      </c>
      <c r="U3404" s="31" t="s">
        <v>22924</v>
      </c>
      <c r="V3404" s="30" t="s">
        <v>22925</v>
      </c>
      <c r="W3404" s="31"/>
      <c r="X3404" s="31"/>
      <c r="Y3404" s="31"/>
      <c r="Z3404" s="31"/>
    </row>
    <row r="3405" ht="22.5" customHeight="1">
      <c r="A3405" s="30" t="s">
        <v>22926</v>
      </c>
      <c r="B3405" s="31" t="s">
        <v>22927</v>
      </c>
      <c r="C3405" s="33"/>
      <c r="D3405" s="31" t="s">
        <v>22928</v>
      </c>
      <c r="E3405" s="31" t="s">
        <v>22929</v>
      </c>
      <c r="F3405" s="31"/>
      <c r="G3405" s="31" t="s">
        <v>25</v>
      </c>
      <c r="H3405" s="31" t="s">
        <v>129</v>
      </c>
      <c r="I3405" s="31" t="s">
        <v>83</v>
      </c>
      <c r="J3405" s="31" t="s">
        <v>84</v>
      </c>
      <c r="K3405" s="31" t="s">
        <v>107</v>
      </c>
      <c r="L3405" s="31" t="s">
        <v>280</v>
      </c>
      <c r="M3405" s="31" t="s">
        <v>89</v>
      </c>
      <c r="N3405" s="31" t="s">
        <v>108</v>
      </c>
      <c r="O3405" s="31"/>
      <c r="P3405" s="31" t="s">
        <v>109</v>
      </c>
      <c r="Q3405" s="31"/>
      <c r="R3405" s="31"/>
      <c r="S3405" s="31"/>
      <c r="T3405" s="31"/>
      <c r="U3405" s="31" t="s">
        <v>22930</v>
      </c>
      <c r="V3405" s="30" t="s">
        <v>22931</v>
      </c>
      <c r="W3405" s="31"/>
      <c r="X3405" s="31"/>
      <c r="Y3405" s="31"/>
      <c r="Z3405" s="31"/>
    </row>
    <row r="3406" ht="22.5" customHeight="1">
      <c r="A3406" s="30" t="s">
        <v>22932</v>
      </c>
      <c r="B3406" s="31" t="s">
        <v>22933</v>
      </c>
      <c r="C3406" s="33"/>
      <c r="D3406" s="31" t="s">
        <v>22934</v>
      </c>
      <c r="E3406" s="31" t="s">
        <v>22935</v>
      </c>
      <c r="F3406" s="31"/>
      <c r="G3406" s="31" t="s">
        <v>23</v>
      </c>
      <c r="H3406" s="31" t="s">
        <v>129</v>
      </c>
      <c r="I3406" s="31" t="s">
        <v>1098</v>
      </c>
      <c r="J3406" s="31" t="s">
        <v>84</v>
      </c>
      <c r="K3406" s="31" t="s">
        <v>107</v>
      </c>
      <c r="L3406" s="31" t="s">
        <v>86</v>
      </c>
      <c r="M3406" s="31" t="s">
        <v>185</v>
      </c>
      <c r="N3406" s="31" t="s">
        <v>41</v>
      </c>
      <c r="O3406" s="31"/>
      <c r="P3406" s="31" t="s">
        <v>436</v>
      </c>
      <c r="Q3406" s="31"/>
      <c r="R3406" s="31"/>
      <c r="S3406" s="31" t="s">
        <v>133</v>
      </c>
      <c r="T3406" s="31" t="s">
        <v>11213</v>
      </c>
      <c r="U3406" s="31" t="s">
        <v>22936</v>
      </c>
      <c r="V3406" s="30" t="s">
        <v>22937</v>
      </c>
      <c r="W3406" s="31"/>
      <c r="X3406" s="31"/>
      <c r="Y3406" s="31"/>
      <c r="Z3406" s="31"/>
    </row>
    <row r="3407" ht="22.5" customHeight="1">
      <c r="A3407" s="30" t="s">
        <v>22938</v>
      </c>
      <c r="B3407" s="31" t="s">
        <v>22939</v>
      </c>
      <c r="C3407" s="33"/>
      <c r="D3407" s="31" t="s">
        <v>22940</v>
      </c>
      <c r="E3407" s="31" t="s">
        <v>22941</v>
      </c>
      <c r="F3407" s="31"/>
      <c r="G3407" s="31" t="s">
        <v>25</v>
      </c>
      <c r="H3407" s="31" t="s">
        <v>129</v>
      </c>
      <c r="I3407" s="31" t="s">
        <v>585</v>
      </c>
      <c r="J3407" s="31" t="s">
        <v>84</v>
      </c>
      <c r="K3407" s="31" t="s">
        <v>85</v>
      </c>
      <c r="L3407" s="31" t="s">
        <v>131</v>
      </c>
      <c r="M3407" s="31" t="s">
        <v>120</v>
      </c>
      <c r="N3407" s="31" t="s">
        <v>88</v>
      </c>
      <c r="O3407" s="31"/>
      <c r="P3407" s="31" t="s">
        <v>628</v>
      </c>
      <c r="Q3407" s="31"/>
      <c r="R3407" s="31"/>
      <c r="S3407" s="31"/>
      <c r="T3407" s="31" t="s">
        <v>22942</v>
      </c>
      <c r="U3407" s="31" t="s">
        <v>22943</v>
      </c>
      <c r="V3407" s="30" t="s">
        <v>22944</v>
      </c>
      <c r="W3407" s="31"/>
      <c r="X3407" s="31"/>
      <c r="Y3407" s="31"/>
      <c r="Z3407" s="31"/>
    </row>
    <row r="3408" ht="22.5" customHeight="1">
      <c r="A3408" s="30" t="s">
        <v>22945</v>
      </c>
      <c r="B3408" s="31" t="s">
        <v>22946</v>
      </c>
      <c r="C3408" s="33"/>
      <c r="D3408" s="31" t="s">
        <v>78</v>
      </c>
      <c r="E3408" s="31" t="s">
        <v>22947</v>
      </c>
      <c r="F3408" s="31" t="s">
        <v>22948</v>
      </c>
      <c r="G3408" s="31" t="s">
        <v>25</v>
      </c>
      <c r="H3408" s="31" t="s">
        <v>82</v>
      </c>
      <c r="I3408" s="31" t="s">
        <v>83</v>
      </c>
      <c r="J3408" s="31" t="s">
        <v>84</v>
      </c>
      <c r="K3408" s="31" t="s">
        <v>107</v>
      </c>
      <c r="L3408" s="31" t="s">
        <v>86</v>
      </c>
      <c r="M3408" s="31" t="s">
        <v>120</v>
      </c>
      <c r="N3408" s="31" t="s">
        <v>88</v>
      </c>
      <c r="O3408" s="31"/>
      <c r="P3408" s="31" t="s">
        <v>5855</v>
      </c>
      <c r="Q3408" s="31"/>
      <c r="R3408" s="31"/>
      <c r="S3408" s="31"/>
      <c r="T3408" s="31" t="s">
        <v>22949</v>
      </c>
      <c r="U3408" s="31" t="s">
        <v>22950</v>
      </c>
      <c r="V3408" s="31"/>
      <c r="W3408" s="31"/>
      <c r="X3408" s="31"/>
      <c r="Y3408" s="31"/>
      <c r="Z3408" s="31"/>
    </row>
    <row r="3409" ht="22.5" customHeight="1">
      <c r="A3409" s="30" t="s">
        <v>22951</v>
      </c>
      <c r="B3409" s="31" t="s">
        <v>22952</v>
      </c>
      <c r="C3409" s="33"/>
      <c r="D3409" s="31" t="s">
        <v>22953</v>
      </c>
      <c r="E3409" s="31" t="s">
        <v>22954</v>
      </c>
      <c r="F3409" s="31" t="s">
        <v>22955</v>
      </c>
      <c r="G3409" s="31" t="s">
        <v>4280</v>
      </c>
      <c r="H3409" s="31" t="s">
        <v>406</v>
      </c>
      <c r="I3409" s="31" t="s">
        <v>1722</v>
      </c>
      <c r="J3409" s="31" t="s">
        <v>377</v>
      </c>
      <c r="K3409" s="31" t="s">
        <v>173</v>
      </c>
      <c r="L3409" s="31" t="s">
        <v>280</v>
      </c>
      <c r="M3409" s="31" t="s">
        <v>41</v>
      </c>
      <c r="N3409" s="31" t="s">
        <v>120</v>
      </c>
      <c r="O3409" s="31"/>
      <c r="P3409" s="31" t="s">
        <v>304</v>
      </c>
      <c r="Q3409" s="31"/>
      <c r="R3409" s="31" t="s">
        <v>93</v>
      </c>
      <c r="S3409" s="31" t="s">
        <v>94</v>
      </c>
      <c r="T3409" s="31" t="s">
        <v>22956</v>
      </c>
      <c r="U3409" s="31" t="s">
        <v>22957</v>
      </c>
      <c r="V3409" s="31"/>
      <c r="W3409" s="31"/>
      <c r="X3409" s="31"/>
      <c r="Y3409" s="31"/>
      <c r="Z3409" s="31"/>
    </row>
    <row r="3410" ht="22.5" customHeight="1">
      <c r="A3410" s="30" t="s">
        <v>22958</v>
      </c>
      <c r="B3410" s="31" t="s">
        <v>22959</v>
      </c>
      <c r="C3410" s="33"/>
      <c r="D3410" s="31" t="s">
        <v>22960</v>
      </c>
      <c r="E3410" s="31" t="s">
        <v>22961</v>
      </c>
      <c r="F3410" s="31"/>
      <c r="G3410" s="31" t="s">
        <v>37</v>
      </c>
      <c r="H3410" s="31" t="s">
        <v>142</v>
      </c>
      <c r="I3410" s="31" t="s">
        <v>8091</v>
      </c>
      <c r="J3410" s="31" t="s">
        <v>84</v>
      </c>
      <c r="K3410" s="31" t="s">
        <v>173</v>
      </c>
      <c r="L3410" s="31" t="s">
        <v>226</v>
      </c>
      <c r="M3410" s="31" t="s">
        <v>52</v>
      </c>
      <c r="N3410" s="31" t="s">
        <v>144</v>
      </c>
      <c r="O3410" s="31"/>
      <c r="P3410" s="31"/>
      <c r="Q3410" s="31"/>
      <c r="R3410" s="31" t="s">
        <v>93</v>
      </c>
      <c r="S3410" s="31" t="s">
        <v>94</v>
      </c>
      <c r="T3410" s="31" t="s">
        <v>22962</v>
      </c>
      <c r="U3410" s="31" t="s">
        <v>22963</v>
      </c>
      <c r="V3410" s="30" t="s">
        <v>22964</v>
      </c>
      <c r="W3410" s="31"/>
      <c r="X3410" s="31"/>
      <c r="Y3410" s="31"/>
      <c r="Z3410" s="31"/>
    </row>
    <row r="3411" ht="22.5" customHeight="1">
      <c r="A3411" s="30" t="s">
        <v>22965</v>
      </c>
      <c r="B3411" s="31" t="s">
        <v>22966</v>
      </c>
      <c r="C3411" s="33"/>
      <c r="D3411" s="31" t="s">
        <v>22967</v>
      </c>
      <c r="E3411" s="31" t="s">
        <v>22968</v>
      </c>
      <c r="F3411" s="31" t="s">
        <v>22969</v>
      </c>
      <c r="G3411" s="31" t="s">
        <v>37</v>
      </c>
      <c r="H3411" s="31" t="s">
        <v>142</v>
      </c>
      <c r="I3411" s="31" t="s">
        <v>1663</v>
      </c>
      <c r="J3411" s="31" t="s">
        <v>84</v>
      </c>
      <c r="K3411" s="31" t="s">
        <v>107</v>
      </c>
      <c r="L3411" s="31" t="s">
        <v>654</v>
      </c>
      <c r="M3411" s="31" t="s">
        <v>120</v>
      </c>
      <c r="N3411" s="31" t="s">
        <v>88</v>
      </c>
      <c r="O3411" s="31" t="s">
        <v>22970</v>
      </c>
      <c r="P3411" s="31" t="s">
        <v>15103</v>
      </c>
      <c r="Q3411" s="30" t="s">
        <v>22971</v>
      </c>
      <c r="R3411" s="31" t="s">
        <v>93</v>
      </c>
      <c r="S3411" s="31" t="s">
        <v>2940</v>
      </c>
      <c r="T3411" s="31" t="s">
        <v>22972</v>
      </c>
      <c r="U3411" s="31" t="s">
        <v>22973</v>
      </c>
      <c r="V3411" s="30" t="s">
        <v>22974</v>
      </c>
      <c r="W3411" s="31"/>
      <c r="X3411" s="31"/>
      <c r="Y3411" s="31" t="s">
        <v>22975</v>
      </c>
      <c r="Z3411" s="31"/>
    </row>
    <row r="3412" ht="22.5" customHeight="1">
      <c r="A3412" s="30" t="s">
        <v>22976</v>
      </c>
      <c r="B3412" s="31" t="s">
        <v>9903</v>
      </c>
      <c r="C3412" s="33"/>
      <c r="D3412" s="31" t="s">
        <v>22977</v>
      </c>
      <c r="E3412" s="31" t="s">
        <v>22978</v>
      </c>
      <c r="F3412" s="31" t="s">
        <v>22979</v>
      </c>
      <c r="G3412" s="31" t="s">
        <v>38</v>
      </c>
      <c r="H3412" s="31" t="s">
        <v>142</v>
      </c>
      <c r="I3412" s="31" t="s">
        <v>2296</v>
      </c>
      <c r="J3412" s="31" t="s">
        <v>84</v>
      </c>
      <c r="K3412" s="31" t="s">
        <v>173</v>
      </c>
      <c r="L3412" s="31" t="s">
        <v>226</v>
      </c>
      <c r="M3412" s="31" t="s">
        <v>88</v>
      </c>
      <c r="N3412" s="31" t="s">
        <v>89</v>
      </c>
      <c r="O3412" s="31"/>
      <c r="P3412" s="31"/>
      <c r="Q3412" s="31"/>
      <c r="R3412" s="31" t="s">
        <v>93</v>
      </c>
      <c r="S3412" s="31" t="s">
        <v>94</v>
      </c>
      <c r="T3412" s="31" t="s">
        <v>22980</v>
      </c>
      <c r="U3412" s="31" t="s">
        <v>22981</v>
      </c>
      <c r="V3412" s="31"/>
      <c r="W3412" s="31"/>
      <c r="X3412" s="31"/>
      <c r="Y3412" s="31"/>
      <c r="Z3412" s="31"/>
    </row>
    <row r="3413" ht="22.5" customHeight="1">
      <c r="A3413" s="30" t="s">
        <v>22982</v>
      </c>
      <c r="B3413" s="31" t="s">
        <v>22983</v>
      </c>
      <c r="C3413" s="33"/>
      <c r="D3413" s="31" t="s">
        <v>22984</v>
      </c>
      <c r="E3413" s="31" t="s">
        <v>22985</v>
      </c>
      <c r="F3413" s="31" t="s">
        <v>22986</v>
      </c>
      <c r="G3413" s="31" t="s">
        <v>36</v>
      </c>
      <c r="H3413" s="31" t="s">
        <v>142</v>
      </c>
      <c r="I3413" s="31" t="s">
        <v>686</v>
      </c>
      <c r="J3413" s="31" t="s">
        <v>84</v>
      </c>
      <c r="K3413" s="31" t="s">
        <v>173</v>
      </c>
      <c r="L3413" s="31" t="s">
        <v>226</v>
      </c>
      <c r="M3413" s="31" t="s">
        <v>41</v>
      </c>
      <c r="N3413" s="31" t="s">
        <v>120</v>
      </c>
      <c r="O3413" s="31"/>
      <c r="P3413" s="31" t="s">
        <v>503</v>
      </c>
      <c r="Q3413" s="31"/>
      <c r="R3413" s="31" t="s">
        <v>93</v>
      </c>
      <c r="S3413" s="31" t="s">
        <v>94</v>
      </c>
      <c r="T3413" s="31" t="s">
        <v>22987</v>
      </c>
      <c r="U3413" s="31" t="s">
        <v>22988</v>
      </c>
      <c r="V3413" s="31"/>
      <c r="W3413" s="31"/>
      <c r="X3413" s="31"/>
      <c r="Y3413" s="31"/>
      <c r="Z3413" s="31"/>
    </row>
    <row r="3414" ht="22.5" customHeight="1">
      <c r="A3414" s="30" t="s">
        <v>22989</v>
      </c>
      <c r="B3414" s="31" t="s">
        <v>22990</v>
      </c>
      <c r="C3414" s="33"/>
      <c r="D3414" s="31" t="s">
        <v>22991</v>
      </c>
      <c r="E3414" s="31" t="s">
        <v>22992</v>
      </c>
      <c r="F3414" s="31" t="s">
        <v>22993</v>
      </c>
      <c r="G3414" s="31" t="s">
        <v>25</v>
      </c>
      <c r="H3414" s="31" t="s">
        <v>142</v>
      </c>
      <c r="I3414" s="31" t="s">
        <v>5662</v>
      </c>
      <c r="J3414" s="31" t="s">
        <v>84</v>
      </c>
      <c r="K3414" s="31" t="s">
        <v>173</v>
      </c>
      <c r="L3414" s="31" t="s">
        <v>280</v>
      </c>
      <c r="M3414" s="31" t="s">
        <v>101</v>
      </c>
      <c r="N3414" s="31" t="s">
        <v>155</v>
      </c>
      <c r="O3414" s="31"/>
      <c r="P3414" s="31" t="s">
        <v>675</v>
      </c>
      <c r="Q3414" s="31"/>
      <c r="R3414" s="31" t="s">
        <v>93</v>
      </c>
      <c r="S3414" s="31" t="s">
        <v>94</v>
      </c>
      <c r="T3414" s="31" t="s">
        <v>22994</v>
      </c>
      <c r="U3414" s="31" t="s">
        <v>22995</v>
      </c>
      <c r="V3414" s="31"/>
      <c r="W3414" s="31"/>
      <c r="X3414" s="31"/>
      <c r="Y3414" s="31"/>
      <c r="Z3414" s="31"/>
    </row>
    <row r="3415" ht="22.5" customHeight="1">
      <c r="A3415" s="30" t="s">
        <v>22996</v>
      </c>
      <c r="B3415" s="31" t="s">
        <v>22997</v>
      </c>
      <c r="C3415" s="33"/>
      <c r="D3415" s="31" t="s">
        <v>22998</v>
      </c>
      <c r="E3415" s="31" t="s">
        <v>22999</v>
      </c>
      <c r="F3415" s="31"/>
      <c r="G3415" s="31" t="s">
        <v>36</v>
      </c>
      <c r="H3415" s="31" t="s">
        <v>142</v>
      </c>
      <c r="I3415" s="31" t="s">
        <v>1699</v>
      </c>
      <c r="J3415" s="31" t="s">
        <v>84</v>
      </c>
      <c r="K3415" s="31" t="s">
        <v>85</v>
      </c>
      <c r="L3415" s="31" t="s">
        <v>280</v>
      </c>
      <c r="M3415" s="31" t="s">
        <v>41</v>
      </c>
      <c r="N3415" s="31" t="s">
        <v>120</v>
      </c>
      <c r="O3415" s="31"/>
      <c r="P3415" s="31" t="s">
        <v>503</v>
      </c>
      <c r="Q3415" s="31"/>
      <c r="R3415" s="31" t="s">
        <v>93</v>
      </c>
      <c r="S3415" s="31" t="s">
        <v>94</v>
      </c>
      <c r="T3415" s="31" t="s">
        <v>23000</v>
      </c>
      <c r="U3415" s="31" t="s">
        <v>23001</v>
      </c>
      <c r="V3415" s="31" t="s">
        <v>23002</v>
      </c>
      <c r="W3415" s="31"/>
      <c r="X3415" s="31"/>
      <c r="Y3415" s="31"/>
      <c r="Z3415" s="31"/>
    </row>
    <row r="3416" ht="22.5" customHeight="1">
      <c r="A3416" s="30" t="s">
        <v>23003</v>
      </c>
      <c r="B3416" s="31" t="s">
        <v>9295</v>
      </c>
      <c r="C3416" s="33"/>
      <c r="D3416" s="31" t="s">
        <v>23004</v>
      </c>
      <c r="E3416" s="31" t="s">
        <v>23005</v>
      </c>
      <c r="F3416" s="31" t="s">
        <v>23006</v>
      </c>
      <c r="G3416" s="31" t="s">
        <v>36</v>
      </c>
      <c r="H3416" s="31" t="s">
        <v>142</v>
      </c>
      <c r="I3416" s="31" t="s">
        <v>336</v>
      </c>
      <c r="J3416" s="31" t="s">
        <v>84</v>
      </c>
      <c r="K3416" s="31" t="s">
        <v>173</v>
      </c>
      <c r="L3416" s="31" t="s">
        <v>226</v>
      </c>
      <c r="M3416" s="31" t="s">
        <v>101</v>
      </c>
      <c r="N3416" s="31" t="s">
        <v>155</v>
      </c>
      <c r="O3416" s="31"/>
      <c r="P3416" s="31" t="s">
        <v>503</v>
      </c>
      <c r="Q3416" s="31"/>
      <c r="R3416" s="31" t="s">
        <v>93</v>
      </c>
      <c r="S3416" s="31" t="s">
        <v>94</v>
      </c>
      <c r="T3416" s="31" t="s">
        <v>23007</v>
      </c>
      <c r="U3416" s="31" t="s">
        <v>23008</v>
      </c>
      <c r="V3416" s="31"/>
      <c r="W3416" s="31"/>
      <c r="X3416" s="31"/>
      <c r="Y3416" s="31"/>
      <c r="Z3416" s="31"/>
    </row>
    <row r="3417" ht="22.5" customHeight="1">
      <c r="A3417" s="30" t="s">
        <v>23009</v>
      </c>
      <c r="B3417" s="31" t="s">
        <v>23010</v>
      </c>
      <c r="C3417" s="33"/>
      <c r="D3417" s="31" t="s">
        <v>23011</v>
      </c>
      <c r="E3417" s="31" t="s">
        <v>23012</v>
      </c>
      <c r="F3417" s="30" t="s">
        <v>23013</v>
      </c>
      <c r="G3417" s="31" t="s">
        <v>35</v>
      </c>
      <c r="H3417" s="31" t="s">
        <v>142</v>
      </c>
      <c r="I3417" s="31" t="s">
        <v>860</v>
      </c>
      <c r="J3417" s="31" t="s">
        <v>84</v>
      </c>
      <c r="K3417" s="31" t="s">
        <v>85</v>
      </c>
      <c r="L3417" s="31" t="s">
        <v>86</v>
      </c>
      <c r="M3417" s="31" t="s">
        <v>569</v>
      </c>
      <c r="N3417" s="39" t="s">
        <v>600</v>
      </c>
      <c r="O3417" s="31"/>
      <c r="P3417" s="31" t="s">
        <v>851</v>
      </c>
      <c r="Q3417" s="31"/>
      <c r="R3417" s="31"/>
      <c r="S3417" s="31"/>
      <c r="T3417" s="31" t="s">
        <v>23014</v>
      </c>
      <c r="U3417" s="31" t="s">
        <v>23015</v>
      </c>
      <c r="V3417" s="31"/>
      <c r="W3417" s="31"/>
      <c r="X3417" s="31"/>
      <c r="Y3417" s="31"/>
      <c r="Z3417" s="31"/>
    </row>
    <row r="3418" ht="22.5" customHeight="1">
      <c r="A3418" s="30" t="s">
        <v>23016</v>
      </c>
      <c r="B3418" s="31" t="s">
        <v>23017</v>
      </c>
      <c r="C3418" s="33"/>
      <c r="D3418" s="31" t="s">
        <v>23018</v>
      </c>
      <c r="E3418" s="31" t="s">
        <v>23019</v>
      </c>
      <c r="F3418" s="31" t="s">
        <v>23020</v>
      </c>
      <c r="G3418" s="31" t="s">
        <v>30</v>
      </c>
      <c r="H3418" s="31" t="s">
        <v>142</v>
      </c>
      <c r="I3418" s="31" t="s">
        <v>23021</v>
      </c>
      <c r="J3418" s="31" t="s">
        <v>377</v>
      </c>
      <c r="K3418" s="31" t="s">
        <v>173</v>
      </c>
      <c r="L3418" s="31" t="s">
        <v>86</v>
      </c>
      <c r="M3418" s="31" t="s">
        <v>88</v>
      </c>
      <c r="N3418" s="31" t="s">
        <v>89</v>
      </c>
      <c r="O3418" s="31"/>
      <c r="P3418" s="31" t="s">
        <v>361</v>
      </c>
      <c r="Q3418" s="31"/>
      <c r="R3418" s="31" t="s">
        <v>93</v>
      </c>
      <c r="S3418" s="31" t="s">
        <v>94</v>
      </c>
      <c r="T3418" s="31" t="s">
        <v>23022</v>
      </c>
      <c r="U3418" s="31" t="s">
        <v>23023</v>
      </c>
      <c r="V3418" s="31"/>
      <c r="W3418" s="31"/>
      <c r="X3418" s="31"/>
      <c r="Y3418" s="31"/>
      <c r="Z3418" s="31"/>
    </row>
    <row r="3419" ht="22.5" customHeight="1">
      <c r="A3419" s="30" t="s">
        <v>23024</v>
      </c>
      <c r="B3419" s="31" t="s">
        <v>23025</v>
      </c>
      <c r="C3419" s="33"/>
      <c r="D3419" s="31" t="s">
        <v>23026</v>
      </c>
      <c r="E3419" s="31" t="s">
        <v>23027</v>
      </c>
      <c r="F3419" s="31"/>
      <c r="G3419" s="31" t="s">
        <v>30</v>
      </c>
      <c r="H3419" s="31" t="s">
        <v>142</v>
      </c>
      <c r="I3419" s="31" t="s">
        <v>4327</v>
      </c>
      <c r="J3419" s="31" t="s">
        <v>84</v>
      </c>
      <c r="K3419" s="31" t="s">
        <v>173</v>
      </c>
      <c r="L3419" s="31" t="s">
        <v>226</v>
      </c>
      <c r="M3419" s="39" t="s">
        <v>227</v>
      </c>
      <c r="N3419" s="39" t="s">
        <v>228</v>
      </c>
      <c r="O3419" s="31"/>
      <c r="P3419" s="31" t="s">
        <v>1208</v>
      </c>
      <c r="Q3419" s="31"/>
      <c r="R3419" s="31" t="s">
        <v>93</v>
      </c>
      <c r="S3419" s="31" t="s">
        <v>94</v>
      </c>
      <c r="T3419" s="31" t="s">
        <v>23028</v>
      </c>
      <c r="U3419" s="31" t="s">
        <v>23029</v>
      </c>
      <c r="V3419" s="30" t="s">
        <v>23030</v>
      </c>
      <c r="W3419" s="31"/>
      <c r="X3419" s="31"/>
      <c r="Y3419" s="31"/>
      <c r="Z3419" s="31"/>
    </row>
    <row r="3420" ht="22.5" customHeight="1">
      <c r="A3420" s="30" t="s">
        <v>23031</v>
      </c>
      <c r="B3420" s="31" t="s">
        <v>23032</v>
      </c>
      <c r="C3420" s="33"/>
      <c r="D3420" s="31" t="s">
        <v>23033</v>
      </c>
      <c r="E3420" s="31" t="s">
        <v>23034</v>
      </c>
      <c r="F3420" s="31"/>
      <c r="G3420" s="31" t="s">
        <v>30</v>
      </c>
      <c r="H3420" s="31" t="s">
        <v>142</v>
      </c>
      <c r="I3420" s="31" t="s">
        <v>2689</v>
      </c>
      <c r="J3420" s="31" t="s">
        <v>84</v>
      </c>
      <c r="K3420" s="31"/>
      <c r="L3420" s="31"/>
      <c r="M3420" s="31" t="s">
        <v>108</v>
      </c>
      <c r="N3420" s="31" t="s">
        <v>101</v>
      </c>
      <c r="O3420" s="31"/>
      <c r="P3420" s="31"/>
      <c r="Q3420" s="31"/>
      <c r="R3420" s="31"/>
      <c r="S3420" s="31"/>
      <c r="T3420" s="31" t="s">
        <v>23035</v>
      </c>
      <c r="U3420" s="31" t="s">
        <v>23036</v>
      </c>
      <c r="V3420" s="31"/>
      <c r="W3420" s="31"/>
      <c r="X3420" s="31"/>
      <c r="Y3420" s="31"/>
      <c r="Z3420" s="31"/>
    </row>
    <row r="3421" ht="22.5" customHeight="1">
      <c r="A3421" s="30" t="s">
        <v>23037</v>
      </c>
      <c r="B3421" s="31" t="s">
        <v>23038</v>
      </c>
      <c r="C3421" s="33"/>
      <c r="D3421" s="31" t="s">
        <v>23039</v>
      </c>
      <c r="E3421" s="31" t="s">
        <v>23040</v>
      </c>
      <c r="F3421" s="30" t="s">
        <v>23041</v>
      </c>
      <c r="G3421" s="31" t="s">
        <v>30</v>
      </c>
      <c r="H3421" s="31" t="s">
        <v>142</v>
      </c>
      <c r="I3421" s="31" t="s">
        <v>23042</v>
      </c>
      <c r="J3421" s="31" t="s">
        <v>84</v>
      </c>
      <c r="K3421" s="31" t="s">
        <v>173</v>
      </c>
      <c r="L3421" s="31" t="s">
        <v>86</v>
      </c>
      <c r="M3421" s="31" t="s">
        <v>210</v>
      </c>
      <c r="N3421" s="31" t="s">
        <v>152</v>
      </c>
      <c r="O3421" s="31" t="s">
        <v>23043</v>
      </c>
      <c r="P3421" s="31" t="s">
        <v>831</v>
      </c>
      <c r="Q3421" s="31"/>
      <c r="R3421" s="31" t="s">
        <v>93</v>
      </c>
      <c r="S3421" s="31" t="s">
        <v>231</v>
      </c>
      <c r="T3421" s="31" t="s">
        <v>23044</v>
      </c>
      <c r="U3421" s="31" t="s">
        <v>23045</v>
      </c>
      <c r="V3421" s="31"/>
      <c r="W3421" s="31"/>
      <c r="X3421" s="31"/>
      <c r="Y3421" s="31"/>
      <c r="Z3421" s="31"/>
    </row>
    <row r="3422" ht="22.5" customHeight="1">
      <c r="A3422" s="30" t="s">
        <v>23046</v>
      </c>
      <c r="B3422" s="31" t="s">
        <v>23047</v>
      </c>
      <c r="C3422" s="33"/>
      <c r="D3422" s="31" t="s">
        <v>23048</v>
      </c>
      <c r="E3422" s="31" t="s">
        <v>23049</v>
      </c>
      <c r="F3422" s="31"/>
      <c r="G3422" s="31" t="s">
        <v>23</v>
      </c>
      <c r="H3422" s="31" t="s">
        <v>1033</v>
      </c>
      <c r="I3422" s="31" t="s">
        <v>750</v>
      </c>
      <c r="J3422" s="31" t="s">
        <v>84</v>
      </c>
      <c r="K3422" s="31"/>
      <c r="L3422" s="31"/>
      <c r="M3422" s="31" t="s">
        <v>152</v>
      </c>
      <c r="N3422" s="31" t="s">
        <v>153</v>
      </c>
      <c r="O3422" s="31"/>
      <c r="P3422" s="31"/>
      <c r="Q3422" s="31"/>
      <c r="R3422" s="31"/>
      <c r="S3422" s="31"/>
      <c r="T3422" s="31" t="s">
        <v>23050</v>
      </c>
      <c r="U3422" s="31" t="s">
        <v>23051</v>
      </c>
      <c r="V3422" s="31"/>
      <c r="W3422" s="31"/>
      <c r="X3422" s="31"/>
      <c r="Y3422" s="31"/>
      <c r="Z3422" s="31"/>
    </row>
    <row r="3423" ht="22.5" customHeight="1">
      <c r="A3423" s="30" t="s">
        <v>23052</v>
      </c>
      <c r="B3423" s="31" t="s">
        <v>23053</v>
      </c>
      <c r="C3423" s="33"/>
      <c r="D3423" s="31" t="s">
        <v>23054</v>
      </c>
      <c r="E3423" s="31" t="s">
        <v>23055</v>
      </c>
      <c r="F3423" s="31"/>
      <c r="G3423" s="31" t="s">
        <v>23</v>
      </c>
      <c r="H3423" s="31" t="s">
        <v>142</v>
      </c>
      <c r="I3423" s="31" t="s">
        <v>291</v>
      </c>
      <c r="J3423" s="31" t="s">
        <v>84</v>
      </c>
      <c r="K3423" s="31"/>
      <c r="L3423" s="31"/>
      <c r="M3423" s="31" t="s">
        <v>52</v>
      </c>
      <c r="N3423" s="31" t="s">
        <v>144</v>
      </c>
      <c r="O3423" s="31"/>
      <c r="P3423" s="31"/>
      <c r="Q3423" s="31"/>
      <c r="R3423" s="31"/>
      <c r="S3423" s="31"/>
      <c r="T3423" s="31" t="s">
        <v>23056</v>
      </c>
      <c r="U3423" s="31" t="s">
        <v>23057</v>
      </c>
      <c r="V3423" s="31"/>
      <c r="W3423" s="31"/>
      <c r="X3423" s="31"/>
      <c r="Y3423" s="31"/>
      <c r="Z3423" s="31"/>
    </row>
    <row r="3424" ht="22.5" customHeight="1">
      <c r="A3424" s="30" t="s">
        <v>23058</v>
      </c>
      <c r="B3424" s="31" t="s">
        <v>23059</v>
      </c>
      <c r="C3424" s="33"/>
      <c r="D3424" s="31" t="s">
        <v>23060</v>
      </c>
      <c r="E3424" s="31" t="s">
        <v>23061</v>
      </c>
      <c r="F3424" s="31" t="s">
        <v>23062</v>
      </c>
      <c r="G3424" s="31" t="s">
        <v>9792</v>
      </c>
      <c r="H3424" s="31" t="s">
        <v>142</v>
      </c>
      <c r="I3424" s="31" t="s">
        <v>6230</v>
      </c>
      <c r="J3424" s="31" t="s">
        <v>84</v>
      </c>
      <c r="K3424" s="31" t="s">
        <v>173</v>
      </c>
      <c r="L3424" s="31" t="s">
        <v>654</v>
      </c>
      <c r="M3424" s="31" t="s">
        <v>88</v>
      </c>
      <c r="N3424" s="31" t="s">
        <v>89</v>
      </c>
      <c r="O3424" s="31"/>
      <c r="P3424" s="31" t="s">
        <v>2549</v>
      </c>
      <c r="Q3424" s="30" t="s">
        <v>23063</v>
      </c>
      <c r="R3424" s="31" t="s">
        <v>93</v>
      </c>
      <c r="S3424" s="31" t="s">
        <v>2629</v>
      </c>
      <c r="T3424" s="31" t="s">
        <v>23064</v>
      </c>
      <c r="U3424" s="31" t="s">
        <v>23065</v>
      </c>
      <c r="V3424" s="31"/>
      <c r="W3424" s="31"/>
      <c r="X3424" s="31"/>
      <c r="Y3424" s="31"/>
      <c r="Z3424" s="31"/>
    </row>
    <row r="3425" ht="22.5" customHeight="1">
      <c r="A3425" s="30" t="s">
        <v>23066</v>
      </c>
      <c r="B3425" s="31" t="s">
        <v>23067</v>
      </c>
      <c r="C3425" s="33"/>
      <c r="D3425" s="31" t="s">
        <v>23068</v>
      </c>
      <c r="E3425" s="31" t="s">
        <v>23069</v>
      </c>
      <c r="F3425" s="31" t="s">
        <v>23070</v>
      </c>
      <c r="G3425" s="31" t="s">
        <v>23</v>
      </c>
      <c r="H3425" s="31" t="s">
        <v>142</v>
      </c>
      <c r="I3425" s="31" t="s">
        <v>1699</v>
      </c>
      <c r="J3425" s="31" t="s">
        <v>84</v>
      </c>
      <c r="K3425" s="31" t="s">
        <v>85</v>
      </c>
      <c r="L3425" s="31" t="s">
        <v>86</v>
      </c>
      <c r="M3425" s="31" t="s">
        <v>152</v>
      </c>
      <c r="N3425" s="31" t="s">
        <v>153</v>
      </c>
      <c r="O3425" s="31"/>
      <c r="P3425" s="31"/>
      <c r="Q3425" s="30" t="s">
        <v>23071</v>
      </c>
      <c r="R3425" s="31" t="s">
        <v>93</v>
      </c>
      <c r="S3425" s="31" t="s">
        <v>842</v>
      </c>
      <c r="T3425" s="31" t="s">
        <v>23072</v>
      </c>
      <c r="U3425" s="31" t="s">
        <v>23073</v>
      </c>
      <c r="V3425" s="31"/>
      <c r="W3425" s="31"/>
      <c r="X3425" s="31"/>
      <c r="Y3425" s="31"/>
      <c r="Z3425" s="31"/>
    </row>
    <row r="3426" ht="22.5" customHeight="1">
      <c r="A3426" s="30" t="s">
        <v>23074</v>
      </c>
      <c r="B3426" s="31" t="s">
        <v>23075</v>
      </c>
      <c r="C3426" s="33"/>
      <c r="D3426" s="31" t="s">
        <v>23076</v>
      </c>
      <c r="E3426" s="31" t="s">
        <v>23077</v>
      </c>
      <c r="F3426" s="31"/>
      <c r="G3426" s="31" t="s">
        <v>23</v>
      </c>
      <c r="H3426" s="31" t="s">
        <v>142</v>
      </c>
      <c r="I3426" s="31" t="s">
        <v>444</v>
      </c>
      <c r="J3426" s="31" t="s">
        <v>84</v>
      </c>
      <c r="K3426" s="31" t="s">
        <v>173</v>
      </c>
      <c r="L3426" s="31" t="s">
        <v>86</v>
      </c>
      <c r="M3426" s="31" t="s">
        <v>542</v>
      </c>
      <c r="N3426" s="31" t="s">
        <v>210</v>
      </c>
      <c r="O3426" s="31"/>
      <c r="P3426" s="31"/>
      <c r="Q3426" s="31"/>
      <c r="R3426" s="31"/>
      <c r="S3426" s="31"/>
      <c r="T3426" s="31" t="s">
        <v>23078</v>
      </c>
      <c r="U3426" s="31" t="s">
        <v>23079</v>
      </c>
      <c r="V3426" s="30" t="s">
        <v>23080</v>
      </c>
      <c r="W3426" s="31"/>
      <c r="X3426" s="31"/>
      <c r="Y3426" s="31"/>
      <c r="Z3426" s="31"/>
    </row>
    <row r="3427" ht="22.5" customHeight="1">
      <c r="A3427" s="30" t="s">
        <v>23081</v>
      </c>
      <c r="B3427" s="31" t="s">
        <v>23082</v>
      </c>
      <c r="C3427" s="33"/>
      <c r="D3427" s="31" t="s">
        <v>23083</v>
      </c>
      <c r="E3427" s="31" t="s">
        <v>23084</v>
      </c>
      <c r="F3427" s="31"/>
      <c r="G3427" s="31" t="s">
        <v>37</v>
      </c>
      <c r="H3427" s="31" t="s">
        <v>142</v>
      </c>
      <c r="I3427" s="31" t="s">
        <v>291</v>
      </c>
      <c r="J3427" s="31" t="s">
        <v>84</v>
      </c>
      <c r="K3427" s="31"/>
      <c r="L3427" s="31"/>
      <c r="M3427" s="31" t="s">
        <v>88</v>
      </c>
      <c r="N3427" s="31" t="s">
        <v>89</v>
      </c>
      <c r="O3427" s="31"/>
      <c r="P3427" s="31"/>
      <c r="Q3427" s="31"/>
      <c r="R3427" s="31"/>
      <c r="S3427" s="31"/>
      <c r="T3427" s="31" t="s">
        <v>23085</v>
      </c>
      <c r="U3427" s="31" t="s">
        <v>23086</v>
      </c>
      <c r="V3427" s="31"/>
      <c r="W3427" s="31"/>
      <c r="X3427" s="31"/>
      <c r="Y3427" s="31"/>
      <c r="Z3427" s="31"/>
    </row>
    <row r="3428" ht="22.5" customHeight="1">
      <c r="A3428" s="30" t="s">
        <v>23087</v>
      </c>
      <c r="B3428" s="31" t="s">
        <v>23088</v>
      </c>
      <c r="C3428" s="33"/>
      <c r="D3428" s="31" t="s">
        <v>23089</v>
      </c>
      <c r="E3428" s="31" t="s">
        <v>23090</v>
      </c>
      <c r="F3428" s="31" t="s">
        <v>23091</v>
      </c>
      <c r="G3428" s="31" t="s">
        <v>30</v>
      </c>
      <c r="H3428" s="31" t="s">
        <v>142</v>
      </c>
      <c r="I3428" s="31" t="s">
        <v>1573</v>
      </c>
      <c r="J3428" s="31" t="s">
        <v>84</v>
      </c>
      <c r="K3428" s="31" t="s">
        <v>173</v>
      </c>
      <c r="L3428" s="31" t="s">
        <v>280</v>
      </c>
      <c r="M3428" s="39" t="s">
        <v>227</v>
      </c>
      <c r="N3428" s="39" t="s">
        <v>228</v>
      </c>
      <c r="O3428" s="31" t="s">
        <v>23092</v>
      </c>
      <c r="P3428" s="31"/>
      <c r="Q3428" s="30" t="s">
        <v>2186</v>
      </c>
      <c r="R3428" s="31" t="s">
        <v>93</v>
      </c>
      <c r="S3428" s="31" t="s">
        <v>863</v>
      </c>
      <c r="T3428" s="31" t="s">
        <v>23093</v>
      </c>
      <c r="U3428" s="31" t="s">
        <v>23094</v>
      </c>
      <c r="V3428" s="31"/>
      <c r="W3428" s="31"/>
      <c r="X3428" s="31"/>
      <c r="Y3428" s="31"/>
      <c r="Z3428" s="31"/>
    </row>
    <row r="3429" ht="22.5" customHeight="1">
      <c r="A3429" s="30" t="s">
        <v>23095</v>
      </c>
      <c r="B3429" s="31" t="s">
        <v>23096</v>
      </c>
      <c r="C3429" s="33"/>
      <c r="D3429" s="31" t="s">
        <v>23097</v>
      </c>
      <c r="E3429" s="31" t="s">
        <v>23098</v>
      </c>
      <c r="F3429" s="31" t="s">
        <v>23099</v>
      </c>
      <c r="G3429" s="31" t="s">
        <v>25</v>
      </c>
      <c r="H3429" s="31" t="s">
        <v>406</v>
      </c>
      <c r="I3429" s="31" t="s">
        <v>23100</v>
      </c>
      <c r="J3429" s="31" t="s">
        <v>84</v>
      </c>
      <c r="K3429" s="31" t="s">
        <v>85</v>
      </c>
      <c r="L3429" s="31" t="s">
        <v>280</v>
      </c>
      <c r="M3429" s="31" t="s">
        <v>210</v>
      </c>
      <c r="N3429" s="31" t="s">
        <v>152</v>
      </c>
      <c r="O3429" s="31"/>
      <c r="P3429" s="31" t="s">
        <v>361</v>
      </c>
      <c r="Q3429" s="31"/>
      <c r="R3429" s="31" t="s">
        <v>93</v>
      </c>
      <c r="S3429" s="31" t="s">
        <v>94</v>
      </c>
      <c r="T3429" s="31" t="s">
        <v>23101</v>
      </c>
      <c r="U3429" s="31" t="s">
        <v>23102</v>
      </c>
      <c r="V3429" s="31"/>
      <c r="W3429" s="31"/>
      <c r="X3429" s="31"/>
      <c r="Y3429" s="31"/>
      <c r="Z3429" s="31"/>
    </row>
    <row r="3430" ht="22.5" customHeight="1">
      <c r="A3430" s="30" t="s">
        <v>23103</v>
      </c>
      <c r="B3430" s="31" t="s">
        <v>23104</v>
      </c>
      <c r="C3430" s="33"/>
      <c r="D3430" s="31" t="s">
        <v>23105</v>
      </c>
      <c r="E3430" s="31" t="s">
        <v>23106</v>
      </c>
      <c r="F3430" s="31" t="s">
        <v>23107</v>
      </c>
      <c r="G3430" s="31" t="s">
        <v>35</v>
      </c>
      <c r="H3430" s="31" t="s">
        <v>406</v>
      </c>
      <c r="I3430" s="31" t="s">
        <v>225</v>
      </c>
      <c r="J3430" s="31" t="s">
        <v>84</v>
      </c>
      <c r="K3430" s="31" t="s">
        <v>173</v>
      </c>
      <c r="L3430" s="31" t="s">
        <v>226</v>
      </c>
      <c r="M3430" s="31" t="s">
        <v>52</v>
      </c>
      <c r="N3430" s="31" t="s">
        <v>144</v>
      </c>
      <c r="O3430" s="31"/>
      <c r="P3430" s="31" t="s">
        <v>304</v>
      </c>
      <c r="Q3430" s="31"/>
      <c r="R3430" s="31" t="s">
        <v>93</v>
      </c>
      <c r="S3430" s="31" t="s">
        <v>94</v>
      </c>
      <c r="T3430" s="31" t="s">
        <v>23108</v>
      </c>
      <c r="U3430" s="31" t="s">
        <v>23109</v>
      </c>
      <c r="V3430" s="31"/>
      <c r="W3430" s="31"/>
      <c r="X3430" s="31"/>
      <c r="Y3430" s="31"/>
      <c r="Z3430" s="31"/>
    </row>
    <row r="3431" ht="22.5" customHeight="1">
      <c r="A3431" s="30" t="s">
        <v>23110</v>
      </c>
      <c r="B3431" s="31" t="s">
        <v>23111</v>
      </c>
      <c r="C3431" s="33"/>
      <c r="D3431" s="31" t="s">
        <v>23112</v>
      </c>
      <c r="E3431" s="31" t="s">
        <v>23113</v>
      </c>
      <c r="F3431" s="31"/>
      <c r="G3431" s="31" t="s">
        <v>36</v>
      </c>
      <c r="H3431" s="31" t="s">
        <v>142</v>
      </c>
      <c r="I3431" s="31"/>
      <c r="J3431" s="31"/>
      <c r="K3431" s="31"/>
      <c r="L3431" s="31"/>
      <c r="M3431" s="31"/>
      <c r="N3431" s="31"/>
      <c r="O3431" s="31"/>
      <c r="P3431" s="31"/>
      <c r="Q3431" s="31"/>
      <c r="R3431" s="31"/>
      <c r="S3431" s="31"/>
      <c r="T3431" s="31" t="s">
        <v>23114</v>
      </c>
      <c r="U3431" s="31" t="s">
        <v>23115</v>
      </c>
      <c r="V3431" s="31"/>
      <c r="W3431" s="31"/>
      <c r="X3431" s="31"/>
      <c r="Y3431" s="31"/>
      <c r="Z3431" s="31"/>
    </row>
    <row r="3432" ht="22.5" customHeight="1">
      <c r="A3432" s="30" t="s">
        <v>23116</v>
      </c>
      <c r="B3432" s="31" t="s">
        <v>23117</v>
      </c>
      <c r="C3432" s="33"/>
      <c r="D3432" s="31" t="s">
        <v>23118</v>
      </c>
      <c r="E3432" s="31" t="s">
        <v>23119</v>
      </c>
      <c r="F3432" s="31" t="s">
        <v>23120</v>
      </c>
      <c r="G3432" s="31" t="s">
        <v>96</v>
      </c>
      <c r="H3432" s="31" t="s">
        <v>142</v>
      </c>
      <c r="I3432" s="31" t="s">
        <v>4021</v>
      </c>
      <c r="J3432" s="31" t="s">
        <v>84</v>
      </c>
      <c r="K3432" s="31" t="s">
        <v>107</v>
      </c>
      <c r="L3432" s="31" t="s">
        <v>226</v>
      </c>
      <c r="M3432" s="31" t="s">
        <v>41</v>
      </c>
      <c r="N3432" s="31" t="s">
        <v>120</v>
      </c>
      <c r="O3432" s="31"/>
      <c r="P3432" s="31"/>
      <c r="Q3432" s="31"/>
      <c r="R3432" s="31" t="s">
        <v>93</v>
      </c>
      <c r="S3432" s="31" t="s">
        <v>94</v>
      </c>
      <c r="T3432" s="31" t="s">
        <v>23121</v>
      </c>
      <c r="U3432" s="31" t="s">
        <v>23122</v>
      </c>
      <c r="V3432" s="31"/>
      <c r="W3432" s="31"/>
      <c r="X3432" s="31"/>
      <c r="Y3432" s="31"/>
      <c r="Z3432" s="31"/>
    </row>
    <row r="3433" ht="22.5" customHeight="1">
      <c r="A3433" s="30" t="s">
        <v>23123</v>
      </c>
      <c r="B3433" s="31" t="s">
        <v>23124</v>
      </c>
      <c r="C3433" s="33"/>
      <c r="D3433" s="31" t="s">
        <v>23125</v>
      </c>
      <c r="E3433" s="31" t="s">
        <v>23126</v>
      </c>
      <c r="F3433" s="31"/>
      <c r="G3433" s="31" t="s">
        <v>35</v>
      </c>
      <c r="H3433" s="31" t="s">
        <v>142</v>
      </c>
      <c r="I3433" s="31" t="s">
        <v>21589</v>
      </c>
      <c r="J3433" s="31" t="s">
        <v>84</v>
      </c>
      <c r="K3433" s="31"/>
      <c r="L3433" s="31"/>
      <c r="M3433" s="31" t="s">
        <v>210</v>
      </c>
      <c r="N3433" s="31" t="s">
        <v>152</v>
      </c>
      <c r="O3433" s="31"/>
      <c r="P3433" s="31"/>
      <c r="Q3433" s="31"/>
      <c r="R3433" s="31"/>
      <c r="S3433" s="31"/>
      <c r="T3433" s="31" t="s">
        <v>23127</v>
      </c>
      <c r="U3433" s="31" t="s">
        <v>23128</v>
      </c>
      <c r="V3433" s="31"/>
      <c r="W3433" s="31"/>
      <c r="X3433" s="31"/>
      <c r="Y3433" s="31"/>
      <c r="Z3433" s="31"/>
    </row>
    <row r="3434" ht="22.5" customHeight="1">
      <c r="A3434" s="30" t="s">
        <v>23129</v>
      </c>
      <c r="B3434" s="31" t="s">
        <v>23130</v>
      </c>
      <c r="C3434" s="33"/>
      <c r="D3434" s="31" t="s">
        <v>23131</v>
      </c>
      <c r="E3434" s="31" t="s">
        <v>23132</v>
      </c>
      <c r="F3434" s="31"/>
      <c r="G3434" s="31" t="s">
        <v>35</v>
      </c>
      <c r="H3434" s="31" t="s">
        <v>142</v>
      </c>
      <c r="I3434" s="31" t="s">
        <v>2210</v>
      </c>
      <c r="J3434" s="31" t="s">
        <v>84</v>
      </c>
      <c r="K3434" s="31" t="s">
        <v>173</v>
      </c>
      <c r="L3434" s="31" t="s">
        <v>280</v>
      </c>
      <c r="M3434" s="39" t="s">
        <v>228</v>
      </c>
      <c r="N3434" s="31" t="s">
        <v>185</v>
      </c>
      <c r="O3434" s="31"/>
      <c r="P3434" s="31" t="s">
        <v>675</v>
      </c>
      <c r="Q3434" s="31"/>
      <c r="R3434" s="31"/>
      <c r="S3434" s="31"/>
      <c r="T3434" s="31" t="s">
        <v>23133</v>
      </c>
      <c r="U3434" s="31" t="s">
        <v>23134</v>
      </c>
      <c r="V3434" s="31"/>
      <c r="W3434" s="31"/>
      <c r="X3434" s="31"/>
      <c r="Y3434" s="31"/>
      <c r="Z3434" s="31"/>
    </row>
    <row r="3435" ht="22.5" customHeight="1">
      <c r="A3435" s="30" t="s">
        <v>23135</v>
      </c>
      <c r="B3435" s="31" t="s">
        <v>23136</v>
      </c>
      <c r="C3435" s="33"/>
      <c r="D3435" s="31" t="s">
        <v>23137</v>
      </c>
      <c r="E3435" s="31" t="s">
        <v>23138</v>
      </c>
      <c r="F3435" s="31"/>
      <c r="G3435" s="31" t="s">
        <v>35</v>
      </c>
      <c r="H3435" s="31" t="s">
        <v>142</v>
      </c>
      <c r="I3435" s="31" t="s">
        <v>291</v>
      </c>
      <c r="J3435" s="31" t="s">
        <v>84</v>
      </c>
      <c r="K3435" s="31"/>
      <c r="L3435" s="31"/>
      <c r="M3435" s="31" t="s">
        <v>52</v>
      </c>
      <c r="N3435" s="31" t="s">
        <v>144</v>
      </c>
      <c r="O3435" s="31"/>
      <c r="P3435" s="31"/>
      <c r="Q3435" s="31"/>
      <c r="R3435" s="31"/>
      <c r="S3435" s="31"/>
      <c r="T3435" s="31" t="s">
        <v>23139</v>
      </c>
      <c r="U3435" s="31" t="s">
        <v>23140</v>
      </c>
      <c r="V3435" s="31"/>
      <c r="W3435" s="31"/>
      <c r="X3435" s="31"/>
      <c r="Y3435" s="31"/>
      <c r="Z3435" s="31"/>
    </row>
    <row r="3436" ht="22.5" customHeight="1">
      <c r="A3436" s="30" t="s">
        <v>23141</v>
      </c>
      <c r="B3436" s="31" t="s">
        <v>23142</v>
      </c>
      <c r="C3436" s="33"/>
      <c r="D3436" s="31" t="s">
        <v>23143</v>
      </c>
      <c r="E3436" s="31" t="s">
        <v>23144</v>
      </c>
      <c r="F3436" s="31"/>
      <c r="G3436" s="31" t="s">
        <v>35</v>
      </c>
      <c r="H3436" s="31" t="s">
        <v>142</v>
      </c>
      <c r="I3436" s="31" t="s">
        <v>814</v>
      </c>
      <c r="J3436" s="31" t="s">
        <v>84</v>
      </c>
      <c r="K3436" s="31"/>
      <c r="L3436" s="31"/>
      <c r="M3436" s="31" t="s">
        <v>152</v>
      </c>
      <c r="N3436" s="31" t="s">
        <v>153</v>
      </c>
      <c r="O3436" s="31"/>
      <c r="P3436" s="31"/>
      <c r="Q3436" s="31"/>
      <c r="R3436" s="31"/>
      <c r="S3436" s="31"/>
      <c r="T3436" s="31" t="s">
        <v>23145</v>
      </c>
      <c r="U3436" s="31" t="s">
        <v>23146</v>
      </c>
      <c r="V3436" s="31"/>
      <c r="W3436" s="31"/>
      <c r="X3436" s="31"/>
      <c r="Y3436" s="31"/>
      <c r="Z3436" s="31"/>
    </row>
    <row r="3437" ht="22.5" customHeight="1">
      <c r="A3437" s="30" t="s">
        <v>23147</v>
      </c>
      <c r="B3437" s="31" t="s">
        <v>23148</v>
      </c>
      <c r="C3437" s="33"/>
      <c r="D3437" s="31" t="s">
        <v>23149</v>
      </c>
      <c r="E3437" s="31" t="s">
        <v>23150</v>
      </c>
      <c r="F3437" s="31"/>
      <c r="G3437" s="31" t="s">
        <v>96</v>
      </c>
      <c r="H3437" s="31" t="s">
        <v>142</v>
      </c>
      <c r="I3437" s="31" t="s">
        <v>6230</v>
      </c>
      <c r="J3437" s="31" t="s">
        <v>377</v>
      </c>
      <c r="K3437" s="31" t="s">
        <v>85</v>
      </c>
      <c r="L3437" s="31" t="s">
        <v>86</v>
      </c>
      <c r="M3437" s="31" t="s">
        <v>88</v>
      </c>
      <c r="N3437" s="31" t="s">
        <v>89</v>
      </c>
      <c r="O3437" s="31"/>
      <c r="P3437" s="31"/>
      <c r="Q3437" s="31"/>
      <c r="R3437" s="31" t="s">
        <v>93</v>
      </c>
      <c r="S3437" s="31" t="s">
        <v>94</v>
      </c>
      <c r="T3437" s="31" t="s">
        <v>23151</v>
      </c>
      <c r="U3437" s="31" t="s">
        <v>23152</v>
      </c>
      <c r="V3437" s="31" t="s">
        <v>23153</v>
      </c>
      <c r="W3437" s="31"/>
      <c r="X3437" s="31"/>
      <c r="Y3437" s="31"/>
      <c r="Z3437" s="31"/>
    </row>
    <row r="3438" ht="22.5" customHeight="1">
      <c r="A3438" s="30" t="s">
        <v>23154</v>
      </c>
      <c r="B3438" s="31" t="s">
        <v>23155</v>
      </c>
      <c r="C3438" s="33"/>
      <c r="D3438" s="31" t="s">
        <v>23156</v>
      </c>
      <c r="E3438" s="31" t="s">
        <v>23157</v>
      </c>
      <c r="F3438" s="31"/>
      <c r="G3438" s="31" t="s">
        <v>96</v>
      </c>
      <c r="H3438" s="31" t="s">
        <v>142</v>
      </c>
      <c r="I3438" s="31" t="s">
        <v>1722</v>
      </c>
      <c r="J3438" s="31" t="s">
        <v>84</v>
      </c>
      <c r="K3438" s="31" t="s">
        <v>107</v>
      </c>
      <c r="L3438" s="31" t="s">
        <v>86</v>
      </c>
      <c r="M3438" s="31" t="s">
        <v>108</v>
      </c>
      <c r="N3438" s="31" t="s">
        <v>101</v>
      </c>
      <c r="O3438" s="31"/>
      <c r="P3438" s="31" t="s">
        <v>492</v>
      </c>
      <c r="Q3438" s="31"/>
      <c r="R3438" s="31"/>
      <c r="S3438" s="31"/>
      <c r="T3438" s="31" t="s">
        <v>23158</v>
      </c>
      <c r="U3438" s="31" t="s">
        <v>23159</v>
      </c>
      <c r="V3438" s="31"/>
      <c r="W3438" s="31"/>
      <c r="X3438" s="31"/>
      <c r="Y3438" s="31"/>
      <c r="Z3438" s="31"/>
    </row>
    <row r="3439" ht="22.5" customHeight="1">
      <c r="A3439" s="30" t="s">
        <v>23160</v>
      </c>
      <c r="B3439" s="31" t="s">
        <v>23161</v>
      </c>
      <c r="C3439" s="33"/>
      <c r="D3439" s="31" t="s">
        <v>23162</v>
      </c>
      <c r="E3439" s="31" t="s">
        <v>23163</v>
      </c>
      <c r="F3439" s="31"/>
      <c r="G3439" s="31" t="s">
        <v>96</v>
      </c>
      <c r="H3439" s="31" t="s">
        <v>142</v>
      </c>
      <c r="I3439" s="31" t="s">
        <v>1573</v>
      </c>
      <c r="J3439" s="31" t="s">
        <v>84</v>
      </c>
      <c r="K3439" s="31"/>
      <c r="L3439" s="31"/>
      <c r="M3439" s="31" t="s">
        <v>542</v>
      </c>
      <c r="N3439" s="31" t="s">
        <v>210</v>
      </c>
      <c r="O3439" s="31"/>
      <c r="P3439" s="31"/>
      <c r="Q3439" s="31"/>
      <c r="R3439" s="31"/>
      <c r="S3439" s="31"/>
      <c r="T3439" s="31" t="s">
        <v>23164</v>
      </c>
      <c r="U3439" s="31" t="s">
        <v>23165</v>
      </c>
      <c r="V3439" s="31"/>
      <c r="W3439" s="31"/>
      <c r="X3439" s="31"/>
      <c r="Y3439" s="31"/>
      <c r="Z3439" s="31"/>
    </row>
    <row r="3440" ht="22.5" customHeight="1">
      <c r="A3440" s="30" t="s">
        <v>23166</v>
      </c>
      <c r="B3440" s="31" t="s">
        <v>23167</v>
      </c>
      <c r="C3440" s="33"/>
      <c r="D3440" s="31" t="s">
        <v>23168</v>
      </c>
      <c r="E3440" s="31" t="s">
        <v>23169</v>
      </c>
      <c r="F3440" s="31" t="s">
        <v>23170</v>
      </c>
      <c r="G3440" s="31" t="s">
        <v>96</v>
      </c>
      <c r="H3440" s="31" t="s">
        <v>142</v>
      </c>
      <c r="I3440" s="31" t="s">
        <v>119</v>
      </c>
      <c r="J3440" s="31" t="s">
        <v>377</v>
      </c>
      <c r="K3440" s="31" t="s">
        <v>85</v>
      </c>
      <c r="L3440" s="31" t="s">
        <v>86</v>
      </c>
      <c r="M3440" s="31" t="s">
        <v>52</v>
      </c>
      <c r="N3440" s="31" t="s">
        <v>144</v>
      </c>
      <c r="O3440" s="31"/>
      <c r="P3440" s="31" t="s">
        <v>831</v>
      </c>
      <c r="Q3440" s="31"/>
      <c r="R3440" s="31" t="s">
        <v>93</v>
      </c>
      <c r="S3440" s="31" t="s">
        <v>94</v>
      </c>
      <c r="T3440" s="31" t="s">
        <v>23171</v>
      </c>
      <c r="U3440" s="31" t="s">
        <v>23172</v>
      </c>
      <c r="V3440" s="31"/>
      <c r="W3440" s="31"/>
      <c r="X3440" s="31"/>
      <c r="Y3440" s="31"/>
      <c r="Z3440" s="31"/>
    </row>
    <row r="3441" ht="22.5" customHeight="1">
      <c r="A3441" s="30" t="s">
        <v>23173</v>
      </c>
      <c r="B3441" s="31" t="s">
        <v>23174</v>
      </c>
      <c r="C3441" s="33"/>
      <c r="D3441" s="31" t="s">
        <v>23175</v>
      </c>
      <c r="E3441" s="31" t="s">
        <v>23176</v>
      </c>
      <c r="F3441" s="31" t="s">
        <v>23177</v>
      </c>
      <c r="G3441" s="31" t="s">
        <v>4280</v>
      </c>
      <c r="H3441" s="31" t="s">
        <v>406</v>
      </c>
      <c r="I3441" s="31" t="s">
        <v>4985</v>
      </c>
      <c r="J3441" s="31" t="s">
        <v>377</v>
      </c>
      <c r="K3441" s="31" t="s">
        <v>107</v>
      </c>
      <c r="L3441" s="31" t="s">
        <v>654</v>
      </c>
      <c r="M3441" s="31" t="s">
        <v>89</v>
      </c>
      <c r="N3441" s="31" t="s">
        <v>108</v>
      </c>
      <c r="O3441" s="31"/>
      <c r="P3441" s="31" t="s">
        <v>559</v>
      </c>
      <c r="Q3441" s="31"/>
      <c r="R3441" s="31"/>
      <c r="S3441" s="31" t="s">
        <v>23178</v>
      </c>
      <c r="T3441" s="31" t="s">
        <v>23179</v>
      </c>
      <c r="U3441" s="31" t="s">
        <v>23180</v>
      </c>
      <c r="V3441" s="31"/>
      <c r="W3441" s="31"/>
      <c r="X3441" s="31"/>
      <c r="Y3441" s="31"/>
      <c r="Z3441" s="31"/>
    </row>
    <row r="3442" ht="22.5" customHeight="1">
      <c r="A3442" s="30" t="s">
        <v>23181</v>
      </c>
      <c r="B3442" s="31" t="s">
        <v>23182</v>
      </c>
      <c r="C3442" s="33"/>
      <c r="D3442" s="31" t="s">
        <v>23183</v>
      </c>
      <c r="E3442" s="31" t="s">
        <v>23184</v>
      </c>
      <c r="F3442" s="30" t="s">
        <v>23185</v>
      </c>
      <c r="G3442" s="31" t="s">
        <v>25</v>
      </c>
      <c r="H3442" s="31" t="s">
        <v>385</v>
      </c>
      <c r="I3442" s="31" t="s">
        <v>490</v>
      </c>
      <c r="J3442" s="31" t="s">
        <v>84</v>
      </c>
      <c r="K3442" s="31" t="s">
        <v>107</v>
      </c>
      <c r="L3442" s="31" t="s">
        <v>654</v>
      </c>
      <c r="M3442" s="31" t="s">
        <v>120</v>
      </c>
      <c r="N3442" s="31" t="s">
        <v>88</v>
      </c>
      <c r="O3442" s="31"/>
      <c r="P3442" s="31"/>
      <c r="Q3442" s="31"/>
      <c r="R3442" s="31" t="s">
        <v>93</v>
      </c>
      <c r="S3442" s="31" t="s">
        <v>94</v>
      </c>
      <c r="T3442" s="31" t="s">
        <v>23186</v>
      </c>
      <c r="U3442" s="31" t="s">
        <v>23187</v>
      </c>
      <c r="V3442" s="31"/>
      <c r="W3442" s="31"/>
      <c r="X3442" s="31"/>
      <c r="Y3442" s="31"/>
      <c r="Z3442" s="31"/>
    </row>
    <row r="3443" ht="22.5" customHeight="1">
      <c r="A3443" s="30" t="s">
        <v>23188</v>
      </c>
      <c r="B3443" s="31" t="s">
        <v>23189</v>
      </c>
      <c r="C3443" s="33"/>
      <c r="D3443" s="31" t="s">
        <v>23190</v>
      </c>
      <c r="E3443" s="31" t="s">
        <v>23191</v>
      </c>
      <c r="F3443" s="31" t="s">
        <v>23192</v>
      </c>
      <c r="G3443" s="31" t="s">
        <v>23</v>
      </c>
      <c r="H3443" s="31" t="s">
        <v>406</v>
      </c>
      <c r="I3443" s="31" t="s">
        <v>1592</v>
      </c>
      <c r="J3443" s="31" t="s">
        <v>84</v>
      </c>
      <c r="K3443" s="31" t="s">
        <v>173</v>
      </c>
      <c r="L3443" s="31" t="s">
        <v>280</v>
      </c>
      <c r="M3443" s="31" t="s">
        <v>41</v>
      </c>
      <c r="N3443" s="31" t="s">
        <v>120</v>
      </c>
      <c r="O3443" s="31"/>
      <c r="P3443" s="31" t="s">
        <v>3389</v>
      </c>
      <c r="Q3443" s="31"/>
      <c r="R3443" s="31" t="s">
        <v>93</v>
      </c>
      <c r="S3443" s="31" t="s">
        <v>94</v>
      </c>
      <c r="T3443" s="31" t="s">
        <v>23193</v>
      </c>
      <c r="U3443" s="31" t="s">
        <v>23194</v>
      </c>
      <c r="V3443" s="31"/>
      <c r="W3443" s="31"/>
      <c r="X3443" s="31"/>
      <c r="Y3443" s="31"/>
      <c r="Z3443" s="31"/>
    </row>
    <row r="3444" ht="22.5" customHeight="1">
      <c r="A3444" s="30" t="s">
        <v>23195</v>
      </c>
      <c r="B3444" s="31" t="s">
        <v>23196</v>
      </c>
      <c r="C3444" s="33"/>
      <c r="D3444" s="31" t="s">
        <v>23197</v>
      </c>
      <c r="E3444" s="31" t="s">
        <v>23198</v>
      </c>
      <c r="F3444" s="31" t="s">
        <v>23199</v>
      </c>
      <c r="G3444" s="31"/>
      <c r="H3444" s="31"/>
      <c r="I3444" s="31" t="s">
        <v>319</v>
      </c>
      <c r="J3444" s="31" t="s">
        <v>377</v>
      </c>
      <c r="K3444" s="31" t="s">
        <v>107</v>
      </c>
      <c r="L3444" s="31" t="s">
        <v>226</v>
      </c>
      <c r="M3444" s="31" t="s">
        <v>88</v>
      </c>
      <c r="N3444" s="31" t="s">
        <v>88</v>
      </c>
      <c r="O3444" s="31"/>
      <c r="P3444" s="31"/>
      <c r="Q3444" s="30" t="s">
        <v>23200</v>
      </c>
      <c r="R3444" s="31" t="s">
        <v>93</v>
      </c>
      <c r="S3444" s="31" t="s">
        <v>23201</v>
      </c>
      <c r="T3444" s="31" t="s">
        <v>23202</v>
      </c>
      <c r="U3444" s="31" t="s">
        <v>23203</v>
      </c>
      <c r="V3444" s="30" t="s">
        <v>23204</v>
      </c>
      <c r="W3444" s="31"/>
      <c r="X3444" s="31"/>
      <c r="Y3444" s="31"/>
      <c r="Z3444" s="31"/>
    </row>
    <row r="3445" ht="22.5" customHeight="1">
      <c r="A3445" s="30" t="s">
        <v>23205</v>
      </c>
      <c r="B3445" s="31" t="s">
        <v>23206</v>
      </c>
      <c r="C3445" s="33"/>
      <c r="D3445" s="31" t="s">
        <v>23207</v>
      </c>
      <c r="E3445" s="31" t="s">
        <v>23208</v>
      </c>
      <c r="F3445" s="31" t="s">
        <v>23209</v>
      </c>
      <c r="G3445" s="31" t="s">
        <v>29</v>
      </c>
      <c r="H3445" s="31" t="s">
        <v>142</v>
      </c>
      <c r="I3445" s="31" t="s">
        <v>1722</v>
      </c>
      <c r="J3445" s="31" t="s">
        <v>84</v>
      </c>
      <c r="K3445" s="31" t="s">
        <v>107</v>
      </c>
      <c r="L3445" s="31" t="s">
        <v>86</v>
      </c>
      <c r="M3445" s="31" t="s">
        <v>210</v>
      </c>
      <c r="N3445" s="31" t="s">
        <v>542</v>
      </c>
      <c r="O3445" s="31"/>
      <c r="P3445" s="31"/>
      <c r="Q3445" s="31"/>
      <c r="R3445" s="31" t="s">
        <v>93</v>
      </c>
      <c r="S3445" s="31" t="s">
        <v>94</v>
      </c>
      <c r="T3445" s="31" t="s">
        <v>23210</v>
      </c>
      <c r="U3445" s="31" t="s">
        <v>23211</v>
      </c>
      <c r="V3445" s="31"/>
      <c r="W3445" s="31"/>
      <c r="X3445" s="31"/>
      <c r="Y3445" s="31"/>
      <c r="Z3445" s="31"/>
    </row>
    <row r="3446" ht="22.5" customHeight="1">
      <c r="A3446" s="30" t="s">
        <v>23212</v>
      </c>
      <c r="B3446" s="31" t="s">
        <v>23213</v>
      </c>
      <c r="C3446" s="33"/>
      <c r="D3446" s="31" t="s">
        <v>23214</v>
      </c>
      <c r="E3446" s="31" t="s">
        <v>23215</v>
      </c>
      <c r="F3446" s="31" t="s">
        <v>23216</v>
      </c>
      <c r="G3446" s="31" t="s">
        <v>29</v>
      </c>
      <c r="H3446" s="31" t="s">
        <v>142</v>
      </c>
      <c r="I3446" s="31" t="s">
        <v>18671</v>
      </c>
      <c r="J3446" s="31" t="s">
        <v>84</v>
      </c>
      <c r="K3446" s="31" t="s">
        <v>85</v>
      </c>
      <c r="L3446" s="31" t="s">
        <v>131</v>
      </c>
      <c r="M3446" s="31" t="s">
        <v>542</v>
      </c>
      <c r="N3446" s="31" t="s">
        <v>210</v>
      </c>
      <c r="O3446" s="31"/>
      <c r="P3446" s="31" t="s">
        <v>91</v>
      </c>
      <c r="Q3446" s="31"/>
      <c r="R3446" s="31" t="s">
        <v>93</v>
      </c>
      <c r="S3446" s="31" t="s">
        <v>94</v>
      </c>
      <c r="T3446" s="31" t="s">
        <v>23217</v>
      </c>
      <c r="U3446" s="31" t="s">
        <v>23218</v>
      </c>
      <c r="V3446" s="31"/>
      <c r="W3446" s="31"/>
      <c r="X3446" s="31"/>
      <c r="Y3446" s="31"/>
      <c r="Z3446" s="31"/>
    </row>
    <row r="3447" ht="22.5" customHeight="1">
      <c r="A3447" s="30" t="s">
        <v>23219</v>
      </c>
      <c r="B3447" s="31" t="s">
        <v>9083</v>
      </c>
      <c r="C3447" s="32" t="s">
        <v>1</v>
      </c>
      <c r="D3447" s="31" t="s">
        <v>23220</v>
      </c>
      <c r="E3447" s="31" t="s">
        <v>23221</v>
      </c>
      <c r="F3447" s="31" t="s">
        <v>23222</v>
      </c>
      <c r="G3447" s="31" t="s">
        <v>35</v>
      </c>
      <c r="H3447" s="31" t="s">
        <v>142</v>
      </c>
      <c r="I3447" s="31" t="s">
        <v>7345</v>
      </c>
      <c r="J3447" s="31" t="s">
        <v>84</v>
      </c>
      <c r="K3447" s="31" t="s">
        <v>85</v>
      </c>
      <c r="L3447" s="31" t="s">
        <v>280</v>
      </c>
      <c r="M3447" s="39" t="s">
        <v>227</v>
      </c>
      <c r="N3447" s="39" t="s">
        <v>228</v>
      </c>
      <c r="O3447" s="31"/>
      <c r="P3447" s="31"/>
      <c r="Q3447" s="30" t="s">
        <v>23223</v>
      </c>
      <c r="R3447" s="31" t="s">
        <v>93</v>
      </c>
      <c r="S3447" s="31" t="s">
        <v>842</v>
      </c>
      <c r="T3447" s="31" t="s">
        <v>23224</v>
      </c>
      <c r="U3447" s="31" t="s">
        <v>23225</v>
      </c>
      <c r="V3447" s="31"/>
      <c r="W3447" s="31"/>
      <c r="X3447" s="31"/>
      <c r="Y3447" s="31"/>
      <c r="Z3447" s="31"/>
    </row>
    <row r="3448" ht="22.5" customHeight="1">
      <c r="A3448" s="30" t="s">
        <v>23226</v>
      </c>
      <c r="B3448" s="31" t="s">
        <v>23227</v>
      </c>
      <c r="C3448" s="33"/>
      <c r="D3448" s="31" t="s">
        <v>23228</v>
      </c>
      <c r="E3448" s="31" t="s">
        <v>23229</v>
      </c>
      <c r="F3448" s="31" t="s">
        <v>23230</v>
      </c>
      <c r="G3448" s="31" t="s">
        <v>35</v>
      </c>
      <c r="H3448" s="31" t="s">
        <v>142</v>
      </c>
      <c r="I3448" s="31" t="s">
        <v>14000</v>
      </c>
      <c r="J3448" s="31" t="s">
        <v>84</v>
      </c>
      <c r="K3448" s="31" t="s">
        <v>107</v>
      </c>
      <c r="L3448" s="31" t="s">
        <v>280</v>
      </c>
      <c r="M3448" s="39" t="s">
        <v>227</v>
      </c>
      <c r="N3448" s="39" t="s">
        <v>228</v>
      </c>
      <c r="O3448" s="31"/>
      <c r="P3448" s="31" t="s">
        <v>586</v>
      </c>
      <c r="Q3448" s="31"/>
      <c r="R3448" s="31"/>
      <c r="S3448" s="31"/>
      <c r="T3448" s="31" t="s">
        <v>23231</v>
      </c>
      <c r="U3448" s="31" t="s">
        <v>23232</v>
      </c>
      <c r="V3448" s="31"/>
      <c r="W3448" s="31"/>
      <c r="X3448" s="31"/>
      <c r="Y3448" s="31"/>
      <c r="Z3448" s="31"/>
    </row>
    <row r="3449" ht="22.5" customHeight="1">
      <c r="A3449" s="30" t="s">
        <v>23233</v>
      </c>
      <c r="B3449" s="31" t="s">
        <v>23234</v>
      </c>
      <c r="C3449" s="33"/>
      <c r="D3449" s="31" t="s">
        <v>23235</v>
      </c>
      <c r="E3449" s="31" t="s">
        <v>23236</v>
      </c>
      <c r="F3449" s="31"/>
      <c r="G3449" s="31" t="s">
        <v>25</v>
      </c>
      <c r="H3449" s="31" t="s">
        <v>385</v>
      </c>
      <c r="I3449" s="31" t="s">
        <v>490</v>
      </c>
      <c r="J3449" s="31" t="s">
        <v>377</v>
      </c>
      <c r="K3449" s="31" t="s">
        <v>85</v>
      </c>
      <c r="L3449" s="31" t="s">
        <v>280</v>
      </c>
      <c r="M3449" s="31" t="s">
        <v>185</v>
      </c>
      <c r="N3449" s="31" t="s">
        <v>101</v>
      </c>
      <c r="O3449" s="31"/>
      <c r="P3449" s="31"/>
      <c r="Q3449" s="31"/>
      <c r="R3449" s="31"/>
      <c r="S3449" s="31"/>
      <c r="T3449" s="31" t="s">
        <v>14919</v>
      </c>
      <c r="U3449" s="31" t="s">
        <v>23237</v>
      </c>
      <c r="V3449" s="30" t="s">
        <v>23238</v>
      </c>
      <c r="W3449" s="31" t="s">
        <v>23239</v>
      </c>
      <c r="X3449" s="31"/>
      <c r="Y3449" s="31"/>
      <c r="Z3449" s="31"/>
    </row>
    <row r="3450" ht="22.5" customHeight="1">
      <c r="A3450" s="30" t="s">
        <v>23240</v>
      </c>
      <c r="B3450" s="31" t="s">
        <v>23241</v>
      </c>
      <c r="C3450" s="33"/>
      <c r="D3450" s="31" t="s">
        <v>23242</v>
      </c>
      <c r="E3450" s="31" t="s">
        <v>23243</v>
      </c>
      <c r="F3450" s="31" t="s">
        <v>23244</v>
      </c>
      <c r="G3450" s="31" t="s">
        <v>30</v>
      </c>
      <c r="H3450" s="31" t="s">
        <v>142</v>
      </c>
      <c r="I3450" s="31" t="s">
        <v>12005</v>
      </c>
      <c r="J3450" s="31" t="s">
        <v>84</v>
      </c>
      <c r="K3450" s="31" t="s">
        <v>85</v>
      </c>
      <c r="L3450" s="31" t="s">
        <v>226</v>
      </c>
      <c r="M3450" s="31" t="s">
        <v>41</v>
      </c>
      <c r="N3450" s="31" t="s">
        <v>120</v>
      </c>
      <c r="O3450" s="31"/>
      <c r="P3450" s="31"/>
      <c r="Q3450" s="31"/>
      <c r="R3450" s="31" t="s">
        <v>93</v>
      </c>
      <c r="S3450" s="31" t="s">
        <v>94</v>
      </c>
      <c r="T3450" s="31" t="s">
        <v>23245</v>
      </c>
      <c r="U3450" s="31" t="s">
        <v>23246</v>
      </c>
      <c r="V3450" s="31"/>
      <c r="W3450" s="31"/>
      <c r="X3450" s="31"/>
      <c r="Y3450" s="31"/>
      <c r="Z3450" s="31"/>
    </row>
    <row r="3451" ht="22.5" customHeight="1">
      <c r="A3451" s="30" t="s">
        <v>23247</v>
      </c>
      <c r="B3451" s="31" t="s">
        <v>23248</v>
      </c>
      <c r="C3451" s="33"/>
      <c r="D3451" s="31" t="s">
        <v>23249</v>
      </c>
      <c r="E3451" s="31" t="s">
        <v>23250</v>
      </c>
      <c r="F3451" s="31"/>
      <c r="G3451" s="31" t="s">
        <v>30</v>
      </c>
      <c r="H3451" s="31" t="s">
        <v>142</v>
      </c>
      <c r="I3451" s="31" t="s">
        <v>725</v>
      </c>
      <c r="J3451" s="31" t="s">
        <v>84</v>
      </c>
      <c r="K3451" s="31"/>
      <c r="L3451" s="31"/>
      <c r="M3451" s="31" t="s">
        <v>52</v>
      </c>
      <c r="N3451" s="31" t="s">
        <v>120</v>
      </c>
      <c r="O3451" s="31"/>
      <c r="P3451" s="31"/>
      <c r="Q3451" s="31"/>
      <c r="R3451" s="31"/>
      <c r="S3451" s="31"/>
      <c r="T3451" s="31" t="s">
        <v>23251</v>
      </c>
      <c r="U3451" s="31" t="s">
        <v>23252</v>
      </c>
      <c r="V3451" s="31"/>
      <c r="W3451" s="31"/>
      <c r="X3451" s="31"/>
      <c r="Y3451" s="31"/>
      <c r="Z3451" s="31"/>
    </row>
    <row r="3452" ht="22.5" customHeight="1">
      <c r="A3452" s="30" t="s">
        <v>23253</v>
      </c>
      <c r="B3452" s="31" t="s">
        <v>8077</v>
      </c>
      <c r="C3452" s="33"/>
      <c r="D3452" s="31" t="s">
        <v>23254</v>
      </c>
      <c r="E3452" s="31" t="s">
        <v>23255</v>
      </c>
      <c r="F3452" s="31" t="s">
        <v>23256</v>
      </c>
      <c r="G3452" s="31" t="s">
        <v>30</v>
      </c>
      <c r="H3452" s="31" t="s">
        <v>142</v>
      </c>
      <c r="I3452" s="31" t="s">
        <v>18134</v>
      </c>
      <c r="J3452" s="31" t="s">
        <v>84</v>
      </c>
      <c r="K3452" s="31" t="s">
        <v>173</v>
      </c>
      <c r="L3452" s="31" t="s">
        <v>226</v>
      </c>
      <c r="M3452" s="31" t="s">
        <v>52</v>
      </c>
      <c r="N3452" s="31" t="s">
        <v>144</v>
      </c>
      <c r="O3452" s="31" t="s">
        <v>23257</v>
      </c>
      <c r="P3452" s="31"/>
      <c r="Q3452" s="31"/>
      <c r="R3452" s="31" t="s">
        <v>93</v>
      </c>
      <c r="S3452" s="31" t="s">
        <v>231</v>
      </c>
      <c r="T3452" s="31" t="s">
        <v>23258</v>
      </c>
      <c r="U3452" s="31" t="s">
        <v>23259</v>
      </c>
      <c r="V3452" s="31"/>
      <c r="W3452" s="31"/>
      <c r="X3452" s="31"/>
      <c r="Y3452" s="31"/>
      <c r="Z3452" s="31"/>
    </row>
    <row r="3453" ht="22.5" customHeight="1">
      <c r="A3453" s="30" t="s">
        <v>23260</v>
      </c>
      <c r="B3453" s="31" t="s">
        <v>1478</v>
      </c>
      <c r="C3453" s="33"/>
      <c r="D3453" s="31" t="s">
        <v>23261</v>
      </c>
      <c r="E3453" s="31" t="s">
        <v>23262</v>
      </c>
      <c r="F3453" s="31" t="s">
        <v>23263</v>
      </c>
      <c r="G3453" s="31" t="s">
        <v>30</v>
      </c>
      <c r="H3453" s="31" t="s">
        <v>142</v>
      </c>
      <c r="I3453" s="31" t="s">
        <v>5598</v>
      </c>
      <c r="J3453" s="31" t="s">
        <v>84</v>
      </c>
      <c r="K3453" s="31" t="s">
        <v>173</v>
      </c>
      <c r="L3453" s="31" t="s">
        <v>280</v>
      </c>
      <c r="M3453" s="31" t="s">
        <v>52</v>
      </c>
      <c r="N3453" s="31" t="s">
        <v>144</v>
      </c>
      <c r="O3453" s="31"/>
      <c r="P3453" s="31"/>
      <c r="Q3453" s="31"/>
      <c r="R3453" s="31" t="s">
        <v>93</v>
      </c>
      <c r="S3453" s="31" t="s">
        <v>94</v>
      </c>
      <c r="T3453" s="31" t="s">
        <v>23264</v>
      </c>
      <c r="U3453" s="31" t="s">
        <v>23265</v>
      </c>
      <c r="V3453" s="31"/>
      <c r="W3453" s="31"/>
      <c r="X3453" s="31"/>
      <c r="Y3453" s="31"/>
      <c r="Z3453" s="31"/>
    </row>
    <row r="3454" ht="22.5" customHeight="1">
      <c r="A3454" s="30" t="s">
        <v>23266</v>
      </c>
      <c r="B3454" s="31" t="s">
        <v>23267</v>
      </c>
      <c r="C3454" s="33"/>
      <c r="D3454" s="31" t="s">
        <v>23268</v>
      </c>
      <c r="E3454" s="31" t="s">
        <v>23269</v>
      </c>
      <c r="F3454" s="31"/>
      <c r="G3454" s="31" t="s">
        <v>30</v>
      </c>
      <c r="H3454" s="31" t="s">
        <v>142</v>
      </c>
      <c r="I3454" s="31" t="s">
        <v>14796</v>
      </c>
      <c r="J3454" s="31" t="s">
        <v>84</v>
      </c>
      <c r="K3454" s="31"/>
      <c r="L3454" s="31"/>
      <c r="M3454" s="31" t="s">
        <v>41</v>
      </c>
      <c r="N3454" s="31" t="s">
        <v>144</v>
      </c>
      <c r="O3454" s="31"/>
      <c r="P3454" s="31"/>
      <c r="Q3454" s="31"/>
      <c r="R3454" s="31"/>
      <c r="S3454" s="31"/>
      <c r="T3454" s="31" t="s">
        <v>23270</v>
      </c>
      <c r="U3454" s="31" t="s">
        <v>23271</v>
      </c>
      <c r="V3454" s="31"/>
      <c r="W3454" s="31"/>
      <c r="X3454" s="31"/>
      <c r="Y3454" s="31"/>
      <c r="Z3454" s="31"/>
    </row>
    <row r="3455" ht="22.5" customHeight="1">
      <c r="A3455" s="30" t="s">
        <v>23272</v>
      </c>
      <c r="B3455" s="31" t="s">
        <v>1613</v>
      </c>
      <c r="C3455" s="32" t="s">
        <v>0</v>
      </c>
      <c r="D3455" s="31" t="s">
        <v>23273</v>
      </c>
      <c r="E3455" s="31" t="s">
        <v>23274</v>
      </c>
      <c r="F3455" s="31" t="s">
        <v>23275</v>
      </c>
      <c r="G3455" s="31" t="s">
        <v>30</v>
      </c>
      <c r="H3455" s="31" t="s">
        <v>142</v>
      </c>
      <c r="I3455" s="31" t="s">
        <v>264</v>
      </c>
      <c r="J3455" s="31" t="s">
        <v>84</v>
      </c>
      <c r="K3455" s="31" t="s">
        <v>85</v>
      </c>
      <c r="L3455" s="31" t="s">
        <v>226</v>
      </c>
      <c r="M3455" s="39" t="s">
        <v>227</v>
      </c>
      <c r="N3455" s="39" t="s">
        <v>228</v>
      </c>
      <c r="O3455" s="31"/>
      <c r="P3455" s="31"/>
      <c r="Q3455" s="31"/>
      <c r="R3455" s="31" t="s">
        <v>93</v>
      </c>
      <c r="S3455" s="31" t="s">
        <v>94</v>
      </c>
      <c r="T3455" s="31" t="s">
        <v>23276</v>
      </c>
      <c r="U3455" s="31" t="s">
        <v>23277</v>
      </c>
      <c r="V3455" s="31"/>
      <c r="W3455" s="31"/>
      <c r="X3455" s="31"/>
      <c r="Y3455" s="31"/>
      <c r="Z3455" s="31"/>
    </row>
    <row r="3456" ht="22.5" customHeight="1">
      <c r="A3456" s="30" t="s">
        <v>23278</v>
      </c>
      <c r="B3456" s="31" t="s">
        <v>3464</v>
      </c>
      <c r="C3456" s="33"/>
      <c r="D3456" s="31" t="s">
        <v>23279</v>
      </c>
      <c r="E3456" s="31" t="s">
        <v>23280</v>
      </c>
      <c r="F3456" s="31" t="s">
        <v>23281</v>
      </c>
      <c r="G3456" s="31" t="s">
        <v>30</v>
      </c>
      <c r="H3456" s="31" t="s">
        <v>142</v>
      </c>
      <c r="I3456" s="31" t="s">
        <v>143</v>
      </c>
      <c r="J3456" s="31" t="s">
        <v>84</v>
      </c>
      <c r="K3456" s="31" t="s">
        <v>85</v>
      </c>
      <c r="L3456" s="31" t="s">
        <v>86</v>
      </c>
      <c r="M3456" s="31" t="s">
        <v>101</v>
      </c>
      <c r="N3456" s="31" t="s">
        <v>155</v>
      </c>
      <c r="O3456" s="31"/>
      <c r="P3456" s="31" t="s">
        <v>9096</v>
      </c>
      <c r="Q3456" s="31"/>
      <c r="R3456" s="31"/>
      <c r="S3456" s="31"/>
      <c r="T3456" s="31" t="s">
        <v>23282</v>
      </c>
      <c r="U3456" s="31" t="s">
        <v>23283</v>
      </c>
      <c r="V3456" s="31"/>
      <c r="W3456" s="31"/>
      <c r="X3456" s="31"/>
      <c r="Y3456" s="31"/>
      <c r="Z3456" s="31"/>
    </row>
    <row r="3457" ht="22.5" customHeight="1">
      <c r="A3457" s="30" t="s">
        <v>23284</v>
      </c>
      <c r="B3457" s="31" t="s">
        <v>4271</v>
      </c>
      <c r="C3457" s="33"/>
      <c r="D3457" s="31" t="s">
        <v>23285</v>
      </c>
      <c r="E3457" s="31" t="s">
        <v>23286</v>
      </c>
      <c r="F3457" s="31" t="s">
        <v>23287</v>
      </c>
      <c r="G3457" s="31" t="s">
        <v>30</v>
      </c>
      <c r="H3457" s="31" t="s">
        <v>142</v>
      </c>
      <c r="I3457" s="31" t="s">
        <v>839</v>
      </c>
      <c r="J3457" s="31" t="s">
        <v>84</v>
      </c>
      <c r="K3457" s="31" t="s">
        <v>173</v>
      </c>
      <c r="L3457" s="31" t="s">
        <v>280</v>
      </c>
      <c r="M3457" s="31" t="s">
        <v>101</v>
      </c>
      <c r="N3457" s="31" t="s">
        <v>155</v>
      </c>
      <c r="O3457" s="31"/>
      <c r="P3457" s="31"/>
      <c r="Q3457" s="31"/>
      <c r="R3457" s="31" t="s">
        <v>93</v>
      </c>
      <c r="S3457" s="31" t="s">
        <v>94</v>
      </c>
      <c r="T3457" s="31" t="s">
        <v>23288</v>
      </c>
      <c r="U3457" s="31" t="s">
        <v>23289</v>
      </c>
      <c r="V3457" s="31"/>
      <c r="W3457" s="31"/>
      <c r="X3457" s="31"/>
      <c r="Y3457" s="31"/>
      <c r="Z3457" s="31"/>
    </row>
    <row r="3458" ht="22.5" customHeight="1">
      <c r="A3458" s="30" t="s">
        <v>23290</v>
      </c>
      <c r="B3458" s="31" t="s">
        <v>4575</v>
      </c>
      <c r="C3458" s="33"/>
      <c r="D3458" s="31" t="s">
        <v>23291</v>
      </c>
      <c r="E3458" s="31" t="s">
        <v>23292</v>
      </c>
      <c r="F3458" s="30" t="s">
        <v>23293</v>
      </c>
      <c r="G3458" s="31" t="s">
        <v>30</v>
      </c>
      <c r="H3458" s="31" t="s">
        <v>142</v>
      </c>
      <c r="I3458" s="31" t="s">
        <v>9614</v>
      </c>
      <c r="J3458" s="31" t="s">
        <v>84</v>
      </c>
      <c r="K3458" s="31" t="s">
        <v>85</v>
      </c>
      <c r="L3458" s="31" t="s">
        <v>226</v>
      </c>
      <c r="M3458" s="31" t="s">
        <v>52</v>
      </c>
      <c r="N3458" s="31" t="s">
        <v>144</v>
      </c>
      <c r="O3458" s="31"/>
      <c r="P3458" s="31" t="s">
        <v>1208</v>
      </c>
      <c r="Q3458" s="31"/>
      <c r="R3458" s="31" t="s">
        <v>93</v>
      </c>
      <c r="S3458" s="31" t="s">
        <v>94</v>
      </c>
      <c r="T3458" s="31" t="s">
        <v>23294</v>
      </c>
      <c r="U3458" s="31" t="s">
        <v>23295</v>
      </c>
      <c r="V3458" s="30" t="s">
        <v>23296</v>
      </c>
      <c r="W3458" s="31"/>
      <c r="X3458" s="31"/>
      <c r="Y3458" s="31"/>
      <c r="Z3458" s="31"/>
    </row>
    <row r="3459" ht="22.5" customHeight="1">
      <c r="A3459" s="30" t="s">
        <v>23297</v>
      </c>
      <c r="B3459" s="31" t="s">
        <v>138</v>
      </c>
      <c r="C3459" s="33"/>
      <c r="D3459" s="31" t="s">
        <v>23298</v>
      </c>
      <c r="E3459" s="31" t="s">
        <v>23299</v>
      </c>
      <c r="F3459" s="31" t="s">
        <v>23300</v>
      </c>
      <c r="G3459" s="31" t="s">
        <v>30</v>
      </c>
      <c r="H3459" s="31" t="s">
        <v>142</v>
      </c>
      <c r="I3459" s="31" t="s">
        <v>877</v>
      </c>
      <c r="J3459" s="31" t="s">
        <v>84</v>
      </c>
      <c r="K3459" s="31" t="s">
        <v>85</v>
      </c>
      <c r="L3459" s="31" t="s">
        <v>86</v>
      </c>
      <c r="M3459" s="31" t="s">
        <v>108</v>
      </c>
      <c r="N3459" s="31" t="s">
        <v>101</v>
      </c>
      <c r="O3459" s="31"/>
      <c r="P3459" s="31"/>
      <c r="Q3459" s="31"/>
      <c r="R3459" s="31" t="s">
        <v>93</v>
      </c>
      <c r="S3459" s="31" t="s">
        <v>94</v>
      </c>
      <c r="T3459" s="31" t="s">
        <v>23301</v>
      </c>
      <c r="U3459" s="31" t="s">
        <v>23302</v>
      </c>
      <c r="V3459" s="31"/>
      <c r="W3459" s="31"/>
      <c r="X3459" s="31"/>
      <c r="Y3459" s="31"/>
      <c r="Z3459" s="31"/>
    </row>
    <row r="3460" ht="22.5" customHeight="1">
      <c r="A3460" s="30" t="s">
        <v>23303</v>
      </c>
      <c r="B3460" s="31" t="s">
        <v>23304</v>
      </c>
      <c r="C3460" s="33"/>
      <c r="D3460" s="31" t="s">
        <v>23305</v>
      </c>
      <c r="E3460" s="31" t="s">
        <v>23306</v>
      </c>
      <c r="F3460" s="31"/>
      <c r="G3460" s="31" t="s">
        <v>35</v>
      </c>
      <c r="H3460" s="31" t="s">
        <v>142</v>
      </c>
      <c r="I3460" s="31"/>
      <c r="J3460" s="31"/>
      <c r="K3460" s="31"/>
      <c r="L3460" s="31"/>
      <c r="M3460" s="31"/>
      <c r="N3460" s="31"/>
      <c r="O3460" s="31"/>
      <c r="P3460" s="31"/>
      <c r="Q3460" s="31"/>
      <c r="R3460" s="31"/>
      <c r="S3460" s="31"/>
      <c r="T3460" s="31" t="s">
        <v>23307</v>
      </c>
      <c r="U3460" s="31" t="s">
        <v>23308</v>
      </c>
      <c r="V3460" s="31"/>
      <c r="W3460" s="31"/>
      <c r="X3460" s="31"/>
      <c r="Y3460" s="31"/>
      <c r="Z3460" s="31"/>
    </row>
    <row r="3461" ht="22.5" customHeight="1">
      <c r="A3461" s="30" t="s">
        <v>23309</v>
      </c>
      <c r="B3461" s="31" t="s">
        <v>23310</v>
      </c>
      <c r="C3461" s="33"/>
      <c r="D3461" s="31" t="s">
        <v>23311</v>
      </c>
      <c r="E3461" s="31" t="s">
        <v>23312</v>
      </c>
      <c r="F3461" s="31"/>
      <c r="G3461" s="31" t="s">
        <v>25</v>
      </c>
      <c r="H3461" s="31" t="s">
        <v>142</v>
      </c>
      <c r="I3461" s="31" t="s">
        <v>8739</v>
      </c>
      <c r="J3461" s="31" t="s">
        <v>84</v>
      </c>
      <c r="K3461" s="31"/>
      <c r="L3461" s="31"/>
      <c r="M3461" s="31" t="s">
        <v>152</v>
      </c>
      <c r="N3461" s="31" t="s">
        <v>153</v>
      </c>
      <c r="O3461" s="31"/>
      <c r="P3461" s="31"/>
      <c r="Q3461" s="31"/>
      <c r="R3461" s="31"/>
      <c r="S3461" s="31"/>
      <c r="T3461" s="31" t="s">
        <v>23313</v>
      </c>
      <c r="U3461" s="31" t="s">
        <v>23314</v>
      </c>
      <c r="V3461" s="31"/>
      <c r="W3461" s="31"/>
      <c r="X3461" s="31"/>
      <c r="Y3461" s="31"/>
      <c r="Z3461" s="31"/>
    </row>
    <row r="3462" ht="22.5" customHeight="1">
      <c r="A3462" s="30" t="s">
        <v>23315</v>
      </c>
      <c r="B3462" s="31" t="s">
        <v>23316</v>
      </c>
      <c r="C3462" s="33"/>
      <c r="D3462" s="31" t="s">
        <v>23317</v>
      </c>
      <c r="E3462" s="31" t="s">
        <v>23318</v>
      </c>
      <c r="F3462" s="31"/>
      <c r="G3462" s="31" t="s">
        <v>1557</v>
      </c>
      <c r="H3462" s="31" t="s">
        <v>142</v>
      </c>
      <c r="I3462" s="31"/>
      <c r="J3462" s="31"/>
      <c r="K3462" s="31"/>
      <c r="L3462" s="31"/>
      <c r="M3462" s="31"/>
      <c r="N3462" s="31"/>
      <c r="O3462" s="31"/>
      <c r="P3462" s="31"/>
      <c r="Q3462" s="31"/>
      <c r="R3462" s="31"/>
      <c r="S3462" s="31"/>
      <c r="T3462" s="31" t="s">
        <v>23319</v>
      </c>
      <c r="U3462" s="31" t="s">
        <v>23320</v>
      </c>
      <c r="V3462" s="31"/>
      <c r="W3462" s="31"/>
      <c r="X3462" s="31"/>
      <c r="Y3462" s="31"/>
      <c r="Z3462" s="31"/>
    </row>
    <row r="3463" ht="22.5" customHeight="1">
      <c r="A3463" s="30" t="s">
        <v>23321</v>
      </c>
      <c r="B3463" s="31" t="s">
        <v>23322</v>
      </c>
      <c r="C3463" s="33"/>
      <c r="D3463" s="31" t="s">
        <v>23323</v>
      </c>
      <c r="E3463" s="31" t="s">
        <v>23324</v>
      </c>
      <c r="F3463" s="31" t="s">
        <v>23325</v>
      </c>
      <c r="G3463" s="31" t="s">
        <v>25</v>
      </c>
      <c r="H3463" s="31" t="s">
        <v>142</v>
      </c>
      <c r="I3463" s="31" t="s">
        <v>750</v>
      </c>
      <c r="J3463" s="31" t="s">
        <v>84</v>
      </c>
      <c r="K3463" s="31" t="s">
        <v>85</v>
      </c>
      <c r="L3463" s="31" t="s">
        <v>280</v>
      </c>
      <c r="M3463" s="31" t="s">
        <v>542</v>
      </c>
      <c r="N3463" s="31" t="s">
        <v>210</v>
      </c>
      <c r="O3463" s="31"/>
      <c r="P3463" s="31"/>
      <c r="Q3463" s="31"/>
      <c r="R3463" s="31" t="s">
        <v>93</v>
      </c>
      <c r="S3463" s="31" t="s">
        <v>94</v>
      </c>
      <c r="T3463" s="31" t="s">
        <v>23326</v>
      </c>
      <c r="U3463" s="31" t="s">
        <v>23327</v>
      </c>
      <c r="V3463" s="31"/>
      <c r="W3463" s="31"/>
      <c r="X3463" s="31"/>
      <c r="Y3463" s="31"/>
      <c r="Z3463" s="31"/>
    </row>
    <row r="3464" ht="22.5" customHeight="1">
      <c r="A3464" s="30" t="s">
        <v>23328</v>
      </c>
      <c r="B3464" s="31" t="s">
        <v>23329</v>
      </c>
      <c r="C3464" s="33"/>
      <c r="D3464" s="31" t="s">
        <v>23330</v>
      </c>
      <c r="E3464" s="31" t="s">
        <v>23331</v>
      </c>
      <c r="F3464" s="31"/>
      <c r="G3464" s="31" t="s">
        <v>35</v>
      </c>
      <c r="H3464" s="31" t="s">
        <v>142</v>
      </c>
      <c r="I3464" s="31" t="s">
        <v>925</v>
      </c>
      <c r="J3464" s="31" t="s">
        <v>84</v>
      </c>
      <c r="K3464" s="31" t="s">
        <v>173</v>
      </c>
      <c r="L3464" s="31"/>
      <c r="M3464" s="31" t="s">
        <v>41</v>
      </c>
      <c r="N3464" s="31" t="s">
        <v>108</v>
      </c>
      <c r="O3464" s="31"/>
      <c r="P3464" s="31"/>
      <c r="Q3464" s="31"/>
      <c r="R3464" s="31"/>
      <c r="S3464" s="31"/>
      <c r="T3464" s="31" t="s">
        <v>23332</v>
      </c>
      <c r="U3464" s="31" t="s">
        <v>23333</v>
      </c>
      <c r="V3464" s="31"/>
      <c r="W3464" s="31"/>
      <c r="X3464" s="31"/>
      <c r="Y3464" s="31"/>
      <c r="Z3464" s="31"/>
    </row>
    <row r="3465" ht="22.5" customHeight="1">
      <c r="A3465" s="30" t="s">
        <v>23334</v>
      </c>
      <c r="B3465" s="31" t="s">
        <v>23335</v>
      </c>
      <c r="C3465" s="33"/>
      <c r="D3465" s="31" t="s">
        <v>23336</v>
      </c>
      <c r="E3465" s="31" t="s">
        <v>23337</v>
      </c>
      <c r="F3465" s="31"/>
      <c r="G3465" s="31" t="s">
        <v>30</v>
      </c>
      <c r="H3465" s="31" t="s">
        <v>142</v>
      </c>
      <c r="I3465" s="31"/>
      <c r="J3465" s="31"/>
      <c r="K3465" s="31"/>
      <c r="L3465" s="31"/>
      <c r="M3465" s="31"/>
      <c r="N3465" s="31"/>
      <c r="O3465" s="31"/>
      <c r="P3465" s="31"/>
      <c r="Q3465" s="31"/>
      <c r="R3465" s="31"/>
      <c r="S3465" s="31"/>
      <c r="T3465" s="31" t="s">
        <v>23338</v>
      </c>
      <c r="U3465" s="31" t="s">
        <v>23339</v>
      </c>
      <c r="V3465" s="31"/>
      <c r="W3465" s="31"/>
      <c r="X3465" s="31"/>
      <c r="Y3465" s="31"/>
      <c r="Z3465" s="31"/>
    </row>
    <row r="3466" ht="22.5" customHeight="1">
      <c r="A3466" s="30" t="s">
        <v>23340</v>
      </c>
      <c r="B3466" s="31" t="s">
        <v>23341</v>
      </c>
      <c r="C3466" s="33"/>
      <c r="D3466" s="31" t="s">
        <v>23342</v>
      </c>
      <c r="E3466" s="31" t="s">
        <v>23343</v>
      </c>
      <c r="F3466" s="31" t="s">
        <v>23344</v>
      </c>
      <c r="G3466" s="31" t="s">
        <v>30</v>
      </c>
      <c r="H3466" s="31" t="s">
        <v>142</v>
      </c>
      <c r="I3466" s="31" t="s">
        <v>1242</v>
      </c>
      <c r="J3466" s="31" t="s">
        <v>84</v>
      </c>
      <c r="K3466" s="31" t="s">
        <v>85</v>
      </c>
      <c r="L3466" s="31" t="s">
        <v>86</v>
      </c>
      <c r="M3466" s="31" t="s">
        <v>153</v>
      </c>
      <c r="N3466" s="31" t="s">
        <v>576</v>
      </c>
      <c r="O3466" s="31"/>
      <c r="P3466" s="31"/>
      <c r="Q3466" s="31"/>
      <c r="R3466" s="31" t="s">
        <v>93</v>
      </c>
      <c r="S3466" s="31" t="s">
        <v>94</v>
      </c>
      <c r="T3466" s="31" t="s">
        <v>23345</v>
      </c>
      <c r="U3466" s="31" t="s">
        <v>23346</v>
      </c>
      <c r="V3466" s="31"/>
      <c r="W3466" s="31"/>
      <c r="X3466" s="31"/>
      <c r="Y3466" s="31"/>
      <c r="Z3466" s="31"/>
    </row>
    <row r="3467" ht="22.5" customHeight="1">
      <c r="A3467" s="30" t="s">
        <v>23347</v>
      </c>
      <c r="B3467" s="39" t="s">
        <v>2004</v>
      </c>
      <c r="C3467" s="32" t="s">
        <v>1</v>
      </c>
      <c r="D3467" s="31" t="s">
        <v>23348</v>
      </c>
      <c r="E3467" s="31" t="s">
        <v>23349</v>
      </c>
      <c r="F3467" s="31" t="s">
        <v>23350</v>
      </c>
      <c r="G3467" s="31" t="s">
        <v>30</v>
      </c>
      <c r="H3467" s="31" t="s">
        <v>142</v>
      </c>
      <c r="I3467" s="31" t="s">
        <v>725</v>
      </c>
      <c r="J3467" s="31" t="s">
        <v>84</v>
      </c>
      <c r="K3467" s="31" t="s">
        <v>85</v>
      </c>
      <c r="L3467" s="31" t="s">
        <v>280</v>
      </c>
      <c r="M3467" s="31" t="s">
        <v>41</v>
      </c>
      <c r="N3467" s="31" t="s">
        <v>120</v>
      </c>
      <c r="O3467" s="31" t="s">
        <v>23351</v>
      </c>
      <c r="P3467" s="31" t="s">
        <v>399</v>
      </c>
      <c r="Q3467" s="31"/>
      <c r="R3467" s="31" t="s">
        <v>93</v>
      </c>
      <c r="S3467" s="31" t="s">
        <v>946</v>
      </c>
      <c r="T3467" s="31" t="s">
        <v>23352</v>
      </c>
      <c r="U3467" s="31" t="s">
        <v>23353</v>
      </c>
      <c r="V3467" s="31"/>
      <c r="W3467" s="31"/>
      <c r="X3467" s="31"/>
      <c r="Y3467" s="31"/>
      <c r="Z3467" s="31"/>
    </row>
    <row r="3468" ht="22.5" customHeight="1">
      <c r="A3468" s="30" t="s">
        <v>23354</v>
      </c>
      <c r="B3468" s="39" t="s">
        <v>2004</v>
      </c>
      <c r="C3468" s="33"/>
      <c r="D3468" s="31" t="s">
        <v>23355</v>
      </c>
      <c r="E3468" s="31" t="s">
        <v>23356</v>
      </c>
      <c r="F3468" s="31"/>
      <c r="G3468" s="31" t="s">
        <v>30</v>
      </c>
      <c r="H3468" s="31" t="s">
        <v>129</v>
      </c>
      <c r="I3468" s="31" t="s">
        <v>725</v>
      </c>
      <c r="J3468" s="31" t="s">
        <v>84</v>
      </c>
      <c r="K3468" s="31" t="s">
        <v>85</v>
      </c>
      <c r="L3468" s="31" t="s">
        <v>280</v>
      </c>
      <c r="M3468" s="31" t="s">
        <v>41</v>
      </c>
      <c r="N3468" s="31" t="s">
        <v>120</v>
      </c>
      <c r="O3468" s="31"/>
      <c r="P3468" s="31" t="s">
        <v>399</v>
      </c>
      <c r="Q3468" s="31"/>
      <c r="R3468" s="31"/>
      <c r="S3468" s="31" t="s">
        <v>133</v>
      </c>
      <c r="T3468" s="31" t="s">
        <v>23357</v>
      </c>
      <c r="U3468" s="31" t="s">
        <v>23353</v>
      </c>
      <c r="V3468" s="30" t="s">
        <v>23358</v>
      </c>
      <c r="W3468" s="31"/>
      <c r="X3468" s="31"/>
      <c r="Y3468" s="31"/>
      <c r="Z3468" s="31"/>
    </row>
    <row r="3469" ht="22.5" customHeight="1">
      <c r="A3469" s="30" t="s">
        <v>23359</v>
      </c>
      <c r="B3469" s="39" t="s">
        <v>5706</v>
      </c>
      <c r="C3469" s="33"/>
      <c r="D3469" s="31" t="s">
        <v>23360</v>
      </c>
      <c r="E3469" s="31" t="s">
        <v>23361</v>
      </c>
      <c r="F3469" s="31" t="s">
        <v>23362</v>
      </c>
      <c r="G3469" s="31" t="s">
        <v>30</v>
      </c>
      <c r="H3469" s="31" t="s">
        <v>142</v>
      </c>
      <c r="I3469" s="31" t="s">
        <v>183</v>
      </c>
      <c r="J3469" s="31" t="s">
        <v>84</v>
      </c>
      <c r="K3469" s="31" t="s">
        <v>107</v>
      </c>
      <c r="L3469" s="31" t="s">
        <v>280</v>
      </c>
      <c r="M3469" s="31" t="s">
        <v>185</v>
      </c>
      <c r="N3469" s="31" t="s">
        <v>41</v>
      </c>
      <c r="O3469" s="31"/>
      <c r="P3469" s="31" t="s">
        <v>186</v>
      </c>
      <c r="Q3469" s="30" t="s">
        <v>23363</v>
      </c>
      <c r="R3469" s="31" t="s">
        <v>93</v>
      </c>
      <c r="S3469" s="31" t="s">
        <v>2629</v>
      </c>
      <c r="T3469" s="31" t="s">
        <v>23364</v>
      </c>
      <c r="U3469" s="31" t="s">
        <v>23353</v>
      </c>
      <c r="V3469" s="30" t="s">
        <v>23365</v>
      </c>
      <c r="W3469" s="31"/>
      <c r="X3469" s="31"/>
      <c r="Y3469" s="31"/>
      <c r="Z3469" s="31"/>
    </row>
    <row r="3470" ht="22.5" customHeight="1">
      <c r="A3470" s="30" t="s">
        <v>23366</v>
      </c>
      <c r="B3470" s="31" t="s">
        <v>23367</v>
      </c>
      <c r="C3470" s="32" t="s">
        <v>0</v>
      </c>
      <c r="D3470" s="31" t="s">
        <v>23368</v>
      </c>
      <c r="E3470" s="31" t="s">
        <v>23369</v>
      </c>
      <c r="F3470" s="31"/>
      <c r="G3470" s="31" t="s">
        <v>35</v>
      </c>
      <c r="H3470" s="31" t="s">
        <v>142</v>
      </c>
      <c r="I3470" s="31" t="s">
        <v>4245</v>
      </c>
      <c r="J3470" s="31" t="s">
        <v>84</v>
      </c>
      <c r="K3470" s="31"/>
      <c r="L3470" s="31"/>
      <c r="M3470" s="31" t="s">
        <v>88</v>
      </c>
      <c r="N3470" s="31" t="s">
        <v>89</v>
      </c>
      <c r="O3470" s="31"/>
      <c r="P3470" s="31"/>
      <c r="Q3470" s="31"/>
      <c r="R3470" s="31"/>
      <c r="S3470" s="31"/>
      <c r="T3470" s="31" t="s">
        <v>23370</v>
      </c>
      <c r="U3470" s="31" t="s">
        <v>23371</v>
      </c>
      <c r="V3470" s="31"/>
      <c r="W3470" s="31"/>
      <c r="X3470" s="31"/>
      <c r="Y3470" s="31"/>
      <c r="Z3470" s="31"/>
    </row>
    <row r="3471" ht="22.5" customHeight="1">
      <c r="A3471" s="30" t="s">
        <v>23372</v>
      </c>
      <c r="B3471" s="31" t="s">
        <v>23373</v>
      </c>
      <c r="C3471" s="33"/>
      <c r="D3471" s="31" t="s">
        <v>23374</v>
      </c>
      <c r="E3471" s="31" t="s">
        <v>23375</v>
      </c>
      <c r="F3471" s="31" t="s">
        <v>23376</v>
      </c>
      <c r="G3471" s="31" t="s">
        <v>23</v>
      </c>
      <c r="H3471" s="31" t="s">
        <v>142</v>
      </c>
      <c r="I3471" s="31" t="s">
        <v>1699</v>
      </c>
      <c r="J3471" s="31" t="s">
        <v>84</v>
      </c>
      <c r="K3471" s="31" t="s">
        <v>173</v>
      </c>
      <c r="L3471" s="31" t="s">
        <v>86</v>
      </c>
      <c r="M3471" s="31" t="s">
        <v>88</v>
      </c>
      <c r="N3471" s="31" t="s">
        <v>89</v>
      </c>
      <c r="O3471" s="31"/>
      <c r="P3471" s="31" t="s">
        <v>230</v>
      </c>
      <c r="Q3471" s="31"/>
      <c r="R3471" s="31" t="s">
        <v>93</v>
      </c>
      <c r="S3471" s="31" t="s">
        <v>94</v>
      </c>
      <c r="T3471" s="31" t="s">
        <v>23377</v>
      </c>
      <c r="U3471" s="31" t="s">
        <v>23378</v>
      </c>
      <c r="V3471" s="30" t="s">
        <v>23379</v>
      </c>
      <c r="W3471" s="31"/>
      <c r="X3471" s="31"/>
      <c r="Y3471" s="31"/>
      <c r="Z3471" s="31"/>
    </row>
    <row r="3472" ht="22.5" customHeight="1">
      <c r="A3472" s="30" t="s">
        <v>23380</v>
      </c>
      <c r="B3472" s="31" t="s">
        <v>23381</v>
      </c>
      <c r="C3472" s="33"/>
      <c r="D3472" s="31" t="s">
        <v>23382</v>
      </c>
      <c r="E3472" s="31" t="s">
        <v>23383</v>
      </c>
      <c r="F3472" s="31" t="s">
        <v>23384</v>
      </c>
      <c r="G3472" s="31" t="s">
        <v>162</v>
      </c>
      <c r="H3472" s="31" t="s">
        <v>142</v>
      </c>
      <c r="I3472" s="31" t="s">
        <v>2689</v>
      </c>
      <c r="J3472" s="31" t="s">
        <v>84</v>
      </c>
      <c r="K3472" s="31" t="s">
        <v>173</v>
      </c>
      <c r="L3472" s="31" t="s">
        <v>226</v>
      </c>
      <c r="M3472" s="31" t="s">
        <v>88</v>
      </c>
      <c r="N3472" s="31" t="s">
        <v>89</v>
      </c>
      <c r="O3472" s="31"/>
      <c r="P3472" s="31" t="s">
        <v>2755</v>
      </c>
      <c r="Q3472" s="31"/>
      <c r="R3472" s="31" t="s">
        <v>93</v>
      </c>
      <c r="S3472" s="31" t="s">
        <v>94</v>
      </c>
      <c r="T3472" s="31" t="s">
        <v>23385</v>
      </c>
      <c r="U3472" s="31" t="s">
        <v>23386</v>
      </c>
      <c r="V3472" s="30" t="s">
        <v>23387</v>
      </c>
      <c r="W3472" s="31"/>
      <c r="X3472" s="31"/>
      <c r="Y3472" s="31"/>
      <c r="Z3472" s="31"/>
    </row>
    <row r="3473" ht="22.5" customHeight="1">
      <c r="A3473" s="30" t="s">
        <v>23388</v>
      </c>
      <c r="B3473" s="31" t="s">
        <v>23389</v>
      </c>
      <c r="C3473" s="33"/>
      <c r="D3473" s="31" t="s">
        <v>23390</v>
      </c>
      <c r="E3473" s="31" t="s">
        <v>23391</v>
      </c>
      <c r="F3473" s="31"/>
      <c r="G3473" s="31" t="s">
        <v>25</v>
      </c>
      <c r="H3473" s="31" t="s">
        <v>142</v>
      </c>
      <c r="I3473" s="31" t="s">
        <v>2689</v>
      </c>
      <c r="J3473" s="31" t="s">
        <v>84</v>
      </c>
      <c r="K3473" s="31"/>
      <c r="L3473" s="31"/>
      <c r="M3473" s="31" t="s">
        <v>88</v>
      </c>
      <c r="N3473" s="31" t="s">
        <v>89</v>
      </c>
      <c r="O3473" s="31"/>
      <c r="P3473" s="31"/>
      <c r="Q3473" s="31"/>
      <c r="R3473" s="31"/>
      <c r="S3473" s="31"/>
      <c r="T3473" s="31" t="s">
        <v>23392</v>
      </c>
      <c r="U3473" s="31" t="s">
        <v>23393</v>
      </c>
      <c r="V3473" s="31"/>
      <c r="W3473" s="31"/>
      <c r="X3473" s="31"/>
      <c r="Y3473" s="31"/>
      <c r="Z3473" s="31"/>
    </row>
    <row r="3474" ht="22.5" customHeight="1">
      <c r="A3474" s="30" t="s">
        <v>23394</v>
      </c>
      <c r="B3474" s="31" t="s">
        <v>23395</v>
      </c>
      <c r="C3474" s="33"/>
      <c r="D3474" s="31" t="s">
        <v>23396</v>
      </c>
      <c r="E3474" s="31" t="s">
        <v>23397</v>
      </c>
      <c r="F3474" s="31" t="s">
        <v>23398</v>
      </c>
      <c r="G3474" s="31" t="s">
        <v>29</v>
      </c>
      <c r="H3474" s="31" t="s">
        <v>142</v>
      </c>
      <c r="I3474" s="31" t="s">
        <v>1573</v>
      </c>
      <c r="J3474" s="31"/>
      <c r="K3474" s="31" t="s">
        <v>173</v>
      </c>
      <c r="L3474" s="31" t="s">
        <v>86</v>
      </c>
      <c r="M3474" s="31" t="s">
        <v>41</v>
      </c>
      <c r="N3474" s="31" t="s">
        <v>120</v>
      </c>
      <c r="O3474" s="31"/>
      <c r="P3474" s="31" t="s">
        <v>503</v>
      </c>
      <c r="Q3474" s="31"/>
      <c r="R3474" s="31"/>
      <c r="S3474" s="31" t="s">
        <v>514</v>
      </c>
      <c r="T3474" s="31"/>
      <c r="U3474" s="31" t="s">
        <v>23399</v>
      </c>
      <c r="V3474" s="31"/>
      <c r="W3474" s="31"/>
      <c r="X3474" s="31"/>
      <c r="Y3474" s="31"/>
      <c r="Z3474" s="31"/>
    </row>
    <row r="3475" ht="22.5" customHeight="1">
      <c r="A3475" s="30" t="s">
        <v>23400</v>
      </c>
      <c r="B3475" s="31" t="s">
        <v>10239</v>
      </c>
      <c r="C3475" s="33"/>
      <c r="D3475" s="31" t="s">
        <v>23401</v>
      </c>
      <c r="E3475" s="31" t="s">
        <v>23402</v>
      </c>
      <c r="F3475" s="31" t="s">
        <v>23403</v>
      </c>
      <c r="G3475" s="31" t="s">
        <v>42</v>
      </c>
      <c r="H3475" s="31" t="s">
        <v>142</v>
      </c>
      <c r="I3475" s="31" t="s">
        <v>465</v>
      </c>
      <c r="J3475" s="31" t="s">
        <v>84</v>
      </c>
      <c r="K3475" s="31" t="s">
        <v>107</v>
      </c>
      <c r="L3475" s="31" t="s">
        <v>86</v>
      </c>
      <c r="M3475" s="31" t="s">
        <v>108</v>
      </c>
      <c r="N3475" s="31" t="s">
        <v>101</v>
      </c>
      <c r="O3475" s="31" t="s">
        <v>23404</v>
      </c>
      <c r="P3475" s="31" t="s">
        <v>3013</v>
      </c>
      <c r="Q3475" s="31"/>
      <c r="R3475" s="31" t="s">
        <v>93</v>
      </c>
      <c r="S3475" s="31" t="s">
        <v>231</v>
      </c>
      <c r="T3475" s="31" t="s">
        <v>23405</v>
      </c>
      <c r="U3475" s="31" t="s">
        <v>23406</v>
      </c>
      <c r="V3475" s="31"/>
      <c r="W3475" s="31"/>
      <c r="X3475" s="31"/>
      <c r="Y3475" s="31"/>
      <c r="Z3475" s="31"/>
    </row>
    <row r="3476" ht="22.5" customHeight="1">
      <c r="A3476" s="30" t="s">
        <v>23407</v>
      </c>
      <c r="B3476" s="31" t="s">
        <v>10287</v>
      </c>
      <c r="C3476" s="33"/>
      <c r="D3476" s="31" t="s">
        <v>23408</v>
      </c>
      <c r="E3476" s="31" t="s">
        <v>23409</v>
      </c>
      <c r="F3476" s="31" t="s">
        <v>23410</v>
      </c>
      <c r="G3476" s="31" t="s">
        <v>42</v>
      </c>
      <c r="H3476" s="31" t="s">
        <v>142</v>
      </c>
      <c r="I3476" s="31" t="s">
        <v>850</v>
      </c>
      <c r="J3476" s="31" t="s">
        <v>84</v>
      </c>
      <c r="K3476" s="31" t="s">
        <v>107</v>
      </c>
      <c r="L3476" s="31" t="s">
        <v>654</v>
      </c>
      <c r="M3476" s="31" t="s">
        <v>101</v>
      </c>
      <c r="N3476" s="39" t="s">
        <v>227</v>
      </c>
      <c r="O3476" s="31"/>
      <c r="P3476" s="31" t="s">
        <v>559</v>
      </c>
      <c r="Q3476" s="31"/>
      <c r="R3476" s="31" t="s">
        <v>93</v>
      </c>
      <c r="S3476" s="31" t="s">
        <v>815</v>
      </c>
      <c r="T3476" s="31" t="s">
        <v>23411</v>
      </c>
      <c r="U3476" s="31" t="s">
        <v>23412</v>
      </c>
      <c r="V3476" s="30" t="s">
        <v>23413</v>
      </c>
      <c r="W3476" s="31"/>
      <c r="X3476" s="39" t="s">
        <v>23414</v>
      </c>
      <c r="Y3476" s="31"/>
      <c r="Z3476" s="31"/>
    </row>
    <row r="3477" ht="22.5" customHeight="1">
      <c r="A3477" s="30" t="s">
        <v>23415</v>
      </c>
      <c r="B3477" s="31" t="s">
        <v>2357</v>
      </c>
      <c r="C3477" s="33"/>
      <c r="D3477" s="31" t="s">
        <v>23416</v>
      </c>
      <c r="E3477" s="31" t="s">
        <v>23417</v>
      </c>
      <c r="F3477" s="31" t="s">
        <v>23418</v>
      </c>
      <c r="G3477" s="31" t="s">
        <v>42</v>
      </c>
      <c r="H3477" s="31" t="s">
        <v>142</v>
      </c>
      <c r="I3477" s="31" t="s">
        <v>303</v>
      </c>
      <c r="J3477" s="31" t="s">
        <v>84</v>
      </c>
      <c r="K3477" s="31" t="s">
        <v>173</v>
      </c>
      <c r="L3477" s="31" t="s">
        <v>280</v>
      </c>
      <c r="M3477" s="31" t="s">
        <v>41</v>
      </c>
      <c r="N3477" s="31" t="s">
        <v>120</v>
      </c>
      <c r="O3477" s="31" t="s">
        <v>23419</v>
      </c>
      <c r="P3477" s="31" t="s">
        <v>1244</v>
      </c>
      <c r="Q3477" s="30" t="s">
        <v>23420</v>
      </c>
      <c r="R3477" s="31" t="s">
        <v>93</v>
      </c>
      <c r="S3477" s="31" t="s">
        <v>863</v>
      </c>
      <c r="T3477" s="31" t="s">
        <v>23421</v>
      </c>
      <c r="U3477" s="31" t="s">
        <v>23422</v>
      </c>
      <c r="V3477" s="31"/>
      <c r="W3477" s="31"/>
      <c r="X3477" s="31"/>
      <c r="Y3477" s="31"/>
      <c r="Z3477" s="31"/>
    </row>
    <row r="3478" ht="22.5" customHeight="1">
      <c r="A3478" s="30" t="s">
        <v>23423</v>
      </c>
      <c r="B3478" s="31" t="s">
        <v>23424</v>
      </c>
      <c r="C3478" s="33"/>
      <c r="D3478" s="31" t="s">
        <v>23425</v>
      </c>
      <c r="E3478" s="31" t="s">
        <v>23426</v>
      </c>
      <c r="F3478" s="31"/>
      <c r="G3478" s="31" t="s">
        <v>42</v>
      </c>
      <c r="H3478" s="31" t="s">
        <v>142</v>
      </c>
      <c r="I3478" s="31" t="s">
        <v>925</v>
      </c>
      <c r="J3478" s="31" t="s">
        <v>84</v>
      </c>
      <c r="K3478" s="31"/>
      <c r="L3478" s="31"/>
      <c r="M3478" s="31" t="s">
        <v>120</v>
      </c>
      <c r="N3478" s="31" t="s">
        <v>88</v>
      </c>
      <c r="O3478" s="31"/>
      <c r="P3478" s="31"/>
      <c r="Q3478" s="31"/>
      <c r="R3478" s="31"/>
      <c r="S3478" s="31"/>
      <c r="T3478" s="31" t="s">
        <v>23427</v>
      </c>
      <c r="U3478" s="31" t="s">
        <v>23428</v>
      </c>
      <c r="V3478" s="31"/>
      <c r="W3478" s="31"/>
      <c r="X3478" s="31"/>
      <c r="Y3478" s="31"/>
      <c r="Z3478" s="31"/>
    </row>
    <row r="3479" ht="22.5" customHeight="1">
      <c r="A3479" s="30" t="s">
        <v>23429</v>
      </c>
      <c r="B3479" s="31" t="s">
        <v>2346</v>
      </c>
      <c r="C3479" s="33"/>
      <c r="D3479" s="31" t="s">
        <v>23430</v>
      </c>
      <c r="E3479" s="31" t="s">
        <v>23431</v>
      </c>
      <c r="F3479" s="31" t="s">
        <v>23432</v>
      </c>
      <c r="G3479" s="31" t="s">
        <v>42</v>
      </c>
      <c r="H3479" s="31" t="s">
        <v>142</v>
      </c>
      <c r="I3479" s="31" t="s">
        <v>1722</v>
      </c>
      <c r="J3479" s="31" t="s">
        <v>84</v>
      </c>
      <c r="K3479" s="31" t="s">
        <v>107</v>
      </c>
      <c r="L3479" s="31" t="s">
        <v>654</v>
      </c>
      <c r="M3479" s="31" t="s">
        <v>101</v>
      </c>
      <c r="N3479" s="31" t="s">
        <v>88</v>
      </c>
      <c r="O3479" s="31" t="s">
        <v>23433</v>
      </c>
      <c r="P3479" s="31" t="s">
        <v>559</v>
      </c>
      <c r="Q3479" s="31"/>
      <c r="R3479" s="31" t="s">
        <v>93</v>
      </c>
      <c r="S3479" s="31" t="s">
        <v>5123</v>
      </c>
      <c r="T3479" s="31" t="s">
        <v>23434</v>
      </c>
      <c r="U3479" s="31" t="s">
        <v>23435</v>
      </c>
      <c r="V3479" s="31"/>
      <c r="W3479" s="31"/>
      <c r="X3479" s="39" t="s">
        <v>23436</v>
      </c>
      <c r="Y3479" s="31"/>
      <c r="Z3479" s="31"/>
    </row>
    <row r="3480" ht="22.5" customHeight="1">
      <c r="A3480" s="30" t="s">
        <v>23437</v>
      </c>
      <c r="B3480" s="31" t="s">
        <v>23438</v>
      </c>
      <c r="C3480" s="33"/>
      <c r="D3480" s="31" t="s">
        <v>23439</v>
      </c>
      <c r="E3480" s="31" t="s">
        <v>23440</v>
      </c>
      <c r="F3480" s="31"/>
      <c r="G3480" s="31" t="s">
        <v>42</v>
      </c>
      <c r="H3480" s="31" t="s">
        <v>142</v>
      </c>
      <c r="I3480" s="31" t="s">
        <v>465</v>
      </c>
      <c r="J3480" s="31" t="s">
        <v>84</v>
      </c>
      <c r="K3480" s="31"/>
      <c r="L3480" s="31" t="s">
        <v>226</v>
      </c>
      <c r="M3480" s="31" t="s">
        <v>41</v>
      </c>
      <c r="N3480" s="31" t="s">
        <v>120</v>
      </c>
      <c r="O3480" s="31"/>
      <c r="P3480" s="31"/>
      <c r="Q3480" s="31"/>
      <c r="R3480" s="31"/>
      <c r="S3480" s="31"/>
      <c r="T3480" s="31" t="s">
        <v>23441</v>
      </c>
      <c r="U3480" s="31" t="s">
        <v>23442</v>
      </c>
      <c r="V3480" s="31"/>
      <c r="W3480" s="31"/>
      <c r="X3480" s="31"/>
      <c r="Y3480" s="31"/>
      <c r="Z3480" s="31"/>
    </row>
    <row r="3481" ht="22.5" customHeight="1">
      <c r="A3481" s="30" t="s">
        <v>23443</v>
      </c>
      <c r="B3481" s="31" t="s">
        <v>23444</v>
      </c>
      <c r="C3481" s="33"/>
      <c r="D3481" s="31" t="s">
        <v>23445</v>
      </c>
      <c r="E3481" s="31" t="s">
        <v>23446</v>
      </c>
      <c r="F3481" s="31"/>
      <c r="G3481" s="31" t="s">
        <v>42</v>
      </c>
      <c r="H3481" s="31" t="s">
        <v>142</v>
      </c>
      <c r="I3481" s="31" t="s">
        <v>1663</v>
      </c>
      <c r="J3481" s="31" t="s">
        <v>84</v>
      </c>
      <c r="K3481" s="31"/>
      <c r="L3481" s="31" t="s">
        <v>654</v>
      </c>
      <c r="M3481" s="31" t="s">
        <v>41</v>
      </c>
      <c r="N3481" s="31" t="s">
        <v>120</v>
      </c>
      <c r="O3481" s="31"/>
      <c r="P3481" s="31"/>
      <c r="Q3481" s="31"/>
      <c r="R3481" s="31"/>
      <c r="S3481" s="31"/>
      <c r="T3481" s="31" t="s">
        <v>23447</v>
      </c>
      <c r="U3481" s="31" t="s">
        <v>23448</v>
      </c>
      <c r="V3481" s="31"/>
      <c r="W3481" s="31"/>
      <c r="X3481" s="31"/>
      <c r="Y3481" s="31"/>
      <c r="Z3481" s="31"/>
    </row>
    <row r="3482" ht="22.5" customHeight="1">
      <c r="A3482" s="30" t="s">
        <v>23449</v>
      </c>
      <c r="B3482" s="31" t="s">
        <v>23450</v>
      </c>
      <c r="C3482" s="33"/>
      <c r="D3482" s="31" t="s">
        <v>23451</v>
      </c>
      <c r="E3482" s="31" t="s">
        <v>23452</v>
      </c>
      <c r="F3482" s="31"/>
      <c r="G3482" s="31" t="s">
        <v>42</v>
      </c>
      <c r="H3482" s="31" t="s">
        <v>129</v>
      </c>
      <c r="I3482" s="31" t="s">
        <v>83</v>
      </c>
      <c r="J3482" s="31" t="s">
        <v>84</v>
      </c>
      <c r="K3482" s="31" t="s">
        <v>107</v>
      </c>
      <c r="L3482" s="31" t="s">
        <v>86</v>
      </c>
      <c r="M3482" s="31" t="s">
        <v>101</v>
      </c>
      <c r="N3482" s="31" t="s">
        <v>185</v>
      </c>
      <c r="O3482" s="31"/>
      <c r="P3482" s="31" t="s">
        <v>559</v>
      </c>
      <c r="Q3482" s="31"/>
      <c r="R3482" s="31"/>
      <c r="S3482" s="31" t="s">
        <v>133</v>
      </c>
      <c r="T3482" s="31" t="s">
        <v>23453</v>
      </c>
      <c r="U3482" s="31" t="s">
        <v>23454</v>
      </c>
      <c r="V3482" s="30" t="s">
        <v>23455</v>
      </c>
      <c r="W3482" s="31"/>
      <c r="X3482" s="31"/>
      <c r="Y3482" s="31"/>
      <c r="Z3482" s="31"/>
    </row>
    <row r="3483" ht="22.5" customHeight="1">
      <c r="A3483" s="30" t="s">
        <v>23456</v>
      </c>
      <c r="B3483" s="31" t="s">
        <v>23457</v>
      </c>
      <c r="C3483" s="33"/>
      <c r="D3483" s="31" t="s">
        <v>23458</v>
      </c>
      <c r="E3483" s="31" t="s">
        <v>23459</v>
      </c>
      <c r="F3483" s="31"/>
      <c r="G3483" s="31" t="s">
        <v>42</v>
      </c>
      <c r="H3483" s="31" t="s">
        <v>142</v>
      </c>
      <c r="I3483" s="31" t="s">
        <v>7184</v>
      </c>
      <c r="J3483" s="31" t="s">
        <v>84</v>
      </c>
      <c r="K3483" s="31" t="s">
        <v>173</v>
      </c>
      <c r="L3483" s="31" t="s">
        <v>654</v>
      </c>
      <c r="M3483" s="31" t="s">
        <v>41</v>
      </c>
      <c r="N3483" s="31" t="s">
        <v>120</v>
      </c>
      <c r="O3483" s="31"/>
      <c r="P3483" s="31" t="s">
        <v>281</v>
      </c>
      <c r="Q3483" s="31"/>
      <c r="R3483" s="31"/>
      <c r="S3483" s="31"/>
      <c r="T3483" s="31" t="s">
        <v>23460</v>
      </c>
      <c r="U3483" s="31" t="s">
        <v>23461</v>
      </c>
      <c r="V3483" s="30" t="s">
        <v>23462</v>
      </c>
      <c r="W3483" s="31"/>
      <c r="X3483" s="31"/>
      <c r="Y3483" s="31"/>
      <c r="Z3483" s="31"/>
    </row>
    <row r="3484" ht="22.5" customHeight="1">
      <c r="A3484" s="30" t="s">
        <v>23463</v>
      </c>
      <c r="B3484" s="31" t="s">
        <v>23464</v>
      </c>
      <c r="C3484" s="33"/>
      <c r="D3484" s="31" t="s">
        <v>23465</v>
      </c>
      <c r="E3484" s="31" t="s">
        <v>23466</v>
      </c>
      <c r="F3484" s="31"/>
      <c r="G3484" s="31" t="s">
        <v>42</v>
      </c>
      <c r="H3484" s="31" t="s">
        <v>142</v>
      </c>
      <c r="I3484" s="31" t="s">
        <v>1242</v>
      </c>
      <c r="J3484" s="31" t="s">
        <v>84</v>
      </c>
      <c r="K3484" s="31" t="s">
        <v>173</v>
      </c>
      <c r="L3484" s="31" t="s">
        <v>86</v>
      </c>
      <c r="M3484" s="31" t="s">
        <v>101</v>
      </c>
      <c r="N3484" s="31" t="s">
        <v>155</v>
      </c>
      <c r="O3484" s="31"/>
      <c r="P3484" s="31" t="s">
        <v>675</v>
      </c>
      <c r="Q3484" s="31"/>
      <c r="R3484" s="31"/>
      <c r="S3484" s="31"/>
      <c r="T3484" s="31" t="s">
        <v>23467</v>
      </c>
      <c r="U3484" s="31" t="s">
        <v>23468</v>
      </c>
      <c r="V3484" s="30" t="s">
        <v>23469</v>
      </c>
      <c r="W3484" s="31"/>
      <c r="X3484" s="31"/>
      <c r="Y3484" s="31"/>
      <c r="Z3484" s="31"/>
    </row>
    <row r="3485" ht="22.5" customHeight="1">
      <c r="A3485" s="30" t="s">
        <v>23470</v>
      </c>
      <c r="B3485" s="31" t="s">
        <v>23471</v>
      </c>
      <c r="C3485" s="33"/>
      <c r="D3485" s="31" t="s">
        <v>23472</v>
      </c>
      <c r="E3485" s="31" t="s">
        <v>23473</v>
      </c>
      <c r="F3485" s="31" t="s">
        <v>23474</v>
      </c>
      <c r="G3485" s="31" t="s">
        <v>42</v>
      </c>
      <c r="H3485" s="31" t="s">
        <v>142</v>
      </c>
      <c r="I3485" s="31" t="s">
        <v>1722</v>
      </c>
      <c r="J3485" s="31" t="s">
        <v>84</v>
      </c>
      <c r="K3485" s="31" t="s">
        <v>107</v>
      </c>
      <c r="L3485" s="31" t="s">
        <v>86</v>
      </c>
      <c r="M3485" s="31" t="s">
        <v>41</v>
      </c>
      <c r="N3485" s="31" t="s">
        <v>120</v>
      </c>
      <c r="O3485" s="31"/>
      <c r="P3485" s="31" t="s">
        <v>503</v>
      </c>
      <c r="Q3485" s="30" t="s">
        <v>23475</v>
      </c>
      <c r="R3485" s="31" t="s">
        <v>93</v>
      </c>
      <c r="S3485" s="31" t="s">
        <v>1947</v>
      </c>
      <c r="T3485" s="31" t="s">
        <v>23476</v>
      </c>
      <c r="U3485" s="31" t="s">
        <v>23477</v>
      </c>
      <c r="V3485" s="30" t="s">
        <v>23478</v>
      </c>
      <c r="W3485" s="31"/>
      <c r="X3485" s="31"/>
      <c r="Y3485" s="31"/>
      <c r="Z3485" s="31"/>
    </row>
    <row r="3486" ht="22.5" customHeight="1">
      <c r="A3486" s="30" t="s">
        <v>23479</v>
      </c>
      <c r="B3486" s="31" t="s">
        <v>23480</v>
      </c>
      <c r="C3486" s="33"/>
      <c r="D3486" s="31" t="s">
        <v>23481</v>
      </c>
      <c r="E3486" s="31" t="s">
        <v>23482</v>
      </c>
      <c r="F3486" s="31"/>
      <c r="G3486" s="31" t="s">
        <v>117</v>
      </c>
      <c r="H3486" s="31" t="s">
        <v>23483</v>
      </c>
      <c r="I3486" s="31" t="s">
        <v>6831</v>
      </c>
      <c r="J3486" s="31" t="s">
        <v>84</v>
      </c>
      <c r="K3486" s="31" t="s">
        <v>107</v>
      </c>
      <c r="L3486" s="31" t="s">
        <v>86</v>
      </c>
      <c r="M3486" s="31" t="s">
        <v>120</v>
      </c>
      <c r="N3486" s="31" t="s">
        <v>88</v>
      </c>
      <c r="O3486" s="31" t="s">
        <v>6832</v>
      </c>
      <c r="P3486" s="31" t="s">
        <v>792</v>
      </c>
      <c r="Q3486" s="31"/>
      <c r="R3486" s="31" t="s">
        <v>93</v>
      </c>
      <c r="S3486" s="31" t="s">
        <v>23484</v>
      </c>
      <c r="T3486" s="31" t="s">
        <v>23485</v>
      </c>
      <c r="U3486" s="31" t="s">
        <v>23486</v>
      </c>
      <c r="V3486" s="31"/>
      <c r="W3486" s="31"/>
      <c r="X3486" s="31"/>
      <c r="Y3486" s="31"/>
      <c r="Z3486" s="31"/>
    </row>
    <row r="3487" ht="22.5" customHeight="1">
      <c r="A3487" s="30" t="s">
        <v>23487</v>
      </c>
      <c r="B3487" s="31" t="s">
        <v>23488</v>
      </c>
      <c r="C3487" s="33"/>
      <c r="D3487" s="31" t="s">
        <v>23489</v>
      </c>
      <c r="E3487" s="31" t="s">
        <v>23490</v>
      </c>
      <c r="F3487" s="31"/>
      <c r="G3487" s="31" t="s">
        <v>1581</v>
      </c>
      <c r="H3487" s="31" t="s">
        <v>23491</v>
      </c>
      <c r="I3487" s="31" t="s">
        <v>83</v>
      </c>
      <c r="J3487" s="31" t="s">
        <v>84</v>
      </c>
      <c r="K3487" s="31" t="s">
        <v>107</v>
      </c>
      <c r="L3487" s="31" t="s">
        <v>86</v>
      </c>
      <c r="M3487" s="31" t="s">
        <v>120</v>
      </c>
      <c r="N3487" s="31" t="s">
        <v>88</v>
      </c>
      <c r="O3487" s="31"/>
      <c r="P3487" s="31"/>
      <c r="Q3487" s="31"/>
      <c r="R3487" s="31"/>
      <c r="S3487" s="31"/>
      <c r="T3487" s="31"/>
      <c r="U3487" s="31" t="s">
        <v>23492</v>
      </c>
      <c r="V3487" s="31"/>
      <c r="W3487" s="31"/>
      <c r="X3487" s="31"/>
      <c r="Y3487" s="31"/>
      <c r="Z3487" s="31"/>
    </row>
    <row r="3488" ht="22.5" customHeight="1">
      <c r="A3488" s="30" t="s">
        <v>23493</v>
      </c>
      <c r="B3488" s="31" t="s">
        <v>23494</v>
      </c>
      <c r="C3488" s="33"/>
      <c r="D3488" s="31" t="s">
        <v>78</v>
      </c>
      <c r="E3488" s="31" t="s">
        <v>23495</v>
      </c>
      <c r="F3488" s="31" t="s">
        <v>23496</v>
      </c>
      <c r="G3488" s="31" t="s">
        <v>25</v>
      </c>
      <c r="H3488" s="31" t="s">
        <v>82</v>
      </c>
      <c r="I3488" s="31" t="s">
        <v>596</v>
      </c>
      <c r="J3488" s="31" t="s">
        <v>377</v>
      </c>
      <c r="K3488" s="31" t="s">
        <v>85</v>
      </c>
      <c r="L3488" s="31" t="s">
        <v>280</v>
      </c>
      <c r="M3488" s="31" t="s">
        <v>108</v>
      </c>
      <c r="N3488" s="31" t="s">
        <v>101</v>
      </c>
      <c r="O3488" s="31"/>
      <c r="P3488" s="31" t="s">
        <v>851</v>
      </c>
      <c r="Q3488" s="31"/>
      <c r="R3488" s="31"/>
      <c r="S3488" s="31" t="s">
        <v>2241</v>
      </c>
      <c r="T3488" s="31" t="s">
        <v>1432</v>
      </c>
      <c r="U3488" s="31" t="s">
        <v>23497</v>
      </c>
      <c r="V3488" s="30" t="s">
        <v>23498</v>
      </c>
      <c r="W3488" s="31"/>
      <c r="X3488" s="31"/>
      <c r="Y3488" s="31"/>
      <c r="Z3488" s="31"/>
    </row>
    <row r="3489" ht="22.5" customHeight="1">
      <c r="A3489" s="30" t="s">
        <v>23499</v>
      </c>
      <c r="B3489" s="31" t="s">
        <v>23500</v>
      </c>
      <c r="C3489" s="33"/>
      <c r="D3489" s="31" t="s">
        <v>78</v>
      </c>
      <c r="E3489" s="31" t="s">
        <v>23501</v>
      </c>
      <c r="F3489" s="31"/>
      <c r="G3489" s="31" t="s">
        <v>25</v>
      </c>
      <c r="H3489" s="31" t="s">
        <v>82</v>
      </c>
      <c r="I3489" s="31" t="s">
        <v>585</v>
      </c>
      <c r="J3489" s="31" t="s">
        <v>84</v>
      </c>
      <c r="K3489" s="31" t="s">
        <v>85</v>
      </c>
      <c r="L3489" s="31" t="s">
        <v>280</v>
      </c>
      <c r="M3489" s="31" t="s">
        <v>88</v>
      </c>
      <c r="N3489" s="31" t="s">
        <v>89</v>
      </c>
      <c r="O3489" s="31"/>
      <c r="P3489" s="31"/>
      <c r="Q3489" s="31"/>
      <c r="R3489" s="31"/>
      <c r="S3489" s="31"/>
      <c r="T3489" s="31"/>
      <c r="U3489" s="31" t="s">
        <v>23502</v>
      </c>
      <c r="V3489" s="30" t="s">
        <v>23503</v>
      </c>
      <c r="W3489" s="31"/>
      <c r="X3489" s="31"/>
      <c r="Y3489" s="31"/>
      <c r="Z3489" s="31"/>
    </row>
    <row r="3490" ht="22.5" customHeight="1">
      <c r="A3490" s="30" t="s">
        <v>23504</v>
      </c>
      <c r="B3490" s="31" t="s">
        <v>23505</v>
      </c>
      <c r="C3490" s="33"/>
      <c r="D3490" s="31" t="s">
        <v>78</v>
      </c>
      <c r="E3490" s="31" t="s">
        <v>23506</v>
      </c>
      <c r="F3490" s="31" t="s">
        <v>23507</v>
      </c>
      <c r="G3490" s="31" t="s">
        <v>25</v>
      </c>
      <c r="H3490" s="31" t="s">
        <v>82</v>
      </c>
      <c r="I3490" s="31" t="s">
        <v>83</v>
      </c>
      <c r="J3490" s="31" t="s">
        <v>84</v>
      </c>
      <c r="K3490" s="31" t="s">
        <v>107</v>
      </c>
      <c r="L3490" s="31" t="s">
        <v>86</v>
      </c>
      <c r="M3490" s="31" t="s">
        <v>185</v>
      </c>
      <c r="N3490" s="31" t="s">
        <v>41</v>
      </c>
      <c r="O3490" s="31"/>
      <c r="P3490" s="31" t="s">
        <v>109</v>
      </c>
      <c r="Q3490" s="31"/>
      <c r="R3490" s="31"/>
      <c r="S3490" s="31"/>
      <c r="T3490" s="31"/>
      <c r="U3490" s="31" t="s">
        <v>23508</v>
      </c>
      <c r="V3490" s="31"/>
      <c r="W3490" s="31"/>
      <c r="X3490" s="31"/>
      <c r="Y3490" s="31"/>
      <c r="Z3490" s="31"/>
    </row>
    <row r="3491" ht="22.5" customHeight="1">
      <c r="A3491" s="30" t="s">
        <v>23509</v>
      </c>
      <c r="B3491" s="31" t="s">
        <v>23510</v>
      </c>
      <c r="C3491" s="33"/>
      <c r="D3491" s="31" t="s">
        <v>23511</v>
      </c>
      <c r="E3491" s="31" t="s">
        <v>23512</v>
      </c>
      <c r="F3491" s="31"/>
      <c r="G3491" s="31" t="s">
        <v>25</v>
      </c>
      <c r="H3491" s="31" t="s">
        <v>129</v>
      </c>
      <c r="I3491" s="31" t="s">
        <v>23513</v>
      </c>
      <c r="J3491" s="31" t="s">
        <v>84</v>
      </c>
      <c r="K3491" s="31" t="s">
        <v>85</v>
      </c>
      <c r="L3491" s="31" t="s">
        <v>280</v>
      </c>
      <c r="M3491" s="31" t="s">
        <v>41</v>
      </c>
      <c r="N3491" s="31" t="s">
        <v>120</v>
      </c>
      <c r="O3491" s="31"/>
      <c r="P3491" s="31" t="s">
        <v>399</v>
      </c>
      <c r="Q3491" s="31"/>
      <c r="R3491" s="31"/>
      <c r="S3491" s="31" t="s">
        <v>133</v>
      </c>
      <c r="T3491" s="31" t="s">
        <v>23514</v>
      </c>
      <c r="U3491" s="31" t="s">
        <v>23515</v>
      </c>
      <c r="V3491" s="30" t="s">
        <v>23516</v>
      </c>
      <c r="W3491" s="31"/>
      <c r="X3491" s="31"/>
      <c r="Y3491" s="31"/>
      <c r="Z3491" s="31"/>
    </row>
    <row r="3492" ht="22.5" customHeight="1">
      <c r="A3492" s="30" t="s">
        <v>23517</v>
      </c>
      <c r="B3492" s="31" t="s">
        <v>23518</v>
      </c>
      <c r="C3492" s="33"/>
      <c r="D3492" s="31" t="s">
        <v>23519</v>
      </c>
      <c r="E3492" s="31" t="s">
        <v>23520</v>
      </c>
      <c r="F3492" s="31"/>
      <c r="G3492" s="31" t="s">
        <v>30</v>
      </c>
      <c r="H3492" s="31" t="s">
        <v>129</v>
      </c>
      <c r="I3492" s="31" t="s">
        <v>1098</v>
      </c>
      <c r="J3492" s="31" t="s">
        <v>84</v>
      </c>
      <c r="K3492" s="31" t="s">
        <v>85</v>
      </c>
      <c r="L3492" s="31" t="s">
        <v>86</v>
      </c>
      <c r="M3492" s="31" t="s">
        <v>120</v>
      </c>
      <c r="N3492" s="31" t="s">
        <v>88</v>
      </c>
      <c r="O3492" s="31"/>
      <c r="P3492" s="31" t="s">
        <v>6086</v>
      </c>
      <c r="Q3492" s="31"/>
      <c r="R3492" s="31"/>
      <c r="S3492" s="31"/>
      <c r="T3492" s="31" t="s">
        <v>23521</v>
      </c>
      <c r="U3492" s="31" t="s">
        <v>23522</v>
      </c>
      <c r="V3492" s="30" t="s">
        <v>23523</v>
      </c>
      <c r="W3492" s="31"/>
      <c r="X3492" s="31"/>
      <c r="Y3492" s="31"/>
      <c r="Z3492" s="31"/>
    </row>
    <row r="3493" ht="22.5" customHeight="1">
      <c r="A3493" s="30" t="s">
        <v>23524</v>
      </c>
      <c r="B3493" s="31" t="s">
        <v>23525</v>
      </c>
      <c r="C3493" s="33"/>
      <c r="D3493" s="31" t="s">
        <v>23526</v>
      </c>
      <c r="E3493" s="31" t="s">
        <v>23527</v>
      </c>
      <c r="F3493" s="31"/>
      <c r="G3493" s="31" t="s">
        <v>29</v>
      </c>
      <c r="H3493" s="31" t="s">
        <v>129</v>
      </c>
      <c r="I3493" s="31" t="s">
        <v>585</v>
      </c>
      <c r="J3493" s="31" t="s">
        <v>84</v>
      </c>
      <c r="K3493" s="31" t="s">
        <v>85</v>
      </c>
      <c r="L3493" s="31" t="s">
        <v>654</v>
      </c>
      <c r="M3493" s="31" t="s">
        <v>41</v>
      </c>
      <c r="N3493" s="31" t="s">
        <v>120</v>
      </c>
      <c r="O3493" s="31"/>
      <c r="P3493" s="31" t="s">
        <v>399</v>
      </c>
      <c r="Q3493" s="31"/>
      <c r="R3493" s="31"/>
      <c r="S3493" s="31" t="s">
        <v>133</v>
      </c>
      <c r="T3493" s="31" t="s">
        <v>23528</v>
      </c>
      <c r="U3493" s="31" t="s">
        <v>23529</v>
      </c>
      <c r="V3493" s="30" t="s">
        <v>23530</v>
      </c>
      <c r="W3493" s="31"/>
      <c r="X3493" s="31"/>
      <c r="Y3493" s="31"/>
      <c r="Z3493" s="31"/>
    </row>
    <row r="3494" ht="22.5" customHeight="1">
      <c r="A3494" s="30" t="s">
        <v>23531</v>
      </c>
      <c r="B3494" s="31" t="s">
        <v>23532</v>
      </c>
      <c r="C3494" s="33"/>
      <c r="D3494" s="31" t="s">
        <v>23533</v>
      </c>
      <c r="E3494" s="31" t="s">
        <v>23534</v>
      </c>
      <c r="F3494" s="31"/>
      <c r="G3494" s="31" t="s">
        <v>25</v>
      </c>
      <c r="H3494" s="31" t="s">
        <v>129</v>
      </c>
      <c r="I3494" s="31" t="s">
        <v>490</v>
      </c>
      <c r="J3494" s="31" t="s">
        <v>84</v>
      </c>
      <c r="K3494" s="31" t="s">
        <v>173</v>
      </c>
      <c r="L3494" s="31" t="s">
        <v>226</v>
      </c>
      <c r="M3494" s="31" t="s">
        <v>120</v>
      </c>
      <c r="N3494" s="31" t="s">
        <v>88</v>
      </c>
      <c r="O3494" s="31"/>
      <c r="P3494" s="31" t="s">
        <v>775</v>
      </c>
      <c r="Q3494" s="31"/>
      <c r="R3494" s="31"/>
      <c r="S3494" s="31"/>
      <c r="T3494" s="31"/>
      <c r="U3494" s="31" t="s">
        <v>23535</v>
      </c>
      <c r="V3494" s="30" t="s">
        <v>23536</v>
      </c>
      <c r="W3494" s="31"/>
      <c r="X3494" s="31"/>
      <c r="Y3494" s="31"/>
      <c r="Z3494" s="31"/>
    </row>
    <row r="3495" ht="22.5" customHeight="1">
      <c r="A3495" s="30" t="s">
        <v>23537</v>
      </c>
      <c r="B3495" s="31" t="s">
        <v>23538</v>
      </c>
      <c r="C3495" s="33"/>
      <c r="D3495" s="31" t="s">
        <v>23539</v>
      </c>
      <c r="E3495" s="31" t="s">
        <v>23540</v>
      </c>
      <c r="F3495" s="31"/>
      <c r="G3495" s="31" t="s">
        <v>25</v>
      </c>
      <c r="H3495" s="31" t="s">
        <v>129</v>
      </c>
      <c r="I3495" s="31" t="s">
        <v>83</v>
      </c>
      <c r="J3495" s="31" t="s">
        <v>84</v>
      </c>
      <c r="K3495" s="31" t="s">
        <v>173</v>
      </c>
      <c r="L3495" s="31" t="s">
        <v>86</v>
      </c>
      <c r="M3495" s="31" t="s">
        <v>41</v>
      </c>
      <c r="N3495" s="31" t="s">
        <v>120</v>
      </c>
      <c r="O3495" s="31"/>
      <c r="P3495" s="31" t="s">
        <v>23541</v>
      </c>
      <c r="Q3495" s="31"/>
      <c r="R3495" s="31"/>
      <c r="S3495" s="31"/>
      <c r="T3495" s="31" t="s">
        <v>134</v>
      </c>
      <c r="U3495" s="31" t="s">
        <v>23542</v>
      </c>
      <c r="V3495" s="30" t="s">
        <v>23543</v>
      </c>
      <c r="W3495" s="31"/>
      <c r="X3495" s="31"/>
      <c r="Y3495" s="31"/>
      <c r="Z3495" s="31"/>
    </row>
    <row r="3496" ht="22.5" customHeight="1">
      <c r="A3496" s="30" t="s">
        <v>23544</v>
      </c>
      <c r="B3496" s="31" t="s">
        <v>23545</v>
      </c>
      <c r="C3496" s="33"/>
      <c r="D3496" s="31" t="s">
        <v>23546</v>
      </c>
      <c r="E3496" s="31" t="s">
        <v>23547</v>
      </c>
      <c r="F3496" s="31"/>
      <c r="G3496" s="31" t="s">
        <v>43</v>
      </c>
      <c r="H3496" s="31" t="s">
        <v>129</v>
      </c>
      <c r="I3496" s="31" t="s">
        <v>83</v>
      </c>
      <c r="J3496" s="31" t="s">
        <v>84</v>
      </c>
      <c r="K3496" s="31" t="s">
        <v>107</v>
      </c>
      <c r="L3496" s="31" t="s">
        <v>654</v>
      </c>
      <c r="M3496" s="31" t="s">
        <v>144</v>
      </c>
      <c r="N3496" s="31" t="s">
        <v>88</v>
      </c>
      <c r="O3496" s="31"/>
      <c r="P3496" s="31" t="s">
        <v>109</v>
      </c>
      <c r="Q3496" s="31"/>
      <c r="R3496" s="31"/>
      <c r="S3496" s="31" t="s">
        <v>133</v>
      </c>
      <c r="T3496" s="31" t="s">
        <v>6833</v>
      </c>
      <c r="U3496" s="31" t="s">
        <v>23548</v>
      </c>
      <c r="V3496" s="30" t="s">
        <v>23549</v>
      </c>
      <c r="W3496" s="31"/>
      <c r="X3496" s="31"/>
      <c r="Y3496" s="31"/>
      <c r="Z3496" s="31"/>
    </row>
    <row r="3497" ht="22.5" customHeight="1">
      <c r="A3497" s="30" t="s">
        <v>23550</v>
      </c>
      <c r="B3497" s="31" t="s">
        <v>23551</v>
      </c>
      <c r="C3497" s="33"/>
      <c r="D3497" s="31" t="s">
        <v>23552</v>
      </c>
      <c r="E3497" s="31" t="s">
        <v>23553</v>
      </c>
      <c r="F3497" s="31"/>
      <c r="G3497" s="31" t="s">
        <v>37</v>
      </c>
      <c r="H3497" s="31" t="s">
        <v>129</v>
      </c>
      <c r="I3497" s="31" t="s">
        <v>585</v>
      </c>
      <c r="J3497" s="31" t="s">
        <v>84</v>
      </c>
      <c r="K3497" s="31" t="s">
        <v>107</v>
      </c>
      <c r="L3497" s="31" t="s">
        <v>86</v>
      </c>
      <c r="M3497" s="31" t="s">
        <v>155</v>
      </c>
      <c r="N3497" s="31" t="s">
        <v>52</v>
      </c>
      <c r="O3497" s="31"/>
      <c r="P3497" s="31" t="s">
        <v>628</v>
      </c>
      <c r="Q3497" s="31"/>
      <c r="R3497" s="31"/>
      <c r="S3497" s="31" t="s">
        <v>133</v>
      </c>
      <c r="T3497" s="31" t="s">
        <v>666</v>
      </c>
      <c r="U3497" s="31" t="s">
        <v>23554</v>
      </c>
      <c r="V3497" s="30" t="s">
        <v>23555</v>
      </c>
      <c r="W3497" s="31"/>
      <c r="X3497" s="31"/>
      <c r="Y3497" s="31"/>
      <c r="Z3497" s="31"/>
    </row>
    <row r="3498" ht="22.5" customHeight="1">
      <c r="A3498" s="30" t="s">
        <v>23556</v>
      </c>
      <c r="B3498" s="31" t="s">
        <v>23557</v>
      </c>
      <c r="C3498" s="33"/>
      <c r="D3498" s="31" t="s">
        <v>23558</v>
      </c>
      <c r="E3498" s="31" t="s">
        <v>23559</v>
      </c>
      <c r="F3498" s="31"/>
      <c r="G3498" s="31" t="s">
        <v>25</v>
      </c>
      <c r="H3498" s="31" t="s">
        <v>129</v>
      </c>
      <c r="I3498" s="31" t="s">
        <v>15605</v>
      </c>
      <c r="J3498" s="31" t="s">
        <v>84</v>
      </c>
      <c r="K3498" s="31" t="s">
        <v>85</v>
      </c>
      <c r="L3498" s="31" t="s">
        <v>226</v>
      </c>
      <c r="M3498" s="31" t="s">
        <v>88</v>
      </c>
      <c r="N3498" s="31" t="s">
        <v>89</v>
      </c>
      <c r="O3498" s="31"/>
      <c r="P3498" s="31" t="s">
        <v>2884</v>
      </c>
      <c r="Q3498" s="31"/>
      <c r="R3498" s="31"/>
      <c r="S3498" s="31"/>
      <c r="T3498" s="31" t="s">
        <v>1498</v>
      </c>
      <c r="U3498" s="31" t="s">
        <v>23560</v>
      </c>
      <c r="V3498" s="30" t="s">
        <v>23561</v>
      </c>
      <c r="W3498" s="31"/>
      <c r="X3498" s="31"/>
      <c r="Y3498" s="31"/>
      <c r="Z3498" s="31"/>
    </row>
    <row r="3499" ht="22.5" customHeight="1">
      <c r="A3499" s="30" t="s">
        <v>23562</v>
      </c>
      <c r="B3499" s="31" t="s">
        <v>23563</v>
      </c>
      <c r="C3499" s="33"/>
      <c r="D3499" s="31" t="s">
        <v>78</v>
      </c>
      <c r="E3499" s="31" t="s">
        <v>23564</v>
      </c>
      <c r="F3499" s="31" t="s">
        <v>23565</v>
      </c>
      <c r="G3499" s="31" t="s">
        <v>43</v>
      </c>
      <c r="H3499" s="31" t="s">
        <v>82</v>
      </c>
      <c r="I3499" s="31" t="s">
        <v>83</v>
      </c>
      <c r="J3499" s="31" t="s">
        <v>84</v>
      </c>
      <c r="K3499" s="31" t="s">
        <v>107</v>
      </c>
      <c r="L3499" s="31" t="s">
        <v>654</v>
      </c>
      <c r="M3499" s="31" t="s">
        <v>120</v>
      </c>
      <c r="N3499" s="31" t="s">
        <v>88</v>
      </c>
      <c r="O3499" s="31"/>
      <c r="P3499" s="31"/>
      <c r="Q3499" s="31"/>
      <c r="R3499" s="31" t="s">
        <v>93</v>
      </c>
      <c r="S3499" s="31" t="s">
        <v>94</v>
      </c>
      <c r="T3499" s="31" t="s">
        <v>23566</v>
      </c>
      <c r="U3499" s="31" t="s">
        <v>23567</v>
      </c>
      <c r="V3499" s="31"/>
      <c r="W3499" s="31"/>
      <c r="X3499" s="31"/>
      <c r="Y3499" s="31"/>
      <c r="Z3499" s="31"/>
    </row>
    <row r="3500" ht="22.5" customHeight="1">
      <c r="A3500" s="30" t="s">
        <v>23568</v>
      </c>
      <c r="B3500" s="31" t="s">
        <v>23569</v>
      </c>
      <c r="C3500" s="33"/>
      <c r="D3500" s="31" t="s">
        <v>78</v>
      </c>
      <c r="E3500" s="31" t="s">
        <v>23570</v>
      </c>
      <c r="F3500" s="31"/>
      <c r="G3500" s="31" t="s">
        <v>25</v>
      </c>
      <c r="H3500" s="31" t="s">
        <v>82</v>
      </c>
      <c r="I3500" s="31"/>
      <c r="J3500" s="31"/>
      <c r="K3500" s="31"/>
      <c r="L3500" s="31"/>
      <c r="M3500" s="31"/>
      <c r="N3500" s="31"/>
      <c r="O3500" s="31"/>
      <c r="P3500" s="31"/>
      <c r="Q3500" s="31"/>
      <c r="R3500" s="31"/>
      <c r="S3500" s="31"/>
      <c r="T3500" s="31" t="s">
        <v>23571</v>
      </c>
      <c r="U3500" s="31" t="s">
        <v>23572</v>
      </c>
      <c r="V3500" s="31"/>
      <c r="W3500" s="31"/>
      <c r="X3500" s="31"/>
      <c r="Y3500" s="31"/>
      <c r="Z3500" s="31"/>
    </row>
    <row r="3501" ht="22.5" customHeight="1">
      <c r="A3501" s="30" t="s">
        <v>23573</v>
      </c>
      <c r="B3501" s="31" t="s">
        <v>23574</v>
      </c>
      <c r="C3501" s="33"/>
      <c r="D3501" s="31" t="s">
        <v>78</v>
      </c>
      <c r="E3501" s="31" t="s">
        <v>23575</v>
      </c>
      <c r="F3501" s="31"/>
      <c r="G3501" s="31" t="s">
        <v>25</v>
      </c>
      <c r="H3501" s="31" t="s">
        <v>82</v>
      </c>
      <c r="I3501" s="31"/>
      <c r="J3501" s="31"/>
      <c r="K3501" s="31"/>
      <c r="L3501" s="31"/>
      <c r="M3501" s="31"/>
      <c r="N3501" s="31"/>
      <c r="O3501" s="31"/>
      <c r="P3501" s="31"/>
      <c r="Q3501" s="31"/>
      <c r="R3501" s="31"/>
      <c r="S3501" s="31"/>
      <c r="T3501" s="31" t="s">
        <v>666</v>
      </c>
      <c r="U3501" s="31" t="s">
        <v>23576</v>
      </c>
      <c r="V3501" s="31"/>
      <c r="W3501" s="31"/>
      <c r="X3501" s="31"/>
      <c r="Y3501" s="31"/>
      <c r="Z3501" s="31"/>
    </row>
    <row r="3502" ht="22.5" customHeight="1">
      <c r="A3502" s="30" t="s">
        <v>23577</v>
      </c>
      <c r="B3502" s="31" t="s">
        <v>23578</v>
      </c>
      <c r="C3502" s="33"/>
      <c r="D3502" s="31" t="s">
        <v>78</v>
      </c>
      <c r="E3502" s="31" t="s">
        <v>23579</v>
      </c>
      <c r="F3502" s="31"/>
      <c r="G3502" s="31"/>
      <c r="H3502" s="31" t="s">
        <v>82</v>
      </c>
      <c r="I3502" s="31"/>
      <c r="J3502" s="31"/>
      <c r="K3502" s="31"/>
      <c r="L3502" s="31"/>
      <c r="M3502" s="31"/>
      <c r="N3502" s="31"/>
      <c r="O3502" s="31"/>
      <c r="P3502" s="31"/>
      <c r="Q3502" s="31"/>
      <c r="R3502" s="31"/>
      <c r="S3502" s="31"/>
      <c r="T3502" s="31"/>
      <c r="U3502" s="31" t="s">
        <v>23580</v>
      </c>
      <c r="V3502" s="31"/>
      <c r="W3502" s="31"/>
      <c r="X3502" s="31"/>
      <c r="Y3502" s="31"/>
      <c r="Z3502" s="31"/>
    </row>
    <row r="3503" ht="22.5" customHeight="1">
      <c r="A3503" s="30" t="s">
        <v>23581</v>
      </c>
      <c r="B3503" s="31" t="s">
        <v>23582</v>
      </c>
      <c r="C3503" s="33"/>
      <c r="D3503" s="31" t="s">
        <v>78</v>
      </c>
      <c r="E3503" s="31" t="s">
        <v>23583</v>
      </c>
      <c r="F3503" s="31"/>
      <c r="G3503" s="31" t="s">
        <v>25</v>
      </c>
      <c r="H3503" s="31" t="s">
        <v>23584</v>
      </c>
      <c r="I3503" s="31" t="s">
        <v>83</v>
      </c>
      <c r="J3503" s="31" t="s">
        <v>84</v>
      </c>
      <c r="K3503" s="31" t="s">
        <v>85</v>
      </c>
      <c r="L3503" s="31" t="s">
        <v>86</v>
      </c>
      <c r="M3503" s="31" t="s">
        <v>120</v>
      </c>
      <c r="N3503" s="31" t="s">
        <v>88</v>
      </c>
      <c r="O3503" s="31"/>
      <c r="P3503" s="31"/>
      <c r="Q3503" s="31"/>
      <c r="R3503" s="31"/>
      <c r="S3503" s="31" t="s">
        <v>133</v>
      </c>
      <c r="T3503" s="31"/>
      <c r="U3503" s="31" t="s">
        <v>23585</v>
      </c>
      <c r="V3503" s="31"/>
      <c r="W3503" s="31"/>
      <c r="X3503" s="31"/>
      <c r="Y3503" s="31"/>
      <c r="Z3503" s="31"/>
    </row>
    <row r="3504" ht="22.5" customHeight="1">
      <c r="A3504" s="30" t="s">
        <v>23586</v>
      </c>
      <c r="B3504" s="31" t="s">
        <v>23587</v>
      </c>
      <c r="C3504" s="33"/>
      <c r="D3504" s="31" t="s">
        <v>78</v>
      </c>
      <c r="E3504" s="31" t="s">
        <v>23588</v>
      </c>
      <c r="F3504" s="31" t="s">
        <v>23589</v>
      </c>
      <c r="G3504" s="31" t="s">
        <v>25</v>
      </c>
      <c r="H3504" s="31" t="s">
        <v>82</v>
      </c>
      <c r="I3504" s="31" t="s">
        <v>490</v>
      </c>
      <c r="J3504" s="31" t="s">
        <v>84</v>
      </c>
      <c r="K3504" s="31" t="s">
        <v>107</v>
      </c>
      <c r="L3504" s="31" t="s">
        <v>226</v>
      </c>
      <c r="M3504" s="31" t="s">
        <v>108</v>
      </c>
      <c r="N3504" s="31" t="s">
        <v>101</v>
      </c>
      <c r="O3504" s="31"/>
      <c r="P3504" s="31" t="s">
        <v>186</v>
      </c>
      <c r="Q3504" s="31"/>
      <c r="R3504" s="31"/>
      <c r="S3504" s="31" t="s">
        <v>4055</v>
      </c>
      <c r="T3504" s="31" t="s">
        <v>134</v>
      </c>
      <c r="U3504" s="31" t="s">
        <v>23590</v>
      </c>
      <c r="V3504" s="31"/>
      <c r="W3504" s="31"/>
      <c r="X3504" s="31"/>
      <c r="Y3504" s="31"/>
      <c r="Z3504" s="31"/>
    </row>
    <row r="3505" ht="22.5" customHeight="1">
      <c r="A3505" s="30" t="s">
        <v>23591</v>
      </c>
      <c r="B3505" s="31" t="s">
        <v>23592</v>
      </c>
      <c r="C3505" s="33"/>
      <c r="D3505" s="31" t="s">
        <v>78</v>
      </c>
      <c r="E3505" s="31" t="s">
        <v>23593</v>
      </c>
      <c r="F3505" s="31"/>
      <c r="G3505" s="31" t="s">
        <v>25</v>
      </c>
      <c r="H3505" s="31" t="s">
        <v>82</v>
      </c>
      <c r="I3505" s="31" t="s">
        <v>490</v>
      </c>
      <c r="J3505" s="31" t="s">
        <v>84</v>
      </c>
      <c r="K3505" s="31" t="s">
        <v>85</v>
      </c>
      <c r="L3505" s="31" t="s">
        <v>86</v>
      </c>
      <c r="M3505" s="39" t="s">
        <v>228</v>
      </c>
      <c r="N3505" s="31" t="s">
        <v>155</v>
      </c>
      <c r="O3505" s="31"/>
      <c r="P3505" s="31"/>
      <c r="Q3505" s="31"/>
      <c r="R3505" s="31"/>
      <c r="S3505" s="31"/>
      <c r="T3505" s="31"/>
      <c r="U3505" s="31" t="s">
        <v>23594</v>
      </c>
      <c r="V3505" s="31"/>
      <c r="W3505" s="31"/>
      <c r="X3505" s="31"/>
      <c r="Y3505" s="31"/>
      <c r="Z3505" s="31"/>
    </row>
    <row r="3506" ht="22.5" customHeight="1">
      <c r="A3506" s="30" t="s">
        <v>23595</v>
      </c>
      <c r="B3506" s="31" t="s">
        <v>23596</v>
      </c>
      <c r="C3506" s="33"/>
      <c r="D3506" s="31" t="s">
        <v>78</v>
      </c>
      <c r="E3506" s="31" t="s">
        <v>23597</v>
      </c>
      <c r="F3506" s="31"/>
      <c r="G3506" s="31" t="s">
        <v>2303</v>
      </c>
      <c r="H3506" s="31" t="s">
        <v>82</v>
      </c>
      <c r="I3506" s="31"/>
      <c r="J3506" s="31"/>
      <c r="K3506" s="31"/>
      <c r="L3506" s="31"/>
      <c r="M3506" s="31"/>
      <c r="N3506" s="31"/>
      <c r="O3506" s="31"/>
      <c r="P3506" s="31"/>
      <c r="Q3506" s="31"/>
      <c r="R3506" s="31"/>
      <c r="S3506" s="31"/>
      <c r="T3506" s="31"/>
      <c r="U3506" s="31" t="s">
        <v>23598</v>
      </c>
      <c r="V3506" s="31"/>
      <c r="W3506" s="31"/>
      <c r="X3506" s="31"/>
      <c r="Y3506" s="31"/>
      <c r="Z3506" s="31"/>
    </row>
    <row r="3507" ht="22.5" customHeight="1">
      <c r="A3507" s="30" t="s">
        <v>23599</v>
      </c>
      <c r="B3507" s="31" t="s">
        <v>23600</v>
      </c>
      <c r="C3507" s="33"/>
      <c r="D3507" s="31" t="s">
        <v>78</v>
      </c>
      <c r="E3507" s="31" t="s">
        <v>23601</v>
      </c>
      <c r="F3507" s="31" t="s">
        <v>23602</v>
      </c>
      <c r="G3507" s="31" t="s">
        <v>25</v>
      </c>
      <c r="H3507" s="31" t="s">
        <v>82</v>
      </c>
      <c r="I3507" s="31" t="s">
        <v>490</v>
      </c>
      <c r="J3507" s="31" t="s">
        <v>84</v>
      </c>
      <c r="K3507" s="31" t="s">
        <v>107</v>
      </c>
      <c r="L3507" s="31" t="s">
        <v>280</v>
      </c>
      <c r="M3507" s="31" t="s">
        <v>88</v>
      </c>
      <c r="N3507" s="31" t="s">
        <v>88</v>
      </c>
      <c r="O3507" s="31"/>
      <c r="P3507" s="31" t="s">
        <v>1259</v>
      </c>
      <c r="Q3507" s="31"/>
      <c r="R3507" s="31"/>
      <c r="S3507" s="31"/>
      <c r="T3507" s="31"/>
      <c r="U3507" s="31" t="s">
        <v>23603</v>
      </c>
      <c r="V3507" s="31"/>
      <c r="W3507" s="31" t="s">
        <v>123</v>
      </c>
      <c r="X3507" s="31"/>
      <c r="Y3507" s="31"/>
      <c r="Z3507" s="31"/>
    </row>
    <row r="3508" ht="22.5" customHeight="1">
      <c r="A3508" s="30" t="s">
        <v>23604</v>
      </c>
      <c r="B3508" s="31" t="s">
        <v>23605</v>
      </c>
      <c r="C3508" s="33"/>
      <c r="D3508" s="31" t="s">
        <v>78</v>
      </c>
      <c r="E3508" s="31" t="s">
        <v>23606</v>
      </c>
      <c r="F3508" s="31" t="s">
        <v>23607</v>
      </c>
      <c r="G3508" s="31" t="s">
        <v>25</v>
      </c>
      <c r="H3508" s="31" t="s">
        <v>82</v>
      </c>
      <c r="I3508" s="31" t="s">
        <v>490</v>
      </c>
      <c r="J3508" s="31" t="s">
        <v>84</v>
      </c>
      <c r="K3508" s="31" t="s">
        <v>107</v>
      </c>
      <c r="L3508" s="31" t="s">
        <v>226</v>
      </c>
      <c r="M3508" s="31" t="s">
        <v>120</v>
      </c>
      <c r="N3508" s="31" t="s">
        <v>88</v>
      </c>
      <c r="O3508" s="31"/>
      <c r="P3508" s="31" t="s">
        <v>8888</v>
      </c>
      <c r="Q3508" s="31"/>
      <c r="R3508" s="31"/>
      <c r="S3508" s="31"/>
      <c r="T3508" s="31" t="s">
        <v>23608</v>
      </c>
      <c r="U3508" s="31" t="s">
        <v>23609</v>
      </c>
      <c r="V3508" s="31"/>
      <c r="W3508" s="31"/>
      <c r="X3508" s="31"/>
      <c r="Y3508" s="31"/>
      <c r="Z3508" s="31"/>
    </row>
    <row r="3509" ht="22.5" customHeight="1">
      <c r="A3509" s="30" t="s">
        <v>23610</v>
      </c>
      <c r="B3509" s="31" t="s">
        <v>23611</v>
      </c>
      <c r="C3509" s="33"/>
      <c r="D3509" s="31" t="s">
        <v>78</v>
      </c>
      <c r="E3509" s="31" t="s">
        <v>23612</v>
      </c>
      <c r="F3509" s="31" t="s">
        <v>23613</v>
      </c>
      <c r="G3509" s="31" t="s">
        <v>25</v>
      </c>
      <c r="H3509" s="31" t="s">
        <v>82</v>
      </c>
      <c r="I3509" s="31" t="s">
        <v>490</v>
      </c>
      <c r="J3509" s="31" t="s">
        <v>84</v>
      </c>
      <c r="K3509" s="31" t="s">
        <v>107</v>
      </c>
      <c r="L3509" s="31" t="s">
        <v>86</v>
      </c>
      <c r="M3509" s="31" t="s">
        <v>89</v>
      </c>
      <c r="N3509" s="31" t="s">
        <v>108</v>
      </c>
      <c r="O3509" s="31"/>
      <c r="P3509" s="31" t="s">
        <v>22137</v>
      </c>
      <c r="Q3509" s="31"/>
      <c r="R3509" s="31"/>
      <c r="S3509" s="31"/>
      <c r="T3509" s="31" t="s">
        <v>3340</v>
      </c>
      <c r="U3509" s="31" t="s">
        <v>23614</v>
      </c>
      <c r="V3509" s="31"/>
      <c r="W3509" s="31"/>
      <c r="X3509" s="31"/>
      <c r="Y3509" s="31"/>
      <c r="Z3509" s="31"/>
    </row>
    <row r="3510" ht="22.5" customHeight="1">
      <c r="A3510" s="30" t="s">
        <v>23615</v>
      </c>
      <c r="B3510" s="31" t="s">
        <v>23616</v>
      </c>
      <c r="C3510" s="33"/>
      <c r="D3510" s="31" t="s">
        <v>78</v>
      </c>
      <c r="E3510" s="31" t="s">
        <v>23617</v>
      </c>
      <c r="F3510" s="31" t="s">
        <v>23618</v>
      </c>
      <c r="G3510" s="31" t="s">
        <v>25</v>
      </c>
      <c r="H3510" s="31" t="s">
        <v>82</v>
      </c>
      <c r="I3510" s="31" t="s">
        <v>83</v>
      </c>
      <c r="J3510" s="31" t="s">
        <v>84</v>
      </c>
      <c r="K3510" s="31" t="s">
        <v>107</v>
      </c>
      <c r="L3510" s="31" t="s">
        <v>654</v>
      </c>
      <c r="M3510" s="31" t="s">
        <v>185</v>
      </c>
      <c r="N3510" s="31" t="s">
        <v>41</v>
      </c>
      <c r="O3510" s="31"/>
      <c r="P3510" s="31" t="s">
        <v>2449</v>
      </c>
      <c r="Q3510" s="31"/>
      <c r="R3510" s="31"/>
      <c r="S3510" s="31" t="s">
        <v>3328</v>
      </c>
      <c r="T3510" s="31"/>
      <c r="U3510" s="31" t="s">
        <v>23619</v>
      </c>
      <c r="V3510" s="31"/>
      <c r="W3510" s="31"/>
      <c r="X3510" s="31"/>
      <c r="Y3510" s="31"/>
      <c r="Z3510" s="31"/>
    </row>
    <row r="3511" ht="22.5" customHeight="1">
      <c r="A3511" s="30" t="s">
        <v>23620</v>
      </c>
      <c r="B3511" s="31" t="s">
        <v>23621</v>
      </c>
      <c r="C3511" s="33"/>
      <c r="D3511" s="31" t="s">
        <v>78</v>
      </c>
      <c r="E3511" s="31" t="s">
        <v>23622</v>
      </c>
      <c r="F3511" s="31" t="s">
        <v>23623</v>
      </c>
      <c r="G3511" s="31" t="s">
        <v>30</v>
      </c>
      <c r="H3511" s="31" t="s">
        <v>82</v>
      </c>
      <c r="I3511" s="31" t="s">
        <v>83</v>
      </c>
      <c r="J3511" s="31" t="s">
        <v>84</v>
      </c>
      <c r="K3511" s="31" t="s">
        <v>107</v>
      </c>
      <c r="L3511" s="31" t="s">
        <v>280</v>
      </c>
      <c r="M3511" s="31" t="s">
        <v>120</v>
      </c>
      <c r="N3511" s="31" t="s">
        <v>88</v>
      </c>
      <c r="O3511" s="31"/>
      <c r="P3511" s="31" t="s">
        <v>628</v>
      </c>
      <c r="Q3511" s="31"/>
      <c r="R3511" s="31" t="s">
        <v>93</v>
      </c>
      <c r="S3511" s="31" t="s">
        <v>94</v>
      </c>
      <c r="T3511" s="31" t="s">
        <v>23624</v>
      </c>
      <c r="U3511" s="31" t="s">
        <v>23625</v>
      </c>
      <c r="V3511" s="31"/>
      <c r="W3511" s="31"/>
      <c r="X3511" s="31"/>
      <c r="Y3511" s="31"/>
      <c r="Z3511" s="31"/>
    </row>
    <row r="3512" ht="22.5" customHeight="1">
      <c r="A3512" s="30" t="s">
        <v>23626</v>
      </c>
      <c r="B3512" s="31" t="s">
        <v>23627</v>
      </c>
      <c r="C3512" s="33"/>
      <c r="D3512" s="31" t="s">
        <v>78</v>
      </c>
      <c r="E3512" s="31" t="s">
        <v>23628</v>
      </c>
      <c r="F3512" s="31" t="s">
        <v>23629</v>
      </c>
      <c r="G3512" s="31" t="s">
        <v>25</v>
      </c>
      <c r="H3512" s="31" t="s">
        <v>82</v>
      </c>
      <c r="I3512" s="31" t="s">
        <v>83</v>
      </c>
      <c r="J3512" s="31" t="s">
        <v>84</v>
      </c>
      <c r="K3512" s="31" t="s">
        <v>107</v>
      </c>
      <c r="L3512" s="31" t="s">
        <v>226</v>
      </c>
      <c r="M3512" s="31" t="s">
        <v>120</v>
      </c>
      <c r="N3512" s="31" t="s">
        <v>108</v>
      </c>
      <c r="O3512" s="31"/>
      <c r="P3512" s="31"/>
      <c r="Q3512" s="31"/>
      <c r="R3512" s="31"/>
      <c r="S3512" s="31"/>
      <c r="T3512" s="31"/>
      <c r="U3512" s="31" t="s">
        <v>23630</v>
      </c>
      <c r="V3512" s="31"/>
      <c r="W3512" s="31"/>
      <c r="X3512" s="31"/>
      <c r="Y3512" s="31"/>
      <c r="Z3512" s="31"/>
    </row>
    <row r="3513" ht="22.5" customHeight="1">
      <c r="A3513" s="30" t="s">
        <v>23631</v>
      </c>
      <c r="B3513" s="31" t="s">
        <v>23632</v>
      </c>
      <c r="C3513" s="33"/>
      <c r="D3513" s="31" t="s">
        <v>78</v>
      </c>
      <c r="E3513" s="31" t="s">
        <v>23633</v>
      </c>
      <c r="F3513" s="31" t="s">
        <v>23634</v>
      </c>
      <c r="G3513" s="31" t="s">
        <v>25</v>
      </c>
      <c r="H3513" s="31" t="s">
        <v>82</v>
      </c>
      <c r="I3513" s="31" t="s">
        <v>83</v>
      </c>
      <c r="J3513" s="31" t="s">
        <v>377</v>
      </c>
      <c r="K3513" s="31" t="s">
        <v>107</v>
      </c>
      <c r="L3513" s="31" t="s">
        <v>280</v>
      </c>
      <c r="M3513" s="31" t="s">
        <v>108</v>
      </c>
      <c r="N3513" s="31" t="s">
        <v>101</v>
      </c>
      <c r="O3513" s="31"/>
      <c r="P3513" s="31" t="s">
        <v>492</v>
      </c>
      <c r="Q3513" s="31"/>
      <c r="R3513" s="31"/>
      <c r="S3513" s="31" t="s">
        <v>1994</v>
      </c>
      <c r="T3513" s="31" t="s">
        <v>666</v>
      </c>
      <c r="U3513" s="31" t="s">
        <v>23635</v>
      </c>
      <c r="V3513" s="31"/>
      <c r="W3513" s="31"/>
      <c r="X3513" s="31"/>
      <c r="Y3513" s="31"/>
      <c r="Z3513" s="31"/>
    </row>
    <row r="3514" ht="22.5" customHeight="1">
      <c r="A3514" s="30" t="s">
        <v>23636</v>
      </c>
      <c r="B3514" s="31" t="s">
        <v>23637</v>
      </c>
      <c r="C3514" s="33"/>
      <c r="D3514" s="31" t="s">
        <v>78</v>
      </c>
      <c r="E3514" s="31" t="s">
        <v>23638</v>
      </c>
      <c r="F3514" s="31"/>
      <c r="G3514" s="31"/>
      <c r="H3514" s="31" t="s">
        <v>82</v>
      </c>
      <c r="I3514" s="31"/>
      <c r="J3514" s="31"/>
      <c r="K3514" s="31"/>
      <c r="L3514" s="31"/>
      <c r="M3514" s="31"/>
      <c r="N3514" s="31"/>
      <c r="O3514" s="31"/>
      <c r="P3514" s="31"/>
      <c r="Q3514" s="31"/>
      <c r="R3514" s="31"/>
      <c r="S3514" s="31"/>
      <c r="T3514" s="31"/>
      <c r="U3514" s="31" t="s">
        <v>23639</v>
      </c>
      <c r="V3514" s="31"/>
      <c r="W3514" s="31"/>
      <c r="X3514" s="31"/>
      <c r="Y3514" s="31"/>
      <c r="Z3514" s="31"/>
    </row>
    <row r="3515" ht="22.5" customHeight="1">
      <c r="A3515" s="30" t="s">
        <v>23640</v>
      </c>
      <c r="B3515" s="31" t="s">
        <v>23641</v>
      </c>
      <c r="C3515" s="33"/>
      <c r="D3515" s="31" t="s">
        <v>78</v>
      </c>
      <c r="E3515" s="31" t="s">
        <v>23642</v>
      </c>
      <c r="F3515" s="31"/>
      <c r="G3515" s="31"/>
      <c r="H3515" s="31" t="s">
        <v>82</v>
      </c>
      <c r="I3515" s="31"/>
      <c r="J3515" s="31"/>
      <c r="K3515" s="31"/>
      <c r="L3515" s="31"/>
      <c r="M3515" s="31"/>
      <c r="N3515" s="31"/>
      <c r="O3515" s="31"/>
      <c r="P3515" s="31"/>
      <c r="Q3515" s="31"/>
      <c r="R3515" s="31"/>
      <c r="S3515" s="31"/>
      <c r="T3515" s="31"/>
      <c r="U3515" s="31" t="s">
        <v>23643</v>
      </c>
      <c r="V3515" s="31"/>
      <c r="W3515" s="31"/>
      <c r="X3515" s="31"/>
      <c r="Y3515" s="31"/>
      <c r="Z3515" s="31"/>
    </row>
    <row r="3516" ht="22.5" customHeight="1">
      <c r="A3516" s="30" t="s">
        <v>23644</v>
      </c>
      <c r="B3516" s="31" t="s">
        <v>23645</v>
      </c>
      <c r="C3516" s="33"/>
      <c r="D3516" s="31" t="s">
        <v>78</v>
      </c>
      <c r="E3516" s="31" t="s">
        <v>23646</v>
      </c>
      <c r="F3516" s="31" t="s">
        <v>23647</v>
      </c>
      <c r="G3516" s="31" t="s">
        <v>25</v>
      </c>
      <c r="H3516" s="31" t="s">
        <v>82</v>
      </c>
      <c r="I3516" s="31" t="s">
        <v>83</v>
      </c>
      <c r="J3516" s="31" t="s">
        <v>84</v>
      </c>
      <c r="K3516" s="31" t="s">
        <v>107</v>
      </c>
      <c r="L3516" s="31" t="s">
        <v>280</v>
      </c>
      <c r="M3516" s="31" t="s">
        <v>185</v>
      </c>
      <c r="N3516" s="31" t="s">
        <v>41</v>
      </c>
      <c r="O3516" s="31"/>
      <c r="P3516" s="31" t="s">
        <v>109</v>
      </c>
      <c r="Q3516" s="31"/>
      <c r="R3516" s="31"/>
      <c r="S3516" s="31" t="s">
        <v>1994</v>
      </c>
      <c r="T3516" s="31" t="s">
        <v>111</v>
      </c>
      <c r="U3516" s="31" t="s">
        <v>23648</v>
      </c>
      <c r="V3516" s="31"/>
      <c r="W3516" s="31"/>
      <c r="X3516" s="31"/>
      <c r="Y3516" s="31"/>
      <c r="Z3516" s="31"/>
    </row>
    <row r="3517" ht="22.5" customHeight="1">
      <c r="A3517" s="30" t="s">
        <v>23649</v>
      </c>
      <c r="B3517" s="31" t="s">
        <v>23650</v>
      </c>
      <c r="C3517" s="33"/>
      <c r="D3517" s="31" t="s">
        <v>78</v>
      </c>
      <c r="E3517" s="31" t="s">
        <v>23651</v>
      </c>
      <c r="F3517" s="31" t="s">
        <v>23652</v>
      </c>
      <c r="G3517" s="31" t="s">
        <v>25</v>
      </c>
      <c r="H3517" s="31" t="s">
        <v>82</v>
      </c>
      <c r="I3517" s="31" t="s">
        <v>83</v>
      </c>
      <c r="J3517" s="31" t="s">
        <v>84</v>
      </c>
      <c r="K3517" s="31" t="s">
        <v>107</v>
      </c>
      <c r="L3517" s="31" t="s">
        <v>280</v>
      </c>
      <c r="M3517" s="31" t="s">
        <v>185</v>
      </c>
      <c r="N3517" s="31" t="s">
        <v>88</v>
      </c>
      <c r="O3517" s="31"/>
      <c r="P3517" s="31"/>
      <c r="Q3517" s="31"/>
      <c r="R3517" s="31"/>
      <c r="S3517" s="31"/>
      <c r="T3517" s="31" t="s">
        <v>4970</v>
      </c>
      <c r="U3517" s="31" t="s">
        <v>23653</v>
      </c>
      <c r="V3517" s="31"/>
      <c r="W3517" s="31"/>
      <c r="X3517" s="31"/>
      <c r="Y3517" s="31"/>
      <c r="Z3517" s="31"/>
    </row>
    <row r="3518" ht="22.5" customHeight="1">
      <c r="A3518" s="30" t="s">
        <v>23654</v>
      </c>
      <c r="B3518" s="31" t="s">
        <v>23655</v>
      </c>
      <c r="C3518" s="33"/>
      <c r="D3518" s="31" t="s">
        <v>78</v>
      </c>
      <c r="E3518" s="31" t="s">
        <v>23656</v>
      </c>
      <c r="F3518" s="31" t="s">
        <v>23657</v>
      </c>
      <c r="G3518" s="31" t="s">
        <v>30</v>
      </c>
      <c r="H3518" s="31" t="s">
        <v>82</v>
      </c>
      <c r="I3518" s="31" t="s">
        <v>83</v>
      </c>
      <c r="J3518" s="31" t="s">
        <v>84</v>
      </c>
      <c r="K3518" s="31" t="s">
        <v>173</v>
      </c>
      <c r="L3518" s="31" t="s">
        <v>226</v>
      </c>
      <c r="M3518" s="31" t="s">
        <v>41</v>
      </c>
      <c r="N3518" s="31" t="s">
        <v>120</v>
      </c>
      <c r="O3518" s="31"/>
      <c r="P3518" s="31"/>
      <c r="Q3518" s="31"/>
      <c r="R3518" s="31" t="s">
        <v>93</v>
      </c>
      <c r="S3518" s="31" t="s">
        <v>94</v>
      </c>
      <c r="T3518" s="31" t="s">
        <v>3697</v>
      </c>
      <c r="U3518" s="31" t="s">
        <v>23658</v>
      </c>
      <c r="V3518" s="31"/>
      <c r="W3518" s="31"/>
      <c r="X3518" s="31"/>
      <c r="Y3518" s="31"/>
      <c r="Z3518" s="31"/>
    </row>
    <row r="3519" ht="22.5" customHeight="1">
      <c r="A3519" s="30" t="s">
        <v>23659</v>
      </c>
      <c r="B3519" s="31" t="s">
        <v>23660</v>
      </c>
      <c r="C3519" s="33"/>
      <c r="D3519" s="31" t="s">
        <v>78</v>
      </c>
      <c r="E3519" s="31" t="s">
        <v>23661</v>
      </c>
      <c r="F3519" s="31"/>
      <c r="G3519" s="31"/>
      <c r="H3519" s="31" t="s">
        <v>82</v>
      </c>
      <c r="I3519" s="31"/>
      <c r="J3519" s="31"/>
      <c r="K3519" s="31"/>
      <c r="L3519" s="31"/>
      <c r="M3519" s="31"/>
      <c r="N3519" s="31"/>
      <c r="O3519" s="31"/>
      <c r="P3519" s="31"/>
      <c r="Q3519" s="31"/>
      <c r="R3519" s="31"/>
      <c r="S3519" s="31"/>
      <c r="T3519" s="31"/>
      <c r="U3519" s="31" t="s">
        <v>23662</v>
      </c>
      <c r="V3519" s="31"/>
      <c r="W3519" s="31"/>
      <c r="X3519" s="31"/>
      <c r="Y3519" s="31"/>
      <c r="Z3519" s="31"/>
    </row>
    <row r="3520" ht="22.5" customHeight="1">
      <c r="A3520" s="30" t="s">
        <v>23663</v>
      </c>
      <c r="B3520" s="31" t="s">
        <v>23664</v>
      </c>
      <c r="C3520" s="33"/>
      <c r="D3520" s="31" t="s">
        <v>78</v>
      </c>
      <c r="E3520" s="31" t="s">
        <v>23665</v>
      </c>
      <c r="F3520" s="30" t="s">
        <v>23666</v>
      </c>
      <c r="G3520" s="31" t="s">
        <v>25</v>
      </c>
      <c r="H3520" s="31" t="s">
        <v>82</v>
      </c>
      <c r="I3520" s="31" t="s">
        <v>83</v>
      </c>
      <c r="J3520" s="31" t="s">
        <v>84</v>
      </c>
      <c r="K3520" s="31" t="s">
        <v>107</v>
      </c>
      <c r="L3520" s="31" t="s">
        <v>86</v>
      </c>
      <c r="M3520" s="31" t="s">
        <v>120</v>
      </c>
      <c r="N3520" s="31" t="s">
        <v>88</v>
      </c>
      <c r="O3520" s="31"/>
      <c r="P3520" s="31"/>
      <c r="Q3520" s="31"/>
      <c r="R3520" s="31"/>
      <c r="S3520" s="31"/>
      <c r="T3520" s="31"/>
      <c r="U3520" s="31" t="s">
        <v>23667</v>
      </c>
      <c r="V3520" s="31"/>
      <c r="W3520" s="31"/>
      <c r="X3520" s="31"/>
      <c r="Y3520" s="31"/>
      <c r="Z3520" s="31"/>
    </row>
    <row r="3521" ht="22.5" customHeight="1">
      <c r="A3521" s="30" t="s">
        <v>23668</v>
      </c>
      <c r="B3521" s="31" t="s">
        <v>23669</v>
      </c>
      <c r="C3521" s="33"/>
      <c r="D3521" s="31" t="s">
        <v>78</v>
      </c>
      <c r="E3521" s="31" t="s">
        <v>23670</v>
      </c>
      <c r="F3521" s="31" t="s">
        <v>23671</v>
      </c>
      <c r="G3521" s="31" t="s">
        <v>25</v>
      </c>
      <c r="H3521" s="31" t="s">
        <v>82</v>
      </c>
      <c r="I3521" s="31" t="s">
        <v>83</v>
      </c>
      <c r="J3521" s="31" t="s">
        <v>84</v>
      </c>
      <c r="K3521" s="31" t="s">
        <v>85</v>
      </c>
      <c r="L3521" s="31" t="s">
        <v>226</v>
      </c>
      <c r="M3521" s="31"/>
      <c r="N3521" s="31"/>
      <c r="O3521" s="31"/>
      <c r="P3521" s="31"/>
      <c r="Q3521" s="31"/>
      <c r="R3521" s="31"/>
      <c r="S3521" s="31" t="s">
        <v>1994</v>
      </c>
      <c r="T3521" s="31" t="s">
        <v>23672</v>
      </c>
      <c r="U3521" s="31" t="s">
        <v>23673</v>
      </c>
      <c r="V3521" s="31"/>
      <c r="W3521" s="31"/>
      <c r="X3521" s="31"/>
      <c r="Y3521" s="31"/>
      <c r="Z3521" s="31"/>
    </row>
    <row r="3522" ht="22.5" customHeight="1">
      <c r="A3522" s="30" t="s">
        <v>23674</v>
      </c>
      <c r="B3522" s="31" t="s">
        <v>23675</v>
      </c>
      <c r="C3522" s="33"/>
      <c r="D3522" s="31" t="s">
        <v>78</v>
      </c>
      <c r="E3522" s="31" t="s">
        <v>23676</v>
      </c>
      <c r="F3522" s="31"/>
      <c r="G3522" s="31" t="s">
        <v>2303</v>
      </c>
      <c r="H3522" s="31" t="s">
        <v>82</v>
      </c>
      <c r="I3522" s="31"/>
      <c r="J3522" s="31"/>
      <c r="K3522" s="31"/>
      <c r="L3522" s="31"/>
      <c r="M3522" s="31"/>
      <c r="N3522" s="31"/>
      <c r="O3522" s="31"/>
      <c r="P3522" s="31"/>
      <c r="Q3522" s="31"/>
      <c r="R3522" s="31"/>
      <c r="S3522" s="31"/>
      <c r="T3522" s="31"/>
      <c r="U3522" s="31" t="s">
        <v>23677</v>
      </c>
      <c r="V3522" s="31"/>
      <c r="W3522" s="31"/>
      <c r="X3522" s="31"/>
      <c r="Y3522" s="31"/>
      <c r="Z3522" s="31"/>
    </row>
    <row r="3523" ht="22.5" customHeight="1">
      <c r="A3523" s="30" t="s">
        <v>23678</v>
      </c>
      <c r="B3523" s="31" t="s">
        <v>23679</v>
      </c>
      <c r="C3523" s="33"/>
      <c r="D3523" s="31" t="s">
        <v>78</v>
      </c>
      <c r="E3523" s="31" t="s">
        <v>23680</v>
      </c>
      <c r="F3523" s="31"/>
      <c r="G3523" s="31" t="s">
        <v>1581</v>
      </c>
      <c r="H3523" s="31" t="s">
        <v>82</v>
      </c>
      <c r="I3523" s="31"/>
      <c r="J3523" s="31"/>
      <c r="K3523" s="31"/>
      <c r="L3523" s="31"/>
      <c r="M3523" s="31"/>
      <c r="N3523" s="31"/>
      <c r="O3523" s="31"/>
      <c r="P3523" s="31"/>
      <c r="Q3523" s="31"/>
      <c r="R3523" s="31"/>
      <c r="S3523" s="31" t="s">
        <v>5820</v>
      </c>
      <c r="T3523" s="31"/>
      <c r="U3523" s="31" t="s">
        <v>23681</v>
      </c>
      <c r="V3523" s="30" t="s">
        <v>23682</v>
      </c>
      <c r="W3523" s="31"/>
      <c r="X3523" s="31"/>
      <c r="Y3523" s="31"/>
      <c r="Z3523" s="31"/>
    </row>
    <row r="3524" ht="22.5" customHeight="1">
      <c r="A3524" s="30" t="s">
        <v>23683</v>
      </c>
      <c r="B3524" s="31" t="s">
        <v>23684</v>
      </c>
      <c r="C3524" s="33"/>
      <c r="D3524" s="31" t="s">
        <v>78</v>
      </c>
      <c r="E3524" s="31" t="s">
        <v>23685</v>
      </c>
      <c r="F3524" s="31" t="s">
        <v>23686</v>
      </c>
      <c r="G3524" s="31" t="s">
        <v>1581</v>
      </c>
      <c r="H3524" s="31" t="s">
        <v>82</v>
      </c>
      <c r="I3524" s="31" t="s">
        <v>83</v>
      </c>
      <c r="J3524" s="31" t="s">
        <v>377</v>
      </c>
      <c r="K3524" s="31" t="s">
        <v>107</v>
      </c>
      <c r="L3524" s="31" t="s">
        <v>280</v>
      </c>
      <c r="M3524" s="31" t="s">
        <v>152</v>
      </c>
      <c r="N3524" s="31" t="s">
        <v>153</v>
      </c>
      <c r="O3524" s="31"/>
      <c r="P3524" s="31"/>
      <c r="Q3524" s="31"/>
      <c r="R3524" s="31"/>
      <c r="S3524" s="31" t="s">
        <v>5820</v>
      </c>
      <c r="T3524" s="31"/>
      <c r="U3524" s="31" t="s">
        <v>23687</v>
      </c>
      <c r="V3524" s="31"/>
      <c r="W3524" s="31"/>
      <c r="X3524" s="31"/>
      <c r="Y3524" s="31"/>
      <c r="Z3524" s="31"/>
    </row>
    <row r="3525" ht="22.5" customHeight="1">
      <c r="A3525" s="30" t="s">
        <v>23688</v>
      </c>
      <c r="B3525" s="31" t="s">
        <v>23689</v>
      </c>
      <c r="C3525" s="33"/>
      <c r="D3525" s="31" t="s">
        <v>78</v>
      </c>
      <c r="E3525" s="31" t="s">
        <v>23690</v>
      </c>
      <c r="F3525" s="31" t="s">
        <v>23691</v>
      </c>
      <c r="G3525" s="31" t="s">
        <v>25</v>
      </c>
      <c r="H3525" s="31" t="s">
        <v>82</v>
      </c>
      <c r="I3525" s="31" t="s">
        <v>596</v>
      </c>
      <c r="J3525" s="31" t="s">
        <v>84</v>
      </c>
      <c r="K3525" s="31" t="s">
        <v>85</v>
      </c>
      <c r="L3525" s="31" t="s">
        <v>131</v>
      </c>
      <c r="M3525" s="31" t="s">
        <v>120</v>
      </c>
      <c r="N3525" s="31" t="s">
        <v>88</v>
      </c>
      <c r="O3525" s="31"/>
      <c r="P3525" s="31" t="s">
        <v>792</v>
      </c>
      <c r="Q3525" s="31"/>
      <c r="R3525" s="31" t="s">
        <v>93</v>
      </c>
      <c r="S3525" s="31" t="s">
        <v>94</v>
      </c>
      <c r="T3525" s="31" t="s">
        <v>8808</v>
      </c>
      <c r="U3525" s="31" t="s">
        <v>23692</v>
      </c>
      <c r="V3525" s="31" t="s">
        <v>23693</v>
      </c>
      <c r="W3525" s="31"/>
      <c r="X3525" s="31"/>
      <c r="Y3525" s="31"/>
      <c r="Z3525" s="31"/>
    </row>
    <row r="3526" ht="22.5" customHeight="1">
      <c r="A3526" s="30" t="s">
        <v>23694</v>
      </c>
      <c r="B3526" s="31" t="s">
        <v>23695</v>
      </c>
      <c r="C3526" s="33"/>
      <c r="D3526" s="31" t="s">
        <v>78</v>
      </c>
      <c r="E3526" s="31" t="s">
        <v>23696</v>
      </c>
      <c r="F3526" s="31" t="s">
        <v>23697</v>
      </c>
      <c r="G3526" s="31" t="s">
        <v>25</v>
      </c>
      <c r="H3526" s="31" t="s">
        <v>82</v>
      </c>
      <c r="I3526" s="31" t="s">
        <v>490</v>
      </c>
      <c r="J3526" s="31" t="s">
        <v>84</v>
      </c>
      <c r="K3526" s="31" t="s">
        <v>107</v>
      </c>
      <c r="L3526" s="31" t="s">
        <v>280</v>
      </c>
      <c r="M3526" s="31" t="s">
        <v>89</v>
      </c>
      <c r="N3526" s="31" t="s">
        <v>108</v>
      </c>
      <c r="O3526" s="31"/>
      <c r="P3526" s="31"/>
      <c r="Q3526" s="31"/>
      <c r="R3526" s="31"/>
      <c r="S3526" s="31"/>
      <c r="T3526" s="31"/>
      <c r="U3526" s="31" t="s">
        <v>23698</v>
      </c>
      <c r="V3526" s="31"/>
      <c r="W3526" s="31"/>
      <c r="X3526" s="31"/>
      <c r="Y3526" s="31"/>
      <c r="Z3526" s="31"/>
    </row>
    <row r="3527" ht="22.5" customHeight="1">
      <c r="A3527" s="30" t="s">
        <v>23699</v>
      </c>
      <c r="B3527" s="31" t="s">
        <v>23700</v>
      </c>
      <c r="C3527" s="33"/>
      <c r="D3527" s="31" t="s">
        <v>23701</v>
      </c>
      <c r="E3527" s="31" t="s">
        <v>23702</v>
      </c>
      <c r="F3527" s="31"/>
      <c r="G3527" s="31" t="s">
        <v>1581</v>
      </c>
      <c r="H3527" s="31" t="s">
        <v>1799</v>
      </c>
      <c r="I3527" s="31" t="s">
        <v>83</v>
      </c>
      <c r="J3527" s="31"/>
      <c r="K3527" s="31"/>
      <c r="L3527" s="31" t="s">
        <v>131</v>
      </c>
      <c r="M3527" s="31"/>
      <c r="N3527" s="31"/>
      <c r="O3527" s="31"/>
      <c r="P3527" s="31"/>
      <c r="Q3527" s="31"/>
      <c r="R3527" s="31"/>
      <c r="S3527" s="31"/>
      <c r="T3527" s="31"/>
      <c r="U3527" s="31" t="s">
        <v>23703</v>
      </c>
      <c r="V3527" s="30" t="s">
        <v>23704</v>
      </c>
      <c r="W3527" s="31"/>
      <c r="X3527" s="31"/>
      <c r="Y3527" s="31"/>
      <c r="Z3527" s="31"/>
    </row>
    <row r="3528" ht="22.5" customHeight="1">
      <c r="A3528" s="30" t="s">
        <v>23705</v>
      </c>
      <c r="B3528" s="31" t="s">
        <v>23706</v>
      </c>
      <c r="C3528" s="33"/>
      <c r="D3528" s="31" t="s">
        <v>78</v>
      </c>
      <c r="E3528" s="31" t="s">
        <v>23707</v>
      </c>
      <c r="F3528" s="31"/>
      <c r="G3528" s="31" t="s">
        <v>25</v>
      </c>
      <c r="H3528" s="31" t="s">
        <v>82</v>
      </c>
      <c r="I3528" s="31" t="s">
        <v>83</v>
      </c>
      <c r="J3528" s="31" t="s">
        <v>84</v>
      </c>
      <c r="K3528" s="31" t="s">
        <v>107</v>
      </c>
      <c r="L3528" s="31" t="s">
        <v>280</v>
      </c>
      <c r="M3528" s="31" t="s">
        <v>89</v>
      </c>
      <c r="N3528" s="31" t="s">
        <v>88</v>
      </c>
      <c r="O3528" s="31"/>
      <c r="P3528" s="31"/>
      <c r="Q3528" s="31"/>
      <c r="R3528" s="31"/>
      <c r="S3528" s="31"/>
      <c r="T3528" s="31"/>
      <c r="U3528" s="31" t="s">
        <v>23708</v>
      </c>
      <c r="V3528" s="31"/>
      <c r="W3528" s="31"/>
      <c r="X3528" s="31"/>
      <c r="Y3528" s="31"/>
      <c r="Z3528" s="31"/>
    </row>
    <row r="3529" ht="22.5" customHeight="1">
      <c r="A3529" s="30" t="s">
        <v>23709</v>
      </c>
      <c r="B3529" s="31" t="s">
        <v>23710</v>
      </c>
      <c r="C3529" s="33"/>
      <c r="D3529" s="31" t="s">
        <v>78</v>
      </c>
      <c r="E3529" s="31" t="s">
        <v>23711</v>
      </c>
      <c r="F3529" s="31"/>
      <c r="G3529" s="31" t="s">
        <v>25</v>
      </c>
      <c r="H3529" s="31" t="s">
        <v>82</v>
      </c>
      <c r="I3529" s="31"/>
      <c r="J3529" s="31"/>
      <c r="K3529" s="31"/>
      <c r="L3529" s="31"/>
      <c r="M3529" s="31"/>
      <c r="N3529" s="31"/>
      <c r="O3529" s="31"/>
      <c r="P3529" s="31"/>
      <c r="Q3529" s="31"/>
      <c r="R3529" s="31"/>
      <c r="S3529" s="31"/>
      <c r="T3529" s="31" t="s">
        <v>111</v>
      </c>
      <c r="U3529" s="31" t="s">
        <v>23712</v>
      </c>
      <c r="V3529" s="31"/>
      <c r="W3529" s="31"/>
      <c r="X3529" s="31"/>
      <c r="Y3529" s="31"/>
      <c r="Z3529" s="31"/>
    </row>
    <row r="3530" ht="22.5" customHeight="1">
      <c r="A3530" s="30" t="s">
        <v>23713</v>
      </c>
      <c r="B3530" s="31" t="s">
        <v>23714</v>
      </c>
      <c r="C3530" s="33"/>
      <c r="D3530" s="31" t="s">
        <v>78</v>
      </c>
      <c r="E3530" s="31" t="s">
        <v>23715</v>
      </c>
      <c r="F3530" s="31"/>
      <c r="G3530" s="31"/>
      <c r="H3530" s="31" t="s">
        <v>82</v>
      </c>
      <c r="I3530" s="31"/>
      <c r="J3530" s="31"/>
      <c r="K3530" s="31"/>
      <c r="L3530" s="31"/>
      <c r="M3530" s="31"/>
      <c r="N3530" s="31"/>
      <c r="O3530" s="31"/>
      <c r="P3530" s="31"/>
      <c r="Q3530" s="31"/>
      <c r="R3530" s="31"/>
      <c r="S3530" s="31"/>
      <c r="T3530" s="31"/>
      <c r="U3530" s="31" t="s">
        <v>23716</v>
      </c>
      <c r="V3530" s="31"/>
      <c r="W3530" s="31"/>
      <c r="X3530" s="31"/>
      <c r="Y3530" s="31"/>
      <c r="Z3530" s="31"/>
    </row>
    <row r="3531" ht="22.5" customHeight="1">
      <c r="A3531" s="30" t="s">
        <v>23717</v>
      </c>
      <c r="B3531" s="31" t="s">
        <v>23718</v>
      </c>
      <c r="C3531" s="33"/>
      <c r="D3531" s="31" t="s">
        <v>78</v>
      </c>
      <c r="E3531" s="31" t="s">
        <v>23719</v>
      </c>
      <c r="F3531" s="31" t="s">
        <v>23720</v>
      </c>
      <c r="G3531" s="31" t="s">
        <v>25</v>
      </c>
      <c r="H3531" s="31" t="s">
        <v>82</v>
      </c>
      <c r="I3531" s="31" t="s">
        <v>596</v>
      </c>
      <c r="J3531" s="31" t="s">
        <v>84</v>
      </c>
      <c r="K3531" s="31" t="s">
        <v>85</v>
      </c>
      <c r="L3531" s="31" t="s">
        <v>654</v>
      </c>
      <c r="M3531" s="31" t="s">
        <v>108</v>
      </c>
      <c r="N3531" s="31" t="s">
        <v>101</v>
      </c>
      <c r="O3531" s="31"/>
      <c r="P3531" s="31" t="s">
        <v>492</v>
      </c>
      <c r="Q3531" s="31"/>
      <c r="R3531" s="31" t="s">
        <v>93</v>
      </c>
      <c r="S3531" s="31" t="s">
        <v>94</v>
      </c>
      <c r="T3531" s="31" t="s">
        <v>1432</v>
      </c>
      <c r="U3531" s="31" t="s">
        <v>23721</v>
      </c>
      <c r="V3531" s="31"/>
      <c r="W3531" s="31"/>
      <c r="X3531" s="31"/>
      <c r="Y3531" s="31"/>
      <c r="Z3531" s="31"/>
    </row>
    <row r="3532" ht="22.5" customHeight="1">
      <c r="A3532" s="30" t="s">
        <v>23722</v>
      </c>
      <c r="B3532" s="31" t="s">
        <v>23723</v>
      </c>
      <c r="C3532" s="33"/>
      <c r="D3532" s="31" t="s">
        <v>78</v>
      </c>
      <c r="E3532" s="31" t="s">
        <v>23724</v>
      </c>
      <c r="F3532" s="31"/>
      <c r="G3532" s="31"/>
      <c r="H3532" s="31" t="s">
        <v>82</v>
      </c>
      <c r="I3532" s="31"/>
      <c r="J3532" s="31"/>
      <c r="K3532" s="31"/>
      <c r="L3532" s="31"/>
      <c r="M3532" s="31"/>
      <c r="N3532" s="31"/>
      <c r="O3532" s="31"/>
      <c r="P3532" s="31"/>
      <c r="Q3532" s="31"/>
      <c r="R3532" s="31"/>
      <c r="S3532" s="31"/>
      <c r="T3532" s="31"/>
      <c r="U3532" s="31" t="s">
        <v>23725</v>
      </c>
      <c r="V3532" s="31"/>
      <c r="W3532" s="31"/>
      <c r="X3532" s="31"/>
      <c r="Y3532" s="31"/>
      <c r="Z3532" s="31"/>
    </row>
    <row r="3533" ht="22.5" customHeight="1">
      <c r="A3533" s="30" t="s">
        <v>23726</v>
      </c>
      <c r="B3533" s="31" t="s">
        <v>23727</v>
      </c>
      <c r="C3533" s="33"/>
      <c r="D3533" s="31" t="s">
        <v>78</v>
      </c>
      <c r="E3533" s="31" t="s">
        <v>23728</v>
      </c>
      <c r="F3533" s="31" t="s">
        <v>23729</v>
      </c>
      <c r="G3533" s="31" t="s">
        <v>25</v>
      </c>
      <c r="H3533" s="31" t="s">
        <v>82</v>
      </c>
      <c r="I3533" s="31"/>
      <c r="J3533" s="31"/>
      <c r="K3533" s="31"/>
      <c r="L3533" s="31"/>
      <c r="M3533" s="31"/>
      <c r="N3533" s="31"/>
      <c r="O3533" s="31"/>
      <c r="P3533" s="31"/>
      <c r="Q3533" s="31"/>
      <c r="R3533" s="31"/>
      <c r="S3533" s="31" t="s">
        <v>1994</v>
      </c>
      <c r="T3533" s="31" t="s">
        <v>2234</v>
      </c>
      <c r="U3533" s="31" t="s">
        <v>23730</v>
      </c>
      <c r="V3533" s="31"/>
      <c r="W3533" s="31"/>
      <c r="X3533" s="31"/>
      <c r="Y3533" s="31"/>
      <c r="Z3533" s="31"/>
    </row>
    <row r="3534" ht="22.5" customHeight="1">
      <c r="A3534" s="30" t="s">
        <v>23731</v>
      </c>
      <c r="B3534" s="31" t="s">
        <v>23732</v>
      </c>
      <c r="C3534" s="33"/>
      <c r="D3534" s="31" t="s">
        <v>23733</v>
      </c>
      <c r="E3534" s="31" t="s">
        <v>23734</v>
      </c>
      <c r="F3534" s="31"/>
      <c r="G3534" s="31" t="s">
        <v>790</v>
      </c>
      <c r="H3534" s="31" t="s">
        <v>23735</v>
      </c>
      <c r="I3534" s="31" t="s">
        <v>596</v>
      </c>
      <c r="J3534" s="31" t="s">
        <v>84</v>
      </c>
      <c r="K3534" s="31" t="s">
        <v>85</v>
      </c>
      <c r="L3534" s="31" t="s">
        <v>654</v>
      </c>
      <c r="M3534" s="31" t="s">
        <v>108</v>
      </c>
      <c r="N3534" s="31" t="s">
        <v>101</v>
      </c>
      <c r="O3534" s="31"/>
      <c r="P3534" s="31" t="s">
        <v>1000</v>
      </c>
      <c r="Q3534" s="31"/>
      <c r="R3534" s="31"/>
      <c r="S3534" s="31"/>
      <c r="T3534" s="31" t="s">
        <v>793</v>
      </c>
      <c r="U3534" s="31" t="s">
        <v>23736</v>
      </c>
      <c r="V3534" s="30" t="s">
        <v>23737</v>
      </c>
      <c r="W3534" s="31"/>
      <c r="X3534" s="31"/>
      <c r="Y3534" s="31"/>
      <c r="Z3534" s="31"/>
    </row>
    <row r="3535" ht="22.5" customHeight="1">
      <c r="A3535" s="30" t="s">
        <v>23738</v>
      </c>
      <c r="B3535" s="31" t="s">
        <v>23739</v>
      </c>
      <c r="C3535" s="33"/>
      <c r="D3535" s="31" t="s">
        <v>78</v>
      </c>
      <c r="E3535" s="31" t="s">
        <v>23740</v>
      </c>
      <c r="F3535" s="31"/>
      <c r="G3535" s="31"/>
      <c r="H3535" s="31" t="s">
        <v>82</v>
      </c>
      <c r="I3535" s="31"/>
      <c r="J3535" s="31"/>
      <c r="K3535" s="31"/>
      <c r="L3535" s="31"/>
      <c r="M3535" s="31"/>
      <c r="N3535" s="31"/>
      <c r="O3535" s="31"/>
      <c r="P3535" s="31"/>
      <c r="Q3535" s="31"/>
      <c r="R3535" s="31"/>
      <c r="S3535" s="31"/>
      <c r="T3535" s="31"/>
      <c r="U3535" s="31" t="s">
        <v>23741</v>
      </c>
      <c r="V3535" s="31"/>
      <c r="W3535" s="31"/>
      <c r="X3535" s="31"/>
      <c r="Y3535" s="31"/>
      <c r="Z3535" s="31"/>
    </row>
    <row r="3536" ht="22.5" customHeight="1">
      <c r="A3536" s="30" t="s">
        <v>23742</v>
      </c>
      <c r="B3536" s="31" t="s">
        <v>23743</v>
      </c>
      <c r="C3536" s="33"/>
      <c r="D3536" s="31" t="s">
        <v>78</v>
      </c>
      <c r="E3536" s="31" t="s">
        <v>23744</v>
      </c>
      <c r="F3536" s="31"/>
      <c r="G3536" s="31"/>
      <c r="H3536" s="31" t="s">
        <v>82</v>
      </c>
      <c r="I3536" s="31"/>
      <c r="J3536" s="31"/>
      <c r="K3536" s="31"/>
      <c r="L3536" s="31"/>
      <c r="M3536" s="31"/>
      <c r="N3536" s="31"/>
      <c r="O3536" s="31"/>
      <c r="P3536" s="31"/>
      <c r="Q3536" s="31"/>
      <c r="R3536" s="31"/>
      <c r="S3536" s="31"/>
      <c r="T3536" s="31" t="s">
        <v>676</v>
      </c>
      <c r="U3536" s="31" t="s">
        <v>23745</v>
      </c>
      <c r="V3536" s="31"/>
      <c r="W3536" s="31"/>
      <c r="X3536" s="31"/>
      <c r="Y3536" s="31"/>
      <c r="Z3536" s="31"/>
    </row>
    <row r="3537" ht="22.5" customHeight="1">
      <c r="A3537" s="30" t="s">
        <v>23746</v>
      </c>
      <c r="B3537" s="31" t="s">
        <v>23747</v>
      </c>
      <c r="C3537" s="33"/>
      <c r="D3537" s="31" t="s">
        <v>78</v>
      </c>
      <c r="E3537" s="31" t="s">
        <v>23748</v>
      </c>
      <c r="F3537" s="31" t="s">
        <v>23749</v>
      </c>
      <c r="G3537" s="31" t="s">
        <v>23</v>
      </c>
      <c r="H3537" s="31" t="s">
        <v>82</v>
      </c>
      <c r="I3537" s="31" t="s">
        <v>83</v>
      </c>
      <c r="J3537" s="31" t="s">
        <v>377</v>
      </c>
      <c r="K3537" s="31" t="s">
        <v>107</v>
      </c>
      <c r="L3537" s="31" t="s">
        <v>131</v>
      </c>
      <c r="M3537" s="31" t="s">
        <v>120</v>
      </c>
      <c r="N3537" s="31" t="s">
        <v>88</v>
      </c>
      <c r="O3537" s="31"/>
      <c r="P3537" s="31" t="s">
        <v>23750</v>
      </c>
      <c r="Q3537" s="31"/>
      <c r="R3537" s="31"/>
      <c r="S3537" s="31" t="s">
        <v>8457</v>
      </c>
      <c r="T3537" s="31" t="s">
        <v>11213</v>
      </c>
      <c r="U3537" s="31" t="s">
        <v>23751</v>
      </c>
      <c r="V3537" s="31"/>
      <c r="W3537" s="31"/>
      <c r="X3537" s="31"/>
      <c r="Y3537" s="31"/>
      <c r="Z3537" s="31"/>
    </row>
    <row r="3538" ht="22.5" customHeight="1">
      <c r="A3538" s="30" t="s">
        <v>23752</v>
      </c>
      <c r="B3538" s="31" t="s">
        <v>23753</v>
      </c>
      <c r="C3538" s="33"/>
      <c r="D3538" s="31" t="s">
        <v>78</v>
      </c>
      <c r="E3538" s="31" t="s">
        <v>23754</v>
      </c>
      <c r="F3538" s="31" t="s">
        <v>23755</v>
      </c>
      <c r="G3538" s="31" t="s">
        <v>25</v>
      </c>
      <c r="H3538" s="31" t="s">
        <v>82</v>
      </c>
      <c r="I3538" s="31" t="s">
        <v>83</v>
      </c>
      <c r="J3538" s="31" t="s">
        <v>84</v>
      </c>
      <c r="K3538" s="31" t="s">
        <v>107</v>
      </c>
      <c r="L3538" s="31" t="s">
        <v>654</v>
      </c>
      <c r="M3538" s="31" t="s">
        <v>120</v>
      </c>
      <c r="N3538" s="31" t="s">
        <v>88</v>
      </c>
      <c r="O3538" s="31"/>
      <c r="P3538" s="31" t="s">
        <v>1785</v>
      </c>
      <c r="Q3538" s="31"/>
      <c r="R3538" s="31"/>
      <c r="S3538" s="31"/>
      <c r="T3538" s="31" t="s">
        <v>1519</v>
      </c>
      <c r="U3538" s="31" t="s">
        <v>23756</v>
      </c>
      <c r="V3538" s="31"/>
      <c r="W3538" s="31"/>
      <c r="X3538" s="31"/>
      <c r="Y3538" s="31"/>
      <c r="Z3538" s="31"/>
    </row>
    <row r="3539" ht="22.5" customHeight="1">
      <c r="A3539" s="30" t="s">
        <v>23757</v>
      </c>
      <c r="B3539" s="31" t="s">
        <v>23758</v>
      </c>
      <c r="C3539" s="33"/>
      <c r="D3539" s="31" t="s">
        <v>78</v>
      </c>
      <c r="E3539" s="31" t="s">
        <v>23759</v>
      </c>
      <c r="F3539" s="31" t="s">
        <v>23760</v>
      </c>
      <c r="G3539" s="31" t="s">
        <v>25</v>
      </c>
      <c r="H3539" s="31" t="s">
        <v>82</v>
      </c>
      <c r="I3539" s="31" t="s">
        <v>490</v>
      </c>
      <c r="J3539" s="31" t="s">
        <v>84</v>
      </c>
      <c r="K3539" s="31" t="s">
        <v>107</v>
      </c>
      <c r="L3539" s="31" t="s">
        <v>86</v>
      </c>
      <c r="M3539" s="31" t="s">
        <v>120</v>
      </c>
      <c r="N3539" s="31" t="s">
        <v>88</v>
      </c>
      <c r="O3539" s="31"/>
      <c r="P3539" s="31" t="s">
        <v>1259</v>
      </c>
      <c r="Q3539" s="31"/>
      <c r="R3539" s="31"/>
      <c r="S3539" s="31" t="s">
        <v>4055</v>
      </c>
      <c r="T3539" s="31" t="s">
        <v>12341</v>
      </c>
      <c r="U3539" s="31" t="s">
        <v>23761</v>
      </c>
      <c r="V3539" s="31"/>
      <c r="W3539" s="31"/>
      <c r="X3539" s="31"/>
      <c r="Y3539" s="31"/>
      <c r="Z3539" s="31"/>
    </row>
    <row r="3540" ht="22.5" customHeight="1">
      <c r="A3540" s="30" t="s">
        <v>23762</v>
      </c>
      <c r="B3540" s="31" t="s">
        <v>23763</v>
      </c>
      <c r="C3540" s="33"/>
      <c r="D3540" s="31" t="s">
        <v>78</v>
      </c>
      <c r="E3540" s="31" t="s">
        <v>23764</v>
      </c>
      <c r="F3540" s="31" t="s">
        <v>23765</v>
      </c>
      <c r="G3540" s="31" t="s">
        <v>25</v>
      </c>
      <c r="H3540" s="31" t="s">
        <v>82</v>
      </c>
      <c r="I3540" s="31" t="s">
        <v>490</v>
      </c>
      <c r="J3540" s="31" t="s">
        <v>84</v>
      </c>
      <c r="K3540" s="31" t="s">
        <v>107</v>
      </c>
      <c r="L3540" s="31" t="s">
        <v>280</v>
      </c>
      <c r="M3540" s="31" t="s">
        <v>41</v>
      </c>
      <c r="N3540" s="31" t="s">
        <v>120</v>
      </c>
      <c r="O3540" s="31"/>
      <c r="P3540" s="31" t="s">
        <v>8456</v>
      </c>
      <c r="Q3540" s="31"/>
      <c r="R3540" s="31"/>
      <c r="S3540" s="31" t="s">
        <v>2145</v>
      </c>
      <c r="T3540" s="31" t="s">
        <v>8847</v>
      </c>
      <c r="U3540" s="31" t="s">
        <v>23766</v>
      </c>
      <c r="V3540" s="31"/>
      <c r="W3540" s="31"/>
      <c r="X3540" s="31"/>
      <c r="Y3540" s="31"/>
      <c r="Z3540" s="31"/>
    </row>
    <row r="3541" ht="22.5" customHeight="1">
      <c r="A3541" s="30" t="s">
        <v>23767</v>
      </c>
      <c r="B3541" s="31" t="s">
        <v>23768</v>
      </c>
      <c r="C3541" s="33"/>
      <c r="D3541" s="31" t="s">
        <v>78</v>
      </c>
      <c r="E3541" s="31" t="s">
        <v>23769</v>
      </c>
      <c r="F3541" s="31"/>
      <c r="G3541" s="31" t="s">
        <v>2303</v>
      </c>
      <c r="H3541" s="31" t="s">
        <v>82</v>
      </c>
      <c r="I3541" s="31"/>
      <c r="J3541" s="31"/>
      <c r="K3541" s="31"/>
      <c r="L3541" s="31"/>
      <c r="M3541" s="31"/>
      <c r="N3541" s="31"/>
      <c r="O3541" s="31"/>
      <c r="P3541" s="31"/>
      <c r="Q3541" s="31"/>
      <c r="R3541" s="31"/>
      <c r="S3541" s="31"/>
      <c r="T3541" s="31"/>
      <c r="U3541" s="31" t="s">
        <v>23770</v>
      </c>
      <c r="V3541" s="31"/>
      <c r="W3541" s="31"/>
      <c r="X3541" s="31"/>
      <c r="Y3541" s="31"/>
      <c r="Z3541" s="31"/>
    </row>
    <row r="3542" ht="22.5" customHeight="1">
      <c r="A3542" s="30" t="s">
        <v>23771</v>
      </c>
      <c r="B3542" s="31" t="s">
        <v>23772</v>
      </c>
      <c r="C3542" s="33"/>
      <c r="D3542" s="31" t="s">
        <v>78</v>
      </c>
      <c r="E3542" s="31" t="s">
        <v>23773</v>
      </c>
      <c r="F3542" s="31" t="s">
        <v>23774</v>
      </c>
      <c r="G3542" s="31" t="s">
        <v>25</v>
      </c>
      <c r="H3542" s="31" t="s">
        <v>82</v>
      </c>
      <c r="I3542" s="31" t="s">
        <v>596</v>
      </c>
      <c r="J3542" s="31" t="s">
        <v>84</v>
      </c>
      <c r="K3542" s="31" t="s">
        <v>85</v>
      </c>
      <c r="L3542" s="31" t="s">
        <v>226</v>
      </c>
      <c r="M3542" s="31" t="s">
        <v>120</v>
      </c>
      <c r="N3542" s="31" t="s">
        <v>88</v>
      </c>
      <c r="O3542" s="31"/>
      <c r="P3542" s="31" t="s">
        <v>851</v>
      </c>
      <c r="Q3542" s="31"/>
      <c r="R3542" s="31"/>
      <c r="S3542" s="31"/>
      <c r="T3542" s="31" t="s">
        <v>111</v>
      </c>
      <c r="U3542" s="31" t="s">
        <v>23775</v>
      </c>
      <c r="V3542" s="31"/>
      <c r="W3542" s="31"/>
      <c r="X3542" s="31"/>
      <c r="Y3542" s="31"/>
      <c r="Z3542" s="31"/>
    </row>
    <row r="3543" ht="22.5" customHeight="1">
      <c r="A3543" s="30" t="s">
        <v>23776</v>
      </c>
      <c r="B3543" s="31" t="s">
        <v>23777</v>
      </c>
      <c r="C3543" s="33"/>
      <c r="D3543" s="31" t="s">
        <v>78</v>
      </c>
      <c r="E3543" s="31" t="s">
        <v>23778</v>
      </c>
      <c r="F3543" s="31"/>
      <c r="G3543" s="31"/>
      <c r="H3543" s="31" t="s">
        <v>82</v>
      </c>
      <c r="I3543" s="31"/>
      <c r="J3543" s="31"/>
      <c r="K3543" s="31"/>
      <c r="L3543" s="31"/>
      <c r="M3543" s="31"/>
      <c r="N3543" s="31"/>
      <c r="O3543" s="31"/>
      <c r="P3543" s="31"/>
      <c r="Q3543" s="31"/>
      <c r="R3543" s="31"/>
      <c r="S3543" s="31"/>
      <c r="T3543" s="31"/>
      <c r="U3543" s="31" t="s">
        <v>23779</v>
      </c>
      <c r="V3543" s="31"/>
      <c r="W3543" s="31"/>
      <c r="X3543" s="31"/>
      <c r="Y3543" s="31"/>
      <c r="Z3543" s="31"/>
    </row>
    <row r="3544" ht="22.5" customHeight="1">
      <c r="A3544" s="30" t="s">
        <v>23780</v>
      </c>
      <c r="B3544" s="31" t="s">
        <v>23781</v>
      </c>
      <c r="C3544" s="33"/>
      <c r="D3544" s="31" t="s">
        <v>78</v>
      </c>
      <c r="E3544" s="31" t="s">
        <v>23782</v>
      </c>
      <c r="F3544" s="31"/>
      <c r="G3544" s="31"/>
      <c r="H3544" s="31" t="s">
        <v>82</v>
      </c>
      <c r="I3544" s="31"/>
      <c r="J3544" s="31"/>
      <c r="K3544" s="31"/>
      <c r="L3544" s="31"/>
      <c r="M3544" s="31"/>
      <c r="N3544" s="31"/>
      <c r="O3544" s="31"/>
      <c r="P3544" s="31"/>
      <c r="Q3544" s="31"/>
      <c r="R3544" s="31"/>
      <c r="S3544" s="31"/>
      <c r="T3544" s="31"/>
      <c r="U3544" s="31" t="s">
        <v>23783</v>
      </c>
      <c r="V3544" s="31"/>
      <c r="W3544" s="31"/>
      <c r="X3544" s="31"/>
      <c r="Y3544" s="31"/>
      <c r="Z3544" s="31"/>
    </row>
    <row r="3545" ht="22.5" customHeight="1">
      <c r="A3545" s="30" t="s">
        <v>23784</v>
      </c>
      <c r="B3545" s="31" t="s">
        <v>23785</v>
      </c>
      <c r="C3545" s="33"/>
      <c r="D3545" s="31" t="s">
        <v>78</v>
      </c>
      <c r="E3545" s="31" t="s">
        <v>23786</v>
      </c>
      <c r="F3545" s="31"/>
      <c r="G3545" s="31"/>
      <c r="H3545" s="31" t="s">
        <v>82</v>
      </c>
      <c r="I3545" s="31"/>
      <c r="J3545" s="31"/>
      <c r="K3545" s="31"/>
      <c r="L3545" s="31"/>
      <c r="M3545" s="31"/>
      <c r="N3545" s="31"/>
      <c r="O3545" s="31"/>
      <c r="P3545" s="31"/>
      <c r="Q3545" s="31"/>
      <c r="R3545" s="31"/>
      <c r="S3545" s="31"/>
      <c r="T3545" s="31"/>
      <c r="U3545" s="31" t="s">
        <v>23787</v>
      </c>
      <c r="V3545" s="31"/>
      <c r="W3545" s="31"/>
      <c r="X3545" s="31"/>
      <c r="Y3545" s="31"/>
      <c r="Z3545" s="31"/>
    </row>
    <row r="3546" ht="22.5" customHeight="1">
      <c r="A3546" s="30" t="s">
        <v>23788</v>
      </c>
      <c r="B3546" s="31" t="s">
        <v>23789</v>
      </c>
      <c r="C3546" s="33"/>
      <c r="D3546" s="31" t="s">
        <v>78</v>
      </c>
      <c r="E3546" s="31" t="s">
        <v>23790</v>
      </c>
      <c r="F3546" s="31" t="s">
        <v>23791</v>
      </c>
      <c r="G3546" s="31" t="s">
        <v>25</v>
      </c>
      <c r="H3546" s="31" t="s">
        <v>82</v>
      </c>
      <c r="I3546" s="31" t="s">
        <v>83</v>
      </c>
      <c r="J3546" s="31" t="s">
        <v>84</v>
      </c>
      <c r="K3546" s="31" t="s">
        <v>85</v>
      </c>
      <c r="L3546" s="31" t="s">
        <v>86</v>
      </c>
      <c r="M3546" s="31" t="s">
        <v>52</v>
      </c>
      <c r="N3546" s="31" t="s">
        <v>144</v>
      </c>
      <c r="O3546" s="31"/>
      <c r="P3546" s="31"/>
      <c r="Q3546" s="31"/>
      <c r="R3546" s="31"/>
      <c r="S3546" s="31"/>
      <c r="T3546" s="31"/>
      <c r="U3546" s="31" t="s">
        <v>23792</v>
      </c>
      <c r="V3546" s="31"/>
      <c r="W3546" s="31"/>
      <c r="X3546" s="31"/>
      <c r="Y3546" s="31"/>
      <c r="Z3546" s="31"/>
    </row>
    <row r="3547" ht="22.5" customHeight="1">
      <c r="A3547" s="30" t="s">
        <v>23793</v>
      </c>
      <c r="B3547" s="31" t="s">
        <v>23794</v>
      </c>
      <c r="C3547" s="33"/>
      <c r="D3547" s="31" t="s">
        <v>78</v>
      </c>
      <c r="E3547" s="31" t="s">
        <v>23795</v>
      </c>
      <c r="F3547" s="31" t="s">
        <v>23796</v>
      </c>
      <c r="G3547" s="31" t="s">
        <v>25</v>
      </c>
      <c r="H3547" s="31" t="s">
        <v>82</v>
      </c>
      <c r="I3547" s="31" t="s">
        <v>83</v>
      </c>
      <c r="J3547" s="31" t="s">
        <v>84</v>
      </c>
      <c r="K3547" s="31" t="s">
        <v>107</v>
      </c>
      <c r="L3547" s="31" t="s">
        <v>86</v>
      </c>
      <c r="M3547" s="31" t="s">
        <v>185</v>
      </c>
      <c r="N3547" s="31" t="s">
        <v>41</v>
      </c>
      <c r="O3547" s="31"/>
      <c r="P3547" s="31" t="s">
        <v>628</v>
      </c>
      <c r="Q3547" s="31"/>
      <c r="R3547" s="31"/>
      <c r="S3547" s="31" t="s">
        <v>8457</v>
      </c>
      <c r="T3547" s="31" t="s">
        <v>2234</v>
      </c>
      <c r="U3547" s="31" t="s">
        <v>23797</v>
      </c>
      <c r="V3547" s="31"/>
      <c r="W3547" s="31"/>
      <c r="X3547" s="31"/>
      <c r="Y3547" s="31"/>
      <c r="Z3547" s="31"/>
    </row>
    <row r="3548" ht="22.5" customHeight="1">
      <c r="A3548" s="30" t="s">
        <v>23798</v>
      </c>
      <c r="B3548" s="31" t="s">
        <v>23799</v>
      </c>
      <c r="C3548" s="33"/>
      <c r="D3548" s="31" t="s">
        <v>78</v>
      </c>
      <c r="E3548" s="31" t="s">
        <v>23800</v>
      </c>
      <c r="F3548" s="31" t="s">
        <v>23801</v>
      </c>
      <c r="G3548" s="31" t="s">
        <v>25</v>
      </c>
      <c r="H3548" s="31" t="s">
        <v>82</v>
      </c>
      <c r="I3548" s="31" t="s">
        <v>490</v>
      </c>
      <c r="J3548" s="31" t="s">
        <v>84</v>
      </c>
      <c r="K3548" s="31" t="s">
        <v>85</v>
      </c>
      <c r="L3548" s="31" t="s">
        <v>280</v>
      </c>
      <c r="M3548" s="31" t="s">
        <v>120</v>
      </c>
      <c r="N3548" s="31" t="s">
        <v>88</v>
      </c>
      <c r="O3548" s="31" t="s">
        <v>23802</v>
      </c>
      <c r="P3548" s="31" t="s">
        <v>109</v>
      </c>
      <c r="Q3548" s="31"/>
      <c r="R3548" s="31"/>
      <c r="S3548" s="31" t="s">
        <v>23803</v>
      </c>
      <c r="T3548" s="31" t="s">
        <v>23804</v>
      </c>
      <c r="U3548" s="31" t="s">
        <v>23805</v>
      </c>
      <c r="V3548" s="30" t="s">
        <v>23806</v>
      </c>
      <c r="W3548" s="31"/>
      <c r="X3548" s="31"/>
      <c r="Y3548" s="31"/>
      <c r="Z3548" s="31"/>
    </row>
    <row r="3549" ht="22.5" customHeight="1">
      <c r="A3549" s="30" t="s">
        <v>23807</v>
      </c>
      <c r="B3549" s="31" t="s">
        <v>23808</v>
      </c>
      <c r="C3549" s="33"/>
      <c r="D3549" s="31" t="s">
        <v>78</v>
      </c>
      <c r="E3549" s="31" t="s">
        <v>23809</v>
      </c>
      <c r="F3549" s="31" t="s">
        <v>23810</v>
      </c>
      <c r="G3549" s="31" t="s">
        <v>25</v>
      </c>
      <c r="H3549" s="31" t="s">
        <v>82</v>
      </c>
      <c r="I3549" s="31" t="s">
        <v>83</v>
      </c>
      <c r="J3549" s="31" t="s">
        <v>84</v>
      </c>
      <c r="K3549" s="31" t="s">
        <v>107</v>
      </c>
      <c r="L3549" s="31" t="s">
        <v>86</v>
      </c>
      <c r="M3549" s="31" t="s">
        <v>185</v>
      </c>
      <c r="N3549" s="31" t="s">
        <v>41</v>
      </c>
      <c r="O3549" s="31"/>
      <c r="P3549" s="31" t="s">
        <v>1723</v>
      </c>
      <c r="Q3549" s="31"/>
      <c r="R3549" s="31"/>
      <c r="S3549" s="31"/>
      <c r="T3549" s="31" t="s">
        <v>3763</v>
      </c>
      <c r="U3549" s="31" t="s">
        <v>23811</v>
      </c>
      <c r="V3549" s="31"/>
      <c r="W3549" s="31"/>
      <c r="X3549" s="31"/>
      <c r="Y3549" s="31"/>
      <c r="Z3549" s="31"/>
    </row>
    <row r="3550" ht="22.5" customHeight="1">
      <c r="A3550" s="30" t="s">
        <v>23812</v>
      </c>
      <c r="B3550" s="31" t="s">
        <v>23813</v>
      </c>
      <c r="C3550" s="33"/>
      <c r="D3550" s="31" t="s">
        <v>78</v>
      </c>
      <c r="E3550" s="31" t="s">
        <v>23814</v>
      </c>
      <c r="F3550" s="31" t="s">
        <v>23815</v>
      </c>
      <c r="G3550" s="31" t="s">
        <v>38</v>
      </c>
      <c r="H3550" s="31" t="s">
        <v>82</v>
      </c>
      <c r="I3550" s="31" t="s">
        <v>130</v>
      </c>
      <c r="J3550" s="31" t="s">
        <v>377</v>
      </c>
      <c r="K3550" s="31" t="s">
        <v>85</v>
      </c>
      <c r="L3550" s="31" t="s">
        <v>226</v>
      </c>
      <c r="M3550" s="31" t="s">
        <v>185</v>
      </c>
      <c r="N3550" s="31" t="s">
        <v>41</v>
      </c>
      <c r="O3550" s="31"/>
      <c r="P3550" s="31" t="s">
        <v>3087</v>
      </c>
      <c r="Q3550" s="31"/>
      <c r="R3550" s="31"/>
      <c r="S3550" s="31" t="s">
        <v>23816</v>
      </c>
      <c r="T3550" s="31" t="s">
        <v>1432</v>
      </c>
      <c r="U3550" s="31" t="s">
        <v>23817</v>
      </c>
      <c r="V3550" s="31"/>
      <c r="W3550" s="31"/>
      <c r="X3550" s="31"/>
      <c r="Y3550" s="31"/>
      <c r="Z3550" s="31"/>
    </row>
    <row r="3551" ht="22.5" customHeight="1">
      <c r="A3551" s="30" t="s">
        <v>23818</v>
      </c>
      <c r="B3551" s="31" t="s">
        <v>23819</v>
      </c>
      <c r="C3551" s="33"/>
      <c r="D3551" s="31" t="s">
        <v>78</v>
      </c>
      <c r="E3551" s="31" t="s">
        <v>23820</v>
      </c>
      <c r="F3551" s="31" t="s">
        <v>23821</v>
      </c>
      <c r="G3551" s="31" t="s">
        <v>23</v>
      </c>
      <c r="H3551" s="31" t="s">
        <v>82</v>
      </c>
      <c r="I3551" s="31" t="s">
        <v>607</v>
      </c>
      <c r="J3551" s="31" t="s">
        <v>84</v>
      </c>
      <c r="K3551" s="31" t="s">
        <v>107</v>
      </c>
      <c r="L3551" s="31" t="s">
        <v>654</v>
      </c>
      <c r="M3551" s="31" t="s">
        <v>185</v>
      </c>
      <c r="N3551" s="31" t="s">
        <v>41</v>
      </c>
      <c r="O3551" s="31"/>
      <c r="P3551" s="31" t="s">
        <v>3087</v>
      </c>
      <c r="Q3551" s="31"/>
      <c r="R3551" s="31"/>
      <c r="S3551" s="31" t="s">
        <v>23816</v>
      </c>
      <c r="T3551" s="31" t="s">
        <v>11213</v>
      </c>
      <c r="U3551" s="31" t="s">
        <v>23822</v>
      </c>
      <c r="V3551" s="30" t="s">
        <v>23823</v>
      </c>
      <c r="W3551" s="31"/>
      <c r="X3551" s="31"/>
      <c r="Y3551" s="31"/>
      <c r="Z3551" s="31"/>
    </row>
    <row r="3552" ht="22.5" customHeight="1">
      <c r="A3552" s="30" t="s">
        <v>23824</v>
      </c>
      <c r="B3552" s="31" t="s">
        <v>23825</v>
      </c>
      <c r="C3552" s="33"/>
      <c r="D3552" s="31" t="s">
        <v>78</v>
      </c>
      <c r="E3552" s="31" t="s">
        <v>23826</v>
      </c>
      <c r="F3552" s="31"/>
      <c r="G3552" s="31" t="s">
        <v>25</v>
      </c>
      <c r="H3552" s="31" t="s">
        <v>82</v>
      </c>
      <c r="I3552" s="31" t="s">
        <v>617</v>
      </c>
      <c r="J3552" s="31" t="s">
        <v>84</v>
      </c>
      <c r="K3552" s="31" t="s">
        <v>85</v>
      </c>
      <c r="L3552" s="31" t="s">
        <v>280</v>
      </c>
      <c r="M3552" s="31" t="s">
        <v>52</v>
      </c>
      <c r="N3552" s="31" t="s">
        <v>144</v>
      </c>
      <c r="O3552" s="31" t="s">
        <v>618</v>
      </c>
      <c r="P3552" s="31" t="s">
        <v>399</v>
      </c>
      <c r="Q3552" s="31"/>
      <c r="R3552" s="31"/>
      <c r="S3552" s="31" t="s">
        <v>1793</v>
      </c>
      <c r="T3552" s="31"/>
      <c r="U3552" s="31" t="s">
        <v>23827</v>
      </c>
      <c r="V3552" s="30" t="s">
        <v>23828</v>
      </c>
      <c r="W3552" s="31"/>
      <c r="X3552" s="31"/>
      <c r="Y3552" s="31"/>
      <c r="Z3552" s="31"/>
    </row>
    <row r="3553" ht="22.5" customHeight="1">
      <c r="A3553" s="30" t="s">
        <v>23829</v>
      </c>
      <c r="B3553" s="31" t="s">
        <v>23830</v>
      </c>
      <c r="C3553" s="33"/>
      <c r="D3553" s="31" t="s">
        <v>78</v>
      </c>
      <c r="E3553" s="31" t="s">
        <v>23831</v>
      </c>
      <c r="F3553" s="31"/>
      <c r="G3553" s="31"/>
      <c r="H3553" s="31" t="s">
        <v>82</v>
      </c>
      <c r="I3553" s="31"/>
      <c r="J3553" s="31"/>
      <c r="K3553" s="31"/>
      <c r="L3553" s="31"/>
      <c r="M3553" s="31"/>
      <c r="N3553" s="31"/>
      <c r="O3553" s="31"/>
      <c r="P3553" s="31"/>
      <c r="Q3553" s="31"/>
      <c r="R3553" s="31"/>
      <c r="S3553" s="31"/>
      <c r="T3553" s="31"/>
      <c r="U3553" s="31" t="s">
        <v>23832</v>
      </c>
      <c r="V3553" s="31"/>
      <c r="W3553" s="31"/>
      <c r="X3553" s="31"/>
      <c r="Y3553" s="31"/>
      <c r="Z3553" s="31"/>
    </row>
    <row r="3554" ht="22.5" customHeight="1">
      <c r="A3554" s="30" t="s">
        <v>23833</v>
      </c>
      <c r="B3554" s="31" t="s">
        <v>23834</v>
      </c>
      <c r="C3554" s="33"/>
      <c r="D3554" s="31" t="s">
        <v>78</v>
      </c>
      <c r="E3554" s="31" t="s">
        <v>23835</v>
      </c>
      <c r="F3554" s="31" t="s">
        <v>23836</v>
      </c>
      <c r="G3554" s="31"/>
      <c r="H3554" s="31"/>
      <c r="I3554" s="31"/>
      <c r="J3554" s="31"/>
      <c r="K3554" s="31"/>
      <c r="L3554" s="31"/>
      <c r="M3554" s="31"/>
      <c r="N3554" s="31"/>
      <c r="O3554" s="31"/>
      <c r="P3554" s="31"/>
      <c r="Q3554" s="31"/>
      <c r="R3554" s="31"/>
      <c r="S3554" s="31" t="s">
        <v>3364</v>
      </c>
      <c r="T3554" s="31"/>
      <c r="U3554" s="31" t="s">
        <v>23837</v>
      </c>
      <c r="V3554" s="31"/>
      <c r="W3554" s="31"/>
      <c r="X3554" s="31"/>
      <c r="Y3554" s="31"/>
      <c r="Z3554" s="31"/>
    </row>
    <row r="3555" ht="22.5" customHeight="1">
      <c r="A3555" s="30" t="s">
        <v>23838</v>
      </c>
      <c r="B3555" s="31" t="s">
        <v>23839</v>
      </c>
      <c r="C3555" s="33"/>
      <c r="D3555" s="31" t="s">
        <v>78</v>
      </c>
      <c r="E3555" s="31" t="s">
        <v>23840</v>
      </c>
      <c r="F3555" s="31"/>
      <c r="G3555" s="31" t="s">
        <v>37</v>
      </c>
      <c r="H3555" s="31" t="s">
        <v>82</v>
      </c>
      <c r="I3555" s="31" t="s">
        <v>6831</v>
      </c>
      <c r="J3555" s="31" t="s">
        <v>84</v>
      </c>
      <c r="K3555" s="31" t="s">
        <v>107</v>
      </c>
      <c r="L3555" s="31" t="s">
        <v>86</v>
      </c>
      <c r="M3555" s="31" t="s">
        <v>120</v>
      </c>
      <c r="N3555" s="31" t="s">
        <v>88</v>
      </c>
      <c r="O3555" s="31" t="s">
        <v>23841</v>
      </c>
      <c r="P3555" s="31" t="s">
        <v>792</v>
      </c>
      <c r="Q3555" s="31"/>
      <c r="R3555" s="31" t="s">
        <v>93</v>
      </c>
      <c r="S3555" s="31" t="s">
        <v>23484</v>
      </c>
      <c r="T3555" s="31" t="s">
        <v>23842</v>
      </c>
      <c r="U3555" s="31" t="s">
        <v>23843</v>
      </c>
      <c r="V3555" s="31"/>
      <c r="W3555" s="31"/>
      <c r="X3555" s="31"/>
      <c r="Y3555" s="31"/>
      <c r="Z3555" s="31"/>
    </row>
    <row r="3556" ht="22.5" customHeight="1">
      <c r="A3556" s="30" t="s">
        <v>23844</v>
      </c>
      <c r="B3556" s="31" t="s">
        <v>23845</v>
      </c>
      <c r="C3556" s="33"/>
      <c r="D3556" s="31" t="s">
        <v>78</v>
      </c>
      <c r="E3556" s="31" t="s">
        <v>23846</v>
      </c>
      <c r="F3556" s="31"/>
      <c r="G3556" s="31"/>
      <c r="H3556" s="31" t="s">
        <v>82</v>
      </c>
      <c r="I3556" s="31"/>
      <c r="J3556" s="31"/>
      <c r="K3556" s="31"/>
      <c r="L3556" s="31"/>
      <c r="M3556" s="31"/>
      <c r="N3556" s="31"/>
      <c r="O3556" s="31"/>
      <c r="P3556" s="31"/>
      <c r="Q3556" s="31"/>
      <c r="R3556" s="31"/>
      <c r="S3556" s="31"/>
      <c r="T3556" s="31"/>
      <c r="U3556" s="31" t="s">
        <v>23847</v>
      </c>
      <c r="V3556" s="31"/>
      <c r="W3556" s="31"/>
      <c r="X3556" s="31"/>
      <c r="Y3556" s="31"/>
      <c r="Z3556" s="31"/>
    </row>
    <row r="3557" ht="22.5" customHeight="1">
      <c r="A3557" s="30" t="s">
        <v>23848</v>
      </c>
      <c r="B3557" s="31" t="s">
        <v>23849</v>
      </c>
      <c r="C3557" s="33"/>
      <c r="D3557" s="31" t="s">
        <v>78</v>
      </c>
      <c r="E3557" s="31" t="s">
        <v>23850</v>
      </c>
      <c r="F3557" s="31" t="s">
        <v>23851</v>
      </c>
      <c r="G3557" s="31" t="s">
        <v>37</v>
      </c>
      <c r="H3557" s="31" t="s">
        <v>82</v>
      </c>
      <c r="I3557" s="31" t="s">
        <v>6831</v>
      </c>
      <c r="J3557" s="31" t="s">
        <v>84</v>
      </c>
      <c r="K3557" s="31" t="s">
        <v>107</v>
      </c>
      <c r="L3557" s="31" t="s">
        <v>86</v>
      </c>
      <c r="M3557" s="31" t="s">
        <v>120</v>
      </c>
      <c r="N3557" s="31" t="s">
        <v>88</v>
      </c>
      <c r="O3557" s="31" t="s">
        <v>12957</v>
      </c>
      <c r="P3557" s="31" t="s">
        <v>792</v>
      </c>
      <c r="Q3557" s="31"/>
      <c r="R3557" s="31" t="s">
        <v>93</v>
      </c>
      <c r="S3557" s="31" t="s">
        <v>23484</v>
      </c>
      <c r="T3557" s="31" t="s">
        <v>23852</v>
      </c>
      <c r="U3557" s="31" t="s">
        <v>23853</v>
      </c>
      <c r="V3557" s="31"/>
      <c r="W3557" s="31"/>
      <c r="X3557" s="31"/>
      <c r="Y3557" s="31"/>
      <c r="Z3557" s="31"/>
    </row>
    <row r="3558" ht="22.5" customHeight="1">
      <c r="A3558" s="30" t="s">
        <v>23854</v>
      </c>
      <c r="B3558" s="31" t="s">
        <v>23855</v>
      </c>
      <c r="C3558" s="33"/>
      <c r="D3558" s="31" t="s">
        <v>78</v>
      </c>
      <c r="E3558" s="31" t="s">
        <v>23856</v>
      </c>
      <c r="F3558" s="31" t="s">
        <v>23857</v>
      </c>
      <c r="G3558" s="31" t="s">
        <v>25</v>
      </c>
      <c r="H3558" s="31" t="s">
        <v>82</v>
      </c>
      <c r="I3558" s="31" t="s">
        <v>83</v>
      </c>
      <c r="J3558" s="31" t="s">
        <v>84</v>
      </c>
      <c r="K3558" s="31" t="s">
        <v>85</v>
      </c>
      <c r="L3558" s="31" t="s">
        <v>226</v>
      </c>
      <c r="M3558" s="31" t="s">
        <v>185</v>
      </c>
      <c r="N3558" s="31" t="s">
        <v>88</v>
      </c>
      <c r="O3558" s="31"/>
      <c r="P3558" s="31" t="s">
        <v>628</v>
      </c>
      <c r="Q3558" s="31"/>
      <c r="R3558" s="31"/>
      <c r="S3558" s="31"/>
      <c r="T3558" s="31" t="s">
        <v>12297</v>
      </c>
      <c r="U3558" s="31" t="s">
        <v>23858</v>
      </c>
      <c r="V3558" s="31"/>
      <c r="W3558" s="31" t="s">
        <v>123</v>
      </c>
      <c r="X3558" s="31"/>
      <c r="Y3558" s="31"/>
      <c r="Z3558" s="31"/>
    </row>
    <row r="3559" ht="22.5" customHeight="1">
      <c r="A3559" s="30" t="s">
        <v>23859</v>
      </c>
      <c r="B3559" s="31" t="s">
        <v>23860</v>
      </c>
      <c r="C3559" s="33"/>
      <c r="D3559" s="31" t="s">
        <v>23861</v>
      </c>
      <c r="E3559" s="31" t="s">
        <v>23862</v>
      </c>
      <c r="F3559" s="31"/>
      <c r="G3559" s="31" t="s">
        <v>23</v>
      </c>
      <c r="H3559" s="31" t="s">
        <v>142</v>
      </c>
      <c r="I3559" s="31" t="s">
        <v>686</v>
      </c>
      <c r="J3559" s="31" t="s">
        <v>84</v>
      </c>
      <c r="K3559" s="31" t="s">
        <v>173</v>
      </c>
      <c r="L3559" s="31" t="s">
        <v>280</v>
      </c>
      <c r="M3559" s="31" t="s">
        <v>41</v>
      </c>
      <c r="N3559" s="31" t="s">
        <v>120</v>
      </c>
      <c r="O3559" s="31"/>
      <c r="P3559" s="31" t="s">
        <v>399</v>
      </c>
      <c r="Q3559" s="31"/>
      <c r="R3559" s="31"/>
      <c r="S3559" s="31"/>
      <c r="T3559" s="31" t="s">
        <v>23863</v>
      </c>
      <c r="U3559" s="31" t="s">
        <v>23864</v>
      </c>
      <c r="V3559" s="31" t="s">
        <v>23865</v>
      </c>
      <c r="W3559" s="31"/>
      <c r="X3559" s="31"/>
      <c r="Y3559" s="31"/>
      <c r="Z3559" s="31"/>
    </row>
    <row r="3560" ht="22.5" customHeight="1">
      <c r="A3560" s="30" t="s">
        <v>23866</v>
      </c>
      <c r="B3560" s="31" t="s">
        <v>23867</v>
      </c>
      <c r="C3560" s="33"/>
      <c r="D3560" s="31" t="s">
        <v>23868</v>
      </c>
      <c r="E3560" s="31" t="s">
        <v>23869</v>
      </c>
      <c r="F3560" s="31"/>
      <c r="G3560" s="31" t="s">
        <v>23</v>
      </c>
      <c r="H3560" s="31" t="s">
        <v>142</v>
      </c>
      <c r="I3560" s="31" t="s">
        <v>925</v>
      </c>
      <c r="J3560" s="31" t="s">
        <v>84</v>
      </c>
      <c r="K3560" s="31" t="s">
        <v>85</v>
      </c>
      <c r="L3560" s="31" t="s">
        <v>86</v>
      </c>
      <c r="M3560" s="31" t="s">
        <v>41</v>
      </c>
      <c r="N3560" s="31" t="s">
        <v>120</v>
      </c>
      <c r="O3560" s="31"/>
      <c r="P3560" s="31" t="s">
        <v>8456</v>
      </c>
      <c r="Q3560" s="31"/>
      <c r="R3560" s="31"/>
      <c r="S3560" s="31"/>
      <c r="T3560" s="31" t="s">
        <v>23870</v>
      </c>
      <c r="U3560" s="31" t="s">
        <v>23871</v>
      </c>
      <c r="V3560" s="30" t="s">
        <v>23872</v>
      </c>
      <c r="W3560" s="31" t="s">
        <v>23873</v>
      </c>
      <c r="X3560" s="31"/>
      <c r="Y3560" s="31"/>
      <c r="Z3560" s="31"/>
    </row>
    <row r="3561" ht="22.5" customHeight="1">
      <c r="A3561" s="30" t="s">
        <v>23874</v>
      </c>
      <c r="B3561" s="31" t="s">
        <v>23875</v>
      </c>
      <c r="C3561" s="33"/>
      <c r="D3561" s="31" t="s">
        <v>23876</v>
      </c>
      <c r="E3561" s="31" t="s">
        <v>23877</v>
      </c>
      <c r="F3561" s="31"/>
      <c r="G3561" s="31" t="s">
        <v>23</v>
      </c>
      <c r="H3561" s="31" t="s">
        <v>142</v>
      </c>
      <c r="I3561" s="31" t="s">
        <v>1722</v>
      </c>
      <c r="J3561" s="31" t="s">
        <v>84</v>
      </c>
      <c r="K3561" s="31" t="s">
        <v>85</v>
      </c>
      <c r="L3561" s="31" t="s">
        <v>86</v>
      </c>
      <c r="M3561" s="31" t="s">
        <v>155</v>
      </c>
      <c r="N3561" s="31" t="s">
        <v>52</v>
      </c>
      <c r="O3561" s="31" t="s">
        <v>23878</v>
      </c>
      <c r="P3561" s="31"/>
      <c r="Q3561" s="31"/>
      <c r="R3561" s="31" t="s">
        <v>93</v>
      </c>
      <c r="S3561" s="31" t="s">
        <v>231</v>
      </c>
      <c r="T3561" s="31" t="s">
        <v>23879</v>
      </c>
      <c r="U3561" s="31" t="s">
        <v>23880</v>
      </c>
      <c r="V3561" s="30" t="s">
        <v>23881</v>
      </c>
      <c r="W3561" s="31"/>
      <c r="X3561" s="31"/>
      <c r="Y3561" s="31"/>
      <c r="Z3561" s="31"/>
    </row>
    <row r="3562" ht="22.5" customHeight="1">
      <c r="A3562" s="30" t="s">
        <v>23882</v>
      </c>
      <c r="B3562" s="31" t="s">
        <v>23883</v>
      </c>
      <c r="C3562" s="33"/>
      <c r="D3562" s="31" t="s">
        <v>23884</v>
      </c>
      <c r="E3562" s="31" t="s">
        <v>23885</v>
      </c>
      <c r="F3562" s="31" t="s">
        <v>23886</v>
      </c>
      <c r="G3562" s="31" t="s">
        <v>23</v>
      </c>
      <c r="H3562" s="31" t="s">
        <v>142</v>
      </c>
      <c r="I3562" s="31" t="s">
        <v>686</v>
      </c>
      <c r="J3562" s="31" t="s">
        <v>84</v>
      </c>
      <c r="K3562" s="31" t="s">
        <v>173</v>
      </c>
      <c r="L3562" s="31" t="s">
        <v>86</v>
      </c>
      <c r="M3562" s="31" t="s">
        <v>108</v>
      </c>
      <c r="N3562" s="31" t="s">
        <v>101</v>
      </c>
      <c r="O3562" s="31"/>
      <c r="P3562" s="31"/>
      <c r="Q3562" s="31"/>
      <c r="R3562" s="31" t="s">
        <v>93</v>
      </c>
      <c r="S3562" s="31" t="s">
        <v>94</v>
      </c>
      <c r="T3562" s="31" t="s">
        <v>23887</v>
      </c>
      <c r="U3562" s="31" t="s">
        <v>23888</v>
      </c>
      <c r="V3562" s="31"/>
      <c r="W3562" s="31"/>
      <c r="X3562" s="31"/>
      <c r="Y3562" s="31"/>
      <c r="Z3562" s="31"/>
    </row>
    <row r="3563" ht="22.5" customHeight="1">
      <c r="A3563" s="30" t="s">
        <v>23889</v>
      </c>
      <c r="B3563" s="31" t="s">
        <v>23890</v>
      </c>
      <c r="C3563" s="33"/>
      <c r="D3563" s="31" t="s">
        <v>23891</v>
      </c>
      <c r="E3563" s="31" t="s">
        <v>23892</v>
      </c>
      <c r="F3563" s="31"/>
      <c r="G3563" s="31" t="s">
        <v>23</v>
      </c>
      <c r="H3563" s="31" t="s">
        <v>142</v>
      </c>
      <c r="I3563" s="31" t="s">
        <v>183</v>
      </c>
      <c r="J3563" s="31" t="s">
        <v>84</v>
      </c>
      <c r="K3563" s="31"/>
      <c r="L3563" s="31"/>
      <c r="M3563" s="31" t="s">
        <v>88</v>
      </c>
      <c r="N3563" s="31" t="s">
        <v>89</v>
      </c>
      <c r="O3563" s="31"/>
      <c r="P3563" s="31"/>
      <c r="Q3563" s="31"/>
      <c r="R3563" s="31"/>
      <c r="S3563" s="31"/>
      <c r="T3563" s="31" t="s">
        <v>23893</v>
      </c>
      <c r="U3563" s="31" t="s">
        <v>23894</v>
      </c>
      <c r="V3563" s="31"/>
      <c r="W3563" s="31"/>
      <c r="X3563" s="31"/>
      <c r="Y3563" s="31"/>
      <c r="Z3563" s="31"/>
    </row>
    <row r="3564" ht="22.5" customHeight="1">
      <c r="A3564" s="30" t="s">
        <v>23895</v>
      </c>
      <c r="B3564" s="31" t="s">
        <v>23896</v>
      </c>
      <c r="C3564" s="33"/>
      <c r="D3564" s="31" t="s">
        <v>78</v>
      </c>
      <c r="E3564" s="31" t="s">
        <v>23897</v>
      </c>
      <c r="F3564" s="31"/>
      <c r="G3564" s="31" t="s">
        <v>23</v>
      </c>
      <c r="H3564" s="31" t="s">
        <v>142</v>
      </c>
      <c r="I3564" s="31" t="s">
        <v>935</v>
      </c>
      <c r="J3564" s="31" t="s">
        <v>84</v>
      </c>
      <c r="K3564" s="31" t="s">
        <v>85</v>
      </c>
      <c r="L3564" s="31" t="s">
        <v>280</v>
      </c>
      <c r="M3564" s="31" t="s">
        <v>602</v>
      </c>
      <c r="N3564" s="31" t="s">
        <v>502</v>
      </c>
      <c r="O3564" s="31"/>
      <c r="P3564" s="31" t="s">
        <v>320</v>
      </c>
      <c r="Q3564" s="31"/>
      <c r="R3564" s="31"/>
      <c r="S3564" s="31" t="s">
        <v>16914</v>
      </c>
      <c r="T3564" s="31" t="s">
        <v>23898</v>
      </c>
      <c r="U3564" s="31" t="s">
        <v>23899</v>
      </c>
      <c r="V3564" s="30" t="s">
        <v>23900</v>
      </c>
      <c r="W3564" s="31"/>
      <c r="X3564" s="31"/>
      <c r="Y3564" s="31"/>
      <c r="Z3564" s="31"/>
    </row>
    <row r="3565" ht="22.5" customHeight="1">
      <c r="A3565" s="30" t="s">
        <v>23901</v>
      </c>
      <c r="B3565" s="31" t="s">
        <v>8711</v>
      </c>
      <c r="C3565" s="33"/>
      <c r="D3565" s="31" t="s">
        <v>23902</v>
      </c>
      <c r="E3565" s="31" t="s">
        <v>23903</v>
      </c>
      <c r="F3565" s="31" t="s">
        <v>23904</v>
      </c>
      <c r="G3565" s="31" t="s">
        <v>23</v>
      </c>
      <c r="H3565" s="31" t="s">
        <v>142</v>
      </c>
      <c r="I3565" s="31" t="s">
        <v>7112</v>
      </c>
      <c r="J3565" s="31" t="s">
        <v>84</v>
      </c>
      <c r="K3565" s="31" t="s">
        <v>85</v>
      </c>
      <c r="L3565" s="31" t="s">
        <v>280</v>
      </c>
      <c r="M3565" s="31" t="s">
        <v>569</v>
      </c>
      <c r="N3565" s="39" t="s">
        <v>600</v>
      </c>
      <c r="O3565" s="31"/>
      <c r="P3565" s="31"/>
      <c r="Q3565" s="30" t="s">
        <v>23905</v>
      </c>
      <c r="R3565" s="31" t="s">
        <v>93</v>
      </c>
      <c r="S3565" s="31" t="s">
        <v>689</v>
      </c>
      <c r="T3565" s="31" t="s">
        <v>23906</v>
      </c>
      <c r="U3565" s="31" t="s">
        <v>23907</v>
      </c>
      <c r="V3565" s="31"/>
      <c r="W3565" s="31"/>
      <c r="X3565" s="31"/>
      <c r="Y3565" s="31"/>
      <c r="Z3565" s="31"/>
    </row>
    <row r="3566" ht="22.5" customHeight="1">
      <c r="A3566" s="30" t="s">
        <v>23908</v>
      </c>
      <c r="B3566" s="31" t="s">
        <v>23909</v>
      </c>
      <c r="C3566" s="33"/>
      <c r="D3566" s="31" t="s">
        <v>23910</v>
      </c>
      <c r="E3566" s="31" t="s">
        <v>23911</v>
      </c>
      <c r="F3566" s="31"/>
      <c r="G3566" s="31" t="s">
        <v>23</v>
      </c>
      <c r="H3566" s="31" t="s">
        <v>142</v>
      </c>
      <c r="I3566" s="31" t="s">
        <v>1722</v>
      </c>
      <c r="J3566" s="31" t="s">
        <v>84</v>
      </c>
      <c r="K3566" s="31" t="s">
        <v>85</v>
      </c>
      <c r="L3566" s="31" t="s">
        <v>226</v>
      </c>
      <c r="M3566" s="39" t="s">
        <v>393</v>
      </c>
      <c r="N3566" s="31" t="s">
        <v>120</v>
      </c>
      <c r="O3566" s="31"/>
      <c r="P3566" s="31"/>
      <c r="Q3566" s="31"/>
      <c r="R3566" s="31"/>
      <c r="S3566" s="31"/>
      <c r="T3566" s="31" t="s">
        <v>23912</v>
      </c>
      <c r="U3566" s="31" t="s">
        <v>23913</v>
      </c>
      <c r="V3566" s="30" t="s">
        <v>23914</v>
      </c>
      <c r="W3566" s="31"/>
      <c r="X3566" s="31"/>
      <c r="Y3566" s="31"/>
      <c r="Z3566" s="31"/>
    </row>
    <row r="3567" ht="22.5" customHeight="1">
      <c r="A3567" s="30" t="s">
        <v>23915</v>
      </c>
      <c r="B3567" s="31" t="s">
        <v>23916</v>
      </c>
      <c r="C3567" s="33"/>
      <c r="D3567" s="31" t="s">
        <v>23917</v>
      </c>
      <c r="E3567" s="31" t="s">
        <v>23918</v>
      </c>
      <c r="F3567" s="31"/>
      <c r="G3567" s="31" t="s">
        <v>23</v>
      </c>
      <c r="H3567" s="31" t="s">
        <v>142</v>
      </c>
      <c r="I3567" s="31" t="s">
        <v>336</v>
      </c>
      <c r="J3567" s="31" t="s">
        <v>84</v>
      </c>
      <c r="K3567" s="31"/>
      <c r="L3567" s="31"/>
      <c r="M3567" s="31" t="s">
        <v>152</v>
      </c>
      <c r="N3567" s="31" t="s">
        <v>153</v>
      </c>
      <c r="O3567" s="31"/>
      <c r="P3567" s="31"/>
      <c r="Q3567" s="31"/>
      <c r="R3567" s="31"/>
      <c r="S3567" s="31"/>
      <c r="T3567" s="31" t="s">
        <v>23919</v>
      </c>
      <c r="U3567" s="31" t="s">
        <v>23920</v>
      </c>
      <c r="V3567" s="31"/>
      <c r="W3567" s="31"/>
      <c r="X3567" s="31"/>
      <c r="Y3567" s="31"/>
      <c r="Z3567" s="31"/>
    </row>
    <row r="3568" ht="22.5" customHeight="1">
      <c r="A3568" s="30" t="s">
        <v>23921</v>
      </c>
      <c r="B3568" s="31" t="s">
        <v>23922</v>
      </c>
      <c r="C3568" s="33"/>
      <c r="D3568" s="31" t="s">
        <v>23923</v>
      </c>
      <c r="E3568" s="31" t="s">
        <v>23924</v>
      </c>
      <c r="F3568" s="31"/>
      <c r="G3568" s="31" t="s">
        <v>2247</v>
      </c>
      <c r="H3568" s="31" t="s">
        <v>23925</v>
      </c>
      <c r="I3568" s="31" t="s">
        <v>490</v>
      </c>
      <c r="J3568" s="31" t="s">
        <v>84</v>
      </c>
      <c r="K3568" s="31" t="s">
        <v>107</v>
      </c>
      <c r="L3568" s="31" t="s">
        <v>654</v>
      </c>
      <c r="M3568" s="31" t="s">
        <v>89</v>
      </c>
      <c r="N3568" s="31" t="s">
        <v>108</v>
      </c>
      <c r="O3568" s="31"/>
      <c r="P3568" s="31"/>
      <c r="Q3568" s="31"/>
      <c r="R3568" s="31"/>
      <c r="S3568" s="31"/>
      <c r="T3568" s="31"/>
      <c r="U3568" s="31" t="s">
        <v>23926</v>
      </c>
      <c r="V3568" s="31"/>
      <c r="W3568" s="31"/>
      <c r="X3568" s="31"/>
      <c r="Y3568" s="31"/>
      <c r="Z3568" s="31"/>
    </row>
    <row r="3569" ht="22.5" customHeight="1">
      <c r="A3569" s="30" t="s">
        <v>23927</v>
      </c>
      <c r="B3569" s="31" t="s">
        <v>23928</v>
      </c>
      <c r="C3569" s="33"/>
      <c r="D3569" s="31" t="s">
        <v>23929</v>
      </c>
      <c r="E3569" s="31" t="s">
        <v>23930</v>
      </c>
      <c r="F3569" s="31"/>
      <c r="G3569" s="31" t="s">
        <v>68</v>
      </c>
      <c r="H3569" s="31" t="s">
        <v>142</v>
      </c>
      <c r="I3569" s="31" t="s">
        <v>1722</v>
      </c>
      <c r="J3569" s="31" t="s">
        <v>84</v>
      </c>
      <c r="K3569" s="31" t="s">
        <v>173</v>
      </c>
      <c r="L3569" s="31"/>
      <c r="M3569" s="31" t="s">
        <v>108</v>
      </c>
      <c r="N3569" s="31" t="s">
        <v>101</v>
      </c>
      <c r="O3569" s="31"/>
      <c r="P3569" s="31"/>
      <c r="Q3569" s="31"/>
      <c r="R3569" s="31"/>
      <c r="S3569" s="31"/>
      <c r="T3569" s="31" t="s">
        <v>23931</v>
      </c>
      <c r="U3569" s="31" t="s">
        <v>23932</v>
      </c>
      <c r="V3569" s="31"/>
      <c r="W3569" s="31"/>
      <c r="X3569" s="31"/>
      <c r="Y3569" s="31"/>
      <c r="Z3569" s="31"/>
    </row>
    <row r="3570" ht="22.5" customHeight="1">
      <c r="A3570" s="30" t="s">
        <v>23933</v>
      </c>
      <c r="B3570" s="31" t="s">
        <v>23934</v>
      </c>
      <c r="C3570" s="33"/>
      <c r="D3570" s="31" t="s">
        <v>23935</v>
      </c>
      <c r="E3570" s="31" t="s">
        <v>23936</v>
      </c>
      <c r="F3570" s="31"/>
      <c r="G3570" s="31" t="s">
        <v>25</v>
      </c>
      <c r="H3570" s="31" t="s">
        <v>385</v>
      </c>
      <c r="I3570" s="31"/>
      <c r="J3570" s="31"/>
      <c r="K3570" s="31"/>
      <c r="L3570" s="31"/>
      <c r="M3570" s="31"/>
      <c r="N3570" s="31"/>
      <c r="O3570" s="31"/>
      <c r="P3570" s="31"/>
      <c r="Q3570" s="31"/>
      <c r="R3570" s="31"/>
      <c r="S3570" s="31"/>
      <c r="T3570" s="31"/>
      <c r="U3570" s="31" t="s">
        <v>23937</v>
      </c>
      <c r="V3570" s="31"/>
      <c r="W3570" s="31"/>
      <c r="X3570" s="31"/>
      <c r="Y3570" s="31"/>
      <c r="Z3570" s="31"/>
    </row>
    <row r="3571" ht="22.5" customHeight="1">
      <c r="A3571" s="30" t="s">
        <v>23938</v>
      </c>
      <c r="B3571" s="31" t="s">
        <v>23939</v>
      </c>
      <c r="C3571" s="33"/>
      <c r="D3571" s="31" t="s">
        <v>23940</v>
      </c>
      <c r="E3571" s="31" t="s">
        <v>23941</v>
      </c>
      <c r="F3571" s="31"/>
      <c r="G3571" s="31" t="s">
        <v>25</v>
      </c>
      <c r="H3571" s="31" t="s">
        <v>129</v>
      </c>
      <c r="I3571" s="31"/>
      <c r="J3571" s="31" t="s">
        <v>84</v>
      </c>
      <c r="K3571" s="31" t="s">
        <v>107</v>
      </c>
      <c r="L3571" s="31" t="s">
        <v>280</v>
      </c>
      <c r="M3571" s="31" t="s">
        <v>108</v>
      </c>
      <c r="N3571" s="31" t="s">
        <v>101</v>
      </c>
      <c r="O3571" s="31"/>
      <c r="P3571" s="31" t="s">
        <v>320</v>
      </c>
      <c r="Q3571" s="31"/>
      <c r="R3571" s="31"/>
      <c r="S3571" s="31"/>
      <c r="T3571" s="31" t="s">
        <v>23942</v>
      </c>
      <c r="U3571" s="31" t="s">
        <v>23943</v>
      </c>
      <c r="V3571" s="30" t="s">
        <v>23944</v>
      </c>
      <c r="W3571" s="31"/>
      <c r="X3571" s="31"/>
      <c r="Y3571" s="31"/>
      <c r="Z3571" s="31"/>
    </row>
    <row r="3572" ht="22.5" customHeight="1">
      <c r="A3572" s="30" t="s">
        <v>23945</v>
      </c>
      <c r="B3572" s="31" t="s">
        <v>23946</v>
      </c>
      <c r="C3572" s="33"/>
      <c r="D3572" s="31" t="s">
        <v>23947</v>
      </c>
      <c r="E3572" s="31" t="s">
        <v>23948</v>
      </c>
      <c r="F3572" s="31"/>
      <c r="G3572" s="31" t="s">
        <v>25</v>
      </c>
      <c r="H3572" s="31" t="s">
        <v>142</v>
      </c>
      <c r="I3572" s="31"/>
      <c r="J3572" s="31"/>
      <c r="K3572" s="31"/>
      <c r="L3572" s="31"/>
      <c r="M3572" s="31"/>
      <c r="N3572" s="31"/>
      <c r="O3572" s="31"/>
      <c r="P3572" s="31"/>
      <c r="Q3572" s="31"/>
      <c r="R3572" s="31"/>
      <c r="S3572" s="31"/>
      <c r="T3572" s="31" t="s">
        <v>23949</v>
      </c>
      <c r="U3572" s="31" t="s">
        <v>23950</v>
      </c>
      <c r="V3572" s="31"/>
      <c r="W3572" s="31"/>
      <c r="X3572" s="31"/>
      <c r="Y3572" s="31"/>
      <c r="Z3572" s="31"/>
    </row>
    <row r="3573" ht="22.5" customHeight="1">
      <c r="A3573" s="30" t="s">
        <v>23951</v>
      </c>
      <c r="B3573" s="31" t="s">
        <v>23952</v>
      </c>
      <c r="C3573" s="33"/>
      <c r="D3573" s="31" t="s">
        <v>78</v>
      </c>
      <c r="E3573" s="31" t="s">
        <v>23953</v>
      </c>
      <c r="F3573" s="31" t="s">
        <v>23954</v>
      </c>
      <c r="G3573" s="31" t="s">
        <v>25</v>
      </c>
      <c r="H3573" s="31" t="s">
        <v>82</v>
      </c>
      <c r="I3573" s="31" t="s">
        <v>83</v>
      </c>
      <c r="J3573" s="31" t="s">
        <v>84</v>
      </c>
      <c r="K3573" s="31" t="s">
        <v>85</v>
      </c>
      <c r="L3573" s="31" t="s">
        <v>280</v>
      </c>
      <c r="M3573" s="31" t="s">
        <v>185</v>
      </c>
      <c r="N3573" s="31" t="s">
        <v>41</v>
      </c>
      <c r="O3573" s="31"/>
      <c r="P3573" s="31" t="s">
        <v>628</v>
      </c>
      <c r="Q3573" s="31"/>
      <c r="R3573" s="31"/>
      <c r="S3573" s="31" t="s">
        <v>1994</v>
      </c>
      <c r="T3573" s="31" t="s">
        <v>573</v>
      </c>
      <c r="U3573" s="31" t="s">
        <v>23955</v>
      </c>
      <c r="V3573" s="31"/>
      <c r="W3573" s="31"/>
      <c r="X3573" s="31"/>
      <c r="Y3573" s="31"/>
      <c r="Z3573" s="31"/>
    </row>
    <row r="3574" ht="22.5" customHeight="1">
      <c r="A3574" s="30" t="s">
        <v>23956</v>
      </c>
      <c r="B3574" s="31" t="s">
        <v>23957</v>
      </c>
      <c r="C3574" s="33"/>
      <c r="D3574" s="31" t="s">
        <v>78</v>
      </c>
      <c r="E3574" s="31" t="s">
        <v>23958</v>
      </c>
      <c r="F3574" s="31" t="s">
        <v>23959</v>
      </c>
      <c r="G3574" s="31" t="s">
        <v>25</v>
      </c>
      <c r="H3574" s="31" t="s">
        <v>82</v>
      </c>
      <c r="I3574" s="31" t="s">
        <v>490</v>
      </c>
      <c r="J3574" s="31" t="s">
        <v>84</v>
      </c>
      <c r="K3574" s="31" t="s">
        <v>85</v>
      </c>
      <c r="L3574" s="31" t="s">
        <v>280</v>
      </c>
      <c r="M3574" s="31" t="s">
        <v>108</v>
      </c>
      <c r="N3574" s="31" t="s">
        <v>101</v>
      </c>
      <c r="O3574" s="31"/>
      <c r="P3574" s="31" t="s">
        <v>3013</v>
      </c>
      <c r="Q3574" s="31"/>
      <c r="R3574" s="31"/>
      <c r="S3574" s="31"/>
      <c r="T3574" s="31" t="s">
        <v>1432</v>
      </c>
      <c r="U3574" s="31" t="s">
        <v>23960</v>
      </c>
      <c r="V3574" s="31"/>
      <c r="W3574" s="31"/>
      <c r="X3574" s="31"/>
      <c r="Y3574" s="31"/>
      <c r="Z3574" s="31"/>
    </row>
    <row r="3575" ht="22.5" customHeight="1">
      <c r="A3575" s="30" t="s">
        <v>23961</v>
      </c>
      <c r="B3575" s="31" t="s">
        <v>23962</v>
      </c>
      <c r="C3575" s="33"/>
      <c r="D3575" s="31" t="s">
        <v>78</v>
      </c>
      <c r="E3575" s="31" t="s">
        <v>23963</v>
      </c>
      <c r="F3575" s="31" t="s">
        <v>23964</v>
      </c>
      <c r="G3575" s="31" t="s">
        <v>25</v>
      </c>
      <c r="H3575" s="31" t="s">
        <v>82</v>
      </c>
      <c r="I3575" s="31" t="s">
        <v>83</v>
      </c>
      <c r="J3575" s="31" t="s">
        <v>84</v>
      </c>
      <c r="K3575" s="31" t="s">
        <v>107</v>
      </c>
      <c r="L3575" s="31" t="s">
        <v>86</v>
      </c>
      <c r="M3575" s="31" t="s">
        <v>120</v>
      </c>
      <c r="N3575" s="31" t="s">
        <v>88</v>
      </c>
      <c r="O3575" s="31"/>
      <c r="P3575" s="31" t="s">
        <v>109</v>
      </c>
      <c r="Q3575" s="31"/>
      <c r="R3575" s="31"/>
      <c r="S3575" s="31" t="s">
        <v>133</v>
      </c>
      <c r="T3575" s="31" t="s">
        <v>23965</v>
      </c>
      <c r="U3575" s="31" t="s">
        <v>23966</v>
      </c>
      <c r="V3575" s="31"/>
      <c r="W3575" s="31"/>
      <c r="X3575" s="31"/>
      <c r="Y3575" s="31"/>
      <c r="Z3575" s="31"/>
    </row>
    <row r="3576" ht="22.5" customHeight="1">
      <c r="A3576" s="30" t="s">
        <v>23967</v>
      </c>
      <c r="B3576" s="31" t="s">
        <v>23968</v>
      </c>
      <c r="C3576" s="33"/>
      <c r="D3576" s="31" t="s">
        <v>78</v>
      </c>
      <c r="E3576" s="31" t="s">
        <v>23969</v>
      </c>
      <c r="F3576" s="31"/>
      <c r="G3576" s="31" t="s">
        <v>25</v>
      </c>
      <c r="H3576" s="31" t="s">
        <v>82</v>
      </c>
      <c r="I3576" s="31" t="s">
        <v>490</v>
      </c>
      <c r="J3576" s="31" t="s">
        <v>84</v>
      </c>
      <c r="K3576" s="31" t="s">
        <v>85</v>
      </c>
      <c r="L3576" s="31" t="s">
        <v>654</v>
      </c>
      <c r="M3576" s="31" t="s">
        <v>120</v>
      </c>
      <c r="N3576" s="31" t="s">
        <v>88</v>
      </c>
      <c r="O3576" s="31"/>
      <c r="P3576" s="31" t="s">
        <v>851</v>
      </c>
      <c r="Q3576" s="31"/>
      <c r="R3576" s="31" t="s">
        <v>93</v>
      </c>
      <c r="S3576" s="31" t="s">
        <v>94</v>
      </c>
      <c r="T3576" s="31"/>
      <c r="U3576" s="31" t="s">
        <v>23970</v>
      </c>
      <c r="V3576" s="31"/>
      <c r="W3576" s="31"/>
      <c r="X3576" s="31"/>
      <c r="Y3576" s="31"/>
      <c r="Z3576" s="31"/>
    </row>
    <row r="3577" ht="22.5" customHeight="1">
      <c r="A3577" s="30" t="s">
        <v>23971</v>
      </c>
      <c r="B3577" s="31" t="s">
        <v>23972</v>
      </c>
      <c r="C3577" s="33"/>
      <c r="D3577" s="31" t="s">
        <v>78</v>
      </c>
      <c r="E3577" s="31" t="s">
        <v>23973</v>
      </c>
      <c r="F3577" s="31" t="s">
        <v>23974</v>
      </c>
      <c r="G3577" s="31" t="s">
        <v>25</v>
      </c>
      <c r="H3577" s="31" t="s">
        <v>82</v>
      </c>
      <c r="I3577" s="31" t="s">
        <v>13857</v>
      </c>
      <c r="J3577" s="31" t="s">
        <v>84</v>
      </c>
      <c r="K3577" s="31" t="s">
        <v>107</v>
      </c>
      <c r="L3577" s="31" t="s">
        <v>86</v>
      </c>
      <c r="M3577" s="31" t="s">
        <v>155</v>
      </c>
      <c r="N3577" s="31" t="s">
        <v>52</v>
      </c>
      <c r="O3577" s="31"/>
      <c r="P3577" s="31" t="s">
        <v>436</v>
      </c>
      <c r="Q3577" s="31"/>
      <c r="R3577" s="31"/>
      <c r="S3577" s="31"/>
      <c r="T3577" s="31" t="s">
        <v>5506</v>
      </c>
      <c r="U3577" s="31" t="s">
        <v>23975</v>
      </c>
      <c r="V3577" s="31"/>
      <c r="W3577" s="31" t="s">
        <v>23976</v>
      </c>
      <c r="X3577" s="31"/>
      <c r="Y3577" s="31"/>
      <c r="Z3577" s="31"/>
    </row>
    <row r="3578" ht="22.5" customHeight="1">
      <c r="A3578" s="30" t="s">
        <v>23977</v>
      </c>
      <c r="B3578" s="31" t="s">
        <v>23978</v>
      </c>
      <c r="C3578" s="33"/>
      <c r="D3578" s="31" t="s">
        <v>78</v>
      </c>
      <c r="E3578" s="31" t="s">
        <v>23979</v>
      </c>
      <c r="F3578" s="31" t="s">
        <v>23980</v>
      </c>
      <c r="G3578" s="31" t="s">
        <v>25</v>
      </c>
      <c r="H3578" s="31" t="s">
        <v>82</v>
      </c>
      <c r="I3578" s="31" t="s">
        <v>490</v>
      </c>
      <c r="J3578" s="31" t="s">
        <v>84</v>
      </c>
      <c r="K3578" s="31" t="s">
        <v>107</v>
      </c>
      <c r="L3578" s="31" t="s">
        <v>280</v>
      </c>
      <c r="M3578" s="31" t="s">
        <v>89</v>
      </c>
      <c r="N3578" s="31" t="s">
        <v>108</v>
      </c>
      <c r="O3578" s="31"/>
      <c r="P3578" s="31" t="s">
        <v>109</v>
      </c>
      <c r="Q3578" s="31"/>
      <c r="R3578" s="31"/>
      <c r="S3578" s="31"/>
      <c r="T3578" s="31"/>
      <c r="U3578" s="31" t="s">
        <v>23981</v>
      </c>
      <c r="V3578" s="31"/>
      <c r="W3578" s="31"/>
      <c r="X3578" s="31"/>
      <c r="Y3578" s="31"/>
      <c r="Z3578" s="31"/>
    </row>
    <row r="3579" ht="22.5" customHeight="1">
      <c r="A3579" s="30" t="s">
        <v>23982</v>
      </c>
      <c r="B3579" s="31" t="s">
        <v>23983</v>
      </c>
      <c r="C3579" s="33"/>
      <c r="D3579" s="31" t="s">
        <v>78</v>
      </c>
      <c r="E3579" s="31" t="s">
        <v>23984</v>
      </c>
      <c r="F3579" s="31" t="s">
        <v>23985</v>
      </c>
      <c r="G3579" s="31" t="s">
        <v>25</v>
      </c>
      <c r="H3579" s="31" t="s">
        <v>82</v>
      </c>
      <c r="I3579" s="31" t="s">
        <v>596</v>
      </c>
      <c r="J3579" s="31" t="s">
        <v>84</v>
      </c>
      <c r="K3579" s="31" t="s">
        <v>85</v>
      </c>
      <c r="L3579" s="31" t="s">
        <v>131</v>
      </c>
      <c r="M3579" s="31" t="s">
        <v>185</v>
      </c>
      <c r="N3579" s="31" t="s">
        <v>41</v>
      </c>
      <c r="O3579" s="31"/>
      <c r="P3579" s="31" t="s">
        <v>851</v>
      </c>
      <c r="Q3579" s="31"/>
      <c r="R3579" s="31"/>
      <c r="S3579" s="31" t="s">
        <v>133</v>
      </c>
      <c r="T3579" s="31"/>
      <c r="U3579" s="31" t="s">
        <v>23986</v>
      </c>
      <c r="V3579" s="30" t="s">
        <v>23987</v>
      </c>
      <c r="W3579" s="31"/>
      <c r="X3579" s="31"/>
      <c r="Y3579" s="31"/>
      <c r="Z3579" s="31"/>
    </row>
    <row r="3580" ht="22.5" customHeight="1">
      <c r="A3580" s="30" t="s">
        <v>23988</v>
      </c>
      <c r="B3580" s="31" t="s">
        <v>23989</v>
      </c>
      <c r="C3580" s="33"/>
      <c r="D3580" s="31" t="s">
        <v>78</v>
      </c>
      <c r="E3580" s="31" t="s">
        <v>23990</v>
      </c>
      <c r="F3580" s="31" t="s">
        <v>23991</v>
      </c>
      <c r="G3580" s="31" t="s">
        <v>25</v>
      </c>
      <c r="H3580" s="31" t="s">
        <v>82</v>
      </c>
      <c r="I3580" s="31" t="s">
        <v>8328</v>
      </c>
      <c r="J3580" s="31" t="s">
        <v>84</v>
      </c>
      <c r="K3580" s="31" t="s">
        <v>173</v>
      </c>
      <c r="L3580" s="31" t="s">
        <v>131</v>
      </c>
      <c r="M3580" s="31" t="s">
        <v>41</v>
      </c>
      <c r="N3580" s="31" t="s">
        <v>41</v>
      </c>
      <c r="O3580" s="31"/>
      <c r="P3580" s="31" t="s">
        <v>23992</v>
      </c>
      <c r="Q3580" s="31"/>
      <c r="R3580" s="31"/>
      <c r="S3580" s="31"/>
      <c r="T3580" s="31"/>
      <c r="U3580" s="31" t="s">
        <v>23993</v>
      </c>
      <c r="V3580" s="31"/>
      <c r="W3580" s="31" t="s">
        <v>23994</v>
      </c>
      <c r="X3580" s="31"/>
      <c r="Y3580" s="31"/>
      <c r="Z3580" s="31"/>
    </row>
    <row r="3581" ht="22.5" customHeight="1">
      <c r="A3581" s="30" t="s">
        <v>23995</v>
      </c>
      <c r="B3581" s="31" t="s">
        <v>23996</v>
      </c>
      <c r="C3581" s="33"/>
      <c r="D3581" s="31" t="s">
        <v>78</v>
      </c>
      <c r="E3581" s="31" t="s">
        <v>23997</v>
      </c>
      <c r="F3581" s="31" t="s">
        <v>23998</v>
      </c>
      <c r="G3581" s="31" t="s">
        <v>25</v>
      </c>
      <c r="H3581" s="31" t="s">
        <v>82</v>
      </c>
      <c r="I3581" s="31" t="s">
        <v>83</v>
      </c>
      <c r="J3581" s="31"/>
      <c r="K3581" s="31" t="s">
        <v>107</v>
      </c>
      <c r="L3581" s="31" t="s">
        <v>131</v>
      </c>
      <c r="M3581" s="31" t="s">
        <v>120</v>
      </c>
      <c r="N3581" s="31" t="s">
        <v>88</v>
      </c>
      <c r="O3581" s="31"/>
      <c r="P3581" s="31" t="s">
        <v>559</v>
      </c>
      <c r="Q3581" s="31"/>
      <c r="R3581" s="31"/>
      <c r="S3581" s="31" t="s">
        <v>1994</v>
      </c>
      <c r="T3581" s="31"/>
      <c r="U3581" s="31" t="s">
        <v>23999</v>
      </c>
      <c r="V3581" s="31"/>
      <c r="W3581" s="31"/>
      <c r="X3581" s="31"/>
      <c r="Y3581" s="31"/>
      <c r="Z3581" s="31"/>
    </row>
    <row r="3582" ht="22.5" customHeight="1">
      <c r="A3582" s="30" t="s">
        <v>24000</v>
      </c>
      <c r="B3582" s="31" t="s">
        <v>24001</v>
      </c>
      <c r="C3582" s="33"/>
      <c r="D3582" s="31" t="s">
        <v>78</v>
      </c>
      <c r="E3582" s="31" t="s">
        <v>24002</v>
      </c>
      <c r="F3582" s="31"/>
      <c r="G3582" s="31"/>
      <c r="H3582" s="31" t="s">
        <v>82</v>
      </c>
      <c r="I3582" s="31"/>
      <c r="J3582" s="31"/>
      <c r="K3582" s="31"/>
      <c r="L3582" s="31"/>
      <c r="M3582" s="31"/>
      <c r="N3582" s="31"/>
      <c r="O3582" s="31"/>
      <c r="P3582" s="31"/>
      <c r="Q3582" s="31"/>
      <c r="R3582" s="31"/>
      <c r="S3582" s="31"/>
      <c r="T3582" s="31"/>
      <c r="U3582" s="31" t="s">
        <v>24003</v>
      </c>
      <c r="V3582" s="31"/>
      <c r="W3582" s="31"/>
      <c r="X3582" s="31"/>
      <c r="Y3582" s="31"/>
      <c r="Z3582" s="31"/>
    </row>
    <row r="3583" ht="22.5" customHeight="1">
      <c r="A3583" s="30" t="s">
        <v>24004</v>
      </c>
      <c r="B3583" s="31" t="s">
        <v>24005</v>
      </c>
      <c r="C3583" s="33"/>
      <c r="D3583" s="31" t="s">
        <v>78</v>
      </c>
      <c r="E3583" s="31" t="s">
        <v>24006</v>
      </c>
      <c r="F3583" s="31"/>
      <c r="G3583" s="31"/>
      <c r="H3583" s="31" t="s">
        <v>82</v>
      </c>
      <c r="I3583" s="31"/>
      <c r="J3583" s="31"/>
      <c r="K3583" s="31"/>
      <c r="L3583" s="31"/>
      <c r="M3583" s="31"/>
      <c r="N3583" s="31"/>
      <c r="O3583" s="31"/>
      <c r="P3583" s="31"/>
      <c r="Q3583" s="31"/>
      <c r="R3583" s="31"/>
      <c r="S3583" s="31"/>
      <c r="T3583" s="31"/>
      <c r="U3583" s="31" t="s">
        <v>24007</v>
      </c>
      <c r="V3583" s="31"/>
      <c r="W3583" s="31"/>
      <c r="X3583" s="31"/>
      <c r="Y3583" s="31"/>
      <c r="Z3583" s="31"/>
    </row>
    <row r="3584" ht="22.5" customHeight="1">
      <c r="A3584" s="30" t="s">
        <v>24008</v>
      </c>
      <c r="B3584" s="31" t="s">
        <v>24009</v>
      </c>
      <c r="C3584" s="33"/>
      <c r="D3584" s="31" t="s">
        <v>78</v>
      </c>
      <c r="E3584" s="31" t="s">
        <v>24010</v>
      </c>
      <c r="F3584" s="31" t="s">
        <v>24011</v>
      </c>
      <c r="G3584" s="31" t="s">
        <v>25</v>
      </c>
      <c r="H3584" s="31" t="s">
        <v>82</v>
      </c>
      <c r="I3584" s="31" t="s">
        <v>83</v>
      </c>
      <c r="J3584" s="31" t="s">
        <v>84</v>
      </c>
      <c r="K3584" s="31" t="s">
        <v>107</v>
      </c>
      <c r="L3584" s="31" t="s">
        <v>86</v>
      </c>
      <c r="M3584" s="31" t="s">
        <v>185</v>
      </c>
      <c r="N3584" s="31" t="s">
        <v>41</v>
      </c>
      <c r="O3584" s="31"/>
      <c r="P3584" s="31" t="s">
        <v>1723</v>
      </c>
      <c r="Q3584" s="31"/>
      <c r="R3584" s="31"/>
      <c r="S3584" s="31"/>
      <c r="T3584" s="31" t="s">
        <v>24012</v>
      </c>
      <c r="U3584" s="31" t="s">
        <v>24013</v>
      </c>
      <c r="V3584" s="31"/>
      <c r="W3584" s="31"/>
      <c r="X3584" s="31"/>
      <c r="Y3584" s="31"/>
      <c r="Z3584" s="31"/>
    </row>
    <row r="3585" ht="22.5" customHeight="1">
      <c r="A3585" s="30" t="s">
        <v>24014</v>
      </c>
      <c r="B3585" s="31" t="s">
        <v>24015</v>
      </c>
      <c r="C3585" s="33"/>
      <c r="D3585" s="31" t="s">
        <v>78</v>
      </c>
      <c r="E3585" s="31" t="s">
        <v>24016</v>
      </c>
      <c r="F3585" s="31" t="s">
        <v>24017</v>
      </c>
      <c r="G3585" s="31" t="s">
        <v>25</v>
      </c>
      <c r="H3585" s="31" t="s">
        <v>82</v>
      </c>
      <c r="I3585" s="31" t="s">
        <v>83</v>
      </c>
      <c r="J3585" s="31" t="s">
        <v>84</v>
      </c>
      <c r="K3585" s="31" t="s">
        <v>85</v>
      </c>
      <c r="L3585" s="31" t="s">
        <v>280</v>
      </c>
      <c r="M3585" s="31" t="s">
        <v>41</v>
      </c>
      <c r="N3585" s="31" t="s">
        <v>120</v>
      </c>
      <c r="O3585" s="31"/>
      <c r="P3585" s="31" t="s">
        <v>399</v>
      </c>
      <c r="Q3585" s="31"/>
      <c r="R3585" s="31"/>
      <c r="S3585" s="31"/>
      <c r="T3585" s="31" t="s">
        <v>8418</v>
      </c>
      <c r="U3585" s="31" t="s">
        <v>24018</v>
      </c>
      <c r="V3585" s="31"/>
      <c r="W3585" s="31"/>
      <c r="X3585" s="31"/>
      <c r="Y3585" s="31"/>
      <c r="Z3585" s="31"/>
    </row>
    <row r="3586" ht="22.5" customHeight="1">
      <c r="A3586" s="30" t="s">
        <v>24019</v>
      </c>
      <c r="B3586" s="31" t="s">
        <v>24020</v>
      </c>
      <c r="C3586" s="33"/>
      <c r="D3586" s="31" t="s">
        <v>78</v>
      </c>
      <c r="E3586" s="31" t="s">
        <v>24021</v>
      </c>
      <c r="F3586" s="31" t="s">
        <v>24022</v>
      </c>
      <c r="G3586" s="31" t="s">
        <v>25</v>
      </c>
      <c r="H3586" s="31" t="s">
        <v>82</v>
      </c>
      <c r="I3586" s="31" t="s">
        <v>83</v>
      </c>
      <c r="J3586" s="31" t="s">
        <v>84</v>
      </c>
      <c r="K3586" s="31" t="s">
        <v>107</v>
      </c>
      <c r="L3586" s="31" t="s">
        <v>280</v>
      </c>
      <c r="M3586" s="31" t="s">
        <v>185</v>
      </c>
      <c r="N3586" s="31" t="s">
        <v>41</v>
      </c>
      <c r="O3586" s="31"/>
      <c r="P3586" s="31" t="s">
        <v>1723</v>
      </c>
      <c r="Q3586" s="31"/>
      <c r="R3586" s="31"/>
      <c r="S3586" s="31"/>
      <c r="T3586" s="31"/>
      <c r="U3586" s="31" t="s">
        <v>24023</v>
      </c>
      <c r="V3586" s="31"/>
      <c r="W3586" s="31"/>
      <c r="X3586" s="31"/>
      <c r="Y3586" s="31"/>
      <c r="Z3586" s="31"/>
    </row>
    <row r="3587" ht="22.5" customHeight="1">
      <c r="A3587" s="30" t="s">
        <v>24024</v>
      </c>
      <c r="B3587" s="31" t="s">
        <v>24025</v>
      </c>
      <c r="C3587" s="33"/>
      <c r="D3587" s="31" t="s">
        <v>78</v>
      </c>
      <c r="E3587" s="31" t="s">
        <v>24026</v>
      </c>
      <c r="F3587" s="31"/>
      <c r="G3587" s="31"/>
      <c r="H3587" s="31" t="s">
        <v>82</v>
      </c>
      <c r="I3587" s="31"/>
      <c r="J3587" s="31"/>
      <c r="K3587" s="31"/>
      <c r="L3587" s="31"/>
      <c r="M3587" s="31"/>
      <c r="N3587" s="31"/>
      <c r="O3587" s="31"/>
      <c r="P3587" s="31"/>
      <c r="Q3587" s="31"/>
      <c r="R3587" s="31"/>
      <c r="S3587" s="31"/>
      <c r="T3587" s="31"/>
      <c r="U3587" s="31" t="s">
        <v>24027</v>
      </c>
      <c r="V3587" s="31"/>
      <c r="W3587" s="31"/>
      <c r="X3587" s="31"/>
      <c r="Y3587" s="31"/>
      <c r="Z3587" s="31"/>
    </row>
    <row r="3588" ht="22.5" customHeight="1">
      <c r="A3588" s="30" t="s">
        <v>24028</v>
      </c>
      <c r="B3588" s="31" t="s">
        <v>24029</v>
      </c>
      <c r="C3588" s="33"/>
      <c r="D3588" s="31" t="s">
        <v>78</v>
      </c>
      <c r="E3588" s="31" t="s">
        <v>24030</v>
      </c>
      <c r="F3588" s="31"/>
      <c r="G3588" s="31" t="s">
        <v>25</v>
      </c>
      <c r="H3588" s="31" t="s">
        <v>82</v>
      </c>
      <c r="I3588" s="31" t="s">
        <v>490</v>
      </c>
      <c r="J3588" s="31" t="s">
        <v>84</v>
      </c>
      <c r="K3588" s="31" t="s">
        <v>107</v>
      </c>
      <c r="L3588" s="31" t="s">
        <v>280</v>
      </c>
      <c r="M3588" s="31" t="s">
        <v>120</v>
      </c>
      <c r="N3588" s="31" t="s">
        <v>88</v>
      </c>
      <c r="O3588" s="31"/>
      <c r="P3588" s="31"/>
      <c r="Q3588" s="31"/>
      <c r="R3588" s="31"/>
      <c r="S3588" s="31"/>
      <c r="T3588" s="31" t="s">
        <v>134</v>
      </c>
      <c r="U3588" s="31" t="s">
        <v>24031</v>
      </c>
      <c r="V3588" s="30" t="s">
        <v>24032</v>
      </c>
      <c r="W3588" s="31"/>
      <c r="X3588" s="31"/>
      <c r="Y3588" s="31"/>
      <c r="Z3588" s="31"/>
    </row>
    <row r="3589" ht="22.5" customHeight="1">
      <c r="A3589" s="30" t="s">
        <v>24033</v>
      </c>
      <c r="B3589" s="31" t="s">
        <v>24034</v>
      </c>
      <c r="C3589" s="33"/>
      <c r="D3589" s="31" t="s">
        <v>78</v>
      </c>
      <c r="E3589" s="31" t="s">
        <v>24035</v>
      </c>
      <c r="F3589" s="31" t="s">
        <v>24036</v>
      </c>
      <c r="G3589" s="31" t="s">
        <v>25</v>
      </c>
      <c r="H3589" s="31" t="s">
        <v>82</v>
      </c>
      <c r="I3589" s="31" t="s">
        <v>596</v>
      </c>
      <c r="J3589" s="31" t="s">
        <v>84</v>
      </c>
      <c r="K3589" s="31" t="s">
        <v>107</v>
      </c>
      <c r="L3589" s="31" t="s">
        <v>226</v>
      </c>
      <c r="M3589" s="31" t="s">
        <v>120</v>
      </c>
      <c r="N3589" s="31" t="s">
        <v>88</v>
      </c>
      <c r="O3589" s="31"/>
      <c r="P3589" s="31" t="s">
        <v>3397</v>
      </c>
      <c r="Q3589" s="31"/>
      <c r="R3589" s="31"/>
      <c r="S3589" s="31"/>
      <c r="T3589" s="31" t="s">
        <v>24037</v>
      </c>
      <c r="U3589" s="31" t="s">
        <v>24038</v>
      </c>
      <c r="V3589" s="31"/>
      <c r="W3589" s="31"/>
      <c r="X3589" s="31"/>
      <c r="Y3589" s="31"/>
      <c r="Z3589" s="31"/>
    </row>
    <row r="3590" ht="22.5" customHeight="1">
      <c r="A3590" s="30" t="s">
        <v>24039</v>
      </c>
      <c r="B3590" s="31" t="s">
        <v>24040</v>
      </c>
      <c r="C3590" s="33"/>
      <c r="D3590" s="31" t="s">
        <v>78</v>
      </c>
      <c r="E3590" s="31" t="s">
        <v>24041</v>
      </c>
      <c r="F3590" s="31"/>
      <c r="G3590" s="31" t="s">
        <v>25</v>
      </c>
      <c r="H3590" s="31" t="s">
        <v>82</v>
      </c>
      <c r="I3590" s="31"/>
      <c r="J3590" s="31"/>
      <c r="K3590" s="31"/>
      <c r="L3590" s="31"/>
      <c r="M3590" s="31"/>
      <c r="N3590" s="31"/>
      <c r="O3590" s="31"/>
      <c r="P3590" s="31"/>
      <c r="Q3590" s="31"/>
      <c r="R3590" s="31"/>
      <c r="S3590" s="31"/>
      <c r="T3590" s="31" t="s">
        <v>2234</v>
      </c>
      <c r="U3590" s="31" t="s">
        <v>24042</v>
      </c>
      <c r="V3590" s="31"/>
      <c r="W3590" s="31"/>
      <c r="X3590" s="31"/>
      <c r="Y3590" s="31"/>
      <c r="Z3590" s="31"/>
    </row>
    <row r="3591" ht="22.5" customHeight="1">
      <c r="A3591" s="30" t="s">
        <v>24043</v>
      </c>
      <c r="B3591" s="31" t="s">
        <v>24044</v>
      </c>
      <c r="C3591" s="33"/>
      <c r="D3591" s="31" t="s">
        <v>78</v>
      </c>
      <c r="E3591" s="31" t="s">
        <v>24045</v>
      </c>
      <c r="F3591" s="31"/>
      <c r="G3591" s="31"/>
      <c r="H3591" s="31" t="s">
        <v>82</v>
      </c>
      <c r="I3591" s="31"/>
      <c r="J3591" s="31"/>
      <c r="K3591" s="31"/>
      <c r="L3591" s="31"/>
      <c r="M3591" s="31"/>
      <c r="N3591" s="31"/>
      <c r="O3591" s="31"/>
      <c r="P3591" s="31"/>
      <c r="Q3591" s="31"/>
      <c r="R3591" s="31"/>
      <c r="S3591" s="31"/>
      <c r="T3591" s="31"/>
      <c r="U3591" s="31" t="s">
        <v>24046</v>
      </c>
      <c r="V3591" s="31"/>
      <c r="W3591" s="31"/>
      <c r="X3591" s="31"/>
      <c r="Y3591" s="31"/>
      <c r="Z3591" s="31"/>
    </row>
    <row r="3592" ht="22.5" customHeight="1">
      <c r="A3592" s="30" t="s">
        <v>24047</v>
      </c>
      <c r="B3592" s="31" t="s">
        <v>24048</v>
      </c>
      <c r="C3592" s="33"/>
      <c r="D3592" s="31" t="s">
        <v>78</v>
      </c>
      <c r="E3592" s="31" t="s">
        <v>24049</v>
      </c>
      <c r="F3592" s="31" t="s">
        <v>24050</v>
      </c>
      <c r="G3592" s="31" t="s">
        <v>25</v>
      </c>
      <c r="H3592" s="31" t="s">
        <v>82</v>
      </c>
      <c r="I3592" s="31" t="s">
        <v>490</v>
      </c>
      <c r="J3592" s="31" t="s">
        <v>84</v>
      </c>
      <c r="K3592" s="31" t="s">
        <v>107</v>
      </c>
      <c r="L3592" s="31" t="s">
        <v>86</v>
      </c>
      <c r="M3592" s="31" t="s">
        <v>88</v>
      </c>
      <c r="N3592" s="31" t="s">
        <v>89</v>
      </c>
      <c r="O3592" s="31"/>
      <c r="P3592" s="31" t="s">
        <v>23992</v>
      </c>
      <c r="Q3592" s="31"/>
      <c r="R3592" s="31"/>
      <c r="S3592" s="31" t="s">
        <v>4055</v>
      </c>
      <c r="T3592" s="31"/>
      <c r="U3592" s="31" t="s">
        <v>24051</v>
      </c>
      <c r="V3592" s="31"/>
      <c r="W3592" s="31"/>
      <c r="X3592" s="31"/>
      <c r="Y3592" s="31"/>
      <c r="Z3592" s="31"/>
    </row>
    <row r="3593" ht="22.5" customHeight="1">
      <c r="A3593" s="30" t="s">
        <v>24052</v>
      </c>
      <c r="B3593" s="31" t="s">
        <v>24053</v>
      </c>
      <c r="C3593" s="33"/>
      <c r="D3593" s="31" t="s">
        <v>78</v>
      </c>
      <c r="E3593" s="31" t="s">
        <v>24054</v>
      </c>
      <c r="F3593" s="31" t="s">
        <v>24055</v>
      </c>
      <c r="G3593" s="31" t="s">
        <v>25</v>
      </c>
      <c r="H3593" s="31" t="s">
        <v>82</v>
      </c>
      <c r="I3593" s="31" t="s">
        <v>5283</v>
      </c>
      <c r="J3593" s="31" t="s">
        <v>84</v>
      </c>
      <c r="K3593" s="31" t="s">
        <v>107</v>
      </c>
      <c r="L3593" s="31" t="s">
        <v>86</v>
      </c>
      <c r="M3593" s="31" t="s">
        <v>120</v>
      </c>
      <c r="N3593" s="31" t="s">
        <v>88</v>
      </c>
      <c r="O3593" s="31" t="s">
        <v>2937</v>
      </c>
      <c r="P3593" s="31" t="s">
        <v>2938</v>
      </c>
      <c r="Q3593" s="31"/>
      <c r="R3593" s="31"/>
      <c r="S3593" s="31" t="s">
        <v>1793</v>
      </c>
      <c r="T3593" s="31" t="s">
        <v>11213</v>
      </c>
      <c r="U3593" s="31" t="s">
        <v>24056</v>
      </c>
      <c r="V3593" s="31"/>
      <c r="W3593" s="31"/>
      <c r="X3593" s="31"/>
      <c r="Y3593" s="31"/>
      <c r="Z3593" s="31"/>
    </row>
    <row r="3594" ht="22.5" customHeight="1">
      <c r="A3594" s="30" t="s">
        <v>24057</v>
      </c>
      <c r="B3594" s="31" t="s">
        <v>24058</v>
      </c>
      <c r="C3594" s="33"/>
      <c r="D3594" s="31" t="s">
        <v>78</v>
      </c>
      <c r="E3594" s="31" t="s">
        <v>24059</v>
      </c>
      <c r="F3594" s="31" t="s">
        <v>24060</v>
      </c>
      <c r="G3594" s="31" t="s">
        <v>30</v>
      </c>
      <c r="H3594" s="31" t="s">
        <v>82</v>
      </c>
      <c r="I3594" s="31" t="s">
        <v>83</v>
      </c>
      <c r="J3594" s="31" t="s">
        <v>84</v>
      </c>
      <c r="K3594" s="31" t="s">
        <v>107</v>
      </c>
      <c r="L3594" s="31" t="s">
        <v>280</v>
      </c>
      <c r="M3594" s="31" t="s">
        <v>185</v>
      </c>
      <c r="N3594" s="31" t="s">
        <v>41</v>
      </c>
      <c r="O3594" s="31" t="s">
        <v>24061</v>
      </c>
      <c r="P3594" s="31" t="s">
        <v>1518</v>
      </c>
      <c r="Q3594" s="31"/>
      <c r="R3594" s="31" t="s">
        <v>93</v>
      </c>
      <c r="S3594" s="31" t="s">
        <v>231</v>
      </c>
      <c r="T3594" s="31" t="s">
        <v>24062</v>
      </c>
      <c r="U3594" s="31" t="s">
        <v>24063</v>
      </c>
      <c r="V3594" s="31" t="s">
        <v>24064</v>
      </c>
      <c r="W3594" s="31"/>
      <c r="X3594" s="31"/>
      <c r="Y3594" s="31"/>
      <c r="Z3594" s="31"/>
    </row>
    <row r="3595" ht="22.5" customHeight="1">
      <c r="A3595" s="30" t="s">
        <v>24065</v>
      </c>
      <c r="B3595" s="31" t="s">
        <v>24066</v>
      </c>
      <c r="C3595" s="33"/>
      <c r="D3595" s="31" t="s">
        <v>78</v>
      </c>
      <c r="E3595" s="31" t="s">
        <v>24067</v>
      </c>
      <c r="F3595" s="31"/>
      <c r="G3595" s="31"/>
      <c r="H3595" s="31" t="s">
        <v>82</v>
      </c>
      <c r="I3595" s="31"/>
      <c r="J3595" s="31"/>
      <c r="K3595" s="31"/>
      <c r="L3595" s="31"/>
      <c r="M3595" s="31"/>
      <c r="N3595" s="31"/>
      <c r="O3595" s="31"/>
      <c r="P3595" s="31"/>
      <c r="Q3595" s="31"/>
      <c r="R3595" s="31"/>
      <c r="S3595" s="31"/>
      <c r="T3595" s="31"/>
      <c r="U3595" s="31" t="s">
        <v>24068</v>
      </c>
      <c r="V3595" s="31"/>
      <c r="W3595" s="31"/>
      <c r="X3595" s="31"/>
      <c r="Y3595" s="31"/>
      <c r="Z3595" s="31"/>
    </row>
    <row r="3596" ht="22.5" customHeight="1">
      <c r="A3596" s="30" t="s">
        <v>24069</v>
      </c>
      <c r="B3596" s="31" t="s">
        <v>24070</v>
      </c>
      <c r="C3596" s="33"/>
      <c r="D3596" s="31" t="s">
        <v>78</v>
      </c>
      <c r="E3596" s="31" t="s">
        <v>24071</v>
      </c>
      <c r="F3596" s="31" t="s">
        <v>24072</v>
      </c>
      <c r="G3596" s="31" t="s">
        <v>25</v>
      </c>
      <c r="H3596" s="31" t="s">
        <v>82</v>
      </c>
      <c r="I3596" s="31" t="s">
        <v>83</v>
      </c>
      <c r="J3596" s="31" t="s">
        <v>84</v>
      </c>
      <c r="K3596" s="31" t="s">
        <v>107</v>
      </c>
      <c r="L3596" s="31" t="s">
        <v>86</v>
      </c>
      <c r="M3596" s="31" t="s">
        <v>120</v>
      </c>
      <c r="N3596" s="31" t="s">
        <v>88</v>
      </c>
      <c r="O3596" s="31"/>
      <c r="P3596" s="31" t="s">
        <v>628</v>
      </c>
      <c r="Q3596" s="31"/>
      <c r="R3596" s="31"/>
      <c r="S3596" s="31"/>
      <c r="T3596" s="31" t="s">
        <v>2387</v>
      </c>
      <c r="U3596" s="31" t="s">
        <v>24073</v>
      </c>
      <c r="V3596" s="31"/>
      <c r="W3596" s="31"/>
      <c r="X3596" s="31"/>
      <c r="Y3596" s="31"/>
      <c r="Z3596" s="31"/>
    </row>
    <row r="3597" ht="22.5" customHeight="1">
      <c r="A3597" s="30" t="s">
        <v>24074</v>
      </c>
      <c r="B3597" s="31" t="s">
        <v>24075</v>
      </c>
      <c r="C3597" s="33"/>
      <c r="D3597" s="31" t="s">
        <v>78</v>
      </c>
      <c r="E3597" s="31" t="s">
        <v>24076</v>
      </c>
      <c r="F3597" s="31" t="s">
        <v>24077</v>
      </c>
      <c r="G3597" s="31" t="s">
        <v>25</v>
      </c>
      <c r="H3597" s="31" t="s">
        <v>82</v>
      </c>
      <c r="I3597" s="31" t="s">
        <v>83</v>
      </c>
      <c r="J3597" s="31" t="s">
        <v>377</v>
      </c>
      <c r="K3597" s="31" t="s">
        <v>107</v>
      </c>
      <c r="L3597" s="31" t="s">
        <v>280</v>
      </c>
      <c r="M3597" s="31" t="s">
        <v>108</v>
      </c>
      <c r="N3597" s="31" t="s">
        <v>101</v>
      </c>
      <c r="O3597" s="31"/>
      <c r="P3597" s="31" t="s">
        <v>492</v>
      </c>
      <c r="Q3597" s="31"/>
      <c r="R3597" s="31"/>
      <c r="S3597" s="31"/>
      <c r="T3597" s="31" t="s">
        <v>3340</v>
      </c>
      <c r="U3597" s="31" t="s">
        <v>24078</v>
      </c>
      <c r="V3597" s="31"/>
      <c r="W3597" s="31"/>
      <c r="X3597" s="31"/>
      <c r="Y3597" s="31"/>
      <c r="Z3597" s="31"/>
    </row>
    <row r="3598" ht="22.5" customHeight="1">
      <c r="A3598" s="30" t="s">
        <v>24079</v>
      </c>
      <c r="B3598" s="31" t="s">
        <v>24080</v>
      </c>
      <c r="C3598" s="33"/>
      <c r="D3598" s="31" t="s">
        <v>78</v>
      </c>
      <c r="E3598" s="31" t="s">
        <v>24081</v>
      </c>
      <c r="F3598" s="31" t="s">
        <v>24082</v>
      </c>
      <c r="G3598" s="31" t="s">
        <v>25</v>
      </c>
      <c r="H3598" s="31" t="s">
        <v>82</v>
      </c>
      <c r="I3598" s="31" t="s">
        <v>83</v>
      </c>
      <c r="J3598" s="31" t="s">
        <v>84</v>
      </c>
      <c r="K3598" s="31" t="s">
        <v>85</v>
      </c>
      <c r="L3598" s="31" t="s">
        <v>226</v>
      </c>
      <c r="M3598" s="31" t="s">
        <v>108</v>
      </c>
      <c r="N3598" s="31" t="s">
        <v>101</v>
      </c>
      <c r="O3598" s="31"/>
      <c r="P3598" s="31" t="s">
        <v>586</v>
      </c>
      <c r="Q3598" s="31"/>
      <c r="R3598" s="31"/>
      <c r="S3598" s="31" t="s">
        <v>3272</v>
      </c>
      <c r="T3598" s="31"/>
      <c r="U3598" s="31" t="s">
        <v>24083</v>
      </c>
      <c r="V3598" s="31"/>
      <c r="W3598" s="31"/>
      <c r="X3598" s="31"/>
      <c r="Y3598" s="31"/>
      <c r="Z3598" s="31"/>
    </row>
    <row r="3599" ht="22.5" customHeight="1">
      <c r="A3599" s="30" t="s">
        <v>24084</v>
      </c>
      <c r="B3599" s="31" t="s">
        <v>24085</v>
      </c>
      <c r="C3599" s="33"/>
      <c r="D3599" s="31" t="s">
        <v>78</v>
      </c>
      <c r="E3599" s="31" t="s">
        <v>24086</v>
      </c>
      <c r="F3599" s="31" t="s">
        <v>24087</v>
      </c>
      <c r="G3599" s="31" t="s">
        <v>25</v>
      </c>
      <c r="H3599" s="31" t="s">
        <v>82</v>
      </c>
      <c r="I3599" s="31" t="s">
        <v>83</v>
      </c>
      <c r="J3599" s="31" t="s">
        <v>84</v>
      </c>
      <c r="K3599" s="31" t="s">
        <v>107</v>
      </c>
      <c r="L3599" s="31" t="s">
        <v>226</v>
      </c>
      <c r="M3599" s="31" t="s">
        <v>185</v>
      </c>
      <c r="N3599" s="31" t="s">
        <v>41</v>
      </c>
      <c r="O3599" s="31"/>
      <c r="P3599" s="31" t="s">
        <v>628</v>
      </c>
      <c r="Q3599" s="31"/>
      <c r="R3599" s="31"/>
      <c r="S3599" s="31" t="s">
        <v>493</v>
      </c>
      <c r="T3599" s="31"/>
      <c r="U3599" s="31" t="s">
        <v>24088</v>
      </c>
      <c r="V3599" s="31"/>
      <c r="W3599" s="31"/>
      <c r="X3599" s="31"/>
      <c r="Y3599" s="31"/>
      <c r="Z3599" s="31"/>
    </row>
    <row r="3600" ht="22.5" customHeight="1">
      <c r="A3600" s="30" t="s">
        <v>24089</v>
      </c>
      <c r="B3600" s="31" t="s">
        <v>24090</v>
      </c>
      <c r="C3600" s="33"/>
      <c r="D3600" s="31" t="s">
        <v>78</v>
      </c>
      <c r="E3600" s="31" t="s">
        <v>24091</v>
      </c>
      <c r="F3600" s="31" t="s">
        <v>24092</v>
      </c>
      <c r="G3600" s="31" t="s">
        <v>2247</v>
      </c>
      <c r="H3600" s="31" t="s">
        <v>82</v>
      </c>
      <c r="I3600" s="31" t="s">
        <v>596</v>
      </c>
      <c r="J3600" s="31" t="s">
        <v>84</v>
      </c>
      <c r="K3600" s="31" t="s">
        <v>107</v>
      </c>
      <c r="L3600" s="31" t="s">
        <v>131</v>
      </c>
      <c r="M3600" s="31" t="s">
        <v>185</v>
      </c>
      <c r="N3600" s="31" t="s">
        <v>41</v>
      </c>
      <c r="O3600" s="31"/>
      <c r="P3600" s="31" t="s">
        <v>4515</v>
      </c>
      <c r="Q3600" s="31"/>
      <c r="R3600" s="31"/>
      <c r="S3600" s="31" t="s">
        <v>2241</v>
      </c>
      <c r="T3600" s="31" t="s">
        <v>24093</v>
      </c>
      <c r="U3600" s="31" t="s">
        <v>24094</v>
      </c>
      <c r="V3600" s="31"/>
      <c r="W3600" s="31"/>
      <c r="X3600" s="31"/>
      <c r="Y3600" s="31"/>
      <c r="Z3600" s="31"/>
    </row>
    <row r="3601" ht="22.5" customHeight="1">
      <c r="A3601" s="30" t="s">
        <v>24095</v>
      </c>
      <c r="B3601" s="31" t="s">
        <v>24096</v>
      </c>
      <c r="C3601" s="33"/>
      <c r="D3601" s="31" t="s">
        <v>78</v>
      </c>
      <c r="E3601" s="31" t="s">
        <v>24097</v>
      </c>
      <c r="F3601" s="31" t="s">
        <v>24098</v>
      </c>
      <c r="G3601" s="31" t="s">
        <v>25</v>
      </c>
      <c r="H3601" s="31" t="s">
        <v>82</v>
      </c>
      <c r="I3601" s="31" t="s">
        <v>83</v>
      </c>
      <c r="J3601" s="31" t="s">
        <v>84</v>
      </c>
      <c r="K3601" s="31" t="s">
        <v>107</v>
      </c>
      <c r="L3601" s="31" t="s">
        <v>226</v>
      </c>
      <c r="M3601" s="31" t="s">
        <v>120</v>
      </c>
      <c r="N3601" s="31" t="s">
        <v>88</v>
      </c>
      <c r="O3601" s="31"/>
      <c r="P3601" s="31"/>
      <c r="Q3601" s="31"/>
      <c r="R3601" s="31"/>
      <c r="S3601" s="31" t="s">
        <v>1994</v>
      </c>
      <c r="T3601" s="31" t="s">
        <v>24099</v>
      </c>
      <c r="U3601" s="31" t="s">
        <v>24100</v>
      </c>
      <c r="V3601" s="31"/>
      <c r="W3601" s="31"/>
      <c r="X3601" s="31"/>
      <c r="Y3601" s="31"/>
      <c r="Z3601" s="31"/>
    </row>
    <row r="3602" ht="22.5" customHeight="1">
      <c r="A3602" s="30" t="s">
        <v>24101</v>
      </c>
      <c r="B3602" s="31" t="s">
        <v>24102</v>
      </c>
      <c r="C3602" s="33"/>
      <c r="D3602" s="31" t="s">
        <v>78</v>
      </c>
      <c r="E3602" s="31" t="s">
        <v>24103</v>
      </c>
      <c r="F3602" s="31" t="s">
        <v>24104</v>
      </c>
      <c r="G3602" s="31" t="s">
        <v>25</v>
      </c>
      <c r="H3602" s="31" t="s">
        <v>82</v>
      </c>
      <c r="I3602" s="31" t="s">
        <v>83</v>
      </c>
      <c r="J3602" s="31" t="s">
        <v>84</v>
      </c>
      <c r="K3602" s="31" t="s">
        <v>85</v>
      </c>
      <c r="L3602" s="31" t="s">
        <v>280</v>
      </c>
      <c r="M3602" s="31" t="s">
        <v>41</v>
      </c>
      <c r="N3602" s="31" t="s">
        <v>120</v>
      </c>
      <c r="O3602" s="31"/>
      <c r="P3602" s="31" t="s">
        <v>399</v>
      </c>
      <c r="Q3602" s="31"/>
      <c r="R3602" s="31"/>
      <c r="S3602" s="31" t="s">
        <v>493</v>
      </c>
      <c r="T3602" s="31"/>
      <c r="U3602" s="31" t="s">
        <v>24105</v>
      </c>
      <c r="V3602" s="31"/>
      <c r="W3602" s="31"/>
      <c r="X3602" s="31"/>
      <c r="Y3602" s="31"/>
      <c r="Z3602" s="31"/>
    </row>
    <row r="3603" ht="22.5" customHeight="1">
      <c r="A3603" s="30" t="s">
        <v>24106</v>
      </c>
      <c r="B3603" s="31" t="s">
        <v>24107</v>
      </c>
      <c r="C3603" s="33"/>
      <c r="D3603" s="31" t="s">
        <v>24108</v>
      </c>
      <c r="E3603" s="31" t="s">
        <v>24109</v>
      </c>
      <c r="F3603" s="31" t="s">
        <v>24110</v>
      </c>
      <c r="G3603" s="31" t="s">
        <v>68</v>
      </c>
      <c r="H3603" s="31" t="s">
        <v>142</v>
      </c>
      <c r="I3603" s="31" t="s">
        <v>225</v>
      </c>
      <c r="J3603" s="31" t="s">
        <v>84</v>
      </c>
      <c r="K3603" s="31" t="s">
        <v>173</v>
      </c>
      <c r="L3603" s="31" t="s">
        <v>86</v>
      </c>
      <c r="M3603" s="31" t="s">
        <v>88</v>
      </c>
      <c r="N3603" s="31" t="s">
        <v>89</v>
      </c>
      <c r="O3603" s="31"/>
      <c r="P3603" s="31"/>
      <c r="Q3603" s="31"/>
      <c r="R3603" s="31" t="s">
        <v>93</v>
      </c>
      <c r="S3603" s="31" t="s">
        <v>94</v>
      </c>
      <c r="T3603" s="31" t="s">
        <v>24111</v>
      </c>
      <c r="U3603" s="31" t="s">
        <v>24112</v>
      </c>
      <c r="V3603" s="30" t="s">
        <v>24113</v>
      </c>
      <c r="W3603" s="31"/>
      <c r="X3603" s="31"/>
      <c r="Y3603" s="31"/>
      <c r="Z3603" s="31"/>
    </row>
    <row r="3604" ht="22.5" customHeight="1">
      <c r="A3604" s="30" t="s">
        <v>24114</v>
      </c>
      <c r="B3604" s="31" t="s">
        <v>24115</v>
      </c>
      <c r="C3604" s="33"/>
      <c r="D3604" s="31" t="s">
        <v>24116</v>
      </c>
      <c r="E3604" s="31" t="s">
        <v>24117</v>
      </c>
      <c r="F3604" s="31"/>
      <c r="G3604" s="31" t="s">
        <v>25</v>
      </c>
      <c r="H3604" s="31" t="s">
        <v>142</v>
      </c>
      <c r="I3604" s="31"/>
      <c r="J3604" s="31"/>
      <c r="K3604" s="31"/>
      <c r="L3604" s="31"/>
      <c r="M3604" s="31"/>
      <c r="N3604" s="31"/>
      <c r="O3604" s="31"/>
      <c r="P3604" s="31"/>
      <c r="Q3604" s="31"/>
      <c r="R3604" s="31"/>
      <c r="S3604" s="31"/>
      <c r="T3604" s="31" t="s">
        <v>24118</v>
      </c>
      <c r="U3604" s="31" t="s">
        <v>24119</v>
      </c>
      <c r="V3604" s="31"/>
      <c r="W3604" s="31"/>
      <c r="X3604" s="31"/>
      <c r="Y3604" s="31"/>
      <c r="Z3604" s="31"/>
    </row>
    <row r="3605" ht="22.5" customHeight="1">
      <c r="A3605" s="30" t="s">
        <v>24120</v>
      </c>
      <c r="B3605" s="31" t="s">
        <v>24121</v>
      </c>
      <c r="C3605" s="33"/>
      <c r="D3605" s="31" t="s">
        <v>24122</v>
      </c>
      <c r="E3605" s="31" t="s">
        <v>24123</v>
      </c>
      <c r="F3605" s="31"/>
      <c r="G3605" s="31" t="s">
        <v>25</v>
      </c>
      <c r="H3605" s="31" t="s">
        <v>142</v>
      </c>
      <c r="I3605" s="31" t="s">
        <v>1663</v>
      </c>
      <c r="J3605" s="31" t="s">
        <v>84</v>
      </c>
      <c r="K3605" s="31"/>
      <c r="L3605" s="31"/>
      <c r="M3605" s="31" t="s">
        <v>152</v>
      </c>
      <c r="N3605" s="31" t="s">
        <v>153</v>
      </c>
      <c r="O3605" s="31"/>
      <c r="P3605" s="31"/>
      <c r="Q3605" s="31"/>
      <c r="R3605" s="31"/>
      <c r="S3605" s="31"/>
      <c r="T3605" s="31" t="s">
        <v>24124</v>
      </c>
      <c r="U3605" s="31" t="s">
        <v>24125</v>
      </c>
      <c r="V3605" s="31"/>
      <c r="W3605" s="31"/>
      <c r="X3605" s="31"/>
      <c r="Y3605" s="31"/>
      <c r="Z3605" s="31"/>
    </row>
    <row r="3606" ht="22.5" customHeight="1">
      <c r="A3606" s="30" t="s">
        <v>24126</v>
      </c>
      <c r="B3606" s="31" t="s">
        <v>24127</v>
      </c>
      <c r="C3606" s="33"/>
      <c r="D3606" s="31" t="s">
        <v>24128</v>
      </c>
      <c r="E3606" s="31" t="s">
        <v>24129</v>
      </c>
      <c r="F3606" s="31"/>
      <c r="G3606" s="31" t="s">
        <v>25</v>
      </c>
      <c r="H3606" s="31" t="s">
        <v>142</v>
      </c>
      <c r="I3606" s="31"/>
      <c r="J3606" s="31"/>
      <c r="K3606" s="31"/>
      <c r="L3606" s="31"/>
      <c r="M3606" s="31"/>
      <c r="N3606" s="31"/>
      <c r="O3606" s="31"/>
      <c r="P3606" s="31"/>
      <c r="Q3606" s="31"/>
      <c r="R3606" s="31"/>
      <c r="S3606" s="31"/>
      <c r="T3606" s="31" t="s">
        <v>24130</v>
      </c>
      <c r="U3606" s="31" t="s">
        <v>24131</v>
      </c>
      <c r="V3606" s="31"/>
      <c r="W3606" s="31"/>
      <c r="X3606" s="31"/>
      <c r="Y3606" s="31"/>
      <c r="Z3606" s="31"/>
    </row>
    <row r="3607" ht="22.5" customHeight="1">
      <c r="A3607" s="30" t="s">
        <v>24132</v>
      </c>
      <c r="B3607" s="31" t="s">
        <v>24133</v>
      </c>
      <c r="C3607" s="33"/>
      <c r="D3607" s="31" t="s">
        <v>24134</v>
      </c>
      <c r="E3607" s="31" t="s">
        <v>24135</v>
      </c>
      <c r="F3607" s="31"/>
      <c r="G3607" s="31" t="s">
        <v>23</v>
      </c>
      <c r="H3607" s="31" t="s">
        <v>142</v>
      </c>
      <c r="I3607" s="31" t="s">
        <v>1073</v>
      </c>
      <c r="J3607" s="31" t="s">
        <v>84</v>
      </c>
      <c r="K3607" s="31" t="s">
        <v>173</v>
      </c>
      <c r="L3607" s="31" t="s">
        <v>280</v>
      </c>
      <c r="M3607" s="31" t="s">
        <v>576</v>
      </c>
      <c r="N3607" s="31" t="s">
        <v>602</v>
      </c>
      <c r="O3607" s="31"/>
      <c r="P3607" s="31" t="s">
        <v>586</v>
      </c>
      <c r="Q3607" s="31"/>
      <c r="R3607" s="31" t="s">
        <v>93</v>
      </c>
      <c r="S3607" s="31" t="s">
        <v>94</v>
      </c>
      <c r="T3607" s="31" t="s">
        <v>24136</v>
      </c>
      <c r="U3607" s="31" t="s">
        <v>24137</v>
      </c>
      <c r="V3607" s="30" t="s">
        <v>24138</v>
      </c>
      <c r="W3607" s="31"/>
      <c r="X3607" s="31"/>
      <c r="Y3607" s="31"/>
      <c r="Z3607" s="31"/>
    </row>
    <row r="3608" ht="22.5" customHeight="1">
      <c r="A3608" s="30" t="s">
        <v>24139</v>
      </c>
      <c r="B3608" s="31" t="s">
        <v>24140</v>
      </c>
      <c r="C3608" s="33"/>
      <c r="D3608" s="31" t="s">
        <v>24141</v>
      </c>
      <c r="E3608" s="31" t="s">
        <v>24142</v>
      </c>
      <c r="F3608" s="31" t="s">
        <v>24143</v>
      </c>
      <c r="G3608" s="31" t="s">
        <v>38</v>
      </c>
      <c r="H3608" s="31" t="s">
        <v>142</v>
      </c>
      <c r="I3608" s="31" t="s">
        <v>2210</v>
      </c>
      <c r="J3608" s="31" t="s">
        <v>84</v>
      </c>
      <c r="K3608" s="31" t="s">
        <v>173</v>
      </c>
      <c r="L3608" s="31" t="s">
        <v>280</v>
      </c>
      <c r="M3608" s="31" t="s">
        <v>152</v>
      </c>
      <c r="N3608" s="31" t="s">
        <v>153</v>
      </c>
      <c r="O3608" s="31"/>
      <c r="P3608" s="31"/>
      <c r="Q3608" s="30" t="s">
        <v>24144</v>
      </c>
      <c r="R3608" s="31" t="s">
        <v>93</v>
      </c>
      <c r="S3608" s="31" t="s">
        <v>2629</v>
      </c>
      <c r="T3608" s="31" t="s">
        <v>24145</v>
      </c>
      <c r="U3608" s="31" t="s">
        <v>24146</v>
      </c>
      <c r="V3608" s="31"/>
      <c r="W3608" s="31"/>
      <c r="X3608" s="31"/>
      <c r="Y3608" s="31"/>
      <c r="Z3608" s="31"/>
    </row>
    <row r="3609" ht="22.5" customHeight="1">
      <c r="A3609" s="30" t="s">
        <v>24147</v>
      </c>
      <c r="B3609" s="39" t="s">
        <v>24148</v>
      </c>
      <c r="C3609" s="33"/>
      <c r="D3609" s="31" t="s">
        <v>24149</v>
      </c>
      <c r="E3609" s="31" t="s">
        <v>24150</v>
      </c>
      <c r="F3609" s="31"/>
      <c r="G3609" s="31" t="s">
        <v>25</v>
      </c>
      <c r="H3609" s="31" t="s">
        <v>142</v>
      </c>
      <c r="I3609" s="31" t="s">
        <v>6453</v>
      </c>
      <c r="J3609" s="31" t="s">
        <v>84</v>
      </c>
      <c r="K3609" s="31"/>
      <c r="L3609" s="31"/>
      <c r="M3609" s="31" t="s">
        <v>344</v>
      </c>
      <c r="N3609" s="31" t="s">
        <v>190</v>
      </c>
      <c r="O3609" s="31"/>
      <c r="P3609" s="31"/>
      <c r="Q3609" s="31"/>
      <c r="R3609" s="31"/>
      <c r="S3609" s="31"/>
      <c r="T3609" s="31" t="s">
        <v>24151</v>
      </c>
      <c r="U3609" s="31" t="s">
        <v>24152</v>
      </c>
      <c r="V3609" s="31"/>
      <c r="W3609" s="31"/>
      <c r="X3609" s="31"/>
      <c r="Y3609" s="31"/>
      <c r="Z3609" s="31"/>
    </row>
    <row r="3610" ht="22.5" customHeight="1">
      <c r="A3610" s="30" t="s">
        <v>24153</v>
      </c>
      <c r="B3610" s="39" t="s">
        <v>24154</v>
      </c>
      <c r="C3610" s="33"/>
      <c r="D3610" s="31" t="s">
        <v>24155</v>
      </c>
      <c r="E3610" s="31" t="s">
        <v>24156</v>
      </c>
      <c r="F3610" s="31"/>
      <c r="G3610" s="31" t="s">
        <v>25</v>
      </c>
      <c r="H3610" s="31" t="s">
        <v>142</v>
      </c>
      <c r="I3610" s="31" t="s">
        <v>1592</v>
      </c>
      <c r="J3610" s="31" t="s">
        <v>84</v>
      </c>
      <c r="K3610" s="31"/>
      <c r="L3610" s="31"/>
      <c r="M3610" s="31" t="s">
        <v>52</v>
      </c>
      <c r="N3610" s="31" t="s">
        <v>144</v>
      </c>
      <c r="O3610" s="31"/>
      <c r="P3610" s="31"/>
      <c r="Q3610" s="31"/>
      <c r="R3610" s="31"/>
      <c r="S3610" s="31"/>
      <c r="T3610" s="31" t="s">
        <v>24157</v>
      </c>
      <c r="U3610" s="31" t="s">
        <v>24152</v>
      </c>
      <c r="V3610" s="31"/>
      <c r="W3610" s="31"/>
      <c r="X3610" s="31"/>
      <c r="Y3610" s="31"/>
      <c r="Z3610" s="31"/>
    </row>
    <row r="3611" ht="22.5" customHeight="1">
      <c r="A3611" s="30" t="s">
        <v>24158</v>
      </c>
      <c r="B3611" s="31" t="s">
        <v>24159</v>
      </c>
      <c r="C3611" s="33"/>
      <c r="D3611" s="31" t="s">
        <v>24160</v>
      </c>
      <c r="E3611" s="31" t="s">
        <v>24161</v>
      </c>
      <c r="F3611" s="31" t="s">
        <v>24162</v>
      </c>
      <c r="G3611" s="31" t="s">
        <v>68</v>
      </c>
      <c r="H3611" s="31" t="s">
        <v>142</v>
      </c>
      <c r="I3611" s="31" t="s">
        <v>765</v>
      </c>
      <c r="J3611" s="31" t="s">
        <v>84</v>
      </c>
      <c r="K3611" s="31" t="s">
        <v>85</v>
      </c>
      <c r="L3611" s="31" t="s">
        <v>280</v>
      </c>
      <c r="M3611" s="31" t="s">
        <v>185</v>
      </c>
      <c r="N3611" s="31" t="s">
        <v>41</v>
      </c>
      <c r="O3611" s="31"/>
      <c r="P3611" s="31" t="s">
        <v>320</v>
      </c>
      <c r="Q3611" s="31"/>
      <c r="R3611" s="31" t="s">
        <v>93</v>
      </c>
      <c r="S3611" s="31" t="s">
        <v>3101</v>
      </c>
      <c r="T3611" s="31" t="s">
        <v>24163</v>
      </c>
      <c r="U3611" s="31" t="s">
        <v>24164</v>
      </c>
      <c r="V3611" s="31"/>
      <c r="W3611" s="31"/>
      <c r="X3611" s="31" t="s">
        <v>24165</v>
      </c>
      <c r="Y3611" s="31"/>
      <c r="Z3611" s="31"/>
    </row>
    <row r="3612" ht="22.5" customHeight="1">
      <c r="A3612" s="30" t="s">
        <v>24166</v>
      </c>
      <c r="B3612" s="31" t="s">
        <v>24167</v>
      </c>
      <c r="C3612" s="33"/>
      <c r="D3612" s="31" t="s">
        <v>24168</v>
      </c>
      <c r="E3612" s="31" t="s">
        <v>24169</v>
      </c>
      <c r="F3612" s="31"/>
      <c r="G3612" s="31" t="s">
        <v>25</v>
      </c>
      <c r="H3612" s="31" t="s">
        <v>142</v>
      </c>
      <c r="I3612" s="31" t="s">
        <v>6489</v>
      </c>
      <c r="J3612" s="31" t="s">
        <v>84</v>
      </c>
      <c r="K3612" s="31"/>
      <c r="L3612" s="31"/>
      <c r="M3612" s="31" t="s">
        <v>542</v>
      </c>
      <c r="N3612" s="31" t="s">
        <v>210</v>
      </c>
      <c r="O3612" s="31"/>
      <c r="P3612" s="31"/>
      <c r="Q3612" s="31"/>
      <c r="R3612" s="31"/>
      <c r="S3612" s="31"/>
      <c r="T3612" s="31" t="s">
        <v>24170</v>
      </c>
      <c r="U3612" s="31" t="s">
        <v>24171</v>
      </c>
      <c r="V3612" s="31"/>
      <c r="W3612" s="31"/>
      <c r="X3612" s="31"/>
      <c r="Y3612" s="31"/>
      <c r="Z3612" s="31"/>
    </row>
    <row r="3613" ht="22.5" customHeight="1">
      <c r="A3613" s="30" t="s">
        <v>24172</v>
      </c>
      <c r="B3613" s="31" t="s">
        <v>24173</v>
      </c>
      <c r="C3613" s="33"/>
      <c r="D3613" s="31" t="s">
        <v>24174</v>
      </c>
      <c r="E3613" s="31" t="s">
        <v>24175</v>
      </c>
      <c r="F3613" s="31"/>
      <c r="G3613" s="31" t="s">
        <v>25</v>
      </c>
      <c r="H3613" s="31" t="s">
        <v>129</v>
      </c>
      <c r="I3613" s="31" t="s">
        <v>585</v>
      </c>
      <c r="J3613" s="31" t="s">
        <v>84</v>
      </c>
      <c r="K3613" s="31" t="s">
        <v>173</v>
      </c>
      <c r="L3613" s="31" t="s">
        <v>226</v>
      </c>
      <c r="M3613" s="31" t="s">
        <v>41</v>
      </c>
      <c r="N3613" s="31" t="s">
        <v>120</v>
      </c>
      <c r="O3613" s="31"/>
      <c r="P3613" s="31" t="s">
        <v>399</v>
      </c>
      <c r="Q3613" s="31"/>
      <c r="R3613" s="31"/>
      <c r="S3613" s="31" t="s">
        <v>133</v>
      </c>
      <c r="T3613" s="31" t="s">
        <v>15606</v>
      </c>
      <c r="U3613" s="31" t="s">
        <v>24176</v>
      </c>
      <c r="V3613" s="30" t="s">
        <v>24177</v>
      </c>
      <c r="W3613" s="31"/>
      <c r="X3613" s="31"/>
      <c r="Y3613" s="31"/>
      <c r="Z3613" s="31"/>
    </row>
    <row r="3614" ht="22.5" customHeight="1">
      <c r="A3614" s="30" t="s">
        <v>24178</v>
      </c>
      <c r="B3614" s="31" t="s">
        <v>24179</v>
      </c>
      <c r="C3614" s="33"/>
      <c r="D3614" s="31" t="s">
        <v>24180</v>
      </c>
      <c r="E3614" s="31" t="s">
        <v>24181</v>
      </c>
      <c r="F3614" s="31"/>
      <c r="G3614" s="31" t="s">
        <v>30</v>
      </c>
      <c r="H3614" s="31" t="s">
        <v>129</v>
      </c>
      <c r="I3614" s="31" t="s">
        <v>24182</v>
      </c>
      <c r="J3614" s="31" t="s">
        <v>84</v>
      </c>
      <c r="K3614" s="31" t="s">
        <v>85</v>
      </c>
      <c r="L3614" s="31" t="s">
        <v>86</v>
      </c>
      <c r="M3614" s="31" t="s">
        <v>88</v>
      </c>
      <c r="N3614" s="31" t="s">
        <v>89</v>
      </c>
      <c r="O3614" s="31" t="s">
        <v>21966</v>
      </c>
      <c r="P3614" s="31" t="s">
        <v>399</v>
      </c>
      <c r="Q3614" s="31"/>
      <c r="R3614" s="31" t="s">
        <v>93</v>
      </c>
      <c r="S3614" s="31" t="s">
        <v>946</v>
      </c>
      <c r="T3614" s="31" t="s">
        <v>24183</v>
      </c>
      <c r="U3614" s="31" t="s">
        <v>24184</v>
      </c>
      <c r="V3614" s="30" t="s">
        <v>24185</v>
      </c>
      <c r="W3614" s="31"/>
      <c r="X3614" s="31"/>
      <c r="Y3614" s="31"/>
      <c r="Z3614" s="31"/>
    </row>
  </sheetData>
  <dataValidations>
    <dataValidation type="list" allowBlank="1" sqref="C2:C3614">
      <formula1>#REF!</formula1>
    </dataValidation>
  </dataValidations>
  <hyperlinks>
    <hyperlink r:id="rId1" ref="A2"/>
    <hyperlink r:id="rId2" ref="A3"/>
    <hyperlink r:id="rId3" ref="A4"/>
    <hyperlink r:id="rId4" ref="A5"/>
    <hyperlink r:id="rId5" ref="A6"/>
    <hyperlink r:id="rId6" ref="V6"/>
    <hyperlink r:id="rId7" ref="A7"/>
    <hyperlink r:id="rId8" ref="A8"/>
    <hyperlink r:id="rId9" ref="A9"/>
    <hyperlink r:id="rId10" ref="A10"/>
    <hyperlink r:id="rId11" ref="V10"/>
    <hyperlink r:id="rId12" ref="A11"/>
    <hyperlink r:id="rId13" ref="V11"/>
    <hyperlink r:id="rId14" ref="A12"/>
    <hyperlink r:id="rId15" ref="A13"/>
    <hyperlink r:id="rId16" ref="V13"/>
    <hyperlink r:id="rId17" ref="A14"/>
    <hyperlink r:id="rId18" ref="A15"/>
    <hyperlink r:id="rId19" ref="A16"/>
    <hyperlink r:id="rId20" ref="A17"/>
    <hyperlink r:id="rId21" ref="A18"/>
    <hyperlink r:id="rId22" ref="A19"/>
    <hyperlink r:id="rId23" ref="A20"/>
    <hyperlink r:id="rId24" ref="A21"/>
    <hyperlink r:id="rId25" ref="Q21"/>
    <hyperlink r:id="rId26" ref="A22"/>
    <hyperlink r:id="rId27" ref="A23"/>
    <hyperlink r:id="rId28" ref="A24"/>
    <hyperlink r:id="rId29" ref="A25"/>
    <hyperlink r:id="rId30" ref="A26"/>
    <hyperlink r:id="rId31" ref="A27"/>
    <hyperlink r:id="rId32" ref="A28"/>
    <hyperlink r:id="rId33" ref="F28"/>
    <hyperlink r:id="rId34" ref="A29"/>
    <hyperlink r:id="rId35" ref="V29"/>
    <hyperlink r:id="rId36" ref="A30"/>
    <hyperlink r:id="rId37" ref="A31"/>
    <hyperlink r:id="rId38" ref="A32"/>
    <hyperlink r:id="rId39" ref="A33"/>
    <hyperlink r:id="rId40" ref="A34"/>
    <hyperlink r:id="rId41" ref="A35"/>
    <hyperlink r:id="rId42" ref="V35"/>
    <hyperlink r:id="rId43" ref="A36"/>
    <hyperlink r:id="rId44" ref="A37"/>
    <hyperlink r:id="rId45" ref="A38"/>
    <hyperlink r:id="rId46" ref="V38"/>
    <hyperlink r:id="rId47" ref="A39"/>
    <hyperlink r:id="rId48" ref="V39"/>
    <hyperlink r:id="rId49" ref="A40"/>
    <hyperlink r:id="rId50" ref="A41"/>
    <hyperlink r:id="rId51" ref="F41"/>
    <hyperlink r:id="rId52" ref="A42"/>
    <hyperlink r:id="rId53" ref="A43"/>
    <hyperlink r:id="rId54" ref="V43"/>
    <hyperlink r:id="rId55" ref="A44"/>
    <hyperlink r:id="rId56" ref="A45"/>
    <hyperlink r:id="rId57" ref="A46"/>
    <hyperlink r:id="rId58" ref="V46"/>
    <hyperlink r:id="rId59" ref="A47"/>
    <hyperlink r:id="rId60" ref="A48"/>
    <hyperlink r:id="rId61" ref="V48"/>
    <hyperlink r:id="rId62" ref="A49"/>
    <hyperlink r:id="rId63" ref="V49"/>
    <hyperlink r:id="rId64" ref="A50"/>
    <hyperlink r:id="rId65" ref="V50"/>
    <hyperlink r:id="rId66" ref="A51"/>
    <hyperlink r:id="rId67" ref="V51"/>
    <hyperlink r:id="rId68" ref="A52"/>
    <hyperlink r:id="rId69" ref="V52"/>
    <hyperlink r:id="rId70" ref="A53"/>
    <hyperlink r:id="rId71" ref="V53"/>
    <hyperlink r:id="rId72" ref="A54"/>
    <hyperlink r:id="rId73" ref="V54"/>
    <hyperlink r:id="rId74" ref="A55"/>
    <hyperlink r:id="rId75" ref="V55"/>
    <hyperlink r:id="rId76" ref="A56"/>
    <hyperlink r:id="rId77" ref="V56"/>
    <hyperlink r:id="rId78" ref="A57"/>
    <hyperlink r:id="rId79" ref="V57"/>
    <hyperlink r:id="rId80" ref="A58"/>
    <hyperlink r:id="rId81" ref="V58"/>
    <hyperlink r:id="rId82" ref="A59"/>
    <hyperlink r:id="rId83" ref="V59"/>
    <hyperlink r:id="rId84" ref="A60"/>
    <hyperlink r:id="rId85" ref="V60"/>
    <hyperlink r:id="rId86" ref="A61"/>
    <hyperlink r:id="rId87" ref="V61"/>
    <hyperlink r:id="rId88" ref="A62"/>
    <hyperlink r:id="rId89" ref="Q62"/>
    <hyperlink r:id="rId90" ref="V62"/>
    <hyperlink r:id="rId91" ref="A63"/>
    <hyperlink r:id="rId92" ref="Q63"/>
    <hyperlink r:id="rId93" ref="A64"/>
    <hyperlink r:id="rId94" ref="Q64"/>
    <hyperlink r:id="rId95" ref="V64"/>
    <hyperlink r:id="rId96" ref="A65"/>
    <hyperlink r:id="rId97" ref="A66"/>
    <hyperlink r:id="rId98" ref="V66"/>
    <hyperlink r:id="rId99" ref="A67"/>
    <hyperlink r:id="rId100" ref="V67"/>
    <hyperlink r:id="rId101" ref="A68"/>
    <hyperlink r:id="rId102" ref="A69"/>
    <hyperlink r:id="rId103" ref="A70"/>
    <hyperlink r:id="rId104" ref="V70"/>
    <hyperlink r:id="rId105" ref="A71"/>
    <hyperlink r:id="rId106" ref="V71"/>
    <hyperlink r:id="rId107" ref="A72"/>
    <hyperlink r:id="rId108" ref="A73"/>
    <hyperlink r:id="rId109" ref="A74"/>
    <hyperlink r:id="rId110" ref="A75"/>
    <hyperlink r:id="rId111" ref="A76"/>
    <hyperlink r:id="rId112" ref="V76"/>
    <hyperlink r:id="rId113" ref="A77"/>
    <hyperlink r:id="rId114" ref="A78"/>
    <hyperlink r:id="rId115" ref="A79"/>
    <hyperlink r:id="rId116" ref="Q79"/>
    <hyperlink r:id="rId117" ref="A80"/>
    <hyperlink r:id="rId118" ref="A81"/>
    <hyperlink r:id="rId119" ref="Q81"/>
    <hyperlink r:id="rId120" ref="V81"/>
    <hyperlink r:id="rId121" ref="A82"/>
    <hyperlink r:id="rId122" ref="A83"/>
    <hyperlink r:id="rId123" ref="A84"/>
    <hyperlink r:id="rId124" ref="V84"/>
    <hyperlink r:id="rId125" ref="A85"/>
    <hyperlink r:id="rId126" ref="A86"/>
    <hyperlink r:id="rId127" ref="V86"/>
    <hyperlink r:id="rId128" ref="A87"/>
    <hyperlink r:id="rId129" ref="A88"/>
    <hyperlink r:id="rId130" ref="V88"/>
    <hyperlink r:id="rId131" ref="A89"/>
    <hyperlink r:id="rId132" ref="A90"/>
    <hyperlink r:id="rId133" ref="A91"/>
    <hyperlink r:id="rId134" ref="A92"/>
    <hyperlink r:id="rId135" ref="A93"/>
    <hyperlink r:id="rId136" ref="A94"/>
    <hyperlink r:id="rId137" ref="A95"/>
    <hyperlink r:id="rId138" ref="A96"/>
    <hyperlink r:id="rId139" ref="A97"/>
    <hyperlink r:id="rId140" location="anchor2" ref="Q97"/>
    <hyperlink r:id="rId141" ref="A98"/>
    <hyperlink r:id="rId142" ref="V98"/>
    <hyperlink r:id="rId143" ref="A99"/>
    <hyperlink r:id="rId144" ref="A100"/>
    <hyperlink r:id="rId145" ref="A101"/>
    <hyperlink r:id="rId146" ref="A102"/>
    <hyperlink r:id="rId147" ref="A103"/>
    <hyperlink r:id="rId148" ref="A104"/>
    <hyperlink r:id="rId149" ref="A105"/>
    <hyperlink r:id="rId150" ref="A106"/>
    <hyperlink r:id="rId151" ref="A107"/>
    <hyperlink r:id="rId152" ref="A108"/>
    <hyperlink r:id="rId153" ref="A109"/>
    <hyperlink r:id="rId154" ref="A110"/>
    <hyperlink r:id="rId155" ref="V110"/>
    <hyperlink r:id="rId156" ref="A111"/>
    <hyperlink r:id="rId157" ref="V111"/>
    <hyperlink r:id="rId158" ref="A112"/>
    <hyperlink r:id="rId159" ref="A113"/>
    <hyperlink r:id="rId160" ref="A114"/>
    <hyperlink r:id="rId161" ref="A115"/>
    <hyperlink r:id="rId162" ref="A116"/>
    <hyperlink r:id="rId163" ref="V116"/>
    <hyperlink r:id="rId164" ref="A117"/>
    <hyperlink r:id="rId165" location="anchor2" ref="Q117"/>
    <hyperlink r:id="rId166" ref="A118"/>
    <hyperlink r:id="rId167" ref="A119"/>
    <hyperlink r:id="rId168" ref="A120"/>
    <hyperlink r:id="rId169" ref="A121"/>
    <hyperlink r:id="rId170" ref="F121"/>
    <hyperlink r:id="rId171" ref="V121"/>
    <hyperlink r:id="rId172" ref="A122"/>
    <hyperlink r:id="rId173" ref="A123"/>
    <hyperlink r:id="rId174" ref="A124"/>
    <hyperlink r:id="rId175" ref="V124"/>
    <hyperlink r:id="rId176" ref="A125"/>
    <hyperlink r:id="rId177" ref="V125"/>
    <hyperlink r:id="rId178" ref="A126"/>
    <hyperlink r:id="rId179" ref="A127"/>
    <hyperlink r:id="rId180" ref="A128"/>
    <hyperlink r:id="rId181" ref="A129"/>
    <hyperlink r:id="rId182" ref="A130"/>
    <hyperlink r:id="rId183" ref="A131"/>
    <hyperlink r:id="rId184" ref="A132"/>
    <hyperlink r:id="rId185" ref="F132"/>
    <hyperlink r:id="rId186" ref="A133"/>
    <hyperlink r:id="rId187" ref="A134"/>
    <hyperlink r:id="rId188" ref="A135"/>
    <hyperlink r:id="rId189" ref="A136"/>
    <hyperlink r:id="rId190" ref="A137"/>
    <hyperlink r:id="rId191" ref="A138"/>
    <hyperlink r:id="rId192" ref="F138"/>
    <hyperlink r:id="rId193" ref="A139"/>
    <hyperlink r:id="rId194" ref="A140"/>
    <hyperlink r:id="rId195" location="Ananda" ref="Q140"/>
    <hyperlink r:id="rId196" ref="V140"/>
    <hyperlink r:id="rId197" ref="A141"/>
    <hyperlink r:id="rId198" ref="F141"/>
    <hyperlink r:id="rId199" ref="A142"/>
    <hyperlink r:id="rId200" ref="A143"/>
    <hyperlink r:id="rId201" ref="A144"/>
    <hyperlink r:id="rId202" location="ananda" ref="Q144"/>
    <hyperlink r:id="rId203" ref="A145"/>
    <hyperlink r:id="rId204" ref="A146"/>
    <hyperlink r:id="rId205" ref="V146"/>
    <hyperlink r:id="rId206" ref="A147"/>
    <hyperlink r:id="rId207" ref="Q147"/>
    <hyperlink r:id="rId208" ref="A148"/>
    <hyperlink r:id="rId209" ref="V148"/>
    <hyperlink r:id="rId210" ref="A149"/>
    <hyperlink r:id="rId211" ref="V149"/>
    <hyperlink r:id="rId212" ref="A150"/>
    <hyperlink r:id="rId213" ref="V150"/>
    <hyperlink r:id="rId214" ref="A151"/>
    <hyperlink r:id="rId215" ref="V151"/>
    <hyperlink r:id="rId216" ref="A152"/>
    <hyperlink r:id="rId217" ref="V152"/>
    <hyperlink r:id="rId218" ref="A153"/>
    <hyperlink r:id="rId219" ref="V153"/>
    <hyperlink r:id="rId220" ref="A154"/>
    <hyperlink r:id="rId221" ref="V154"/>
    <hyperlink r:id="rId222" ref="A155"/>
    <hyperlink r:id="rId223" ref="V155"/>
    <hyperlink r:id="rId224" ref="A156"/>
    <hyperlink r:id="rId225" ref="V156"/>
    <hyperlink r:id="rId226" ref="A157"/>
    <hyperlink r:id="rId227" ref="V157"/>
    <hyperlink r:id="rId228" ref="A158"/>
    <hyperlink r:id="rId229" ref="V158"/>
    <hyperlink r:id="rId230" ref="A159"/>
    <hyperlink r:id="rId231" ref="V159"/>
    <hyperlink r:id="rId232" ref="A160"/>
    <hyperlink r:id="rId233" ref="V160"/>
    <hyperlink r:id="rId234" ref="A161"/>
    <hyperlink r:id="rId235" ref="V161"/>
    <hyperlink r:id="rId236" ref="A162"/>
    <hyperlink r:id="rId237" ref="V162"/>
    <hyperlink r:id="rId238" ref="A163"/>
    <hyperlink r:id="rId239" ref="V163"/>
    <hyperlink r:id="rId240" ref="A164"/>
    <hyperlink r:id="rId241" ref="V164"/>
    <hyperlink r:id="rId242" ref="A165"/>
    <hyperlink r:id="rId243" ref="V165"/>
    <hyperlink r:id="rId244" ref="A166"/>
    <hyperlink r:id="rId245" ref="V166"/>
    <hyperlink r:id="rId246" ref="A167"/>
    <hyperlink r:id="rId247" ref="V167"/>
    <hyperlink r:id="rId248" ref="A168"/>
    <hyperlink r:id="rId249" ref="F168"/>
    <hyperlink r:id="rId250" ref="A169"/>
    <hyperlink r:id="rId251" ref="A170"/>
    <hyperlink r:id="rId252" ref="A171"/>
    <hyperlink r:id="rId253" ref="V171"/>
    <hyperlink r:id="rId254" ref="A172"/>
    <hyperlink r:id="rId255" ref="V172"/>
    <hyperlink r:id="rId256" ref="A173"/>
    <hyperlink r:id="rId257" ref="A174"/>
    <hyperlink r:id="rId258" ref="A175"/>
    <hyperlink r:id="rId259" ref="A176"/>
    <hyperlink r:id="rId260" ref="A177"/>
    <hyperlink r:id="rId261" ref="A178"/>
    <hyperlink r:id="rId262" ref="A179"/>
    <hyperlink r:id="rId263" ref="A180"/>
    <hyperlink r:id="rId264" ref="Q180"/>
    <hyperlink r:id="rId265" ref="V180"/>
    <hyperlink r:id="rId266" ref="A181"/>
    <hyperlink r:id="rId267" ref="F181"/>
    <hyperlink r:id="rId268" ref="A182"/>
    <hyperlink r:id="rId269" location="2" ref="Q182"/>
    <hyperlink r:id="rId270" ref="V182"/>
    <hyperlink r:id="rId271" ref="A183"/>
    <hyperlink r:id="rId272" ref="F183"/>
    <hyperlink r:id="rId273" ref="V183"/>
    <hyperlink r:id="rId274" ref="A184"/>
    <hyperlink r:id="rId275" ref="V184"/>
    <hyperlink r:id="rId276" ref="A185"/>
    <hyperlink r:id="rId277" ref="V185"/>
    <hyperlink r:id="rId278" ref="A186"/>
    <hyperlink r:id="rId279" ref="Q186"/>
    <hyperlink r:id="rId280" ref="A187"/>
    <hyperlink r:id="rId281" ref="A188"/>
    <hyperlink r:id="rId282" ref="A189"/>
    <hyperlink r:id="rId283" ref="V189"/>
    <hyperlink r:id="rId284" ref="A190"/>
    <hyperlink r:id="rId285" ref="A191"/>
    <hyperlink r:id="rId286" ref="A192"/>
    <hyperlink r:id="rId287" ref="A193"/>
    <hyperlink r:id="rId288" ref="A194"/>
    <hyperlink r:id="rId289" ref="A195"/>
    <hyperlink r:id="rId290" ref="Q195"/>
    <hyperlink r:id="rId291" ref="V195"/>
    <hyperlink r:id="rId292" ref="A196"/>
    <hyperlink r:id="rId293" ref="A197"/>
    <hyperlink r:id="rId294" ref="V197"/>
    <hyperlink r:id="rId295" ref="A198"/>
    <hyperlink r:id="rId296" ref="V198"/>
    <hyperlink r:id="rId297" ref="A199"/>
    <hyperlink r:id="rId298" ref="V199"/>
    <hyperlink r:id="rId299" ref="A200"/>
    <hyperlink r:id="rId300" ref="V200"/>
    <hyperlink r:id="rId301" ref="A201"/>
    <hyperlink r:id="rId302" ref="Q201"/>
    <hyperlink r:id="rId303" ref="A202"/>
    <hyperlink r:id="rId304" ref="F202"/>
    <hyperlink r:id="rId305" ref="A203"/>
    <hyperlink r:id="rId306" ref="A204"/>
    <hyperlink r:id="rId307" ref="V204"/>
    <hyperlink r:id="rId308" ref="A205"/>
    <hyperlink r:id="rId309" ref="V205"/>
    <hyperlink r:id="rId310" ref="A206"/>
    <hyperlink r:id="rId311" ref="A207"/>
    <hyperlink r:id="rId312" ref="A208"/>
    <hyperlink r:id="rId313" ref="V208"/>
    <hyperlink r:id="rId314" ref="A209"/>
    <hyperlink r:id="rId315" ref="A210"/>
    <hyperlink r:id="rId316" ref="A211"/>
    <hyperlink r:id="rId317" ref="A212"/>
    <hyperlink r:id="rId318" ref="A213"/>
    <hyperlink r:id="rId319" ref="A214"/>
    <hyperlink r:id="rId320" ref="Q214"/>
    <hyperlink r:id="rId321" ref="A215"/>
    <hyperlink r:id="rId322" ref="A216"/>
    <hyperlink r:id="rId323" ref="V216"/>
    <hyperlink r:id="rId324" ref="A217"/>
    <hyperlink r:id="rId325" ref="A218"/>
    <hyperlink r:id="rId326" ref="Q218"/>
    <hyperlink r:id="rId327" ref="A219"/>
    <hyperlink r:id="rId328" ref="A220"/>
    <hyperlink r:id="rId329" ref="V220"/>
    <hyperlink r:id="rId330" ref="A221"/>
    <hyperlink r:id="rId331" ref="A222"/>
    <hyperlink r:id="rId332" ref="A223"/>
    <hyperlink r:id="rId333" ref="A224"/>
    <hyperlink r:id="rId334" ref="A225"/>
    <hyperlink r:id="rId335" ref="A226"/>
    <hyperlink r:id="rId336" ref="V226"/>
    <hyperlink r:id="rId337" ref="A227"/>
    <hyperlink r:id="rId338" ref="A228"/>
    <hyperlink r:id="rId339" ref="A229"/>
    <hyperlink r:id="rId340" ref="A230"/>
    <hyperlink r:id="rId341" ref="A231"/>
    <hyperlink r:id="rId342" ref="Q231"/>
    <hyperlink r:id="rId343" ref="A232"/>
    <hyperlink r:id="rId344" ref="A233"/>
    <hyperlink r:id="rId345" ref="A234"/>
    <hyperlink r:id="rId346" ref="V234"/>
    <hyperlink r:id="rId347" ref="A235"/>
    <hyperlink r:id="rId348" ref="A236"/>
    <hyperlink r:id="rId349" ref="V236"/>
    <hyperlink r:id="rId350" ref="A237"/>
    <hyperlink r:id="rId351" ref="A238"/>
    <hyperlink r:id="rId352" ref="A239"/>
    <hyperlink r:id="rId353" ref="A240"/>
    <hyperlink r:id="rId354" ref="A241"/>
    <hyperlink r:id="rId355" ref="A242"/>
    <hyperlink r:id="rId356" ref="A243"/>
    <hyperlink r:id="rId357" ref="A244"/>
    <hyperlink r:id="rId358" ref="A245"/>
    <hyperlink r:id="rId359" ref="A246"/>
    <hyperlink r:id="rId360" ref="A247"/>
    <hyperlink r:id="rId361" ref="A248"/>
    <hyperlink r:id="rId362" ref="A249"/>
    <hyperlink r:id="rId363" ref="A250"/>
    <hyperlink r:id="rId364" ref="A251"/>
    <hyperlink r:id="rId365" ref="Q251"/>
    <hyperlink r:id="rId366" ref="A252"/>
    <hyperlink r:id="rId367" ref="A253"/>
    <hyperlink r:id="rId368" ref="A254"/>
    <hyperlink r:id="rId369" ref="V254"/>
    <hyperlink r:id="rId370" ref="A255"/>
    <hyperlink r:id="rId371" ref="A256"/>
    <hyperlink r:id="rId372" ref="A257"/>
    <hyperlink r:id="rId373" ref="A258"/>
    <hyperlink r:id="rId374" ref="A259"/>
    <hyperlink r:id="rId375" ref="A260"/>
    <hyperlink r:id="rId376" ref="A261"/>
    <hyperlink r:id="rId377" ref="Q261"/>
    <hyperlink r:id="rId378" ref="A262"/>
    <hyperlink r:id="rId379" ref="A263"/>
    <hyperlink r:id="rId380" ref="A264"/>
    <hyperlink r:id="rId381" ref="A265"/>
    <hyperlink r:id="rId382" ref="A266"/>
    <hyperlink r:id="rId383" ref="V266"/>
    <hyperlink r:id="rId384" ref="A267"/>
    <hyperlink r:id="rId385" ref="A268"/>
    <hyperlink r:id="rId386" ref="A269"/>
    <hyperlink r:id="rId387" ref="A270"/>
    <hyperlink r:id="rId388" ref="A271"/>
    <hyperlink r:id="rId389" ref="A272"/>
    <hyperlink r:id="rId390" ref="A273"/>
    <hyperlink r:id="rId391" ref="V273"/>
    <hyperlink r:id="rId392" ref="A274"/>
    <hyperlink r:id="rId393" ref="A275"/>
    <hyperlink r:id="rId394" ref="Q275"/>
    <hyperlink r:id="rId395" ref="A276"/>
    <hyperlink r:id="rId396" ref="A277"/>
    <hyperlink r:id="rId397" ref="A278"/>
    <hyperlink r:id="rId398" ref="A279"/>
    <hyperlink r:id="rId399" ref="A280"/>
    <hyperlink r:id="rId400" ref="A281"/>
    <hyperlink r:id="rId401" ref="F281"/>
    <hyperlink r:id="rId402" ref="A282"/>
    <hyperlink r:id="rId403" ref="A283"/>
    <hyperlink r:id="rId404" ref="A284"/>
    <hyperlink r:id="rId405" ref="Q284"/>
    <hyperlink r:id="rId406" ref="V284"/>
    <hyperlink r:id="rId407" ref="A285"/>
    <hyperlink r:id="rId408" ref="A286"/>
    <hyperlink r:id="rId409" ref="A287"/>
    <hyperlink r:id="rId410" ref="A288"/>
    <hyperlink r:id="rId411" ref="A289"/>
    <hyperlink r:id="rId412" ref="A290"/>
    <hyperlink r:id="rId413" ref="V290"/>
    <hyperlink r:id="rId414" ref="A291"/>
    <hyperlink r:id="rId415" ref="V291"/>
    <hyperlink r:id="rId416" ref="A292"/>
    <hyperlink r:id="rId417" ref="V292"/>
    <hyperlink r:id="rId418" ref="A293"/>
    <hyperlink r:id="rId419" ref="A294"/>
    <hyperlink r:id="rId420" ref="A295"/>
    <hyperlink r:id="rId421" ref="V295"/>
    <hyperlink r:id="rId422" ref="A296"/>
    <hyperlink r:id="rId423" ref="A297"/>
    <hyperlink r:id="rId424" ref="Q297"/>
    <hyperlink r:id="rId425" ref="A298"/>
    <hyperlink r:id="rId426" ref="A299"/>
    <hyperlink r:id="rId427" ref="A300"/>
    <hyperlink r:id="rId428" ref="A301"/>
    <hyperlink r:id="rId429" ref="A302"/>
    <hyperlink r:id="rId430" ref="V302"/>
    <hyperlink r:id="rId431" ref="A303"/>
    <hyperlink r:id="rId432" ref="A304"/>
    <hyperlink r:id="rId433" ref="A305"/>
    <hyperlink r:id="rId434" ref="A306"/>
    <hyperlink r:id="rId435" ref="A307"/>
    <hyperlink r:id="rId436" ref="A308"/>
    <hyperlink r:id="rId437" ref="A309"/>
    <hyperlink r:id="rId438" ref="A310"/>
    <hyperlink r:id="rId439" ref="A311"/>
    <hyperlink r:id="rId440" ref="A312"/>
    <hyperlink r:id="rId441" ref="V312"/>
    <hyperlink r:id="rId442" ref="A313"/>
    <hyperlink r:id="rId443" ref="A314"/>
    <hyperlink r:id="rId444" location="anchor2" ref="Q314"/>
    <hyperlink r:id="rId445" ref="A315"/>
    <hyperlink r:id="rId446" ref="A316"/>
    <hyperlink r:id="rId447" ref="A317"/>
    <hyperlink r:id="rId448" ref="A318"/>
    <hyperlink r:id="rId449" ref="A319"/>
    <hyperlink r:id="rId450" ref="A320"/>
    <hyperlink r:id="rId451" ref="A321"/>
    <hyperlink r:id="rId452" ref="A322"/>
    <hyperlink r:id="rId453" ref="A323"/>
    <hyperlink r:id="rId454" ref="A324"/>
    <hyperlink r:id="rId455" ref="A325"/>
    <hyperlink r:id="rId456" ref="A326"/>
    <hyperlink r:id="rId457" ref="A327"/>
    <hyperlink r:id="rId458" location="anchor1" ref="Q327"/>
    <hyperlink r:id="rId459" ref="A328"/>
    <hyperlink r:id="rId460" ref="A329"/>
    <hyperlink r:id="rId461" ref="A330"/>
    <hyperlink r:id="rId462" ref="Q330"/>
    <hyperlink r:id="rId463" ref="V330"/>
    <hyperlink r:id="rId464" ref="A331"/>
    <hyperlink r:id="rId465" ref="V331"/>
    <hyperlink r:id="rId466" ref="A332"/>
    <hyperlink r:id="rId467" ref="A333"/>
    <hyperlink r:id="rId468" ref="A334"/>
    <hyperlink r:id="rId469" ref="A335"/>
    <hyperlink r:id="rId470" ref="A336"/>
    <hyperlink r:id="rId471" ref="A337"/>
    <hyperlink r:id="rId472" ref="A338"/>
    <hyperlink r:id="rId473" ref="A339"/>
    <hyperlink r:id="rId474" ref="V339"/>
    <hyperlink r:id="rId475" ref="A340"/>
    <hyperlink r:id="rId476" ref="A341"/>
    <hyperlink r:id="rId477" ref="A342"/>
    <hyperlink r:id="rId478" ref="A343"/>
    <hyperlink r:id="rId479" ref="A344"/>
    <hyperlink r:id="rId480" ref="A345"/>
    <hyperlink r:id="rId481" ref="A346"/>
    <hyperlink r:id="rId482" ref="A347"/>
    <hyperlink r:id="rId483" ref="Q347"/>
    <hyperlink r:id="rId484" ref="A348"/>
    <hyperlink r:id="rId485" ref="V348"/>
    <hyperlink r:id="rId486" ref="A349"/>
    <hyperlink r:id="rId487" ref="A350"/>
    <hyperlink r:id="rId488" ref="Q350"/>
    <hyperlink r:id="rId489" ref="A351"/>
    <hyperlink r:id="rId490" ref="Q351"/>
    <hyperlink r:id="rId491" ref="A352"/>
    <hyperlink r:id="rId492" ref="A353"/>
    <hyperlink r:id="rId493" ref="A354"/>
    <hyperlink r:id="rId494" ref="F354"/>
    <hyperlink r:id="rId495" ref="A355"/>
    <hyperlink r:id="rId496" ref="Q355"/>
    <hyperlink r:id="rId497" ref="A356"/>
    <hyperlink r:id="rId498" ref="A357"/>
    <hyperlink r:id="rId499" ref="Q357"/>
    <hyperlink r:id="rId500" ref="A358"/>
    <hyperlink r:id="rId501" ref="Q358"/>
    <hyperlink r:id="rId502" ref="A359"/>
    <hyperlink r:id="rId503" ref="A360"/>
    <hyperlink r:id="rId504" ref="A361"/>
    <hyperlink r:id="rId505" ref="A362"/>
    <hyperlink r:id="rId506" ref="A363"/>
    <hyperlink r:id="rId507" ref="F363"/>
    <hyperlink r:id="rId508" ref="A364"/>
    <hyperlink r:id="rId509" ref="A365"/>
    <hyperlink r:id="rId510" ref="A366"/>
    <hyperlink r:id="rId511" ref="A367"/>
    <hyperlink r:id="rId512" ref="Q367"/>
    <hyperlink r:id="rId513" ref="A368"/>
    <hyperlink r:id="rId514" ref="A369"/>
    <hyperlink r:id="rId515" ref="A370"/>
    <hyperlink r:id="rId516" ref="A371"/>
    <hyperlink r:id="rId517" ref="A372"/>
    <hyperlink r:id="rId518" ref="A373"/>
    <hyperlink r:id="rId519" ref="A374"/>
    <hyperlink r:id="rId520" ref="A375"/>
    <hyperlink r:id="rId521" ref="A376"/>
    <hyperlink r:id="rId522" ref="V376"/>
    <hyperlink r:id="rId523" ref="A377"/>
    <hyperlink r:id="rId524" ref="A378"/>
    <hyperlink r:id="rId525" ref="A379"/>
    <hyperlink r:id="rId526" ref="A380"/>
    <hyperlink r:id="rId527" location="bolo" ref="Q380"/>
    <hyperlink r:id="rId528" ref="V380"/>
    <hyperlink r:id="rId529" ref="A381"/>
    <hyperlink r:id="rId530" ref="Q381"/>
    <hyperlink r:id="rId531" ref="A382"/>
    <hyperlink r:id="rId532" ref="A383"/>
    <hyperlink r:id="rId533" location="anchor2" ref="Q383"/>
    <hyperlink r:id="rId534" ref="V383"/>
    <hyperlink r:id="rId535" ref="A384"/>
    <hyperlink r:id="rId536" ref="A385"/>
    <hyperlink r:id="rId537" ref="V385"/>
    <hyperlink r:id="rId538" ref="A386"/>
    <hyperlink r:id="rId539" ref="A387"/>
    <hyperlink r:id="rId540" ref="A388"/>
    <hyperlink r:id="rId541" ref="A389"/>
    <hyperlink r:id="rId542" ref="F389"/>
    <hyperlink r:id="rId543" ref="A390"/>
    <hyperlink r:id="rId544" ref="A391"/>
    <hyperlink r:id="rId545" ref="A392"/>
    <hyperlink r:id="rId546" ref="A393"/>
    <hyperlink r:id="rId547" ref="V393"/>
    <hyperlink r:id="rId548" ref="A394"/>
    <hyperlink r:id="rId549" ref="A395"/>
    <hyperlink r:id="rId550" ref="A396"/>
    <hyperlink r:id="rId551" ref="V396"/>
    <hyperlink r:id="rId552" ref="A397"/>
    <hyperlink r:id="rId553" ref="A398"/>
    <hyperlink r:id="rId554" ref="V398"/>
    <hyperlink r:id="rId555" ref="A399"/>
    <hyperlink r:id="rId556" location="brahmaanda" ref="Q399"/>
    <hyperlink r:id="rId557" ref="A400"/>
    <hyperlink r:id="rId558" ref="A401"/>
    <hyperlink r:id="rId559" ref="A402"/>
    <hyperlink r:id="rId560" ref="V402"/>
    <hyperlink r:id="rId561" ref="A403"/>
    <hyperlink r:id="rId562" ref="A404"/>
    <hyperlink r:id="rId563" ref="A405"/>
    <hyperlink r:id="rId564" ref="A406"/>
    <hyperlink r:id="rId565" ref="Q406"/>
    <hyperlink r:id="rId566" ref="A407"/>
    <hyperlink r:id="rId567" ref="A408"/>
    <hyperlink r:id="rId568" ref="A409"/>
    <hyperlink r:id="rId569" ref="A410"/>
    <hyperlink r:id="rId570" ref="V410"/>
    <hyperlink r:id="rId571" ref="A411"/>
    <hyperlink r:id="rId572" ref="A412"/>
    <hyperlink r:id="rId573" ref="A413"/>
    <hyperlink r:id="rId574" ref="A414"/>
    <hyperlink r:id="rId575" ref="A415"/>
    <hyperlink r:id="rId576" ref="A416"/>
    <hyperlink r:id="rId577" ref="A417"/>
    <hyperlink r:id="rId578" ref="V417"/>
    <hyperlink r:id="rId579" ref="A418"/>
    <hyperlink r:id="rId580" ref="A419"/>
    <hyperlink r:id="rId581" ref="A420"/>
    <hyperlink r:id="rId582" ref="A421"/>
    <hyperlink r:id="rId583" ref="A422"/>
    <hyperlink r:id="rId584" ref="V422"/>
    <hyperlink r:id="rId585" ref="A423"/>
    <hyperlink r:id="rId586" ref="A424"/>
    <hyperlink r:id="rId587" ref="A425"/>
    <hyperlink r:id="rId588" ref="A426"/>
    <hyperlink r:id="rId589" ref="A427"/>
    <hyperlink r:id="rId590" ref="A428"/>
    <hyperlink r:id="rId591" ref="Q428"/>
    <hyperlink r:id="rId592" ref="A429"/>
    <hyperlink r:id="rId593" location="anchor1" ref="Q429"/>
    <hyperlink r:id="rId594" ref="V429"/>
    <hyperlink r:id="rId595" ref="A430"/>
    <hyperlink r:id="rId596" ref="A431"/>
    <hyperlink r:id="rId597" ref="A432"/>
    <hyperlink r:id="rId598" ref="A433"/>
    <hyperlink r:id="rId599" ref="A434"/>
    <hyperlink r:id="rId600" ref="A435"/>
    <hyperlink r:id="rId601" ref="A436"/>
    <hyperlink r:id="rId602" ref="A437"/>
    <hyperlink r:id="rId603" ref="A438"/>
    <hyperlink r:id="rId604" ref="A439"/>
    <hyperlink r:id="rId605" ref="A440"/>
    <hyperlink r:id="rId606" ref="A441"/>
    <hyperlink r:id="rId607" ref="Q441"/>
    <hyperlink r:id="rId608" ref="A442"/>
    <hyperlink r:id="rId609" ref="A443"/>
    <hyperlink r:id="rId610" ref="V443"/>
    <hyperlink r:id="rId611" ref="A444"/>
    <hyperlink r:id="rId612" ref="A445"/>
    <hyperlink r:id="rId613" ref="A446"/>
    <hyperlink r:id="rId614" ref="A447"/>
    <hyperlink r:id="rId615" ref="A448"/>
    <hyperlink r:id="rId616" ref="A449"/>
    <hyperlink r:id="rId617" ref="V449"/>
    <hyperlink r:id="rId618" ref="A450"/>
    <hyperlink r:id="rId619" ref="A451"/>
    <hyperlink r:id="rId620" ref="A452"/>
    <hyperlink r:id="rId621" ref="A453"/>
    <hyperlink r:id="rId622" ref="A454"/>
    <hyperlink r:id="rId623" ref="V454"/>
    <hyperlink r:id="rId624" ref="A455"/>
    <hyperlink r:id="rId625" ref="A456"/>
    <hyperlink r:id="rId626" ref="A457"/>
    <hyperlink r:id="rId627" ref="V457"/>
    <hyperlink r:id="rId628" ref="A458"/>
    <hyperlink r:id="rId629" ref="A459"/>
    <hyperlink r:id="rId630" ref="V459"/>
    <hyperlink r:id="rId631" ref="A460"/>
    <hyperlink r:id="rId632" location="anchor2" ref="Q460"/>
    <hyperlink r:id="rId633" ref="A461"/>
    <hyperlink r:id="rId634" ref="A462"/>
    <hyperlink r:id="rId635" ref="A463"/>
    <hyperlink r:id="rId636" ref="V463"/>
    <hyperlink r:id="rId637" ref="A464"/>
    <hyperlink r:id="rId638" ref="A465"/>
    <hyperlink r:id="rId639" ref="Q465"/>
    <hyperlink r:id="rId640" ref="V465"/>
    <hyperlink r:id="rId641" ref="A466"/>
    <hyperlink r:id="rId642" ref="A467"/>
    <hyperlink r:id="rId643" ref="A468"/>
    <hyperlink r:id="rId644" ref="V468"/>
    <hyperlink r:id="rId645" ref="A469"/>
    <hyperlink r:id="rId646" ref="A470"/>
    <hyperlink r:id="rId647" ref="A471"/>
    <hyperlink r:id="rId648" ref="A472"/>
    <hyperlink r:id="rId649" ref="A473"/>
    <hyperlink r:id="rId650" ref="A474"/>
    <hyperlink r:id="rId651" ref="A475"/>
    <hyperlink r:id="rId652" ref="A476"/>
    <hyperlink r:id="rId653" ref="A477"/>
    <hyperlink r:id="rId654" ref="A478"/>
    <hyperlink r:id="rId655" ref="A479"/>
    <hyperlink r:id="rId656" ref="A480"/>
    <hyperlink r:id="rId657" ref="A481"/>
    <hyperlink r:id="rId658" ref="V481"/>
    <hyperlink r:id="rId659" ref="A482"/>
    <hyperlink r:id="rId660" ref="Q482"/>
    <hyperlink r:id="rId661" ref="A483"/>
    <hyperlink r:id="rId662" ref="A484"/>
    <hyperlink r:id="rId663" ref="Q484"/>
    <hyperlink r:id="rId664" ref="A485"/>
    <hyperlink r:id="rId665" ref="Q485"/>
    <hyperlink r:id="rId666" ref="A486"/>
    <hyperlink r:id="rId667" ref="A487"/>
    <hyperlink r:id="rId668" ref="A488"/>
    <hyperlink r:id="rId669" ref="A489"/>
    <hyperlink r:id="rId670" ref="V489"/>
    <hyperlink r:id="rId671" ref="A490"/>
    <hyperlink r:id="rId672" ref="A491"/>
    <hyperlink r:id="rId673" ref="A492"/>
    <hyperlink r:id="rId674" ref="Q492"/>
    <hyperlink r:id="rId675" ref="A493"/>
    <hyperlink r:id="rId676" ref="A494"/>
    <hyperlink r:id="rId677" ref="A495"/>
    <hyperlink r:id="rId678" ref="A496"/>
    <hyperlink r:id="rId679" ref="V496"/>
    <hyperlink r:id="rId680" ref="A497"/>
    <hyperlink r:id="rId681" ref="V497"/>
    <hyperlink r:id="rId682" ref="A498"/>
    <hyperlink r:id="rId683" ref="V498"/>
    <hyperlink r:id="rId684" ref="A499"/>
    <hyperlink r:id="rId685" ref="V499"/>
    <hyperlink r:id="rId686" ref="A500"/>
    <hyperlink r:id="rId687" ref="A501"/>
    <hyperlink r:id="rId688" ref="Q501"/>
    <hyperlink r:id="rId689" ref="V501"/>
    <hyperlink r:id="rId690" ref="A502"/>
    <hyperlink r:id="rId691" ref="A503"/>
    <hyperlink r:id="rId692" location="dayasagara" ref="Q503"/>
    <hyperlink r:id="rId693" ref="V503"/>
    <hyperlink r:id="rId694" ref="A504"/>
    <hyperlink r:id="rId695" ref="V504"/>
    <hyperlink r:id="rId696" ref="A505"/>
    <hyperlink r:id="rId697" ref="V505"/>
    <hyperlink r:id="rId698" ref="A506"/>
    <hyperlink r:id="rId699" ref="A507"/>
    <hyperlink r:id="rId700" ref="Q507"/>
    <hyperlink r:id="rId701" ref="V507"/>
    <hyperlink r:id="rId702" ref="A508"/>
    <hyperlink r:id="rId703" ref="A509"/>
    <hyperlink r:id="rId704" ref="A510"/>
    <hyperlink r:id="rId705" ref="A511"/>
    <hyperlink r:id="rId706" ref="A512"/>
    <hyperlink r:id="rId707" ref="A513"/>
    <hyperlink r:id="rId708" ref="A514"/>
    <hyperlink r:id="rId709" location="anchor2" ref="Q514"/>
    <hyperlink r:id="rId710" ref="A515"/>
    <hyperlink r:id="rId711" ref="A516"/>
    <hyperlink r:id="rId712" ref="Q516"/>
    <hyperlink r:id="rId713" ref="V516"/>
    <hyperlink r:id="rId714" ref="A517"/>
    <hyperlink r:id="rId715" ref="V517"/>
    <hyperlink r:id="rId716" ref="A518"/>
    <hyperlink r:id="rId717" ref="A519"/>
    <hyperlink r:id="rId718" ref="Q519"/>
    <hyperlink r:id="rId719" ref="A520"/>
    <hyperlink r:id="rId720" ref="A521"/>
    <hyperlink r:id="rId721" ref="A522"/>
    <hyperlink r:id="rId722" ref="Q522"/>
    <hyperlink r:id="rId723" ref="A523"/>
    <hyperlink r:id="rId724" ref="A524"/>
    <hyperlink r:id="rId725" ref="A525"/>
    <hyperlink r:id="rId726" ref="Q525"/>
    <hyperlink r:id="rId727" ref="V525"/>
    <hyperlink r:id="rId728" ref="A526"/>
    <hyperlink r:id="rId729" ref="V526"/>
    <hyperlink r:id="rId730" ref="A527"/>
    <hyperlink r:id="rId731" ref="F527"/>
    <hyperlink r:id="rId732" ref="A528"/>
    <hyperlink r:id="rId733" ref="A529"/>
    <hyperlink r:id="rId734" ref="A530"/>
    <hyperlink r:id="rId735" ref="A531"/>
    <hyperlink r:id="rId736" ref="A532"/>
    <hyperlink r:id="rId737" ref="A533"/>
    <hyperlink r:id="rId738" ref="A534"/>
    <hyperlink r:id="rId739" ref="V534"/>
    <hyperlink r:id="rId740" ref="A535"/>
    <hyperlink r:id="rId741" ref="A536"/>
    <hyperlink r:id="rId742" ref="A537"/>
    <hyperlink r:id="rId743" ref="A538"/>
    <hyperlink r:id="rId744" ref="A539"/>
    <hyperlink r:id="rId745" ref="A540"/>
    <hyperlink r:id="rId746" ref="V540"/>
    <hyperlink r:id="rId747" ref="A541"/>
    <hyperlink r:id="rId748" ref="A542"/>
    <hyperlink r:id="rId749" ref="V542"/>
    <hyperlink r:id="rId750" ref="A543"/>
    <hyperlink r:id="rId751" ref="A544"/>
    <hyperlink r:id="rId752" ref="A545"/>
    <hyperlink r:id="rId753" ref="A546"/>
    <hyperlink r:id="rId754" ref="V546"/>
    <hyperlink r:id="rId755" ref="A547"/>
    <hyperlink r:id="rId756" ref="A548"/>
    <hyperlink r:id="rId757" location="anchor1" ref="Q548"/>
    <hyperlink r:id="rId758" ref="V548"/>
    <hyperlink r:id="rId759" ref="A549"/>
    <hyperlink r:id="rId760" location="ananda" ref="Q549"/>
    <hyperlink r:id="rId761" ref="A550"/>
    <hyperlink r:id="rId762" ref="F550"/>
    <hyperlink r:id="rId763" ref="A551"/>
    <hyperlink r:id="rId764" ref="V551"/>
    <hyperlink r:id="rId765" ref="A552"/>
    <hyperlink r:id="rId766" ref="A553"/>
    <hyperlink r:id="rId767" ref="A554"/>
    <hyperlink r:id="rId768" ref="A555"/>
    <hyperlink r:id="rId769" ref="V555"/>
    <hyperlink r:id="rId770" ref="A556"/>
    <hyperlink r:id="rId771" ref="Q556"/>
    <hyperlink r:id="rId772" ref="V556"/>
    <hyperlink r:id="rId773" ref="A557"/>
    <hyperlink r:id="rId774" ref="A558"/>
    <hyperlink r:id="rId775" ref="A559"/>
    <hyperlink r:id="rId776" ref="A560"/>
    <hyperlink r:id="rId777" ref="Q560"/>
    <hyperlink r:id="rId778" ref="V560"/>
    <hyperlink r:id="rId779" ref="A561"/>
    <hyperlink r:id="rId780" ref="V561"/>
    <hyperlink r:id="rId781" ref="A562"/>
    <hyperlink r:id="rId782" ref="V562"/>
    <hyperlink r:id="rId783" ref="A563"/>
    <hyperlink r:id="rId784" ref="V563"/>
    <hyperlink r:id="rId785" ref="A564"/>
    <hyperlink r:id="rId786" ref="V564"/>
    <hyperlink r:id="rId787" ref="A565"/>
    <hyperlink r:id="rId788" ref="A566"/>
    <hyperlink r:id="rId789" ref="A567"/>
    <hyperlink r:id="rId790" ref="A568"/>
    <hyperlink r:id="rId791" ref="A569"/>
    <hyperlink r:id="rId792" ref="A570"/>
    <hyperlink r:id="rId793" ref="A571"/>
    <hyperlink r:id="rId794" ref="A572"/>
    <hyperlink r:id="rId795" ref="V572"/>
    <hyperlink r:id="rId796" ref="A573"/>
    <hyperlink r:id="rId797" ref="A574"/>
    <hyperlink r:id="rId798" ref="V574"/>
    <hyperlink r:id="rId799" ref="A575"/>
    <hyperlink r:id="rId800" ref="A576"/>
    <hyperlink r:id="rId801" ref="A577"/>
    <hyperlink r:id="rId802" ref="Q577"/>
    <hyperlink r:id="rId803" ref="V577"/>
    <hyperlink r:id="rId804" ref="A578"/>
    <hyperlink r:id="rId805" ref="Q578"/>
    <hyperlink r:id="rId806" ref="A579"/>
    <hyperlink r:id="rId807" ref="A580"/>
    <hyperlink r:id="rId808" ref="A581"/>
    <hyperlink r:id="rId809" ref="A582"/>
    <hyperlink r:id="rId810" ref="A583"/>
    <hyperlink r:id="rId811" ref="Q583"/>
    <hyperlink r:id="rId812" ref="V583"/>
    <hyperlink r:id="rId813" ref="A584"/>
    <hyperlink r:id="rId814" ref="A585"/>
    <hyperlink r:id="rId815" ref="A586"/>
    <hyperlink r:id="rId816" ref="A587"/>
    <hyperlink r:id="rId817" ref="V587"/>
    <hyperlink r:id="rId818" ref="A588"/>
    <hyperlink r:id="rId819" ref="V588"/>
    <hyperlink r:id="rId820" ref="A589"/>
    <hyperlink r:id="rId821" ref="V589"/>
    <hyperlink r:id="rId822" ref="A590"/>
    <hyperlink r:id="rId823" ref="A591"/>
    <hyperlink r:id="rId824" ref="A592"/>
    <hyperlink r:id="rId825" ref="V592"/>
    <hyperlink r:id="rId826" ref="A593"/>
    <hyperlink r:id="rId827" ref="A594"/>
    <hyperlink r:id="rId828" ref="A595"/>
    <hyperlink r:id="rId829" ref="A596"/>
    <hyperlink r:id="rId830" ref="A597"/>
    <hyperlink r:id="rId831" ref="A598"/>
    <hyperlink r:id="rId832" ref="V598"/>
    <hyperlink r:id="rId833" ref="A599"/>
    <hyperlink r:id="rId834" ref="V599"/>
    <hyperlink r:id="rId835" ref="A600"/>
    <hyperlink r:id="rId836" ref="V600"/>
    <hyperlink r:id="rId837" ref="A601"/>
    <hyperlink r:id="rId838" ref="V601"/>
    <hyperlink r:id="rId839" ref="A602"/>
    <hyperlink r:id="rId840" ref="A603"/>
    <hyperlink r:id="rId841" ref="A604"/>
    <hyperlink r:id="rId842" ref="A605"/>
    <hyperlink r:id="rId843" ref="A606"/>
    <hyperlink r:id="rId844" ref="A607"/>
    <hyperlink r:id="rId845" ref="A608"/>
    <hyperlink r:id="rId846" ref="A609"/>
    <hyperlink r:id="rId847" ref="A610"/>
    <hyperlink r:id="rId848" ref="V610"/>
    <hyperlink r:id="rId849" ref="A611"/>
    <hyperlink r:id="rId850" ref="A612"/>
    <hyperlink r:id="rId851" ref="Q612"/>
    <hyperlink r:id="rId852" ref="A613"/>
    <hyperlink r:id="rId853" ref="A614"/>
    <hyperlink r:id="rId854" ref="Q614"/>
    <hyperlink r:id="rId855" ref="V614"/>
    <hyperlink r:id="rId856" ref="A615"/>
    <hyperlink r:id="rId857" ref="A616"/>
    <hyperlink r:id="rId858" ref="V616"/>
    <hyperlink r:id="rId859" ref="A617"/>
    <hyperlink r:id="rId860" ref="A618"/>
    <hyperlink r:id="rId861" ref="A619"/>
    <hyperlink r:id="rId862" ref="A620"/>
    <hyperlink r:id="rId863" ref="V620"/>
    <hyperlink r:id="rId864" ref="A621"/>
    <hyperlink r:id="rId865" ref="A622"/>
    <hyperlink r:id="rId866" ref="A623"/>
    <hyperlink r:id="rId867" ref="A624"/>
    <hyperlink r:id="rId868" ref="V624"/>
    <hyperlink r:id="rId869" ref="A625"/>
    <hyperlink r:id="rId870" ref="A626"/>
    <hyperlink r:id="rId871" ref="A627"/>
    <hyperlink r:id="rId872" ref="V627"/>
    <hyperlink r:id="rId873" ref="A628"/>
    <hyperlink r:id="rId874" ref="V628"/>
    <hyperlink r:id="rId875" ref="A629"/>
    <hyperlink r:id="rId876" ref="V629"/>
    <hyperlink r:id="rId877" ref="A630"/>
    <hyperlink r:id="rId878" ref="A631"/>
    <hyperlink r:id="rId879" ref="A632"/>
    <hyperlink r:id="rId880" ref="V632"/>
    <hyperlink r:id="rId881" ref="A633"/>
    <hyperlink r:id="rId882" ref="A634"/>
    <hyperlink r:id="rId883" ref="A635"/>
    <hyperlink r:id="rId884" ref="A636"/>
    <hyperlink r:id="rId885" ref="A637"/>
    <hyperlink r:id="rId886" ref="A638"/>
    <hyperlink r:id="rId887" ref="A639"/>
    <hyperlink r:id="rId888" ref="A640"/>
    <hyperlink r:id="rId889" ref="A641"/>
    <hyperlink r:id="rId890" ref="A642"/>
    <hyperlink r:id="rId891" ref="A643"/>
    <hyperlink r:id="rId892" ref="A644"/>
    <hyperlink r:id="rId893" ref="V644"/>
    <hyperlink r:id="rId894" ref="A645"/>
    <hyperlink r:id="rId895" ref="V645"/>
    <hyperlink r:id="rId896" ref="A646"/>
    <hyperlink r:id="rId897" ref="A647"/>
    <hyperlink r:id="rId898" ref="A648"/>
    <hyperlink r:id="rId899" ref="A649"/>
    <hyperlink r:id="rId900" ref="V649"/>
    <hyperlink r:id="rId901" ref="A650"/>
    <hyperlink r:id="rId902" ref="A651"/>
    <hyperlink r:id="rId903" ref="A652"/>
    <hyperlink r:id="rId904" ref="V652"/>
    <hyperlink r:id="rId905" ref="A653"/>
    <hyperlink r:id="rId906" ref="A654"/>
    <hyperlink r:id="rId907" ref="A655"/>
    <hyperlink r:id="rId908" ref="A656"/>
    <hyperlink r:id="rId909" ref="Q656"/>
    <hyperlink r:id="rId910" ref="A657"/>
    <hyperlink r:id="rId911" ref="V657"/>
    <hyperlink r:id="rId912" ref="A658"/>
    <hyperlink r:id="rId913" ref="V658"/>
    <hyperlink r:id="rId914" ref="A659"/>
    <hyperlink r:id="rId915" ref="A660"/>
    <hyperlink r:id="rId916" location="bhava" ref="Q660"/>
    <hyperlink r:id="rId917" ref="V660"/>
    <hyperlink r:id="rId918" ref="A661"/>
    <hyperlink r:id="rId919" ref="V661"/>
    <hyperlink r:id="rId920" ref="A662"/>
    <hyperlink r:id="rId921" ref="A663"/>
    <hyperlink r:id="rId922" ref="A664"/>
    <hyperlink r:id="rId923" ref="A665"/>
    <hyperlink r:id="rId924" ref="Q665"/>
    <hyperlink r:id="rId925" ref="A666"/>
    <hyperlink r:id="rId926" ref="V666"/>
    <hyperlink r:id="rId927" ref="A667"/>
    <hyperlink r:id="rId928" ref="A668"/>
    <hyperlink r:id="rId929" ref="V668"/>
    <hyperlink r:id="rId930" ref="A669"/>
    <hyperlink r:id="rId931" ref="A670"/>
    <hyperlink r:id="rId932" ref="V670"/>
    <hyperlink r:id="rId933" ref="A671"/>
    <hyperlink r:id="rId934" ref="F671"/>
    <hyperlink r:id="rId935" ref="A672"/>
    <hyperlink r:id="rId936" ref="A673"/>
    <hyperlink r:id="rId937" ref="V673"/>
    <hyperlink r:id="rId938" ref="A674"/>
    <hyperlink r:id="rId939" ref="V674"/>
    <hyperlink r:id="rId940" ref="A675"/>
    <hyperlink r:id="rId941" ref="Q675"/>
    <hyperlink r:id="rId942" ref="A676"/>
    <hyperlink r:id="rId943" ref="A677"/>
    <hyperlink r:id="rId944" ref="A678"/>
    <hyperlink r:id="rId945" ref="V678"/>
    <hyperlink r:id="rId946" ref="A679"/>
    <hyperlink r:id="rId947" ref="A680"/>
    <hyperlink r:id="rId948" ref="A681"/>
    <hyperlink r:id="rId949" ref="A682"/>
    <hyperlink r:id="rId950" ref="Q682"/>
    <hyperlink r:id="rId951" ref="A683"/>
    <hyperlink r:id="rId952" ref="V683"/>
    <hyperlink r:id="rId953" ref="A684"/>
    <hyperlink r:id="rId954" ref="V684"/>
    <hyperlink r:id="rId955" ref="A685"/>
    <hyperlink r:id="rId956" ref="V685"/>
    <hyperlink r:id="rId957" ref="A686"/>
    <hyperlink r:id="rId958" ref="A687"/>
    <hyperlink r:id="rId959" ref="Q687"/>
    <hyperlink r:id="rId960" ref="A688"/>
    <hyperlink r:id="rId961" ref="A689"/>
    <hyperlink r:id="rId962" ref="A690"/>
    <hyperlink r:id="rId963" ref="A691"/>
    <hyperlink r:id="rId964" ref="A692"/>
    <hyperlink r:id="rId965" ref="A693"/>
    <hyperlink r:id="rId966" ref="A694"/>
    <hyperlink r:id="rId967" ref="V694"/>
    <hyperlink r:id="rId968" ref="A695"/>
    <hyperlink r:id="rId969" ref="V695"/>
    <hyperlink r:id="rId970" ref="A696"/>
    <hyperlink r:id="rId971" ref="A697"/>
    <hyperlink r:id="rId972" ref="V697"/>
    <hyperlink r:id="rId973" ref="A698"/>
    <hyperlink r:id="rId974" ref="A699"/>
    <hyperlink r:id="rId975" ref="V699"/>
    <hyperlink r:id="rId976" ref="A700"/>
    <hyperlink r:id="rId977" ref="A701"/>
    <hyperlink r:id="rId978" ref="V701"/>
    <hyperlink r:id="rId979" ref="A702"/>
    <hyperlink r:id="rId980" ref="A703"/>
    <hyperlink r:id="rId981" ref="A704"/>
    <hyperlink r:id="rId982" ref="Q704"/>
    <hyperlink r:id="rId983" ref="A705"/>
    <hyperlink r:id="rId984" ref="A706"/>
    <hyperlink r:id="rId985" ref="A707"/>
    <hyperlink r:id="rId986" ref="A708"/>
    <hyperlink r:id="rId987" ref="A709"/>
    <hyperlink r:id="rId988" ref="A710"/>
    <hyperlink r:id="rId989" ref="A711"/>
    <hyperlink r:id="rId990" ref="V711"/>
    <hyperlink r:id="rId991" ref="A712"/>
    <hyperlink r:id="rId992" ref="V712"/>
    <hyperlink r:id="rId993" ref="A713"/>
    <hyperlink r:id="rId994" ref="A714"/>
    <hyperlink r:id="rId995" ref="A715"/>
    <hyperlink r:id="rId996" ref="F715"/>
    <hyperlink r:id="rId997" ref="A716"/>
    <hyperlink r:id="rId998" ref="A717"/>
    <hyperlink r:id="rId999" ref="F717"/>
    <hyperlink r:id="rId1000" ref="A718"/>
    <hyperlink r:id="rId1001" ref="A719"/>
    <hyperlink r:id="rId1002" ref="V719"/>
    <hyperlink r:id="rId1003" ref="A720"/>
    <hyperlink r:id="rId1004" ref="A721"/>
    <hyperlink r:id="rId1005" ref="A722"/>
    <hyperlink r:id="rId1006" ref="A723"/>
    <hyperlink r:id="rId1007" ref="V723"/>
    <hyperlink r:id="rId1008" ref="A724"/>
    <hyperlink r:id="rId1009" ref="A725"/>
    <hyperlink r:id="rId1010" ref="V725"/>
    <hyperlink r:id="rId1011" ref="A726"/>
    <hyperlink r:id="rId1012" ref="A727"/>
    <hyperlink r:id="rId1013" ref="V727"/>
    <hyperlink r:id="rId1014" ref="A728"/>
    <hyperlink r:id="rId1015" ref="Q728"/>
    <hyperlink r:id="rId1016" ref="V728"/>
    <hyperlink r:id="rId1017" ref="A729"/>
    <hyperlink r:id="rId1018" ref="Q729"/>
    <hyperlink r:id="rId1019" ref="V729"/>
    <hyperlink r:id="rId1020" ref="A730"/>
    <hyperlink r:id="rId1021" ref="A731"/>
    <hyperlink r:id="rId1022" ref="A732"/>
    <hyperlink r:id="rId1023" ref="A733"/>
    <hyperlink r:id="rId1024" location="anchor2" ref="Q733"/>
    <hyperlink r:id="rId1025" ref="A734"/>
    <hyperlink r:id="rId1026" ref="V734"/>
    <hyperlink r:id="rId1027" ref="A735"/>
    <hyperlink r:id="rId1028" ref="A736"/>
    <hyperlink r:id="rId1029" ref="V736"/>
    <hyperlink r:id="rId1030" ref="A737"/>
    <hyperlink r:id="rId1031" ref="Q737"/>
    <hyperlink r:id="rId1032" ref="V737"/>
    <hyperlink r:id="rId1033" ref="A738"/>
    <hyperlink r:id="rId1034" ref="A739"/>
    <hyperlink r:id="rId1035" ref="A740"/>
    <hyperlink r:id="rId1036" ref="A741"/>
    <hyperlink r:id="rId1037" ref="A742"/>
    <hyperlink r:id="rId1038" ref="A743"/>
    <hyperlink r:id="rId1039" ref="A744"/>
    <hyperlink r:id="rId1040" ref="A745"/>
    <hyperlink r:id="rId1041" ref="V745"/>
    <hyperlink r:id="rId1042" ref="A746"/>
    <hyperlink r:id="rId1043" ref="A747"/>
    <hyperlink r:id="rId1044" ref="A748"/>
    <hyperlink r:id="rId1045" ref="A749"/>
    <hyperlink r:id="rId1046" ref="A750"/>
    <hyperlink r:id="rId1047" ref="A751"/>
    <hyperlink r:id="rId1048" ref="A752"/>
    <hyperlink r:id="rId1049" ref="A753"/>
    <hyperlink r:id="rId1050" ref="A754"/>
    <hyperlink r:id="rId1051" ref="A755"/>
    <hyperlink r:id="rId1052" ref="A756"/>
    <hyperlink r:id="rId1053" ref="V756"/>
    <hyperlink r:id="rId1054" ref="A757"/>
    <hyperlink r:id="rId1055" ref="A758"/>
    <hyperlink r:id="rId1056" ref="A759"/>
    <hyperlink r:id="rId1057" ref="A760"/>
    <hyperlink r:id="rId1058" ref="A761"/>
    <hyperlink r:id="rId1059" ref="V761"/>
    <hyperlink r:id="rId1060" ref="A762"/>
    <hyperlink r:id="rId1061" ref="A763"/>
    <hyperlink r:id="rId1062" ref="A764"/>
    <hyperlink r:id="rId1063" ref="A765"/>
    <hyperlink r:id="rId1064" ref="A766"/>
    <hyperlink r:id="rId1065" ref="A767"/>
    <hyperlink r:id="rId1066" ref="A768"/>
    <hyperlink r:id="rId1067" ref="A769"/>
    <hyperlink r:id="rId1068" ref="A770"/>
    <hyperlink r:id="rId1069" ref="A771"/>
    <hyperlink r:id="rId1070" ref="V771"/>
    <hyperlink r:id="rId1071" ref="A772"/>
    <hyperlink r:id="rId1072" ref="A773"/>
    <hyperlink r:id="rId1073" ref="V773"/>
    <hyperlink r:id="rId1074" ref="A774"/>
    <hyperlink r:id="rId1075" ref="A775"/>
    <hyperlink r:id="rId1076" ref="A776"/>
    <hyperlink r:id="rId1077" ref="A777"/>
    <hyperlink r:id="rId1078" ref="A778"/>
    <hyperlink r:id="rId1079" ref="A779"/>
    <hyperlink r:id="rId1080" ref="A780"/>
    <hyperlink r:id="rId1081" ref="V780"/>
    <hyperlink r:id="rId1082" ref="A781"/>
    <hyperlink r:id="rId1083" ref="A782"/>
    <hyperlink r:id="rId1084" ref="A783"/>
    <hyperlink r:id="rId1085" ref="A784"/>
    <hyperlink r:id="rId1086" ref="A785"/>
    <hyperlink r:id="rId1087" ref="A786"/>
    <hyperlink r:id="rId1088" ref="A787"/>
    <hyperlink r:id="rId1089" ref="F787"/>
    <hyperlink r:id="rId1090" ref="A788"/>
    <hyperlink r:id="rId1091" ref="Q788"/>
    <hyperlink r:id="rId1092" ref="A789"/>
    <hyperlink r:id="rId1093" ref="V789"/>
    <hyperlink r:id="rId1094" ref="A790"/>
    <hyperlink r:id="rId1095" ref="V790"/>
    <hyperlink r:id="rId1096" ref="A791"/>
    <hyperlink r:id="rId1097" ref="A792"/>
    <hyperlink r:id="rId1098" ref="A793"/>
    <hyperlink r:id="rId1099" ref="A794"/>
    <hyperlink r:id="rId1100" ref="A795"/>
    <hyperlink r:id="rId1101" ref="A796"/>
    <hyperlink r:id="rId1102" ref="Q796"/>
    <hyperlink r:id="rId1103" ref="A797"/>
    <hyperlink r:id="rId1104" ref="A798"/>
    <hyperlink r:id="rId1105" ref="V798"/>
    <hyperlink r:id="rId1106" ref="A799"/>
    <hyperlink r:id="rId1107" ref="V799"/>
    <hyperlink r:id="rId1108" ref="A800"/>
    <hyperlink r:id="rId1109" ref="A801"/>
    <hyperlink r:id="rId1110" ref="V801"/>
    <hyperlink r:id="rId1111" ref="A802"/>
    <hyperlink r:id="rId1112" ref="V802"/>
    <hyperlink r:id="rId1113" ref="A803"/>
    <hyperlink r:id="rId1114" ref="V803"/>
    <hyperlink r:id="rId1115" ref="A804"/>
    <hyperlink r:id="rId1116" ref="A805"/>
    <hyperlink r:id="rId1117" ref="V805"/>
    <hyperlink r:id="rId1118" ref="A806"/>
    <hyperlink r:id="rId1119" ref="A807"/>
    <hyperlink r:id="rId1120" ref="A808"/>
    <hyperlink r:id="rId1121" ref="A809"/>
    <hyperlink r:id="rId1122" ref="A810"/>
    <hyperlink r:id="rId1123" ref="A811"/>
    <hyperlink r:id="rId1124" ref="A812"/>
    <hyperlink r:id="rId1125" ref="A813"/>
    <hyperlink r:id="rId1126" ref="Q813"/>
    <hyperlink r:id="rId1127" ref="V813"/>
    <hyperlink r:id="rId1128" ref="A814"/>
    <hyperlink r:id="rId1129" ref="V814"/>
    <hyperlink r:id="rId1130" ref="A815"/>
    <hyperlink r:id="rId1131" ref="Q815"/>
    <hyperlink r:id="rId1132" ref="A816"/>
    <hyperlink r:id="rId1133" ref="A817"/>
    <hyperlink r:id="rId1134" ref="A818"/>
    <hyperlink r:id="rId1135" ref="A819"/>
    <hyperlink r:id="rId1136" ref="A820"/>
    <hyperlink r:id="rId1137" ref="A821"/>
    <hyperlink r:id="rId1138" ref="A822"/>
    <hyperlink r:id="rId1139" ref="A823"/>
    <hyperlink r:id="rId1140" ref="A824"/>
    <hyperlink r:id="rId1141" ref="Q824"/>
    <hyperlink r:id="rId1142" ref="A825"/>
    <hyperlink r:id="rId1143" ref="Q825"/>
    <hyperlink r:id="rId1144" ref="A826"/>
    <hyperlink r:id="rId1145" ref="A827"/>
    <hyperlink r:id="rId1146" ref="A828"/>
    <hyperlink r:id="rId1147" ref="A829"/>
    <hyperlink r:id="rId1148" ref="A830"/>
    <hyperlink r:id="rId1149" ref="A831"/>
    <hyperlink r:id="rId1150" ref="A832"/>
    <hyperlink r:id="rId1151" ref="A833"/>
    <hyperlink r:id="rId1152" ref="A834"/>
    <hyperlink r:id="rId1153" ref="A835"/>
    <hyperlink r:id="rId1154" ref="A836"/>
    <hyperlink r:id="rId1155" ref="A837"/>
    <hyperlink r:id="rId1156" ref="V837"/>
    <hyperlink r:id="rId1157" ref="A838"/>
    <hyperlink r:id="rId1158" ref="V838"/>
    <hyperlink r:id="rId1159" ref="A839"/>
    <hyperlink r:id="rId1160" ref="A840"/>
    <hyperlink r:id="rId1161" ref="A841"/>
    <hyperlink r:id="rId1162" ref="A842"/>
    <hyperlink r:id="rId1163" ref="A843"/>
    <hyperlink r:id="rId1164" ref="Q843"/>
    <hyperlink r:id="rId1165" ref="A844"/>
    <hyperlink r:id="rId1166" ref="A845"/>
    <hyperlink r:id="rId1167" ref="A846"/>
    <hyperlink r:id="rId1168" ref="Q846"/>
    <hyperlink r:id="rId1169" ref="A847"/>
    <hyperlink r:id="rId1170" ref="A848"/>
    <hyperlink r:id="rId1171" ref="A849"/>
    <hyperlink r:id="rId1172" ref="A850"/>
    <hyperlink r:id="rId1173" ref="F850"/>
    <hyperlink r:id="rId1174" ref="A851"/>
    <hyperlink r:id="rId1175" ref="A852"/>
    <hyperlink r:id="rId1176" ref="A853"/>
    <hyperlink r:id="rId1177" ref="V853"/>
    <hyperlink r:id="rId1178" ref="A854"/>
    <hyperlink r:id="rId1179" ref="A855"/>
    <hyperlink r:id="rId1180" ref="A856"/>
    <hyperlink r:id="rId1181" ref="A857"/>
    <hyperlink r:id="rId1182" ref="A858"/>
    <hyperlink r:id="rId1183" ref="A859"/>
    <hyperlink r:id="rId1184" ref="A860"/>
    <hyperlink r:id="rId1185" ref="A861"/>
    <hyperlink r:id="rId1186" ref="A862"/>
    <hyperlink r:id="rId1187" ref="Q862"/>
    <hyperlink r:id="rId1188" ref="V862"/>
    <hyperlink r:id="rId1189" ref="A863"/>
    <hyperlink r:id="rId1190" ref="A864"/>
    <hyperlink r:id="rId1191" ref="A865"/>
    <hyperlink r:id="rId1192" ref="A866"/>
    <hyperlink r:id="rId1193" ref="Q866"/>
    <hyperlink r:id="rId1194" ref="A867"/>
    <hyperlink r:id="rId1195" ref="A868"/>
    <hyperlink r:id="rId1196" ref="A869"/>
    <hyperlink r:id="rId1197" ref="A870"/>
    <hyperlink r:id="rId1198" ref="A871"/>
    <hyperlink r:id="rId1199" ref="A872"/>
    <hyperlink r:id="rId1200" ref="V872"/>
    <hyperlink r:id="rId1201" ref="A873"/>
    <hyperlink r:id="rId1202" ref="A874"/>
    <hyperlink r:id="rId1203" ref="A875"/>
    <hyperlink r:id="rId1204" location="parthieshwara" ref="Q875"/>
    <hyperlink r:id="rId1205" ref="A876"/>
    <hyperlink r:id="rId1206" ref="A877"/>
    <hyperlink r:id="rId1207" ref="A878"/>
    <hyperlink r:id="rId1208" ref="V878"/>
    <hyperlink r:id="rId1209" ref="A879"/>
    <hyperlink r:id="rId1210" ref="V879"/>
    <hyperlink r:id="rId1211" ref="A880"/>
    <hyperlink r:id="rId1212" ref="A881"/>
    <hyperlink r:id="rId1213" ref="A882"/>
    <hyperlink r:id="rId1214" ref="V882"/>
    <hyperlink r:id="rId1215" ref="A883"/>
    <hyperlink r:id="rId1216" ref="V883"/>
    <hyperlink r:id="rId1217" ref="A884"/>
    <hyperlink r:id="rId1218" ref="A885"/>
    <hyperlink r:id="rId1219" ref="A886"/>
    <hyperlink r:id="rId1220" ref="A887"/>
    <hyperlink r:id="rId1221" ref="A888"/>
    <hyperlink r:id="rId1222" ref="A889"/>
    <hyperlink r:id="rId1223" ref="A890"/>
    <hyperlink r:id="rId1224" ref="A891"/>
    <hyperlink r:id="rId1225" ref="A892"/>
    <hyperlink r:id="rId1226" ref="A893"/>
    <hyperlink r:id="rId1227" ref="V893"/>
    <hyperlink r:id="rId1228" ref="A894"/>
    <hyperlink r:id="rId1229" ref="V894"/>
    <hyperlink r:id="rId1230" ref="A895"/>
    <hyperlink r:id="rId1231" ref="A896"/>
    <hyperlink r:id="rId1232" ref="V896"/>
    <hyperlink r:id="rId1233" ref="A897"/>
    <hyperlink r:id="rId1234" ref="A898"/>
    <hyperlink r:id="rId1235" ref="V898"/>
    <hyperlink r:id="rId1236" ref="A899"/>
    <hyperlink r:id="rId1237" ref="A900"/>
    <hyperlink r:id="rId1238" ref="A901"/>
    <hyperlink r:id="rId1239" ref="A902"/>
    <hyperlink r:id="rId1240" ref="A903"/>
    <hyperlink r:id="rId1241" ref="A904"/>
    <hyperlink r:id="rId1242" ref="A905"/>
    <hyperlink r:id="rId1243" ref="A906"/>
    <hyperlink r:id="rId1244" ref="A907"/>
    <hyperlink r:id="rId1245" ref="A908"/>
    <hyperlink r:id="rId1246" ref="A909"/>
    <hyperlink r:id="rId1247" ref="V909"/>
    <hyperlink r:id="rId1248" ref="A910"/>
    <hyperlink r:id="rId1249" ref="V910"/>
    <hyperlink r:id="rId1250" ref="A911"/>
    <hyperlink r:id="rId1251" ref="F911"/>
    <hyperlink r:id="rId1252" ref="A912"/>
    <hyperlink r:id="rId1253" ref="F912"/>
    <hyperlink r:id="rId1254" ref="A913"/>
    <hyperlink r:id="rId1255" ref="A914"/>
    <hyperlink r:id="rId1256" ref="V914"/>
    <hyperlink r:id="rId1257" ref="A915"/>
    <hyperlink r:id="rId1258" ref="V915"/>
    <hyperlink r:id="rId1259" ref="A916"/>
    <hyperlink r:id="rId1260" ref="A917"/>
    <hyperlink r:id="rId1261" ref="F917"/>
    <hyperlink r:id="rId1262" ref="A918"/>
    <hyperlink r:id="rId1263" ref="A919"/>
    <hyperlink r:id="rId1264" ref="A920"/>
    <hyperlink r:id="rId1265" ref="A921"/>
    <hyperlink r:id="rId1266" ref="V921"/>
    <hyperlink r:id="rId1267" ref="A922"/>
    <hyperlink r:id="rId1268" ref="V922"/>
    <hyperlink r:id="rId1269" ref="A923"/>
    <hyperlink r:id="rId1270" ref="V923"/>
    <hyperlink r:id="rId1271" ref="A924"/>
    <hyperlink r:id="rId1272" ref="A925"/>
    <hyperlink r:id="rId1273" ref="A926"/>
    <hyperlink r:id="rId1274" ref="A927"/>
    <hyperlink r:id="rId1275" ref="A928"/>
    <hyperlink r:id="rId1276" ref="A929"/>
    <hyperlink r:id="rId1277" ref="A930"/>
    <hyperlink r:id="rId1278" ref="A931"/>
    <hyperlink r:id="rId1279" ref="Q931"/>
    <hyperlink r:id="rId1280" ref="A932"/>
    <hyperlink r:id="rId1281" ref="A933"/>
    <hyperlink r:id="rId1282" ref="V933"/>
    <hyperlink r:id="rId1283" ref="A934"/>
    <hyperlink r:id="rId1284" ref="V934"/>
    <hyperlink r:id="rId1285" ref="A935"/>
    <hyperlink r:id="rId1286" ref="F935"/>
    <hyperlink r:id="rId1287" ref="A936"/>
    <hyperlink r:id="rId1288" ref="A937"/>
    <hyperlink r:id="rId1289" ref="Q937"/>
    <hyperlink r:id="rId1290" ref="A938"/>
    <hyperlink r:id="rId1291" ref="A939"/>
    <hyperlink r:id="rId1292" ref="Q939"/>
    <hyperlink r:id="rId1293" ref="A940"/>
    <hyperlink r:id="rId1294" ref="A941"/>
    <hyperlink r:id="rId1295" ref="V941"/>
    <hyperlink r:id="rId1296" ref="A942"/>
    <hyperlink r:id="rId1297" ref="Q942"/>
    <hyperlink r:id="rId1298" ref="A943"/>
    <hyperlink r:id="rId1299" ref="A944"/>
    <hyperlink r:id="rId1300" ref="A945"/>
    <hyperlink r:id="rId1301" ref="A946"/>
    <hyperlink r:id="rId1302" ref="V946"/>
    <hyperlink r:id="rId1303" ref="A947"/>
    <hyperlink r:id="rId1304" ref="A948"/>
    <hyperlink r:id="rId1305" ref="A949"/>
    <hyperlink r:id="rId1306" ref="V949"/>
    <hyperlink r:id="rId1307" ref="A950"/>
    <hyperlink r:id="rId1308" ref="Q950"/>
    <hyperlink r:id="rId1309" ref="A951"/>
    <hyperlink r:id="rId1310" ref="Q951"/>
    <hyperlink r:id="rId1311" ref="A952"/>
    <hyperlink r:id="rId1312" ref="A953"/>
    <hyperlink r:id="rId1313" ref="A954"/>
    <hyperlink r:id="rId1314" ref="A955"/>
    <hyperlink r:id="rId1315" ref="A956"/>
    <hyperlink r:id="rId1316" ref="A957"/>
    <hyperlink r:id="rId1317" ref="A958"/>
    <hyperlink r:id="rId1318" ref="A959"/>
    <hyperlink r:id="rId1319" ref="A960"/>
    <hyperlink r:id="rId1320" ref="A961"/>
    <hyperlink r:id="rId1321" ref="A962"/>
    <hyperlink r:id="rId1322" ref="A963"/>
    <hyperlink r:id="rId1323" ref="V963"/>
    <hyperlink r:id="rId1324" ref="A964"/>
    <hyperlink r:id="rId1325" ref="V964"/>
    <hyperlink r:id="rId1326" ref="A965"/>
    <hyperlink r:id="rId1327" ref="A966"/>
    <hyperlink r:id="rId1328" ref="A967"/>
    <hyperlink r:id="rId1329" ref="A968"/>
    <hyperlink r:id="rId1330" ref="Q968"/>
    <hyperlink r:id="rId1331" ref="A969"/>
    <hyperlink r:id="rId1332" ref="A970"/>
    <hyperlink r:id="rId1333" ref="A971"/>
    <hyperlink r:id="rId1334" ref="A972"/>
    <hyperlink r:id="rId1335" ref="A973"/>
    <hyperlink r:id="rId1336" ref="A974"/>
    <hyperlink r:id="rId1337" ref="A975"/>
    <hyperlink r:id="rId1338" ref="V975"/>
    <hyperlink r:id="rId1339" ref="A976"/>
    <hyperlink r:id="rId1340" ref="A977"/>
    <hyperlink r:id="rId1341" ref="A978"/>
    <hyperlink r:id="rId1342" ref="A979"/>
    <hyperlink r:id="rId1343" ref="A980"/>
    <hyperlink r:id="rId1344" ref="A981"/>
    <hyperlink r:id="rId1345" ref="A982"/>
    <hyperlink r:id="rId1346" ref="A983"/>
    <hyperlink r:id="rId1347" ref="A984"/>
    <hyperlink r:id="rId1348" location="haribolo" ref="Q984"/>
    <hyperlink r:id="rId1349" ref="A985"/>
    <hyperlink r:id="rId1350" ref="A986"/>
    <hyperlink r:id="rId1351" ref="A987"/>
    <hyperlink r:id="rId1352" ref="A988"/>
    <hyperlink r:id="rId1353" ref="A989"/>
    <hyperlink r:id="rId1354" ref="A990"/>
    <hyperlink r:id="rId1355" ref="A991"/>
    <hyperlink r:id="rId1356" ref="A992"/>
    <hyperlink r:id="rId1357" ref="Q992"/>
    <hyperlink r:id="rId1358" ref="A993"/>
    <hyperlink r:id="rId1359" ref="A994"/>
    <hyperlink r:id="rId1360" ref="A995"/>
    <hyperlink r:id="rId1361" ref="A996"/>
    <hyperlink r:id="rId1362" ref="A997"/>
    <hyperlink r:id="rId1363" ref="A998"/>
    <hyperlink r:id="rId1364" ref="Q998"/>
    <hyperlink r:id="rId1365" ref="V998"/>
    <hyperlink r:id="rId1366" ref="A999"/>
    <hyperlink r:id="rId1367" ref="Q999"/>
    <hyperlink r:id="rId1368" ref="A1000"/>
    <hyperlink r:id="rId1369" ref="A1001"/>
    <hyperlink r:id="rId1370" ref="A1002"/>
    <hyperlink r:id="rId1371" ref="A1003"/>
    <hyperlink r:id="rId1372" ref="A1004"/>
    <hyperlink r:id="rId1373" ref="Q1004"/>
    <hyperlink r:id="rId1374" ref="A1005"/>
    <hyperlink r:id="rId1375" ref="A1006"/>
    <hyperlink r:id="rId1376" ref="A1007"/>
    <hyperlink r:id="rId1377" ref="A1008"/>
    <hyperlink r:id="rId1378" ref="V1008"/>
    <hyperlink r:id="rId1379" ref="A1009"/>
    <hyperlink r:id="rId1380" ref="A1010"/>
    <hyperlink r:id="rId1381" ref="A1011"/>
    <hyperlink r:id="rId1382" ref="A1012"/>
    <hyperlink r:id="rId1383" ref="Q1012"/>
    <hyperlink r:id="rId1384" ref="A1013"/>
    <hyperlink r:id="rId1385" ref="A1014"/>
    <hyperlink r:id="rId1386" ref="A1015"/>
    <hyperlink r:id="rId1387" ref="Q1015"/>
    <hyperlink r:id="rId1388" ref="A1016"/>
    <hyperlink r:id="rId1389" ref="Q1016"/>
    <hyperlink r:id="rId1390" ref="V1016"/>
    <hyperlink r:id="rId1391" ref="A1017"/>
    <hyperlink r:id="rId1392" ref="V1017"/>
    <hyperlink r:id="rId1393" ref="A1018"/>
    <hyperlink r:id="rId1394" ref="A1019"/>
    <hyperlink r:id="rId1395" ref="A1020"/>
    <hyperlink r:id="rId1396" ref="A1021"/>
    <hyperlink r:id="rId1397" ref="V1021"/>
    <hyperlink r:id="rId1398" ref="A1022"/>
    <hyperlink r:id="rId1399" ref="A1023"/>
    <hyperlink r:id="rId1400" ref="A1024"/>
    <hyperlink r:id="rId1401" ref="A1025"/>
    <hyperlink r:id="rId1402" ref="A1026"/>
    <hyperlink r:id="rId1403" ref="A1027"/>
    <hyperlink r:id="rId1404" ref="A1028"/>
    <hyperlink r:id="rId1405" ref="A1029"/>
    <hyperlink r:id="rId1406" ref="A1030"/>
    <hyperlink r:id="rId1407" ref="A1031"/>
    <hyperlink r:id="rId1408" ref="A1032"/>
    <hyperlink r:id="rId1409" ref="A1033"/>
    <hyperlink r:id="rId1410" ref="A1034"/>
    <hyperlink r:id="rId1411" ref="A1035"/>
    <hyperlink r:id="rId1412" ref="A1036"/>
    <hyperlink r:id="rId1413" ref="A1037"/>
    <hyperlink r:id="rId1414" ref="A1038"/>
    <hyperlink r:id="rId1415" ref="V1038"/>
    <hyperlink r:id="rId1416" ref="A1039"/>
    <hyperlink r:id="rId1417" ref="A1040"/>
    <hyperlink r:id="rId1418" ref="A1041"/>
    <hyperlink r:id="rId1419" ref="A1042"/>
    <hyperlink r:id="rId1420" ref="Q1042"/>
    <hyperlink r:id="rId1421" ref="A1043"/>
    <hyperlink r:id="rId1422" ref="A1044"/>
    <hyperlink r:id="rId1423" ref="A1045"/>
    <hyperlink r:id="rId1424" ref="A1046"/>
    <hyperlink r:id="rId1425" ref="A1047"/>
    <hyperlink r:id="rId1426" ref="A1048"/>
    <hyperlink r:id="rId1427" ref="A1049"/>
    <hyperlink r:id="rId1428" ref="A1050"/>
    <hyperlink r:id="rId1429" ref="A1051"/>
    <hyperlink r:id="rId1430" ref="A1052"/>
    <hyperlink r:id="rId1431" ref="A1053"/>
    <hyperlink r:id="rId1432" ref="A1054"/>
    <hyperlink r:id="rId1433" ref="A1055"/>
    <hyperlink r:id="rId1434" ref="A1056"/>
    <hyperlink r:id="rId1435" ref="A1057"/>
    <hyperlink r:id="rId1436" ref="A1058"/>
    <hyperlink r:id="rId1437" ref="F1058"/>
    <hyperlink r:id="rId1438" ref="A1059"/>
    <hyperlink r:id="rId1439" ref="A1060"/>
    <hyperlink r:id="rId1440" ref="Q1060"/>
    <hyperlink r:id="rId1441" ref="A1061"/>
    <hyperlink r:id="rId1442" ref="A1062"/>
    <hyperlink r:id="rId1443" ref="A1063"/>
    <hyperlink r:id="rId1444" ref="A1064"/>
    <hyperlink r:id="rId1445" ref="A1065"/>
    <hyperlink r:id="rId1446" ref="Q1065"/>
    <hyperlink r:id="rId1447" ref="A1066"/>
    <hyperlink r:id="rId1448" ref="V1066"/>
    <hyperlink r:id="rId1449" ref="A1067"/>
    <hyperlink r:id="rId1450" ref="A1068"/>
    <hyperlink r:id="rId1451" ref="A1069"/>
    <hyperlink r:id="rId1452" ref="A1070"/>
    <hyperlink r:id="rId1453" ref="Q1070"/>
    <hyperlink r:id="rId1454" ref="A1071"/>
    <hyperlink r:id="rId1455" ref="A1072"/>
    <hyperlink r:id="rId1456" ref="A1073"/>
    <hyperlink r:id="rId1457" ref="Q1073"/>
    <hyperlink r:id="rId1458" ref="A1074"/>
    <hyperlink r:id="rId1459" ref="A1075"/>
    <hyperlink r:id="rId1460" ref="A1076"/>
    <hyperlink r:id="rId1461" ref="A1077"/>
    <hyperlink r:id="rId1462" ref="A1078"/>
    <hyperlink r:id="rId1463" ref="Q1078"/>
    <hyperlink r:id="rId1464" ref="A1079"/>
    <hyperlink r:id="rId1465" ref="A1080"/>
    <hyperlink r:id="rId1466" ref="A1081"/>
    <hyperlink r:id="rId1467" ref="A1082"/>
    <hyperlink r:id="rId1468" ref="A1083"/>
    <hyperlink r:id="rId1469" ref="A1084"/>
    <hyperlink r:id="rId1470" ref="V1084"/>
    <hyperlink r:id="rId1471" ref="A1085"/>
    <hyperlink r:id="rId1472" ref="A1086"/>
    <hyperlink r:id="rId1473" ref="A1087"/>
    <hyperlink r:id="rId1474" ref="A1088"/>
    <hyperlink r:id="rId1475" ref="A1089"/>
    <hyperlink r:id="rId1476" ref="A1090"/>
    <hyperlink r:id="rId1477" ref="A1091"/>
    <hyperlink r:id="rId1478" ref="Q1091"/>
    <hyperlink r:id="rId1479" ref="A1092"/>
    <hyperlink r:id="rId1480" location="anchor2" ref="Q1092"/>
    <hyperlink r:id="rId1481" ref="A1093"/>
    <hyperlink r:id="rId1482" ref="A1094"/>
    <hyperlink r:id="rId1483" ref="A1095"/>
    <hyperlink r:id="rId1484" ref="A1096"/>
    <hyperlink r:id="rId1485" ref="Q1096"/>
    <hyperlink r:id="rId1486" ref="A1097"/>
    <hyperlink r:id="rId1487" ref="A1098"/>
    <hyperlink r:id="rId1488" ref="A1099"/>
    <hyperlink r:id="rId1489" ref="A1100"/>
    <hyperlink r:id="rId1490" ref="A1101"/>
    <hyperlink r:id="rId1491" ref="Q1101"/>
    <hyperlink r:id="rId1492" ref="A1102"/>
    <hyperlink r:id="rId1493" location="anchor2" ref="Q1102"/>
    <hyperlink r:id="rId1494" ref="A1103"/>
    <hyperlink r:id="rId1495" ref="A1104"/>
    <hyperlink r:id="rId1496" ref="A1105"/>
    <hyperlink r:id="rId1497" ref="A1106"/>
    <hyperlink r:id="rId1498" ref="V1106"/>
    <hyperlink r:id="rId1499" ref="A1107"/>
    <hyperlink r:id="rId1500" ref="A1108"/>
    <hyperlink r:id="rId1501" ref="A1109"/>
    <hyperlink r:id="rId1502" ref="A1110"/>
    <hyperlink r:id="rId1503" ref="A1111"/>
    <hyperlink r:id="rId1504" ref="A1112"/>
    <hyperlink r:id="rId1505" ref="A1113"/>
    <hyperlink r:id="rId1506" ref="A1114"/>
    <hyperlink r:id="rId1507" ref="V1114"/>
    <hyperlink r:id="rId1508" ref="A1115"/>
    <hyperlink r:id="rId1509" ref="A1116"/>
    <hyperlink r:id="rId1510" ref="A1117"/>
    <hyperlink r:id="rId1511" ref="A1118"/>
    <hyperlink r:id="rId1512" ref="V1118"/>
    <hyperlink r:id="rId1513" ref="A1119"/>
    <hyperlink r:id="rId1514" ref="F1119"/>
    <hyperlink r:id="rId1515" ref="A1120"/>
    <hyperlink r:id="rId1516" ref="Q1120"/>
    <hyperlink r:id="rId1517" ref="A1121"/>
    <hyperlink r:id="rId1518" ref="A1122"/>
    <hyperlink r:id="rId1519" ref="A1123"/>
    <hyperlink r:id="rId1520" ref="V1123"/>
    <hyperlink r:id="rId1521" ref="A1124"/>
    <hyperlink r:id="rId1522" ref="A1125"/>
    <hyperlink r:id="rId1523" ref="A1126"/>
    <hyperlink r:id="rId1524" ref="A1127"/>
    <hyperlink r:id="rId1525" ref="A1128"/>
    <hyperlink r:id="rId1526" ref="A1129"/>
    <hyperlink r:id="rId1527" ref="A1130"/>
    <hyperlink r:id="rId1528" ref="A1131"/>
    <hyperlink r:id="rId1529" ref="A1132"/>
    <hyperlink r:id="rId1530" ref="A1133"/>
    <hyperlink r:id="rId1531" ref="A1134"/>
    <hyperlink r:id="rId1532" ref="A1135"/>
    <hyperlink r:id="rId1533" ref="V1135"/>
    <hyperlink r:id="rId1534" ref="A1136"/>
    <hyperlink r:id="rId1535" ref="A1137"/>
    <hyperlink r:id="rId1536" ref="A1138"/>
    <hyperlink r:id="rId1537" ref="A1139"/>
    <hyperlink r:id="rId1538" ref="A1140"/>
    <hyperlink r:id="rId1539" ref="A1141"/>
    <hyperlink r:id="rId1540" ref="A1142"/>
    <hyperlink r:id="rId1541" ref="V1142"/>
    <hyperlink r:id="rId1542" ref="A1143"/>
    <hyperlink r:id="rId1543" ref="A1144"/>
    <hyperlink r:id="rId1544" ref="A1145"/>
    <hyperlink r:id="rId1545" ref="A1146"/>
    <hyperlink r:id="rId1546" ref="A1147"/>
    <hyperlink r:id="rId1547" ref="A1148"/>
    <hyperlink r:id="rId1548" ref="A1149"/>
    <hyperlink r:id="rId1549" ref="V1149"/>
    <hyperlink r:id="rId1550" ref="A1150"/>
    <hyperlink r:id="rId1551" ref="A1151"/>
    <hyperlink r:id="rId1552" ref="A1152"/>
    <hyperlink r:id="rId1553" ref="A1153"/>
    <hyperlink r:id="rId1554" ref="A1154"/>
    <hyperlink r:id="rId1555" ref="A1155"/>
    <hyperlink r:id="rId1556" ref="A1156"/>
    <hyperlink r:id="rId1557" ref="A1157"/>
    <hyperlink r:id="rId1558" ref="A1158"/>
    <hyperlink r:id="rId1559" ref="V1158"/>
    <hyperlink r:id="rId1560" ref="A1159"/>
    <hyperlink r:id="rId1561" ref="A1160"/>
    <hyperlink r:id="rId1562" ref="A1161"/>
    <hyperlink r:id="rId1563" ref="A1162"/>
    <hyperlink r:id="rId1564" ref="A1163"/>
    <hyperlink r:id="rId1565" ref="A1164"/>
    <hyperlink r:id="rId1566" ref="A1165"/>
    <hyperlink r:id="rId1567" ref="A1166"/>
    <hyperlink r:id="rId1568" ref="A1167"/>
    <hyperlink r:id="rId1569" ref="A1168"/>
    <hyperlink r:id="rId1570" ref="A1169"/>
    <hyperlink r:id="rId1571" ref="A1170"/>
    <hyperlink r:id="rId1572" ref="A1171"/>
    <hyperlink r:id="rId1573" ref="A1172"/>
    <hyperlink r:id="rId1574" ref="A1173"/>
    <hyperlink r:id="rId1575" ref="A1174"/>
    <hyperlink r:id="rId1576" ref="A1175"/>
    <hyperlink r:id="rId1577" ref="A1176"/>
    <hyperlink r:id="rId1578" ref="A1177"/>
    <hyperlink r:id="rId1579" ref="A1178"/>
    <hyperlink r:id="rId1580" ref="A1179"/>
    <hyperlink r:id="rId1581" ref="A1180"/>
    <hyperlink r:id="rId1582" ref="A1181"/>
    <hyperlink r:id="rId1583" ref="A1182"/>
    <hyperlink r:id="rId1584" ref="A1183"/>
    <hyperlink r:id="rId1585" ref="A1184"/>
    <hyperlink r:id="rId1586" ref="A1185"/>
    <hyperlink r:id="rId1587" ref="A1186"/>
    <hyperlink r:id="rId1588" ref="A1187"/>
    <hyperlink r:id="rId1589" ref="A1188"/>
    <hyperlink r:id="rId1590" ref="A1189"/>
    <hyperlink r:id="rId1591" ref="A1190"/>
    <hyperlink r:id="rId1592" ref="A1191"/>
    <hyperlink r:id="rId1593" ref="A1192"/>
    <hyperlink r:id="rId1594" ref="A1193"/>
    <hyperlink r:id="rId1595" ref="A1194"/>
    <hyperlink r:id="rId1596" ref="A1195"/>
    <hyperlink r:id="rId1597" ref="A1196"/>
    <hyperlink r:id="rId1598" ref="A1197"/>
    <hyperlink r:id="rId1599" ref="V1197"/>
    <hyperlink r:id="rId1600" ref="A1198"/>
    <hyperlink r:id="rId1601" ref="A1199"/>
    <hyperlink r:id="rId1602" ref="A1200"/>
    <hyperlink r:id="rId1603" ref="A1201"/>
    <hyperlink r:id="rId1604" ref="A1202"/>
    <hyperlink r:id="rId1605" ref="A1203"/>
    <hyperlink r:id="rId1606" ref="A1204"/>
    <hyperlink r:id="rId1607" ref="A1205"/>
    <hyperlink r:id="rId1608" ref="A1206"/>
    <hyperlink r:id="rId1609" ref="A1207"/>
    <hyperlink r:id="rId1610" ref="A1208"/>
    <hyperlink r:id="rId1611" ref="A1209"/>
    <hyperlink r:id="rId1612" ref="A1210"/>
    <hyperlink r:id="rId1613" ref="A1211"/>
    <hyperlink r:id="rId1614" ref="A1212"/>
    <hyperlink r:id="rId1615" ref="A1213"/>
    <hyperlink r:id="rId1616" ref="V1213"/>
    <hyperlink r:id="rId1617" ref="A1214"/>
    <hyperlink r:id="rId1618" ref="A1215"/>
    <hyperlink r:id="rId1619" ref="A1216"/>
    <hyperlink r:id="rId1620" ref="A1217"/>
    <hyperlink r:id="rId1621" ref="A1218"/>
    <hyperlink r:id="rId1622" ref="V1218"/>
    <hyperlink r:id="rId1623" ref="A1219"/>
    <hyperlink r:id="rId1624" ref="V1219"/>
    <hyperlink r:id="rId1625" ref="A1220"/>
    <hyperlink r:id="rId1626" ref="A1221"/>
    <hyperlink r:id="rId1627" ref="A1222"/>
    <hyperlink r:id="rId1628" ref="A1223"/>
    <hyperlink r:id="rId1629" ref="A1224"/>
    <hyperlink r:id="rId1630" ref="A1225"/>
    <hyperlink r:id="rId1631" ref="A1226"/>
    <hyperlink r:id="rId1632" ref="A1227"/>
    <hyperlink r:id="rId1633" ref="A1228"/>
    <hyperlink r:id="rId1634" ref="A1229"/>
    <hyperlink r:id="rId1635" ref="V1229"/>
    <hyperlink r:id="rId1636" ref="A1230"/>
    <hyperlink r:id="rId1637" ref="V1230"/>
    <hyperlink r:id="rId1638" ref="A1231"/>
    <hyperlink r:id="rId1639" ref="V1231"/>
    <hyperlink r:id="rId1640" ref="A1232"/>
    <hyperlink r:id="rId1641" ref="V1232"/>
    <hyperlink r:id="rId1642" ref="A1233"/>
    <hyperlink r:id="rId1643" ref="A1234"/>
    <hyperlink r:id="rId1644" ref="V1234"/>
    <hyperlink r:id="rId1645" ref="A1235"/>
    <hyperlink r:id="rId1646" ref="V1235"/>
    <hyperlink r:id="rId1647" ref="A1236"/>
    <hyperlink r:id="rId1648" ref="A1237"/>
    <hyperlink r:id="rId1649" ref="V1237"/>
    <hyperlink r:id="rId1650" ref="A1238"/>
    <hyperlink r:id="rId1651" ref="A1239"/>
    <hyperlink r:id="rId1652" ref="V1239"/>
    <hyperlink r:id="rId1653" ref="A1240"/>
    <hyperlink r:id="rId1654" ref="V1240"/>
    <hyperlink r:id="rId1655" ref="A1241"/>
    <hyperlink r:id="rId1656" ref="A1242"/>
    <hyperlink r:id="rId1657" ref="A1243"/>
    <hyperlink r:id="rId1658" ref="A1244"/>
    <hyperlink r:id="rId1659" ref="A1245"/>
    <hyperlink r:id="rId1660" ref="A1246"/>
    <hyperlink r:id="rId1661" ref="Q1246"/>
    <hyperlink r:id="rId1662" ref="V1246"/>
    <hyperlink r:id="rId1663" ref="A1247"/>
    <hyperlink r:id="rId1664" ref="A1248"/>
    <hyperlink r:id="rId1665" ref="Q1248"/>
    <hyperlink r:id="rId1666" ref="A1249"/>
    <hyperlink r:id="rId1667" ref="A1250"/>
    <hyperlink r:id="rId1668" ref="A1251"/>
    <hyperlink r:id="rId1669" ref="A1252"/>
    <hyperlink r:id="rId1670" ref="A1253"/>
    <hyperlink r:id="rId1671" ref="Q1253"/>
    <hyperlink r:id="rId1672" ref="A1254"/>
    <hyperlink r:id="rId1673" ref="Q1254"/>
    <hyperlink r:id="rId1674" ref="A1255"/>
    <hyperlink r:id="rId1675" ref="V1255"/>
    <hyperlink r:id="rId1676" ref="A1256"/>
    <hyperlink r:id="rId1677" ref="A1257"/>
    <hyperlink r:id="rId1678" ref="A1258"/>
    <hyperlink r:id="rId1679" ref="A1259"/>
    <hyperlink r:id="rId1680" ref="V1259"/>
    <hyperlink r:id="rId1681" ref="A1260"/>
    <hyperlink r:id="rId1682" ref="A1261"/>
    <hyperlink r:id="rId1683" ref="A1262"/>
    <hyperlink r:id="rId1684" ref="A1263"/>
    <hyperlink r:id="rId1685" ref="A1264"/>
    <hyperlink r:id="rId1686" ref="A1265"/>
    <hyperlink r:id="rId1687" ref="A1266"/>
    <hyperlink r:id="rId1688" ref="A1267"/>
    <hyperlink r:id="rId1689" ref="A1268"/>
    <hyperlink r:id="rId1690" ref="A1269"/>
    <hyperlink r:id="rId1691" ref="A1270"/>
    <hyperlink r:id="rId1692" ref="A1271"/>
    <hyperlink r:id="rId1693" ref="Q1271"/>
    <hyperlink r:id="rId1694" ref="A1272"/>
    <hyperlink r:id="rId1695" ref="A1273"/>
    <hyperlink r:id="rId1696" ref="Q1273"/>
    <hyperlink r:id="rId1697" ref="A1274"/>
    <hyperlink r:id="rId1698" ref="A1275"/>
    <hyperlink r:id="rId1699" ref="Q1275"/>
    <hyperlink r:id="rId1700" ref="V1275"/>
    <hyperlink r:id="rId1701" ref="A1276"/>
    <hyperlink r:id="rId1702" ref="A1277"/>
    <hyperlink r:id="rId1703" ref="A1278"/>
    <hyperlink r:id="rId1704" ref="V1278"/>
    <hyperlink r:id="rId1705" ref="A1279"/>
    <hyperlink r:id="rId1706" ref="A1280"/>
    <hyperlink r:id="rId1707" ref="V1280"/>
    <hyperlink r:id="rId1708" ref="A1281"/>
    <hyperlink r:id="rId1709" ref="V1281"/>
    <hyperlink r:id="rId1710" ref="A1282"/>
    <hyperlink r:id="rId1711" ref="A1283"/>
    <hyperlink r:id="rId1712" ref="A1284"/>
    <hyperlink r:id="rId1713" ref="A1285"/>
    <hyperlink r:id="rId1714" ref="V1285"/>
    <hyperlink r:id="rId1715" ref="A1286"/>
    <hyperlink r:id="rId1716" ref="A1287"/>
    <hyperlink r:id="rId1717" ref="A1288"/>
    <hyperlink r:id="rId1718" ref="V1288"/>
    <hyperlink r:id="rId1719" ref="A1289"/>
    <hyperlink r:id="rId1720" ref="A1290"/>
    <hyperlink r:id="rId1721" ref="A1291"/>
    <hyperlink r:id="rId1722" ref="A1292"/>
    <hyperlink r:id="rId1723" ref="A1293"/>
    <hyperlink r:id="rId1724" ref="A1294"/>
    <hyperlink r:id="rId1725" ref="A1295"/>
    <hyperlink r:id="rId1726" ref="V1295"/>
    <hyperlink r:id="rId1727" ref="A1296"/>
    <hyperlink r:id="rId1728" ref="A1297"/>
    <hyperlink r:id="rId1729" ref="V1297"/>
    <hyperlink r:id="rId1730" ref="A1298"/>
    <hyperlink r:id="rId1731" ref="A1299"/>
    <hyperlink r:id="rId1732" ref="V1299"/>
    <hyperlink r:id="rId1733" ref="A1300"/>
    <hyperlink r:id="rId1734" ref="A1301"/>
    <hyperlink r:id="rId1735" ref="V1301"/>
    <hyperlink r:id="rId1736" ref="A1302"/>
    <hyperlink r:id="rId1737" ref="V1302"/>
    <hyperlink r:id="rId1738" ref="A1303"/>
    <hyperlink r:id="rId1739" ref="A1304"/>
    <hyperlink r:id="rId1740" ref="A1305"/>
    <hyperlink r:id="rId1741" ref="Q1305"/>
    <hyperlink r:id="rId1742" ref="V1305"/>
    <hyperlink r:id="rId1743" ref="A1306"/>
    <hyperlink r:id="rId1744" ref="A1307"/>
    <hyperlink r:id="rId1745" ref="A1308"/>
    <hyperlink r:id="rId1746" ref="Q1308"/>
    <hyperlink r:id="rId1747" ref="A1309"/>
    <hyperlink r:id="rId1748" ref="A1310"/>
    <hyperlink r:id="rId1749" ref="A1311"/>
    <hyperlink r:id="rId1750" ref="A1312"/>
    <hyperlink r:id="rId1751" ref="V1312"/>
    <hyperlink r:id="rId1752" ref="A1313"/>
    <hyperlink r:id="rId1753" ref="A1314"/>
    <hyperlink r:id="rId1754" ref="Q1314"/>
    <hyperlink r:id="rId1755" ref="A1315"/>
    <hyperlink r:id="rId1756" ref="V1315"/>
    <hyperlink r:id="rId1757" ref="A1316"/>
    <hyperlink r:id="rId1758" ref="V1316"/>
    <hyperlink r:id="rId1759" ref="A1317"/>
    <hyperlink r:id="rId1760" ref="Q1317"/>
    <hyperlink r:id="rId1761" ref="A1318"/>
    <hyperlink r:id="rId1762" ref="A1319"/>
    <hyperlink r:id="rId1763" ref="A1320"/>
    <hyperlink r:id="rId1764" ref="A1321"/>
    <hyperlink r:id="rId1765" ref="A1322"/>
    <hyperlink r:id="rId1766" ref="A1323"/>
    <hyperlink r:id="rId1767" ref="A1324"/>
    <hyperlink r:id="rId1768" ref="Q1324"/>
    <hyperlink r:id="rId1769" ref="A1325"/>
    <hyperlink r:id="rId1770" ref="A1326"/>
    <hyperlink r:id="rId1771" ref="A1327"/>
    <hyperlink r:id="rId1772" ref="A1328"/>
    <hyperlink r:id="rId1773" ref="A1329"/>
    <hyperlink r:id="rId1774" ref="A1330"/>
    <hyperlink r:id="rId1775" ref="A1331"/>
    <hyperlink r:id="rId1776" ref="Q1331"/>
    <hyperlink r:id="rId1777" ref="A1332"/>
    <hyperlink r:id="rId1778" ref="A1333"/>
    <hyperlink r:id="rId1779" ref="A1334"/>
    <hyperlink r:id="rId1780" ref="A1335"/>
    <hyperlink r:id="rId1781" ref="A1336"/>
    <hyperlink r:id="rId1782" ref="A1337"/>
    <hyperlink r:id="rId1783" ref="A1338"/>
    <hyperlink r:id="rId1784" ref="A1339"/>
    <hyperlink r:id="rId1785" ref="A1340"/>
    <hyperlink r:id="rId1786" ref="A1341"/>
    <hyperlink r:id="rId1787" ref="Q1341"/>
    <hyperlink r:id="rId1788" ref="A1342"/>
    <hyperlink r:id="rId1789" ref="A1343"/>
    <hyperlink r:id="rId1790" ref="A1344"/>
    <hyperlink r:id="rId1791" ref="V1344"/>
    <hyperlink r:id="rId1792" ref="A1345"/>
    <hyperlink r:id="rId1793" ref="A1346"/>
    <hyperlink r:id="rId1794" ref="A1347"/>
    <hyperlink r:id="rId1795" ref="A1348"/>
    <hyperlink r:id="rId1796" ref="V1348"/>
    <hyperlink r:id="rId1797" ref="A1349"/>
    <hyperlink r:id="rId1798" ref="A1350"/>
    <hyperlink r:id="rId1799" ref="A1351"/>
    <hyperlink r:id="rId1800" ref="A1352"/>
    <hyperlink r:id="rId1801" ref="A1353"/>
    <hyperlink r:id="rId1802" ref="A1354"/>
    <hyperlink r:id="rId1803" ref="Q1354"/>
    <hyperlink r:id="rId1804" ref="A1355"/>
    <hyperlink r:id="rId1805" ref="A1356"/>
    <hyperlink r:id="rId1806" ref="Q1356"/>
    <hyperlink r:id="rId1807" ref="A1357"/>
    <hyperlink r:id="rId1808" ref="A1358"/>
    <hyperlink r:id="rId1809" ref="A1359"/>
    <hyperlink r:id="rId1810" ref="Q1359"/>
    <hyperlink r:id="rId1811" ref="A1360"/>
    <hyperlink r:id="rId1812" ref="A1361"/>
    <hyperlink r:id="rId1813" ref="A1362"/>
    <hyperlink r:id="rId1814" ref="A1363"/>
    <hyperlink r:id="rId1815" ref="A1364"/>
    <hyperlink r:id="rId1816" ref="A1365"/>
    <hyperlink r:id="rId1817" ref="A1366"/>
    <hyperlink r:id="rId1818" ref="A1367"/>
    <hyperlink r:id="rId1819" ref="A1368"/>
    <hyperlink r:id="rId1820" ref="A1369"/>
    <hyperlink r:id="rId1821" ref="A1370"/>
    <hyperlink r:id="rId1822" ref="A1371"/>
    <hyperlink r:id="rId1823" ref="A1372"/>
    <hyperlink r:id="rId1824" ref="A1373"/>
    <hyperlink r:id="rId1825" ref="Q1373"/>
    <hyperlink r:id="rId1826" ref="A1374"/>
    <hyperlink r:id="rId1827" ref="A1375"/>
    <hyperlink r:id="rId1828" ref="A1376"/>
    <hyperlink r:id="rId1829" ref="A1377"/>
    <hyperlink r:id="rId1830" ref="A1378"/>
    <hyperlink r:id="rId1831" ref="A1379"/>
    <hyperlink r:id="rId1832" ref="A1380"/>
    <hyperlink r:id="rId1833" ref="A1381"/>
    <hyperlink r:id="rId1834" ref="V1381"/>
    <hyperlink r:id="rId1835" ref="A1382"/>
    <hyperlink r:id="rId1836" ref="A1383"/>
    <hyperlink r:id="rId1837" ref="A1384"/>
    <hyperlink r:id="rId1838" ref="A1385"/>
    <hyperlink r:id="rId1839" ref="A1386"/>
    <hyperlink r:id="rId1840" ref="A1387"/>
    <hyperlink r:id="rId1841" ref="A1388"/>
    <hyperlink r:id="rId1842" ref="A1389"/>
    <hyperlink r:id="rId1843" ref="V1389"/>
    <hyperlink r:id="rId1844" ref="A1390"/>
    <hyperlink r:id="rId1845" ref="A1391"/>
    <hyperlink r:id="rId1846" ref="A1392"/>
    <hyperlink r:id="rId1847" ref="A1393"/>
    <hyperlink r:id="rId1848" ref="A1394"/>
    <hyperlink r:id="rId1849" ref="V1394"/>
    <hyperlink r:id="rId1850" ref="A1395"/>
    <hyperlink r:id="rId1851" ref="A1396"/>
    <hyperlink r:id="rId1852" ref="A1397"/>
    <hyperlink r:id="rId1853" ref="A1398"/>
    <hyperlink r:id="rId1854" ref="A1399"/>
    <hyperlink r:id="rId1855" ref="A1400"/>
    <hyperlink r:id="rId1856" ref="Q1400"/>
    <hyperlink r:id="rId1857" ref="A1401"/>
    <hyperlink r:id="rId1858" ref="Q1401"/>
    <hyperlink r:id="rId1859" ref="A1402"/>
    <hyperlink r:id="rId1860" ref="A1403"/>
    <hyperlink r:id="rId1861" ref="A1404"/>
    <hyperlink r:id="rId1862" ref="A1405"/>
    <hyperlink r:id="rId1863" ref="A1406"/>
    <hyperlink r:id="rId1864" ref="A1407"/>
    <hyperlink r:id="rId1865" ref="V1407"/>
    <hyperlink r:id="rId1866" ref="A1408"/>
    <hyperlink r:id="rId1867" ref="A1409"/>
    <hyperlink r:id="rId1868" ref="A1410"/>
    <hyperlink r:id="rId1869" ref="A1411"/>
    <hyperlink r:id="rId1870" ref="Q1411"/>
    <hyperlink r:id="rId1871" ref="V1411"/>
    <hyperlink r:id="rId1872" ref="A1412"/>
    <hyperlink r:id="rId1873" ref="A1413"/>
    <hyperlink r:id="rId1874" ref="A1414"/>
    <hyperlink r:id="rId1875" ref="A1415"/>
    <hyperlink r:id="rId1876" ref="A1416"/>
    <hyperlink r:id="rId1877" ref="A1417"/>
    <hyperlink r:id="rId1878" ref="A1418"/>
    <hyperlink r:id="rId1879" ref="V1418"/>
    <hyperlink r:id="rId1880" ref="A1419"/>
    <hyperlink r:id="rId1881" ref="V1419"/>
    <hyperlink r:id="rId1882" ref="A1420"/>
    <hyperlink r:id="rId1883" ref="V1420"/>
    <hyperlink r:id="rId1884" ref="A1421"/>
    <hyperlink r:id="rId1885" ref="V1421"/>
    <hyperlink r:id="rId1886" ref="A1422"/>
    <hyperlink r:id="rId1887" ref="A1423"/>
    <hyperlink r:id="rId1888" ref="V1423"/>
    <hyperlink r:id="rId1889" ref="A1424"/>
    <hyperlink r:id="rId1890" ref="A1425"/>
    <hyperlink r:id="rId1891" ref="V1425"/>
    <hyperlink r:id="rId1892" ref="A1426"/>
    <hyperlink r:id="rId1893" ref="A1427"/>
    <hyperlink r:id="rId1894" ref="A1428"/>
    <hyperlink r:id="rId1895" ref="V1428"/>
    <hyperlink r:id="rId1896" ref="A1429"/>
    <hyperlink r:id="rId1897" ref="A1430"/>
    <hyperlink r:id="rId1898" ref="V1430"/>
    <hyperlink r:id="rId1899" ref="A1431"/>
    <hyperlink r:id="rId1900" ref="V1431"/>
    <hyperlink r:id="rId1901" ref="A1432"/>
    <hyperlink r:id="rId1902" ref="A1433"/>
    <hyperlink r:id="rId1903" ref="A1434"/>
    <hyperlink r:id="rId1904" ref="A1435"/>
    <hyperlink r:id="rId1905" ref="Q1435"/>
    <hyperlink r:id="rId1906" ref="A1436"/>
    <hyperlink r:id="rId1907" ref="A1437"/>
    <hyperlink r:id="rId1908" ref="A1438"/>
    <hyperlink r:id="rId1909" ref="V1438"/>
    <hyperlink r:id="rId1910" ref="A1439"/>
    <hyperlink r:id="rId1911" ref="A1440"/>
    <hyperlink r:id="rId1912" ref="A1441"/>
    <hyperlink r:id="rId1913" ref="A1442"/>
    <hyperlink r:id="rId1914" ref="A1443"/>
    <hyperlink r:id="rId1915" ref="A1444"/>
    <hyperlink r:id="rId1916" ref="A1445"/>
    <hyperlink r:id="rId1917" ref="A1446"/>
    <hyperlink r:id="rId1918" ref="V1446"/>
    <hyperlink r:id="rId1919" ref="A1447"/>
    <hyperlink r:id="rId1920" ref="A1448"/>
    <hyperlink r:id="rId1921" ref="A1449"/>
    <hyperlink r:id="rId1922" ref="A1450"/>
    <hyperlink r:id="rId1923" location="anchor2" ref="Q1450"/>
    <hyperlink r:id="rId1924" ref="A1451"/>
    <hyperlink r:id="rId1925" ref="A1452"/>
    <hyperlink r:id="rId1926" ref="A1453"/>
    <hyperlink r:id="rId1927" ref="A1454"/>
    <hyperlink r:id="rId1928" ref="Q1454"/>
    <hyperlink r:id="rId1929" ref="V1454"/>
    <hyperlink r:id="rId1930" ref="A1455"/>
    <hyperlink r:id="rId1931" ref="Q1455"/>
    <hyperlink r:id="rId1932" ref="V1455"/>
    <hyperlink r:id="rId1933" ref="A1456"/>
    <hyperlink r:id="rId1934" ref="A1457"/>
    <hyperlink r:id="rId1935" ref="A1458"/>
    <hyperlink r:id="rId1936" ref="A1459"/>
    <hyperlink r:id="rId1937" ref="A1460"/>
    <hyperlink r:id="rId1938" ref="A1461"/>
    <hyperlink r:id="rId1939" ref="A1462"/>
    <hyperlink r:id="rId1940" ref="Q1462"/>
    <hyperlink r:id="rId1941" ref="A1463"/>
    <hyperlink r:id="rId1942" ref="A1464"/>
    <hyperlink r:id="rId1943" ref="A1465"/>
    <hyperlink r:id="rId1944" ref="A1466"/>
    <hyperlink r:id="rId1945" ref="A1467"/>
    <hyperlink r:id="rId1946" ref="V1467"/>
    <hyperlink r:id="rId1947" ref="A1468"/>
    <hyperlink r:id="rId1948" ref="Q1468"/>
    <hyperlink r:id="rId1949" ref="A1469"/>
    <hyperlink r:id="rId1950" ref="F1469"/>
    <hyperlink r:id="rId1951" ref="A1470"/>
    <hyperlink r:id="rId1952" ref="A1471"/>
    <hyperlink r:id="rId1953" ref="V1471"/>
    <hyperlink r:id="rId1954" ref="A1472"/>
    <hyperlink r:id="rId1955" ref="A1473"/>
    <hyperlink r:id="rId1956" ref="V1473"/>
    <hyperlink r:id="rId1957" ref="A1474"/>
    <hyperlink r:id="rId1958" ref="A1475"/>
    <hyperlink r:id="rId1959" ref="Q1475"/>
    <hyperlink r:id="rId1960" ref="A1476"/>
    <hyperlink r:id="rId1961" ref="A1477"/>
    <hyperlink r:id="rId1962" ref="V1477"/>
    <hyperlink r:id="rId1963" ref="A1478"/>
    <hyperlink r:id="rId1964" ref="A1479"/>
    <hyperlink r:id="rId1965" ref="Q1479"/>
    <hyperlink r:id="rId1966" ref="A1480"/>
    <hyperlink r:id="rId1967" ref="A1481"/>
    <hyperlink r:id="rId1968" ref="A1482"/>
    <hyperlink r:id="rId1969" location="anchor2" ref="Q1482"/>
    <hyperlink r:id="rId1970" ref="A1483"/>
    <hyperlink r:id="rId1971" ref="Q1483"/>
    <hyperlink r:id="rId1972" ref="V1483"/>
    <hyperlink r:id="rId1973" ref="A1484"/>
    <hyperlink r:id="rId1974" ref="V1484"/>
    <hyperlink r:id="rId1975" ref="A1485"/>
    <hyperlink r:id="rId1976" ref="Q1485"/>
    <hyperlink r:id="rId1977" ref="V1485"/>
    <hyperlink r:id="rId1978" ref="A1486"/>
    <hyperlink r:id="rId1979" ref="A1487"/>
    <hyperlink r:id="rId1980" ref="V1487"/>
    <hyperlink r:id="rId1981" ref="A1488"/>
    <hyperlink r:id="rId1982" ref="A1489"/>
    <hyperlink r:id="rId1983" ref="A1490"/>
    <hyperlink r:id="rId1984" ref="A1491"/>
    <hyperlink r:id="rId1985" ref="V1491"/>
    <hyperlink r:id="rId1986" ref="A1492"/>
    <hyperlink r:id="rId1987" ref="A1493"/>
    <hyperlink r:id="rId1988" ref="V1493"/>
    <hyperlink r:id="rId1989" ref="A1494"/>
    <hyperlink r:id="rId1990" ref="V1494"/>
    <hyperlink r:id="rId1991" ref="A1495"/>
    <hyperlink r:id="rId1992" ref="Q1495"/>
    <hyperlink r:id="rId1993" ref="V1495"/>
    <hyperlink r:id="rId1994" ref="A1496"/>
    <hyperlink r:id="rId1995" ref="Q1496"/>
    <hyperlink r:id="rId1996" ref="V1496"/>
    <hyperlink r:id="rId1997" ref="A1497"/>
    <hyperlink r:id="rId1998" ref="A1498"/>
    <hyperlink r:id="rId1999" ref="A1499"/>
    <hyperlink r:id="rId2000" ref="A1500"/>
    <hyperlink r:id="rId2001" ref="V1500"/>
    <hyperlink r:id="rId2002" ref="A1501"/>
    <hyperlink r:id="rId2003" ref="A1502"/>
    <hyperlink r:id="rId2004" ref="Q1502"/>
    <hyperlink r:id="rId2005" ref="V1502"/>
    <hyperlink r:id="rId2006" ref="A1503"/>
    <hyperlink r:id="rId2007" ref="Q1503"/>
    <hyperlink r:id="rId2008" ref="A1504"/>
    <hyperlink r:id="rId2009" ref="A1505"/>
    <hyperlink r:id="rId2010" ref="A1506"/>
    <hyperlink r:id="rId2011" ref="V1506"/>
    <hyperlink r:id="rId2012" ref="A1507"/>
    <hyperlink r:id="rId2013" ref="Q1507"/>
    <hyperlink r:id="rId2014" ref="V1507"/>
    <hyperlink r:id="rId2015" ref="A1508"/>
    <hyperlink r:id="rId2016" ref="A1509"/>
    <hyperlink r:id="rId2017" ref="A1510"/>
    <hyperlink r:id="rId2018" ref="A1511"/>
    <hyperlink r:id="rId2019" ref="A1512"/>
    <hyperlink r:id="rId2020" ref="A1513"/>
    <hyperlink r:id="rId2021" ref="A1514"/>
    <hyperlink r:id="rId2022" ref="A1515"/>
    <hyperlink r:id="rId2023" ref="A1516"/>
    <hyperlink r:id="rId2024" ref="A1517"/>
    <hyperlink r:id="rId2025" ref="V1517"/>
    <hyperlink r:id="rId2026" ref="A1518"/>
    <hyperlink r:id="rId2027" ref="A1519"/>
    <hyperlink r:id="rId2028" ref="A1520"/>
    <hyperlink r:id="rId2029" ref="A1521"/>
    <hyperlink r:id="rId2030" ref="A1522"/>
    <hyperlink r:id="rId2031" ref="V1522"/>
    <hyperlink r:id="rId2032" ref="A1523"/>
    <hyperlink r:id="rId2033" ref="A1524"/>
    <hyperlink r:id="rId2034" ref="A1525"/>
    <hyperlink r:id="rId2035" ref="A1526"/>
    <hyperlink r:id="rId2036" ref="A1527"/>
    <hyperlink r:id="rId2037" ref="F1527"/>
    <hyperlink r:id="rId2038" ref="A1528"/>
    <hyperlink r:id="rId2039" ref="A1529"/>
    <hyperlink r:id="rId2040" ref="A1530"/>
    <hyperlink r:id="rId2041" ref="A1531"/>
    <hyperlink r:id="rId2042" ref="A1532"/>
    <hyperlink r:id="rId2043" ref="A1533"/>
    <hyperlink r:id="rId2044" ref="A1534"/>
    <hyperlink r:id="rId2045" ref="A1535"/>
    <hyperlink r:id="rId2046" ref="A1536"/>
    <hyperlink r:id="rId2047" ref="A1537"/>
    <hyperlink r:id="rId2048" ref="V1537"/>
    <hyperlink r:id="rId2049" ref="A1538"/>
    <hyperlink r:id="rId2050" ref="V1538"/>
    <hyperlink r:id="rId2051" ref="A1539"/>
    <hyperlink r:id="rId2052" ref="V1539"/>
    <hyperlink r:id="rId2053" ref="A1540"/>
    <hyperlink r:id="rId2054" ref="A1541"/>
    <hyperlink r:id="rId2055" ref="A1542"/>
    <hyperlink r:id="rId2056" ref="V1542"/>
    <hyperlink r:id="rId2057" ref="A1543"/>
    <hyperlink r:id="rId2058" ref="A1544"/>
    <hyperlink r:id="rId2059" ref="A1545"/>
    <hyperlink r:id="rId2060" ref="A1546"/>
    <hyperlink r:id="rId2061" ref="A1547"/>
    <hyperlink r:id="rId2062" ref="A1548"/>
    <hyperlink r:id="rId2063" ref="V1548"/>
    <hyperlink r:id="rId2064" ref="A1549"/>
    <hyperlink r:id="rId2065" ref="Q1549"/>
    <hyperlink r:id="rId2066" ref="A1550"/>
    <hyperlink r:id="rId2067" ref="A1551"/>
    <hyperlink r:id="rId2068" ref="A1552"/>
    <hyperlink r:id="rId2069" ref="A1553"/>
    <hyperlink r:id="rId2070" ref="A1554"/>
    <hyperlink r:id="rId2071" ref="V1554"/>
    <hyperlink r:id="rId2072" ref="A1555"/>
    <hyperlink r:id="rId2073" ref="V1555"/>
    <hyperlink r:id="rId2074" ref="A1556"/>
    <hyperlink r:id="rId2075" ref="V1556"/>
    <hyperlink r:id="rId2076" ref="A1557"/>
    <hyperlink r:id="rId2077" ref="A1558"/>
    <hyperlink r:id="rId2078" ref="A1559"/>
    <hyperlink r:id="rId2079" ref="A1560"/>
    <hyperlink r:id="rId2080" ref="A1561"/>
    <hyperlink r:id="rId2081" ref="A1562"/>
    <hyperlink r:id="rId2082" ref="Q1562"/>
    <hyperlink r:id="rId2083" ref="A1563"/>
    <hyperlink r:id="rId2084" ref="V1563"/>
    <hyperlink r:id="rId2085" ref="A1564"/>
    <hyperlink r:id="rId2086" ref="Q1564"/>
    <hyperlink r:id="rId2087" ref="A1565"/>
    <hyperlink r:id="rId2088" ref="V1565"/>
    <hyperlink r:id="rId2089" ref="A1566"/>
    <hyperlink r:id="rId2090" ref="A1567"/>
    <hyperlink r:id="rId2091" ref="A1568"/>
    <hyperlink r:id="rId2092" ref="A1569"/>
    <hyperlink r:id="rId2093" ref="A1570"/>
    <hyperlink r:id="rId2094" ref="V1570"/>
    <hyperlink r:id="rId2095" ref="A1571"/>
    <hyperlink r:id="rId2096" ref="V1571"/>
    <hyperlink r:id="rId2097" ref="A1572"/>
    <hyperlink r:id="rId2098" ref="V1572"/>
    <hyperlink r:id="rId2099" ref="A1573"/>
    <hyperlink r:id="rId2100" ref="V1573"/>
    <hyperlink r:id="rId2101" ref="A1574"/>
    <hyperlink r:id="rId2102" ref="V1574"/>
    <hyperlink r:id="rId2103" ref="A1575"/>
    <hyperlink r:id="rId2104" ref="V1575"/>
    <hyperlink r:id="rId2105" ref="A1576"/>
    <hyperlink r:id="rId2106" ref="V1576"/>
    <hyperlink r:id="rId2107" ref="A1577"/>
    <hyperlink r:id="rId2108" ref="V1577"/>
    <hyperlink r:id="rId2109" ref="A1578"/>
    <hyperlink r:id="rId2110" ref="V1578"/>
    <hyperlink r:id="rId2111" ref="A1579"/>
    <hyperlink r:id="rId2112" ref="A1580"/>
    <hyperlink r:id="rId2113" ref="A1581"/>
    <hyperlink r:id="rId2114" ref="V1581"/>
    <hyperlink r:id="rId2115" ref="A1582"/>
    <hyperlink r:id="rId2116" ref="V1582"/>
    <hyperlink r:id="rId2117" ref="A1583"/>
    <hyperlink r:id="rId2118" ref="A1584"/>
    <hyperlink r:id="rId2119" ref="V1584"/>
    <hyperlink r:id="rId2120" ref="A1585"/>
    <hyperlink r:id="rId2121" ref="A1586"/>
    <hyperlink r:id="rId2122" ref="A1587"/>
    <hyperlink r:id="rId2123" ref="V1587"/>
    <hyperlink r:id="rId2124" ref="A1588"/>
    <hyperlink r:id="rId2125" ref="A1589"/>
    <hyperlink r:id="rId2126" ref="V1589"/>
    <hyperlink r:id="rId2127" ref="A1590"/>
    <hyperlink r:id="rId2128" ref="A1591"/>
    <hyperlink r:id="rId2129" ref="V1591"/>
    <hyperlink r:id="rId2130" ref="A1592"/>
    <hyperlink r:id="rId2131" ref="A1593"/>
    <hyperlink r:id="rId2132" ref="A1594"/>
    <hyperlink r:id="rId2133" ref="A1595"/>
    <hyperlink r:id="rId2134" ref="F1595"/>
    <hyperlink r:id="rId2135" ref="A1596"/>
    <hyperlink r:id="rId2136" ref="A1597"/>
    <hyperlink r:id="rId2137" ref="A1598"/>
    <hyperlink r:id="rId2138" ref="A1599"/>
    <hyperlink r:id="rId2139" ref="A1600"/>
    <hyperlink r:id="rId2140" ref="A1601"/>
    <hyperlink r:id="rId2141" ref="A1602"/>
    <hyperlink r:id="rId2142" ref="A1603"/>
    <hyperlink r:id="rId2143" ref="A1604"/>
    <hyperlink r:id="rId2144" ref="V1604"/>
    <hyperlink r:id="rId2145" ref="A1605"/>
    <hyperlink r:id="rId2146" ref="F1605"/>
    <hyperlink r:id="rId2147" ref="A1606"/>
    <hyperlink r:id="rId2148" ref="A1607"/>
    <hyperlink r:id="rId2149" ref="A1608"/>
    <hyperlink r:id="rId2150" ref="A1609"/>
    <hyperlink r:id="rId2151" ref="A1610"/>
    <hyperlink r:id="rId2152" ref="A1611"/>
    <hyperlink r:id="rId2153" location="anchor1" ref="Q1611"/>
    <hyperlink r:id="rId2154" ref="A1612"/>
    <hyperlink r:id="rId2155" ref="A1613"/>
    <hyperlink r:id="rId2156" ref="Q1613"/>
    <hyperlink r:id="rId2157" ref="A1614"/>
    <hyperlink r:id="rId2158" ref="A1615"/>
    <hyperlink r:id="rId2159" ref="A1616"/>
    <hyperlink r:id="rId2160" ref="A1617"/>
    <hyperlink r:id="rId2161" ref="V1617"/>
    <hyperlink r:id="rId2162" ref="A1618"/>
    <hyperlink r:id="rId2163" ref="A1619"/>
    <hyperlink r:id="rId2164" ref="Q1619"/>
    <hyperlink r:id="rId2165" ref="A1620"/>
    <hyperlink r:id="rId2166" ref="A1621"/>
    <hyperlink r:id="rId2167" ref="A1622"/>
    <hyperlink r:id="rId2168" ref="A1623"/>
    <hyperlink r:id="rId2169" ref="A1624"/>
    <hyperlink r:id="rId2170" ref="A1625"/>
    <hyperlink r:id="rId2171" ref="A1626"/>
    <hyperlink r:id="rId2172" ref="A1627"/>
    <hyperlink r:id="rId2173" ref="A1628"/>
    <hyperlink r:id="rId2174" ref="V1628"/>
    <hyperlink r:id="rId2175" ref="A1629"/>
    <hyperlink r:id="rId2176" ref="V1629"/>
    <hyperlink r:id="rId2177" ref="A1630"/>
    <hyperlink r:id="rId2178" ref="V1630"/>
    <hyperlink r:id="rId2179" ref="A1631"/>
    <hyperlink r:id="rId2180" ref="A1632"/>
    <hyperlink r:id="rId2181" ref="A1633"/>
    <hyperlink r:id="rId2182" ref="A1634"/>
    <hyperlink r:id="rId2183" ref="A1635"/>
    <hyperlink r:id="rId2184" ref="Q1635"/>
    <hyperlink r:id="rId2185" ref="V1635"/>
    <hyperlink r:id="rId2186" ref="A1636"/>
    <hyperlink r:id="rId2187" ref="A1637"/>
    <hyperlink r:id="rId2188" ref="A1638"/>
    <hyperlink r:id="rId2189" ref="A1639"/>
    <hyperlink r:id="rId2190" ref="V1639"/>
    <hyperlink r:id="rId2191" ref="A1640"/>
    <hyperlink r:id="rId2192" ref="V1640"/>
    <hyperlink r:id="rId2193" ref="A1641"/>
    <hyperlink r:id="rId2194" ref="V1641"/>
    <hyperlink r:id="rId2195" ref="A1642"/>
    <hyperlink r:id="rId2196" ref="V1642"/>
    <hyperlink r:id="rId2197" ref="A1643"/>
    <hyperlink r:id="rId2198" ref="V1643"/>
    <hyperlink r:id="rId2199" ref="A1644"/>
    <hyperlink r:id="rId2200" ref="A1645"/>
    <hyperlink r:id="rId2201" ref="V1645"/>
    <hyperlink r:id="rId2202" ref="A1646"/>
    <hyperlink r:id="rId2203" ref="Q1646"/>
    <hyperlink r:id="rId2204" ref="A1647"/>
    <hyperlink r:id="rId2205" ref="A1648"/>
    <hyperlink r:id="rId2206" ref="A1649"/>
    <hyperlink r:id="rId2207" ref="A1650"/>
    <hyperlink r:id="rId2208" ref="A1651"/>
    <hyperlink r:id="rId2209" ref="A1652"/>
    <hyperlink r:id="rId2210" ref="A1653"/>
    <hyperlink r:id="rId2211" ref="A1654"/>
    <hyperlink r:id="rId2212" ref="A1655"/>
    <hyperlink r:id="rId2213" ref="A1656"/>
    <hyperlink r:id="rId2214" ref="A1657"/>
    <hyperlink r:id="rId2215" ref="A1658"/>
    <hyperlink r:id="rId2216" ref="A1659"/>
    <hyperlink r:id="rId2217" ref="A1660"/>
    <hyperlink r:id="rId2218" ref="A1661"/>
    <hyperlink r:id="rId2219" ref="V1661"/>
    <hyperlink r:id="rId2220" ref="A1662"/>
    <hyperlink r:id="rId2221" ref="A1663"/>
    <hyperlink r:id="rId2222" ref="A1664"/>
    <hyperlink r:id="rId2223" ref="V1664"/>
    <hyperlink r:id="rId2224" ref="A1665"/>
    <hyperlink r:id="rId2225" ref="A1666"/>
    <hyperlink r:id="rId2226" ref="A1667"/>
    <hyperlink r:id="rId2227" ref="Q1667"/>
    <hyperlink r:id="rId2228" ref="V1667"/>
    <hyperlink r:id="rId2229" ref="A1668"/>
    <hyperlink r:id="rId2230" ref="A1669"/>
    <hyperlink r:id="rId2231" ref="A1670"/>
    <hyperlink r:id="rId2232" ref="A1671"/>
    <hyperlink r:id="rId2233" ref="A1672"/>
    <hyperlink r:id="rId2234" ref="A1673"/>
    <hyperlink r:id="rId2235" ref="A1674"/>
    <hyperlink r:id="rId2236" ref="A1675"/>
    <hyperlink r:id="rId2237" ref="A1676"/>
    <hyperlink r:id="rId2238" ref="A1677"/>
    <hyperlink r:id="rId2239" ref="F1677"/>
    <hyperlink r:id="rId2240" ref="Q1677"/>
    <hyperlink r:id="rId2241" ref="A1678"/>
    <hyperlink r:id="rId2242" ref="A1679"/>
    <hyperlink r:id="rId2243" ref="Q1679"/>
    <hyperlink r:id="rId2244" ref="V1679"/>
    <hyperlink r:id="rId2245" ref="A1680"/>
    <hyperlink r:id="rId2246" ref="V1680"/>
    <hyperlink r:id="rId2247" ref="A1681"/>
    <hyperlink r:id="rId2248" ref="A1682"/>
    <hyperlink r:id="rId2249" ref="A1683"/>
    <hyperlink r:id="rId2250" ref="A1684"/>
    <hyperlink r:id="rId2251" ref="A1685"/>
    <hyperlink r:id="rId2252" ref="A1686"/>
    <hyperlink r:id="rId2253" ref="V1686"/>
    <hyperlink r:id="rId2254" ref="A1687"/>
    <hyperlink r:id="rId2255" ref="A1688"/>
    <hyperlink r:id="rId2256" ref="A1689"/>
    <hyperlink r:id="rId2257" ref="A1690"/>
    <hyperlink r:id="rId2258" ref="V1690"/>
    <hyperlink r:id="rId2259" ref="A1691"/>
    <hyperlink r:id="rId2260" ref="A1692"/>
    <hyperlink r:id="rId2261" ref="A1693"/>
    <hyperlink r:id="rId2262" ref="A1694"/>
    <hyperlink r:id="rId2263" ref="A1695"/>
    <hyperlink r:id="rId2264" ref="A1696"/>
    <hyperlink r:id="rId2265" ref="Q1696"/>
    <hyperlink r:id="rId2266" ref="A1697"/>
    <hyperlink r:id="rId2267" ref="Q1697"/>
    <hyperlink r:id="rId2268" ref="A1698"/>
    <hyperlink r:id="rId2269" ref="V1698"/>
    <hyperlink r:id="rId2270" ref="A1699"/>
    <hyperlink r:id="rId2271" ref="Q1699"/>
    <hyperlink r:id="rId2272" ref="V1699"/>
    <hyperlink r:id="rId2273" ref="A1700"/>
    <hyperlink r:id="rId2274" ref="V1700"/>
    <hyperlink r:id="rId2275" ref="A1701"/>
    <hyperlink r:id="rId2276" ref="V1701"/>
    <hyperlink r:id="rId2277" ref="A1702"/>
    <hyperlink r:id="rId2278" ref="A1703"/>
    <hyperlink r:id="rId2279" ref="A1704"/>
    <hyperlink r:id="rId2280" ref="A1705"/>
    <hyperlink r:id="rId2281" ref="A1706"/>
    <hyperlink r:id="rId2282" ref="A1707"/>
    <hyperlink r:id="rId2283" ref="A1708"/>
    <hyperlink r:id="rId2284" ref="A1709"/>
    <hyperlink r:id="rId2285" ref="A1710"/>
    <hyperlink r:id="rId2286" ref="A1711"/>
    <hyperlink r:id="rId2287" ref="A1712"/>
    <hyperlink r:id="rId2288" ref="A1713"/>
    <hyperlink r:id="rId2289" ref="A1714"/>
    <hyperlink r:id="rId2290" ref="A1715"/>
    <hyperlink r:id="rId2291" ref="A1716"/>
    <hyperlink r:id="rId2292" ref="A1717"/>
    <hyperlink r:id="rId2293" ref="A1718"/>
    <hyperlink r:id="rId2294" ref="A1719"/>
    <hyperlink r:id="rId2295" ref="A1720"/>
    <hyperlink r:id="rId2296" ref="A1721"/>
    <hyperlink r:id="rId2297" ref="V1721"/>
    <hyperlink r:id="rId2298" ref="A1722"/>
    <hyperlink r:id="rId2299" ref="A1723"/>
    <hyperlink r:id="rId2300" ref="V1723"/>
    <hyperlink r:id="rId2301" ref="A1724"/>
    <hyperlink r:id="rId2302" ref="V1724"/>
    <hyperlink r:id="rId2303" ref="A1725"/>
    <hyperlink r:id="rId2304" ref="Q1725"/>
    <hyperlink r:id="rId2305" ref="A1726"/>
    <hyperlink r:id="rId2306" ref="A1727"/>
    <hyperlink r:id="rId2307" ref="A1728"/>
    <hyperlink r:id="rId2308" ref="A1729"/>
    <hyperlink r:id="rId2309" ref="A1730"/>
    <hyperlink r:id="rId2310" ref="A1731"/>
    <hyperlink r:id="rId2311" ref="V1731"/>
    <hyperlink r:id="rId2312" ref="A1732"/>
    <hyperlink r:id="rId2313" ref="A1733"/>
    <hyperlink r:id="rId2314" ref="A1734"/>
    <hyperlink r:id="rId2315" ref="A1735"/>
    <hyperlink r:id="rId2316" ref="V1735"/>
    <hyperlink r:id="rId2317" ref="A1736"/>
    <hyperlink r:id="rId2318" ref="A1737"/>
    <hyperlink r:id="rId2319" ref="A1738"/>
    <hyperlink r:id="rId2320" ref="A1739"/>
    <hyperlink r:id="rId2321" ref="A1740"/>
    <hyperlink r:id="rId2322" ref="A1741"/>
    <hyperlink r:id="rId2323" ref="A1742"/>
    <hyperlink r:id="rId2324" ref="A1743"/>
    <hyperlink r:id="rId2325" ref="A1744"/>
    <hyperlink r:id="rId2326" ref="A1745"/>
    <hyperlink r:id="rId2327" ref="A1746"/>
    <hyperlink r:id="rId2328" ref="A1747"/>
    <hyperlink r:id="rId2329" ref="A1748"/>
    <hyperlink r:id="rId2330" ref="A1749"/>
    <hyperlink r:id="rId2331" ref="A1750"/>
    <hyperlink r:id="rId2332" ref="A1751"/>
    <hyperlink r:id="rId2333" ref="A1752"/>
    <hyperlink r:id="rId2334" ref="A1753"/>
    <hyperlink r:id="rId2335" ref="A1754"/>
    <hyperlink r:id="rId2336" ref="A1755"/>
    <hyperlink r:id="rId2337" ref="A1756"/>
    <hyperlink r:id="rId2338" ref="A1757"/>
    <hyperlink r:id="rId2339" ref="A1758"/>
    <hyperlink r:id="rId2340" ref="A1759"/>
    <hyperlink r:id="rId2341" ref="A1760"/>
    <hyperlink r:id="rId2342" ref="A1761"/>
    <hyperlink r:id="rId2343" ref="A1762"/>
    <hyperlink r:id="rId2344" ref="A1763"/>
    <hyperlink r:id="rId2345" ref="A1764"/>
    <hyperlink r:id="rId2346" ref="A1765"/>
    <hyperlink r:id="rId2347" ref="A1766"/>
    <hyperlink r:id="rId2348" ref="A1767"/>
    <hyperlink r:id="rId2349" ref="A1768"/>
    <hyperlink r:id="rId2350" ref="A1769"/>
    <hyperlink r:id="rId2351" ref="A1770"/>
    <hyperlink r:id="rId2352" ref="A1771"/>
    <hyperlink r:id="rId2353" ref="A1772"/>
    <hyperlink r:id="rId2354" ref="A1773"/>
    <hyperlink r:id="rId2355" ref="A1774"/>
    <hyperlink r:id="rId2356" ref="A1775"/>
    <hyperlink r:id="rId2357" ref="A1776"/>
    <hyperlink r:id="rId2358" ref="A1777"/>
    <hyperlink r:id="rId2359" ref="A1778"/>
    <hyperlink r:id="rId2360" ref="V1778"/>
    <hyperlink r:id="rId2361" ref="A1779"/>
    <hyperlink r:id="rId2362" ref="A1780"/>
    <hyperlink r:id="rId2363" ref="V1780"/>
    <hyperlink r:id="rId2364" ref="A1781"/>
    <hyperlink r:id="rId2365" ref="A1782"/>
    <hyperlink r:id="rId2366" ref="A1783"/>
    <hyperlink r:id="rId2367" ref="V1783"/>
    <hyperlink r:id="rId2368" ref="A1784"/>
    <hyperlink r:id="rId2369" ref="A1785"/>
    <hyperlink r:id="rId2370" ref="Q1785"/>
    <hyperlink r:id="rId2371" ref="A1786"/>
    <hyperlink r:id="rId2372" ref="A1787"/>
    <hyperlink r:id="rId2373" ref="A1788"/>
    <hyperlink r:id="rId2374" ref="A1789"/>
    <hyperlink r:id="rId2375" ref="A1790"/>
    <hyperlink r:id="rId2376" ref="A1791"/>
    <hyperlink r:id="rId2377" ref="A1792"/>
    <hyperlink r:id="rId2378" ref="A1793"/>
    <hyperlink r:id="rId2379" ref="A1794"/>
    <hyperlink r:id="rId2380" ref="A1795"/>
    <hyperlink r:id="rId2381" ref="V1795"/>
    <hyperlink r:id="rId2382" ref="A1796"/>
    <hyperlink r:id="rId2383" ref="V1796"/>
    <hyperlink r:id="rId2384" ref="A1797"/>
    <hyperlink r:id="rId2385" ref="A1798"/>
    <hyperlink r:id="rId2386" ref="Q1798"/>
    <hyperlink r:id="rId2387" ref="V1798"/>
    <hyperlink r:id="rId2388" ref="A1799"/>
    <hyperlink r:id="rId2389" ref="V1799"/>
    <hyperlink r:id="rId2390" ref="A1800"/>
    <hyperlink r:id="rId2391" ref="A1801"/>
    <hyperlink r:id="rId2392" ref="A1802"/>
    <hyperlink r:id="rId2393" ref="A1803"/>
    <hyperlink r:id="rId2394" ref="A1804"/>
    <hyperlink r:id="rId2395" ref="A1805"/>
    <hyperlink r:id="rId2396" ref="A1806"/>
    <hyperlink r:id="rId2397" ref="A1807"/>
    <hyperlink r:id="rId2398" ref="A1808"/>
    <hyperlink r:id="rId2399" ref="A1809"/>
    <hyperlink r:id="rId2400" ref="A1810"/>
    <hyperlink r:id="rId2401" ref="A1811"/>
    <hyperlink r:id="rId2402" ref="A1812"/>
    <hyperlink r:id="rId2403" ref="A1813"/>
    <hyperlink r:id="rId2404" ref="A1814"/>
    <hyperlink r:id="rId2405" ref="V1814"/>
    <hyperlink r:id="rId2406" ref="A1815"/>
    <hyperlink r:id="rId2407" ref="A1816"/>
    <hyperlink r:id="rId2408" ref="A1817"/>
    <hyperlink r:id="rId2409" ref="A1818"/>
    <hyperlink r:id="rId2410" ref="A1819"/>
    <hyperlink r:id="rId2411" ref="Q1819"/>
    <hyperlink r:id="rId2412" ref="A1820"/>
    <hyperlink r:id="rId2413" ref="Q1820"/>
    <hyperlink r:id="rId2414" ref="V1820"/>
    <hyperlink r:id="rId2415" ref="A1821"/>
    <hyperlink r:id="rId2416" ref="A1822"/>
    <hyperlink r:id="rId2417" ref="V1822"/>
    <hyperlink r:id="rId2418" ref="A1823"/>
    <hyperlink r:id="rId2419" ref="A1824"/>
    <hyperlink r:id="rId2420" ref="V1824"/>
    <hyperlink r:id="rId2421" ref="A1825"/>
    <hyperlink r:id="rId2422" ref="A1826"/>
    <hyperlink r:id="rId2423" ref="A1827"/>
    <hyperlink r:id="rId2424" ref="A1828"/>
    <hyperlink r:id="rId2425" ref="A1829"/>
    <hyperlink r:id="rId2426" ref="A1830"/>
    <hyperlink r:id="rId2427" ref="A1831"/>
    <hyperlink r:id="rId2428" ref="A1832"/>
    <hyperlink r:id="rId2429" ref="A1833"/>
    <hyperlink r:id="rId2430" ref="A1834"/>
    <hyperlink r:id="rId2431" ref="A1835"/>
    <hyperlink r:id="rId2432" ref="V1835"/>
    <hyperlink r:id="rId2433" ref="A1836"/>
    <hyperlink r:id="rId2434" ref="V1836"/>
    <hyperlink r:id="rId2435" ref="A1837"/>
    <hyperlink r:id="rId2436" ref="A1838"/>
    <hyperlink r:id="rId2437" ref="V1838"/>
    <hyperlink r:id="rId2438" ref="A1839"/>
    <hyperlink r:id="rId2439" ref="A1840"/>
    <hyperlink r:id="rId2440" ref="A1841"/>
    <hyperlink r:id="rId2441" ref="A1842"/>
    <hyperlink r:id="rId2442" ref="A1843"/>
    <hyperlink r:id="rId2443" ref="A1844"/>
    <hyperlink r:id="rId2444" ref="A1845"/>
    <hyperlink r:id="rId2445" ref="A1846"/>
    <hyperlink r:id="rId2446" ref="A1847"/>
    <hyperlink r:id="rId2447" ref="A1848"/>
    <hyperlink r:id="rId2448" ref="A1849"/>
    <hyperlink r:id="rId2449" ref="A1850"/>
    <hyperlink r:id="rId2450" ref="V1850"/>
    <hyperlink r:id="rId2451" ref="A1851"/>
    <hyperlink r:id="rId2452" ref="Q1851"/>
    <hyperlink r:id="rId2453" ref="A1852"/>
    <hyperlink r:id="rId2454" ref="A1853"/>
    <hyperlink r:id="rId2455" ref="V1853"/>
    <hyperlink r:id="rId2456" ref="A1854"/>
    <hyperlink r:id="rId2457" ref="Q1854"/>
    <hyperlink r:id="rId2458" ref="A1855"/>
    <hyperlink r:id="rId2459" ref="A1856"/>
    <hyperlink r:id="rId2460" ref="Q1856"/>
    <hyperlink r:id="rId2461" ref="A1857"/>
    <hyperlink r:id="rId2462" ref="A1858"/>
    <hyperlink r:id="rId2463" ref="A1859"/>
    <hyperlink r:id="rId2464" ref="A1860"/>
    <hyperlink r:id="rId2465" ref="A1861"/>
    <hyperlink r:id="rId2466" ref="A1862"/>
    <hyperlink r:id="rId2467" ref="Q1862"/>
    <hyperlink r:id="rId2468" ref="A1863"/>
    <hyperlink r:id="rId2469" ref="Q1863"/>
    <hyperlink r:id="rId2470" ref="A1864"/>
    <hyperlink r:id="rId2471" ref="V1864"/>
    <hyperlink r:id="rId2472" ref="A1865"/>
    <hyperlink r:id="rId2473" ref="A1866"/>
    <hyperlink r:id="rId2474" ref="A1867"/>
    <hyperlink r:id="rId2475" ref="A1868"/>
    <hyperlink r:id="rId2476" ref="A1869"/>
    <hyperlink r:id="rId2477" ref="A1870"/>
    <hyperlink r:id="rId2478" ref="A1871"/>
    <hyperlink r:id="rId2479" ref="A1872"/>
    <hyperlink r:id="rId2480" ref="A1873"/>
    <hyperlink r:id="rId2481" ref="V1873"/>
    <hyperlink r:id="rId2482" ref="A1874"/>
    <hyperlink r:id="rId2483" ref="A1875"/>
    <hyperlink r:id="rId2484" ref="A1876"/>
    <hyperlink r:id="rId2485" ref="A1877"/>
    <hyperlink r:id="rId2486" ref="Q1877"/>
    <hyperlink r:id="rId2487" ref="V1877"/>
    <hyperlink r:id="rId2488" ref="A1878"/>
    <hyperlink r:id="rId2489" ref="A1879"/>
    <hyperlink r:id="rId2490" ref="A1880"/>
    <hyperlink r:id="rId2491" ref="V1880"/>
    <hyperlink r:id="rId2492" ref="A1881"/>
    <hyperlink r:id="rId2493" ref="A1882"/>
    <hyperlink r:id="rId2494" ref="A1883"/>
    <hyperlink r:id="rId2495" ref="A1884"/>
    <hyperlink r:id="rId2496" ref="A1885"/>
    <hyperlink r:id="rId2497" ref="A1886"/>
    <hyperlink r:id="rId2498" ref="A1887"/>
    <hyperlink r:id="rId2499" ref="A1888"/>
    <hyperlink r:id="rId2500" ref="Q1888"/>
    <hyperlink r:id="rId2501" ref="V1888"/>
    <hyperlink r:id="rId2502" ref="A1889"/>
    <hyperlink r:id="rId2503" ref="V1889"/>
    <hyperlink r:id="rId2504" ref="A1890"/>
    <hyperlink r:id="rId2505" ref="A1891"/>
    <hyperlink r:id="rId2506" ref="V1891"/>
    <hyperlink r:id="rId2507" ref="A1892"/>
    <hyperlink r:id="rId2508" ref="Q1892"/>
    <hyperlink r:id="rId2509" ref="A1893"/>
    <hyperlink r:id="rId2510" ref="Q1893"/>
    <hyperlink r:id="rId2511" ref="A1894"/>
    <hyperlink r:id="rId2512" ref="V1894"/>
    <hyperlink r:id="rId2513" ref="A1895"/>
    <hyperlink r:id="rId2514" ref="A1896"/>
    <hyperlink r:id="rId2515" ref="V1896"/>
    <hyperlink r:id="rId2516" ref="A1897"/>
    <hyperlink r:id="rId2517" ref="A1898"/>
    <hyperlink r:id="rId2518" ref="A1899"/>
    <hyperlink r:id="rId2519" location="anchor1" ref="Q1899"/>
    <hyperlink r:id="rId2520" ref="A1900"/>
    <hyperlink r:id="rId2521" ref="A1901"/>
    <hyperlink r:id="rId2522" ref="A1902"/>
    <hyperlink r:id="rId2523" ref="A1903"/>
    <hyperlink r:id="rId2524" ref="A1904"/>
    <hyperlink r:id="rId2525" ref="A1905"/>
    <hyperlink r:id="rId2526" ref="A1906"/>
    <hyperlink r:id="rId2527" ref="A1907"/>
    <hyperlink r:id="rId2528" ref="A1908"/>
    <hyperlink r:id="rId2529" ref="A1909"/>
    <hyperlink r:id="rId2530" ref="A1910"/>
    <hyperlink r:id="rId2531" ref="A1911"/>
    <hyperlink r:id="rId2532" ref="A1912"/>
    <hyperlink r:id="rId2533" ref="A1913"/>
    <hyperlink r:id="rId2534" ref="A1914"/>
    <hyperlink r:id="rId2535" ref="A1915"/>
    <hyperlink r:id="rId2536" ref="A1916"/>
    <hyperlink r:id="rId2537" ref="Q1916"/>
    <hyperlink r:id="rId2538" ref="V1916"/>
    <hyperlink r:id="rId2539" ref="A1917"/>
    <hyperlink r:id="rId2540" ref="V1917"/>
    <hyperlink r:id="rId2541" ref="A1918"/>
    <hyperlink r:id="rId2542" ref="A1919"/>
    <hyperlink r:id="rId2543" ref="A1920"/>
    <hyperlink r:id="rId2544" ref="V1920"/>
    <hyperlink r:id="rId2545" ref="A1921"/>
    <hyperlink r:id="rId2546" ref="V1921"/>
    <hyperlink r:id="rId2547" ref="A1922"/>
    <hyperlink r:id="rId2548" ref="A1923"/>
    <hyperlink r:id="rId2549" ref="A1924"/>
    <hyperlink r:id="rId2550" ref="A1925"/>
    <hyperlink r:id="rId2551" ref="A1926"/>
    <hyperlink r:id="rId2552" ref="A1927"/>
    <hyperlink r:id="rId2553" ref="A1928"/>
    <hyperlink r:id="rId2554" ref="A1929"/>
    <hyperlink r:id="rId2555" ref="F1929"/>
    <hyperlink r:id="rId2556" ref="A1930"/>
    <hyperlink r:id="rId2557" ref="A1931"/>
    <hyperlink r:id="rId2558" ref="Q1931"/>
    <hyperlink r:id="rId2559" ref="A1932"/>
    <hyperlink r:id="rId2560" ref="A1933"/>
    <hyperlink r:id="rId2561" ref="A1934"/>
    <hyperlink r:id="rId2562" ref="A1935"/>
    <hyperlink r:id="rId2563" ref="V1935"/>
    <hyperlink r:id="rId2564" ref="A1936"/>
    <hyperlink r:id="rId2565" ref="A1937"/>
    <hyperlink r:id="rId2566" ref="V1937"/>
    <hyperlink r:id="rId2567" ref="A1938"/>
    <hyperlink r:id="rId2568" ref="A1939"/>
    <hyperlink r:id="rId2569" ref="A1940"/>
    <hyperlink r:id="rId2570" ref="A1941"/>
    <hyperlink r:id="rId2571" ref="A1942"/>
    <hyperlink r:id="rId2572" ref="A1943"/>
    <hyperlink r:id="rId2573" ref="A1944"/>
    <hyperlink r:id="rId2574" ref="Q1944"/>
    <hyperlink r:id="rId2575" ref="A1945"/>
    <hyperlink r:id="rId2576" ref="A1946"/>
    <hyperlink r:id="rId2577" ref="A1947"/>
    <hyperlink r:id="rId2578" ref="A1948"/>
    <hyperlink r:id="rId2579" ref="V1948"/>
    <hyperlink r:id="rId2580" ref="A1949"/>
    <hyperlink r:id="rId2581" ref="A1950"/>
    <hyperlink r:id="rId2582" ref="Q1950"/>
    <hyperlink r:id="rId2583" ref="A1951"/>
    <hyperlink r:id="rId2584" ref="A1952"/>
    <hyperlink r:id="rId2585" ref="A1953"/>
    <hyperlink r:id="rId2586" ref="A1954"/>
    <hyperlink r:id="rId2587" ref="V1954"/>
    <hyperlink r:id="rId2588" ref="A1955"/>
    <hyperlink r:id="rId2589" ref="A1956"/>
    <hyperlink r:id="rId2590" ref="A1957"/>
    <hyperlink r:id="rId2591" ref="A1958"/>
    <hyperlink r:id="rId2592" ref="A1959"/>
    <hyperlink r:id="rId2593" ref="Q1959"/>
    <hyperlink r:id="rId2594" ref="A1960"/>
    <hyperlink r:id="rId2595" ref="A1961"/>
    <hyperlink r:id="rId2596" ref="A1962"/>
    <hyperlink r:id="rId2597" ref="F1962"/>
    <hyperlink r:id="rId2598" ref="A1963"/>
    <hyperlink r:id="rId2599" ref="A1964"/>
    <hyperlink r:id="rId2600" ref="A1965"/>
    <hyperlink r:id="rId2601" ref="Q1965"/>
    <hyperlink r:id="rId2602" ref="V1965"/>
    <hyperlink r:id="rId2603" ref="A1966"/>
    <hyperlink r:id="rId2604" ref="V1966"/>
    <hyperlink r:id="rId2605" ref="A1967"/>
    <hyperlink r:id="rId2606" ref="A1968"/>
    <hyperlink r:id="rId2607" ref="A1969"/>
    <hyperlink r:id="rId2608" ref="A1970"/>
    <hyperlink r:id="rId2609" ref="A1971"/>
    <hyperlink r:id="rId2610" ref="A1972"/>
    <hyperlink r:id="rId2611" ref="A1973"/>
    <hyperlink r:id="rId2612" ref="A1974"/>
    <hyperlink r:id="rId2613" ref="V1974"/>
    <hyperlink r:id="rId2614" ref="A1975"/>
    <hyperlink r:id="rId2615" ref="A1976"/>
    <hyperlink r:id="rId2616" ref="A1977"/>
    <hyperlink r:id="rId2617" ref="A1978"/>
    <hyperlink r:id="rId2618" ref="A1979"/>
    <hyperlink r:id="rId2619" ref="A1980"/>
    <hyperlink r:id="rId2620" ref="A1981"/>
    <hyperlink r:id="rId2621" ref="A1982"/>
    <hyperlink r:id="rId2622" ref="A1983"/>
    <hyperlink r:id="rId2623" ref="A1984"/>
    <hyperlink r:id="rId2624" ref="Q1984"/>
    <hyperlink r:id="rId2625" ref="A1985"/>
    <hyperlink r:id="rId2626" ref="V1985"/>
    <hyperlink r:id="rId2627" ref="A1986"/>
    <hyperlink r:id="rId2628" ref="A1987"/>
    <hyperlink r:id="rId2629" ref="V1987"/>
    <hyperlink r:id="rId2630" ref="A1988"/>
    <hyperlink r:id="rId2631" ref="A1989"/>
    <hyperlink r:id="rId2632" ref="A1990"/>
    <hyperlink r:id="rId2633" ref="V1990"/>
    <hyperlink r:id="rId2634" ref="A1991"/>
    <hyperlink r:id="rId2635" ref="A1992"/>
    <hyperlink r:id="rId2636" ref="A1993"/>
    <hyperlink r:id="rId2637" ref="A1994"/>
    <hyperlink r:id="rId2638" ref="Q1994"/>
    <hyperlink r:id="rId2639" ref="V1994"/>
    <hyperlink r:id="rId2640" ref="A1995"/>
    <hyperlink r:id="rId2641" ref="V1995"/>
    <hyperlink r:id="rId2642" ref="A1996"/>
    <hyperlink r:id="rId2643" ref="A1997"/>
    <hyperlink r:id="rId2644" ref="A1998"/>
    <hyperlink r:id="rId2645" ref="F1998"/>
    <hyperlink r:id="rId2646" ref="A1999"/>
    <hyperlink r:id="rId2647" ref="V1999"/>
    <hyperlink r:id="rId2648" ref="A2000"/>
    <hyperlink r:id="rId2649" ref="A2001"/>
    <hyperlink r:id="rId2650" ref="A2002"/>
    <hyperlink r:id="rId2651" ref="V2002"/>
    <hyperlink r:id="rId2652" ref="A2003"/>
    <hyperlink r:id="rId2653" ref="A2004"/>
    <hyperlink r:id="rId2654" ref="A2005"/>
    <hyperlink r:id="rId2655" ref="Q2005"/>
    <hyperlink r:id="rId2656" ref="A2006"/>
    <hyperlink r:id="rId2657" ref="A2007"/>
    <hyperlink r:id="rId2658" ref="A2008"/>
    <hyperlink r:id="rId2659" location="2" ref="Q2008"/>
    <hyperlink r:id="rId2660" ref="A2009"/>
    <hyperlink r:id="rId2661" ref="V2009"/>
    <hyperlink r:id="rId2662" ref="A2010"/>
    <hyperlink r:id="rId2663" ref="V2010"/>
    <hyperlink r:id="rId2664" ref="A2011"/>
    <hyperlink r:id="rId2665" ref="A2012"/>
    <hyperlink r:id="rId2666" ref="A2013"/>
    <hyperlink r:id="rId2667" ref="A2014"/>
    <hyperlink r:id="rId2668" ref="A2015"/>
    <hyperlink r:id="rId2669" ref="A2016"/>
    <hyperlink r:id="rId2670" ref="A2017"/>
    <hyperlink r:id="rId2671" ref="A2018"/>
    <hyperlink r:id="rId2672" ref="A2019"/>
    <hyperlink r:id="rId2673" ref="A2020"/>
    <hyperlink r:id="rId2674" ref="A2021"/>
    <hyperlink r:id="rId2675" ref="A2022"/>
    <hyperlink r:id="rId2676" ref="V2022"/>
    <hyperlink r:id="rId2677" ref="A2023"/>
    <hyperlink r:id="rId2678" ref="A2024"/>
    <hyperlink r:id="rId2679" ref="A2025"/>
    <hyperlink r:id="rId2680" ref="A2026"/>
    <hyperlink r:id="rId2681" ref="F2026"/>
    <hyperlink r:id="rId2682" ref="A2027"/>
    <hyperlink r:id="rId2683" ref="A2028"/>
    <hyperlink r:id="rId2684" ref="Q2028"/>
    <hyperlink r:id="rId2685" ref="V2028"/>
    <hyperlink r:id="rId2686" ref="A2029"/>
    <hyperlink r:id="rId2687" ref="Q2029"/>
    <hyperlink r:id="rId2688" ref="A2030"/>
    <hyperlink r:id="rId2689" ref="A2031"/>
    <hyperlink r:id="rId2690" ref="V2031"/>
    <hyperlink r:id="rId2691" ref="A2032"/>
    <hyperlink r:id="rId2692" ref="V2032"/>
    <hyperlink r:id="rId2693" ref="A2033"/>
    <hyperlink r:id="rId2694" ref="V2033"/>
    <hyperlink r:id="rId2695" ref="A2034"/>
    <hyperlink r:id="rId2696" ref="A2035"/>
    <hyperlink r:id="rId2697" ref="Q2035"/>
    <hyperlink r:id="rId2698" ref="V2035"/>
    <hyperlink r:id="rId2699" ref="A2036"/>
    <hyperlink r:id="rId2700" ref="A2037"/>
    <hyperlink r:id="rId2701" ref="Q2037"/>
    <hyperlink r:id="rId2702" ref="A2038"/>
    <hyperlink r:id="rId2703" ref="A2039"/>
    <hyperlink r:id="rId2704" ref="A2040"/>
    <hyperlink r:id="rId2705" ref="A2041"/>
    <hyperlink r:id="rId2706" ref="Q2041"/>
    <hyperlink r:id="rId2707" ref="V2041"/>
    <hyperlink r:id="rId2708" ref="A2042"/>
    <hyperlink r:id="rId2709" ref="A2043"/>
    <hyperlink r:id="rId2710" ref="A2044"/>
    <hyperlink r:id="rId2711" ref="A2045"/>
    <hyperlink r:id="rId2712" ref="Q2045"/>
    <hyperlink r:id="rId2713" ref="A2046"/>
    <hyperlink r:id="rId2714" ref="A2047"/>
    <hyperlink r:id="rId2715" ref="A2048"/>
    <hyperlink r:id="rId2716" ref="A2049"/>
    <hyperlink r:id="rId2717" ref="A2050"/>
    <hyperlink r:id="rId2718" ref="A2051"/>
    <hyperlink r:id="rId2719" ref="A2052"/>
    <hyperlink r:id="rId2720" ref="A2053"/>
    <hyperlink r:id="rId2721" ref="A2054"/>
    <hyperlink r:id="rId2722" ref="A2055"/>
    <hyperlink r:id="rId2723" location="anchor2" ref="Q2055"/>
    <hyperlink r:id="rId2724" ref="A2056"/>
    <hyperlink r:id="rId2725" ref="V2056"/>
    <hyperlink r:id="rId2726" ref="A2057"/>
    <hyperlink r:id="rId2727" ref="A2058"/>
    <hyperlink r:id="rId2728" ref="A2059"/>
    <hyperlink r:id="rId2729" ref="A2060"/>
    <hyperlink r:id="rId2730" ref="A2061"/>
    <hyperlink r:id="rId2731" ref="A2062"/>
    <hyperlink r:id="rId2732" ref="A2063"/>
    <hyperlink r:id="rId2733" ref="A2064"/>
    <hyperlink r:id="rId2734" ref="A2065"/>
    <hyperlink r:id="rId2735" ref="A2066"/>
    <hyperlink r:id="rId2736" ref="A2067"/>
    <hyperlink r:id="rId2737" ref="A2068"/>
    <hyperlink r:id="rId2738" ref="A2069"/>
    <hyperlink r:id="rId2739" ref="A2070"/>
    <hyperlink r:id="rId2740" ref="Q2070"/>
    <hyperlink r:id="rId2741" ref="A2071"/>
    <hyperlink r:id="rId2742" ref="A2072"/>
    <hyperlink r:id="rId2743" ref="V2072"/>
    <hyperlink r:id="rId2744" ref="A2073"/>
    <hyperlink r:id="rId2745" ref="A2074"/>
    <hyperlink r:id="rId2746" ref="A2075"/>
    <hyperlink r:id="rId2747" ref="V2075"/>
    <hyperlink r:id="rId2748" ref="A2076"/>
    <hyperlink r:id="rId2749" ref="A2077"/>
    <hyperlink r:id="rId2750" ref="A2078"/>
    <hyperlink r:id="rId2751" ref="Q2078"/>
    <hyperlink r:id="rId2752" ref="A2079"/>
    <hyperlink r:id="rId2753" ref="A2080"/>
    <hyperlink r:id="rId2754" ref="Q2080"/>
    <hyperlink r:id="rId2755" ref="A2081"/>
    <hyperlink r:id="rId2756" ref="V2081"/>
    <hyperlink r:id="rId2757" ref="A2082"/>
    <hyperlink r:id="rId2758" ref="Q2082"/>
    <hyperlink r:id="rId2759" ref="A2083"/>
    <hyperlink r:id="rId2760" ref="A2084"/>
    <hyperlink r:id="rId2761" ref="A2085"/>
    <hyperlink r:id="rId2762" ref="A2086"/>
    <hyperlink r:id="rId2763" ref="A2087"/>
    <hyperlink r:id="rId2764" ref="A2088"/>
    <hyperlink r:id="rId2765" ref="A2089"/>
    <hyperlink r:id="rId2766" ref="A2090"/>
    <hyperlink r:id="rId2767" ref="A2091"/>
    <hyperlink r:id="rId2768" ref="A2092"/>
    <hyperlink r:id="rId2769" ref="V2092"/>
    <hyperlink r:id="rId2770" ref="A2093"/>
    <hyperlink r:id="rId2771" ref="A2094"/>
    <hyperlink r:id="rId2772" ref="A2095"/>
    <hyperlink r:id="rId2773" ref="A2096"/>
    <hyperlink r:id="rId2774" ref="A2097"/>
    <hyperlink r:id="rId2775" ref="V2097"/>
    <hyperlink r:id="rId2776" ref="A2098"/>
    <hyperlink r:id="rId2777" ref="A2099"/>
    <hyperlink r:id="rId2778" ref="A2100"/>
    <hyperlink r:id="rId2779" ref="A2101"/>
    <hyperlink r:id="rId2780" ref="A2102"/>
    <hyperlink r:id="rId2781" ref="A2103"/>
    <hyperlink r:id="rId2782" ref="A2104"/>
    <hyperlink r:id="rId2783" ref="A2105"/>
    <hyperlink r:id="rId2784" ref="A2106"/>
    <hyperlink r:id="rId2785" ref="A2107"/>
    <hyperlink r:id="rId2786" ref="A2108"/>
    <hyperlink r:id="rId2787" ref="A2109"/>
    <hyperlink r:id="rId2788" ref="V2109"/>
    <hyperlink r:id="rId2789" ref="A2110"/>
    <hyperlink r:id="rId2790" ref="A2111"/>
    <hyperlink r:id="rId2791" ref="V2111"/>
    <hyperlink r:id="rId2792" ref="A2112"/>
    <hyperlink r:id="rId2793" ref="A2113"/>
    <hyperlink r:id="rId2794" ref="A2114"/>
    <hyperlink r:id="rId2795" ref="A2115"/>
    <hyperlink r:id="rId2796" ref="A2116"/>
    <hyperlink r:id="rId2797" ref="A2117"/>
    <hyperlink r:id="rId2798" ref="A2118"/>
    <hyperlink r:id="rId2799" ref="A2119"/>
    <hyperlink r:id="rId2800" ref="A2120"/>
    <hyperlink r:id="rId2801" ref="A2121"/>
    <hyperlink r:id="rId2802" ref="Q2121"/>
    <hyperlink r:id="rId2803" ref="V2121"/>
    <hyperlink r:id="rId2804" ref="A2122"/>
    <hyperlink r:id="rId2805" ref="A2123"/>
    <hyperlink r:id="rId2806" ref="F2123"/>
    <hyperlink r:id="rId2807" ref="A2124"/>
    <hyperlink r:id="rId2808" ref="A2125"/>
    <hyperlink r:id="rId2809" ref="Q2125"/>
    <hyperlink r:id="rId2810" ref="A2126"/>
    <hyperlink r:id="rId2811" ref="A2127"/>
    <hyperlink r:id="rId2812" ref="A2128"/>
    <hyperlink r:id="rId2813" ref="A2129"/>
    <hyperlink r:id="rId2814" ref="V2129"/>
    <hyperlink r:id="rId2815" ref="A2130"/>
    <hyperlink r:id="rId2816" ref="A2131"/>
    <hyperlink r:id="rId2817" ref="Q2131"/>
    <hyperlink r:id="rId2818" ref="A2132"/>
    <hyperlink r:id="rId2819" ref="Q2132"/>
    <hyperlink r:id="rId2820" ref="V2132"/>
    <hyperlink r:id="rId2821" ref="A2133"/>
    <hyperlink r:id="rId2822" ref="V2133"/>
    <hyperlink r:id="rId2823" ref="A2134"/>
    <hyperlink r:id="rId2824" ref="A2135"/>
    <hyperlink r:id="rId2825" ref="V2135"/>
    <hyperlink r:id="rId2826" ref="A2136"/>
    <hyperlink r:id="rId2827" ref="A2137"/>
    <hyperlink r:id="rId2828" ref="A2138"/>
    <hyperlink r:id="rId2829" ref="A2139"/>
    <hyperlink r:id="rId2830" location="anchor1" ref="Q2139"/>
    <hyperlink r:id="rId2831" ref="A2140"/>
    <hyperlink r:id="rId2832" ref="A2141"/>
    <hyperlink r:id="rId2833" ref="A2142"/>
    <hyperlink r:id="rId2834" ref="A2143"/>
    <hyperlink r:id="rId2835" ref="A2144"/>
    <hyperlink r:id="rId2836" ref="A2145"/>
    <hyperlink r:id="rId2837" location="anchor1" ref="Q2145"/>
    <hyperlink r:id="rId2838" ref="A2146"/>
    <hyperlink r:id="rId2839" ref="V2146"/>
    <hyperlink r:id="rId2840" ref="A2147"/>
    <hyperlink r:id="rId2841" ref="V2147"/>
    <hyperlink r:id="rId2842" ref="A2148"/>
    <hyperlink r:id="rId2843" ref="A2149"/>
    <hyperlink r:id="rId2844" ref="V2149"/>
    <hyperlink r:id="rId2845" ref="A2150"/>
    <hyperlink r:id="rId2846" ref="V2150"/>
    <hyperlink r:id="rId2847" ref="A2151"/>
    <hyperlink r:id="rId2848" location="anchor1" ref="Q2151"/>
    <hyperlink r:id="rId2849" ref="A2152"/>
    <hyperlink r:id="rId2850" ref="A2153"/>
    <hyperlink r:id="rId2851" ref="V2153"/>
    <hyperlink r:id="rId2852" ref="A2154"/>
    <hyperlink r:id="rId2853" ref="V2154"/>
    <hyperlink r:id="rId2854" ref="A2155"/>
    <hyperlink r:id="rId2855" ref="A2156"/>
    <hyperlink r:id="rId2856" ref="A2157"/>
    <hyperlink r:id="rId2857" ref="V2157"/>
    <hyperlink r:id="rId2858" ref="A2158"/>
    <hyperlink r:id="rId2859" ref="A2159"/>
    <hyperlink r:id="rId2860" ref="V2159"/>
    <hyperlink r:id="rId2861" ref="A2160"/>
    <hyperlink r:id="rId2862" ref="A2161"/>
    <hyperlink r:id="rId2863" ref="A2162"/>
    <hyperlink r:id="rId2864" ref="A2163"/>
    <hyperlink r:id="rId2865" ref="A2164"/>
    <hyperlink r:id="rId2866" ref="V2164"/>
    <hyperlink r:id="rId2867" ref="A2165"/>
    <hyperlink r:id="rId2868" ref="A2166"/>
    <hyperlink r:id="rId2869" ref="A2167"/>
    <hyperlink r:id="rId2870" ref="A2168"/>
    <hyperlink r:id="rId2871" ref="F2168"/>
    <hyperlink r:id="rId2872" ref="A2169"/>
    <hyperlink r:id="rId2873" ref="A2170"/>
    <hyperlink r:id="rId2874" ref="A2171"/>
    <hyperlink r:id="rId2875" ref="A2172"/>
    <hyperlink r:id="rId2876" ref="A2173"/>
    <hyperlink r:id="rId2877" ref="A2174"/>
    <hyperlink r:id="rId2878" ref="A2175"/>
    <hyperlink r:id="rId2879" ref="V2175"/>
    <hyperlink r:id="rId2880" ref="A2176"/>
    <hyperlink r:id="rId2881" ref="V2176"/>
    <hyperlink r:id="rId2882" ref="A2177"/>
    <hyperlink r:id="rId2883" ref="A2178"/>
    <hyperlink r:id="rId2884" ref="A2179"/>
    <hyperlink r:id="rId2885" ref="V2179"/>
    <hyperlink r:id="rId2886" ref="A2180"/>
    <hyperlink r:id="rId2887" ref="A2181"/>
    <hyperlink r:id="rId2888" ref="A2182"/>
    <hyperlink r:id="rId2889" ref="V2182"/>
    <hyperlink r:id="rId2890" ref="A2183"/>
    <hyperlink r:id="rId2891" ref="A2184"/>
    <hyperlink r:id="rId2892" ref="V2184"/>
    <hyperlink r:id="rId2893" ref="A2185"/>
    <hyperlink r:id="rId2894" ref="A2186"/>
    <hyperlink r:id="rId2895" ref="A2187"/>
    <hyperlink r:id="rId2896" ref="A2188"/>
    <hyperlink r:id="rId2897" ref="A2189"/>
    <hyperlink r:id="rId2898" ref="A2190"/>
    <hyperlink r:id="rId2899" ref="A2191"/>
    <hyperlink r:id="rId2900" ref="A2192"/>
    <hyperlink r:id="rId2901" ref="A2193"/>
    <hyperlink r:id="rId2902" ref="V2193"/>
    <hyperlink r:id="rId2903" ref="A2194"/>
    <hyperlink r:id="rId2904" ref="A2195"/>
    <hyperlink r:id="rId2905" ref="A2196"/>
    <hyperlink r:id="rId2906" ref="A2197"/>
    <hyperlink r:id="rId2907" ref="A2198"/>
    <hyperlink r:id="rId2908" ref="A2199"/>
    <hyperlink r:id="rId2909" ref="A2200"/>
    <hyperlink r:id="rId2910" ref="A2201"/>
    <hyperlink r:id="rId2911" ref="V2201"/>
    <hyperlink r:id="rId2912" ref="A2202"/>
    <hyperlink r:id="rId2913" ref="A2203"/>
    <hyperlink r:id="rId2914" ref="A2204"/>
    <hyperlink r:id="rId2915" ref="A2205"/>
    <hyperlink r:id="rId2916" ref="A2206"/>
    <hyperlink r:id="rId2917" ref="V2206"/>
    <hyperlink r:id="rId2918" ref="A2207"/>
    <hyperlink r:id="rId2919" ref="Q2207"/>
    <hyperlink r:id="rId2920" ref="V2207"/>
    <hyperlink r:id="rId2921" ref="A2208"/>
    <hyperlink r:id="rId2922" ref="A2209"/>
    <hyperlink r:id="rId2923" ref="A2210"/>
    <hyperlink r:id="rId2924" ref="A2211"/>
    <hyperlink r:id="rId2925" ref="Q2211"/>
    <hyperlink r:id="rId2926" ref="A2212"/>
    <hyperlink r:id="rId2927" ref="V2212"/>
    <hyperlink r:id="rId2928" ref="A2213"/>
    <hyperlink r:id="rId2929" ref="A2214"/>
    <hyperlink r:id="rId2930" ref="A2215"/>
    <hyperlink r:id="rId2931" ref="V2215"/>
    <hyperlink r:id="rId2932" ref="A2216"/>
    <hyperlink r:id="rId2933" ref="A2217"/>
    <hyperlink r:id="rId2934" ref="A2218"/>
    <hyperlink r:id="rId2935" ref="A2219"/>
    <hyperlink r:id="rId2936" ref="A2220"/>
    <hyperlink r:id="rId2937" ref="A2221"/>
    <hyperlink r:id="rId2938" ref="A2222"/>
    <hyperlink r:id="rId2939" ref="A2223"/>
    <hyperlink r:id="rId2940" ref="A2224"/>
    <hyperlink r:id="rId2941" ref="A2225"/>
    <hyperlink r:id="rId2942" ref="A2226"/>
    <hyperlink r:id="rId2943" ref="A2227"/>
    <hyperlink r:id="rId2944" ref="A2228"/>
    <hyperlink r:id="rId2945" ref="A2229"/>
    <hyperlink r:id="rId2946" ref="A2230"/>
    <hyperlink r:id="rId2947" ref="A2231"/>
    <hyperlink r:id="rId2948" ref="V2231"/>
    <hyperlink r:id="rId2949" ref="A2232"/>
    <hyperlink r:id="rId2950" ref="A2233"/>
    <hyperlink r:id="rId2951" ref="V2233"/>
    <hyperlink r:id="rId2952" ref="A2234"/>
    <hyperlink r:id="rId2953" ref="A2235"/>
    <hyperlink r:id="rId2954" ref="A2236"/>
    <hyperlink r:id="rId2955" ref="A2237"/>
    <hyperlink r:id="rId2956" ref="A2238"/>
    <hyperlink r:id="rId2957" ref="A2239"/>
    <hyperlink r:id="rId2958" ref="V2239"/>
    <hyperlink r:id="rId2959" ref="A2240"/>
    <hyperlink r:id="rId2960" ref="A2241"/>
    <hyperlink r:id="rId2961" ref="A2242"/>
    <hyperlink r:id="rId2962" ref="A2243"/>
    <hyperlink r:id="rId2963" ref="A2244"/>
    <hyperlink r:id="rId2964" ref="V2244"/>
    <hyperlink r:id="rId2965" ref="A2245"/>
    <hyperlink r:id="rId2966" ref="A2246"/>
    <hyperlink r:id="rId2967" ref="A2247"/>
    <hyperlink r:id="rId2968" ref="V2247"/>
    <hyperlink r:id="rId2969" ref="A2248"/>
    <hyperlink r:id="rId2970" ref="V2248"/>
    <hyperlink r:id="rId2971" ref="A2249"/>
    <hyperlink r:id="rId2972" ref="V2249"/>
    <hyperlink r:id="rId2973" ref="A2250"/>
    <hyperlink r:id="rId2974" ref="A2251"/>
    <hyperlink r:id="rId2975" ref="V2251"/>
    <hyperlink r:id="rId2976" ref="A2252"/>
    <hyperlink r:id="rId2977" ref="A2253"/>
    <hyperlink r:id="rId2978" ref="A2254"/>
    <hyperlink r:id="rId2979" location="2" ref="Q2254"/>
    <hyperlink r:id="rId2980" ref="A2255"/>
    <hyperlink r:id="rId2981" ref="A2256"/>
    <hyperlink r:id="rId2982" ref="Q2256"/>
    <hyperlink r:id="rId2983" ref="V2256"/>
    <hyperlink r:id="rId2984" ref="A2257"/>
    <hyperlink r:id="rId2985" ref="A2258"/>
    <hyperlink r:id="rId2986" ref="A2259"/>
    <hyperlink r:id="rId2987" ref="A2260"/>
    <hyperlink r:id="rId2988" ref="A2261"/>
    <hyperlink r:id="rId2989" ref="A2262"/>
    <hyperlink r:id="rId2990" ref="A2263"/>
    <hyperlink r:id="rId2991" ref="V2263"/>
    <hyperlink r:id="rId2992" ref="A2264"/>
    <hyperlink r:id="rId2993" ref="A2265"/>
    <hyperlink r:id="rId2994" ref="A2266"/>
    <hyperlink r:id="rId2995" ref="A2267"/>
    <hyperlink r:id="rId2996" ref="A2268"/>
    <hyperlink r:id="rId2997" ref="A2269"/>
    <hyperlink r:id="rId2998" ref="V2269"/>
    <hyperlink r:id="rId2999" ref="A2270"/>
    <hyperlink r:id="rId3000" ref="V2270"/>
    <hyperlink r:id="rId3001" ref="A2271"/>
    <hyperlink r:id="rId3002" ref="A2272"/>
    <hyperlink r:id="rId3003" ref="A2273"/>
    <hyperlink r:id="rId3004" ref="A2274"/>
    <hyperlink r:id="rId3005" ref="V2274"/>
    <hyperlink r:id="rId3006" ref="A2275"/>
    <hyperlink r:id="rId3007" ref="A2276"/>
    <hyperlink r:id="rId3008" ref="V2276"/>
    <hyperlink r:id="rId3009" ref="A2277"/>
    <hyperlink r:id="rId3010" ref="V2277"/>
    <hyperlink r:id="rId3011" ref="A2278"/>
    <hyperlink r:id="rId3012" ref="Q2278"/>
    <hyperlink r:id="rId3013" ref="A2279"/>
    <hyperlink r:id="rId3014" ref="A2280"/>
    <hyperlink r:id="rId3015" ref="A2281"/>
    <hyperlink r:id="rId3016" ref="A2282"/>
    <hyperlink r:id="rId3017" ref="A2283"/>
    <hyperlink r:id="rId3018" ref="A2284"/>
    <hyperlink r:id="rId3019" ref="A2285"/>
    <hyperlink r:id="rId3020" ref="A2286"/>
    <hyperlink r:id="rId3021" ref="A2287"/>
    <hyperlink r:id="rId3022" ref="A2288"/>
    <hyperlink r:id="rId3023" ref="A2289"/>
    <hyperlink r:id="rId3024" ref="A2290"/>
    <hyperlink r:id="rId3025" ref="V2290"/>
    <hyperlink r:id="rId3026" ref="A2291"/>
    <hyperlink r:id="rId3027" ref="A2292"/>
    <hyperlink r:id="rId3028" ref="A2293"/>
    <hyperlink r:id="rId3029" ref="A2294"/>
    <hyperlink r:id="rId3030" ref="A2295"/>
    <hyperlink r:id="rId3031" ref="A2296"/>
    <hyperlink r:id="rId3032" location="anchor2" ref="Q2296"/>
    <hyperlink r:id="rId3033" ref="A2297"/>
    <hyperlink r:id="rId3034" ref="A2298"/>
    <hyperlink r:id="rId3035" ref="Q2298"/>
    <hyperlink r:id="rId3036" ref="A2299"/>
    <hyperlink r:id="rId3037" ref="A2300"/>
    <hyperlink r:id="rId3038" ref="A2301"/>
    <hyperlink r:id="rId3039" ref="A2302"/>
    <hyperlink r:id="rId3040" ref="A2303"/>
    <hyperlink r:id="rId3041" ref="A2304"/>
    <hyperlink r:id="rId3042" ref="A2305"/>
    <hyperlink r:id="rId3043" ref="Q2305"/>
    <hyperlink r:id="rId3044" ref="A2306"/>
    <hyperlink r:id="rId3045" ref="A2307"/>
    <hyperlink r:id="rId3046" ref="A2308"/>
    <hyperlink r:id="rId3047" ref="A2309"/>
    <hyperlink r:id="rId3048" ref="A2310"/>
    <hyperlink r:id="rId3049" ref="A2311"/>
    <hyperlink r:id="rId3050" ref="A2312"/>
    <hyperlink r:id="rId3051" ref="V2312"/>
    <hyperlink r:id="rId3052" ref="A2313"/>
    <hyperlink r:id="rId3053" location="parthieshwara" ref="Q2313"/>
    <hyperlink r:id="rId3054" ref="A2314"/>
    <hyperlink r:id="rId3055" ref="A2315"/>
    <hyperlink r:id="rId3056" ref="A2316"/>
    <hyperlink r:id="rId3057" ref="A2317"/>
    <hyperlink r:id="rId3058" ref="A2318"/>
    <hyperlink r:id="rId3059" ref="A2319"/>
    <hyperlink r:id="rId3060" ref="A2320"/>
    <hyperlink r:id="rId3061" ref="V2320"/>
    <hyperlink r:id="rId3062" ref="A2321"/>
    <hyperlink r:id="rId3063" ref="A2322"/>
    <hyperlink r:id="rId3064" ref="A2323"/>
    <hyperlink r:id="rId3065" ref="A2324"/>
    <hyperlink r:id="rId3066" ref="V2324"/>
    <hyperlink r:id="rId3067" ref="A2325"/>
    <hyperlink r:id="rId3068" ref="V2325"/>
    <hyperlink r:id="rId3069" ref="A2326"/>
    <hyperlink r:id="rId3070" ref="A2327"/>
    <hyperlink r:id="rId3071" ref="A2328"/>
    <hyperlink r:id="rId3072" ref="A2329"/>
    <hyperlink r:id="rId3073" ref="A2330"/>
    <hyperlink r:id="rId3074" ref="V2330"/>
    <hyperlink r:id="rId3075" ref="A2331"/>
    <hyperlink r:id="rId3076" ref="V2331"/>
    <hyperlink r:id="rId3077" ref="A2332"/>
    <hyperlink r:id="rId3078" ref="A2333"/>
    <hyperlink r:id="rId3079" ref="A2334"/>
    <hyperlink r:id="rId3080" ref="Q2334"/>
    <hyperlink r:id="rId3081" ref="V2334"/>
    <hyperlink r:id="rId3082" ref="A2335"/>
    <hyperlink r:id="rId3083" ref="V2335"/>
    <hyperlink r:id="rId3084" ref="A2336"/>
    <hyperlink r:id="rId3085" ref="A2337"/>
    <hyperlink r:id="rId3086" ref="A2338"/>
    <hyperlink r:id="rId3087" ref="V2338"/>
    <hyperlink r:id="rId3088" ref="A2339"/>
    <hyperlink r:id="rId3089" ref="A2340"/>
    <hyperlink r:id="rId3090" ref="A2341"/>
    <hyperlink r:id="rId3091" ref="Q2341"/>
    <hyperlink r:id="rId3092" ref="V2341"/>
    <hyperlink r:id="rId3093" ref="A2342"/>
    <hyperlink r:id="rId3094" ref="V2342"/>
    <hyperlink r:id="rId3095" ref="A2343"/>
    <hyperlink r:id="rId3096" ref="A2344"/>
    <hyperlink r:id="rId3097" ref="A2345"/>
    <hyperlink r:id="rId3098" ref="A2346"/>
    <hyperlink r:id="rId3099" ref="Q2346"/>
    <hyperlink r:id="rId3100" ref="V2346"/>
    <hyperlink r:id="rId3101" ref="A2347"/>
    <hyperlink r:id="rId3102" ref="A2348"/>
    <hyperlink r:id="rId3103" ref="A2349"/>
    <hyperlink r:id="rId3104" ref="A2350"/>
    <hyperlink r:id="rId3105" ref="A2351"/>
    <hyperlink r:id="rId3106" ref="A2352"/>
    <hyperlink r:id="rId3107" ref="A2353"/>
    <hyperlink r:id="rId3108" ref="V2353"/>
    <hyperlink r:id="rId3109" ref="A2354"/>
    <hyperlink r:id="rId3110" ref="A2355"/>
    <hyperlink r:id="rId3111" ref="A2356"/>
    <hyperlink r:id="rId3112" ref="V2356"/>
    <hyperlink r:id="rId3113" ref="A2357"/>
    <hyperlink r:id="rId3114" ref="A2358"/>
    <hyperlink r:id="rId3115" ref="A2359"/>
    <hyperlink r:id="rId3116" ref="A2360"/>
    <hyperlink r:id="rId3117" ref="A2361"/>
    <hyperlink r:id="rId3118" ref="A2362"/>
    <hyperlink r:id="rId3119" ref="A2363"/>
    <hyperlink r:id="rId3120" ref="V2363"/>
    <hyperlink r:id="rId3121" ref="A2364"/>
    <hyperlink r:id="rId3122" ref="A2365"/>
    <hyperlink r:id="rId3123" ref="A2366"/>
    <hyperlink r:id="rId3124" ref="A2367"/>
    <hyperlink r:id="rId3125" ref="A2368"/>
    <hyperlink r:id="rId3126" ref="A2369"/>
    <hyperlink r:id="rId3127" ref="A2370"/>
    <hyperlink r:id="rId3128" ref="A2371"/>
    <hyperlink r:id="rId3129" ref="A2372"/>
    <hyperlink r:id="rId3130" ref="A2373"/>
    <hyperlink r:id="rId3131" ref="A2374"/>
    <hyperlink r:id="rId3132" ref="A2375"/>
    <hyperlink r:id="rId3133" ref="Q2375"/>
    <hyperlink r:id="rId3134" ref="A2376"/>
    <hyperlink r:id="rId3135" ref="A2377"/>
    <hyperlink r:id="rId3136" ref="A2378"/>
    <hyperlink r:id="rId3137" ref="A2379"/>
    <hyperlink r:id="rId3138" ref="V2379"/>
    <hyperlink r:id="rId3139" ref="A2380"/>
    <hyperlink r:id="rId3140" ref="A2381"/>
    <hyperlink r:id="rId3141" ref="A2382"/>
    <hyperlink r:id="rId3142" ref="V2382"/>
    <hyperlink r:id="rId3143" ref="A2383"/>
    <hyperlink r:id="rId3144" ref="Q2383"/>
    <hyperlink r:id="rId3145" ref="A2384"/>
    <hyperlink r:id="rId3146" ref="A2385"/>
    <hyperlink r:id="rId3147" ref="V2385"/>
    <hyperlink r:id="rId3148" ref="A2386"/>
    <hyperlink r:id="rId3149" ref="V2386"/>
    <hyperlink r:id="rId3150" ref="A2387"/>
    <hyperlink r:id="rId3151" ref="Q2387"/>
    <hyperlink r:id="rId3152" ref="A2388"/>
    <hyperlink r:id="rId3153" ref="A2389"/>
    <hyperlink r:id="rId3154" ref="A2390"/>
    <hyperlink r:id="rId3155" ref="A2391"/>
    <hyperlink r:id="rId3156" ref="V2391"/>
    <hyperlink r:id="rId3157" ref="A2392"/>
    <hyperlink r:id="rId3158" ref="A2393"/>
    <hyperlink r:id="rId3159" ref="A2394"/>
    <hyperlink r:id="rId3160" ref="V2394"/>
    <hyperlink r:id="rId3161" ref="A2395"/>
    <hyperlink r:id="rId3162" ref="Q2395"/>
    <hyperlink r:id="rId3163" ref="A2396"/>
    <hyperlink r:id="rId3164" ref="Q2396"/>
    <hyperlink r:id="rId3165" ref="A2397"/>
    <hyperlink r:id="rId3166" ref="A2398"/>
    <hyperlink r:id="rId3167" ref="A2399"/>
    <hyperlink r:id="rId3168" ref="A2400"/>
    <hyperlink r:id="rId3169" ref="Q2400"/>
    <hyperlink r:id="rId3170" ref="A2401"/>
    <hyperlink r:id="rId3171" ref="Q2401"/>
    <hyperlink r:id="rId3172" ref="A2402"/>
    <hyperlink r:id="rId3173" ref="A2403"/>
    <hyperlink r:id="rId3174" ref="A2404"/>
    <hyperlink r:id="rId3175" ref="A2405"/>
    <hyperlink r:id="rId3176" ref="A2406"/>
    <hyperlink r:id="rId3177" ref="A2407"/>
    <hyperlink r:id="rId3178" ref="A2408"/>
    <hyperlink r:id="rId3179" ref="Q2408"/>
    <hyperlink r:id="rId3180" ref="A2409"/>
    <hyperlink r:id="rId3181" ref="V2409"/>
    <hyperlink r:id="rId3182" ref="A2410"/>
    <hyperlink r:id="rId3183" ref="A2411"/>
    <hyperlink r:id="rId3184" ref="A2412"/>
    <hyperlink r:id="rId3185" ref="A2413"/>
    <hyperlink r:id="rId3186" ref="A2414"/>
    <hyperlink r:id="rId3187" ref="A2415"/>
    <hyperlink r:id="rId3188" ref="A2416"/>
    <hyperlink r:id="rId3189" ref="A2417"/>
    <hyperlink r:id="rId3190" location="punyanam" ref="Q2417"/>
    <hyperlink r:id="rId3191" ref="A2418"/>
    <hyperlink r:id="rId3192" ref="A2419"/>
    <hyperlink r:id="rId3193" ref="V2419"/>
    <hyperlink r:id="rId3194" ref="A2420"/>
    <hyperlink r:id="rId3195" ref="V2420"/>
    <hyperlink r:id="rId3196" ref="A2421"/>
    <hyperlink r:id="rId3197" ref="A2422"/>
    <hyperlink r:id="rId3198" ref="A2423"/>
    <hyperlink r:id="rId3199" ref="A2424"/>
    <hyperlink r:id="rId3200" ref="A2425"/>
    <hyperlink r:id="rId3201" ref="V2425"/>
    <hyperlink r:id="rId3202" ref="A2426"/>
    <hyperlink r:id="rId3203" ref="A2427"/>
    <hyperlink r:id="rId3204" ref="A2428"/>
    <hyperlink r:id="rId3205" ref="Q2428"/>
    <hyperlink r:id="rId3206" ref="V2428"/>
    <hyperlink r:id="rId3207" ref="A2429"/>
    <hyperlink r:id="rId3208" ref="A2430"/>
    <hyperlink r:id="rId3209" ref="F2430"/>
    <hyperlink r:id="rId3210" ref="A2431"/>
    <hyperlink r:id="rId3211" ref="Q2431"/>
    <hyperlink r:id="rId3212" ref="A2432"/>
    <hyperlink r:id="rId3213" ref="A2433"/>
    <hyperlink r:id="rId3214" ref="Q2433"/>
    <hyperlink r:id="rId3215" ref="V2433"/>
    <hyperlink r:id="rId3216" ref="A2434"/>
    <hyperlink r:id="rId3217" ref="Q2434"/>
    <hyperlink r:id="rId3218" ref="A2435"/>
    <hyperlink r:id="rId3219" ref="Q2435"/>
    <hyperlink r:id="rId3220" ref="A2436"/>
    <hyperlink r:id="rId3221" ref="A2437"/>
    <hyperlink r:id="rId3222" ref="A2438"/>
    <hyperlink r:id="rId3223" ref="A2439"/>
    <hyperlink r:id="rId3224" ref="A2440"/>
    <hyperlink r:id="rId3225" ref="A2441"/>
    <hyperlink r:id="rId3226" ref="A2442"/>
    <hyperlink r:id="rId3227" ref="A2443"/>
    <hyperlink r:id="rId3228" ref="A2444"/>
    <hyperlink r:id="rId3229" ref="Q2444"/>
    <hyperlink r:id="rId3230" ref="A2445"/>
    <hyperlink r:id="rId3231" ref="A2446"/>
    <hyperlink r:id="rId3232" ref="A2447"/>
    <hyperlink r:id="rId3233" ref="A2448"/>
    <hyperlink r:id="rId3234" ref="Q2448"/>
    <hyperlink r:id="rId3235" ref="A2449"/>
    <hyperlink r:id="rId3236" ref="A2450"/>
    <hyperlink r:id="rId3237" ref="A2451"/>
    <hyperlink r:id="rId3238" ref="Q2451"/>
    <hyperlink r:id="rId3239" ref="A2452"/>
    <hyperlink r:id="rId3240" ref="V2452"/>
    <hyperlink r:id="rId3241" ref="A2453"/>
    <hyperlink r:id="rId3242" ref="A2454"/>
    <hyperlink r:id="rId3243" ref="Q2454"/>
    <hyperlink r:id="rId3244" ref="V2454"/>
    <hyperlink r:id="rId3245" ref="A2455"/>
    <hyperlink r:id="rId3246" ref="A2456"/>
    <hyperlink r:id="rId3247" ref="A2457"/>
    <hyperlink r:id="rId3248" ref="A2458"/>
    <hyperlink r:id="rId3249" ref="A2459"/>
    <hyperlink r:id="rId3250" ref="A2460"/>
    <hyperlink r:id="rId3251" ref="A2461"/>
    <hyperlink r:id="rId3252" ref="A2462"/>
    <hyperlink r:id="rId3253" ref="A2463"/>
    <hyperlink r:id="rId3254" ref="A2464"/>
    <hyperlink r:id="rId3255" ref="A2465"/>
    <hyperlink r:id="rId3256" ref="V2465"/>
    <hyperlink r:id="rId3257" ref="A2466"/>
    <hyperlink r:id="rId3258" ref="A2467"/>
    <hyperlink r:id="rId3259" ref="A2468"/>
    <hyperlink r:id="rId3260" ref="A2469"/>
    <hyperlink r:id="rId3261" ref="V2469"/>
    <hyperlink r:id="rId3262" ref="A2470"/>
    <hyperlink r:id="rId3263" ref="A2471"/>
    <hyperlink r:id="rId3264" ref="V2471"/>
    <hyperlink r:id="rId3265" ref="A2472"/>
    <hyperlink r:id="rId3266" ref="A2473"/>
    <hyperlink r:id="rId3267" ref="A2474"/>
    <hyperlink r:id="rId3268" ref="A2475"/>
    <hyperlink r:id="rId3269" ref="A2476"/>
    <hyperlink r:id="rId3270" ref="A2477"/>
    <hyperlink r:id="rId3271" ref="A2478"/>
    <hyperlink r:id="rId3272" ref="A2479"/>
    <hyperlink r:id="rId3273" ref="A2480"/>
    <hyperlink r:id="rId3274" ref="A2481"/>
    <hyperlink r:id="rId3275" ref="A2482"/>
    <hyperlink r:id="rId3276" ref="A2483"/>
    <hyperlink r:id="rId3277" ref="A2484"/>
    <hyperlink r:id="rId3278" ref="A2485"/>
    <hyperlink r:id="rId3279" ref="A2486"/>
    <hyperlink r:id="rId3280" ref="Q2486"/>
    <hyperlink r:id="rId3281" ref="A2487"/>
    <hyperlink r:id="rId3282" ref="A2488"/>
    <hyperlink r:id="rId3283" ref="A2489"/>
    <hyperlink r:id="rId3284" ref="A2490"/>
    <hyperlink r:id="rId3285" ref="A2491"/>
    <hyperlink r:id="rId3286" ref="A2492"/>
    <hyperlink r:id="rId3287" ref="A2493"/>
    <hyperlink r:id="rId3288" ref="V2493"/>
    <hyperlink r:id="rId3289" ref="A2494"/>
    <hyperlink r:id="rId3290" ref="A2495"/>
    <hyperlink r:id="rId3291" ref="A2496"/>
    <hyperlink r:id="rId3292" ref="A2497"/>
    <hyperlink r:id="rId3293" ref="A2498"/>
    <hyperlink r:id="rId3294" ref="A2499"/>
    <hyperlink r:id="rId3295" location="anchor2" ref="Q2499"/>
    <hyperlink r:id="rId3296" ref="A2500"/>
    <hyperlink r:id="rId3297" ref="A2501"/>
    <hyperlink r:id="rId3298" ref="A2502"/>
    <hyperlink r:id="rId3299" ref="A2503"/>
    <hyperlink r:id="rId3300" ref="A2504"/>
    <hyperlink r:id="rId3301" ref="F2504"/>
    <hyperlink r:id="rId3302" ref="V2504"/>
    <hyperlink r:id="rId3303" ref="A2505"/>
    <hyperlink r:id="rId3304" ref="A2506"/>
    <hyperlink r:id="rId3305" ref="A2507"/>
    <hyperlink r:id="rId3306" ref="V2507"/>
    <hyperlink r:id="rId3307" ref="A2508"/>
    <hyperlink r:id="rId3308" ref="A2509"/>
    <hyperlink r:id="rId3309" ref="A2510"/>
    <hyperlink r:id="rId3310" ref="A2511"/>
    <hyperlink r:id="rId3311" ref="Q2511"/>
    <hyperlink r:id="rId3312" ref="A2512"/>
    <hyperlink r:id="rId3313" ref="A2513"/>
    <hyperlink r:id="rId3314" ref="A2514"/>
    <hyperlink r:id="rId3315" ref="V2514"/>
    <hyperlink r:id="rId3316" ref="A2515"/>
    <hyperlink r:id="rId3317" ref="V2515"/>
    <hyperlink r:id="rId3318" ref="A2516"/>
    <hyperlink r:id="rId3319" ref="A2517"/>
    <hyperlink r:id="rId3320" ref="A2518"/>
    <hyperlink r:id="rId3321" ref="A2519"/>
    <hyperlink r:id="rId3322" ref="A2520"/>
    <hyperlink r:id="rId3323" ref="A2521"/>
    <hyperlink r:id="rId3324" ref="A2522"/>
    <hyperlink r:id="rId3325" ref="V2522"/>
    <hyperlink r:id="rId3326" ref="A2523"/>
    <hyperlink r:id="rId3327" ref="A2524"/>
    <hyperlink r:id="rId3328" ref="A2525"/>
    <hyperlink r:id="rId3329" ref="A2526"/>
    <hyperlink r:id="rId3330" ref="A2527"/>
    <hyperlink r:id="rId3331" ref="A2528"/>
    <hyperlink r:id="rId3332" ref="A2529"/>
    <hyperlink r:id="rId3333" ref="A2530"/>
    <hyperlink r:id="rId3334" ref="A2531"/>
    <hyperlink r:id="rId3335" ref="A2532"/>
    <hyperlink r:id="rId3336" ref="A2533"/>
    <hyperlink r:id="rId3337" ref="A2534"/>
    <hyperlink r:id="rId3338" ref="A2535"/>
    <hyperlink r:id="rId3339" ref="A2536"/>
    <hyperlink r:id="rId3340" ref="A2537"/>
    <hyperlink r:id="rId3341" ref="A2538"/>
    <hyperlink r:id="rId3342" ref="A2539"/>
    <hyperlink r:id="rId3343" location="saijivan" ref="Q2539"/>
    <hyperlink r:id="rId3344" ref="A2540"/>
    <hyperlink r:id="rId3345" ref="A2541"/>
    <hyperlink r:id="rId3346" ref="A2542"/>
    <hyperlink r:id="rId3347" ref="A2543"/>
    <hyperlink r:id="rId3348" ref="A2544"/>
    <hyperlink r:id="rId3349" ref="A2545"/>
    <hyperlink r:id="rId3350" ref="A2546"/>
    <hyperlink r:id="rId3351" ref="Q2546"/>
    <hyperlink r:id="rId3352" ref="A2547"/>
    <hyperlink r:id="rId3353" ref="A2548"/>
    <hyperlink r:id="rId3354" ref="A2549"/>
    <hyperlink r:id="rId3355" ref="A2550"/>
    <hyperlink r:id="rId3356" ref="F2550"/>
    <hyperlink r:id="rId3357" ref="A2551"/>
    <hyperlink r:id="rId3358" ref="A2552"/>
    <hyperlink r:id="rId3359" ref="V2552"/>
    <hyperlink r:id="rId3360" ref="A2553"/>
    <hyperlink r:id="rId3361" ref="A2554"/>
    <hyperlink r:id="rId3362" ref="V2554"/>
    <hyperlink r:id="rId3363" ref="A2555"/>
    <hyperlink r:id="rId3364" ref="A2556"/>
    <hyperlink r:id="rId3365" ref="A2557"/>
    <hyperlink r:id="rId3366" ref="A2558"/>
    <hyperlink r:id="rId3367" ref="A2559"/>
    <hyperlink r:id="rId3368" ref="A2560"/>
    <hyperlink r:id="rId3369" ref="A2561"/>
    <hyperlink r:id="rId3370" ref="A2562"/>
    <hyperlink r:id="rId3371" ref="A2563"/>
    <hyperlink r:id="rId3372" ref="A2564"/>
    <hyperlink r:id="rId3373" ref="A2565"/>
    <hyperlink r:id="rId3374" ref="A2566"/>
    <hyperlink r:id="rId3375" ref="A2567"/>
    <hyperlink r:id="rId3376" ref="A2568"/>
    <hyperlink r:id="rId3377" ref="A2569"/>
    <hyperlink r:id="rId3378" ref="A2570"/>
    <hyperlink r:id="rId3379" ref="V2570"/>
    <hyperlink r:id="rId3380" ref="A2571"/>
    <hyperlink r:id="rId3381" ref="A2572"/>
    <hyperlink r:id="rId3382" ref="A2573"/>
    <hyperlink r:id="rId3383" ref="A2574"/>
    <hyperlink r:id="rId3384" ref="Q2574"/>
    <hyperlink r:id="rId3385" ref="A2575"/>
    <hyperlink r:id="rId3386" ref="A2576"/>
    <hyperlink r:id="rId3387" ref="A2577"/>
    <hyperlink r:id="rId3388" ref="V2577"/>
    <hyperlink r:id="rId3389" ref="A2578"/>
    <hyperlink r:id="rId3390" ref="A2579"/>
    <hyperlink r:id="rId3391" ref="A2580"/>
    <hyperlink r:id="rId3392" ref="A2581"/>
    <hyperlink r:id="rId3393" ref="Q2581"/>
    <hyperlink r:id="rId3394" ref="V2581"/>
    <hyperlink r:id="rId3395" ref="A2582"/>
    <hyperlink r:id="rId3396" ref="A2583"/>
    <hyperlink r:id="rId3397" ref="V2583"/>
    <hyperlink r:id="rId3398" ref="A2584"/>
    <hyperlink r:id="rId3399" ref="A2585"/>
    <hyperlink r:id="rId3400" ref="V2585"/>
    <hyperlink r:id="rId3401" ref="A2586"/>
    <hyperlink r:id="rId3402" ref="Q2586"/>
    <hyperlink r:id="rId3403" ref="V2586"/>
    <hyperlink r:id="rId3404" ref="A2587"/>
    <hyperlink r:id="rId3405" ref="A2588"/>
    <hyperlink r:id="rId3406" ref="V2588"/>
    <hyperlink r:id="rId3407" ref="A2589"/>
    <hyperlink r:id="rId3408" ref="V2589"/>
    <hyperlink r:id="rId3409" ref="A2590"/>
    <hyperlink r:id="rId3410" ref="A2591"/>
    <hyperlink r:id="rId3411" ref="A2592"/>
    <hyperlink r:id="rId3412" ref="A2593"/>
    <hyperlink r:id="rId3413" ref="A2594"/>
    <hyperlink r:id="rId3414" ref="A2595"/>
    <hyperlink r:id="rId3415" ref="Q2595"/>
    <hyperlink r:id="rId3416" ref="A2596"/>
    <hyperlink r:id="rId3417" ref="A2597"/>
    <hyperlink r:id="rId3418" ref="V2597"/>
    <hyperlink r:id="rId3419" ref="A2598"/>
    <hyperlink r:id="rId3420" ref="A2599"/>
    <hyperlink r:id="rId3421" ref="A2600"/>
    <hyperlink r:id="rId3422" ref="Q2600"/>
    <hyperlink r:id="rId3423" ref="A2601"/>
    <hyperlink r:id="rId3424" ref="A2602"/>
    <hyperlink r:id="rId3425" ref="A2603"/>
    <hyperlink r:id="rId3426" ref="V2603"/>
    <hyperlink r:id="rId3427" ref="A2604"/>
    <hyperlink r:id="rId3428" ref="A2605"/>
    <hyperlink r:id="rId3429" ref="A2606"/>
    <hyperlink r:id="rId3430" ref="A2607"/>
    <hyperlink r:id="rId3431" ref="A2608"/>
    <hyperlink r:id="rId3432" ref="Q2608"/>
    <hyperlink r:id="rId3433" ref="A2609"/>
    <hyperlink r:id="rId3434" ref="A2610"/>
    <hyperlink r:id="rId3435" ref="V2610"/>
    <hyperlink r:id="rId3436" ref="A2611"/>
    <hyperlink r:id="rId3437" ref="A2612"/>
    <hyperlink r:id="rId3438" ref="V2612"/>
    <hyperlink r:id="rId3439" ref="A2613"/>
    <hyperlink r:id="rId3440" ref="A2614"/>
    <hyperlink r:id="rId3441" ref="A2615"/>
    <hyperlink r:id="rId3442" ref="V2615"/>
    <hyperlink r:id="rId3443" ref="A2616"/>
    <hyperlink r:id="rId3444" ref="V2616"/>
    <hyperlink r:id="rId3445" ref="A2617"/>
    <hyperlink r:id="rId3446" ref="A2618"/>
    <hyperlink r:id="rId3447" ref="A2619"/>
    <hyperlink r:id="rId3448" ref="A2620"/>
    <hyperlink r:id="rId3449" ref="A2621"/>
    <hyperlink r:id="rId3450" ref="A2622"/>
    <hyperlink r:id="rId3451" ref="A2623"/>
    <hyperlink r:id="rId3452" ref="A2624"/>
    <hyperlink r:id="rId3453" ref="V2624"/>
    <hyperlink r:id="rId3454" ref="A2625"/>
    <hyperlink r:id="rId3455" ref="A2626"/>
    <hyperlink r:id="rId3456" ref="V2626"/>
    <hyperlink r:id="rId3457" ref="A2627"/>
    <hyperlink r:id="rId3458" ref="V2627"/>
    <hyperlink r:id="rId3459" ref="A2628"/>
    <hyperlink r:id="rId3460" ref="V2628"/>
    <hyperlink r:id="rId3461" ref="A2629"/>
    <hyperlink r:id="rId3462" ref="V2629"/>
    <hyperlink r:id="rId3463" ref="A2630"/>
    <hyperlink r:id="rId3464" ref="A2631"/>
    <hyperlink r:id="rId3465" ref="A2632"/>
    <hyperlink r:id="rId3466" ref="A2633"/>
    <hyperlink r:id="rId3467" ref="A2634"/>
    <hyperlink r:id="rId3468" ref="A2635"/>
    <hyperlink r:id="rId3469" ref="V2635"/>
    <hyperlink r:id="rId3470" ref="A2636"/>
    <hyperlink r:id="rId3471" location="sada" ref="Q2636"/>
    <hyperlink r:id="rId3472" ref="A2637"/>
    <hyperlink r:id="rId3473" ref="A2638"/>
    <hyperlink r:id="rId3474" ref="Q2638"/>
    <hyperlink r:id="rId3475" ref="V2638"/>
    <hyperlink r:id="rId3476" ref="A2639"/>
    <hyperlink r:id="rId3477" ref="V2639"/>
    <hyperlink r:id="rId3478" ref="A2640"/>
    <hyperlink r:id="rId3479" ref="Q2640"/>
    <hyperlink r:id="rId3480" ref="A2641"/>
    <hyperlink r:id="rId3481" ref="A2642"/>
    <hyperlink r:id="rId3482" ref="A2643"/>
    <hyperlink r:id="rId3483" ref="A2644"/>
    <hyperlink r:id="rId3484" ref="A2645"/>
    <hyperlink r:id="rId3485" ref="A2646"/>
    <hyperlink r:id="rId3486" ref="A2647"/>
    <hyperlink r:id="rId3487" ref="A2648"/>
    <hyperlink r:id="rId3488" ref="A2649"/>
    <hyperlink r:id="rId3489" ref="A2650"/>
    <hyperlink r:id="rId3490" ref="A2651"/>
    <hyperlink r:id="rId3491" ref="Q2651"/>
    <hyperlink r:id="rId3492" ref="A2652"/>
    <hyperlink r:id="rId3493" ref="A2653"/>
    <hyperlink r:id="rId3494" ref="A2654"/>
    <hyperlink r:id="rId3495" ref="Q2654"/>
    <hyperlink r:id="rId3496" ref="A2655"/>
    <hyperlink r:id="rId3497" ref="V2655"/>
    <hyperlink r:id="rId3498" ref="A2656"/>
    <hyperlink r:id="rId3499" ref="V2656"/>
    <hyperlink r:id="rId3500" ref="A2657"/>
    <hyperlink r:id="rId3501" ref="A2658"/>
    <hyperlink r:id="rId3502" ref="A2659"/>
    <hyperlink r:id="rId3503" ref="A2660"/>
    <hyperlink r:id="rId3504" ref="A2661"/>
    <hyperlink r:id="rId3505" ref="A2662"/>
    <hyperlink r:id="rId3506" ref="A2663"/>
    <hyperlink r:id="rId3507" ref="A2664"/>
    <hyperlink r:id="rId3508" ref="A2665"/>
    <hyperlink r:id="rId3509" ref="A2666"/>
    <hyperlink r:id="rId3510" ref="A2667"/>
    <hyperlink r:id="rId3511" ref="A2668"/>
    <hyperlink r:id="rId3512" ref="V2668"/>
    <hyperlink r:id="rId3513" ref="A2669"/>
    <hyperlink r:id="rId3514" ref="A2670"/>
    <hyperlink r:id="rId3515" ref="A2671"/>
    <hyperlink r:id="rId3516" ref="A2672"/>
    <hyperlink r:id="rId3517" ref="Q2672"/>
    <hyperlink r:id="rId3518" ref="A2673"/>
    <hyperlink r:id="rId3519" ref="A2674"/>
    <hyperlink r:id="rId3520" ref="A2675"/>
    <hyperlink r:id="rId3521" ref="A2676"/>
    <hyperlink r:id="rId3522" ref="A2677"/>
    <hyperlink r:id="rId3523" ref="A2678"/>
    <hyperlink r:id="rId3524" ref="A2679"/>
    <hyperlink r:id="rId3525" ref="A2680"/>
    <hyperlink r:id="rId3526" ref="A2681"/>
    <hyperlink r:id="rId3527" ref="V2681"/>
    <hyperlink r:id="rId3528" ref="A2682"/>
    <hyperlink r:id="rId3529" ref="A2683"/>
    <hyperlink r:id="rId3530" ref="V2683"/>
    <hyperlink r:id="rId3531" ref="A2684"/>
    <hyperlink r:id="rId3532" ref="V2684"/>
    <hyperlink r:id="rId3533" ref="A2685"/>
    <hyperlink r:id="rId3534" ref="A2686"/>
    <hyperlink r:id="rId3535" ref="A2687"/>
    <hyperlink r:id="rId3536" ref="A2688"/>
    <hyperlink r:id="rId3537" ref="A2689"/>
    <hyperlink r:id="rId3538" ref="A2690"/>
    <hyperlink r:id="rId3539" ref="V2690"/>
    <hyperlink r:id="rId3540" ref="A2691"/>
    <hyperlink r:id="rId3541" ref="V2691"/>
    <hyperlink r:id="rId3542" ref="A2692"/>
    <hyperlink r:id="rId3543" ref="A2693"/>
    <hyperlink r:id="rId3544" ref="A2694"/>
    <hyperlink r:id="rId3545" ref="A2695"/>
    <hyperlink r:id="rId3546" ref="A2696"/>
    <hyperlink r:id="rId3547" ref="A2697"/>
    <hyperlink r:id="rId3548" ref="A2698"/>
    <hyperlink r:id="rId3549" ref="F2698"/>
    <hyperlink r:id="rId3550" ref="A2699"/>
    <hyperlink r:id="rId3551" ref="A2700"/>
    <hyperlink r:id="rId3552" location="saijivan" ref="Q2700"/>
    <hyperlink r:id="rId3553" ref="A2701"/>
    <hyperlink r:id="rId3554" location="2" ref="Q2701"/>
    <hyperlink r:id="rId3555" ref="A2702"/>
    <hyperlink r:id="rId3556" ref="A2703"/>
    <hyperlink r:id="rId3557" ref="A2704"/>
    <hyperlink r:id="rId3558" ref="A2705"/>
    <hyperlink r:id="rId3559" ref="V2705"/>
    <hyperlink r:id="rId3560" ref="A2706"/>
    <hyperlink r:id="rId3561" ref="A2707"/>
    <hyperlink r:id="rId3562" ref="V2707"/>
    <hyperlink r:id="rId3563" ref="A2708"/>
    <hyperlink r:id="rId3564" ref="V2708"/>
    <hyperlink r:id="rId3565" ref="A2709"/>
    <hyperlink r:id="rId3566" ref="A2710"/>
    <hyperlink r:id="rId3567" ref="A2711"/>
    <hyperlink r:id="rId3568" ref="A2712"/>
    <hyperlink r:id="rId3569" ref="A2713"/>
    <hyperlink r:id="rId3570" ref="Q2713"/>
    <hyperlink r:id="rId3571" ref="A2714"/>
    <hyperlink r:id="rId3572" ref="A2715"/>
    <hyperlink r:id="rId3573" ref="A2716"/>
    <hyperlink r:id="rId3574" ref="A2717"/>
    <hyperlink r:id="rId3575" ref="V2717"/>
    <hyperlink r:id="rId3576" ref="A2718"/>
    <hyperlink r:id="rId3577" ref="A2719"/>
    <hyperlink r:id="rId3578" ref="A2720"/>
    <hyperlink r:id="rId3579" ref="V2720"/>
    <hyperlink r:id="rId3580" ref="A2721"/>
    <hyperlink r:id="rId3581" ref="A2722"/>
    <hyperlink r:id="rId3582" ref="A2723"/>
    <hyperlink r:id="rId3583" ref="V2723"/>
    <hyperlink r:id="rId3584" ref="A2724"/>
    <hyperlink r:id="rId3585" ref="A2725"/>
    <hyperlink r:id="rId3586" ref="A2726"/>
    <hyperlink r:id="rId3587" ref="A2727"/>
    <hyperlink r:id="rId3588" ref="A2728"/>
    <hyperlink r:id="rId3589" ref="A2729"/>
    <hyperlink r:id="rId3590" ref="V2729"/>
    <hyperlink r:id="rId3591" ref="A2730"/>
    <hyperlink r:id="rId3592" ref="A2731"/>
    <hyperlink r:id="rId3593" ref="A2732"/>
    <hyperlink r:id="rId3594" ref="A2733"/>
    <hyperlink r:id="rId3595" ref="Q2733"/>
    <hyperlink r:id="rId3596" ref="A2734"/>
    <hyperlink r:id="rId3597" ref="A2735"/>
    <hyperlink r:id="rId3598" ref="A2736"/>
    <hyperlink r:id="rId3599" ref="A2737"/>
    <hyperlink r:id="rId3600" ref="A2738"/>
    <hyperlink r:id="rId3601" ref="Q2738"/>
    <hyperlink r:id="rId3602" ref="A2739"/>
    <hyperlink r:id="rId3603" ref="Q2739"/>
    <hyperlink r:id="rId3604" ref="V2739"/>
    <hyperlink r:id="rId3605" ref="A2740"/>
    <hyperlink r:id="rId3606" ref="V2740"/>
    <hyperlink r:id="rId3607" ref="A2741"/>
    <hyperlink r:id="rId3608" ref="A2742"/>
    <hyperlink r:id="rId3609" ref="A2743"/>
    <hyperlink r:id="rId3610" ref="A2744"/>
    <hyperlink r:id="rId3611" ref="A2745"/>
    <hyperlink r:id="rId3612" ref="V2745"/>
    <hyperlink r:id="rId3613" ref="A2746"/>
    <hyperlink r:id="rId3614" ref="A2747"/>
    <hyperlink r:id="rId3615" ref="A2748"/>
    <hyperlink r:id="rId3616" ref="A2749"/>
    <hyperlink r:id="rId3617" ref="V2749"/>
    <hyperlink r:id="rId3618" ref="A2750"/>
    <hyperlink r:id="rId3619" ref="V2750"/>
    <hyperlink r:id="rId3620" ref="A2751"/>
    <hyperlink r:id="rId3621" ref="V2751"/>
    <hyperlink r:id="rId3622" ref="A2752"/>
    <hyperlink r:id="rId3623" ref="V2752"/>
    <hyperlink r:id="rId3624" ref="A2753"/>
    <hyperlink r:id="rId3625" ref="A2754"/>
    <hyperlink r:id="rId3626" ref="A2755"/>
    <hyperlink r:id="rId3627" ref="Q2755"/>
    <hyperlink r:id="rId3628" ref="A2756"/>
    <hyperlink r:id="rId3629" ref="V2756"/>
    <hyperlink r:id="rId3630" ref="A2757"/>
    <hyperlink r:id="rId3631" ref="Q2757"/>
    <hyperlink r:id="rId3632" ref="R2757"/>
    <hyperlink r:id="rId3633" ref="A2758"/>
    <hyperlink r:id="rId3634" ref="Q2758"/>
    <hyperlink r:id="rId3635" ref="R2758"/>
    <hyperlink r:id="rId3636" ref="A2759"/>
    <hyperlink r:id="rId3637" ref="Q2759"/>
    <hyperlink r:id="rId3638" ref="A2760"/>
    <hyperlink r:id="rId3639" ref="Q2760"/>
    <hyperlink r:id="rId3640" ref="R2760"/>
    <hyperlink r:id="rId3641" ref="A2761"/>
    <hyperlink r:id="rId3642" ref="Q2761"/>
    <hyperlink r:id="rId3643" ref="R2761"/>
    <hyperlink r:id="rId3644" ref="A2762"/>
    <hyperlink r:id="rId3645" ref="A2763"/>
    <hyperlink r:id="rId3646" location="anchor1" ref="Q2763"/>
    <hyperlink r:id="rId3647" ref="V2763"/>
    <hyperlink r:id="rId3648" ref="A2764"/>
    <hyperlink r:id="rId3649" ref="A2765"/>
    <hyperlink r:id="rId3650" ref="A2766"/>
    <hyperlink r:id="rId3651" ref="V2766"/>
    <hyperlink r:id="rId3652" ref="A2767"/>
    <hyperlink r:id="rId3653" ref="A2768"/>
    <hyperlink r:id="rId3654" ref="A2769"/>
    <hyperlink r:id="rId3655" ref="A2770"/>
    <hyperlink r:id="rId3656" ref="A2771"/>
    <hyperlink r:id="rId3657" ref="A2772"/>
    <hyperlink r:id="rId3658" ref="V2772"/>
    <hyperlink r:id="rId3659" ref="A2773"/>
    <hyperlink r:id="rId3660" ref="A2774"/>
    <hyperlink r:id="rId3661" ref="A2775"/>
    <hyperlink r:id="rId3662" ref="Q2775"/>
    <hyperlink r:id="rId3663" ref="A2776"/>
    <hyperlink r:id="rId3664" ref="Q2776"/>
    <hyperlink r:id="rId3665" ref="A2777"/>
    <hyperlink r:id="rId3666" ref="V2777"/>
    <hyperlink r:id="rId3667" ref="A2778"/>
    <hyperlink r:id="rId3668" ref="V2778"/>
    <hyperlink r:id="rId3669" ref="A2779"/>
    <hyperlink r:id="rId3670" ref="A2780"/>
    <hyperlink r:id="rId3671" ref="V2780"/>
    <hyperlink r:id="rId3672" ref="A2781"/>
    <hyperlink r:id="rId3673" ref="A2782"/>
    <hyperlink r:id="rId3674" ref="A2783"/>
    <hyperlink r:id="rId3675" ref="A2784"/>
    <hyperlink r:id="rId3676" ref="A2785"/>
    <hyperlink r:id="rId3677" ref="A2786"/>
    <hyperlink r:id="rId3678" ref="A2787"/>
    <hyperlink r:id="rId3679" ref="V2787"/>
    <hyperlink r:id="rId3680" ref="A2788"/>
    <hyperlink r:id="rId3681" ref="A2789"/>
    <hyperlink r:id="rId3682" ref="V2789"/>
    <hyperlink r:id="rId3683" ref="A2790"/>
    <hyperlink r:id="rId3684" ref="A2791"/>
    <hyperlink r:id="rId3685" ref="V2791"/>
    <hyperlink r:id="rId3686" ref="A2792"/>
    <hyperlink r:id="rId3687" ref="A2793"/>
    <hyperlink r:id="rId3688" ref="A2794"/>
    <hyperlink r:id="rId3689" ref="A2795"/>
    <hyperlink r:id="rId3690" ref="A2796"/>
    <hyperlink r:id="rId3691" ref="V2796"/>
    <hyperlink r:id="rId3692" ref="A2797"/>
    <hyperlink r:id="rId3693" ref="A2798"/>
    <hyperlink r:id="rId3694" ref="V2798"/>
    <hyperlink r:id="rId3695" ref="A2799"/>
    <hyperlink r:id="rId3696" ref="A2800"/>
    <hyperlink r:id="rId3697" ref="V2800"/>
    <hyperlink r:id="rId3698" ref="A2801"/>
    <hyperlink r:id="rId3699" ref="A2802"/>
    <hyperlink r:id="rId3700" ref="A2803"/>
    <hyperlink r:id="rId3701" ref="A2804"/>
    <hyperlink r:id="rId3702" ref="A2805"/>
    <hyperlink r:id="rId3703" ref="A2806"/>
    <hyperlink r:id="rId3704" ref="A2807"/>
    <hyperlink r:id="rId3705" ref="A2808"/>
    <hyperlink r:id="rId3706" ref="V2808"/>
    <hyperlink r:id="rId3707" ref="A2809"/>
    <hyperlink r:id="rId3708" ref="A2810"/>
    <hyperlink r:id="rId3709" ref="A2811"/>
    <hyperlink r:id="rId3710" ref="A2812"/>
    <hyperlink r:id="rId3711" ref="A2813"/>
    <hyperlink r:id="rId3712" ref="A2814"/>
    <hyperlink r:id="rId3713" ref="A2815"/>
    <hyperlink r:id="rId3714" ref="V2815"/>
    <hyperlink r:id="rId3715" ref="A2816"/>
    <hyperlink r:id="rId3716" ref="V2816"/>
    <hyperlink r:id="rId3717" ref="A2817"/>
    <hyperlink r:id="rId3718" ref="A2818"/>
    <hyperlink r:id="rId3719" ref="A2819"/>
    <hyperlink r:id="rId3720" ref="A2820"/>
    <hyperlink r:id="rId3721" ref="A2821"/>
    <hyperlink r:id="rId3722" ref="A2822"/>
    <hyperlink r:id="rId3723" ref="A2823"/>
    <hyperlink r:id="rId3724" ref="A2824"/>
    <hyperlink r:id="rId3725" ref="V2824"/>
    <hyperlink r:id="rId3726" ref="A2825"/>
    <hyperlink r:id="rId3727" ref="A2826"/>
    <hyperlink r:id="rId3728" ref="A2827"/>
    <hyperlink r:id="rId3729" ref="V2827"/>
    <hyperlink r:id="rId3730" ref="A2828"/>
    <hyperlink r:id="rId3731" ref="A2829"/>
    <hyperlink r:id="rId3732" ref="A2830"/>
    <hyperlink r:id="rId3733" ref="A2831"/>
    <hyperlink r:id="rId3734" ref="Q2831"/>
    <hyperlink r:id="rId3735" ref="A2832"/>
    <hyperlink r:id="rId3736" ref="A2833"/>
    <hyperlink r:id="rId3737" ref="A2834"/>
    <hyperlink r:id="rId3738" ref="A2835"/>
    <hyperlink r:id="rId3739" ref="A2836"/>
    <hyperlink r:id="rId3740" ref="A2837"/>
    <hyperlink r:id="rId3741" ref="A2838"/>
    <hyperlink r:id="rId3742" ref="A2839"/>
    <hyperlink r:id="rId3743" ref="A2840"/>
    <hyperlink r:id="rId3744" ref="Q2840"/>
    <hyperlink r:id="rId3745" ref="A2841"/>
    <hyperlink r:id="rId3746" ref="V2841"/>
    <hyperlink r:id="rId3747" ref="A2842"/>
    <hyperlink r:id="rId3748" ref="V2842"/>
    <hyperlink r:id="rId3749" ref="A2843"/>
    <hyperlink r:id="rId3750" ref="A2844"/>
    <hyperlink r:id="rId3751" ref="V2844"/>
    <hyperlink r:id="rId3752" ref="A2845"/>
    <hyperlink r:id="rId3753" ref="A2846"/>
    <hyperlink r:id="rId3754" ref="A2847"/>
    <hyperlink r:id="rId3755" ref="A2848"/>
    <hyperlink r:id="rId3756" ref="A2849"/>
    <hyperlink r:id="rId3757" ref="A2850"/>
    <hyperlink r:id="rId3758" ref="A2851"/>
    <hyperlink r:id="rId3759" ref="Q2851"/>
    <hyperlink r:id="rId3760" ref="A2852"/>
    <hyperlink r:id="rId3761" ref="V2852"/>
    <hyperlink r:id="rId3762" ref="A2853"/>
    <hyperlink r:id="rId3763" ref="A2854"/>
    <hyperlink r:id="rId3764" ref="A2855"/>
    <hyperlink r:id="rId3765" ref="A2856"/>
    <hyperlink r:id="rId3766" ref="V2856"/>
    <hyperlink r:id="rId3767" ref="A2857"/>
    <hyperlink r:id="rId3768" ref="Q2857"/>
    <hyperlink r:id="rId3769" ref="A2858"/>
    <hyperlink r:id="rId3770" ref="Q2858"/>
    <hyperlink r:id="rId3771" ref="A2859"/>
    <hyperlink r:id="rId3772" ref="A2860"/>
    <hyperlink r:id="rId3773" ref="A2861"/>
    <hyperlink r:id="rId3774" ref="A2862"/>
    <hyperlink r:id="rId3775" ref="A2863"/>
    <hyperlink r:id="rId3776" ref="A2864"/>
    <hyperlink r:id="rId3777" ref="A2865"/>
    <hyperlink r:id="rId3778" ref="V2865"/>
    <hyperlink r:id="rId3779" ref="A2866"/>
    <hyperlink r:id="rId3780" ref="A2867"/>
    <hyperlink r:id="rId3781" ref="A2868"/>
    <hyperlink r:id="rId3782" ref="V2868"/>
    <hyperlink r:id="rId3783" ref="A2869"/>
    <hyperlink r:id="rId3784" ref="A2870"/>
    <hyperlink r:id="rId3785" ref="A2871"/>
    <hyperlink r:id="rId3786" ref="A2872"/>
    <hyperlink r:id="rId3787" ref="A2873"/>
    <hyperlink r:id="rId3788" ref="A2874"/>
    <hyperlink r:id="rId3789" ref="A2875"/>
    <hyperlink r:id="rId3790" ref="A2876"/>
    <hyperlink r:id="rId3791" ref="V2876"/>
    <hyperlink r:id="rId3792" ref="A2877"/>
    <hyperlink r:id="rId3793" ref="Q2877"/>
    <hyperlink r:id="rId3794" ref="A2878"/>
    <hyperlink r:id="rId3795" location="anchor1" ref="Q2878"/>
    <hyperlink r:id="rId3796" ref="A2879"/>
    <hyperlink r:id="rId3797" ref="A2880"/>
    <hyperlink r:id="rId3798" ref="A2881"/>
    <hyperlink r:id="rId3799" ref="A2882"/>
    <hyperlink r:id="rId3800" ref="A2883"/>
    <hyperlink r:id="rId3801" ref="A2884"/>
    <hyperlink r:id="rId3802" ref="A2885"/>
    <hyperlink r:id="rId3803" ref="A2886"/>
    <hyperlink r:id="rId3804" ref="A2887"/>
    <hyperlink r:id="rId3805" ref="A2888"/>
    <hyperlink r:id="rId3806" ref="A2889"/>
    <hyperlink r:id="rId3807" ref="A2890"/>
    <hyperlink r:id="rId3808" ref="A2891"/>
    <hyperlink r:id="rId3809" ref="A2892"/>
    <hyperlink r:id="rId3810" ref="A2893"/>
    <hyperlink r:id="rId3811" ref="V2893"/>
    <hyperlink r:id="rId3812" ref="A2894"/>
    <hyperlink r:id="rId3813" ref="A2895"/>
    <hyperlink r:id="rId3814" ref="A2896"/>
    <hyperlink r:id="rId3815" location="sathya" ref="Q2896"/>
    <hyperlink r:id="rId3816" ref="A2897"/>
    <hyperlink r:id="rId3817" ref="A2898"/>
    <hyperlink r:id="rId3818" ref="Q2898"/>
    <hyperlink r:id="rId3819" ref="A2899"/>
    <hyperlink r:id="rId3820" ref="A2900"/>
    <hyperlink r:id="rId3821" ref="A2901"/>
    <hyperlink r:id="rId3822" ref="A2902"/>
    <hyperlink r:id="rId3823" ref="A2903"/>
    <hyperlink r:id="rId3824" ref="V2903"/>
    <hyperlink r:id="rId3825" ref="A2904"/>
    <hyperlink r:id="rId3826" ref="A2905"/>
    <hyperlink r:id="rId3827" ref="A2906"/>
    <hyperlink r:id="rId3828" ref="F2906"/>
    <hyperlink r:id="rId3829" ref="A2907"/>
    <hyperlink r:id="rId3830" ref="A2908"/>
    <hyperlink r:id="rId3831" ref="A2909"/>
    <hyperlink r:id="rId3832" ref="A2910"/>
    <hyperlink r:id="rId3833" ref="A2911"/>
    <hyperlink r:id="rId3834" ref="A2912"/>
    <hyperlink r:id="rId3835" ref="V2912"/>
    <hyperlink r:id="rId3836" ref="A2913"/>
    <hyperlink r:id="rId3837" ref="A2914"/>
    <hyperlink r:id="rId3838" ref="A2915"/>
    <hyperlink r:id="rId3839" ref="A2916"/>
    <hyperlink r:id="rId3840" ref="A2917"/>
    <hyperlink r:id="rId3841" ref="A2918"/>
    <hyperlink r:id="rId3842" ref="A2919"/>
    <hyperlink r:id="rId3843" ref="A2920"/>
    <hyperlink r:id="rId3844" ref="A2921"/>
    <hyperlink r:id="rId3845" ref="Q2921"/>
    <hyperlink r:id="rId3846" ref="A2922"/>
    <hyperlink r:id="rId3847" ref="A2923"/>
    <hyperlink r:id="rId3848" ref="A2924"/>
    <hyperlink r:id="rId3849" ref="V2924"/>
    <hyperlink r:id="rId3850" ref="A2925"/>
    <hyperlink r:id="rId3851" location="anchor2" ref="Q2925"/>
    <hyperlink r:id="rId3852" ref="A2926"/>
    <hyperlink r:id="rId3853" location="anchor2" ref="Q2926"/>
    <hyperlink r:id="rId3854" ref="A2927"/>
    <hyperlink r:id="rId3855" ref="V2927"/>
    <hyperlink r:id="rId3856" ref="A2928"/>
    <hyperlink r:id="rId3857" ref="V2928"/>
    <hyperlink r:id="rId3858" ref="A2929"/>
    <hyperlink r:id="rId3859" ref="A2930"/>
    <hyperlink r:id="rId3860" ref="A2931"/>
    <hyperlink r:id="rId3861" ref="A2932"/>
    <hyperlink r:id="rId3862" ref="A2933"/>
    <hyperlink r:id="rId3863" ref="A2934"/>
    <hyperlink r:id="rId3864" ref="A2935"/>
    <hyperlink r:id="rId3865" ref="A2936"/>
    <hyperlink r:id="rId3866" ref="A2937"/>
    <hyperlink r:id="rId3867" ref="V2937"/>
    <hyperlink r:id="rId3868" ref="A2938"/>
    <hyperlink r:id="rId3869" ref="A2939"/>
    <hyperlink r:id="rId3870" ref="A2940"/>
    <hyperlink r:id="rId3871" location="anchor2" ref="Q2940"/>
    <hyperlink r:id="rId3872" ref="V2940"/>
    <hyperlink r:id="rId3873" ref="A2941"/>
    <hyperlink r:id="rId3874" ref="A2942"/>
    <hyperlink r:id="rId3875" ref="A2943"/>
    <hyperlink r:id="rId3876" ref="V2943"/>
    <hyperlink r:id="rId3877" ref="A2944"/>
    <hyperlink r:id="rId3878" ref="A2945"/>
    <hyperlink r:id="rId3879" ref="V2945"/>
    <hyperlink r:id="rId3880" ref="A2946"/>
    <hyperlink r:id="rId3881" ref="V2946"/>
    <hyperlink r:id="rId3882" ref="A2947"/>
    <hyperlink r:id="rId3883" ref="V2947"/>
    <hyperlink r:id="rId3884" ref="A2948"/>
    <hyperlink r:id="rId3885" ref="V2948"/>
    <hyperlink r:id="rId3886" ref="A2949"/>
    <hyperlink r:id="rId3887" ref="Q2949"/>
    <hyperlink r:id="rId3888" ref="A2950"/>
    <hyperlink r:id="rId3889" ref="A2951"/>
    <hyperlink r:id="rId3890" ref="A2952"/>
    <hyperlink r:id="rId3891" ref="A2953"/>
    <hyperlink r:id="rId3892" ref="A2954"/>
    <hyperlink r:id="rId3893" ref="V2954"/>
    <hyperlink r:id="rId3894" ref="A2955"/>
    <hyperlink r:id="rId3895" ref="A2956"/>
    <hyperlink r:id="rId3896" ref="V2956"/>
    <hyperlink r:id="rId3897" ref="A2957"/>
    <hyperlink r:id="rId3898" ref="Q2957"/>
    <hyperlink r:id="rId3899" ref="V2957"/>
    <hyperlink r:id="rId3900" ref="A2958"/>
    <hyperlink r:id="rId3901" ref="A2959"/>
    <hyperlink r:id="rId3902" ref="V2959"/>
    <hyperlink r:id="rId3903" ref="A2960"/>
    <hyperlink r:id="rId3904" ref="A2961"/>
    <hyperlink r:id="rId3905" ref="A2962"/>
    <hyperlink r:id="rId3906" ref="Q2962"/>
    <hyperlink r:id="rId3907" ref="V2962"/>
    <hyperlink r:id="rId3908" ref="A2963"/>
    <hyperlink r:id="rId3909" ref="A2964"/>
    <hyperlink r:id="rId3910" ref="A2965"/>
    <hyperlink r:id="rId3911" ref="V2965"/>
    <hyperlink r:id="rId3912" ref="A2966"/>
    <hyperlink r:id="rId3913" ref="V2966"/>
    <hyperlink r:id="rId3914" ref="A2967"/>
    <hyperlink r:id="rId3915" ref="Q2967"/>
    <hyperlink r:id="rId3916" ref="V2967"/>
    <hyperlink r:id="rId3917" ref="A2968"/>
    <hyperlink r:id="rId3918" ref="A2969"/>
    <hyperlink r:id="rId3919" ref="Q2969"/>
    <hyperlink r:id="rId3920" ref="A2970"/>
    <hyperlink r:id="rId3921" ref="A2971"/>
    <hyperlink r:id="rId3922" ref="Q2971"/>
    <hyperlink r:id="rId3923" ref="A2972"/>
    <hyperlink r:id="rId3924" ref="V2972"/>
    <hyperlink r:id="rId3925" ref="A2973"/>
    <hyperlink r:id="rId3926" ref="A2974"/>
    <hyperlink r:id="rId3927" ref="A2975"/>
    <hyperlink r:id="rId3928" ref="A2976"/>
    <hyperlink r:id="rId3929" ref="A2977"/>
    <hyperlink r:id="rId3930" ref="Q2977"/>
    <hyperlink r:id="rId3931" ref="A2978"/>
    <hyperlink r:id="rId3932" ref="A2979"/>
    <hyperlink r:id="rId3933" ref="A2980"/>
    <hyperlink r:id="rId3934" ref="A2981"/>
    <hyperlink r:id="rId3935" ref="A2982"/>
    <hyperlink r:id="rId3936" ref="A2983"/>
    <hyperlink r:id="rId3937" ref="A2984"/>
    <hyperlink r:id="rId3938" ref="V2984"/>
    <hyperlink r:id="rId3939" ref="A2985"/>
    <hyperlink r:id="rId3940" ref="A2986"/>
    <hyperlink r:id="rId3941" ref="A2987"/>
    <hyperlink r:id="rId3942" ref="A2988"/>
    <hyperlink r:id="rId3943" ref="A2989"/>
    <hyperlink r:id="rId3944" ref="Q2989"/>
    <hyperlink r:id="rId3945" ref="A2990"/>
    <hyperlink r:id="rId3946" ref="A2991"/>
    <hyperlink r:id="rId3947" ref="A2992"/>
    <hyperlink r:id="rId3948" ref="A2993"/>
    <hyperlink r:id="rId3949" ref="A2994"/>
    <hyperlink r:id="rId3950" ref="V2994"/>
    <hyperlink r:id="rId3951" ref="A2995"/>
    <hyperlink r:id="rId3952" ref="A2996"/>
    <hyperlink r:id="rId3953" ref="Q2996"/>
    <hyperlink r:id="rId3954" ref="A2997"/>
    <hyperlink r:id="rId3955" ref="F2997"/>
    <hyperlink r:id="rId3956" ref="V2997"/>
    <hyperlink r:id="rId3957" ref="A2998"/>
    <hyperlink r:id="rId3958" ref="A2999"/>
    <hyperlink r:id="rId3959" ref="V2999"/>
    <hyperlink r:id="rId3960" ref="A3000"/>
    <hyperlink r:id="rId3961" ref="Q3000"/>
    <hyperlink r:id="rId3962" ref="A3001"/>
    <hyperlink r:id="rId3963" ref="F3001"/>
    <hyperlink r:id="rId3964" ref="A3002"/>
    <hyperlink r:id="rId3965" ref="A3003"/>
    <hyperlink r:id="rId3966" ref="A3004"/>
    <hyperlink r:id="rId3967" ref="Q3004"/>
    <hyperlink r:id="rId3968" ref="A3005"/>
    <hyperlink r:id="rId3969" ref="A3006"/>
    <hyperlink r:id="rId3970" ref="A3007"/>
    <hyperlink r:id="rId3971" ref="F3007"/>
    <hyperlink r:id="rId3972" ref="V3007"/>
    <hyperlink r:id="rId3973" ref="A3008"/>
    <hyperlink r:id="rId3974" ref="A3009"/>
    <hyperlink r:id="rId3975" ref="A3010"/>
    <hyperlink r:id="rId3976" ref="A3011"/>
    <hyperlink r:id="rId3977" ref="A3012"/>
    <hyperlink r:id="rId3978" ref="A3013"/>
    <hyperlink r:id="rId3979" ref="A3014"/>
    <hyperlink r:id="rId3980" ref="A3015"/>
    <hyperlink r:id="rId3981" ref="A3016"/>
    <hyperlink r:id="rId3982" ref="A3017"/>
    <hyperlink r:id="rId3983" ref="A3018"/>
    <hyperlink r:id="rId3984" ref="A3019"/>
    <hyperlink r:id="rId3985" ref="A3020"/>
    <hyperlink r:id="rId3986" ref="A3021"/>
    <hyperlink r:id="rId3987" ref="A3022"/>
    <hyperlink r:id="rId3988" ref="A3023"/>
    <hyperlink r:id="rId3989" ref="A3024"/>
    <hyperlink r:id="rId3990" ref="V3024"/>
    <hyperlink r:id="rId3991" ref="A3025"/>
    <hyperlink r:id="rId3992" ref="A3026"/>
    <hyperlink r:id="rId3993" ref="A3027"/>
    <hyperlink r:id="rId3994" ref="A3028"/>
    <hyperlink r:id="rId3995" ref="A3029"/>
    <hyperlink r:id="rId3996" ref="A3030"/>
    <hyperlink r:id="rId3997" ref="F3030"/>
    <hyperlink r:id="rId3998" ref="V3030"/>
    <hyperlink r:id="rId3999" ref="A3031"/>
    <hyperlink r:id="rId4000" ref="V3031"/>
    <hyperlink r:id="rId4001" ref="A3032"/>
    <hyperlink r:id="rId4002" ref="A3033"/>
    <hyperlink r:id="rId4003" ref="A3034"/>
    <hyperlink r:id="rId4004" ref="A3035"/>
    <hyperlink r:id="rId4005" ref="A3036"/>
    <hyperlink r:id="rId4006" ref="A3037"/>
    <hyperlink r:id="rId4007" ref="A3038"/>
    <hyperlink r:id="rId4008" ref="A3039"/>
    <hyperlink r:id="rId4009" ref="Q3039"/>
    <hyperlink r:id="rId4010" ref="A3040"/>
    <hyperlink r:id="rId4011" ref="A3041"/>
    <hyperlink r:id="rId4012" ref="Q3041"/>
    <hyperlink r:id="rId4013" ref="A3042"/>
    <hyperlink r:id="rId4014" ref="V3042"/>
    <hyperlink r:id="rId4015" ref="A3043"/>
    <hyperlink r:id="rId4016" ref="F3043"/>
    <hyperlink r:id="rId4017" ref="A3044"/>
    <hyperlink r:id="rId4018" ref="A3045"/>
    <hyperlink r:id="rId4019" ref="A3046"/>
    <hyperlink r:id="rId4020" ref="V3046"/>
    <hyperlink r:id="rId4021" ref="A3047"/>
    <hyperlink r:id="rId4022" ref="V3047"/>
    <hyperlink r:id="rId4023" ref="A3048"/>
    <hyperlink r:id="rId4024" ref="A3049"/>
    <hyperlink r:id="rId4025" ref="V3049"/>
    <hyperlink r:id="rId4026" ref="A3050"/>
    <hyperlink r:id="rId4027" ref="A3051"/>
    <hyperlink r:id="rId4028" ref="Q3051"/>
    <hyperlink r:id="rId4029" ref="A3052"/>
    <hyperlink r:id="rId4030" ref="A3053"/>
    <hyperlink r:id="rId4031" ref="V3053"/>
    <hyperlink r:id="rId4032" ref="A3054"/>
    <hyperlink r:id="rId4033" ref="V3054"/>
    <hyperlink r:id="rId4034" ref="A3055"/>
    <hyperlink r:id="rId4035" ref="A3056"/>
    <hyperlink r:id="rId4036" ref="A3057"/>
    <hyperlink r:id="rId4037" ref="Q3057"/>
    <hyperlink r:id="rId4038" ref="V3057"/>
    <hyperlink r:id="rId4039" ref="A3058"/>
    <hyperlink r:id="rId4040" ref="A3059"/>
    <hyperlink r:id="rId4041" ref="A3060"/>
    <hyperlink r:id="rId4042" ref="A3061"/>
    <hyperlink r:id="rId4043" ref="F3061"/>
    <hyperlink r:id="rId4044" ref="A3062"/>
    <hyperlink r:id="rId4045" ref="A3063"/>
    <hyperlink r:id="rId4046" ref="A3064"/>
    <hyperlink r:id="rId4047" ref="A3065"/>
    <hyperlink r:id="rId4048" ref="A3066"/>
    <hyperlink r:id="rId4049" ref="A3067"/>
    <hyperlink r:id="rId4050" ref="A3068"/>
    <hyperlink r:id="rId4051" ref="A3069"/>
    <hyperlink r:id="rId4052" ref="A3070"/>
    <hyperlink r:id="rId4053" ref="A3071"/>
    <hyperlink r:id="rId4054" ref="A3072"/>
    <hyperlink r:id="rId4055" ref="A3073"/>
    <hyperlink r:id="rId4056" ref="A3074"/>
    <hyperlink r:id="rId4057" ref="A3075"/>
    <hyperlink r:id="rId4058" ref="A3076"/>
    <hyperlink r:id="rId4059" ref="A3077"/>
    <hyperlink r:id="rId4060" ref="A3078"/>
    <hyperlink r:id="rId4061" ref="A3079"/>
    <hyperlink r:id="rId4062" ref="Q3079"/>
    <hyperlink r:id="rId4063" ref="A3080"/>
    <hyperlink r:id="rId4064" ref="V3080"/>
    <hyperlink r:id="rId4065" ref="A3081"/>
    <hyperlink r:id="rId4066" ref="A3082"/>
    <hyperlink r:id="rId4067" ref="A3083"/>
    <hyperlink r:id="rId4068" ref="V3083"/>
    <hyperlink r:id="rId4069" ref="A3084"/>
    <hyperlink r:id="rId4070" ref="A3085"/>
    <hyperlink r:id="rId4071" ref="V3085"/>
    <hyperlink r:id="rId4072" ref="A3086"/>
    <hyperlink r:id="rId4073" ref="A3087"/>
    <hyperlink r:id="rId4074" ref="A3088"/>
    <hyperlink r:id="rId4075" ref="A3089"/>
    <hyperlink r:id="rId4076" ref="A3090"/>
    <hyperlink r:id="rId4077" ref="V3090"/>
    <hyperlink r:id="rId4078" ref="A3091"/>
    <hyperlink r:id="rId4079" ref="A3092"/>
    <hyperlink r:id="rId4080" ref="V3092"/>
    <hyperlink r:id="rId4081" ref="A3093"/>
    <hyperlink r:id="rId4082" ref="Q3093"/>
    <hyperlink r:id="rId4083" ref="A3094"/>
    <hyperlink r:id="rId4084" ref="A3095"/>
    <hyperlink r:id="rId4085" ref="A3096"/>
    <hyperlink r:id="rId4086" ref="F3096"/>
    <hyperlink r:id="rId4087" ref="A3097"/>
    <hyperlink r:id="rId4088" ref="A3098"/>
    <hyperlink r:id="rId4089" ref="A3099"/>
    <hyperlink r:id="rId4090" ref="A3100"/>
    <hyperlink r:id="rId4091" ref="A3101"/>
    <hyperlink r:id="rId4092" ref="A3102"/>
    <hyperlink r:id="rId4093" ref="A3103"/>
    <hyperlink r:id="rId4094" ref="A3104"/>
    <hyperlink r:id="rId4095" ref="V3104"/>
    <hyperlink r:id="rId4096" ref="A3105"/>
    <hyperlink r:id="rId4097" ref="A3106"/>
    <hyperlink r:id="rId4098" ref="A3107"/>
    <hyperlink r:id="rId4099" ref="A3108"/>
    <hyperlink r:id="rId4100" ref="Q3108"/>
    <hyperlink r:id="rId4101" ref="V3108"/>
    <hyperlink r:id="rId4102" ref="A3109"/>
    <hyperlink r:id="rId4103" ref="Q3109"/>
    <hyperlink r:id="rId4104" ref="A3110"/>
    <hyperlink r:id="rId4105" ref="A3111"/>
    <hyperlink r:id="rId4106" ref="Q3111"/>
    <hyperlink r:id="rId4107" ref="A3112"/>
    <hyperlink r:id="rId4108" ref="V3112"/>
    <hyperlink r:id="rId4109" ref="A3113"/>
    <hyperlink r:id="rId4110" ref="V3113"/>
    <hyperlink r:id="rId4111" ref="A3114"/>
    <hyperlink r:id="rId4112" ref="A3115"/>
    <hyperlink r:id="rId4113" ref="A3116"/>
    <hyperlink r:id="rId4114" ref="A3117"/>
    <hyperlink r:id="rId4115" ref="A3118"/>
    <hyperlink r:id="rId4116" ref="A3119"/>
    <hyperlink r:id="rId4117" ref="A3120"/>
    <hyperlink r:id="rId4118" ref="Q3120"/>
    <hyperlink r:id="rId4119" ref="A3121"/>
    <hyperlink r:id="rId4120" ref="A3122"/>
    <hyperlink r:id="rId4121" ref="A3123"/>
    <hyperlink r:id="rId4122" ref="A3124"/>
    <hyperlink r:id="rId4123" ref="A3125"/>
    <hyperlink r:id="rId4124" ref="V3125"/>
    <hyperlink r:id="rId4125" ref="A3126"/>
    <hyperlink r:id="rId4126" ref="A3127"/>
    <hyperlink r:id="rId4127" ref="V3127"/>
    <hyperlink r:id="rId4128" ref="A3128"/>
    <hyperlink r:id="rId4129" ref="A3129"/>
    <hyperlink r:id="rId4130" ref="A3130"/>
    <hyperlink r:id="rId4131" ref="V3130"/>
    <hyperlink r:id="rId4132" ref="A3131"/>
    <hyperlink r:id="rId4133" ref="V3131"/>
    <hyperlink r:id="rId4134" ref="A3132"/>
    <hyperlink r:id="rId4135" ref="A3133"/>
    <hyperlink r:id="rId4136" ref="A3134"/>
    <hyperlink r:id="rId4137" ref="V3134"/>
    <hyperlink r:id="rId4138" ref="A3135"/>
    <hyperlink r:id="rId4139" ref="V3135"/>
    <hyperlink r:id="rId4140" ref="A3136"/>
    <hyperlink r:id="rId4141" ref="A3137"/>
    <hyperlink r:id="rId4142" ref="A3138"/>
    <hyperlink r:id="rId4143" ref="A3139"/>
    <hyperlink r:id="rId4144" ref="A3140"/>
    <hyperlink r:id="rId4145" ref="A3141"/>
    <hyperlink r:id="rId4146" ref="A3142"/>
    <hyperlink r:id="rId4147" ref="A3143"/>
    <hyperlink r:id="rId4148" ref="A3144"/>
    <hyperlink r:id="rId4149" ref="A3145"/>
    <hyperlink r:id="rId4150" ref="Q3145"/>
    <hyperlink r:id="rId4151" ref="V3145"/>
    <hyperlink r:id="rId4152" ref="A3146"/>
    <hyperlink r:id="rId4153" ref="A3147"/>
    <hyperlink r:id="rId4154" ref="A3148"/>
    <hyperlink r:id="rId4155" ref="A3149"/>
    <hyperlink r:id="rId4156" ref="A3150"/>
    <hyperlink r:id="rId4157" ref="A3151"/>
    <hyperlink r:id="rId4158" ref="A3152"/>
    <hyperlink r:id="rId4159" ref="V3152"/>
    <hyperlink r:id="rId4160" ref="A3153"/>
    <hyperlink r:id="rId4161" ref="A3154"/>
    <hyperlink r:id="rId4162" ref="V3154"/>
    <hyperlink r:id="rId4163" ref="A3155"/>
    <hyperlink r:id="rId4164" ref="A3156"/>
    <hyperlink r:id="rId4165" ref="A3157"/>
    <hyperlink r:id="rId4166" ref="A3158"/>
    <hyperlink r:id="rId4167" ref="A3159"/>
    <hyperlink r:id="rId4168" ref="A3160"/>
    <hyperlink r:id="rId4169" ref="A3161"/>
    <hyperlink r:id="rId4170" ref="A3162"/>
    <hyperlink r:id="rId4171" ref="A3163"/>
    <hyperlink r:id="rId4172" ref="A3164"/>
    <hyperlink r:id="rId4173" ref="Q3164"/>
    <hyperlink r:id="rId4174" ref="V3164"/>
    <hyperlink r:id="rId4175" ref="A3165"/>
    <hyperlink r:id="rId4176" ref="A3166"/>
    <hyperlink r:id="rId4177" ref="A3167"/>
    <hyperlink r:id="rId4178" ref="A3168"/>
    <hyperlink r:id="rId4179" ref="Q3168"/>
    <hyperlink r:id="rId4180" ref="A3169"/>
    <hyperlink r:id="rId4181" ref="A3170"/>
    <hyperlink r:id="rId4182" ref="A3171"/>
    <hyperlink r:id="rId4183" ref="V3171"/>
    <hyperlink r:id="rId4184" ref="A3172"/>
    <hyperlink r:id="rId4185" ref="F3172"/>
    <hyperlink r:id="rId4186" ref="Q3172"/>
    <hyperlink r:id="rId4187" ref="A3173"/>
    <hyperlink r:id="rId4188" ref="A3174"/>
    <hyperlink r:id="rId4189" ref="V3174"/>
    <hyperlink r:id="rId4190" ref="A3175"/>
    <hyperlink r:id="rId4191" ref="A3176"/>
    <hyperlink r:id="rId4192" ref="A3177"/>
    <hyperlink r:id="rId4193" ref="A3178"/>
    <hyperlink r:id="rId4194" ref="A3179"/>
    <hyperlink r:id="rId4195" ref="A3180"/>
    <hyperlink r:id="rId4196" ref="A3181"/>
    <hyperlink r:id="rId4197" ref="A3182"/>
    <hyperlink r:id="rId4198" ref="A3183"/>
    <hyperlink r:id="rId4199" ref="A3184"/>
    <hyperlink r:id="rId4200" ref="A3185"/>
    <hyperlink r:id="rId4201" ref="A3186"/>
    <hyperlink r:id="rId4202" ref="A3187"/>
    <hyperlink r:id="rId4203" ref="A3188"/>
    <hyperlink r:id="rId4204" ref="A3189"/>
    <hyperlink r:id="rId4205" ref="A3190"/>
    <hyperlink r:id="rId4206" ref="Q3190"/>
    <hyperlink r:id="rId4207" ref="A3191"/>
    <hyperlink r:id="rId4208" ref="A3192"/>
    <hyperlink r:id="rId4209" ref="A3193"/>
    <hyperlink r:id="rId4210" ref="V3193"/>
    <hyperlink r:id="rId4211" ref="A3194"/>
    <hyperlink r:id="rId4212" ref="A3195"/>
    <hyperlink r:id="rId4213" ref="A3196"/>
    <hyperlink r:id="rId4214" ref="A3197"/>
    <hyperlink r:id="rId4215" ref="A3198"/>
    <hyperlink r:id="rId4216" ref="A3199"/>
    <hyperlink r:id="rId4217" ref="A3200"/>
    <hyperlink r:id="rId4218" ref="A3201"/>
    <hyperlink r:id="rId4219" ref="A3202"/>
    <hyperlink r:id="rId4220" ref="A3203"/>
    <hyperlink r:id="rId4221" ref="A3204"/>
    <hyperlink r:id="rId4222" ref="A3205"/>
    <hyperlink r:id="rId4223" ref="A3206"/>
    <hyperlink r:id="rId4224" ref="A3207"/>
    <hyperlink r:id="rId4225" ref="A3208"/>
    <hyperlink r:id="rId4226" ref="A3209"/>
    <hyperlink r:id="rId4227" ref="A3210"/>
    <hyperlink r:id="rId4228" ref="A3211"/>
    <hyperlink r:id="rId4229" ref="A3212"/>
    <hyperlink r:id="rId4230" ref="A3213"/>
    <hyperlink r:id="rId4231" ref="A3214"/>
    <hyperlink r:id="rId4232" ref="A3215"/>
    <hyperlink r:id="rId4233" ref="A3216"/>
    <hyperlink r:id="rId4234" ref="A3217"/>
    <hyperlink r:id="rId4235" ref="V3217"/>
    <hyperlink r:id="rId4236" ref="A3218"/>
    <hyperlink r:id="rId4237" ref="V3218"/>
    <hyperlink r:id="rId4238" ref="A3219"/>
    <hyperlink r:id="rId4239" ref="V3219"/>
    <hyperlink r:id="rId4240" ref="A3220"/>
    <hyperlink r:id="rId4241" ref="V3220"/>
    <hyperlink r:id="rId4242" ref="A3221"/>
    <hyperlink r:id="rId4243" ref="V3221"/>
    <hyperlink r:id="rId4244" ref="A3222"/>
    <hyperlink r:id="rId4245" ref="A3223"/>
    <hyperlink r:id="rId4246" ref="A3224"/>
    <hyperlink r:id="rId4247" ref="A3225"/>
    <hyperlink r:id="rId4248" ref="A3226"/>
    <hyperlink r:id="rId4249" ref="A3227"/>
    <hyperlink r:id="rId4250" ref="A3228"/>
    <hyperlink r:id="rId4251" ref="A3229"/>
    <hyperlink r:id="rId4252" ref="A3230"/>
    <hyperlink r:id="rId4253" ref="A3231"/>
    <hyperlink r:id="rId4254" ref="A3232"/>
    <hyperlink r:id="rId4255" ref="A3233"/>
    <hyperlink r:id="rId4256" ref="V3233"/>
    <hyperlink r:id="rId4257" ref="A3234"/>
    <hyperlink r:id="rId4258" ref="A3235"/>
    <hyperlink r:id="rId4259" ref="A3236"/>
    <hyperlink r:id="rId4260" ref="V3236"/>
    <hyperlink r:id="rId4261" ref="A3237"/>
    <hyperlink r:id="rId4262" ref="A3238"/>
    <hyperlink r:id="rId4263" ref="A3239"/>
    <hyperlink r:id="rId4264" ref="A3240"/>
    <hyperlink r:id="rId4265" ref="A3241"/>
    <hyperlink r:id="rId4266" ref="A3242"/>
    <hyperlink r:id="rId4267" ref="A3243"/>
    <hyperlink r:id="rId4268" ref="A3244"/>
    <hyperlink r:id="rId4269" ref="A3245"/>
    <hyperlink r:id="rId4270" ref="A3246"/>
    <hyperlink r:id="rId4271" ref="A3247"/>
    <hyperlink r:id="rId4272" ref="A3248"/>
    <hyperlink r:id="rId4273" ref="V3248"/>
    <hyperlink r:id="rId4274" ref="A3249"/>
    <hyperlink r:id="rId4275" ref="A3250"/>
    <hyperlink r:id="rId4276" ref="A3251"/>
    <hyperlink r:id="rId4277" ref="A3252"/>
    <hyperlink r:id="rId4278" ref="A3253"/>
    <hyperlink r:id="rId4279" ref="A3254"/>
    <hyperlink r:id="rId4280" ref="A3255"/>
    <hyperlink r:id="rId4281" ref="V3255"/>
    <hyperlink r:id="rId4282" ref="A3256"/>
    <hyperlink r:id="rId4283" ref="A3257"/>
    <hyperlink r:id="rId4284" ref="A3258"/>
    <hyperlink r:id="rId4285" ref="A3259"/>
    <hyperlink r:id="rId4286" ref="A3260"/>
    <hyperlink r:id="rId4287" ref="A3261"/>
    <hyperlink r:id="rId4288" ref="A3262"/>
    <hyperlink r:id="rId4289" ref="A3263"/>
    <hyperlink r:id="rId4290" ref="A3264"/>
    <hyperlink r:id="rId4291" ref="A3265"/>
    <hyperlink r:id="rId4292" ref="V3265"/>
    <hyperlink r:id="rId4293" ref="A3266"/>
    <hyperlink r:id="rId4294" ref="A3267"/>
    <hyperlink r:id="rId4295" ref="V3267"/>
    <hyperlink r:id="rId4296" ref="A3268"/>
    <hyperlink r:id="rId4297" ref="A3269"/>
    <hyperlink r:id="rId4298" ref="A3270"/>
    <hyperlink r:id="rId4299" ref="A3271"/>
    <hyperlink r:id="rId4300" ref="V3271"/>
    <hyperlink r:id="rId4301" ref="A3272"/>
    <hyperlink r:id="rId4302" ref="A3273"/>
    <hyperlink r:id="rId4303" ref="A3274"/>
    <hyperlink r:id="rId4304" ref="V3274"/>
    <hyperlink r:id="rId4305" ref="A3275"/>
    <hyperlink r:id="rId4306" ref="V3275"/>
    <hyperlink r:id="rId4307" ref="A3276"/>
    <hyperlink r:id="rId4308" ref="A3277"/>
    <hyperlink r:id="rId4309" ref="A3278"/>
    <hyperlink r:id="rId4310" ref="A3279"/>
    <hyperlink r:id="rId4311" ref="A3280"/>
    <hyperlink r:id="rId4312" ref="A3281"/>
    <hyperlink r:id="rId4313" ref="A3282"/>
    <hyperlink r:id="rId4314" ref="A3283"/>
    <hyperlink r:id="rId4315" ref="A3284"/>
    <hyperlink r:id="rId4316" ref="A3285"/>
    <hyperlink r:id="rId4317" ref="A3286"/>
    <hyperlink r:id="rId4318" ref="A3287"/>
    <hyperlink r:id="rId4319" ref="V3287"/>
    <hyperlink r:id="rId4320" ref="A3288"/>
    <hyperlink r:id="rId4321" ref="A3289"/>
    <hyperlink r:id="rId4322" ref="V3289"/>
    <hyperlink r:id="rId4323" ref="A3290"/>
    <hyperlink r:id="rId4324" ref="A3291"/>
    <hyperlink r:id="rId4325" ref="A3292"/>
    <hyperlink r:id="rId4326" ref="A3293"/>
    <hyperlink r:id="rId4327" ref="A3294"/>
    <hyperlink r:id="rId4328" ref="A3295"/>
    <hyperlink r:id="rId4329" ref="A3296"/>
    <hyperlink r:id="rId4330" ref="V3296"/>
    <hyperlink r:id="rId4331" ref="A3297"/>
    <hyperlink r:id="rId4332" ref="A3298"/>
    <hyperlink r:id="rId4333" ref="A3299"/>
    <hyperlink r:id="rId4334" ref="A3300"/>
    <hyperlink r:id="rId4335" ref="V3300"/>
    <hyperlink r:id="rId4336" ref="A3301"/>
    <hyperlink r:id="rId4337" ref="A3302"/>
    <hyperlink r:id="rId4338" ref="A3303"/>
    <hyperlink r:id="rId4339" ref="A3304"/>
    <hyperlink r:id="rId4340" ref="A3305"/>
    <hyperlink r:id="rId4341" ref="A3306"/>
    <hyperlink r:id="rId4342" ref="A3307"/>
    <hyperlink r:id="rId4343" ref="A3308"/>
    <hyperlink r:id="rId4344" ref="A3309"/>
    <hyperlink r:id="rId4345" ref="A3310"/>
    <hyperlink r:id="rId4346" ref="A3311"/>
    <hyperlink r:id="rId4347" ref="A3312"/>
    <hyperlink r:id="rId4348" ref="A3313"/>
    <hyperlink r:id="rId4349" ref="A3314"/>
    <hyperlink r:id="rId4350" ref="A3315"/>
    <hyperlink r:id="rId4351" ref="A3316"/>
    <hyperlink r:id="rId4352" ref="A3317"/>
    <hyperlink r:id="rId4353" ref="A3318"/>
    <hyperlink r:id="rId4354" ref="A3319"/>
    <hyperlink r:id="rId4355" ref="A3320"/>
    <hyperlink r:id="rId4356" ref="A3321"/>
    <hyperlink r:id="rId4357" ref="A3322"/>
    <hyperlink r:id="rId4358" ref="A3323"/>
    <hyperlink r:id="rId4359" ref="A3324"/>
    <hyperlink r:id="rId4360" ref="A3325"/>
    <hyperlink r:id="rId4361" ref="A3326"/>
    <hyperlink r:id="rId4362" ref="A3327"/>
    <hyperlink r:id="rId4363" ref="A3328"/>
    <hyperlink r:id="rId4364" ref="A3329"/>
    <hyperlink r:id="rId4365" ref="A3330"/>
    <hyperlink r:id="rId4366" ref="A3331"/>
    <hyperlink r:id="rId4367" ref="A3332"/>
    <hyperlink r:id="rId4368" ref="A3333"/>
    <hyperlink r:id="rId4369" ref="A3334"/>
    <hyperlink r:id="rId4370" ref="A3335"/>
    <hyperlink r:id="rId4371" ref="A3336"/>
    <hyperlink r:id="rId4372" ref="A3337"/>
    <hyperlink r:id="rId4373" ref="A3338"/>
    <hyperlink r:id="rId4374" ref="A3339"/>
    <hyperlink r:id="rId4375" ref="A3340"/>
    <hyperlink r:id="rId4376" ref="A3341"/>
    <hyperlink r:id="rId4377" ref="A3342"/>
    <hyperlink r:id="rId4378" ref="A3343"/>
    <hyperlink r:id="rId4379" ref="A3344"/>
    <hyperlink r:id="rId4380" ref="A3345"/>
    <hyperlink r:id="rId4381" ref="A3346"/>
    <hyperlink r:id="rId4382" ref="A3347"/>
    <hyperlink r:id="rId4383" ref="A3348"/>
    <hyperlink r:id="rId4384" ref="A3349"/>
    <hyperlink r:id="rId4385" ref="A3350"/>
    <hyperlink r:id="rId4386" ref="V3350"/>
    <hyperlink r:id="rId4387" ref="A3351"/>
    <hyperlink r:id="rId4388" ref="A3352"/>
    <hyperlink r:id="rId4389" ref="A3353"/>
    <hyperlink r:id="rId4390" ref="A3354"/>
    <hyperlink r:id="rId4391" ref="A3355"/>
    <hyperlink r:id="rId4392" ref="A3356"/>
    <hyperlink r:id="rId4393" ref="A3357"/>
    <hyperlink r:id="rId4394" ref="A3358"/>
    <hyperlink r:id="rId4395" ref="A3359"/>
    <hyperlink r:id="rId4396" ref="A3360"/>
    <hyperlink r:id="rId4397" ref="A3361"/>
    <hyperlink r:id="rId4398" ref="A3362"/>
    <hyperlink r:id="rId4399" ref="V3362"/>
    <hyperlink r:id="rId4400" ref="A3363"/>
    <hyperlink r:id="rId4401" ref="V3363"/>
    <hyperlink r:id="rId4402" ref="A3364"/>
    <hyperlink r:id="rId4403" ref="A3365"/>
    <hyperlink r:id="rId4404" ref="A3366"/>
    <hyperlink r:id="rId4405" ref="A3367"/>
    <hyperlink r:id="rId4406" ref="A3368"/>
    <hyperlink r:id="rId4407" ref="Q3368"/>
    <hyperlink r:id="rId4408" ref="A3369"/>
    <hyperlink r:id="rId4409" ref="A3370"/>
    <hyperlink r:id="rId4410" ref="Q3370"/>
    <hyperlink r:id="rId4411" ref="A3371"/>
    <hyperlink r:id="rId4412" ref="Q3371"/>
    <hyperlink r:id="rId4413" ref="V3371"/>
    <hyperlink r:id="rId4414" ref="A3372"/>
    <hyperlink r:id="rId4415" ref="A3373"/>
    <hyperlink r:id="rId4416" ref="A3374"/>
    <hyperlink r:id="rId4417" ref="A3375"/>
    <hyperlink r:id="rId4418" ref="A3376"/>
    <hyperlink r:id="rId4419" ref="A3377"/>
    <hyperlink r:id="rId4420" ref="A3378"/>
    <hyperlink r:id="rId4421" ref="A3379"/>
    <hyperlink r:id="rId4422" ref="V3379"/>
    <hyperlink r:id="rId4423" ref="A3380"/>
    <hyperlink r:id="rId4424" ref="A3381"/>
    <hyperlink r:id="rId4425" ref="A3382"/>
    <hyperlink r:id="rId4426" ref="A3383"/>
    <hyperlink r:id="rId4427" ref="A3384"/>
    <hyperlink r:id="rId4428" ref="A3385"/>
    <hyperlink r:id="rId4429" ref="A3386"/>
    <hyperlink r:id="rId4430" ref="A3387"/>
    <hyperlink r:id="rId4431" ref="A3388"/>
    <hyperlink r:id="rId4432" ref="V3388"/>
    <hyperlink r:id="rId4433" ref="A3389"/>
    <hyperlink r:id="rId4434" ref="A3390"/>
    <hyperlink r:id="rId4435" ref="A3391"/>
    <hyperlink r:id="rId4436" ref="Q3391"/>
    <hyperlink r:id="rId4437" ref="A3392"/>
    <hyperlink r:id="rId4438" ref="A3393"/>
    <hyperlink r:id="rId4439" ref="A3394"/>
    <hyperlink r:id="rId4440" ref="V3394"/>
    <hyperlink r:id="rId4441" ref="A3395"/>
    <hyperlink r:id="rId4442" ref="V3395"/>
    <hyperlink r:id="rId4443" ref="A3396"/>
    <hyperlink r:id="rId4444" ref="V3396"/>
    <hyperlink r:id="rId4445" ref="A3397"/>
    <hyperlink r:id="rId4446" ref="A3398"/>
    <hyperlink r:id="rId4447" ref="A3399"/>
    <hyperlink r:id="rId4448" ref="V3399"/>
    <hyperlink r:id="rId4449" ref="A3400"/>
    <hyperlink r:id="rId4450" ref="A3401"/>
    <hyperlink r:id="rId4451" ref="V3401"/>
    <hyperlink r:id="rId4452" ref="A3402"/>
    <hyperlink r:id="rId4453" ref="A3403"/>
    <hyperlink r:id="rId4454" ref="V3403"/>
    <hyperlink r:id="rId4455" ref="A3404"/>
    <hyperlink r:id="rId4456" ref="V3404"/>
    <hyperlink r:id="rId4457" ref="A3405"/>
    <hyperlink r:id="rId4458" ref="V3405"/>
    <hyperlink r:id="rId4459" ref="A3406"/>
    <hyperlink r:id="rId4460" ref="V3406"/>
    <hyperlink r:id="rId4461" ref="A3407"/>
    <hyperlink r:id="rId4462" ref="V3407"/>
    <hyperlink r:id="rId4463" ref="A3408"/>
    <hyperlink r:id="rId4464" ref="A3409"/>
    <hyperlink r:id="rId4465" ref="A3410"/>
    <hyperlink r:id="rId4466" ref="V3410"/>
    <hyperlink r:id="rId4467" ref="A3411"/>
    <hyperlink r:id="rId4468" ref="Q3411"/>
    <hyperlink r:id="rId4469" ref="V3411"/>
    <hyperlink r:id="rId4470" ref="A3412"/>
    <hyperlink r:id="rId4471" ref="A3413"/>
    <hyperlink r:id="rId4472" ref="A3414"/>
    <hyperlink r:id="rId4473" ref="A3415"/>
    <hyperlink r:id="rId4474" ref="A3416"/>
    <hyperlink r:id="rId4475" ref="A3417"/>
    <hyperlink r:id="rId4476" ref="F3417"/>
    <hyperlink r:id="rId4477" ref="A3418"/>
    <hyperlink r:id="rId4478" ref="A3419"/>
    <hyperlink r:id="rId4479" ref="V3419"/>
    <hyperlink r:id="rId4480" ref="A3420"/>
    <hyperlink r:id="rId4481" ref="A3421"/>
    <hyperlink r:id="rId4482" ref="F3421"/>
    <hyperlink r:id="rId4483" ref="A3422"/>
    <hyperlink r:id="rId4484" ref="A3423"/>
    <hyperlink r:id="rId4485" ref="A3424"/>
    <hyperlink r:id="rId4486" ref="Q3424"/>
    <hyperlink r:id="rId4487" ref="A3425"/>
    <hyperlink r:id="rId4488" ref="Q3425"/>
    <hyperlink r:id="rId4489" ref="A3426"/>
    <hyperlink r:id="rId4490" ref="V3426"/>
    <hyperlink r:id="rId4491" ref="A3427"/>
    <hyperlink r:id="rId4492" ref="A3428"/>
    <hyperlink r:id="rId4493" ref="Q3428"/>
    <hyperlink r:id="rId4494" ref="A3429"/>
    <hyperlink r:id="rId4495" ref="A3430"/>
    <hyperlink r:id="rId4496" ref="A3431"/>
    <hyperlink r:id="rId4497" ref="A3432"/>
    <hyperlink r:id="rId4498" ref="A3433"/>
    <hyperlink r:id="rId4499" ref="A3434"/>
    <hyperlink r:id="rId4500" ref="A3435"/>
    <hyperlink r:id="rId4501" ref="A3436"/>
    <hyperlink r:id="rId4502" ref="A3437"/>
    <hyperlink r:id="rId4503" ref="A3438"/>
    <hyperlink r:id="rId4504" ref="A3439"/>
    <hyperlink r:id="rId4505" ref="A3440"/>
    <hyperlink r:id="rId4506" ref="A3441"/>
    <hyperlink r:id="rId4507" ref="A3442"/>
    <hyperlink r:id="rId4508" ref="F3442"/>
    <hyperlink r:id="rId4509" ref="A3443"/>
    <hyperlink r:id="rId4510" ref="A3444"/>
    <hyperlink r:id="rId4511" ref="Q3444"/>
    <hyperlink r:id="rId4512" ref="V3444"/>
    <hyperlink r:id="rId4513" ref="A3445"/>
    <hyperlink r:id="rId4514" ref="A3446"/>
    <hyperlink r:id="rId4515" ref="A3447"/>
    <hyperlink r:id="rId4516" ref="Q3447"/>
    <hyperlink r:id="rId4517" ref="A3448"/>
    <hyperlink r:id="rId4518" ref="A3449"/>
    <hyperlink r:id="rId4519" ref="V3449"/>
    <hyperlink r:id="rId4520" ref="A3450"/>
    <hyperlink r:id="rId4521" ref="A3451"/>
    <hyperlink r:id="rId4522" ref="A3452"/>
    <hyperlink r:id="rId4523" ref="A3453"/>
    <hyperlink r:id="rId4524" ref="A3454"/>
    <hyperlink r:id="rId4525" ref="A3455"/>
    <hyperlink r:id="rId4526" ref="A3456"/>
    <hyperlink r:id="rId4527" ref="A3457"/>
    <hyperlink r:id="rId4528" ref="A3458"/>
    <hyperlink r:id="rId4529" ref="F3458"/>
    <hyperlink r:id="rId4530" ref="V3458"/>
    <hyperlink r:id="rId4531" ref="A3459"/>
    <hyperlink r:id="rId4532" ref="A3460"/>
    <hyperlink r:id="rId4533" ref="A3461"/>
    <hyperlink r:id="rId4534" ref="A3462"/>
    <hyperlink r:id="rId4535" ref="A3463"/>
    <hyperlink r:id="rId4536" ref="A3464"/>
    <hyperlink r:id="rId4537" ref="A3465"/>
    <hyperlink r:id="rId4538" ref="A3466"/>
    <hyperlink r:id="rId4539" ref="A3467"/>
    <hyperlink r:id="rId4540" ref="A3468"/>
    <hyperlink r:id="rId4541" ref="V3468"/>
    <hyperlink r:id="rId4542" ref="A3469"/>
    <hyperlink r:id="rId4543" location="Vinayaka" ref="Q3469"/>
    <hyperlink r:id="rId4544" ref="V3469"/>
    <hyperlink r:id="rId4545" ref="A3470"/>
    <hyperlink r:id="rId4546" ref="A3471"/>
    <hyperlink r:id="rId4547" ref="V3471"/>
    <hyperlink r:id="rId4548" ref="A3472"/>
    <hyperlink r:id="rId4549" ref="V3472"/>
    <hyperlink r:id="rId4550" ref="A3473"/>
    <hyperlink r:id="rId4551" ref="A3474"/>
    <hyperlink r:id="rId4552" ref="A3475"/>
    <hyperlink r:id="rId4553" ref="A3476"/>
    <hyperlink r:id="rId4554" ref="V3476"/>
    <hyperlink r:id="rId4555" ref="A3477"/>
    <hyperlink r:id="rId4556" ref="Q3477"/>
    <hyperlink r:id="rId4557" ref="A3478"/>
    <hyperlink r:id="rId4558" ref="A3479"/>
    <hyperlink r:id="rId4559" ref="A3480"/>
    <hyperlink r:id="rId4560" ref="A3481"/>
    <hyperlink r:id="rId4561" ref="A3482"/>
    <hyperlink r:id="rId4562" ref="V3482"/>
    <hyperlink r:id="rId4563" ref="A3483"/>
    <hyperlink r:id="rId4564" ref="V3483"/>
    <hyperlink r:id="rId4565" ref="A3484"/>
    <hyperlink r:id="rId4566" ref="V3484"/>
    <hyperlink r:id="rId4567" ref="A3485"/>
    <hyperlink r:id="rId4568" ref="Q3485"/>
    <hyperlink r:id="rId4569" ref="V3485"/>
    <hyperlink r:id="rId4570" ref="A3486"/>
    <hyperlink r:id="rId4571" ref="A3487"/>
    <hyperlink r:id="rId4572" ref="A3488"/>
    <hyperlink r:id="rId4573" ref="V3488"/>
    <hyperlink r:id="rId4574" ref="A3489"/>
    <hyperlink r:id="rId4575" ref="V3489"/>
    <hyperlink r:id="rId4576" ref="A3490"/>
    <hyperlink r:id="rId4577" ref="A3491"/>
    <hyperlink r:id="rId4578" ref="V3491"/>
    <hyperlink r:id="rId4579" ref="A3492"/>
    <hyperlink r:id="rId4580" ref="V3492"/>
    <hyperlink r:id="rId4581" ref="A3493"/>
    <hyperlink r:id="rId4582" ref="V3493"/>
    <hyperlink r:id="rId4583" ref="A3494"/>
    <hyperlink r:id="rId4584" ref="V3494"/>
    <hyperlink r:id="rId4585" ref="A3495"/>
    <hyperlink r:id="rId4586" ref="V3495"/>
    <hyperlink r:id="rId4587" ref="A3496"/>
    <hyperlink r:id="rId4588" ref="V3496"/>
    <hyperlink r:id="rId4589" ref="A3497"/>
    <hyperlink r:id="rId4590" ref="V3497"/>
    <hyperlink r:id="rId4591" ref="A3498"/>
    <hyperlink r:id="rId4592" ref="V3498"/>
    <hyperlink r:id="rId4593" ref="A3499"/>
    <hyperlink r:id="rId4594" ref="A3500"/>
    <hyperlink r:id="rId4595" ref="A3501"/>
    <hyperlink r:id="rId4596" ref="A3502"/>
    <hyperlink r:id="rId4597" ref="A3503"/>
    <hyperlink r:id="rId4598" ref="A3504"/>
    <hyperlink r:id="rId4599" ref="A3505"/>
    <hyperlink r:id="rId4600" ref="A3506"/>
    <hyperlink r:id="rId4601" ref="A3507"/>
    <hyperlink r:id="rId4602" ref="A3508"/>
    <hyperlink r:id="rId4603" ref="A3509"/>
    <hyperlink r:id="rId4604" ref="A3510"/>
    <hyperlink r:id="rId4605" ref="A3511"/>
    <hyperlink r:id="rId4606" ref="A3512"/>
    <hyperlink r:id="rId4607" ref="A3513"/>
    <hyperlink r:id="rId4608" ref="A3514"/>
    <hyperlink r:id="rId4609" ref="A3515"/>
    <hyperlink r:id="rId4610" ref="A3516"/>
    <hyperlink r:id="rId4611" ref="A3517"/>
    <hyperlink r:id="rId4612" ref="A3518"/>
    <hyperlink r:id="rId4613" ref="A3519"/>
    <hyperlink r:id="rId4614" ref="A3520"/>
    <hyperlink r:id="rId4615" ref="F3520"/>
    <hyperlink r:id="rId4616" ref="A3521"/>
    <hyperlink r:id="rId4617" ref="A3522"/>
    <hyperlink r:id="rId4618" ref="A3523"/>
    <hyperlink r:id="rId4619" ref="V3523"/>
    <hyperlink r:id="rId4620" ref="A3524"/>
    <hyperlink r:id="rId4621" ref="A3525"/>
    <hyperlink r:id="rId4622" ref="A3526"/>
    <hyperlink r:id="rId4623" ref="A3527"/>
    <hyperlink r:id="rId4624" ref="V3527"/>
    <hyperlink r:id="rId4625" ref="A3528"/>
    <hyperlink r:id="rId4626" ref="A3529"/>
    <hyperlink r:id="rId4627" ref="A3530"/>
    <hyperlink r:id="rId4628" ref="A3531"/>
    <hyperlink r:id="rId4629" ref="A3532"/>
    <hyperlink r:id="rId4630" ref="A3533"/>
    <hyperlink r:id="rId4631" ref="A3534"/>
    <hyperlink r:id="rId4632" ref="V3534"/>
    <hyperlink r:id="rId4633" ref="A3535"/>
    <hyperlink r:id="rId4634" ref="A3536"/>
    <hyperlink r:id="rId4635" ref="A3537"/>
    <hyperlink r:id="rId4636" ref="A3538"/>
    <hyperlink r:id="rId4637" ref="A3539"/>
    <hyperlink r:id="rId4638" ref="A3540"/>
    <hyperlink r:id="rId4639" ref="A3541"/>
    <hyperlink r:id="rId4640" ref="A3542"/>
    <hyperlink r:id="rId4641" ref="A3543"/>
    <hyperlink r:id="rId4642" ref="A3544"/>
    <hyperlink r:id="rId4643" ref="A3545"/>
    <hyperlink r:id="rId4644" ref="A3546"/>
    <hyperlink r:id="rId4645" ref="A3547"/>
    <hyperlink r:id="rId4646" ref="A3548"/>
    <hyperlink r:id="rId4647" ref="V3548"/>
    <hyperlink r:id="rId4648" ref="A3549"/>
    <hyperlink r:id="rId4649" ref="A3550"/>
    <hyperlink r:id="rId4650" ref="A3551"/>
    <hyperlink r:id="rId4651" ref="V3551"/>
    <hyperlink r:id="rId4652" ref="A3552"/>
    <hyperlink r:id="rId4653" ref="V3552"/>
    <hyperlink r:id="rId4654" ref="A3553"/>
    <hyperlink r:id="rId4655" ref="A3554"/>
    <hyperlink r:id="rId4656" ref="A3555"/>
    <hyperlink r:id="rId4657" ref="A3556"/>
    <hyperlink r:id="rId4658" ref="A3557"/>
    <hyperlink r:id="rId4659" ref="A3558"/>
    <hyperlink r:id="rId4660" ref="A3559"/>
    <hyperlink r:id="rId4661" ref="A3560"/>
    <hyperlink r:id="rId4662" ref="V3560"/>
    <hyperlink r:id="rId4663" ref="A3561"/>
    <hyperlink r:id="rId4664" ref="V3561"/>
    <hyperlink r:id="rId4665" ref="A3562"/>
    <hyperlink r:id="rId4666" ref="A3563"/>
    <hyperlink r:id="rId4667" ref="A3564"/>
    <hyperlink r:id="rId4668" ref="V3564"/>
    <hyperlink r:id="rId4669" ref="A3565"/>
    <hyperlink r:id="rId4670" ref="Q3565"/>
    <hyperlink r:id="rId4671" ref="A3566"/>
    <hyperlink r:id="rId4672" ref="V3566"/>
    <hyperlink r:id="rId4673" ref="A3567"/>
    <hyperlink r:id="rId4674" ref="A3568"/>
    <hyperlink r:id="rId4675" ref="A3569"/>
    <hyperlink r:id="rId4676" ref="A3570"/>
    <hyperlink r:id="rId4677" ref="A3571"/>
    <hyperlink r:id="rId4678" ref="V3571"/>
    <hyperlink r:id="rId4679" ref="A3572"/>
    <hyperlink r:id="rId4680" ref="A3573"/>
    <hyperlink r:id="rId4681" ref="A3574"/>
    <hyperlink r:id="rId4682" ref="A3575"/>
    <hyperlink r:id="rId4683" ref="A3576"/>
    <hyperlink r:id="rId4684" ref="A3577"/>
    <hyperlink r:id="rId4685" ref="A3578"/>
    <hyperlink r:id="rId4686" ref="A3579"/>
    <hyperlink r:id="rId4687" ref="V3579"/>
    <hyperlink r:id="rId4688" ref="A3580"/>
    <hyperlink r:id="rId4689" ref="A3581"/>
    <hyperlink r:id="rId4690" ref="A3582"/>
    <hyperlink r:id="rId4691" ref="A3583"/>
    <hyperlink r:id="rId4692" ref="A3584"/>
    <hyperlink r:id="rId4693" ref="A3585"/>
    <hyperlink r:id="rId4694" ref="A3586"/>
    <hyperlink r:id="rId4695" ref="A3587"/>
    <hyperlink r:id="rId4696" ref="A3588"/>
    <hyperlink r:id="rId4697" ref="V3588"/>
    <hyperlink r:id="rId4698" ref="A3589"/>
    <hyperlink r:id="rId4699" ref="A3590"/>
    <hyperlink r:id="rId4700" ref="A3591"/>
    <hyperlink r:id="rId4701" ref="A3592"/>
    <hyperlink r:id="rId4702" ref="A3593"/>
    <hyperlink r:id="rId4703" ref="A3594"/>
    <hyperlink r:id="rId4704" ref="A3595"/>
    <hyperlink r:id="rId4705" ref="A3596"/>
    <hyperlink r:id="rId4706" ref="A3597"/>
    <hyperlink r:id="rId4707" ref="A3598"/>
    <hyperlink r:id="rId4708" ref="A3599"/>
    <hyperlink r:id="rId4709" ref="A3600"/>
    <hyperlink r:id="rId4710" ref="A3601"/>
    <hyperlink r:id="rId4711" ref="A3602"/>
    <hyperlink r:id="rId4712" ref="A3603"/>
    <hyperlink r:id="rId4713" ref="V3603"/>
    <hyperlink r:id="rId4714" ref="A3604"/>
    <hyperlink r:id="rId4715" ref="A3605"/>
    <hyperlink r:id="rId4716" ref="A3606"/>
    <hyperlink r:id="rId4717" ref="A3607"/>
    <hyperlink r:id="rId4718" ref="V3607"/>
    <hyperlink r:id="rId4719" ref="A3608"/>
    <hyperlink r:id="rId4720" ref="Q3608"/>
    <hyperlink r:id="rId4721" ref="A3609"/>
    <hyperlink r:id="rId4722" ref="A3610"/>
    <hyperlink r:id="rId4723" ref="A3611"/>
    <hyperlink r:id="rId4724" ref="A3612"/>
    <hyperlink r:id="rId4725" ref="A3613"/>
    <hyperlink r:id="rId4726" ref="V3613"/>
    <hyperlink r:id="rId4727" ref="A3614"/>
    <hyperlink r:id="rId4728" ref="V3614"/>
  </hyperlinks>
  <drawing r:id="rId4729"/>
  <tableParts count="1">
    <tablePart r:id="rId473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23.78"/>
    <col customWidth="1" min="2" max="2" width="19.67"/>
    <col customWidth="1" min="3" max="3" width="36.44"/>
    <col customWidth="1" min="4" max="4" width="42.67"/>
    <col customWidth="1" min="5" max="5" width="29.44"/>
    <col customWidth="1" min="6" max="6" width="35.56"/>
    <col customWidth="1" min="7" max="7" width="27.67"/>
    <col customWidth="1" min="8" max="8" width="26.67"/>
    <col customWidth="1" min="9" max="9" width="40.33"/>
    <col customWidth="1" min="10" max="10" width="33.44"/>
    <col customWidth="1" min="11" max="11" width="22.11"/>
  </cols>
  <sheetData>
    <row r="1" ht="22.5" customHeight="1">
      <c r="A1" s="29" t="s">
        <v>0</v>
      </c>
      <c r="B1" s="29" t="s">
        <v>1</v>
      </c>
      <c r="C1" s="29" t="s">
        <v>10</v>
      </c>
      <c r="D1" s="29" t="s">
        <v>13</v>
      </c>
      <c r="E1" s="29" t="s">
        <v>2</v>
      </c>
      <c r="F1" s="29" t="s">
        <v>4</v>
      </c>
      <c r="G1" s="29" t="s">
        <v>6</v>
      </c>
      <c r="H1" s="29" t="s">
        <v>18</v>
      </c>
      <c r="I1" s="29" t="s">
        <v>15</v>
      </c>
      <c r="J1" s="29" t="s">
        <v>16</v>
      </c>
      <c r="K1" s="42" t="s">
        <v>20</v>
      </c>
    </row>
    <row r="2" ht="22.5" customHeight="1">
      <c r="A2" s="8" t="str">
        <f>IFERROR(__xludf.DUMMYFUNCTION("IF(A$1="""","""",
  SORT(
    IFNA(
      FILTER(
        Bhajans[title],
        Bhajans[title]&lt;&gt;"""",
        ISNUMBER(
          SEARCH(
            "","" &amp; LOWER(A$1) &amp; "","",
            "","" &amp; LOWER(
                  SUBSTITUTE(
                  "&amp;"  SUBSTITUTE(
                      SUBSTITUTE(Bhajans[singers], CHAR(10), "",""), 
                    "";"", "",""), 
                  "", "", "","")
            ) &amp; "",""
          )
        ),
        REGEXMATCH(LOWER(Bhajans[deity]), ""shiva"")
    "&amp;"  ),
      """"
    ),
    1, TRUE
  )
)"),"Arunachala Shiva, Arunachala Shiva")</f>
        <v>Arunachala Shiva, Arunachala Shiva</v>
      </c>
      <c r="B2" s="8" t="str">
        <f>IFERROR(__xludf.DUMMYFUNCTION("IF(B$1="""","""",
  SORT(
    IFNA(
      FILTER(
        Bhajans[title],
        Bhajans[title]&lt;&gt;"""",
        ISNUMBER(
          SEARCH(
            "","" &amp; LOWER(B$1) &amp; "","",
            "","" &amp; LOWER(
                  SUBSTITUTE(
                  "&amp;"  SUBSTITUTE(
                      SUBSTITUTE(Bhajans[singers], CHAR(10), "",""), 
                    "";"", "",""), 
                  "", "", "","")
            ) &amp; "",""
          )
        ),
        REGEXMATCH(LOWER(Bhajans[deity]), ""shiva"")
    "&amp;"  ),
      """"
    ),
    1, TRUE
  )
)"),"Bhasma Bhooshitanga Sai Chandrashekara")</f>
        <v>Bhasma Bhooshitanga Sai Chandrashekara</v>
      </c>
      <c r="C2" s="8" t="str">
        <f>IFERROR(__xludf.DUMMYFUNCTION("IF(C$1="""","""",
  SORT(
    IFNA(
      FILTER(
        Bhajans[title],
        Bhajans[title]&lt;&gt;"""",
        ISNUMBER(
          SEARCH(
            "","" &amp; LOWER(C$1) &amp; "","",
            "","" &amp; LOWER(
                  SUBSTITUTE(
                  "&amp;"  SUBSTITUTE(
                      SUBSTITUTE(Bhajans[singers], CHAR(10), "",""), 
                    "";"", "",""), 
                  "", "", "","")
            ) &amp; "",""
          )
        ),
        REGEXMATCH(LOWER(Bhajans[deity]), ""shiva"")
    "&amp;"  ),
      """"
    ),
    1, TRUE
  )
)"),"Atma Lingam Bhajorey")</f>
        <v>Atma Lingam Bhajorey</v>
      </c>
      <c r="D2" s="8" t="str">
        <f>IFERROR(__xludf.DUMMYFUNCTION("IF(D$1="""","""",
  SORT(
    IFNA(
      FILTER(
        Bhajans[title],
        Bhajans[title]&lt;&gt;"""",
        ISNUMBER(
          SEARCH(
            "","" &amp; LOWER(D$1) &amp; "","",
            "","" &amp; LOWER(
                  SUBSTITUTE(
                  "&amp;"  SUBSTITUTE(
                      SUBSTITUTE(Bhajans[singers], CHAR(10), "",""), 
                    "";"", "",""), 
                  "", "", "","")
            ) &amp; "",""
          )
        ),
        REGEXMATCH(LOWER(Bhajans[deity]), ""shiva"")
    "&amp;"  ),
      """"
    ),
    1, TRUE
  )
)"),"Chandrashekaraya Namah Om")</f>
        <v>Chandrashekaraya Namah Om</v>
      </c>
      <c r="E2" s="8" t="str">
        <f>IFERROR(__xludf.DUMMYFUNCTION("IF(E$1="""","""",
  SORT(
    IFNA(
      FILTER(
        Bhajans[title],
        Bhajans[title]&lt;&gt;"""",
        ISNUMBER(
          SEARCH(
            "","" &amp; LOWER(E$1) &amp; "","",
            "","" &amp; LOWER(
                  SUBSTITUTE(
                  "&amp;"  SUBSTITUTE(
                      SUBSTITUTE(Bhajans[singers], CHAR(10), "",""), 
                    "";"", "",""), 
                  "", "", "","")
            ) &amp; "",""
          )
        ),
        REGEXMATCH(LOWER(Bhajans[deity]), ""shiva"")
    "&amp;"  ),
      """"
    ),
    1, TRUE
  )
)"),"Abhayankara Sai Shiva")</f>
        <v>Abhayankara Sai Shiva</v>
      </c>
      <c r="F2" s="8" t="str">
        <f>IFERROR(__xludf.DUMMYFUNCTION("IF(F$1="""","""",
  SORT(
    IFNA(
      FILTER(
        Bhajans[title],
        Bhajans[title]&lt;&gt;"""",
        ISNUMBER(
          SEARCH(
            "","" &amp; LOWER(F$1) &amp; "","",
            "","" &amp; LOWER(
                  SUBSTITUTE(
                  "&amp;"  SUBSTITUTE(
                      SUBSTITUTE(Bhajans[singers], CHAR(10), "",""), 
                    "";"", "",""), 
                  "", "", "","")
            ) &amp; "",""
          )
        ),
        REGEXMATCH(LOWER(Bhajans[deity]), ""shiva"")
    "&amp;"  ),
      """"
    ),
    1, TRUE
  )
)"),"Deena Natha Shankara")</f>
        <v>Deena Natha Shankara</v>
      </c>
      <c r="G2" s="8" t="str">
        <f>IFERROR(__xludf.DUMMYFUNCTION("IF(G$1="""","""",
  SORT(
    IFNA(
      FILTER(
        Bhajans[title],
        Bhajans[title]&lt;&gt;"""",
        ISNUMBER(
          SEARCH(
            "","" &amp; LOWER(G$1) &amp; "","",
            "","" &amp; LOWER(
                  SUBSTITUTE(
                  "&amp;"  SUBSTITUTE(
                      SUBSTITUTE(Bhajans[singers], CHAR(10), "",""), 
                    "";"", "",""), 
                  "", "", "","")
            ) &amp; "",""
          )
        ),
        REGEXMATCH(LOWER(Bhajans[deity]), ""shiva"")
    "&amp;"  ),
      """"
    ),
    1, TRUE
  )
)"),"Chandrakala Dhara Samba Sadashiva")</f>
        <v>Chandrakala Dhara Samba Sadashiva</v>
      </c>
      <c r="H2" s="8" t="str">
        <f>IFERROR(__xludf.DUMMYFUNCTION("IF(H$1="""","""",
  SORT(
    IFNA(
      FILTER(
        Bhajans[title],
        Bhajans[title]&lt;&gt;"""",
        ISNUMBER(
          SEARCH(
            "","" &amp; LOWER(H$1) &amp; "","",
            "","" &amp; LOWER(
                  SUBSTITUTE(
                  "&amp;"  SUBSTITUTE(
                      SUBSTITUTE(Bhajans[singers], CHAR(10), "",""), 
                    "";"", "",""), 
                  "", "", "","")
            ) &amp; "",""
          )
        ),
        REGEXMATCH(LOWER(Bhajans[deity]), ""shiva"")
    "&amp;"  ),
      """"
    ),
    1, TRUE
  )
)"),"Neelakanta Mahadeva Gowri Vandana")</f>
        <v>Neelakanta Mahadeva Gowri Vandana</v>
      </c>
      <c r="I2" s="8" t="str">
        <f>IFERROR(__xludf.DUMMYFUNCTION("IF(I$1="""","""",
  SORT(
    IFNA(
      FILTER(
        Bhajans[title],
        Bhajans[title]&lt;&gt;"""",
        ISNUMBER(
          SEARCH(
            "","" &amp; LOWER(I$1) &amp; "","",
            "","" &amp; LOWER(
                  SUBSTITUTE(
                  "&amp;"  SUBSTITUTE(
                      SUBSTITUTE(Bhajans[singers], CHAR(10), "",""), 
                    "";"", "",""), 
                  "", "", "","")
            ) &amp; "",""
          )
        ),
        REGEXMATCH(LOWER(Bhajans[deity]), ""shiva"")
    "&amp;"  ),
      """"
    ),
    1, TRUE
  )
)"),"Ganga Jatadhara Gowri Shankara Girija")</f>
        <v>Ganga Jatadhara Gowri Shankara Girija</v>
      </c>
      <c r="J2" s="8" t="str">
        <f>IFERROR(__xludf.DUMMYFUNCTION("IF(J$1="""","""",
  SORT(
    IFNA(
      FILTER(
        Bhajans[title],
        Bhajans[title]&lt;&gt;"""",
        ISNUMBER(
          SEARCH(
            "","" &amp; LOWER(J$1) &amp; "","",
            "","" &amp; LOWER(
                  SUBSTITUTE(
                  "&amp;"  SUBSTITUTE(
                      SUBSTITUTE(Bhajans[singers], CHAR(10), "",""), 
                    "";"", "",""), 
                  "", "", "","")
            ) &amp; "",""
          )
        ),
        REGEXMATCH(LOWER(Bhajans[deity]), ""shiva"")
    "&amp;"  ),
      """"
    ),
    1, TRUE
  )
)"),"Atma Lingam Bhajorey")</f>
        <v>Atma Lingam Bhajorey</v>
      </c>
      <c r="K2" s="10" t="str">
        <f>IFERROR(__xludf.DUMMYFUNCTION("IF(K$1="""","""",
  SORT(
    IFNA(
      FILTER(
        Bhajans[title],
        Bhajans[title]&lt;&gt;"""",
        ISNUMBER(
          SEARCH(
            "","" &amp; LOWER(K$1) &amp; "","",
            "","" &amp; LOWER(
                  SUBSTITUTE(
                  "&amp;"  SUBSTITUTE(
                      SUBSTITUTE(Bhajans[singers], CHAR(10), "",""), 
                    "";"", "",""), 
                  "", "", "","")
            ) &amp; "",""
          )
        ),
        REGEXMATCH(LOWER(Bhajans[deity]), ""shiva"")
    "&amp;"  ),
      """"
    ),
    1, TRUE
  )
)"),"Bhola Nath Harey Jagadeesha")</f>
        <v>Bhola Nath Harey Jagadeesha</v>
      </c>
    </row>
    <row r="3" ht="22.5" customHeight="1">
      <c r="A3" s="8" t="str">
        <f>IFERROR(__xludf.DUMMYFUNCTION("""COMPUTED_VALUE"""),"Bhasma Bhooshitanga Sai Chandrashekara")</f>
        <v>Bhasma Bhooshitanga Sai Chandrashekara</v>
      </c>
      <c r="B3" s="8" t="str">
        <f>IFERROR(__xludf.DUMMYFUNCTION("""COMPUTED_VALUE"""),"Bhava Nasha Puttaparthi Pureesha")</f>
        <v>Bhava Nasha Puttaparthi Pureesha</v>
      </c>
      <c r="C3" s="8" t="str">
        <f>IFERROR(__xludf.DUMMYFUNCTION("""COMPUTED_VALUE"""),"Bhasma Bhooshitanga Sai Chandrashekara")</f>
        <v>Bhasma Bhooshitanga Sai Chandrashekara</v>
      </c>
      <c r="D3" s="8" t="str">
        <f>IFERROR(__xludf.DUMMYFUNCTION("""COMPUTED_VALUE"""),"Dhim Dhim Dhimi Dhimi Natana")</f>
        <v>Dhim Dhim Dhimi Dhimi Natana</v>
      </c>
      <c r="E3" s="8" t="str">
        <f>IFERROR(__xludf.DUMMYFUNCTION("""COMPUTED_VALUE"""),"Chandrashekaraya Namah Om")</f>
        <v>Chandrashekaraya Namah Om</v>
      </c>
      <c r="F3" s="8" t="str">
        <f>IFERROR(__xludf.DUMMYFUNCTION("""COMPUTED_VALUE"""),"Mandara Mala Dhara Jaya Gowri")</f>
        <v>Mandara Mala Dhara Jaya Gowri</v>
      </c>
      <c r="G3" s="8" t="str">
        <f>IFERROR(__xludf.DUMMYFUNCTION("""COMPUTED_VALUE"""),"Gowri Manohara Hey Nataraja")</f>
        <v>Gowri Manohara Hey Nataraja</v>
      </c>
      <c r="H3" s="8" t="str">
        <f>IFERROR(__xludf.DUMMYFUNCTION("""COMPUTED_VALUE"""),"Shiva Shiva Shiva Shiva Shirdi")</f>
        <v>Shiva Shiva Shiva Shiva Shirdi</v>
      </c>
      <c r="I3" s="8" t="str">
        <f>IFERROR(__xludf.DUMMYFUNCTION("""COMPUTED_VALUE"""),"Shiva Shankara Parvathi Ramana")</f>
        <v>Shiva Shankara Parvathi Ramana</v>
      </c>
      <c r="J3" s="8" t="str">
        <f>IFERROR(__xludf.DUMMYFUNCTION("""COMPUTED_VALUE"""),"Dum Dum Dum Dum Damaru")</f>
        <v>Dum Dum Dum Dum Damaru</v>
      </c>
      <c r="K3" s="10" t="str">
        <f>IFERROR(__xludf.DUMMYFUNCTION("""COMPUTED_VALUE"""),"Chandrashekaraya Namah Om")</f>
        <v>Chandrashekaraya Namah Om</v>
      </c>
    </row>
    <row r="4" ht="22.5" customHeight="1">
      <c r="A4" s="8" t="str">
        <f>IFERROR(__xludf.DUMMYFUNCTION("""COMPUTED_VALUE"""),"Bhasma Vibhushitha Bhavani Shankara")</f>
        <v>Bhasma Vibhushitha Bhavani Shankara</v>
      </c>
      <c r="B4" s="8" t="str">
        <f>IFERROR(__xludf.DUMMYFUNCTION("""COMPUTED_VALUE"""),"Chandrashekara Sayeeshwara")</f>
        <v>Chandrashekara Sayeeshwara</v>
      </c>
      <c r="C4" s="8" t="str">
        <f>IFERROR(__xludf.DUMMYFUNCTION("""COMPUTED_VALUE"""),"Bhasma Vibhushitha Bhavani Shankara")</f>
        <v>Bhasma Vibhushitha Bhavani Shankara</v>
      </c>
      <c r="D4" s="8" t="str">
        <f>IFERROR(__xludf.DUMMYFUNCTION("""COMPUTED_VALUE"""),"Dhimitha Dhimitha Dhim Dhimitha Dhimitha")</f>
        <v>Dhimitha Dhimitha Dhim Dhimitha Dhimitha</v>
      </c>
      <c r="E4" s="8" t="str">
        <f>IFERROR(__xludf.DUMMYFUNCTION("""COMPUTED_VALUE"""),"Hara Hara Hara Hara Samba")</f>
        <v>Hara Hara Hara Hara Samba</v>
      </c>
      <c r="F4" s="8" t="str">
        <f>IFERROR(__xludf.DUMMYFUNCTION("""COMPUTED_VALUE"""),"Nataraja Namami Shankara")</f>
        <v>Nataraja Namami Shankara</v>
      </c>
      <c r="G4" s="8" t="str">
        <f>IFERROR(__xludf.DUMMYFUNCTION("""COMPUTED_VALUE"""),"Gowri Nathaya Vishwanathaya")</f>
        <v>Gowri Nathaya Vishwanathaya</v>
      </c>
      <c r="H4" s="8"/>
      <c r="I4" s="8" t="str">
        <f>IFERROR(__xludf.DUMMYFUNCTION("""COMPUTED_VALUE"""),"Shiva Shiva Shambho Mahesha Girisha")</f>
        <v>Shiva Shiva Shambho Mahesha Girisha</v>
      </c>
      <c r="J4" s="8" t="str">
        <f>IFERROR(__xludf.DUMMYFUNCTION("""COMPUTED_VALUE"""),"Hara Bhola Natha Uma Pathey")</f>
        <v>Hara Bhola Natha Uma Pathey</v>
      </c>
      <c r="K4" s="10"/>
    </row>
    <row r="5" ht="22.5" customHeight="1">
      <c r="A5" s="8" t="str">
        <f>IFERROR(__xludf.DUMMYFUNCTION("""COMPUTED_VALUE"""),"Bhola Shankara Bhola")</f>
        <v>Bhola Shankara Bhola</v>
      </c>
      <c r="B5" s="8" t="str">
        <f>IFERROR(__xludf.DUMMYFUNCTION("""COMPUTED_VALUE"""),"Daya Karo Bhagawan Shankara Daya")</f>
        <v>Daya Karo Bhagawan Shankara Daya</v>
      </c>
      <c r="C5" s="8" t="str">
        <f>IFERROR(__xludf.DUMMYFUNCTION("""COMPUTED_VALUE"""),"Chandrakala Dhara Samba Sadashiva")</f>
        <v>Chandrakala Dhara Samba Sadashiva</v>
      </c>
      <c r="D5" s="8" t="str">
        <f>IFERROR(__xludf.DUMMYFUNCTION("""COMPUTED_VALUE"""),"Hara Hara Gangey Hara Hara")</f>
        <v>Hara Hara Gangey Hara Hara</v>
      </c>
      <c r="E5" s="8" t="str">
        <f>IFERROR(__xludf.DUMMYFUNCTION("""COMPUTED_VALUE"""),"Hara Shiva Shankara Bholey Nath")</f>
        <v>Hara Shiva Shankara Bholey Nath</v>
      </c>
      <c r="F5" s="8" t="str">
        <f>IFERROR(__xludf.DUMMYFUNCTION("""COMPUTED_VALUE"""),"Neelakanta Gangadhara Hara Uma Pathey")</f>
        <v>Neelakanta Gangadhara Hara Uma Pathey</v>
      </c>
      <c r="G5" s="8" t="str">
        <f>IFERROR(__xludf.DUMMYFUNCTION("""COMPUTED_VALUE"""),"Shankara Shankara Samba Sadashiva")</f>
        <v>Shankara Shankara Samba Sadashiva</v>
      </c>
      <c r="H5" s="8"/>
      <c r="I5" s="8" t="str">
        <f>IFERROR(__xludf.DUMMYFUNCTION("""COMPUTED_VALUE"""),"Shiva Shiva Shiva Shiva Shivaya (~ Miyan ki Malhar)")</f>
        <v>Shiva Shiva Shiva Shiva Shivaya (~ Miyan ki Malhar)</v>
      </c>
      <c r="J5" s="8" t="str">
        <f>IFERROR(__xludf.DUMMYFUNCTION("""COMPUTED_VALUE"""),"Nataraja Namami Shankara")</f>
        <v>Nataraja Namami Shankara</v>
      </c>
      <c r="K5" s="10"/>
    </row>
    <row r="6" ht="22.5" customHeight="1">
      <c r="A6" s="8" t="str">
        <f>IFERROR(__xludf.DUMMYFUNCTION("""COMPUTED_VALUE"""),"Chandrashekara Sayeeshwara")</f>
        <v>Chandrashekara Sayeeshwara</v>
      </c>
      <c r="B6" s="8" t="str">
        <f>IFERROR(__xludf.DUMMYFUNCTION("""COMPUTED_VALUE"""),"Deena Natha Shankara")</f>
        <v>Deena Natha Shankara</v>
      </c>
      <c r="C6" s="8" t="str">
        <f>IFERROR(__xludf.DUMMYFUNCTION("""COMPUTED_VALUE"""),"Dama Dama Dama Dama Damaru (Pahadi)")</f>
        <v>Dama Dama Dama Dama Damaru (Pahadi)</v>
      </c>
      <c r="D6" s="8" t="str">
        <f>IFERROR(__xludf.DUMMYFUNCTION("""COMPUTED_VALUE"""),"Hara Shiva Shankara Bholey Nath")</f>
        <v>Hara Shiva Shankara Bholey Nath</v>
      </c>
      <c r="E6" s="8" t="str">
        <f>IFERROR(__xludf.DUMMYFUNCTION("""COMPUTED_VALUE"""),"Shirdi Sai Shankara Parthi Vihari")</f>
        <v>Shirdi Sai Shankara Parthi Vihari</v>
      </c>
      <c r="F6" s="8" t="str">
        <f>IFERROR(__xludf.DUMMYFUNCTION("""COMPUTED_VALUE"""),"Shankara Abhayankara")</f>
        <v>Shankara Abhayankara</v>
      </c>
      <c r="G6" s="8" t="str">
        <f>IFERROR(__xludf.DUMMYFUNCTION("""COMPUTED_VALUE"""),"Shiva Shiva Hara Hara Bhola")</f>
        <v>Shiva Shiva Hara Hara Bhola</v>
      </c>
      <c r="H6" s="8"/>
      <c r="I6" s="20"/>
      <c r="J6" s="8"/>
      <c r="K6" s="10"/>
    </row>
    <row r="7" ht="22.5" customHeight="1">
      <c r="A7" s="8" t="str">
        <f>IFERROR(__xludf.DUMMYFUNCTION("""COMPUTED_VALUE"""),"Dama Dama Dama Dama Damaru (~ Darbari)")</f>
        <v>Dama Dama Dama Dama Damaru (~ Darbari)</v>
      </c>
      <c r="B7" s="8" t="str">
        <f>IFERROR(__xludf.DUMMYFUNCTION("""COMPUTED_VALUE"""),"Gowri Vara Gangadhara")</f>
        <v>Gowri Vara Gangadhara</v>
      </c>
      <c r="C7" s="8" t="str">
        <f>IFERROR(__xludf.DUMMYFUNCTION("""COMPUTED_VALUE"""),"Gowri Nathaya Vishwanathaya")</f>
        <v>Gowri Nathaya Vishwanathaya</v>
      </c>
      <c r="D7" s="8" t="str">
        <f>IFERROR(__xludf.DUMMYFUNCTION("""COMPUTED_VALUE"""),"Jaya Sai Shankara Jaya Abhayankara")</f>
        <v>Jaya Sai Shankara Jaya Abhayankara</v>
      </c>
      <c r="E7" s="8" t="str">
        <f>IFERROR(__xludf.DUMMYFUNCTION("""COMPUTED_VALUE"""),"Shiva Shiva Shankara Parthi Pureeshwara")</f>
        <v>Shiva Shiva Shankara Parthi Pureeshwara</v>
      </c>
      <c r="F7" s="8" t="str">
        <f>IFERROR(__xludf.DUMMYFUNCTION("""COMPUTED_VALUE"""),"Shankara Shankara Shankara Shankara Shambho")</f>
        <v>Shankara Shankara Shankara Shankara Shambho</v>
      </c>
      <c r="G7" s="8" t="str">
        <f>IFERROR(__xludf.DUMMYFUNCTION("""COMPUTED_VALUE"""),"Shiva Shiva Shambho Hara Hara")</f>
        <v>Shiva Shiva Shambho Hara Hara</v>
      </c>
      <c r="H7" s="8"/>
      <c r="I7" s="8"/>
      <c r="J7" s="8"/>
      <c r="K7" s="10"/>
    </row>
    <row r="8" ht="22.5" customHeight="1">
      <c r="A8" s="8" t="str">
        <f>IFERROR(__xludf.DUMMYFUNCTION("""COMPUTED_VALUE"""),"Dama Dama Damaru Damaru Natha")</f>
        <v>Dama Dama Damaru Damaru Natha</v>
      </c>
      <c r="B8" s="8" t="str">
        <f>IFERROR(__xludf.DUMMYFUNCTION("""COMPUTED_VALUE"""),"Hara Hara Shankara Samba Sadashiva")</f>
        <v>Hara Hara Shankara Samba Sadashiva</v>
      </c>
      <c r="C8" s="8" t="str">
        <f>IFERROR(__xludf.DUMMYFUNCTION("""COMPUTED_VALUE"""),"Om Shivaya Om Shivaya")</f>
        <v>Om Shivaya Om Shivaya</v>
      </c>
      <c r="D8" s="8" t="str">
        <f>IFERROR(__xludf.DUMMYFUNCTION("""COMPUTED_VALUE"""),"Kaalatheethaya Siddhi Roopaya Yogeshwaraya Namo")</f>
        <v>Kaalatheethaya Siddhi Roopaya Yogeshwaraya Namo</v>
      </c>
      <c r="E8" s="8"/>
      <c r="F8" s="8" t="str">
        <f>IFERROR(__xludf.DUMMYFUNCTION("""COMPUTED_VALUE"""),"Shiva Hara Hey Hara Shiva")</f>
        <v>Shiva Hara Hey Hara Shiva</v>
      </c>
      <c r="G8" s="8" t="str">
        <f>IFERROR(__xludf.DUMMYFUNCTION("""COMPUTED_VALUE"""),"Shiva Shiva Shiva Shiva Shivaya (Madhyamavati / Madhmad Sarang)")</f>
        <v>Shiva Shiva Shiva Shiva Shivaya (Madhyamavati / Madhmad Sarang)</v>
      </c>
      <c r="H8" s="8"/>
      <c r="I8" s="8"/>
      <c r="J8" s="8"/>
      <c r="K8" s="10"/>
    </row>
    <row r="9" ht="22.5" customHeight="1">
      <c r="A9" s="8" t="str">
        <f>IFERROR(__xludf.DUMMYFUNCTION("""COMPUTED_VALUE"""),"Daya Karo Shiva Gangadhari")</f>
        <v>Daya Karo Shiva Gangadhari</v>
      </c>
      <c r="B9" s="8" t="str">
        <f>IFERROR(__xludf.DUMMYFUNCTION("""COMPUTED_VALUE"""),"Hara Hara Shiva Shiva Ambalavana")</f>
        <v>Hara Hara Shiva Shiva Ambalavana</v>
      </c>
      <c r="C9" s="8" t="str">
        <f>IFERROR(__xludf.DUMMYFUNCTION("""COMPUTED_VALUE"""),"Shambho Mahadeva Shiva Shambho Mahadeva (Shankarabharanam / Bilawal)")</f>
        <v>Shambho Mahadeva Shiva Shambho Mahadeva (Shankarabharanam / Bilawal)</v>
      </c>
      <c r="D9" s="8" t="str">
        <f>IFERROR(__xludf.DUMMYFUNCTION("""COMPUTED_VALUE"""),"Nataraja Nataraja Natana Shekara Raja")</f>
        <v>Nataraja Nataraja Natana Shekara Raja</v>
      </c>
      <c r="E9" s="8"/>
      <c r="F9" s="8" t="str">
        <f>IFERROR(__xludf.DUMMYFUNCTION("""COMPUTED_VALUE"""),"Shiva Shiva Shankara Hara Parameshwara")</f>
        <v>Shiva Shiva Shankara Hara Parameshwara</v>
      </c>
      <c r="G9" s="8"/>
      <c r="H9" s="8"/>
      <c r="I9" s="8"/>
      <c r="J9" s="8"/>
      <c r="K9" s="10"/>
    </row>
    <row r="10" ht="22.5" customHeight="1">
      <c r="A10" s="8" t="str">
        <f>IFERROR(__xludf.DUMMYFUNCTION("""COMPUTED_VALUE"""),"Hari Om Namah Shivaya (2)")</f>
        <v>Hari Om Namah Shivaya (2)</v>
      </c>
      <c r="B10" s="8" t="str">
        <f>IFERROR(__xludf.DUMMYFUNCTION("""COMPUTED_VALUE"""),"Jaya Jaya Hey Jagadeesha Mahesha")</f>
        <v>Jaya Jaya Hey Jagadeesha Mahesha</v>
      </c>
      <c r="C10" s="8"/>
      <c r="D10" s="8" t="str">
        <f>IFERROR(__xludf.DUMMYFUNCTION("""COMPUTED_VALUE"""),"Neelakanta Mahadeva Gowri Vandana")</f>
        <v>Neelakanta Mahadeva Gowri Vandana</v>
      </c>
      <c r="E10" s="8"/>
      <c r="F10" s="8" t="str">
        <f>IFERROR(__xludf.DUMMYFUNCTION("""COMPUTED_VALUE"""),"Shiva Shiva Shiva Shiva Shivaya (~ Miyan ki Malhar)")</f>
        <v>Shiva Shiva Shiva Shiva Shivaya (~ Miyan ki Malhar)</v>
      </c>
      <c r="G10" s="8"/>
      <c r="H10" s="8"/>
      <c r="I10" s="20"/>
      <c r="J10" s="8"/>
      <c r="K10" s="10"/>
    </row>
    <row r="11" ht="22.5" customHeight="1">
      <c r="A11" s="8" t="str">
        <f>IFERROR(__xludf.DUMMYFUNCTION("""COMPUTED_VALUE"""),"Jago Jago Jago Shankara")</f>
        <v>Jago Jago Jago Shankara</v>
      </c>
      <c r="B11" s="8" t="str">
        <f>IFERROR(__xludf.DUMMYFUNCTION("""COMPUTED_VALUE"""),"Jaya Kailasa Pathey Shiva Shankara")</f>
        <v>Jaya Kailasa Pathey Shiva Shankara</v>
      </c>
      <c r="C11" s="8"/>
      <c r="D11" s="8"/>
      <c r="E11" s="8"/>
      <c r="F11" s="8"/>
      <c r="G11" s="8"/>
      <c r="H11" s="8"/>
      <c r="I11" s="8"/>
      <c r="J11" s="8"/>
      <c r="K11" s="10"/>
    </row>
    <row r="12" ht="22.5" customHeight="1">
      <c r="A12" s="8" t="str">
        <f>IFERROR(__xludf.DUMMYFUNCTION("""COMPUTED_VALUE"""),"Jaya Kailasa Pathey Shiva Shankara")</f>
        <v>Jaya Kailasa Pathey Shiva Shankara</v>
      </c>
      <c r="B12" s="8" t="str">
        <f>IFERROR(__xludf.DUMMYFUNCTION("""COMPUTED_VALUE"""),"Nataraja Hey Tripurari")</f>
        <v>Nataraja Hey Tripurari</v>
      </c>
      <c r="C12" s="8"/>
      <c r="D12" s="8"/>
      <c r="E12" s="8"/>
      <c r="F12" s="8"/>
      <c r="G12" s="8"/>
      <c r="H12" s="8"/>
      <c r="I12" s="8"/>
      <c r="J12" s="8"/>
      <c r="K12" s="10"/>
    </row>
    <row r="13" ht="22.5" customHeight="1">
      <c r="A13" s="8" t="str">
        <f>IFERROR(__xludf.DUMMYFUNCTION("""COMPUTED_VALUE"""),"Namo Namo Nataraja Namo")</f>
        <v>Namo Namo Nataraja Namo</v>
      </c>
      <c r="B13" s="8" t="str">
        <f>IFERROR(__xludf.DUMMYFUNCTION("""COMPUTED_VALUE"""),"Shambho Mahadeva Gangadhara (Mishra Maand)")</f>
        <v>Shambho Mahadeva Gangadhara (Mishra Maand)</v>
      </c>
      <c r="C13" s="8"/>
      <c r="D13" s="8"/>
      <c r="E13" s="8"/>
      <c r="F13" s="8"/>
      <c r="G13" s="8"/>
      <c r="H13" s="8"/>
      <c r="I13" s="8"/>
      <c r="J13" s="8"/>
      <c r="K13" s="10"/>
    </row>
    <row r="14" ht="22.5" customHeight="1">
      <c r="A14" s="8" t="str">
        <f>IFERROR(__xludf.DUMMYFUNCTION("""COMPUTED_VALUE"""),"Partheeshwara Parameshwara")</f>
        <v>Partheeshwara Parameshwara</v>
      </c>
      <c r="B14" s="8" t="str">
        <f>IFERROR(__xludf.DUMMYFUNCTION("""COMPUTED_VALUE"""),"Shankara Abhayankara")</f>
        <v>Shankara Abhayankara</v>
      </c>
      <c r="C14" s="8"/>
      <c r="D14" s="8"/>
      <c r="E14" s="8"/>
      <c r="F14" s="8"/>
      <c r="G14" s="8"/>
      <c r="H14" s="8"/>
      <c r="I14" s="8"/>
      <c r="J14" s="8"/>
      <c r="K14" s="10"/>
    </row>
    <row r="15" ht="22.5" customHeight="1">
      <c r="A15" s="8" t="str">
        <f>IFERROR(__xludf.DUMMYFUNCTION("""COMPUTED_VALUE"""),"Shambho Shiva Shankara")</f>
        <v>Shambho Shiva Shankara</v>
      </c>
      <c r="B15" s="8" t="str">
        <f>IFERROR(__xludf.DUMMYFUNCTION("""COMPUTED_VALUE"""),"Shiva Shiva Shankara Parthi Pureeshwara")</f>
        <v>Shiva Shiva Shankara Parthi Pureeshwara</v>
      </c>
      <c r="C15" s="8"/>
      <c r="D15" s="8"/>
      <c r="E15" s="8"/>
      <c r="F15" s="8"/>
      <c r="G15" s="8"/>
      <c r="H15" s="8"/>
      <c r="I15" s="8"/>
      <c r="J15" s="8"/>
      <c r="K15" s="10"/>
    </row>
    <row r="16">
      <c r="A16" s="2" t="str">
        <f>IFERROR(__xludf.DUMMYFUNCTION("""COMPUTED_VALUE"""),"Shankara Abhayankara")</f>
        <v>Shankara Abhayankara</v>
      </c>
      <c r="B16" s="2" t="str">
        <f>IFERROR(__xludf.DUMMYFUNCTION("""COMPUTED_VALUE"""),"Shiva Shiva Shiva Shiva Shivaya (~ Miyan ki Malhar)")</f>
        <v>Shiva Shiva Shiva Shiva Shivaya (~ Miyan ki Malhar)</v>
      </c>
    </row>
    <row r="19">
      <c r="K19" s="45"/>
    </row>
    <row r="20">
      <c r="K20" s="45"/>
    </row>
    <row r="21">
      <c r="K21" s="45"/>
    </row>
    <row r="22">
      <c r="K22" s="45"/>
    </row>
    <row r="23">
      <c r="K23" s="45"/>
    </row>
    <row r="24">
      <c r="K24" s="45"/>
    </row>
    <row r="25">
      <c r="K25" s="45"/>
    </row>
  </sheetData>
  <dataValidations>
    <dataValidation type="list" allowBlank="1" sqref="K25">
      <formula1>Bhajans[title]</formula1>
    </dataValidation>
    <dataValidation type="list" allowBlank="1" showErrorMessage="1" sqref="A2:J15">
      <formula1>#REF!</formula1>
    </dataValidation>
    <dataValidation type="list" allowBlank="1" sqref="K2:K15">
      <formula1>#REF!</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4" max="4" width="17.89"/>
    <col customWidth="1" min="9" max="9" width="12.11"/>
    <col customWidth="1" min="11" max="11" width="12.67"/>
    <col customWidth="1" min="17" max="18" width="33.44"/>
  </cols>
  <sheetData>
    <row r="1" ht="22.5" customHeight="1">
      <c r="A1" s="46" t="s">
        <v>530</v>
      </c>
      <c r="B1" s="46" t="s">
        <v>531</v>
      </c>
      <c r="D1" s="46" t="s">
        <v>533</v>
      </c>
      <c r="E1" s="42" t="s">
        <v>534</v>
      </c>
      <c r="F1" s="42" t="s">
        <v>535</v>
      </c>
      <c r="H1" s="47"/>
      <c r="I1" s="47"/>
      <c r="K1" s="46" t="s">
        <v>5</v>
      </c>
      <c r="L1" s="46" t="s">
        <v>8</v>
      </c>
      <c r="M1" s="46" t="s">
        <v>538</v>
      </c>
      <c r="N1" s="46" t="s">
        <v>12</v>
      </c>
      <c r="O1" s="42" t="s">
        <v>14</v>
      </c>
      <c r="Q1" s="46" t="s">
        <v>19</v>
      </c>
      <c r="R1" s="46" t="s">
        <v>540</v>
      </c>
    </row>
    <row r="2" ht="22.5" customHeight="1">
      <c r="A2" s="38" t="s">
        <v>0</v>
      </c>
      <c r="B2" s="38" t="s">
        <v>541</v>
      </c>
      <c r="D2" s="38" t="s">
        <v>542</v>
      </c>
      <c r="E2" s="40" t="s">
        <v>543</v>
      </c>
      <c r="F2" s="40">
        <v>1.0</v>
      </c>
      <c r="H2" s="47"/>
      <c r="I2" s="47"/>
      <c r="K2" s="28" t="s">
        <v>201</v>
      </c>
      <c r="L2" s="28" t="s">
        <v>10</v>
      </c>
      <c r="M2" s="28" t="s">
        <v>219</v>
      </c>
      <c r="N2" s="38" t="s">
        <v>13</v>
      </c>
      <c r="O2" s="40" t="s">
        <v>220</v>
      </c>
      <c r="Q2" s="28" t="str">
        <f>IFERROR(__xludf.DUMMYFUNCTION("SORT(
  FILTER(
    SPLIT(
      FLATTEN(
        IFERROR(
          IF('Festival Bhajans'!A2:Z26475&lt;&gt;"""", 'Festival Bhajans'!$A$1:$Y$1 &amp; ""♦"" &amp; 'Festival Bhajans'!A2:Z26475, )
        )
      ),
      ""♦""
    ),
    ISNUMBER(SEARCH(""♦"", FLATTEN(IF("&amp;"'Festival Bhajans'!A2:Z26475&lt;&gt;"""", 'Festival Bhajans'!$A$1:$Y$1 &amp; ""♦"" &amp; 'Festival Bhajans'!A2:Z26475, ))))
  ),
  1, TRUE
)
"),"Anvita")</f>
        <v>Anvita</v>
      </c>
      <c r="R2" s="28" t="str">
        <f>IFERROR(__xludf.DUMMYFUNCTION("""COMPUTED_VALUE"""),"Neelakanta Mahadeva Gowri Vandana")</f>
        <v>Neelakanta Mahadeva Gowri Vandana</v>
      </c>
    </row>
    <row r="3" ht="22.5" customHeight="1">
      <c r="A3" s="38" t="s">
        <v>1</v>
      </c>
      <c r="B3" s="38" t="s">
        <v>541</v>
      </c>
      <c r="D3" s="38" t="s">
        <v>41</v>
      </c>
      <c r="E3" s="40" t="s">
        <v>548</v>
      </c>
      <c r="F3" s="40">
        <v>1.0</v>
      </c>
      <c r="H3" s="47"/>
      <c r="I3" s="47"/>
      <c r="K3" s="28" t="s">
        <v>2</v>
      </c>
      <c r="L3" s="28" t="s">
        <v>1</v>
      </c>
      <c r="M3" s="28" t="s">
        <v>20</v>
      </c>
      <c r="N3" s="38" t="s">
        <v>1</v>
      </c>
      <c r="O3" s="48"/>
      <c r="Q3" s="28" t="str">
        <f>IFERROR(__xludf.DUMMYFUNCTION("""COMPUTED_VALUE"""),"Anvita")</f>
        <v>Anvita</v>
      </c>
      <c r="R3" s="28" t="str">
        <f>IFERROR(__xludf.DUMMYFUNCTION("""COMPUTED_VALUE"""),"Shiva Shiva Shiva Shiva Shirdi")</f>
        <v>Shiva Shiva Shiva Shiva Shirdi</v>
      </c>
    </row>
    <row r="4" ht="22.5" customHeight="1">
      <c r="A4" s="38" t="s">
        <v>10</v>
      </c>
      <c r="B4" s="38" t="s">
        <v>541</v>
      </c>
      <c r="D4" s="38" t="s">
        <v>344</v>
      </c>
      <c r="E4" s="40" t="s">
        <v>554</v>
      </c>
      <c r="F4" s="40">
        <v>1.5</v>
      </c>
      <c r="H4" s="47"/>
      <c r="I4" s="47"/>
      <c r="K4" s="28" t="s">
        <v>1</v>
      </c>
      <c r="L4" s="28" t="s">
        <v>13</v>
      </c>
      <c r="M4" s="38" t="s">
        <v>2</v>
      </c>
      <c r="N4" s="38" t="s">
        <v>10</v>
      </c>
      <c r="O4" s="48"/>
      <c r="Q4" s="28" t="str">
        <f>IFERROR(__xludf.DUMMYFUNCTION("""COMPUTED_VALUE"""),"Ashwin")</f>
        <v>Ashwin</v>
      </c>
      <c r="R4" s="28" t="str">
        <f>IFERROR(__xludf.DUMMYFUNCTION("""COMPUTED_VALUE"""),"Arunachala Shiva, Arunachala Shiva")</f>
        <v>Arunachala Shiva, Arunachala Shiva</v>
      </c>
    </row>
    <row r="5" ht="22.5" customHeight="1">
      <c r="A5" s="38" t="s">
        <v>13</v>
      </c>
      <c r="B5" s="38" t="s">
        <v>541</v>
      </c>
      <c r="D5" s="38" t="s">
        <v>52</v>
      </c>
      <c r="E5" s="40" t="s">
        <v>558</v>
      </c>
      <c r="F5" s="40">
        <v>1.5</v>
      </c>
      <c r="H5" s="47"/>
      <c r="I5" s="47"/>
      <c r="K5" s="28" t="s">
        <v>13</v>
      </c>
      <c r="M5" s="38" t="s">
        <v>10</v>
      </c>
      <c r="O5" s="48"/>
      <c r="Q5" s="28" t="str">
        <f>IFERROR(__xludf.DUMMYFUNCTION("""COMPUTED_VALUE"""),"Ashwin")</f>
        <v>Ashwin</v>
      </c>
      <c r="R5" s="28" t="str">
        <f>IFERROR(__xludf.DUMMYFUNCTION("""COMPUTED_VALUE"""),"Bhasma Bhooshitanga Sai Chandrashekara")</f>
        <v>Bhasma Bhooshitanga Sai Chandrashekara</v>
      </c>
    </row>
    <row r="6" ht="22.5" customHeight="1">
      <c r="A6" s="38" t="s">
        <v>2</v>
      </c>
      <c r="B6" s="38" t="s">
        <v>541</v>
      </c>
      <c r="D6" s="38" t="s">
        <v>152</v>
      </c>
      <c r="E6" s="40" t="s">
        <v>560</v>
      </c>
      <c r="F6" s="40">
        <v>2.0</v>
      </c>
      <c r="H6" s="47"/>
      <c r="I6" s="47"/>
      <c r="K6" s="48"/>
      <c r="L6" s="48"/>
      <c r="M6" s="40" t="s">
        <v>13</v>
      </c>
      <c r="N6" s="48"/>
      <c r="O6" s="48"/>
      <c r="Q6" s="28" t="str">
        <f>IFERROR(__xludf.DUMMYFUNCTION("""COMPUTED_VALUE"""),"Ashwin")</f>
        <v>Ashwin</v>
      </c>
      <c r="R6" s="28" t="str">
        <f>IFERROR(__xludf.DUMMYFUNCTION("""COMPUTED_VALUE"""),"Bhasma Vibhushitha Bhavani Shankara")</f>
        <v>Bhasma Vibhushitha Bhavani Shankara</v>
      </c>
    </row>
    <row r="7" ht="22.5" customHeight="1">
      <c r="A7" s="38" t="s">
        <v>4</v>
      </c>
      <c r="B7" s="38" t="s">
        <v>564</v>
      </c>
      <c r="D7" s="38" t="s">
        <v>88</v>
      </c>
      <c r="E7" s="40" t="s">
        <v>565</v>
      </c>
      <c r="F7" s="40">
        <v>2.0</v>
      </c>
      <c r="H7" s="47"/>
      <c r="I7" s="47"/>
      <c r="Q7" s="28" t="str">
        <f>IFERROR(__xludf.DUMMYFUNCTION("""COMPUTED_VALUE"""),"Ashwin")</f>
        <v>Ashwin</v>
      </c>
      <c r="R7" s="28" t="str">
        <f>IFERROR(__xludf.DUMMYFUNCTION("""COMPUTED_VALUE"""),"Bhola Shankara Bhola")</f>
        <v>Bhola Shankara Bhola</v>
      </c>
    </row>
    <row r="8" ht="22.5" customHeight="1">
      <c r="A8" s="38" t="s">
        <v>6</v>
      </c>
      <c r="B8" s="38" t="s">
        <v>564</v>
      </c>
      <c r="D8" s="40" t="s">
        <v>569</v>
      </c>
      <c r="E8" s="40" t="s">
        <v>571</v>
      </c>
      <c r="F8" s="40">
        <v>2.5</v>
      </c>
      <c r="H8" s="47"/>
      <c r="I8" s="47"/>
      <c r="Q8" s="28" t="str">
        <f>IFERROR(__xludf.DUMMYFUNCTION("""COMPUTED_VALUE"""),"Ashwin")</f>
        <v>Ashwin</v>
      </c>
      <c r="R8" s="28" t="str">
        <f>IFERROR(__xludf.DUMMYFUNCTION("""COMPUTED_VALUE"""),"Chandrashekara Sayeeshwara")</f>
        <v>Chandrashekara Sayeeshwara</v>
      </c>
    </row>
    <row r="9" ht="22.5" customHeight="1">
      <c r="A9" s="38" t="s">
        <v>18</v>
      </c>
      <c r="B9" s="38" t="s">
        <v>564</v>
      </c>
      <c r="D9" s="38" t="s">
        <v>227</v>
      </c>
      <c r="E9" s="40" t="s">
        <v>572</v>
      </c>
      <c r="F9" s="40">
        <v>2.5</v>
      </c>
      <c r="H9" s="47"/>
      <c r="I9" s="47"/>
      <c r="Q9" s="28" t="str">
        <f>IFERROR(__xludf.DUMMYFUNCTION("""COMPUTED_VALUE"""),"Ashwin")</f>
        <v>Ashwin</v>
      </c>
      <c r="R9" s="28" t="str">
        <f>IFERROR(__xludf.DUMMYFUNCTION("""COMPUTED_VALUE"""),"Dama Dama Dama Dama Damaru (~ Darbari)")</f>
        <v>Dama Dama Dama Dama Damaru (~ Darbari)</v>
      </c>
    </row>
    <row r="10" ht="22.5" customHeight="1">
      <c r="A10" s="38" t="s">
        <v>15</v>
      </c>
      <c r="B10" s="38" t="s">
        <v>564</v>
      </c>
      <c r="D10" s="40" t="s">
        <v>576</v>
      </c>
      <c r="E10" s="40" t="s">
        <v>577</v>
      </c>
      <c r="F10" s="40">
        <v>3.0</v>
      </c>
      <c r="H10" s="47"/>
      <c r="I10" s="47"/>
      <c r="Q10" s="28" t="str">
        <f>IFERROR(__xludf.DUMMYFUNCTION("""COMPUTED_VALUE"""),"Ashwin")</f>
        <v>Ashwin</v>
      </c>
      <c r="R10" s="28" t="str">
        <f>IFERROR(__xludf.DUMMYFUNCTION("""COMPUTED_VALUE"""),"Dama Dama Damaru Damaru Natha")</f>
        <v>Dama Dama Damaru Damaru Natha</v>
      </c>
    </row>
    <row r="11" ht="22.5" customHeight="1">
      <c r="A11" s="38" t="s">
        <v>16</v>
      </c>
      <c r="B11" s="38" t="s">
        <v>564</v>
      </c>
      <c r="D11" s="38" t="s">
        <v>108</v>
      </c>
      <c r="E11" s="40" t="s">
        <v>579</v>
      </c>
      <c r="F11" s="40">
        <v>3.0</v>
      </c>
      <c r="H11" s="47"/>
      <c r="I11" s="47"/>
      <c r="Q11" s="28" t="str">
        <f>IFERROR(__xludf.DUMMYFUNCTION("""COMPUTED_VALUE"""),"Ashwin")</f>
        <v>Ashwin</v>
      </c>
      <c r="R11" s="28" t="str">
        <f>IFERROR(__xludf.DUMMYFUNCTION("""COMPUTED_VALUE"""),"Daya Karo Shiva Gangadhari")</f>
        <v>Daya Karo Shiva Gangadhari</v>
      </c>
    </row>
    <row r="12" ht="22.5" customHeight="1">
      <c r="A12" s="40" t="s">
        <v>20</v>
      </c>
      <c r="B12" s="40" t="s">
        <v>564</v>
      </c>
      <c r="D12" s="38" t="s">
        <v>393</v>
      </c>
      <c r="E12" s="40" t="s">
        <v>584</v>
      </c>
      <c r="F12" s="40">
        <v>3.5</v>
      </c>
      <c r="Q12" s="28" t="str">
        <f>IFERROR(__xludf.DUMMYFUNCTION("""COMPUTED_VALUE"""),"Ashwin")</f>
        <v>Ashwin</v>
      </c>
      <c r="R12" s="28" t="str">
        <f>IFERROR(__xludf.DUMMYFUNCTION("""COMPUTED_VALUE"""),"Hari Om Namah Shivaya (2)")</f>
        <v>Hari Om Namah Shivaya (2)</v>
      </c>
    </row>
    <row r="13" ht="22.5" customHeight="1">
      <c r="D13" s="38" t="s">
        <v>185</v>
      </c>
      <c r="E13" s="40" t="s">
        <v>543</v>
      </c>
      <c r="F13" s="40">
        <v>3.5</v>
      </c>
      <c r="Q13" s="28" t="str">
        <f>IFERROR(__xludf.DUMMYFUNCTION("""COMPUTED_VALUE"""),"Ashwin")</f>
        <v>Ashwin</v>
      </c>
      <c r="R13" s="28" t="str">
        <f>IFERROR(__xludf.DUMMYFUNCTION("""COMPUTED_VALUE"""),"Jago Jago Jago Shankara")</f>
        <v>Jago Jago Jago Shankara</v>
      </c>
    </row>
    <row r="14" ht="22.5" customHeight="1">
      <c r="D14" s="40" t="s">
        <v>502</v>
      </c>
      <c r="E14" s="40" t="s">
        <v>588</v>
      </c>
      <c r="F14" s="40">
        <v>4.0</v>
      </c>
      <c r="Q14" s="28" t="str">
        <f>IFERROR(__xludf.DUMMYFUNCTION("""COMPUTED_VALUE"""),"Ashwin")</f>
        <v>Ashwin</v>
      </c>
      <c r="R14" s="28" t="str">
        <f>IFERROR(__xludf.DUMMYFUNCTION("""COMPUTED_VALUE"""),"Jaya Kailasa Pathey Shiva Shankara")</f>
        <v>Jaya Kailasa Pathey Shiva Shankara</v>
      </c>
    </row>
    <row r="15" ht="22.5" customHeight="1">
      <c r="D15" s="40" t="s">
        <v>155</v>
      </c>
      <c r="E15" s="40" t="s">
        <v>554</v>
      </c>
      <c r="F15" s="40">
        <v>4.0</v>
      </c>
      <c r="Q15" s="28" t="str">
        <f>IFERROR(__xludf.DUMMYFUNCTION("""COMPUTED_VALUE"""),"Ashwin")</f>
        <v>Ashwin</v>
      </c>
      <c r="R15" s="28" t="str">
        <f>IFERROR(__xludf.DUMMYFUNCTION("""COMPUTED_VALUE"""),"Namo Namo Nataraja Namo")</f>
        <v>Namo Namo Nataraja Namo</v>
      </c>
    </row>
    <row r="16" ht="22.5" customHeight="1">
      <c r="D16" s="40" t="s">
        <v>210</v>
      </c>
      <c r="E16" s="40" t="s">
        <v>548</v>
      </c>
      <c r="F16" s="40">
        <v>4.5</v>
      </c>
      <c r="Q16" s="28" t="str">
        <f>IFERROR(__xludf.DUMMYFUNCTION("""COMPUTED_VALUE"""),"Ashwin")</f>
        <v>Ashwin</v>
      </c>
      <c r="R16" s="28" t="str">
        <f>IFERROR(__xludf.DUMMYFUNCTION("""COMPUTED_VALUE"""),"Partheeshwara Parameshwara")</f>
        <v>Partheeshwara Parameshwara</v>
      </c>
    </row>
    <row r="17" ht="22.5" customHeight="1">
      <c r="D17" s="38" t="s">
        <v>120</v>
      </c>
      <c r="E17" s="40" t="s">
        <v>560</v>
      </c>
      <c r="F17" s="40">
        <v>4.5</v>
      </c>
      <c r="Q17" s="28" t="str">
        <f>IFERROR(__xludf.DUMMYFUNCTION("""COMPUTED_VALUE"""),"Ashwin")</f>
        <v>Ashwin</v>
      </c>
      <c r="R17" s="28" t="str">
        <f>IFERROR(__xludf.DUMMYFUNCTION("""COMPUTED_VALUE"""),"Shambho Shiva Shankara")</f>
        <v>Shambho Shiva Shankara</v>
      </c>
    </row>
    <row r="18" ht="22.5" customHeight="1">
      <c r="D18" s="40" t="s">
        <v>190</v>
      </c>
      <c r="E18" s="40" t="s">
        <v>558</v>
      </c>
      <c r="F18" s="40">
        <v>5.0</v>
      </c>
      <c r="Q18" s="28" t="str">
        <f>IFERROR(__xludf.DUMMYFUNCTION("""COMPUTED_VALUE"""),"Ashwin")</f>
        <v>Ashwin</v>
      </c>
      <c r="R18" s="28" t="str">
        <f>IFERROR(__xludf.DUMMYFUNCTION("""COMPUTED_VALUE"""),"Shankara Abhayankara")</f>
        <v>Shankara Abhayankara</v>
      </c>
    </row>
    <row r="19" ht="22.5" customHeight="1">
      <c r="D19" s="40" t="s">
        <v>144</v>
      </c>
      <c r="E19" s="40" t="s">
        <v>571</v>
      </c>
      <c r="F19" s="40">
        <v>5.0</v>
      </c>
      <c r="Q19" s="28" t="str">
        <f>IFERROR(__xludf.DUMMYFUNCTION("""COMPUTED_VALUE"""),"Jothsna")</f>
        <v>Jothsna</v>
      </c>
      <c r="R19" s="28" t="str">
        <f>IFERROR(__xludf.DUMMYFUNCTION("""COMPUTED_VALUE"""),"Deena Natha Shankara")</f>
        <v>Deena Natha Shankara</v>
      </c>
    </row>
    <row r="20" ht="22.5" customHeight="1">
      <c r="D20" s="40" t="s">
        <v>153</v>
      </c>
      <c r="E20" s="40" t="s">
        <v>565</v>
      </c>
      <c r="F20" s="40">
        <v>5.5</v>
      </c>
      <c r="Q20" s="28" t="str">
        <f>IFERROR(__xludf.DUMMYFUNCTION("""COMPUTED_VALUE"""),"Jothsna")</f>
        <v>Jothsna</v>
      </c>
      <c r="R20" s="28" t="str">
        <f>IFERROR(__xludf.DUMMYFUNCTION("""COMPUTED_VALUE"""),"Mandara Mala Dhara Jaya Gowri")</f>
        <v>Mandara Mala Dhara Jaya Gowri</v>
      </c>
    </row>
    <row r="21" ht="22.5" customHeight="1">
      <c r="D21" s="38" t="s">
        <v>89</v>
      </c>
      <c r="E21" s="40" t="s">
        <v>577</v>
      </c>
      <c r="F21" s="40">
        <v>5.5</v>
      </c>
      <c r="Q21" s="28" t="str">
        <f>IFERROR(__xludf.DUMMYFUNCTION("""COMPUTED_VALUE"""),"Jothsna")</f>
        <v>Jothsna</v>
      </c>
      <c r="R21" s="28" t="str">
        <f>IFERROR(__xludf.DUMMYFUNCTION("""COMPUTED_VALUE"""),"Nataraja Namami Shankara")</f>
        <v>Nataraja Namami Shankara</v>
      </c>
    </row>
    <row r="22" ht="22.5" customHeight="1">
      <c r="D22" s="40" t="s">
        <v>600</v>
      </c>
      <c r="E22" s="40" t="s">
        <v>572</v>
      </c>
      <c r="F22" s="40">
        <v>6.0</v>
      </c>
      <c r="Q22" s="28" t="str">
        <f>IFERROR(__xludf.DUMMYFUNCTION("""COMPUTED_VALUE"""),"Jothsna")</f>
        <v>Jothsna</v>
      </c>
      <c r="R22" s="28" t="str">
        <f>IFERROR(__xludf.DUMMYFUNCTION("""COMPUTED_VALUE"""),"Neelakanta Gangadhara Hara Uma Pathey")</f>
        <v>Neelakanta Gangadhara Hara Uma Pathey</v>
      </c>
    </row>
    <row r="23" ht="22.5" customHeight="1">
      <c r="D23" s="40" t="s">
        <v>228</v>
      </c>
      <c r="E23" s="40" t="s">
        <v>584</v>
      </c>
      <c r="F23" s="40">
        <v>6.0</v>
      </c>
      <c r="Q23" s="28" t="str">
        <f>IFERROR(__xludf.DUMMYFUNCTION("""COMPUTED_VALUE"""),"Jothsna")</f>
        <v>Jothsna</v>
      </c>
      <c r="R23" s="28" t="str">
        <f>IFERROR(__xludf.DUMMYFUNCTION("""COMPUTED_VALUE"""),"Shankara Abhayankara")</f>
        <v>Shankara Abhayankara</v>
      </c>
    </row>
    <row r="24" ht="22.5" customHeight="1">
      <c r="D24" s="40" t="s">
        <v>602</v>
      </c>
      <c r="E24" s="40" t="s">
        <v>579</v>
      </c>
      <c r="F24" s="40">
        <v>6.5</v>
      </c>
      <c r="Q24" s="28" t="str">
        <f>IFERROR(__xludf.DUMMYFUNCTION("""COMPUTED_VALUE"""),"Jothsna")</f>
        <v>Jothsna</v>
      </c>
      <c r="R24" s="28" t="str">
        <f>IFERROR(__xludf.DUMMYFUNCTION("""COMPUTED_VALUE"""),"Shankara Shankara Shankara Shankara Shambho")</f>
        <v>Shankara Shankara Shankara Shankara Shambho</v>
      </c>
    </row>
    <row r="25" ht="22.5" customHeight="1">
      <c r="D25" s="40" t="s">
        <v>101</v>
      </c>
      <c r="E25" s="40" t="s">
        <v>588</v>
      </c>
      <c r="F25" s="40">
        <v>6.5</v>
      </c>
      <c r="Q25" s="28" t="str">
        <f>IFERROR(__xludf.DUMMYFUNCTION("""COMPUTED_VALUE"""),"Jothsna")</f>
        <v>Jothsna</v>
      </c>
      <c r="R25" s="28" t="str">
        <f>IFERROR(__xludf.DUMMYFUNCTION("""COMPUTED_VALUE"""),"Shiva Hara Hey Hara Shiva")</f>
        <v>Shiva Hara Hey Hara Shiva</v>
      </c>
    </row>
    <row r="26" ht="22.5" customHeight="1">
      <c r="Q26" s="28" t="str">
        <f>IFERROR(__xludf.DUMMYFUNCTION("""COMPUTED_VALUE"""),"Jothsna")</f>
        <v>Jothsna</v>
      </c>
      <c r="R26" s="28" t="str">
        <f>IFERROR(__xludf.DUMMYFUNCTION("""COMPUTED_VALUE"""),"Shiva Shiva Shankara Hara Parameshwara")</f>
        <v>Shiva Shiva Shankara Hara Parameshwara</v>
      </c>
    </row>
    <row r="27" ht="22.5" customHeight="1">
      <c r="Q27" s="28" t="str">
        <f>IFERROR(__xludf.DUMMYFUNCTION("""COMPUTED_VALUE"""),"Jothsna")</f>
        <v>Jothsna</v>
      </c>
      <c r="R27" s="28" t="str">
        <f>IFERROR(__xludf.DUMMYFUNCTION("""COMPUTED_VALUE"""),"Shiva Shiva Shiva Shiva Shivaya (~ Miyan ki Malhar)")</f>
        <v>Shiva Shiva Shiva Shiva Shivaya (~ Miyan ki Malhar)</v>
      </c>
    </row>
    <row r="28" ht="22.5" customHeight="1">
      <c r="Q28" s="28" t="str">
        <f>IFERROR(__xludf.DUMMYFUNCTION("""COMPUTED_VALUE"""),"Pavitra")</f>
        <v>Pavitra</v>
      </c>
      <c r="R28" s="28" t="str">
        <f>IFERROR(__xludf.DUMMYFUNCTION("""COMPUTED_VALUE"""),"Ganga Jatadhara Gowri Shankara Girija")</f>
        <v>Ganga Jatadhara Gowri Shankara Girija</v>
      </c>
    </row>
    <row r="29" ht="22.5" customHeight="1">
      <c r="Q29" s="28" t="str">
        <f>IFERROR(__xludf.DUMMYFUNCTION("""COMPUTED_VALUE"""),"Pavitra")</f>
        <v>Pavitra</v>
      </c>
      <c r="R29" s="28" t="str">
        <f>IFERROR(__xludf.DUMMYFUNCTION("""COMPUTED_VALUE"""),"Shiva Shankara Parvathi Ramana")</f>
        <v>Shiva Shankara Parvathi Ramana</v>
      </c>
    </row>
    <row r="30" ht="22.5" customHeight="1">
      <c r="Q30" s="28" t="str">
        <f>IFERROR(__xludf.DUMMYFUNCTION("""COMPUTED_VALUE"""),"Pavitra")</f>
        <v>Pavitra</v>
      </c>
      <c r="R30" s="28" t="str">
        <f>IFERROR(__xludf.DUMMYFUNCTION("""COMPUTED_VALUE"""),"Shiva Shiva Shambho Mahesha Girisha")</f>
        <v>Shiva Shiva Shambho Mahesha Girisha</v>
      </c>
    </row>
    <row r="31" ht="22.5" customHeight="1">
      <c r="Q31" s="28" t="str">
        <f>IFERROR(__xludf.DUMMYFUNCTION("""COMPUTED_VALUE"""),"Pavitra")</f>
        <v>Pavitra</v>
      </c>
      <c r="R31" s="28" t="str">
        <f>IFERROR(__xludf.DUMMYFUNCTION("""COMPUTED_VALUE"""),"Shiva Shiva Shiva Shiva Shivaya (~ Miyan ki Malhar)")</f>
        <v>Shiva Shiva Shiva Shiva Shivaya (~ Miyan ki Malhar)</v>
      </c>
    </row>
    <row r="32" ht="22.5" customHeight="1">
      <c r="Q32" s="28" t="str">
        <f>IFERROR(__xludf.DUMMYFUNCTION("""COMPUTED_VALUE"""),"Prasanna")</f>
        <v>Prasanna</v>
      </c>
      <c r="R32" s="28" t="str">
        <f>IFERROR(__xludf.DUMMYFUNCTION("""COMPUTED_VALUE"""),"Atma Lingam Bhajorey")</f>
        <v>Atma Lingam Bhajorey</v>
      </c>
    </row>
    <row r="33" ht="22.5" customHeight="1">
      <c r="Q33" s="28" t="str">
        <f>IFERROR(__xludf.DUMMYFUNCTION("""COMPUTED_VALUE"""),"Prasanna")</f>
        <v>Prasanna</v>
      </c>
      <c r="R33" s="28" t="str">
        <f>IFERROR(__xludf.DUMMYFUNCTION("""COMPUTED_VALUE"""),"Dum Dum Dum Dum Damaru")</f>
        <v>Dum Dum Dum Dum Damaru</v>
      </c>
    </row>
    <row r="34" ht="22.5" customHeight="1">
      <c r="Q34" s="28" t="str">
        <f>IFERROR(__xludf.DUMMYFUNCTION("""COMPUTED_VALUE"""),"Prasanna")</f>
        <v>Prasanna</v>
      </c>
      <c r="R34" s="28" t="str">
        <f>IFERROR(__xludf.DUMMYFUNCTION("""COMPUTED_VALUE"""),"Hara Bhola Natha Uma Pathey")</f>
        <v>Hara Bhola Natha Uma Pathey</v>
      </c>
    </row>
    <row r="35" ht="22.5" customHeight="1">
      <c r="Q35" s="28" t="str">
        <f>IFERROR(__xludf.DUMMYFUNCTION("""COMPUTED_VALUE"""),"Prasanna")</f>
        <v>Prasanna</v>
      </c>
      <c r="R35" s="28" t="str">
        <f>IFERROR(__xludf.DUMMYFUNCTION("""COMPUTED_VALUE"""),"Nataraja Namami Shankara")</f>
        <v>Nataraja Namami Shankara</v>
      </c>
    </row>
    <row r="36" ht="22.5" customHeight="1">
      <c r="Q36" s="28" t="str">
        <f>IFERROR(__xludf.DUMMYFUNCTION("""COMPUTED_VALUE"""),"Prithvi")</f>
        <v>Prithvi</v>
      </c>
      <c r="R36" s="28" t="str">
        <f>IFERROR(__xludf.DUMMYFUNCTION("""COMPUTED_VALUE"""),"Abhayankara Sai Shiva")</f>
        <v>Abhayankara Sai Shiva</v>
      </c>
    </row>
    <row r="37" ht="22.5" customHeight="1">
      <c r="Q37" s="28" t="str">
        <f>IFERROR(__xludf.DUMMYFUNCTION("""COMPUTED_VALUE"""),"Prithvi")</f>
        <v>Prithvi</v>
      </c>
      <c r="R37" s="28" t="str">
        <f>IFERROR(__xludf.DUMMYFUNCTION("""COMPUTED_VALUE"""),"Chandrashekaraya Namah Om")</f>
        <v>Chandrashekaraya Namah Om</v>
      </c>
    </row>
    <row r="38" ht="22.5" customHeight="1">
      <c r="Q38" s="28" t="str">
        <f>IFERROR(__xludf.DUMMYFUNCTION("""COMPUTED_VALUE"""),"Prithvi")</f>
        <v>Prithvi</v>
      </c>
      <c r="R38" s="28" t="str">
        <f>IFERROR(__xludf.DUMMYFUNCTION("""COMPUTED_VALUE"""),"Hara Hara Hara Hara Samba")</f>
        <v>Hara Hara Hara Hara Samba</v>
      </c>
    </row>
    <row r="39" ht="22.5" customHeight="1">
      <c r="Q39" s="28" t="str">
        <f>IFERROR(__xludf.DUMMYFUNCTION("""COMPUTED_VALUE"""),"Prithvi")</f>
        <v>Prithvi</v>
      </c>
      <c r="R39" s="28" t="str">
        <f>IFERROR(__xludf.DUMMYFUNCTION("""COMPUTED_VALUE"""),"Hara Shiva Shankara Bholey Nath")</f>
        <v>Hara Shiva Shankara Bholey Nath</v>
      </c>
    </row>
    <row r="40" ht="22.5" customHeight="1">
      <c r="Q40" s="28" t="str">
        <f>IFERROR(__xludf.DUMMYFUNCTION("""COMPUTED_VALUE"""),"Prithvi")</f>
        <v>Prithvi</v>
      </c>
      <c r="R40" s="28" t="str">
        <f>IFERROR(__xludf.DUMMYFUNCTION("""COMPUTED_VALUE"""),"Shirdi Sai Shankara Parthi Vihari")</f>
        <v>Shirdi Sai Shankara Parthi Vihari</v>
      </c>
    </row>
    <row r="41" ht="22.5" customHeight="1">
      <c r="Q41" s="28" t="str">
        <f>IFERROR(__xludf.DUMMYFUNCTION("""COMPUTED_VALUE"""),"Prithvi")</f>
        <v>Prithvi</v>
      </c>
      <c r="R41" s="28" t="str">
        <f>IFERROR(__xludf.DUMMYFUNCTION("""COMPUTED_VALUE"""),"Shiva Shiva Shankara Parthi Pureeshwara")</f>
        <v>Shiva Shiva Shankara Parthi Pureeshwara</v>
      </c>
    </row>
    <row r="42" ht="22.5" customHeight="1">
      <c r="Q42" s="28" t="str">
        <f>IFERROR(__xludf.DUMMYFUNCTION("""COMPUTED_VALUE"""),"Rhuben")</f>
        <v>Rhuben</v>
      </c>
      <c r="R42" s="28" t="str">
        <f>IFERROR(__xludf.DUMMYFUNCTION("""COMPUTED_VALUE"""),"Chandrashekaraya Namah Om")</f>
        <v>Chandrashekaraya Namah Om</v>
      </c>
    </row>
    <row r="43" ht="22.5" customHeight="1">
      <c r="Q43" s="28" t="str">
        <f>IFERROR(__xludf.DUMMYFUNCTION("""COMPUTED_VALUE"""),"Rhuben")</f>
        <v>Rhuben</v>
      </c>
      <c r="R43" s="28" t="str">
        <f>IFERROR(__xludf.DUMMYFUNCTION("""COMPUTED_VALUE"""),"Dhim Dhim Dhimi Dhimi Natana")</f>
        <v>Dhim Dhim Dhimi Dhimi Natana</v>
      </c>
    </row>
    <row r="44" ht="22.5" customHeight="1">
      <c r="Q44" s="28" t="str">
        <f>IFERROR(__xludf.DUMMYFUNCTION("""COMPUTED_VALUE"""),"Rhuben")</f>
        <v>Rhuben</v>
      </c>
      <c r="R44" s="28" t="str">
        <f>IFERROR(__xludf.DUMMYFUNCTION("""COMPUTED_VALUE"""),"Dhimitha Dhimitha Dhim Dhimitha Dhimitha")</f>
        <v>Dhimitha Dhimitha Dhim Dhimitha Dhimitha</v>
      </c>
    </row>
    <row r="45" ht="22.5" customHeight="1">
      <c r="Q45" s="28" t="str">
        <f>IFERROR(__xludf.DUMMYFUNCTION("""COMPUTED_VALUE"""),"Rhuben")</f>
        <v>Rhuben</v>
      </c>
      <c r="R45" s="28" t="str">
        <f>IFERROR(__xludf.DUMMYFUNCTION("""COMPUTED_VALUE"""),"Hara Hara Gangey Hara Hara")</f>
        <v>Hara Hara Gangey Hara Hara</v>
      </c>
    </row>
    <row r="46" ht="22.5" customHeight="1">
      <c r="Q46" s="28" t="str">
        <f>IFERROR(__xludf.DUMMYFUNCTION("""COMPUTED_VALUE"""),"Rhuben")</f>
        <v>Rhuben</v>
      </c>
      <c r="R46" s="28" t="str">
        <f>IFERROR(__xludf.DUMMYFUNCTION("""COMPUTED_VALUE"""),"Hara Shiva Shankara Bholey Nath")</f>
        <v>Hara Shiva Shankara Bholey Nath</v>
      </c>
    </row>
    <row r="47" ht="22.5" customHeight="1">
      <c r="Q47" s="28" t="str">
        <f>IFERROR(__xludf.DUMMYFUNCTION("""COMPUTED_VALUE"""),"Rhuben")</f>
        <v>Rhuben</v>
      </c>
      <c r="R47" s="28" t="str">
        <f>IFERROR(__xludf.DUMMYFUNCTION("""COMPUTED_VALUE"""),"Jaya Sai Shankara Jaya Abhayankara")</f>
        <v>Jaya Sai Shankara Jaya Abhayankara</v>
      </c>
    </row>
    <row r="48" ht="22.5" customHeight="1">
      <c r="Q48" s="28" t="str">
        <f>IFERROR(__xludf.DUMMYFUNCTION("""COMPUTED_VALUE"""),"Rhuben")</f>
        <v>Rhuben</v>
      </c>
      <c r="R48" s="28" t="str">
        <f>IFERROR(__xludf.DUMMYFUNCTION("""COMPUTED_VALUE"""),"Kaalatheethaya Siddhi Roopaya Yogeshwaraya Namo")</f>
        <v>Kaalatheethaya Siddhi Roopaya Yogeshwaraya Namo</v>
      </c>
    </row>
    <row r="49" ht="22.5" customHeight="1">
      <c r="Q49" s="28" t="str">
        <f>IFERROR(__xludf.DUMMYFUNCTION("""COMPUTED_VALUE"""),"Rhuben")</f>
        <v>Rhuben</v>
      </c>
      <c r="R49" s="28" t="str">
        <f>IFERROR(__xludf.DUMMYFUNCTION("""COMPUTED_VALUE"""),"Nataraja Nataraja Natana Shekara Raja")</f>
        <v>Nataraja Nataraja Natana Shekara Raja</v>
      </c>
    </row>
    <row r="50" ht="22.5" customHeight="1">
      <c r="Q50" s="28" t="str">
        <f>IFERROR(__xludf.DUMMYFUNCTION("""COMPUTED_VALUE"""),"Rhuben")</f>
        <v>Rhuben</v>
      </c>
      <c r="R50" s="28" t="str">
        <f>IFERROR(__xludf.DUMMYFUNCTION("""COMPUTED_VALUE"""),"Neelakanta Mahadeva Gowri Vandana")</f>
        <v>Neelakanta Mahadeva Gowri Vandana</v>
      </c>
    </row>
    <row r="51" ht="22.5" customHeight="1">
      <c r="Q51" s="28" t="str">
        <f>IFERROR(__xludf.DUMMYFUNCTION("""COMPUTED_VALUE"""),"Sailavan")</f>
        <v>Sailavan</v>
      </c>
      <c r="R51" s="28" t="str">
        <f>IFERROR(__xludf.DUMMYFUNCTION("""COMPUTED_VALUE"""),"Bhasma Bhooshitanga Sai Chandrashekara")</f>
        <v>Bhasma Bhooshitanga Sai Chandrashekara</v>
      </c>
    </row>
    <row r="52" ht="22.5" customHeight="1">
      <c r="Q52" s="28" t="str">
        <f>IFERROR(__xludf.DUMMYFUNCTION("""COMPUTED_VALUE"""),"Sailavan")</f>
        <v>Sailavan</v>
      </c>
      <c r="R52" s="28" t="str">
        <f>IFERROR(__xludf.DUMMYFUNCTION("""COMPUTED_VALUE"""),"Bhava Nasha Puttaparthi Pureesha")</f>
        <v>Bhava Nasha Puttaparthi Pureesha</v>
      </c>
    </row>
    <row r="53" ht="22.5" customHeight="1">
      <c r="Q53" s="28" t="str">
        <f>IFERROR(__xludf.DUMMYFUNCTION("""COMPUTED_VALUE"""),"Sailavan")</f>
        <v>Sailavan</v>
      </c>
      <c r="R53" s="28" t="str">
        <f>IFERROR(__xludf.DUMMYFUNCTION("""COMPUTED_VALUE"""),"Chandrashekara Sayeeshwara")</f>
        <v>Chandrashekara Sayeeshwara</v>
      </c>
    </row>
    <row r="54" ht="22.5" customHeight="1">
      <c r="Q54" s="28" t="str">
        <f>IFERROR(__xludf.DUMMYFUNCTION("""COMPUTED_VALUE"""),"Sailavan")</f>
        <v>Sailavan</v>
      </c>
      <c r="R54" s="28" t="str">
        <f>IFERROR(__xludf.DUMMYFUNCTION("""COMPUTED_VALUE"""),"Daya Karo Bhagawan Shankara Daya")</f>
        <v>Daya Karo Bhagawan Shankara Daya</v>
      </c>
    </row>
    <row r="55" ht="22.5" customHeight="1">
      <c r="Q55" s="28" t="str">
        <f>IFERROR(__xludf.DUMMYFUNCTION("""COMPUTED_VALUE"""),"Sailavan")</f>
        <v>Sailavan</v>
      </c>
      <c r="R55" s="28" t="str">
        <f>IFERROR(__xludf.DUMMYFUNCTION("""COMPUTED_VALUE"""),"Deena Natha Shankara")</f>
        <v>Deena Natha Shankara</v>
      </c>
    </row>
    <row r="56" ht="22.5" customHeight="1">
      <c r="Q56" s="28" t="str">
        <f>IFERROR(__xludf.DUMMYFUNCTION("""COMPUTED_VALUE"""),"Sailavan")</f>
        <v>Sailavan</v>
      </c>
      <c r="R56" s="28" t="str">
        <f>IFERROR(__xludf.DUMMYFUNCTION("""COMPUTED_VALUE"""),"Gowri Vara Gangadhara")</f>
        <v>Gowri Vara Gangadhara</v>
      </c>
    </row>
    <row r="57" ht="22.5" customHeight="1">
      <c r="Q57" s="28" t="str">
        <f>IFERROR(__xludf.DUMMYFUNCTION("""COMPUTED_VALUE"""),"Sailavan")</f>
        <v>Sailavan</v>
      </c>
      <c r="R57" s="28" t="str">
        <f>IFERROR(__xludf.DUMMYFUNCTION("""COMPUTED_VALUE"""),"Hara Hara Shankara Samba Sadashiva")</f>
        <v>Hara Hara Shankara Samba Sadashiva</v>
      </c>
    </row>
    <row r="58" ht="22.5" customHeight="1">
      <c r="Q58" s="28" t="str">
        <f>IFERROR(__xludf.DUMMYFUNCTION("""COMPUTED_VALUE"""),"Sailavan")</f>
        <v>Sailavan</v>
      </c>
      <c r="R58" s="28" t="str">
        <f>IFERROR(__xludf.DUMMYFUNCTION("""COMPUTED_VALUE"""),"Hara Hara Shiva Shiva Ambalavana")</f>
        <v>Hara Hara Shiva Shiva Ambalavana</v>
      </c>
    </row>
    <row r="59" ht="22.5" customHeight="1">
      <c r="Q59" s="28" t="str">
        <f>IFERROR(__xludf.DUMMYFUNCTION("""COMPUTED_VALUE"""),"Sailavan")</f>
        <v>Sailavan</v>
      </c>
      <c r="R59" s="28" t="str">
        <f>IFERROR(__xludf.DUMMYFUNCTION("""COMPUTED_VALUE"""),"Jaya Jaya Hey Jagadeesha Mahesha")</f>
        <v>Jaya Jaya Hey Jagadeesha Mahesha</v>
      </c>
    </row>
    <row r="60" ht="22.5" customHeight="1">
      <c r="Q60" s="28" t="str">
        <f>IFERROR(__xludf.DUMMYFUNCTION("""COMPUTED_VALUE"""),"Sailavan")</f>
        <v>Sailavan</v>
      </c>
      <c r="R60" s="28" t="str">
        <f>IFERROR(__xludf.DUMMYFUNCTION("""COMPUTED_VALUE"""),"Jaya Kailasa Pathey Shiva Shankara")</f>
        <v>Jaya Kailasa Pathey Shiva Shankara</v>
      </c>
    </row>
    <row r="61" ht="22.5" customHeight="1">
      <c r="Q61" s="28" t="str">
        <f>IFERROR(__xludf.DUMMYFUNCTION("""COMPUTED_VALUE"""),"Sailavan")</f>
        <v>Sailavan</v>
      </c>
      <c r="R61" s="28" t="str">
        <f>IFERROR(__xludf.DUMMYFUNCTION("""COMPUTED_VALUE"""),"Nataraja Hey Tripurari")</f>
        <v>Nataraja Hey Tripurari</v>
      </c>
    </row>
    <row r="62" ht="22.5" customHeight="1">
      <c r="Q62" s="28" t="str">
        <f>IFERROR(__xludf.DUMMYFUNCTION("""COMPUTED_VALUE"""),"Sailavan")</f>
        <v>Sailavan</v>
      </c>
      <c r="R62" s="28" t="str">
        <f>IFERROR(__xludf.DUMMYFUNCTION("""COMPUTED_VALUE"""),"Shambho Mahadeva Gangadhara (Mishra Maand)")</f>
        <v>Shambho Mahadeva Gangadhara (Mishra Maand)</v>
      </c>
    </row>
    <row r="63" ht="22.5" customHeight="1">
      <c r="Q63" s="28" t="str">
        <f>IFERROR(__xludf.DUMMYFUNCTION("""COMPUTED_VALUE"""),"Sailavan")</f>
        <v>Sailavan</v>
      </c>
      <c r="R63" s="28" t="str">
        <f>IFERROR(__xludf.DUMMYFUNCTION("""COMPUTED_VALUE"""),"Shankara Abhayankara")</f>
        <v>Shankara Abhayankara</v>
      </c>
    </row>
    <row r="64" ht="22.5" customHeight="1">
      <c r="Q64" s="28" t="str">
        <f>IFERROR(__xludf.DUMMYFUNCTION("""COMPUTED_VALUE"""),"Sailavan")</f>
        <v>Sailavan</v>
      </c>
      <c r="R64" s="28" t="str">
        <f>IFERROR(__xludf.DUMMYFUNCTION("""COMPUTED_VALUE"""),"Shiva Shiva Shankara Parthi Pureeshwara")</f>
        <v>Shiva Shiva Shankara Parthi Pureeshwara</v>
      </c>
    </row>
    <row r="65" ht="22.5" customHeight="1">
      <c r="Q65" s="28" t="str">
        <f>IFERROR(__xludf.DUMMYFUNCTION("""COMPUTED_VALUE"""),"Sailavan")</f>
        <v>Sailavan</v>
      </c>
      <c r="R65" s="28" t="str">
        <f>IFERROR(__xludf.DUMMYFUNCTION("""COMPUTED_VALUE"""),"Shiva Shiva Shiva Shiva Shivaya (~ Miyan ki Malhar)")</f>
        <v>Shiva Shiva Shiva Shiva Shivaya (~ Miyan ki Malhar)</v>
      </c>
    </row>
    <row r="66" ht="22.5" customHeight="1">
      <c r="Q66" s="28" t="str">
        <f>IFERROR(__xludf.DUMMYFUNCTION("""COMPUTED_VALUE"""),"Shravya")</f>
        <v>Shravya</v>
      </c>
      <c r="R66" s="28" t="str">
        <f>IFERROR(__xludf.DUMMYFUNCTION("""COMPUTED_VALUE"""),"Chandrakala Dhara Samba Sadashiva")</f>
        <v>Chandrakala Dhara Samba Sadashiva</v>
      </c>
    </row>
    <row r="67" ht="22.5" customHeight="1">
      <c r="Q67" s="28" t="str">
        <f>IFERROR(__xludf.DUMMYFUNCTION("""COMPUTED_VALUE"""),"Shravya")</f>
        <v>Shravya</v>
      </c>
      <c r="R67" s="28" t="str">
        <f>IFERROR(__xludf.DUMMYFUNCTION("""COMPUTED_VALUE"""),"Gowri Manohara Hey Nataraja")</f>
        <v>Gowri Manohara Hey Nataraja</v>
      </c>
    </row>
    <row r="68" ht="22.5" customHeight="1">
      <c r="Q68" s="28" t="str">
        <f>IFERROR(__xludf.DUMMYFUNCTION("""COMPUTED_VALUE"""),"Shravya")</f>
        <v>Shravya</v>
      </c>
      <c r="R68" s="28" t="str">
        <f>IFERROR(__xludf.DUMMYFUNCTION("""COMPUTED_VALUE"""),"Gowri Nathaya Vishwanathaya")</f>
        <v>Gowri Nathaya Vishwanathaya</v>
      </c>
    </row>
    <row r="69" ht="22.5" customHeight="1">
      <c r="Q69" s="28" t="str">
        <f>IFERROR(__xludf.DUMMYFUNCTION("""COMPUTED_VALUE"""),"Shravya")</f>
        <v>Shravya</v>
      </c>
      <c r="R69" s="28" t="str">
        <f>IFERROR(__xludf.DUMMYFUNCTION("""COMPUTED_VALUE"""),"Shankara Shankara Samba Sadashiva")</f>
        <v>Shankara Shankara Samba Sadashiva</v>
      </c>
    </row>
    <row r="70" ht="22.5" customHeight="1">
      <c r="Q70" s="28" t="str">
        <f>IFERROR(__xludf.DUMMYFUNCTION("""COMPUTED_VALUE"""),"Shravya")</f>
        <v>Shravya</v>
      </c>
      <c r="R70" s="28" t="str">
        <f>IFERROR(__xludf.DUMMYFUNCTION("""COMPUTED_VALUE"""),"Shiva Shiva Hara Hara Bhola")</f>
        <v>Shiva Shiva Hara Hara Bhola</v>
      </c>
    </row>
    <row r="71" ht="22.5" customHeight="1">
      <c r="Q71" s="28" t="str">
        <f>IFERROR(__xludf.DUMMYFUNCTION("""COMPUTED_VALUE"""),"Shravya")</f>
        <v>Shravya</v>
      </c>
      <c r="R71" s="28" t="str">
        <f>IFERROR(__xludf.DUMMYFUNCTION("""COMPUTED_VALUE"""),"Shiva Shiva Shambho Hara Hara")</f>
        <v>Shiva Shiva Shambho Hara Hara</v>
      </c>
    </row>
    <row r="72" ht="22.5" customHeight="1">
      <c r="Q72" s="28" t="str">
        <f>IFERROR(__xludf.DUMMYFUNCTION("""COMPUTED_VALUE"""),"Shravya")</f>
        <v>Shravya</v>
      </c>
      <c r="R72" s="28" t="str">
        <f>IFERROR(__xludf.DUMMYFUNCTION("""COMPUTED_VALUE"""),"Shiva Shiva Shiva Shiva Shivaya (Madhyamavati / Madhmad Sarang)")</f>
        <v>Shiva Shiva Shiva Shiva Shivaya (Madhyamavati / Madhmad Sarang)</v>
      </c>
    </row>
    <row r="73" ht="22.5" customHeight="1">
      <c r="Q73" s="28" t="str">
        <f>IFERROR(__xludf.DUMMYFUNCTION("""COMPUTED_VALUE"""),"Sriraag")</f>
        <v>Sriraag</v>
      </c>
      <c r="R73" s="28" t="str">
        <f>IFERROR(__xludf.DUMMYFUNCTION("""COMPUTED_VALUE"""),"Atma Lingam Bhajorey")</f>
        <v>Atma Lingam Bhajorey</v>
      </c>
    </row>
    <row r="74" ht="22.5" customHeight="1">
      <c r="Q74" s="28" t="str">
        <f>IFERROR(__xludf.DUMMYFUNCTION("""COMPUTED_VALUE"""),"Sriraag")</f>
        <v>Sriraag</v>
      </c>
      <c r="R74" s="28" t="str">
        <f>IFERROR(__xludf.DUMMYFUNCTION("""COMPUTED_VALUE"""),"Bhasma Bhooshitanga Sai Chandrashekara")</f>
        <v>Bhasma Bhooshitanga Sai Chandrashekara</v>
      </c>
    </row>
    <row r="75" ht="22.5" customHeight="1">
      <c r="Q75" s="28" t="str">
        <f>IFERROR(__xludf.DUMMYFUNCTION("""COMPUTED_VALUE"""),"Sriraag")</f>
        <v>Sriraag</v>
      </c>
      <c r="R75" s="28" t="str">
        <f>IFERROR(__xludf.DUMMYFUNCTION("""COMPUTED_VALUE"""),"Bhasma Vibhushitha Bhavani Shankara")</f>
        <v>Bhasma Vibhushitha Bhavani Shankara</v>
      </c>
    </row>
    <row r="76" ht="22.5" customHeight="1">
      <c r="Q76" s="28" t="str">
        <f>IFERROR(__xludf.DUMMYFUNCTION("""COMPUTED_VALUE"""),"Sriraag")</f>
        <v>Sriraag</v>
      </c>
      <c r="R76" s="28" t="str">
        <f>IFERROR(__xludf.DUMMYFUNCTION("""COMPUTED_VALUE"""),"Chandrakala Dhara Samba Sadashiva")</f>
        <v>Chandrakala Dhara Samba Sadashiva</v>
      </c>
    </row>
    <row r="77" ht="22.5" customHeight="1">
      <c r="Q77" s="28" t="str">
        <f>IFERROR(__xludf.DUMMYFUNCTION("""COMPUTED_VALUE"""),"Sriraag")</f>
        <v>Sriraag</v>
      </c>
      <c r="R77" s="28" t="str">
        <f>IFERROR(__xludf.DUMMYFUNCTION("""COMPUTED_VALUE"""),"Dama Dama Dama Dama Damaru (Pahadi)")</f>
        <v>Dama Dama Dama Dama Damaru (Pahadi)</v>
      </c>
    </row>
    <row r="78" ht="22.5" customHeight="1">
      <c r="Q78" s="28" t="str">
        <f>IFERROR(__xludf.DUMMYFUNCTION("""COMPUTED_VALUE"""),"Sriraag")</f>
        <v>Sriraag</v>
      </c>
      <c r="R78" s="28" t="str">
        <f>IFERROR(__xludf.DUMMYFUNCTION("""COMPUTED_VALUE"""),"Gowri Nathaya Vishwanathaya")</f>
        <v>Gowri Nathaya Vishwanathaya</v>
      </c>
    </row>
    <row r="79" ht="22.5" customHeight="1">
      <c r="Q79" s="28" t="str">
        <f>IFERROR(__xludf.DUMMYFUNCTION("""COMPUTED_VALUE"""),"Sriraag")</f>
        <v>Sriraag</v>
      </c>
      <c r="R79" s="28" t="str">
        <f>IFERROR(__xludf.DUMMYFUNCTION("""COMPUTED_VALUE"""),"Om Shivaya Om Shivaya")</f>
        <v>Om Shivaya Om Shivaya</v>
      </c>
    </row>
    <row r="80" ht="22.5" customHeight="1">
      <c r="Q80" s="28" t="str">
        <f>IFERROR(__xludf.DUMMYFUNCTION("""COMPUTED_VALUE"""),"Sriraag")</f>
        <v>Sriraag</v>
      </c>
      <c r="R80" s="28" t="str">
        <f>IFERROR(__xludf.DUMMYFUNCTION("""COMPUTED_VALUE"""),"Shambho Mahadeva Shiva Shambho Mahadeva (Shankarabharanam / Bilawal)")</f>
        <v>Shambho Mahadeva Shiva Shambho Mahadeva (Shankarabharanam / Bilawal)</v>
      </c>
    </row>
    <row r="81" ht="22.5" customHeight="1">
      <c r="Q81" s="28" t="str">
        <f>IFERROR(__xludf.DUMMYFUNCTION("""COMPUTED_VALUE"""),"Triveni")</f>
        <v>Triveni</v>
      </c>
      <c r="R81" s="28" t="str">
        <f>IFERROR(__xludf.DUMMYFUNCTION("""COMPUTED_VALUE"""),"Bhola Nath Harey Jagadeesha")</f>
        <v>Bhola Nath Harey Jagadeesha</v>
      </c>
    </row>
    <row r="82" ht="22.5" customHeight="1">
      <c r="Q82" s="28" t="str">
        <f>IFERROR(__xludf.DUMMYFUNCTION("""COMPUTED_VALUE"""),"Triveni")</f>
        <v>Triveni</v>
      </c>
      <c r="R82" s="28" t="str">
        <f>IFERROR(__xludf.DUMMYFUNCTION("""COMPUTED_VALUE"""),"Chandrashekaraya Namah Om")</f>
        <v>Chandrashekaraya Namah Om</v>
      </c>
    </row>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row r="2650" ht="22.5" customHeight="1"/>
    <row r="2651" ht="22.5" customHeight="1"/>
    <row r="2652" ht="22.5" customHeight="1"/>
    <row r="2653" ht="22.5" customHeight="1"/>
    <row r="2654" ht="22.5" customHeight="1"/>
    <row r="2655" ht="22.5" customHeight="1"/>
    <row r="2656" ht="22.5" customHeight="1"/>
    <row r="2657" ht="22.5" customHeight="1"/>
    <row r="2658" ht="22.5" customHeight="1"/>
    <row r="2659" ht="22.5" customHeight="1"/>
    <row r="2660" ht="22.5" customHeight="1"/>
    <row r="2661" ht="22.5" customHeight="1"/>
    <row r="2662" ht="22.5" customHeight="1"/>
    <row r="2663" ht="22.5" customHeight="1"/>
    <row r="2664" ht="22.5" customHeight="1"/>
    <row r="2665" ht="22.5" customHeight="1"/>
    <row r="2666" ht="22.5" customHeight="1"/>
    <row r="2667" ht="22.5" customHeight="1"/>
    <row r="2668" ht="22.5" customHeight="1"/>
    <row r="2669" ht="22.5" customHeight="1"/>
    <row r="2670" ht="22.5" customHeight="1"/>
    <row r="2671" ht="22.5" customHeight="1"/>
    <row r="2672" ht="22.5" customHeight="1"/>
    <row r="2673" ht="22.5" customHeight="1"/>
    <row r="2674" ht="22.5" customHeight="1"/>
    <row r="2675" ht="22.5" customHeight="1"/>
    <row r="2676" ht="22.5" customHeight="1"/>
    <row r="2677" ht="22.5" customHeight="1"/>
    <row r="2678" ht="22.5" customHeight="1"/>
    <row r="2679" ht="22.5" customHeight="1"/>
    <row r="2680" ht="22.5" customHeight="1"/>
    <row r="2681" ht="22.5" customHeight="1"/>
    <row r="2682" ht="22.5" customHeight="1"/>
    <row r="2683" ht="22.5" customHeight="1"/>
    <row r="2684" ht="22.5" customHeight="1"/>
    <row r="2685" ht="22.5" customHeight="1"/>
    <row r="2686" ht="22.5" customHeight="1"/>
    <row r="2687" ht="22.5" customHeight="1"/>
    <row r="2688" ht="22.5" customHeight="1"/>
    <row r="2689" ht="22.5" customHeight="1"/>
    <row r="2690" ht="22.5" customHeight="1"/>
    <row r="2691" ht="22.5" customHeight="1"/>
    <row r="2692" ht="22.5" customHeight="1"/>
    <row r="2693" ht="22.5" customHeight="1"/>
    <row r="2694" ht="22.5" customHeight="1"/>
    <row r="2695" ht="22.5" customHeight="1"/>
    <row r="2696" ht="22.5" customHeight="1"/>
    <row r="2697" ht="22.5" customHeight="1"/>
    <row r="2698" ht="22.5" customHeight="1"/>
    <row r="2699" ht="22.5" customHeight="1"/>
    <row r="2700" ht="22.5" customHeight="1"/>
    <row r="2701" ht="22.5" customHeight="1"/>
    <row r="2702" ht="22.5" customHeight="1"/>
    <row r="2703" ht="22.5" customHeight="1"/>
    <row r="2704" ht="22.5" customHeight="1"/>
    <row r="2705" ht="22.5" customHeight="1"/>
    <row r="2706" ht="22.5" customHeight="1"/>
    <row r="2707" ht="22.5" customHeight="1"/>
    <row r="2708" ht="22.5" customHeight="1"/>
    <row r="2709" ht="22.5" customHeight="1"/>
    <row r="2710" ht="22.5" customHeight="1"/>
    <row r="2711" ht="22.5" customHeight="1"/>
    <row r="2712" ht="22.5" customHeight="1"/>
    <row r="2713" ht="22.5" customHeight="1"/>
    <row r="2714" ht="22.5" customHeight="1"/>
    <row r="2715" ht="22.5" customHeight="1"/>
    <row r="2716" ht="22.5" customHeight="1"/>
    <row r="2717" ht="22.5" customHeight="1"/>
    <row r="2718" ht="22.5" customHeight="1"/>
    <row r="2719" ht="22.5" customHeight="1"/>
    <row r="2720" ht="22.5" customHeight="1"/>
    <row r="2721" ht="22.5" customHeight="1"/>
    <row r="2722" ht="22.5" customHeight="1"/>
    <row r="2723" ht="22.5" customHeight="1"/>
    <row r="2724" ht="22.5" customHeight="1"/>
    <row r="2725" ht="22.5" customHeight="1"/>
    <row r="2726" ht="22.5" customHeight="1"/>
    <row r="2727" ht="22.5" customHeight="1"/>
    <row r="2728" ht="22.5" customHeight="1"/>
    <row r="2729" ht="22.5" customHeight="1"/>
    <row r="2730" ht="22.5" customHeight="1"/>
    <row r="2731" ht="22.5" customHeight="1"/>
    <row r="2732" ht="22.5" customHeight="1"/>
    <row r="2733" ht="22.5" customHeight="1"/>
    <row r="2734" ht="22.5" customHeight="1"/>
    <row r="2735" ht="22.5" customHeight="1"/>
    <row r="2736" ht="22.5" customHeight="1"/>
    <row r="2737" ht="22.5" customHeight="1"/>
    <row r="2738" ht="22.5" customHeight="1"/>
    <row r="2739" ht="22.5" customHeight="1"/>
    <row r="2740" ht="22.5" customHeight="1"/>
    <row r="2741" ht="22.5" customHeight="1"/>
    <row r="2742" ht="22.5" customHeight="1"/>
    <row r="2743" ht="22.5" customHeight="1"/>
    <row r="2744" ht="22.5" customHeight="1"/>
    <row r="2745" ht="22.5" customHeight="1"/>
    <row r="2746" ht="22.5" customHeight="1"/>
    <row r="2747" ht="22.5" customHeight="1"/>
    <row r="2748" ht="22.5" customHeight="1"/>
    <row r="2749" ht="22.5" customHeight="1"/>
    <row r="2750" ht="22.5" customHeight="1"/>
    <row r="2751" ht="22.5" customHeight="1"/>
    <row r="2752" ht="22.5" customHeight="1"/>
    <row r="2753" ht="22.5" customHeight="1"/>
    <row r="2754" ht="22.5" customHeight="1"/>
    <row r="2755" ht="22.5" customHeight="1"/>
    <row r="2756" ht="22.5" customHeight="1"/>
    <row r="2757" ht="22.5" customHeight="1"/>
    <row r="2758" ht="22.5" customHeight="1"/>
    <row r="2759" ht="22.5" customHeight="1"/>
    <row r="2760" ht="22.5" customHeight="1"/>
    <row r="2761" ht="22.5" customHeight="1"/>
    <row r="2762" ht="22.5" customHeight="1"/>
    <row r="2763" ht="22.5" customHeight="1"/>
    <row r="2764" ht="22.5" customHeight="1"/>
    <row r="2765" ht="22.5" customHeight="1"/>
    <row r="2766" ht="22.5" customHeight="1"/>
    <row r="2767" ht="22.5" customHeight="1"/>
    <row r="2768" ht="22.5" customHeight="1"/>
    <row r="2769" ht="22.5" customHeight="1"/>
    <row r="2770" ht="22.5" customHeight="1"/>
    <row r="2771" ht="22.5" customHeight="1"/>
    <row r="2772" ht="22.5" customHeight="1"/>
    <row r="2773" ht="22.5" customHeight="1"/>
    <row r="2774" ht="22.5" customHeight="1"/>
    <row r="2775" ht="22.5" customHeight="1"/>
    <row r="2776" ht="22.5" customHeight="1"/>
    <row r="2777" ht="22.5" customHeight="1"/>
    <row r="2778" ht="22.5" customHeight="1"/>
    <row r="2779" ht="22.5" customHeight="1"/>
    <row r="2780" ht="22.5" customHeight="1"/>
    <row r="2781" ht="22.5" customHeight="1"/>
    <row r="2782" ht="22.5" customHeight="1"/>
    <row r="2783" ht="22.5" customHeight="1"/>
    <row r="2784" ht="22.5" customHeight="1"/>
    <row r="2785" ht="22.5" customHeight="1"/>
    <row r="2786" ht="22.5" customHeight="1"/>
    <row r="2787" ht="22.5" customHeight="1"/>
    <row r="2788" ht="22.5" customHeight="1"/>
    <row r="2789" ht="22.5" customHeight="1"/>
    <row r="2790" ht="22.5" customHeight="1"/>
    <row r="2791" ht="22.5" customHeight="1"/>
    <row r="2792" ht="22.5" customHeight="1"/>
    <row r="2793" ht="22.5" customHeight="1"/>
    <row r="2794" ht="22.5" customHeight="1"/>
    <row r="2795" ht="22.5" customHeight="1"/>
    <row r="2796" ht="22.5" customHeight="1"/>
    <row r="2797" ht="22.5" customHeight="1"/>
    <row r="2798" ht="22.5" customHeight="1"/>
    <row r="2799" ht="22.5" customHeight="1"/>
    <row r="2800" ht="22.5" customHeight="1"/>
    <row r="2801" ht="22.5" customHeight="1"/>
    <row r="2802" ht="22.5" customHeight="1"/>
    <row r="2803" ht="22.5" customHeight="1"/>
    <row r="2804" ht="22.5" customHeight="1"/>
    <row r="2805" ht="22.5" customHeight="1"/>
    <row r="2806" ht="22.5" customHeight="1"/>
    <row r="2807" ht="22.5" customHeight="1"/>
    <row r="2808" ht="22.5" customHeight="1"/>
    <row r="2809" ht="22.5" customHeight="1"/>
    <row r="2810" ht="22.5" customHeight="1"/>
    <row r="2811" ht="22.5" customHeight="1"/>
    <row r="2812" ht="22.5" customHeight="1"/>
    <row r="2813" ht="22.5" customHeight="1"/>
    <row r="2814" ht="22.5" customHeight="1"/>
    <row r="2815" ht="22.5" customHeight="1"/>
    <row r="2816" ht="22.5" customHeight="1"/>
    <row r="2817" ht="22.5" customHeight="1"/>
    <row r="2818" ht="22.5" customHeight="1"/>
    <row r="2819" ht="22.5" customHeight="1"/>
    <row r="2820" ht="22.5" customHeight="1"/>
    <row r="2821" ht="22.5" customHeight="1"/>
    <row r="2822" ht="22.5" customHeight="1"/>
    <row r="2823" ht="22.5" customHeight="1"/>
    <row r="2824" ht="22.5" customHeight="1"/>
    <row r="2825" ht="22.5" customHeight="1"/>
    <row r="2826" ht="22.5" customHeight="1"/>
    <row r="2827" ht="22.5" customHeight="1"/>
    <row r="2828" ht="22.5" customHeight="1"/>
    <row r="2829" ht="22.5" customHeight="1"/>
    <row r="2830" ht="22.5" customHeight="1"/>
    <row r="2831" ht="22.5" customHeight="1"/>
    <row r="2832" ht="22.5" customHeight="1"/>
    <row r="2833" ht="22.5" customHeight="1"/>
    <row r="2834" ht="22.5" customHeight="1"/>
    <row r="2835" ht="22.5" customHeight="1"/>
    <row r="2836" ht="22.5" customHeight="1"/>
    <row r="2837" ht="22.5" customHeight="1"/>
    <row r="2838" ht="22.5" customHeight="1"/>
    <row r="2839" ht="22.5" customHeight="1"/>
    <row r="2840" ht="22.5" customHeight="1"/>
    <row r="2841" ht="22.5" customHeight="1"/>
    <row r="2842" ht="22.5" customHeight="1"/>
    <row r="2843" ht="22.5" customHeight="1"/>
    <row r="2844" ht="22.5" customHeight="1"/>
    <row r="2845" ht="22.5" customHeight="1"/>
    <row r="2846" ht="22.5" customHeight="1"/>
    <row r="2847" ht="22.5" customHeight="1"/>
    <row r="2848" ht="22.5" customHeight="1"/>
    <row r="2849" ht="22.5" customHeight="1"/>
    <row r="2850" ht="22.5" customHeight="1"/>
    <row r="2851" ht="22.5" customHeight="1"/>
    <row r="2852" ht="22.5" customHeight="1"/>
    <row r="2853" ht="22.5" customHeight="1"/>
    <row r="2854" ht="22.5" customHeight="1"/>
    <row r="2855" ht="22.5" customHeight="1"/>
    <row r="2856" ht="22.5" customHeight="1"/>
    <row r="2857" ht="22.5" customHeight="1"/>
    <row r="2858" ht="22.5" customHeight="1"/>
    <row r="2859" ht="22.5" customHeight="1"/>
    <row r="2860" ht="22.5" customHeight="1"/>
    <row r="2861" ht="22.5" customHeight="1"/>
    <row r="2862" ht="22.5" customHeight="1"/>
    <row r="2863" ht="22.5" customHeight="1"/>
    <row r="2864" ht="22.5" customHeight="1"/>
    <row r="2865" ht="22.5" customHeight="1"/>
    <row r="2866" ht="22.5" customHeight="1"/>
    <row r="2867" ht="22.5" customHeight="1"/>
    <row r="2868" ht="22.5" customHeight="1"/>
    <row r="2869" ht="22.5" customHeight="1"/>
    <row r="2870" ht="22.5" customHeight="1"/>
    <row r="2871" ht="22.5" customHeight="1"/>
    <row r="2872" ht="22.5" customHeight="1"/>
    <row r="2873" ht="22.5" customHeight="1"/>
    <row r="2874" ht="22.5" customHeight="1"/>
    <row r="2875" ht="22.5" customHeight="1"/>
    <row r="2876" ht="22.5" customHeight="1"/>
    <row r="2877" ht="22.5" customHeight="1"/>
    <row r="2878" ht="22.5" customHeight="1"/>
    <row r="2879" ht="22.5" customHeight="1"/>
    <row r="2880" ht="22.5" customHeight="1"/>
    <row r="2881" ht="22.5" customHeight="1"/>
    <row r="2882" ht="22.5" customHeight="1"/>
    <row r="2883" ht="22.5" customHeight="1"/>
    <row r="2884" ht="22.5" customHeight="1"/>
    <row r="2885" ht="22.5" customHeight="1"/>
    <row r="2886" ht="22.5" customHeight="1"/>
    <row r="2887" ht="22.5" customHeight="1"/>
    <row r="2888" ht="22.5" customHeight="1"/>
    <row r="2889" ht="22.5" customHeight="1"/>
    <row r="2890" ht="22.5" customHeight="1"/>
    <row r="2891" ht="22.5" customHeight="1"/>
    <row r="2892" ht="22.5" customHeight="1"/>
    <row r="2893" ht="22.5" customHeight="1"/>
    <row r="2894" ht="22.5" customHeight="1"/>
    <row r="2895" ht="22.5" customHeight="1"/>
    <row r="2896" ht="22.5" customHeight="1"/>
    <row r="2897" ht="22.5" customHeight="1"/>
    <row r="2898" ht="22.5" customHeight="1"/>
    <row r="2899" ht="22.5" customHeight="1"/>
    <row r="2900" ht="22.5" customHeight="1"/>
    <row r="2901" ht="22.5" customHeight="1"/>
    <row r="2902" ht="22.5" customHeight="1"/>
    <row r="2903" ht="22.5" customHeight="1"/>
    <row r="2904" ht="22.5" customHeight="1"/>
    <row r="2905" ht="22.5" customHeight="1"/>
    <row r="2906" ht="22.5" customHeight="1"/>
    <row r="2907" ht="22.5" customHeight="1"/>
    <row r="2908" ht="22.5" customHeight="1"/>
    <row r="2909" ht="22.5" customHeight="1"/>
    <row r="2910" ht="22.5" customHeight="1"/>
    <row r="2911" ht="22.5" customHeight="1"/>
    <row r="2912" ht="22.5" customHeight="1"/>
    <row r="2913" ht="22.5" customHeight="1"/>
    <row r="2914" ht="22.5" customHeight="1"/>
    <row r="2915" ht="22.5" customHeight="1"/>
    <row r="2916" ht="22.5" customHeight="1"/>
    <row r="2917" ht="22.5" customHeight="1"/>
    <row r="2918" ht="22.5" customHeight="1"/>
    <row r="2919" ht="22.5" customHeight="1"/>
    <row r="2920" ht="22.5" customHeight="1"/>
    <row r="2921" ht="22.5" customHeight="1"/>
    <row r="2922" ht="22.5" customHeight="1"/>
    <row r="2923" ht="22.5" customHeight="1"/>
    <row r="2924" ht="22.5" customHeight="1"/>
    <row r="2925" ht="22.5" customHeight="1"/>
    <row r="2926" ht="22.5" customHeight="1"/>
    <row r="2927" ht="22.5" customHeight="1"/>
    <row r="2928" ht="22.5" customHeight="1"/>
    <row r="2929" ht="22.5" customHeight="1"/>
    <row r="2930" ht="22.5" customHeight="1"/>
    <row r="2931" ht="22.5" customHeight="1"/>
    <row r="2932" ht="22.5" customHeight="1"/>
    <row r="2933" ht="22.5" customHeight="1"/>
    <row r="2934" ht="22.5" customHeight="1"/>
    <row r="2935" ht="22.5" customHeight="1"/>
    <row r="2936" ht="22.5" customHeight="1"/>
    <row r="2937" ht="22.5" customHeight="1"/>
    <row r="2938" ht="22.5" customHeight="1"/>
    <row r="2939" ht="22.5" customHeight="1"/>
    <row r="2940" ht="22.5" customHeight="1"/>
    <row r="2941" ht="22.5" customHeight="1"/>
    <row r="2942" ht="22.5" customHeight="1"/>
    <row r="2943" ht="22.5" customHeight="1"/>
    <row r="2944" ht="22.5" customHeight="1"/>
    <row r="2945" ht="22.5" customHeight="1"/>
    <row r="2946" ht="22.5" customHeight="1"/>
    <row r="2947" ht="22.5" customHeight="1"/>
    <row r="2948" ht="22.5" customHeight="1"/>
    <row r="2949" ht="22.5" customHeight="1"/>
    <row r="2950" ht="22.5" customHeight="1"/>
    <row r="2951" ht="22.5" customHeight="1"/>
    <row r="2952" ht="22.5" customHeight="1"/>
    <row r="2953" ht="22.5" customHeight="1"/>
    <row r="2954" ht="22.5" customHeight="1"/>
    <row r="2955" ht="22.5" customHeight="1"/>
    <row r="2956" ht="22.5" customHeight="1"/>
    <row r="2957" ht="22.5" customHeight="1"/>
    <row r="2958" ht="22.5" customHeight="1"/>
    <row r="2959" ht="22.5" customHeight="1"/>
    <row r="2960" ht="22.5" customHeight="1"/>
    <row r="2961" ht="22.5" customHeight="1"/>
    <row r="2962" ht="22.5" customHeight="1"/>
    <row r="2963" ht="22.5" customHeight="1"/>
    <row r="2964" ht="22.5" customHeight="1"/>
    <row r="2965" ht="22.5" customHeight="1"/>
    <row r="2966" ht="22.5" customHeight="1"/>
    <row r="2967" ht="22.5" customHeight="1"/>
    <row r="2968" ht="22.5" customHeight="1"/>
    <row r="2969" ht="22.5" customHeight="1"/>
    <row r="2970" ht="22.5" customHeight="1"/>
    <row r="2971" ht="22.5" customHeight="1"/>
    <row r="2972" ht="22.5" customHeight="1"/>
    <row r="2973" ht="22.5" customHeight="1"/>
    <row r="2974" ht="22.5" customHeight="1"/>
    <row r="2975" ht="22.5" customHeight="1"/>
    <row r="2976" ht="22.5" customHeight="1"/>
    <row r="2977" ht="22.5" customHeight="1"/>
    <row r="2978" ht="22.5" customHeight="1"/>
    <row r="2979" ht="22.5" customHeight="1"/>
    <row r="2980" ht="22.5" customHeight="1"/>
    <row r="2981" ht="22.5" customHeight="1"/>
    <row r="2982" ht="22.5" customHeight="1"/>
    <row r="2983" ht="22.5" customHeight="1"/>
    <row r="2984" ht="22.5" customHeight="1"/>
    <row r="2985" ht="22.5" customHeight="1"/>
    <row r="2986" ht="22.5" customHeight="1"/>
    <row r="2987" ht="22.5" customHeight="1"/>
    <row r="2988" ht="22.5" customHeight="1"/>
    <row r="2989" ht="22.5" customHeight="1"/>
    <row r="2990" ht="22.5" customHeight="1"/>
    <row r="2991" ht="22.5" customHeight="1"/>
    <row r="2992" ht="22.5" customHeight="1"/>
    <row r="2993" ht="22.5" customHeight="1"/>
    <row r="2994" ht="22.5" customHeight="1"/>
    <row r="2995" ht="22.5" customHeight="1"/>
    <row r="2996" ht="22.5" customHeight="1"/>
    <row r="2997" ht="22.5" customHeight="1"/>
    <row r="2998" ht="22.5" customHeight="1"/>
    <row r="2999" ht="22.5" customHeight="1"/>
    <row r="3000" ht="22.5" customHeight="1"/>
    <row r="3001" ht="22.5" customHeight="1"/>
    <row r="3002" ht="22.5" customHeight="1"/>
    <row r="3003" ht="22.5" customHeight="1"/>
    <row r="3004" ht="22.5" customHeight="1"/>
    <row r="3005" ht="22.5" customHeight="1"/>
    <row r="3006" ht="22.5" customHeight="1"/>
    <row r="3007" ht="22.5" customHeight="1"/>
    <row r="3008" ht="22.5" customHeight="1"/>
    <row r="3009" ht="22.5" customHeight="1"/>
    <row r="3010" ht="22.5" customHeight="1"/>
    <row r="3011" ht="22.5" customHeight="1"/>
    <row r="3012" ht="22.5" customHeight="1"/>
    <row r="3013" ht="22.5" customHeight="1"/>
    <row r="3014" ht="22.5" customHeight="1"/>
    <row r="3015" ht="22.5" customHeight="1"/>
    <row r="3016" ht="22.5" customHeight="1"/>
    <row r="3017" ht="22.5" customHeight="1"/>
    <row r="3018" ht="22.5" customHeight="1"/>
    <row r="3019" ht="22.5" customHeight="1"/>
    <row r="3020" ht="22.5" customHeight="1"/>
    <row r="3021" ht="22.5" customHeight="1"/>
    <row r="3022" ht="22.5" customHeight="1"/>
    <row r="3023" ht="22.5" customHeight="1"/>
    <row r="3024" ht="22.5" customHeight="1"/>
    <row r="3025" ht="22.5" customHeight="1"/>
    <row r="3026" ht="22.5" customHeight="1"/>
    <row r="3027" ht="22.5" customHeight="1"/>
    <row r="3028" ht="22.5" customHeight="1"/>
    <row r="3029" ht="22.5" customHeight="1"/>
    <row r="3030" ht="22.5" customHeight="1"/>
    <row r="3031" ht="22.5" customHeight="1"/>
    <row r="3032" ht="22.5" customHeight="1"/>
    <row r="3033" ht="22.5" customHeight="1"/>
    <row r="3034" ht="22.5" customHeight="1"/>
    <row r="3035" ht="22.5" customHeight="1"/>
    <row r="3036" ht="22.5" customHeight="1"/>
    <row r="3037" ht="22.5" customHeight="1"/>
    <row r="3038" ht="22.5" customHeight="1"/>
    <row r="3039" ht="22.5" customHeight="1"/>
    <row r="3040" ht="22.5" customHeight="1"/>
    <row r="3041" ht="22.5" customHeight="1"/>
    <row r="3042" ht="22.5" customHeight="1"/>
    <row r="3043" ht="22.5" customHeight="1"/>
    <row r="3044" ht="22.5" customHeight="1"/>
    <row r="3045" ht="22.5" customHeight="1"/>
    <row r="3046" ht="22.5" customHeight="1"/>
    <row r="3047" ht="22.5" customHeight="1"/>
    <row r="3048" ht="22.5" customHeight="1"/>
    <row r="3049" ht="22.5" customHeight="1"/>
    <row r="3050" ht="22.5" customHeight="1"/>
    <row r="3051" ht="22.5" customHeight="1"/>
    <row r="3052" ht="22.5" customHeight="1"/>
    <row r="3053" ht="22.5" customHeight="1"/>
    <row r="3054" ht="22.5" customHeight="1"/>
    <row r="3055" ht="22.5" customHeight="1"/>
    <row r="3056" ht="22.5" customHeight="1"/>
    <row r="3057" ht="22.5" customHeight="1"/>
    <row r="3058" ht="22.5" customHeight="1"/>
    <row r="3059" ht="22.5" customHeight="1"/>
    <row r="3060" ht="22.5" customHeight="1"/>
    <row r="3061" ht="22.5" customHeight="1"/>
    <row r="3062" ht="22.5" customHeight="1"/>
    <row r="3063" ht="22.5" customHeight="1"/>
    <row r="3064" ht="22.5" customHeight="1"/>
    <row r="3065" ht="22.5" customHeight="1"/>
    <row r="3066" ht="22.5" customHeight="1"/>
    <row r="3067" ht="22.5" customHeight="1"/>
    <row r="3068" ht="22.5" customHeight="1"/>
    <row r="3069" ht="22.5" customHeight="1"/>
    <row r="3070" ht="22.5" customHeight="1"/>
    <row r="3071" ht="22.5" customHeight="1"/>
    <row r="3072" ht="22.5" customHeight="1"/>
    <row r="3073" ht="22.5" customHeight="1"/>
    <row r="3074" ht="22.5" customHeight="1"/>
    <row r="3075" ht="22.5" customHeight="1"/>
    <row r="3076" ht="22.5" customHeight="1"/>
    <row r="3077" ht="22.5" customHeight="1"/>
    <row r="3078" ht="22.5" customHeight="1"/>
    <row r="3079" ht="22.5" customHeight="1"/>
    <row r="3080" ht="22.5" customHeight="1"/>
    <row r="3081" ht="22.5" customHeight="1"/>
    <row r="3082" ht="22.5" customHeight="1"/>
    <row r="3083" ht="22.5" customHeight="1"/>
    <row r="3084" ht="22.5" customHeight="1"/>
    <row r="3085" ht="22.5" customHeight="1"/>
    <row r="3086" ht="22.5" customHeight="1"/>
    <row r="3087" ht="22.5" customHeight="1"/>
    <row r="3088" ht="22.5" customHeight="1"/>
    <row r="3089" ht="22.5" customHeight="1"/>
    <row r="3090" ht="22.5" customHeight="1"/>
    <row r="3091" ht="22.5" customHeight="1"/>
    <row r="3092" ht="22.5" customHeight="1"/>
    <row r="3093" ht="22.5" customHeight="1"/>
    <row r="3094" ht="22.5" customHeight="1"/>
    <row r="3095" ht="22.5" customHeight="1"/>
    <row r="3096" ht="22.5" customHeight="1"/>
    <row r="3097" ht="22.5" customHeight="1"/>
    <row r="3098" ht="22.5" customHeight="1"/>
    <row r="3099" ht="22.5" customHeight="1"/>
    <row r="3100" ht="22.5" customHeight="1"/>
    <row r="3101" ht="22.5" customHeight="1"/>
    <row r="3102" ht="22.5" customHeight="1"/>
    <row r="3103" ht="22.5" customHeight="1"/>
    <row r="3104" ht="22.5" customHeight="1"/>
    <row r="3105" ht="22.5" customHeight="1"/>
    <row r="3106" ht="22.5" customHeight="1"/>
    <row r="3107" ht="22.5" customHeight="1"/>
    <row r="3108" ht="22.5" customHeight="1"/>
    <row r="3109" ht="22.5" customHeight="1"/>
    <row r="3110" ht="22.5" customHeight="1"/>
    <row r="3111" ht="22.5" customHeight="1"/>
    <row r="3112" ht="22.5" customHeight="1"/>
    <row r="3113" ht="22.5" customHeight="1"/>
    <row r="3114" ht="22.5" customHeight="1"/>
    <row r="3115" ht="22.5" customHeight="1"/>
    <row r="3116" ht="22.5" customHeight="1"/>
    <row r="3117" ht="22.5" customHeight="1"/>
    <row r="3118" ht="22.5" customHeight="1"/>
    <row r="3119" ht="22.5" customHeight="1"/>
    <row r="3120" ht="22.5" customHeight="1"/>
    <row r="3121" ht="22.5" customHeight="1"/>
    <row r="3122" ht="22.5" customHeight="1"/>
    <row r="3123" ht="22.5" customHeight="1"/>
    <row r="3124" ht="22.5" customHeight="1"/>
    <row r="3125" ht="22.5" customHeight="1"/>
    <row r="3126" ht="22.5" customHeight="1"/>
    <row r="3127" ht="22.5" customHeight="1"/>
    <row r="3128" ht="22.5" customHeight="1"/>
    <row r="3129" ht="22.5" customHeight="1"/>
    <row r="3130" ht="22.5" customHeight="1"/>
    <row r="3131" ht="22.5" customHeight="1"/>
    <row r="3132" ht="22.5" customHeight="1"/>
    <row r="3133" ht="22.5" customHeight="1"/>
    <row r="3134" ht="22.5" customHeight="1"/>
    <row r="3135" ht="22.5" customHeight="1"/>
    <row r="3136" ht="22.5" customHeight="1"/>
    <row r="3137" ht="22.5" customHeight="1"/>
    <row r="3138" ht="22.5" customHeight="1"/>
    <row r="3139" ht="22.5" customHeight="1"/>
    <row r="3140" ht="22.5" customHeight="1"/>
    <row r="3141" ht="22.5" customHeight="1"/>
    <row r="3142" ht="22.5" customHeight="1"/>
    <row r="3143" ht="22.5" customHeight="1"/>
    <row r="3144" ht="22.5" customHeight="1"/>
    <row r="3145" ht="22.5" customHeight="1"/>
    <row r="3146" ht="22.5" customHeight="1"/>
    <row r="3147" ht="22.5" customHeight="1"/>
    <row r="3148" ht="22.5" customHeight="1"/>
    <row r="3149" ht="22.5" customHeight="1"/>
    <row r="3150" ht="22.5" customHeight="1"/>
    <row r="3151" ht="22.5" customHeight="1"/>
    <row r="3152" ht="22.5" customHeight="1"/>
    <row r="3153" ht="22.5" customHeight="1"/>
    <row r="3154" ht="22.5" customHeight="1"/>
    <row r="3155" ht="22.5" customHeight="1"/>
    <row r="3156" ht="22.5" customHeight="1"/>
    <row r="3157" ht="22.5" customHeight="1"/>
    <row r="3158" ht="22.5" customHeight="1"/>
    <row r="3159" ht="22.5" customHeight="1"/>
    <row r="3160" ht="22.5" customHeight="1"/>
    <row r="3161" ht="22.5" customHeight="1"/>
    <row r="3162" ht="22.5" customHeight="1"/>
    <row r="3163" ht="22.5" customHeight="1"/>
    <row r="3164" ht="22.5" customHeight="1"/>
    <row r="3165" ht="22.5" customHeight="1"/>
    <row r="3166" ht="22.5" customHeight="1"/>
    <row r="3167" ht="22.5" customHeight="1"/>
    <row r="3168" ht="22.5" customHeight="1"/>
    <row r="3169" ht="22.5" customHeight="1"/>
    <row r="3170" ht="22.5" customHeight="1"/>
    <row r="3171" ht="22.5" customHeight="1"/>
    <row r="3172" ht="22.5" customHeight="1"/>
    <row r="3173" ht="22.5" customHeight="1"/>
    <row r="3174" ht="22.5" customHeight="1"/>
    <row r="3175" ht="22.5" customHeight="1"/>
    <row r="3176" ht="22.5" customHeight="1"/>
    <row r="3177" ht="22.5" customHeight="1"/>
    <row r="3178" ht="22.5" customHeight="1"/>
    <row r="3179" ht="22.5" customHeight="1"/>
    <row r="3180" ht="22.5" customHeight="1"/>
    <row r="3181" ht="22.5" customHeight="1"/>
    <row r="3182" ht="22.5" customHeight="1"/>
    <row r="3183" ht="22.5" customHeight="1"/>
    <row r="3184" ht="22.5" customHeight="1"/>
    <row r="3185" ht="22.5" customHeight="1"/>
    <row r="3186" ht="22.5" customHeight="1"/>
    <row r="3187" ht="22.5" customHeight="1"/>
    <row r="3188" ht="22.5" customHeight="1"/>
    <row r="3189" ht="22.5" customHeight="1"/>
    <row r="3190" ht="22.5" customHeight="1"/>
    <row r="3191" ht="22.5" customHeight="1"/>
    <row r="3192" ht="22.5" customHeight="1"/>
    <row r="3193" ht="22.5" customHeight="1"/>
    <row r="3194" ht="22.5" customHeight="1"/>
    <row r="3195" ht="22.5" customHeight="1"/>
    <row r="3196" ht="22.5" customHeight="1"/>
    <row r="3197" ht="22.5" customHeight="1"/>
    <row r="3198" ht="22.5" customHeight="1"/>
    <row r="3199" ht="22.5" customHeight="1"/>
    <row r="3200" ht="22.5" customHeight="1"/>
    <row r="3201" ht="22.5" customHeight="1"/>
    <row r="3202" ht="22.5" customHeight="1"/>
    <row r="3203" ht="22.5" customHeight="1"/>
    <row r="3204" ht="22.5" customHeight="1"/>
    <row r="3205" ht="22.5" customHeight="1"/>
    <row r="3206" ht="22.5" customHeight="1"/>
    <row r="3207" ht="22.5" customHeight="1"/>
    <row r="3208" ht="22.5" customHeight="1"/>
    <row r="3209" ht="22.5" customHeight="1"/>
    <row r="3210" ht="22.5" customHeight="1"/>
    <row r="3211" ht="22.5" customHeight="1"/>
    <row r="3212" ht="22.5" customHeight="1"/>
    <row r="3213" ht="22.5" customHeight="1"/>
    <row r="3214" ht="22.5" customHeight="1"/>
    <row r="3215" ht="22.5" customHeight="1"/>
    <row r="3216" ht="22.5" customHeight="1"/>
    <row r="3217" ht="22.5" customHeight="1"/>
    <row r="3218" ht="22.5" customHeight="1"/>
    <row r="3219" ht="22.5" customHeight="1"/>
    <row r="3220" ht="22.5" customHeight="1"/>
    <row r="3221" ht="22.5" customHeight="1"/>
    <row r="3222" ht="22.5" customHeight="1"/>
    <row r="3223" ht="22.5" customHeight="1"/>
    <row r="3224" ht="22.5" customHeight="1"/>
    <row r="3225" ht="22.5" customHeight="1"/>
    <row r="3226" ht="22.5" customHeight="1"/>
    <row r="3227" ht="22.5" customHeight="1"/>
    <row r="3228" ht="22.5" customHeight="1"/>
    <row r="3229" ht="22.5" customHeight="1"/>
    <row r="3230" ht="22.5" customHeight="1"/>
    <row r="3231" ht="22.5" customHeight="1"/>
    <row r="3232" ht="22.5" customHeight="1"/>
    <row r="3233" ht="22.5" customHeight="1"/>
    <row r="3234" ht="22.5" customHeight="1"/>
    <row r="3235" ht="22.5" customHeight="1"/>
    <row r="3236" ht="22.5" customHeight="1"/>
    <row r="3237" ht="22.5" customHeight="1"/>
    <row r="3238" ht="22.5" customHeight="1"/>
    <row r="3239" ht="22.5" customHeight="1"/>
    <row r="3240" ht="22.5" customHeight="1"/>
    <row r="3241" ht="22.5" customHeight="1"/>
    <row r="3242" ht="22.5" customHeight="1"/>
    <row r="3243" ht="22.5" customHeight="1"/>
    <row r="3244" ht="22.5" customHeight="1"/>
    <row r="3245" ht="22.5" customHeight="1"/>
    <row r="3246" ht="22.5" customHeight="1"/>
    <row r="3247" ht="22.5" customHeight="1"/>
    <row r="3248" ht="22.5" customHeight="1"/>
    <row r="3249" ht="22.5" customHeight="1"/>
    <row r="3250" ht="22.5" customHeight="1"/>
    <row r="3251" ht="22.5" customHeight="1"/>
    <row r="3252" ht="22.5" customHeight="1"/>
    <row r="3253" ht="22.5" customHeight="1"/>
    <row r="3254" ht="22.5" customHeight="1"/>
    <row r="3255" ht="22.5" customHeight="1"/>
    <row r="3256" ht="22.5" customHeight="1"/>
    <row r="3257" ht="22.5" customHeight="1"/>
    <row r="3258" ht="22.5" customHeight="1"/>
    <row r="3259" ht="22.5" customHeight="1"/>
    <row r="3260" ht="22.5" customHeight="1"/>
    <row r="3261" ht="22.5" customHeight="1"/>
    <row r="3262" ht="22.5" customHeight="1"/>
    <row r="3263" ht="22.5" customHeight="1"/>
    <row r="3264" ht="22.5" customHeight="1"/>
    <row r="3265" ht="22.5" customHeight="1"/>
    <row r="3266" ht="22.5" customHeight="1"/>
    <row r="3267" ht="22.5" customHeight="1"/>
    <row r="3268" ht="22.5" customHeight="1"/>
    <row r="3269" ht="22.5" customHeight="1"/>
    <row r="3270" ht="22.5" customHeight="1"/>
    <row r="3271" ht="22.5" customHeight="1"/>
    <row r="3272" ht="22.5" customHeight="1"/>
    <row r="3273" ht="22.5" customHeight="1"/>
    <row r="3274" ht="22.5" customHeight="1"/>
    <row r="3275" ht="22.5" customHeight="1"/>
    <row r="3276" ht="22.5" customHeight="1"/>
    <row r="3277" ht="22.5" customHeight="1"/>
    <row r="3278" ht="22.5" customHeight="1"/>
    <row r="3279" ht="22.5" customHeight="1"/>
    <row r="3280" ht="22.5" customHeight="1"/>
    <row r="3281" ht="22.5" customHeight="1"/>
    <row r="3282" ht="22.5" customHeight="1"/>
    <row r="3283" ht="22.5" customHeight="1"/>
    <row r="3284" ht="22.5" customHeight="1"/>
    <row r="3285" ht="22.5" customHeight="1"/>
    <row r="3286" ht="22.5" customHeight="1"/>
    <row r="3287" ht="22.5" customHeight="1"/>
    <row r="3288" ht="22.5" customHeight="1"/>
    <row r="3289" ht="22.5" customHeight="1"/>
    <row r="3290" ht="22.5" customHeight="1"/>
    <row r="3291" ht="22.5" customHeight="1"/>
    <row r="3292" ht="22.5" customHeight="1"/>
    <row r="3293" ht="22.5" customHeight="1"/>
    <row r="3294" ht="22.5" customHeight="1"/>
    <row r="3295" ht="22.5" customHeight="1"/>
    <row r="3296" ht="22.5" customHeight="1"/>
    <row r="3297" ht="22.5" customHeight="1"/>
    <row r="3298" ht="22.5" customHeight="1"/>
    <row r="3299" ht="22.5" customHeight="1"/>
    <row r="3300" ht="22.5" customHeight="1"/>
    <row r="3301" ht="22.5" customHeight="1"/>
    <row r="3302" ht="22.5" customHeight="1"/>
    <row r="3303" ht="22.5" customHeight="1"/>
    <row r="3304" ht="22.5" customHeight="1"/>
    <row r="3305" ht="22.5" customHeight="1"/>
    <row r="3306" ht="22.5" customHeight="1"/>
    <row r="3307" ht="22.5" customHeight="1"/>
    <row r="3308" ht="22.5" customHeight="1"/>
    <row r="3309" ht="22.5" customHeight="1"/>
    <row r="3310" ht="22.5" customHeight="1"/>
    <row r="3311" ht="22.5" customHeight="1"/>
    <row r="3312" ht="22.5" customHeight="1"/>
    <row r="3313" ht="22.5" customHeight="1"/>
    <row r="3314" ht="22.5" customHeight="1"/>
    <row r="3315" ht="22.5" customHeight="1"/>
    <row r="3316" ht="22.5" customHeight="1"/>
    <row r="3317" ht="22.5" customHeight="1"/>
    <row r="3318" ht="22.5" customHeight="1"/>
    <row r="3319" ht="22.5" customHeight="1"/>
    <row r="3320" ht="22.5" customHeight="1"/>
    <row r="3321" ht="22.5" customHeight="1"/>
    <row r="3322" ht="22.5" customHeight="1"/>
    <row r="3323" ht="22.5" customHeight="1"/>
    <row r="3324" ht="22.5" customHeight="1"/>
    <row r="3325" ht="22.5" customHeight="1"/>
    <row r="3326" ht="22.5" customHeight="1"/>
    <row r="3327" ht="22.5" customHeight="1"/>
    <row r="3328" ht="22.5" customHeight="1"/>
    <row r="3329" ht="22.5" customHeight="1"/>
    <row r="3330" ht="22.5" customHeight="1"/>
    <row r="3331" ht="22.5" customHeight="1"/>
    <row r="3332" ht="22.5" customHeight="1"/>
    <row r="3333" ht="22.5" customHeight="1"/>
    <row r="3334" ht="22.5" customHeight="1"/>
    <row r="3335" ht="22.5" customHeight="1"/>
    <row r="3336" ht="22.5" customHeight="1"/>
    <row r="3337" ht="22.5" customHeight="1"/>
    <row r="3338" ht="22.5" customHeight="1"/>
    <row r="3339" ht="22.5" customHeight="1"/>
    <row r="3340" ht="22.5" customHeight="1"/>
    <row r="3341" ht="22.5" customHeight="1"/>
    <row r="3342" ht="22.5" customHeight="1"/>
    <row r="3343" ht="22.5" customHeight="1"/>
    <row r="3344" ht="22.5" customHeight="1"/>
    <row r="3345" ht="22.5" customHeight="1"/>
    <row r="3346" ht="22.5" customHeight="1"/>
    <row r="3347" ht="22.5" customHeight="1"/>
    <row r="3348" ht="22.5" customHeight="1"/>
    <row r="3349" ht="22.5" customHeight="1"/>
    <row r="3350" ht="22.5" customHeight="1"/>
    <row r="3351" ht="22.5" customHeight="1"/>
    <row r="3352" ht="22.5" customHeight="1"/>
    <row r="3353" ht="22.5" customHeight="1"/>
    <row r="3354" ht="22.5" customHeight="1"/>
    <row r="3355" ht="22.5" customHeight="1"/>
    <row r="3356" ht="22.5" customHeight="1"/>
    <row r="3357" ht="22.5" customHeight="1"/>
    <row r="3358" ht="22.5" customHeight="1"/>
    <row r="3359" ht="22.5" customHeight="1"/>
    <row r="3360" ht="22.5" customHeight="1"/>
    <row r="3361" ht="22.5" customHeight="1"/>
    <row r="3362" ht="22.5" customHeight="1"/>
    <row r="3363" ht="22.5" customHeight="1"/>
    <row r="3364" ht="22.5" customHeight="1"/>
    <row r="3365" ht="22.5" customHeight="1"/>
    <row r="3366" ht="22.5" customHeight="1"/>
    <row r="3367" ht="22.5" customHeight="1"/>
    <row r="3368" ht="22.5" customHeight="1"/>
    <row r="3369" ht="22.5" customHeight="1"/>
    <row r="3370" ht="22.5" customHeight="1"/>
    <row r="3371" ht="22.5" customHeight="1"/>
    <row r="3372" ht="22.5" customHeight="1"/>
    <row r="3373" ht="22.5" customHeight="1"/>
    <row r="3374" ht="22.5" customHeight="1"/>
    <row r="3375" ht="22.5" customHeight="1"/>
    <row r="3376" ht="22.5" customHeight="1"/>
    <row r="3377" ht="22.5" customHeight="1"/>
    <row r="3378" ht="22.5" customHeight="1"/>
    <row r="3379" ht="22.5" customHeight="1"/>
    <row r="3380" ht="22.5" customHeight="1"/>
    <row r="3381" ht="22.5" customHeight="1"/>
    <row r="3382" ht="22.5" customHeight="1"/>
    <row r="3383" ht="22.5" customHeight="1"/>
    <row r="3384" ht="22.5" customHeight="1"/>
    <row r="3385" ht="22.5" customHeight="1"/>
    <row r="3386" ht="22.5" customHeight="1"/>
    <row r="3387" ht="22.5" customHeight="1"/>
    <row r="3388" ht="22.5" customHeight="1"/>
    <row r="3389" ht="22.5" customHeight="1"/>
    <row r="3390" ht="22.5" customHeight="1"/>
    <row r="3391" ht="22.5" customHeight="1"/>
    <row r="3392" ht="22.5" customHeight="1"/>
    <row r="3393" ht="22.5" customHeight="1"/>
    <row r="3394" ht="22.5" customHeight="1"/>
    <row r="3395" ht="22.5" customHeight="1"/>
    <row r="3396" ht="22.5" customHeight="1"/>
    <row r="3397" ht="22.5" customHeight="1"/>
    <row r="3398" ht="22.5" customHeight="1"/>
    <row r="3399" ht="22.5" customHeight="1"/>
    <row r="3400" ht="22.5" customHeight="1"/>
    <row r="3401" ht="22.5" customHeight="1"/>
    <row r="3402" ht="22.5" customHeight="1"/>
    <row r="3403" ht="22.5" customHeight="1"/>
    <row r="3404" ht="22.5" customHeight="1"/>
    <row r="3405" ht="22.5" customHeight="1"/>
    <row r="3406" ht="22.5" customHeight="1"/>
    <row r="3407" ht="22.5" customHeight="1"/>
    <row r="3408" ht="22.5" customHeight="1"/>
    <row r="3409" ht="22.5" customHeight="1"/>
    <row r="3410" ht="22.5" customHeight="1"/>
    <row r="3411" ht="22.5" customHeight="1"/>
    <row r="3412" ht="22.5" customHeight="1"/>
    <row r="3413" ht="22.5" customHeight="1"/>
    <row r="3414" ht="22.5" customHeight="1"/>
    <row r="3415" ht="22.5" customHeight="1"/>
    <row r="3416" ht="22.5" customHeight="1"/>
    <row r="3417" ht="22.5" customHeight="1"/>
    <row r="3418" ht="22.5" customHeight="1"/>
    <row r="3419" ht="22.5" customHeight="1"/>
    <row r="3420" ht="22.5" customHeight="1"/>
    <row r="3421" ht="22.5" customHeight="1"/>
    <row r="3422" ht="22.5" customHeight="1"/>
    <row r="3423" ht="22.5" customHeight="1"/>
    <row r="3424" ht="22.5" customHeight="1"/>
    <row r="3425" ht="22.5" customHeight="1"/>
    <row r="3426" ht="22.5" customHeight="1"/>
    <row r="3427" ht="22.5" customHeight="1"/>
    <row r="3428" ht="22.5" customHeight="1"/>
    <row r="3429" ht="22.5" customHeight="1"/>
    <row r="3430" ht="22.5" customHeight="1"/>
    <row r="3431" ht="22.5" customHeight="1"/>
    <row r="3432" ht="22.5" customHeight="1"/>
    <row r="3433" ht="22.5" customHeight="1"/>
    <row r="3434" ht="22.5" customHeight="1"/>
    <row r="3435" ht="22.5" customHeight="1"/>
    <row r="3436" ht="22.5" customHeight="1"/>
    <row r="3437" ht="22.5" customHeight="1"/>
    <row r="3438" ht="22.5" customHeight="1"/>
    <row r="3439" ht="22.5" customHeight="1"/>
    <row r="3440" ht="22.5" customHeight="1"/>
    <row r="3441" ht="22.5" customHeight="1"/>
    <row r="3442" ht="22.5" customHeight="1"/>
    <row r="3443" ht="22.5" customHeight="1"/>
    <row r="3444" ht="22.5" customHeight="1"/>
    <row r="3445" ht="22.5" customHeight="1"/>
    <row r="3446" ht="22.5" customHeight="1"/>
    <row r="3447" ht="22.5" customHeight="1"/>
    <row r="3448" ht="22.5" customHeight="1"/>
    <row r="3449" ht="22.5" customHeight="1"/>
    <row r="3450" ht="22.5" customHeight="1"/>
    <row r="3451" ht="22.5" customHeight="1"/>
    <row r="3452" ht="22.5" customHeight="1"/>
    <row r="3453" ht="22.5" customHeight="1"/>
    <row r="3454" ht="22.5" customHeight="1"/>
    <row r="3455" ht="22.5" customHeight="1"/>
    <row r="3456" ht="22.5" customHeight="1"/>
    <row r="3457" ht="22.5" customHeight="1"/>
    <row r="3458" ht="22.5" customHeight="1"/>
    <row r="3459" ht="22.5" customHeight="1"/>
    <row r="3460" ht="22.5" customHeight="1"/>
    <row r="3461" ht="22.5" customHeight="1"/>
    <row r="3462" ht="22.5" customHeight="1"/>
    <row r="3463" ht="22.5" customHeight="1"/>
    <row r="3464" ht="22.5" customHeight="1"/>
    <row r="3465" ht="22.5" customHeight="1"/>
    <row r="3466" ht="22.5" customHeight="1"/>
    <row r="3467" ht="22.5" customHeight="1"/>
    <row r="3468" ht="22.5" customHeight="1"/>
    <row r="3469" ht="22.5" customHeight="1"/>
    <row r="3470" ht="22.5" customHeight="1"/>
    <row r="3471" ht="22.5" customHeight="1"/>
    <row r="3472" ht="22.5" customHeight="1"/>
    <row r="3473" ht="22.5" customHeight="1"/>
    <row r="3474" ht="22.5" customHeight="1"/>
    <row r="3475" ht="22.5" customHeight="1"/>
    <row r="3476" ht="22.5" customHeight="1"/>
    <row r="3477" ht="22.5" customHeight="1"/>
    <row r="3478" ht="22.5" customHeight="1"/>
    <row r="3479" ht="22.5" customHeight="1"/>
    <row r="3480" ht="22.5" customHeight="1"/>
    <row r="3481" ht="22.5" customHeight="1"/>
    <row r="3482" ht="22.5" customHeight="1"/>
    <row r="3483" ht="22.5" customHeight="1"/>
    <row r="3484" ht="22.5" customHeight="1"/>
    <row r="3485" ht="22.5" customHeight="1"/>
    <row r="3486" ht="22.5" customHeight="1"/>
    <row r="3487" ht="22.5" customHeight="1"/>
    <row r="3488" ht="22.5" customHeight="1"/>
    <row r="3489" ht="22.5" customHeight="1"/>
    <row r="3490" ht="22.5" customHeight="1"/>
    <row r="3491" ht="22.5" customHeight="1"/>
    <row r="3492" ht="22.5" customHeight="1"/>
    <row r="3493" ht="22.5" customHeight="1"/>
    <row r="3494" ht="22.5" customHeight="1"/>
    <row r="3495" ht="22.5" customHeight="1"/>
    <row r="3496" ht="22.5" customHeight="1"/>
    <row r="3497" ht="22.5" customHeight="1"/>
    <row r="3498" ht="22.5" customHeight="1"/>
    <row r="3499" ht="22.5" customHeight="1"/>
    <row r="3500" ht="22.5" customHeight="1"/>
    <row r="3501" ht="22.5" customHeight="1"/>
    <row r="3502" ht="22.5" customHeight="1"/>
    <row r="3503" ht="22.5" customHeight="1"/>
    <row r="3504" ht="22.5" customHeight="1"/>
    <row r="3505" ht="22.5" customHeight="1"/>
    <row r="3506" ht="22.5" customHeight="1"/>
    <row r="3507" ht="22.5" customHeight="1"/>
    <row r="3508" ht="22.5" customHeight="1"/>
    <row r="3509" ht="22.5" customHeight="1"/>
    <row r="3510" ht="22.5" customHeight="1"/>
    <row r="3511" ht="22.5" customHeight="1"/>
    <row r="3512" ht="22.5" customHeight="1"/>
    <row r="3513" ht="22.5" customHeight="1"/>
    <row r="3514" ht="22.5" customHeight="1"/>
    <row r="3515" ht="22.5" customHeight="1"/>
    <row r="3516" ht="22.5" customHeight="1"/>
    <row r="3517" ht="22.5" customHeight="1"/>
    <row r="3518" ht="22.5" customHeight="1"/>
    <row r="3519" ht="22.5" customHeight="1"/>
    <row r="3520" ht="22.5" customHeight="1"/>
    <row r="3521" ht="22.5" customHeight="1"/>
    <row r="3522" ht="22.5" customHeight="1"/>
    <row r="3523" ht="22.5" customHeight="1"/>
    <row r="3524" ht="22.5" customHeight="1"/>
    <row r="3525" ht="22.5" customHeight="1"/>
    <row r="3526" ht="22.5" customHeight="1"/>
    <row r="3527" ht="22.5" customHeight="1"/>
    <row r="3528" ht="22.5" customHeight="1"/>
    <row r="3529" ht="22.5" customHeight="1"/>
    <row r="3530" ht="22.5" customHeight="1"/>
    <row r="3531" ht="22.5" customHeight="1"/>
    <row r="3532" ht="22.5" customHeight="1"/>
    <row r="3533" ht="22.5" customHeight="1"/>
    <row r="3534" ht="22.5" customHeight="1"/>
    <row r="3535" ht="22.5" customHeight="1"/>
    <row r="3536" ht="22.5" customHeight="1"/>
    <row r="3537" ht="22.5" customHeight="1"/>
    <row r="3538" ht="22.5" customHeight="1"/>
    <row r="3539" ht="22.5" customHeight="1"/>
    <row r="3540" ht="22.5" customHeight="1"/>
    <row r="3541" ht="22.5" customHeight="1"/>
    <row r="3542" ht="22.5" customHeight="1"/>
    <row r="3543" ht="22.5" customHeight="1"/>
    <row r="3544" ht="22.5" customHeight="1"/>
    <row r="3545" ht="22.5" customHeight="1"/>
    <row r="3546" ht="22.5" customHeight="1"/>
    <row r="3547" ht="22.5" customHeight="1"/>
    <row r="3548" ht="22.5" customHeight="1"/>
    <row r="3549" ht="22.5" customHeight="1"/>
    <row r="3550" ht="22.5" customHeight="1"/>
    <row r="3551" ht="22.5" customHeight="1"/>
    <row r="3552" ht="22.5" customHeight="1"/>
    <row r="3553" ht="22.5" customHeight="1"/>
    <row r="3554" ht="22.5" customHeight="1"/>
    <row r="3555" ht="22.5" customHeight="1"/>
    <row r="3556" ht="22.5" customHeight="1"/>
    <row r="3557" ht="22.5" customHeight="1"/>
    <row r="3558" ht="22.5" customHeight="1"/>
    <row r="3559" ht="22.5" customHeight="1"/>
    <row r="3560" ht="22.5" customHeight="1"/>
    <row r="3561" ht="22.5" customHeight="1"/>
    <row r="3562" ht="22.5" customHeight="1"/>
    <row r="3563" ht="22.5" customHeight="1"/>
    <row r="3564" ht="22.5" customHeight="1"/>
    <row r="3565" ht="22.5" customHeight="1"/>
    <row r="3566" ht="22.5" customHeight="1"/>
    <row r="3567" ht="22.5" customHeight="1"/>
    <row r="3568" ht="22.5" customHeight="1"/>
    <row r="3569" ht="22.5" customHeight="1"/>
    <row r="3570" ht="22.5" customHeight="1"/>
    <row r="3571" ht="22.5" customHeight="1"/>
    <row r="3572" ht="22.5" customHeight="1"/>
    <row r="3573" ht="22.5" customHeight="1"/>
    <row r="3574" ht="22.5" customHeight="1"/>
    <row r="3575" ht="22.5" customHeight="1"/>
    <row r="3576" ht="22.5" customHeight="1"/>
    <row r="3577" ht="22.5" customHeight="1"/>
    <row r="3578" ht="22.5" customHeight="1"/>
    <row r="3579" ht="22.5" customHeight="1"/>
    <row r="3580" ht="22.5" customHeight="1"/>
    <row r="3581" ht="22.5" customHeight="1"/>
    <row r="3582" ht="22.5" customHeight="1"/>
    <row r="3583" ht="22.5" customHeight="1"/>
    <row r="3584" ht="22.5" customHeight="1"/>
    <row r="3585" ht="22.5" customHeight="1"/>
    <row r="3586" ht="22.5" customHeight="1"/>
    <row r="3587" ht="22.5" customHeight="1"/>
    <row r="3588" ht="22.5" customHeight="1"/>
    <row r="3589" ht="22.5" customHeight="1"/>
    <row r="3590" ht="22.5" customHeight="1"/>
    <row r="3591" ht="22.5" customHeight="1"/>
    <row r="3592" ht="22.5" customHeight="1"/>
    <row r="3593" ht="22.5" customHeight="1"/>
    <row r="3594" ht="22.5" customHeight="1"/>
    <row r="3595" ht="22.5" customHeight="1"/>
    <row r="3596" ht="22.5" customHeight="1"/>
    <row r="3597" ht="22.5" customHeight="1"/>
    <row r="3598" ht="22.5" customHeight="1"/>
    <row r="3599" ht="22.5" customHeight="1"/>
    <row r="3600" ht="22.5" customHeight="1"/>
    <row r="3601" ht="22.5" customHeight="1"/>
    <row r="3602" ht="22.5" customHeight="1"/>
    <row r="3603" ht="22.5" customHeight="1"/>
    <row r="3604" ht="22.5" customHeight="1"/>
    <row r="3605" ht="22.5" customHeight="1"/>
    <row r="3606" ht="22.5" customHeight="1"/>
    <row r="3607" ht="22.5" customHeight="1"/>
    <row r="3608" ht="22.5" customHeight="1"/>
    <row r="3609" ht="22.5" customHeight="1"/>
    <row r="3610" ht="22.5" customHeight="1"/>
    <row r="3611" ht="22.5" customHeight="1"/>
    <row r="3612" ht="22.5" customHeight="1"/>
    <row r="3613" ht="22.5" customHeight="1"/>
    <row r="3614" ht="22.5" customHeight="1"/>
    <row r="3615" ht="22.5" customHeight="1"/>
    <row r="3616" ht="22.5" customHeight="1"/>
    <row r="3617" ht="22.5" customHeight="1"/>
    <row r="3618" ht="22.5" customHeight="1"/>
    <row r="3619" ht="22.5" customHeight="1"/>
    <row r="3620" ht="22.5" customHeight="1"/>
    <row r="3621" ht="22.5" customHeight="1"/>
    <row r="3622" ht="22.5" customHeight="1"/>
    <row r="3623" ht="22.5" customHeight="1"/>
    <row r="3624" ht="22.5" customHeight="1"/>
    <row r="3625" ht="22.5" customHeight="1"/>
    <row r="3626" ht="22.5" customHeight="1"/>
    <row r="3627" ht="22.5" customHeight="1"/>
    <row r="3628" ht="22.5" customHeight="1"/>
    <row r="3629" ht="22.5" customHeight="1"/>
    <row r="3630" ht="22.5" customHeight="1"/>
    <row r="3631" ht="22.5" customHeight="1"/>
    <row r="3632" ht="22.5" customHeight="1"/>
    <row r="3633" ht="22.5" customHeight="1"/>
    <row r="3634" ht="22.5" customHeight="1"/>
    <row r="3635" ht="22.5" customHeight="1"/>
    <row r="3636" ht="22.5" customHeight="1"/>
    <row r="3637" ht="22.5" customHeight="1"/>
    <row r="3638" ht="22.5" customHeight="1"/>
    <row r="3639" ht="22.5" customHeight="1"/>
    <row r="3640" ht="22.5" customHeight="1"/>
    <row r="3641" ht="22.5" customHeight="1"/>
    <row r="3642" ht="22.5" customHeight="1"/>
    <row r="3643" ht="22.5" customHeight="1"/>
    <row r="3644" ht="22.5" customHeight="1"/>
    <row r="3645" ht="22.5" customHeight="1"/>
    <row r="3646" ht="22.5" customHeight="1"/>
    <row r="3647" ht="22.5" customHeight="1"/>
    <row r="3648" ht="22.5" customHeight="1"/>
    <row r="3649" ht="22.5" customHeight="1"/>
    <row r="3650" ht="22.5" customHeight="1"/>
    <row r="3651" ht="22.5" customHeight="1"/>
    <row r="3652" ht="22.5" customHeight="1"/>
    <row r="3653" ht="22.5" customHeight="1"/>
    <row r="3654" ht="22.5" customHeight="1"/>
    <row r="3655" ht="22.5" customHeight="1"/>
    <row r="3656" ht="22.5" customHeight="1"/>
    <row r="3657" ht="22.5" customHeight="1"/>
    <row r="3658" ht="22.5" customHeight="1"/>
    <row r="3659" ht="22.5" customHeight="1"/>
    <row r="3660" ht="22.5" customHeight="1"/>
    <row r="3661" ht="22.5" customHeight="1"/>
    <row r="3662" ht="22.5" customHeight="1"/>
    <row r="3663" ht="22.5" customHeight="1"/>
    <row r="3664" ht="22.5" customHeight="1"/>
    <row r="3665" ht="22.5" customHeight="1"/>
    <row r="3666" ht="22.5" customHeight="1"/>
    <row r="3667" ht="22.5" customHeight="1"/>
    <row r="3668" ht="22.5" customHeight="1"/>
    <row r="3669" ht="22.5" customHeight="1"/>
    <row r="3670" ht="22.5" customHeight="1"/>
    <row r="3671" ht="22.5" customHeight="1"/>
    <row r="3672" ht="22.5" customHeight="1"/>
    <row r="3673" ht="22.5" customHeight="1"/>
    <row r="3674" ht="22.5" customHeight="1"/>
    <row r="3675" ht="22.5" customHeight="1"/>
    <row r="3676" ht="22.5" customHeight="1"/>
    <row r="3677" ht="22.5" customHeight="1"/>
    <row r="3678" ht="22.5" customHeight="1"/>
    <row r="3679" ht="22.5" customHeight="1"/>
    <row r="3680" ht="22.5" customHeight="1"/>
    <row r="3681" ht="22.5" customHeight="1"/>
    <row r="3682" ht="22.5" customHeight="1"/>
    <row r="3683" ht="22.5" customHeight="1"/>
    <row r="3684" ht="22.5" customHeight="1"/>
    <row r="3685" ht="22.5" customHeight="1"/>
    <row r="3686" ht="22.5" customHeight="1"/>
    <row r="3687" ht="22.5" customHeight="1"/>
    <row r="3688" ht="22.5" customHeight="1"/>
    <row r="3689" ht="22.5" customHeight="1"/>
    <row r="3690" ht="22.5" customHeight="1"/>
    <row r="3691" ht="22.5" customHeight="1"/>
    <row r="3692" ht="22.5" customHeight="1"/>
    <row r="3693" ht="22.5" customHeight="1"/>
    <row r="3694" ht="22.5" customHeight="1"/>
    <row r="3695" ht="22.5" customHeight="1"/>
    <row r="3696" ht="22.5" customHeight="1"/>
    <row r="3697" ht="22.5" customHeight="1"/>
    <row r="3698" ht="22.5" customHeight="1"/>
    <row r="3699" ht="22.5" customHeight="1"/>
    <row r="3700" ht="22.5" customHeight="1"/>
    <row r="3701" ht="22.5" customHeight="1"/>
    <row r="3702" ht="22.5" customHeight="1"/>
    <row r="3703" ht="22.5" customHeight="1"/>
    <row r="3704" ht="22.5" customHeight="1"/>
    <row r="3705" ht="22.5" customHeight="1"/>
    <row r="3706" ht="22.5" customHeight="1"/>
    <row r="3707" ht="22.5" customHeight="1"/>
    <row r="3708" ht="22.5" customHeight="1"/>
    <row r="3709" ht="22.5" customHeight="1"/>
    <row r="3710" ht="22.5" customHeight="1"/>
    <row r="3711" ht="22.5" customHeight="1"/>
    <row r="3712" ht="22.5" customHeight="1"/>
    <row r="3713" ht="22.5" customHeight="1"/>
    <row r="3714" ht="22.5" customHeight="1"/>
    <row r="3715" ht="22.5" customHeight="1"/>
    <row r="3716" ht="22.5" customHeight="1"/>
    <row r="3717" ht="22.5" customHeight="1"/>
    <row r="3718" ht="22.5" customHeight="1"/>
    <row r="3719" ht="22.5" customHeight="1"/>
    <row r="3720" ht="22.5" customHeight="1"/>
    <row r="3721" ht="22.5" customHeight="1"/>
    <row r="3722" ht="22.5" customHeight="1"/>
    <row r="3723" ht="22.5" customHeight="1"/>
    <row r="3724" ht="22.5" customHeight="1"/>
    <row r="3725" ht="22.5" customHeight="1"/>
    <row r="3726" ht="22.5" customHeight="1"/>
    <row r="3727" ht="22.5" customHeight="1"/>
    <row r="3728" ht="22.5" customHeight="1"/>
    <row r="3729" ht="22.5" customHeight="1"/>
    <row r="3730" ht="22.5" customHeight="1"/>
    <row r="3731" ht="22.5" customHeight="1"/>
    <row r="3732" ht="22.5" customHeight="1"/>
    <row r="3733" ht="22.5" customHeight="1"/>
    <row r="3734" ht="22.5" customHeight="1"/>
    <row r="3735" ht="22.5" customHeight="1"/>
    <row r="3736" ht="22.5" customHeight="1"/>
    <row r="3737" ht="22.5" customHeight="1"/>
    <row r="3738" ht="22.5" customHeight="1"/>
    <row r="3739" ht="22.5" customHeight="1"/>
    <row r="3740" ht="22.5" customHeight="1"/>
    <row r="3741" ht="22.5" customHeight="1"/>
    <row r="3742" ht="22.5" customHeight="1"/>
    <row r="3743" ht="22.5" customHeight="1"/>
    <row r="3744" ht="22.5" customHeight="1"/>
    <row r="3745" ht="22.5" customHeight="1"/>
    <row r="3746" ht="22.5" customHeight="1"/>
    <row r="3747" ht="22.5" customHeight="1"/>
    <row r="3748" ht="22.5" customHeight="1"/>
    <row r="3749" ht="22.5" customHeight="1"/>
    <row r="3750" ht="22.5" customHeight="1"/>
    <row r="3751" ht="22.5" customHeight="1"/>
    <row r="3752" ht="22.5" customHeight="1"/>
    <row r="3753" ht="22.5" customHeight="1"/>
    <row r="3754" ht="22.5" customHeight="1"/>
    <row r="3755" ht="22.5" customHeight="1"/>
    <row r="3756" ht="22.5" customHeight="1"/>
    <row r="3757" ht="22.5" customHeight="1"/>
    <row r="3758" ht="22.5" customHeight="1"/>
    <row r="3759" ht="22.5" customHeight="1"/>
    <row r="3760" ht="22.5" customHeight="1"/>
    <row r="3761" ht="22.5" customHeight="1"/>
    <row r="3762" ht="22.5" customHeight="1"/>
    <row r="3763" ht="22.5" customHeight="1"/>
    <row r="3764" ht="22.5" customHeight="1"/>
    <row r="3765" ht="22.5" customHeight="1"/>
    <row r="3766" ht="22.5" customHeight="1"/>
    <row r="3767" ht="22.5" customHeight="1"/>
    <row r="3768" ht="22.5" customHeight="1"/>
    <row r="3769" ht="22.5" customHeight="1"/>
    <row r="3770" ht="22.5" customHeight="1"/>
    <row r="3771" ht="22.5" customHeight="1"/>
    <row r="3772" ht="22.5" customHeight="1"/>
    <row r="3773" ht="22.5" customHeight="1"/>
    <row r="3774" ht="22.5" customHeight="1"/>
    <row r="3775" ht="22.5" customHeight="1"/>
    <row r="3776" ht="22.5" customHeight="1"/>
    <row r="3777" ht="22.5" customHeight="1"/>
    <row r="3778" ht="22.5" customHeight="1"/>
    <row r="3779" ht="22.5" customHeight="1"/>
    <row r="3780" ht="22.5" customHeight="1"/>
    <row r="3781" ht="22.5" customHeight="1"/>
    <row r="3782" ht="22.5" customHeight="1"/>
    <row r="3783" ht="22.5" customHeight="1"/>
    <row r="3784" ht="22.5" customHeight="1"/>
    <row r="3785" ht="22.5" customHeight="1"/>
    <row r="3786" ht="22.5" customHeight="1"/>
    <row r="3787" ht="22.5" customHeight="1"/>
    <row r="3788" ht="22.5" customHeight="1"/>
    <row r="3789" ht="22.5" customHeight="1"/>
    <row r="3790" ht="22.5" customHeight="1"/>
    <row r="3791" ht="22.5" customHeight="1"/>
    <row r="3792" ht="22.5" customHeight="1"/>
    <row r="3793" ht="22.5" customHeight="1"/>
    <row r="3794" ht="22.5" customHeight="1"/>
    <row r="3795" ht="22.5" customHeight="1"/>
    <row r="3796" ht="22.5" customHeight="1"/>
    <row r="3797" ht="22.5" customHeight="1"/>
    <row r="3798" ht="22.5" customHeight="1"/>
    <row r="3799" ht="22.5" customHeight="1"/>
    <row r="3800" ht="22.5" customHeight="1"/>
    <row r="3801" ht="22.5" customHeight="1"/>
    <row r="3802" ht="22.5" customHeight="1"/>
    <row r="3803" ht="22.5" customHeight="1"/>
    <row r="3804" ht="22.5" customHeight="1"/>
    <row r="3805" ht="22.5" customHeight="1"/>
    <row r="3806" ht="22.5" customHeight="1"/>
    <row r="3807" ht="22.5" customHeight="1"/>
    <row r="3808" ht="22.5" customHeight="1"/>
    <row r="3809" ht="22.5" customHeight="1"/>
    <row r="3810" ht="22.5" customHeight="1"/>
    <row r="3811" ht="22.5" customHeight="1"/>
    <row r="3812" ht="22.5" customHeight="1"/>
    <row r="3813" ht="22.5" customHeight="1"/>
    <row r="3814" ht="22.5" customHeight="1"/>
    <row r="3815" ht="22.5" customHeight="1"/>
    <row r="3816" ht="22.5" customHeight="1"/>
    <row r="3817" ht="22.5" customHeight="1"/>
    <row r="3818" ht="22.5" customHeight="1"/>
    <row r="3819" ht="22.5" customHeight="1"/>
    <row r="3820" ht="22.5" customHeight="1"/>
    <row r="3821" ht="22.5" customHeight="1"/>
    <row r="3822" ht="22.5" customHeight="1"/>
    <row r="3823" ht="22.5" customHeight="1"/>
    <row r="3824" ht="22.5" customHeight="1"/>
    <row r="3825" ht="22.5" customHeight="1"/>
    <row r="3826" ht="22.5" customHeight="1"/>
    <row r="3827" ht="22.5" customHeight="1"/>
    <row r="3828" ht="22.5" customHeight="1"/>
    <row r="3829" ht="22.5" customHeight="1"/>
    <row r="3830" ht="22.5" customHeight="1"/>
    <row r="3831" ht="22.5" customHeight="1"/>
    <row r="3832" ht="22.5" customHeight="1"/>
    <row r="3833" ht="22.5" customHeight="1"/>
    <row r="3834" ht="22.5" customHeight="1"/>
    <row r="3835" ht="22.5" customHeight="1"/>
    <row r="3836" ht="22.5" customHeight="1"/>
    <row r="3837" ht="22.5" customHeight="1"/>
    <row r="3838" ht="22.5" customHeight="1"/>
    <row r="3839" ht="22.5" customHeight="1"/>
    <row r="3840" ht="22.5" customHeight="1"/>
    <row r="3841" ht="22.5" customHeight="1"/>
    <row r="3842" ht="22.5" customHeight="1"/>
    <row r="3843" ht="22.5" customHeight="1"/>
    <row r="3844" ht="22.5" customHeight="1"/>
    <row r="3845" ht="22.5" customHeight="1"/>
    <row r="3846" ht="22.5" customHeight="1"/>
    <row r="3847" ht="22.5" customHeight="1"/>
    <row r="3848" ht="22.5" customHeight="1"/>
    <row r="3849" ht="22.5" customHeight="1"/>
    <row r="3850" ht="22.5" customHeight="1"/>
    <row r="3851" ht="22.5" customHeight="1"/>
    <row r="3852" ht="22.5" customHeight="1"/>
    <row r="3853" ht="22.5" customHeight="1"/>
    <row r="3854" ht="22.5" customHeight="1"/>
    <row r="3855" ht="22.5" customHeight="1"/>
    <row r="3856" ht="22.5" customHeight="1"/>
    <row r="3857" ht="22.5" customHeight="1"/>
    <row r="3858" ht="22.5" customHeight="1"/>
    <row r="3859" ht="22.5" customHeight="1"/>
    <row r="3860" ht="22.5" customHeight="1"/>
    <row r="3861" ht="22.5" customHeight="1"/>
    <row r="3862" ht="22.5" customHeight="1"/>
    <row r="3863" ht="22.5" customHeight="1"/>
    <row r="3864" ht="22.5" customHeight="1"/>
    <row r="3865" ht="22.5" customHeight="1"/>
    <row r="3866" ht="22.5" customHeight="1"/>
    <row r="3867" ht="22.5" customHeight="1"/>
    <row r="3868" ht="22.5" customHeight="1"/>
    <row r="3869" ht="22.5" customHeight="1"/>
    <row r="3870" ht="22.5" customHeight="1"/>
    <row r="3871" ht="22.5" customHeight="1"/>
    <row r="3872" ht="22.5" customHeight="1"/>
    <row r="3873" ht="22.5" customHeight="1"/>
    <row r="3874" ht="22.5" customHeight="1"/>
    <row r="3875" ht="22.5" customHeight="1"/>
    <row r="3876" ht="22.5" customHeight="1"/>
    <row r="3877" ht="22.5" customHeight="1"/>
    <row r="3878" ht="22.5" customHeight="1"/>
    <row r="3879" ht="22.5" customHeight="1"/>
    <row r="3880" ht="22.5" customHeight="1"/>
    <row r="3881" ht="22.5" customHeight="1"/>
    <row r="3882" ht="22.5" customHeight="1"/>
    <row r="3883" ht="22.5" customHeight="1"/>
    <row r="3884" ht="22.5" customHeight="1"/>
    <row r="3885" ht="22.5" customHeight="1"/>
    <row r="3886" ht="22.5" customHeight="1"/>
    <row r="3887" ht="22.5" customHeight="1"/>
    <row r="3888" ht="22.5" customHeight="1"/>
    <row r="3889" ht="22.5" customHeight="1"/>
    <row r="3890" ht="22.5" customHeight="1"/>
    <row r="3891" ht="22.5" customHeight="1"/>
    <row r="3892" ht="22.5" customHeight="1"/>
    <row r="3893" ht="22.5" customHeight="1"/>
    <row r="3894" ht="22.5" customHeight="1"/>
    <row r="3895" ht="22.5" customHeight="1"/>
    <row r="3896" ht="22.5" customHeight="1"/>
    <row r="3897" ht="22.5" customHeight="1"/>
    <row r="3898" ht="22.5" customHeight="1"/>
    <row r="3899" ht="22.5" customHeight="1"/>
    <row r="3900" ht="22.5" customHeight="1"/>
    <row r="3901" ht="22.5" customHeight="1"/>
    <row r="3902" ht="22.5" customHeight="1"/>
    <row r="3903" ht="22.5" customHeight="1"/>
    <row r="3904" ht="22.5" customHeight="1"/>
    <row r="3905" ht="22.5" customHeight="1"/>
    <row r="3906" ht="22.5" customHeight="1"/>
    <row r="3907" ht="22.5" customHeight="1"/>
    <row r="3908" ht="22.5" customHeight="1"/>
    <row r="3909" ht="22.5" customHeight="1"/>
    <row r="3910" ht="22.5" customHeight="1"/>
    <row r="3911" ht="22.5" customHeight="1"/>
    <row r="3912" ht="22.5" customHeight="1"/>
    <row r="3913" ht="22.5" customHeight="1"/>
    <row r="3914" ht="22.5" customHeight="1"/>
    <row r="3915" ht="22.5" customHeight="1"/>
    <row r="3916" ht="22.5" customHeight="1"/>
    <row r="3917" ht="22.5" customHeight="1"/>
    <row r="3918" ht="22.5" customHeight="1"/>
    <row r="3919" ht="22.5" customHeight="1"/>
    <row r="3920" ht="22.5" customHeight="1"/>
    <row r="3921" ht="22.5" customHeight="1"/>
    <row r="3922" ht="22.5" customHeight="1"/>
    <row r="3923" ht="22.5" customHeight="1"/>
    <row r="3924" ht="22.5" customHeight="1"/>
    <row r="3925" ht="22.5" customHeight="1"/>
    <row r="3926" ht="22.5" customHeight="1"/>
    <row r="3927" ht="22.5" customHeight="1"/>
    <row r="3928" ht="22.5" customHeight="1"/>
    <row r="3929" ht="22.5" customHeight="1"/>
    <row r="3930" ht="22.5" customHeight="1"/>
    <row r="3931" ht="22.5" customHeight="1"/>
    <row r="3932" ht="22.5" customHeight="1"/>
    <row r="3933" ht="22.5" customHeight="1"/>
    <row r="3934" ht="22.5" customHeight="1"/>
    <row r="3935" ht="22.5" customHeight="1"/>
    <row r="3936" ht="22.5" customHeight="1"/>
    <row r="3937" ht="22.5" customHeight="1"/>
    <row r="3938" ht="22.5" customHeight="1"/>
    <row r="3939" ht="22.5" customHeight="1"/>
    <row r="3940" ht="22.5" customHeight="1"/>
    <row r="3941" ht="22.5" customHeight="1"/>
    <row r="3942" ht="22.5" customHeight="1"/>
    <row r="3943" ht="22.5" customHeight="1"/>
    <row r="3944" ht="22.5" customHeight="1"/>
    <row r="3945" ht="22.5" customHeight="1"/>
    <row r="3946" ht="22.5" customHeight="1"/>
    <row r="3947" ht="22.5" customHeight="1"/>
    <row r="3948" ht="22.5" customHeight="1"/>
    <row r="3949" ht="22.5" customHeight="1"/>
    <row r="3950" ht="22.5" customHeight="1"/>
    <row r="3951" ht="22.5" customHeight="1"/>
    <row r="3952" ht="22.5" customHeight="1"/>
    <row r="3953" ht="22.5" customHeight="1"/>
    <row r="3954" ht="22.5" customHeight="1"/>
    <row r="3955" ht="22.5" customHeight="1"/>
    <row r="3956" ht="22.5" customHeight="1"/>
    <row r="3957" ht="22.5" customHeight="1"/>
    <row r="3958" ht="22.5" customHeight="1"/>
    <row r="3959" ht="22.5" customHeight="1"/>
    <row r="3960" ht="22.5" customHeight="1"/>
    <row r="3961" ht="22.5" customHeight="1"/>
    <row r="3962" ht="22.5" customHeight="1"/>
    <row r="3963" ht="22.5" customHeight="1"/>
    <row r="3964" ht="22.5" customHeight="1"/>
    <row r="3965" ht="22.5" customHeight="1"/>
    <row r="3966" ht="22.5" customHeight="1"/>
    <row r="3967" ht="22.5" customHeight="1"/>
    <row r="3968" ht="22.5" customHeight="1"/>
    <row r="3969" ht="22.5" customHeight="1"/>
    <row r="3970" ht="22.5" customHeight="1"/>
    <row r="3971" ht="22.5" customHeight="1"/>
    <row r="3972" ht="22.5" customHeight="1"/>
    <row r="3973" ht="22.5" customHeight="1"/>
    <row r="3974" ht="22.5" customHeight="1"/>
    <row r="3975" ht="22.5" customHeight="1"/>
    <row r="3976" ht="22.5" customHeight="1"/>
    <row r="3977" ht="22.5" customHeight="1"/>
    <row r="3978" ht="22.5" customHeight="1"/>
    <row r="3979" ht="22.5" customHeight="1"/>
    <row r="3980" ht="22.5" customHeight="1"/>
    <row r="3981" ht="22.5" customHeight="1"/>
    <row r="3982" ht="22.5" customHeight="1"/>
    <row r="3983" ht="22.5" customHeight="1"/>
    <row r="3984" ht="22.5" customHeight="1"/>
    <row r="3985" ht="22.5" customHeight="1"/>
    <row r="3986" ht="22.5" customHeight="1"/>
    <row r="3987" ht="22.5" customHeight="1"/>
    <row r="3988" ht="22.5" customHeight="1"/>
    <row r="3989" ht="22.5" customHeight="1"/>
    <row r="3990" ht="22.5" customHeight="1"/>
    <row r="3991" ht="22.5" customHeight="1"/>
    <row r="3992" ht="22.5" customHeight="1"/>
    <row r="3993" ht="22.5" customHeight="1"/>
    <row r="3994" ht="22.5" customHeight="1"/>
    <row r="3995" ht="22.5" customHeight="1"/>
    <row r="3996" ht="22.5" customHeight="1"/>
    <row r="3997" ht="22.5" customHeight="1"/>
    <row r="3998" ht="22.5" customHeight="1"/>
    <row r="3999" ht="22.5" customHeight="1"/>
    <row r="4000" ht="22.5" customHeight="1"/>
    <row r="4001" ht="22.5" customHeight="1"/>
    <row r="4002" ht="22.5" customHeight="1"/>
    <row r="4003" ht="22.5" customHeight="1"/>
    <row r="4004" ht="22.5" customHeight="1"/>
    <row r="4005" ht="22.5" customHeight="1"/>
    <row r="4006" ht="22.5" customHeight="1"/>
    <row r="4007" ht="22.5" customHeight="1"/>
    <row r="4008" ht="22.5" customHeight="1"/>
    <row r="4009" ht="22.5" customHeight="1"/>
    <row r="4010" ht="22.5" customHeight="1"/>
    <row r="4011" ht="22.5" customHeight="1"/>
    <row r="4012" ht="22.5" customHeight="1"/>
    <row r="4013" ht="22.5" customHeight="1"/>
    <row r="4014" ht="22.5" customHeight="1"/>
    <row r="4015" ht="22.5" customHeight="1"/>
    <row r="4016" ht="22.5" customHeight="1"/>
    <row r="4017" ht="22.5" customHeight="1"/>
    <row r="4018" ht="22.5" customHeight="1"/>
    <row r="4019" ht="22.5" customHeight="1"/>
    <row r="4020" ht="22.5" customHeight="1"/>
    <row r="4021" ht="22.5" customHeight="1"/>
    <row r="4022" ht="22.5" customHeight="1"/>
    <row r="4023" ht="22.5" customHeight="1"/>
    <row r="4024" ht="22.5" customHeight="1"/>
    <row r="4025" ht="22.5" customHeight="1"/>
    <row r="4026" ht="22.5" customHeight="1"/>
    <row r="4027" ht="22.5" customHeight="1"/>
    <row r="4028" ht="22.5" customHeight="1"/>
    <row r="4029" ht="22.5" customHeight="1"/>
    <row r="4030" ht="22.5" customHeight="1"/>
    <row r="4031" ht="22.5" customHeight="1"/>
    <row r="4032" ht="22.5" customHeight="1"/>
    <row r="4033" ht="22.5" customHeight="1"/>
    <row r="4034" ht="22.5" customHeight="1"/>
    <row r="4035" ht="22.5" customHeight="1"/>
    <row r="4036" ht="22.5" customHeight="1"/>
    <row r="4037" ht="22.5" customHeight="1"/>
    <row r="4038" ht="22.5" customHeight="1"/>
    <row r="4039" ht="22.5" customHeight="1"/>
    <row r="4040" ht="22.5" customHeight="1"/>
    <row r="4041" ht="22.5" customHeight="1"/>
    <row r="4042" ht="22.5" customHeight="1"/>
    <row r="4043" ht="22.5" customHeight="1"/>
    <row r="4044" ht="22.5" customHeight="1"/>
    <row r="4045" ht="22.5" customHeight="1"/>
    <row r="4046" ht="22.5" customHeight="1"/>
    <row r="4047" ht="22.5" customHeight="1"/>
    <row r="4048" ht="22.5" customHeight="1"/>
    <row r="4049" ht="22.5" customHeight="1"/>
    <row r="4050" ht="22.5" customHeight="1"/>
    <row r="4051" ht="22.5" customHeight="1"/>
    <row r="4052" ht="22.5" customHeight="1"/>
    <row r="4053" ht="22.5" customHeight="1"/>
    <row r="4054" ht="22.5" customHeight="1"/>
    <row r="4055" ht="22.5" customHeight="1"/>
    <row r="4056" ht="22.5" customHeight="1"/>
    <row r="4057" ht="22.5" customHeight="1"/>
    <row r="4058" ht="22.5" customHeight="1"/>
    <row r="4059" ht="22.5" customHeight="1"/>
    <row r="4060" ht="22.5" customHeight="1"/>
    <row r="4061" ht="22.5" customHeight="1"/>
    <row r="4062" ht="22.5" customHeight="1"/>
    <row r="4063" ht="22.5" customHeight="1"/>
    <row r="4064" ht="22.5" customHeight="1"/>
    <row r="4065" ht="22.5" customHeight="1"/>
    <row r="4066" ht="22.5" customHeight="1"/>
    <row r="4067" ht="22.5" customHeight="1"/>
    <row r="4068" ht="22.5" customHeight="1"/>
    <row r="4069" ht="22.5" customHeight="1"/>
    <row r="4070" ht="22.5" customHeight="1"/>
    <row r="4071" ht="22.5" customHeight="1"/>
    <row r="4072" ht="22.5" customHeight="1"/>
    <row r="4073" ht="22.5" customHeight="1"/>
    <row r="4074" ht="22.5" customHeight="1"/>
    <row r="4075" ht="22.5" customHeight="1"/>
    <row r="4076" ht="22.5" customHeight="1"/>
    <row r="4077" ht="22.5" customHeight="1"/>
    <row r="4078" ht="22.5" customHeight="1"/>
    <row r="4079" ht="22.5" customHeight="1"/>
    <row r="4080" ht="22.5" customHeight="1"/>
    <row r="4081" ht="22.5" customHeight="1"/>
    <row r="4082" ht="22.5" customHeight="1"/>
    <row r="4083" ht="22.5" customHeight="1"/>
    <row r="4084" ht="22.5" customHeight="1"/>
    <row r="4085" ht="22.5" customHeight="1"/>
    <row r="4086" ht="22.5" customHeight="1"/>
    <row r="4087" ht="22.5" customHeight="1"/>
    <row r="4088" ht="22.5" customHeight="1"/>
    <row r="4089" ht="22.5" customHeight="1"/>
    <row r="4090" ht="22.5" customHeight="1"/>
    <row r="4091" ht="22.5" customHeight="1"/>
    <row r="4092" ht="22.5" customHeight="1"/>
    <row r="4093" ht="22.5" customHeight="1"/>
    <row r="4094" ht="22.5" customHeight="1"/>
    <row r="4095" ht="22.5" customHeight="1"/>
    <row r="4096" ht="22.5" customHeight="1"/>
    <row r="4097" ht="22.5" customHeight="1"/>
    <row r="4098" ht="22.5" customHeight="1"/>
    <row r="4099" ht="22.5" customHeight="1"/>
    <row r="4100" ht="22.5" customHeight="1"/>
    <row r="4101" ht="22.5" customHeight="1"/>
    <row r="4102" ht="22.5" customHeight="1"/>
    <row r="4103" ht="22.5" customHeight="1"/>
    <row r="4104" ht="22.5" customHeight="1"/>
    <row r="4105" ht="22.5" customHeight="1"/>
    <row r="4106" ht="22.5" customHeight="1"/>
    <row r="4107" ht="22.5" customHeight="1"/>
    <row r="4108" ht="22.5" customHeight="1"/>
    <row r="4109" ht="22.5" customHeight="1"/>
    <row r="4110" ht="22.5" customHeight="1"/>
    <row r="4111" ht="22.5" customHeight="1"/>
    <row r="4112" ht="22.5" customHeight="1"/>
    <row r="4113" ht="22.5" customHeight="1"/>
    <row r="4114" ht="22.5" customHeight="1"/>
    <row r="4115" ht="22.5" customHeight="1"/>
    <row r="4116" ht="22.5" customHeight="1"/>
    <row r="4117" ht="22.5" customHeight="1"/>
    <row r="4118" ht="22.5" customHeight="1"/>
    <row r="4119" ht="22.5" customHeight="1"/>
    <row r="4120" ht="22.5" customHeight="1"/>
    <row r="4121" ht="22.5" customHeight="1"/>
    <row r="4122" ht="22.5" customHeight="1"/>
    <row r="4123" ht="22.5" customHeight="1"/>
    <row r="4124" ht="22.5" customHeight="1"/>
    <row r="4125" ht="22.5" customHeight="1"/>
    <row r="4126" ht="22.5" customHeight="1"/>
    <row r="4127" ht="22.5" customHeight="1"/>
    <row r="4128" ht="22.5" customHeight="1"/>
    <row r="4129" ht="22.5" customHeight="1"/>
    <row r="4130" ht="22.5" customHeight="1"/>
    <row r="4131" ht="22.5" customHeight="1"/>
    <row r="4132" ht="22.5" customHeight="1"/>
    <row r="4133" ht="22.5" customHeight="1"/>
    <row r="4134" ht="22.5" customHeight="1"/>
    <row r="4135" ht="22.5" customHeight="1"/>
    <row r="4136" ht="22.5" customHeight="1"/>
    <row r="4137" ht="22.5" customHeight="1"/>
    <row r="4138" ht="22.5" customHeight="1"/>
    <row r="4139" ht="22.5" customHeight="1"/>
    <row r="4140" ht="22.5" customHeight="1"/>
    <row r="4141" ht="22.5" customHeight="1"/>
    <row r="4142" ht="22.5" customHeight="1"/>
    <row r="4143" ht="22.5" customHeight="1"/>
    <row r="4144" ht="22.5" customHeight="1"/>
    <row r="4145" ht="22.5" customHeight="1"/>
    <row r="4146" ht="22.5" customHeight="1"/>
    <row r="4147" ht="22.5" customHeight="1"/>
    <row r="4148" ht="22.5" customHeight="1"/>
    <row r="4149" ht="22.5" customHeight="1"/>
    <row r="4150" ht="22.5" customHeight="1"/>
    <row r="4151" ht="22.5" customHeight="1"/>
    <row r="4152" ht="22.5" customHeight="1"/>
    <row r="4153" ht="22.5" customHeight="1"/>
    <row r="4154" ht="22.5" customHeight="1"/>
    <row r="4155" ht="22.5" customHeight="1"/>
    <row r="4156" ht="22.5" customHeight="1"/>
    <row r="4157" ht="22.5" customHeight="1"/>
    <row r="4158" ht="22.5" customHeight="1"/>
    <row r="4159" ht="22.5" customHeight="1"/>
    <row r="4160" ht="22.5" customHeight="1"/>
    <row r="4161" ht="22.5" customHeight="1"/>
    <row r="4162" ht="22.5" customHeight="1"/>
    <row r="4163" ht="22.5" customHeight="1"/>
    <row r="4164" ht="22.5" customHeight="1"/>
    <row r="4165" ht="22.5" customHeight="1"/>
    <row r="4166" ht="22.5" customHeight="1"/>
    <row r="4167" ht="22.5" customHeight="1"/>
    <row r="4168" ht="22.5" customHeight="1"/>
    <row r="4169" ht="22.5" customHeight="1"/>
    <row r="4170" ht="22.5" customHeight="1"/>
    <row r="4171" ht="22.5" customHeight="1"/>
    <row r="4172" ht="22.5" customHeight="1"/>
    <row r="4173" ht="22.5" customHeight="1"/>
    <row r="4174" ht="22.5" customHeight="1"/>
    <row r="4175" ht="22.5" customHeight="1"/>
    <row r="4176" ht="22.5" customHeight="1"/>
    <row r="4177" ht="22.5" customHeight="1"/>
    <row r="4178" ht="22.5" customHeight="1"/>
    <row r="4179" ht="22.5" customHeight="1"/>
    <row r="4180" ht="22.5" customHeight="1"/>
    <row r="4181" ht="22.5" customHeight="1"/>
    <row r="4182" ht="22.5" customHeight="1"/>
    <row r="4183" ht="22.5" customHeight="1"/>
    <row r="4184" ht="22.5" customHeight="1"/>
    <row r="4185" ht="22.5" customHeight="1"/>
    <row r="4186" ht="22.5" customHeight="1"/>
    <row r="4187" ht="22.5" customHeight="1"/>
    <row r="4188" ht="22.5" customHeight="1"/>
    <row r="4189" ht="22.5" customHeight="1"/>
    <row r="4190" ht="22.5" customHeight="1"/>
    <row r="4191" ht="22.5" customHeight="1"/>
    <row r="4192" ht="22.5" customHeight="1"/>
    <row r="4193" ht="22.5" customHeight="1"/>
    <row r="4194" ht="22.5" customHeight="1"/>
    <row r="4195" ht="22.5" customHeight="1"/>
    <row r="4196" ht="22.5" customHeight="1"/>
    <row r="4197" ht="22.5" customHeight="1"/>
    <row r="4198" ht="22.5" customHeight="1"/>
    <row r="4199" ht="22.5" customHeight="1"/>
    <row r="4200" ht="22.5" customHeight="1"/>
    <row r="4201" ht="22.5" customHeight="1"/>
    <row r="4202" ht="22.5" customHeight="1"/>
    <row r="4203" ht="22.5" customHeight="1"/>
    <row r="4204" ht="22.5" customHeight="1"/>
    <row r="4205" ht="22.5" customHeight="1"/>
    <row r="4206" ht="22.5" customHeight="1"/>
    <row r="4207" ht="22.5" customHeight="1"/>
    <row r="4208" ht="22.5" customHeight="1"/>
    <row r="4209" ht="22.5" customHeight="1"/>
    <row r="4210" ht="22.5" customHeight="1"/>
    <row r="4211" ht="22.5" customHeight="1"/>
    <row r="4212" ht="22.5" customHeight="1"/>
    <row r="4213" ht="22.5" customHeight="1"/>
    <row r="4214" ht="22.5" customHeight="1"/>
    <row r="4215" ht="22.5" customHeight="1"/>
    <row r="4216" ht="22.5" customHeight="1"/>
    <row r="4217" ht="22.5" customHeight="1"/>
    <row r="4218" ht="22.5" customHeight="1"/>
    <row r="4219" ht="22.5" customHeight="1"/>
    <row r="4220" ht="22.5" customHeight="1"/>
    <row r="4221" ht="22.5" customHeight="1"/>
    <row r="4222" ht="22.5" customHeight="1"/>
    <row r="4223" ht="22.5" customHeight="1"/>
    <row r="4224" ht="22.5" customHeight="1"/>
    <row r="4225" ht="22.5" customHeight="1"/>
    <row r="4226" ht="22.5" customHeight="1"/>
    <row r="4227" ht="22.5" customHeight="1"/>
    <row r="4228" ht="22.5" customHeight="1"/>
    <row r="4229" ht="22.5" customHeight="1"/>
    <row r="4230" ht="22.5" customHeight="1"/>
    <row r="4231" ht="22.5" customHeight="1"/>
    <row r="4232" ht="22.5" customHeight="1"/>
    <row r="4233" ht="22.5" customHeight="1"/>
    <row r="4234" ht="22.5" customHeight="1"/>
    <row r="4235" ht="22.5" customHeight="1"/>
    <row r="4236" ht="22.5" customHeight="1"/>
    <row r="4237" ht="22.5" customHeight="1"/>
    <row r="4238" ht="22.5" customHeight="1"/>
    <row r="4239" ht="22.5" customHeight="1"/>
    <row r="4240" ht="22.5" customHeight="1"/>
    <row r="4241" ht="22.5" customHeight="1"/>
    <row r="4242" ht="22.5" customHeight="1"/>
    <row r="4243" ht="22.5" customHeight="1"/>
    <row r="4244" ht="22.5" customHeight="1"/>
    <row r="4245" ht="22.5" customHeight="1"/>
    <row r="4246" ht="22.5" customHeight="1"/>
    <row r="4247" ht="22.5" customHeight="1"/>
    <row r="4248" ht="22.5" customHeight="1"/>
    <row r="4249" ht="22.5" customHeight="1"/>
    <row r="4250" ht="22.5" customHeight="1"/>
    <row r="4251" ht="22.5" customHeight="1"/>
    <row r="4252" ht="22.5" customHeight="1"/>
    <row r="4253" ht="22.5" customHeight="1"/>
    <row r="4254" ht="22.5" customHeight="1"/>
    <row r="4255" ht="22.5" customHeight="1"/>
    <row r="4256" ht="22.5" customHeight="1"/>
    <row r="4257" ht="22.5" customHeight="1"/>
    <row r="4258" ht="22.5" customHeight="1"/>
    <row r="4259" ht="22.5" customHeight="1"/>
    <row r="4260" ht="22.5" customHeight="1"/>
    <row r="4261" ht="22.5" customHeight="1"/>
    <row r="4262" ht="22.5" customHeight="1"/>
    <row r="4263" ht="22.5" customHeight="1"/>
    <row r="4264" ht="22.5" customHeight="1"/>
    <row r="4265" ht="22.5" customHeight="1"/>
    <row r="4266" ht="22.5" customHeight="1"/>
    <row r="4267" ht="22.5" customHeight="1"/>
    <row r="4268" ht="22.5" customHeight="1"/>
    <row r="4269" ht="22.5" customHeight="1"/>
    <row r="4270" ht="22.5" customHeight="1"/>
    <row r="4271" ht="22.5" customHeight="1"/>
    <row r="4272" ht="22.5" customHeight="1"/>
    <row r="4273" ht="22.5" customHeight="1"/>
    <row r="4274" ht="22.5" customHeight="1"/>
    <row r="4275" ht="22.5" customHeight="1"/>
    <row r="4276" ht="22.5" customHeight="1"/>
    <row r="4277" ht="22.5" customHeight="1"/>
    <row r="4278" ht="22.5" customHeight="1"/>
    <row r="4279" ht="22.5" customHeight="1"/>
    <row r="4280" ht="22.5" customHeight="1"/>
    <row r="4281" ht="22.5" customHeight="1"/>
    <row r="4282" ht="22.5" customHeight="1"/>
    <row r="4283" ht="22.5" customHeight="1"/>
    <row r="4284" ht="22.5" customHeight="1"/>
    <row r="4285" ht="22.5" customHeight="1"/>
    <row r="4286" ht="22.5" customHeight="1"/>
    <row r="4287" ht="22.5" customHeight="1"/>
    <row r="4288" ht="22.5" customHeight="1"/>
    <row r="4289" ht="22.5" customHeight="1"/>
    <row r="4290" ht="22.5" customHeight="1"/>
    <row r="4291" ht="22.5" customHeight="1"/>
    <row r="4292" ht="22.5" customHeight="1"/>
    <row r="4293" ht="22.5" customHeight="1"/>
    <row r="4294" ht="22.5" customHeight="1"/>
    <row r="4295" ht="22.5" customHeight="1"/>
    <row r="4296" ht="22.5" customHeight="1"/>
    <row r="4297" ht="22.5" customHeight="1"/>
    <row r="4298" ht="22.5" customHeight="1"/>
    <row r="4299" ht="22.5" customHeight="1"/>
    <row r="4300" ht="22.5" customHeight="1"/>
    <row r="4301" ht="22.5" customHeight="1"/>
    <row r="4302" ht="22.5" customHeight="1"/>
    <row r="4303" ht="22.5" customHeight="1"/>
    <row r="4304" ht="22.5" customHeight="1"/>
    <row r="4305" ht="22.5" customHeight="1"/>
    <row r="4306" ht="22.5" customHeight="1"/>
    <row r="4307" ht="22.5" customHeight="1"/>
    <row r="4308" ht="22.5" customHeight="1"/>
    <row r="4309" ht="22.5" customHeight="1"/>
    <row r="4310" ht="22.5" customHeight="1"/>
    <row r="4311" ht="22.5" customHeight="1"/>
    <row r="4312" ht="22.5" customHeight="1"/>
    <row r="4313" ht="22.5" customHeight="1"/>
    <row r="4314" ht="22.5" customHeight="1"/>
    <row r="4315" ht="22.5" customHeight="1"/>
    <row r="4316" ht="22.5" customHeight="1"/>
    <row r="4317" ht="22.5" customHeight="1"/>
    <row r="4318" ht="22.5" customHeight="1"/>
    <row r="4319" ht="22.5" customHeight="1"/>
    <row r="4320" ht="22.5" customHeight="1"/>
    <row r="4321" ht="22.5" customHeight="1"/>
    <row r="4322" ht="22.5" customHeight="1"/>
    <row r="4323" ht="22.5" customHeight="1"/>
    <row r="4324" ht="22.5" customHeight="1"/>
    <row r="4325" ht="22.5" customHeight="1"/>
    <row r="4326" ht="22.5" customHeight="1"/>
    <row r="4327" ht="22.5" customHeight="1"/>
    <row r="4328" ht="22.5" customHeight="1"/>
    <row r="4329" ht="22.5" customHeight="1"/>
    <row r="4330" ht="22.5" customHeight="1"/>
    <row r="4331" ht="22.5" customHeight="1"/>
    <row r="4332" ht="22.5" customHeight="1"/>
    <row r="4333" ht="22.5" customHeight="1"/>
    <row r="4334" ht="22.5" customHeight="1"/>
    <row r="4335" ht="22.5" customHeight="1"/>
    <row r="4336" ht="22.5" customHeight="1"/>
    <row r="4337" ht="22.5" customHeight="1"/>
    <row r="4338" ht="22.5" customHeight="1"/>
    <row r="4339" ht="22.5" customHeight="1"/>
    <row r="4340" ht="22.5" customHeight="1"/>
    <row r="4341" ht="22.5" customHeight="1"/>
    <row r="4342" ht="22.5" customHeight="1"/>
    <row r="4343" ht="22.5" customHeight="1"/>
    <row r="4344" ht="22.5" customHeight="1"/>
    <row r="4345" ht="22.5" customHeight="1"/>
    <row r="4346" ht="22.5" customHeight="1"/>
    <row r="4347" ht="22.5" customHeight="1"/>
    <row r="4348" ht="22.5" customHeight="1"/>
    <row r="4349" ht="22.5" customHeight="1"/>
    <row r="4350" ht="22.5" customHeight="1"/>
    <row r="4351" ht="22.5" customHeight="1"/>
    <row r="4352" ht="22.5" customHeight="1"/>
    <row r="4353" ht="22.5" customHeight="1"/>
    <row r="4354" ht="22.5" customHeight="1"/>
    <row r="4355" ht="22.5" customHeight="1"/>
    <row r="4356" ht="22.5" customHeight="1"/>
    <row r="4357" ht="22.5" customHeight="1"/>
    <row r="4358" ht="22.5" customHeight="1"/>
    <row r="4359" ht="22.5" customHeight="1"/>
    <row r="4360" ht="22.5" customHeight="1"/>
    <row r="4361" ht="22.5" customHeight="1"/>
    <row r="4362" ht="22.5" customHeight="1"/>
    <row r="4363" ht="22.5" customHeight="1"/>
    <row r="4364" ht="22.5" customHeight="1"/>
    <row r="4365" ht="22.5" customHeight="1"/>
    <row r="4366" ht="22.5" customHeight="1"/>
    <row r="4367" ht="22.5" customHeight="1"/>
    <row r="4368" ht="22.5" customHeight="1"/>
    <row r="4369" ht="22.5" customHeight="1"/>
    <row r="4370" ht="22.5" customHeight="1"/>
    <row r="4371" ht="22.5" customHeight="1"/>
    <row r="4372" ht="22.5" customHeight="1"/>
    <row r="4373" ht="22.5" customHeight="1"/>
    <row r="4374" ht="22.5" customHeight="1"/>
    <row r="4375" ht="22.5" customHeight="1"/>
    <row r="4376" ht="22.5" customHeight="1"/>
    <row r="4377" ht="22.5" customHeight="1"/>
    <row r="4378" ht="22.5" customHeight="1"/>
    <row r="4379" ht="22.5" customHeight="1"/>
    <row r="4380" ht="22.5" customHeight="1"/>
    <row r="4381" ht="22.5" customHeight="1"/>
    <row r="4382" ht="22.5" customHeight="1"/>
    <row r="4383" ht="22.5" customHeight="1"/>
    <row r="4384" ht="22.5" customHeight="1"/>
    <row r="4385" ht="22.5" customHeight="1"/>
    <row r="4386" ht="22.5" customHeight="1"/>
    <row r="4387" ht="22.5" customHeight="1"/>
    <row r="4388" ht="22.5" customHeight="1"/>
    <row r="4389" ht="22.5" customHeight="1"/>
    <row r="4390" ht="22.5" customHeight="1"/>
    <row r="4391" ht="22.5" customHeight="1"/>
    <row r="4392" ht="22.5" customHeight="1"/>
    <row r="4393" ht="22.5" customHeight="1"/>
    <row r="4394" ht="22.5" customHeight="1"/>
    <row r="4395" ht="22.5" customHeight="1"/>
    <row r="4396" ht="22.5" customHeight="1"/>
    <row r="4397" ht="22.5" customHeight="1"/>
    <row r="4398" ht="22.5" customHeight="1"/>
    <row r="4399" ht="22.5" customHeight="1"/>
    <row r="4400" ht="22.5" customHeight="1"/>
    <row r="4401" ht="22.5" customHeight="1"/>
    <row r="4402" ht="22.5" customHeight="1"/>
    <row r="4403" ht="22.5" customHeight="1"/>
    <row r="4404" ht="22.5" customHeight="1"/>
    <row r="4405" ht="22.5" customHeight="1"/>
    <row r="4406" ht="22.5" customHeight="1"/>
    <row r="4407" ht="22.5" customHeight="1"/>
    <row r="4408" ht="22.5" customHeight="1"/>
    <row r="4409" ht="22.5" customHeight="1"/>
    <row r="4410" ht="22.5" customHeight="1"/>
    <row r="4411" ht="22.5" customHeight="1"/>
    <row r="4412" ht="22.5" customHeight="1"/>
    <row r="4413" ht="22.5" customHeight="1"/>
    <row r="4414" ht="22.5" customHeight="1"/>
    <row r="4415" ht="22.5" customHeight="1"/>
    <row r="4416" ht="22.5" customHeight="1"/>
    <row r="4417" ht="22.5" customHeight="1"/>
    <row r="4418" ht="22.5" customHeight="1"/>
    <row r="4419" ht="22.5" customHeight="1"/>
    <row r="4420" ht="22.5" customHeight="1"/>
    <row r="4421" ht="22.5" customHeight="1"/>
    <row r="4422" ht="22.5" customHeight="1"/>
    <row r="4423" ht="22.5" customHeight="1"/>
    <row r="4424" ht="22.5" customHeight="1"/>
    <row r="4425" ht="22.5" customHeight="1"/>
    <row r="4426" ht="22.5" customHeight="1"/>
    <row r="4427" ht="22.5" customHeight="1"/>
    <row r="4428" ht="22.5" customHeight="1"/>
    <row r="4429" ht="22.5" customHeight="1"/>
    <row r="4430" ht="22.5" customHeight="1"/>
    <row r="4431" ht="22.5" customHeight="1"/>
    <row r="4432" ht="22.5" customHeight="1"/>
    <row r="4433" ht="22.5" customHeight="1"/>
    <row r="4434" ht="22.5" customHeight="1"/>
    <row r="4435" ht="22.5" customHeight="1"/>
    <row r="4436" ht="22.5" customHeight="1"/>
    <row r="4437" ht="22.5" customHeight="1"/>
    <row r="4438" ht="22.5" customHeight="1"/>
    <row r="4439" ht="22.5" customHeight="1"/>
    <row r="4440" ht="22.5" customHeight="1"/>
    <row r="4441" ht="22.5" customHeight="1"/>
    <row r="4442" ht="22.5" customHeight="1"/>
    <row r="4443" ht="22.5" customHeight="1"/>
    <row r="4444" ht="22.5" customHeight="1"/>
    <row r="4445" ht="22.5" customHeight="1"/>
    <row r="4446" ht="22.5" customHeight="1"/>
    <row r="4447" ht="22.5" customHeight="1"/>
    <row r="4448" ht="22.5" customHeight="1"/>
    <row r="4449" ht="22.5" customHeight="1"/>
    <row r="4450" ht="22.5" customHeight="1"/>
    <row r="4451" ht="22.5" customHeight="1"/>
    <row r="4452" ht="22.5" customHeight="1"/>
    <row r="4453" ht="22.5" customHeight="1"/>
    <row r="4454" ht="22.5" customHeight="1"/>
    <row r="4455" ht="22.5" customHeight="1"/>
    <row r="4456" ht="22.5" customHeight="1"/>
    <row r="4457" ht="22.5" customHeight="1"/>
    <row r="4458" ht="22.5" customHeight="1"/>
    <row r="4459" ht="22.5" customHeight="1"/>
    <row r="4460" ht="22.5" customHeight="1"/>
    <row r="4461" ht="22.5" customHeight="1"/>
    <row r="4462" ht="22.5" customHeight="1"/>
    <row r="4463" ht="22.5" customHeight="1"/>
    <row r="4464" ht="22.5" customHeight="1"/>
    <row r="4465" ht="22.5" customHeight="1"/>
    <row r="4466" ht="22.5" customHeight="1"/>
    <row r="4467" ht="22.5" customHeight="1"/>
    <row r="4468" ht="22.5" customHeight="1"/>
    <row r="4469" ht="22.5" customHeight="1"/>
    <row r="4470" ht="22.5" customHeight="1"/>
    <row r="4471" ht="22.5" customHeight="1"/>
    <row r="4472" ht="22.5" customHeight="1"/>
    <row r="4473" ht="22.5" customHeight="1"/>
    <row r="4474" ht="22.5" customHeight="1"/>
    <row r="4475" ht="22.5" customHeight="1"/>
    <row r="4476" ht="22.5" customHeight="1"/>
    <row r="4477" ht="22.5" customHeight="1"/>
    <row r="4478" ht="22.5" customHeight="1"/>
    <row r="4479" ht="22.5" customHeight="1"/>
    <row r="4480" ht="22.5" customHeight="1"/>
    <row r="4481" ht="22.5" customHeight="1"/>
    <row r="4482" ht="22.5" customHeight="1"/>
    <row r="4483" ht="22.5" customHeight="1"/>
    <row r="4484" ht="22.5" customHeight="1"/>
    <row r="4485" ht="22.5" customHeight="1"/>
    <row r="4486" ht="22.5" customHeight="1"/>
    <row r="4487" ht="22.5" customHeight="1"/>
    <row r="4488" ht="22.5" customHeight="1"/>
    <row r="4489" ht="22.5" customHeight="1"/>
    <row r="4490" ht="22.5" customHeight="1"/>
    <row r="4491" ht="22.5" customHeight="1"/>
    <row r="4492" ht="22.5" customHeight="1"/>
    <row r="4493" ht="22.5" customHeight="1"/>
    <row r="4494" ht="22.5" customHeight="1"/>
    <row r="4495" ht="22.5" customHeight="1"/>
    <row r="4496" ht="22.5" customHeight="1"/>
    <row r="4497" ht="22.5" customHeight="1"/>
    <row r="4498" ht="22.5" customHeight="1"/>
    <row r="4499" ht="22.5" customHeight="1"/>
    <row r="4500" ht="22.5" customHeight="1"/>
    <row r="4501" ht="22.5" customHeight="1"/>
    <row r="4502" ht="22.5" customHeight="1"/>
    <row r="4503" ht="22.5" customHeight="1"/>
    <row r="4504" ht="22.5" customHeight="1"/>
    <row r="4505" ht="22.5" customHeight="1"/>
    <row r="4506" ht="22.5" customHeight="1"/>
    <row r="4507" ht="22.5" customHeight="1"/>
    <row r="4508" ht="22.5" customHeight="1"/>
    <row r="4509" ht="22.5" customHeight="1"/>
    <row r="4510" ht="22.5" customHeight="1"/>
    <row r="4511" ht="22.5" customHeight="1"/>
    <row r="4512" ht="22.5" customHeight="1"/>
    <row r="4513" ht="22.5" customHeight="1"/>
    <row r="4514" ht="22.5" customHeight="1"/>
    <row r="4515" ht="22.5" customHeight="1"/>
    <row r="4516" ht="22.5" customHeight="1"/>
    <row r="4517" ht="22.5" customHeight="1"/>
    <row r="4518" ht="22.5" customHeight="1"/>
    <row r="4519" ht="22.5" customHeight="1"/>
    <row r="4520" ht="22.5" customHeight="1"/>
    <row r="4521" ht="22.5" customHeight="1"/>
    <row r="4522" ht="22.5" customHeight="1"/>
    <row r="4523" ht="22.5" customHeight="1"/>
    <row r="4524" ht="22.5" customHeight="1"/>
    <row r="4525" ht="22.5" customHeight="1"/>
    <row r="4526" ht="22.5" customHeight="1"/>
    <row r="4527" ht="22.5" customHeight="1"/>
    <row r="4528" ht="22.5" customHeight="1"/>
    <row r="4529" ht="22.5" customHeight="1"/>
    <row r="4530" ht="22.5" customHeight="1"/>
    <row r="4531" ht="22.5" customHeight="1"/>
    <row r="4532" ht="22.5" customHeight="1"/>
    <row r="4533" ht="22.5" customHeight="1"/>
    <row r="4534" ht="22.5" customHeight="1"/>
    <row r="4535" ht="22.5" customHeight="1"/>
    <row r="4536" ht="22.5" customHeight="1"/>
    <row r="4537" ht="22.5" customHeight="1"/>
    <row r="4538" ht="22.5" customHeight="1"/>
    <row r="4539" ht="22.5" customHeight="1"/>
    <row r="4540" ht="22.5" customHeight="1"/>
    <row r="4541" ht="22.5" customHeight="1"/>
    <row r="4542" ht="22.5" customHeight="1"/>
    <row r="4543" ht="22.5" customHeight="1"/>
    <row r="4544" ht="22.5" customHeight="1"/>
    <row r="4545" ht="22.5" customHeight="1"/>
    <row r="4546" ht="22.5" customHeight="1"/>
    <row r="4547" ht="22.5" customHeight="1"/>
    <row r="4548" ht="22.5" customHeight="1"/>
    <row r="4549" ht="22.5" customHeight="1"/>
    <row r="4550" ht="22.5" customHeight="1"/>
    <row r="4551" ht="22.5" customHeight="1"/>
    <row r="4552" ht="22.5" customHeight="1"/>
    <row r="4553" ht="22.5" customHeight="1"/>
    <row r="4554" ht="22.5" customHeight="1"/>
    <row r="4555" ht="22.5" customHeight="1"/>
    <row r="4556" ht="22.5" customHeight="1"/>
    <row r="4557" ht="22.5" customHeight="1"/>
    <row r="4558" ht="22.5" customHeight="1"/>
    <row r="4559" ht="22.5" customHeight="1"/>
    <row r="4560" ht="22.5" customHeight="1"/>
    <row r="4561" ht="22.5" customHeight="1"/>
    <row r="4562" ht="22.5" customHeight="1"/>
    <row r="4563" ht="22.5" customHeight="1"/>
    <row r="4564" ht="22.5" customHeight="1"/>
    <row r="4565" ht="22.5" customHeight="1"/>
    <row r="4566" ht="22.5" customHeight="1"/>
    <row r="4567" ht="22.5" customHeight="1"/>
    <row r="4568" ht="22.5" customHeight="1"/>
    <row r="4569" ht="22.5" customHeight="1"/>
    <row r="4570" ht="22.5" customHeight="1"/>
    <row r="4571" ht="22.5" customHeight="1"/>
    <row r="4572" ht="22.5" customHeight="1"/>
    <row r="4573" ht="22.5" customHeight="1"/>
    <row r="4574" ht="22.5" customHeight="1"/>
    <row r="4575" ht="22.5" customHeight="1"/>
    <row r="4576" ht="22.5" customHeight="1"/>
    <row r="4577" ht="22.5" customHeight="1"/>
    <row r="4578" ht="22.5" customHeight="1"/>
    <row r="4579" ht="22.5" customHeight="1"/>
    <row r="4580" ht="22.5" customHeight="1"/>
    <row r="4581" ht="22.5" customHeight="1"/>
    <row r="4582" ht="22.5" customHeight="1"/>
    <row r="4583" ht="22.5" customHeight="1"/>
    <row r="4584" ht="22.5" customHeight="1"/>
    <row r="4585" ht="22.5" customHeight="1"/>
    <row r="4586" ht="22.5" customHeight="1"/>
    <row r="4587" ht="22.5" customHeight="1"/>
    <row r="4588" ht="22.5" customHeight="1"/>
    <row r="4589" ht="22.5" customHeight="1"/>
    <row r="4590" ht="22.5" customHeight="1"/>
    <row r="4591" ht="22.5" customHeight="1"/>
    <row r="4592" ht="22.5" customHeight="1"/>
    <row r="4593" ht="22.5" customHeight="1"/>
    <row r="4594" ht="22.5" customHeight="1"/>
    <row r="4595" ht="22.5" customHeight="1"/>
    <row r="4596" ht="22.5" customHeight="1"/>
    <row r="4597" ht="22.5" customHeight="1"/>
    <row r="4598" ht="22.5" customHeight="1"/>
    <row r="4599" ht="22.5" customHeight="1"/>
    <row r="4600" ht="22.5" customHeight="1"/>
    <row r="4601" ht="22.5" customHeight="1"/>
    <row r="4602" ht="22.5" customHeight="1"/>
    <row r="4603" ht="22.5" customHeight="1"/>
    <row r="4604" ht="22.5" customHeight="1"/>
    <row r="4605" ht="22.5" customHeight="1"/>
    <row r="4606" ht="22.5" customHeight="1"/>
    <row r="4607" ht="22.5" customHeight="1"/>
    <row r="4608" ht="22.5" customHeight="1"/>
    <row r="4609" ht="22.5" customHeight="1"/>
    <row r="4610" ht="22.5" customHeight="1"/>
    <row r="4611" ht="22.5" customHeight="1"/>
    <row r="4612" ht="22.5" customHeight="1"/>
    <row r="4613" ht="22.5" customHeight="1"/>
    <row r="4614" ht="22.5" customHeight="1"/>
    <row r="4615" ht="22.5" customHeight="1"/>
    <row r="4616" ht="22.5" customHeight="1"/>
    <row r="4617" ht="22.5" customHeight="1"/>
    <row r="4618" ht="22.5" customHeight="1"/>
    <row r="4619" ht="22.5" customHeight="1"/>
    <row r="4620" ht="22.5" customHeight="1"/>
    <row r="4621" ht="22.5" customHeight="1"/>
    <row r="4622" ht="22.5" customHeight="1"/>
    <row r="4623" ht="22.5" customHeight="1"/>
    <row r="4624" ht="22.5" customHeight="1"/>
    <row r="4625" ht="22.5" customHeight="1"/>
    <row r="4626" ht="22.5" customHeight="1"/>
    <row r="4627" ht="22.5" customHeight="1"/>
    <row r="4628" ht="22.5" customHeight="1"/>
    <row r="4629" ht="22.5" customHeight="1"/>
    <row r="4630" ht="22.5" customHeight="1"/>
    <row r="4631" ht="22.5" customHeight="1"/>
    <row r="4632" ht="22.5" customHeight="1"/>
    <row r="4633" ht="22.5" customHeight="1"/>
    <row r="4634" ht="22.5" customHeight="1"/>
    <row r="4635" ht="22.5" customHeight="1"/>
    <row r="4636" ht="22.5" customHeight="1"/>
    <row r="4637" ht="22.5" customHeight="1"/>
    <row r="4638" ht="22.5" customHeight="1"/>
    <row r="4639" ht="22.5" customHeight="1"/>
    <row r="4640" ht="22.5" customHeight="1"/>
    <row r="4641" ht="22.5" customHeight="1"/>
    <row r="4642" ht="22.5" customHeight="1"/>
    <row r="4643" ht="22.5" customHeight="1"/>
    <row r="4644" ht="22.5" customHeight="1"/>
    <row r="4645" ht="22.5" customHeight="1"/>
    <row r="4646" ht="22.5" customHeight="1"/>
    <row r="4647" ht="22.5" customHeight="1"/>
    <row r="4648" ht="22.5" customHeight="1"/>
    <row r="4649" ht="22.5" customHeight="1"/>
    <row r="4650" ht="22.5" customHeight="1"/>
    <row r="4651" ht="22.5" customHeight="1"/>
    <row r="4652" ht="22.5" customHeight="1"/>
    <row r="4653" ht="22.5" customHeight="1"/>
    <row r="4654" ht="22.5" customHeight="1"/>
    <row r="4655" ht="22.5" customHeight="1"/>
    <row r="4656" ht="22.5" customHeight="1"/>
    <row r="4657" ht="22.5" customHeight="1"/>
    <row r="4658" ht="22.5" customHeight="1"/>
    <row r="4659" ht="22.5" customHeight="1"/>
    <row r="4660" ht="22.5" customHeight="1"/>
    <row r="4661" ht="22.5" customHeight="1"/>
    <row r="4662" ht="22.5" customHeight="1"/>
    <row r="4663" ht="22.5" customHeight="1"/>
    <row r="4664" ht="22.5" customHeight="1"/>
    <row r="4665" ht="22.5" customHeight="1"/>
    <row r="4666" ht="22.5" customHeight="1"/>
    <row r="4667" ht="22.5" customHeight="1"/>
    <row r="4668" ht="22.5" customHeight="1"/>
    <row r="4669" ht="22.5" customHeight="1"/>
    <row r="4670" ht="22.5" customHeight="1"/>
    <row r="4671" ht="22.5" customHeight="1"/>
    <row r="4672" ht="22.5" customHeight="1"/>
    <row r="4673" ht="22.5" customHeight="1"/>
    <row r="4674" ht="22.5" customHeight="1"/>
    <row r="4675" ht="22.5" customHeight="1"/>
    <row r="4676" ht="22.5" customHeight="1"/>
    <row r="4677" ht="22.5" customHeight="1"/>
    <row r="4678" ht="22.5" customHeight="1"/>
    <row r="4679" ht="22.5" customHeight="1"/>
    <row r="4680" ht="22.5" customHeight="1"/>
    <row r="4681" ht="22.5" customHeight="1"/>
    <row r="4682" ht="22.5" customHeight="1"/>
    <row r="4683" ht="22.5" customHeight="1"/>
    <row r="4684" ht="22.5" customHeight="1"/>
    <row r="4685" ht="22.5" customHeight="1"/>
    <row r="4686" ht="22.5" customHeight="1"/>
    <row r="4687" ht="22.5" customHeight="1"/>
    <row r="4688" ht="22.5" customHeight="1"/>
    <row r="4689" ht="22.5" customHeight="1"/>
    <row r="4690" ht="22.5" customHeight="1"/>
    <row r="4691" ht="22.5" customHeight="1"/>
    <row r="4692" ht="22.5" customHeight="1"/>
    <row r="4693" ht="22.5" customHeight="1"/>
    <row r="4694" ht="22.5" customHeight="1"/>
    <row r="4695" ht="22.5" customHeight="1"/>
    <row r="4696" ht="22.5" customHeight="1"/>
    <row r="4697" ht="22.5" customHeight="1"/>
    <row r="4698" ht="22.5" customHeight="1"/>
    <row r="4699" ht="22.5" customHeight="1"/>
    <row r="4700" ht="22.5" customHeight="1"/>
    <row r="4701" ht="22.5" customHeight="1"/>
    <row r="4702" ht="22.5" customHeight="1"/>
    <row r="4703" ht="22.5" customHeight="1"/>
    <row r="4704" ht="22.5" customHeight="1"/>
    <row r="4705" ht="22.5" customHeight="1"/>
    <row r="4706" ht="22.5" customHeight="1"/>
    <row r="4707" ht="22.5" customHeight="1"/>
    <row r="4708" ht="22.5" customHeight="1"/>
    <row r="4709" ht="22.5" customHeight="1"/>
    <row r="4710" ht="22.5" customHeight="1"/>
    <row r="4711" ht="22.5" customHeight="1"/>
    <row r="4712" ht="22.5" customHeight="1"/>
    <row r="4713" ht="22.5" customHeight="1"/>
    <row r="4714" ht="22.5" customHeight="1"/>
    <row r="4715" ht="22.5" customHeight="1"/>
    <row r="4716" ht="22.5" customHeight="1"/>
    <row r="4717" ht="22.5" customHeight="1"/>
    <row r="4718" ht="22.5" customHeight="1"/>
    <row r="4719" ht="22.5" customHeight="1"/>
    <row r="4720" ht="22.5" customHeight="1"/>
    <row r="4721" ht="22.5" customHeight="1"/>
    <row r="4722" ht="22.5" customHeight="1"/>
    <row r="4723" ht="22.5" customHeight="1"/>
    <row r="4724" ht="22.5" customHeight="1"/>
    <row r="4725" ht="22.5" customHeight="1"/>
    <row r="4726" ht="22.5" customHeight="1"/>
    <row r="4727" ht="22.5" customHeight="1"/>
    <row r="4728" ht="22.5" customHeight="1"/>
    <row r="4729" ht="22.5" customHeight="1"/>
    <row r="4730" ht="22.5" customHeight="1"/>
    <row r="4731" ht="22.5" customHeight="1"/>
    <row r="4732" ht="22.5" customHeight="1"/>
    <row r="4733" ht="22.5" customHeight="1"/>
    <row r="4734" ht="22.5" customHeight="1"/>
    <row r="4735" ht="22.5" customHeight="1"/>
    <row r="4736" ht="22.5" customHeight="1"/>
    <row r="4737" ht="22.5" customHeight="1"/>
    <row r="4738" ht="22.5" customHeight="1"/>
    <row r="4739" ht="22.5" customHeight="1"/>
    <row r="4740" ht="22.5" customHeight="1"/>
    <row r="4741" ht="22.5" customHeight="1"/>
    <row r="4742" ht="22.5" customHeight="1"/>
    <row r="4743" ht="22.5" customHeight="1"/>
    <row r="4744" ht="22.5" customHeight="1"/>
    <row r="4745" ht="22.5" customHeight="1"/>
    <row r="4746" ht="22.5" customHeight="1"/>
    <row r="4747" ht="22.5" customHeight="1"/>
    <row r="4748" ht="22.5" customHeight="1"/>
    <row r="4749" ht="22.5" customHeight="1"/>
    <row r="4750" ht="22.5" customHeight="1"/>
    <row r="4751" ht="22.5" customHeight="1"/>
    <row r="4752" ht="22.5" customHeight="1"/>
    <row r="4753" ht="22.5" customHeight="1"/>
    <row r="4754" ht="22.5" customHeight="1"/>
    <row r="4755" ht="22.5" customHeight="1"/>
    <row r="4756" ht="22.5" customHeight="1"/>
    <row r="4757" ht="22.5" customHeight="1"/>
    <row r="4758" ht="22.5" customHeight="1"/>
    <row r="4759" ht="22.5" customHeight="1"/>
    <row r="4760" ht="22.5" customHeight="1"/>
    <row r="4761" ht="22.5" customHeight="1"/>
    <row r="4762" ht="22.5" customHeight="1"/>
    <row r="4763" ht="22.5" customHeight="1"/>
    <row r="4764" ht="22.5" customHeight="1"/>
    <row r="4765" ht="22.5" customHeight="1"/>
    <row r="4766" ht="22.5" customHeight="1"/>
    <row r="4767" ht="22.5" customHeight="1"/>
    <row r="4768" ht="22.5" customHeight="1"/>
    <row r="4769" ht="22.5" customHeight="1"/>
    <row r="4770" ht="22.5" customHeight="1"/>
    <row r="4771" ht="22.5" customHeight="1"/>
    <row r="4772" ht="22.5" customHeight="1"/>
    <row r="4773" ht="22.5" customHeight="1"/>
    <row r="4774" ht="22.5" customHeight="1"/>
    <row r="4775" ht="22.5" customHeight="1"/>
    <row r="4776" ht="22.5" customHeight="1"/>
    <row r="4777" ht="22.5" customHeight="1"/>
    <row r="4778" ht="22.5" customHeight="1"/>
    <row r="4779" ht="22.5" customHeight="1"/>
    <row r="4780" ht="22.5" customHeight="1"/>
    <row r="4781" ht="22.5" customHeight="1"/>
    <row r="4782" ht="22.5" customHeight="1"/>
    <row r="4783" ht="22.5" customHeight="1"/>
    <row r="4784" ht="22.5" customHeight="1"/>
    <row r="4785" ht="22.5" customHeight="1"/>
    <row r="4786" ht="22.5" customHeight="1"/>
    <row r="4787" ht="22.5" customHeight="1"/>
    <row r="4788" ht="22.5" customHeight="1"/>
    <row r="4789" ht="22.5" customHeight="1"/>
    <row r="4790" ht="22.5" customHeight="1"/>
    <row r="4791" ht="22.5" customHeight="1"/>
    <row r="4792" ht="22.5" customHeight="1"/>
    <row r="4793" ht="22.5" customHeight="1"/>
    <row r="4794" ht="22.5" customHeight="1"/>
    <row r="4795" ht="22.5" customHeight="1"/>
    <row r="4796" ht="22.5" customHeight="1"/>
    <row r="4797" ht="22.5" customHeight="1"/>
    <row r="4798" ht="22.5" customHeight="1"/>
    <row r="4799" ht="22.5" customHeight="1"/>
    <row r="4800" ht="22.5" customHeight="1"/>
    <row r="4801" ht="22.5" customHeight="1"/>
    <row r="4802" ht="22.5" customHeight="1"/>
    <row r="4803" ht="22.5" customHeight="1"/>
    <row r="4804" ht="22.5" customHeight="1"/>
    <row r="4805" ht="22.5" customHeight="1"/>
    <row r="4806" ht="22.5" customHeight="1"/>
    <row r="4807" ht="22.5" customHeight="1"/>
    <row r="4808" ht="22.5" customHeight="1"/>
    <row r="4809" ht="22.5" customHeight="1"/>
    <row r="4810" ht="22.5" customHeight="1"/>
    <row r="4811" ht="22.5" customHeight="1"/>
    <row r="4812" ht="22.5" customHeight="1"/>
    <row r="4813" ht="22.5" customHeight="1"/>
    <row r="4814" ht="22.5" customHeight="1"/>
    <row r="4815" ht="22.5" customHeight="1"/>
    <row r="4816" ht="22.5" customHeight="1"/>
    <row r="4817" ht="22.5" customHeight="1"/>
    <row r="4818" ht="22.5" customHeight="1"/>
    <row r="4819" ht="22.5" customHeight="1"/>
    <row r="4820" ht="22.5" customHeight="1"/>
    <row r="4821" ht="22.5" customHeight="1"/>
    <row r="4822" ht="22.5" customHeight="1"/>
    <row r="4823" ht="22.5" customHeight="1"/>
    <row r="4824" ht="22.5" customHeight="1"/>
    <row r="4825" ht="22.5" customHeight="1"/>
    <row r="4826" ht="22.5" customHeight="1"/>
    <row r="4827" ht="22.5" customHeight="1"/>
    <row r="4828" ht="22.5" customHeight="1"/>
    <row r="4829" ht="22.5" customHeight="1"/>
    <row r="4830" ht="22.5" customHeight="1"/>
    <row r="4831" ht="22.5" customHeight="1"/>
    <row r="4832" ht="22.5" customHeight="1"/>
    <row r="4833" ht="22.5" customHeight="1"/>
    <row r="4834" ht="22.5" customHeight="1"/>
    <row r="4835" ht="22.5" customHeight="1"/>
    <row r="4836" ht="22.5" customHeight="1"/>
    <row r="4837" ht="22.5" customHeight="1"/>
    <row r="4838" ht="22.5" customHeight="1"/>
    <row r="4839" ht="22.5" customHeight="1"/>
    <row r="4840" ht="22.5" customHeight="1"/>
    <row r="4841" ht="22.5" customHeight="1"/>
    <row r="4842" ht="22.5" customHeight="1"/>
    <row r="4843" ht="22.5" customHeight="1"/>
    <row r="4844" ht="22.5" customHeight="1"/>
    <row r="4845" ht="22.5" customHeight="1"/>
    <row r="4846" ht="22.5" customHeight="1"/>
    <row r="4847" ht="22.5" customHeight="1"/>
    <row r="4848" ht="22.5" customHeight="1"/>
    <row r="4849" ht="22.5" customHeight="1"/>
    <row r="4850" ht="22.5" customHeight="1"/>
    <row r="4851" ht="22.5" customHeight="1"/>
    <row r="4852" ht="22.5" customHeight="1"/>
    <row r="4853" ht="22.5" customHeight="1"/>
    <row r="4854" ht="22.5" customHeight="1"/>
    <row r="4855" ht="22.5" customHeight="1"/>
    <row r="4856" ht="22.5" customHeight="1"/>
    <row r="4857" ht="22.5" customHeight="1"/>
    <row r="4858" ht="22.5" customHeight="1"/>
    <row r="4859" ht="22.5" customHeight="1"/>
    <row r="4860" ht="22.5" customHeight="1"/>
    <row r="4861" ht="22.5" customHeight="1"/>
    <row r="4862" ht="22.5" customHeight="1"/>
    <row r="4863" ht="22.5" customHeight="1"/>
    <row r="4864" ht="22.5" customHeight="1"/>
    <row r="4865" ht="22.5" customHeight="1"/>
    <row r="4866" ht="22.5" customHeight="1"/>
    <row r="4867" ht="22.5" customHeight="1"/>
    <row r="4868" ht="22.5" customHeight="1"/>
    <row r="4869" ht="22.5" customHeight="1"/>
    <row r="4870" ht="22.5" customHeight="1"/>
    <row r="4871" ht="22.5" customHeight="1"/>
    <row r="4872" ht="22.5" customHeight="1"/>
    <row r="4873" ht="22.5" customHeight="1"/>
    <row r="4874" ht="22.5" customHeight="1"/>
    <row r="4875" ht="22.5" customHeight="1"/>
    <row r="4876" ht="22.5" customHeight="1"/>
    <row r="4877" ht="22.5" customHeight="1"/>
    <row r="4878" ht="22.5" customHeight="1"/>
    <row r="4879" ht="22.5" customHeight="1"/>
    <row r="4880" ht="22.5" customHeight="1"/>
    <row r="4881" ht="22.5" customHeight="1"/>
    <row r="4882" ht="22.5" customHeight="1"/>
    <row r="4883" ht="22.5" customHeight="1"/>
    <row r="4884" ht="22.5" customHeight="1"/>
    <row r="4885" ht="22.5" customHeight="1"/>
    <row r="4886" ht="22.5" customHeight="1"/>
    <row r="4887" ht="22.5" customHeight="1"/>
    <row r="4888" ht="22.5" customHeight="1"/>
    <row r="4889" ht="22.5" customHeight="1"/>
    <row r="4890" ht="22.5" customHeight="1"/>
    <row r="4891" ht="22.5" customHeight="1"/>
    <row r="4892" ht="22.5" customHeight="1"/>
    <row r="4893" ht="22.5" customHeight="1"/>
    <row r="4894" ht="22.5" customHeight="1"/>
    <row r="4895" ht="22.5" customHeight="1"/>
    <row r="4896" ht="22.5" customHeight="1"/>
    <row r="4897" ht="22.5" customHeight="1"/>
    <row r="4898" ht="22.5" customHeight="1"/>
    <row r="4899" ht="22.5" customHeight="1"/>
    <row r="4900" ht="22.5" customHeight="1"/>
    <row r="4901" ht="22.5" customHeight="1"/>
    <row r="4902" ht="22.5" customHeight="1"/>
    <row r="4903" ht="22.5" customHeight="1"/>
    <row r="4904" ht="22.5" customHeight="1"/>
    <row r="4905" ht="22.5" customHeight="1"/>
    <row r="4906" ht="22.5" customHeight="1"/>
    <row r="4907" ht="22.5" customHeight="1"/>
    <row r="4908" ht="22.5" customHeight="1"/>
    <row r="4909" ht="22.5" customHeight="1"/>
    <row r="4910" ht="22.5" customHeight="1"/>
    <row r="4911" ht="22.5" customHeight="1"/>
    <row r="4912" ht="22.5" customHeight="1"/>
    <row r="4913" ht="22.5" customHeight="1"/>
    <row r="4914" ht="22.5" customHeight="1"/>
    <row r="4915" ht="22.5" customHeight="1"/>
    <row r="4916" ht="22.5" customHeight="1"/>
    <row r="4917" ht="22.5" customHeight="1"/>
    <row r="4918" ht="22.5" customHeight="1"/>
    <row r="4919" ht="22.5" customHeight="1"/>
    <row r="4920" ht="22.5" customHeight="1"/>
    <row r="4921" ht="22.5" customHeight="1"/>
    <row r="4922" ht="22.5" customHeight="1"/>
    <row r="4923" ht="22.5" customHeight="1"/>
    <row r="4924" ht="22.5" customHeight="1"/>
    <row r="4925" ht="22.5" customHeight="1"/>
    <row r="4926" ht="22.5" customHeight="1"/>
    <row r="4927" ht="22.5" customHeight="1"/>
    <row r="4928" ht="22.5" customHeight="1"/>
    <row r="4929" ht="22.5" customHeight="1"/>
    <row r="4930" ht="22.5" customHeight="1"/>
    <row r="4931" ht="22.5" customHeight="1"/>
    <row r="4932" ht="22.5" customHeight="1"/>
    <row r="4933" ht="22.5" customHeight="1"/>
    <row r="4934" ht="22.5" customHeight="1"/>
    <row r="4935" ht="22.5" customHeight="1"/>
    <row r="4936" ht="22.5" customHeight="1"/>
    <row r="4937" ht="22.5" customHeight="1"/>
    <row r="4938" ht="22.5" customHeight="1"/>
    <row r="4939" ht="22.5" customHeight="1"/>
    <row r="4940" ht="22.5" customHeight="1"/>
    <row r="4941" ht="22.5" customHeight="1"/>
    <row r="4942" ht="22.5" customHeight="1"/>
    <row r="4943" ht="22.5" customHeight="1"/>
    <row r="4944" ht="22.5" customHeight="1"/>
    <row r="4945" ht="22.5" customHeight="1"/>
    <row r="4946" ht="22.5" customHeight="1"/>
    <row r="4947" ht="22.5" customHeight="1"/>
    <row r="4948" ht="22.5" customHeight="1"/>
    <row r="4949" ht="22.5" customHeight="1"/>
    <row r="4950" ht="22.5" customHeight="1"/>
    <row r="4951" ht="22.5" customHeight="1"/>
    <row r="4952" ht="22.5" customHeight="1"/>
    <row r="4953" ht="22.5" customHeight="1"/>
    <row r="4954" ht="22.5" customHeight="1"/>
    <row r="4955" ht="22.5" customHeight="1"/>
    <row r="4956" ht="22.5" customHeight="1"/>
    <row r="4957" ht="22.5" customHeight="1"/>
    <row r="4958" ht="22.5" customHeight="1"/>
    <row r="4959" ht="22.5" customHeight="1"/>
    <row r="4960" ht="22.5" customHeight="1"/>
    <row r="4961" ht="22.5" customHeight="1"/>
    <row r="4962" ht="22.5" customHeight="1"/>
    <row r="4963" ht="22.5" customHeight="1"/>
    <row r="4964" ht="22.5" customHeight="1"/>
    <row r="4965" ht="22.5" customHeight="1"/>
    <row r="4966" ht="22.5" customHeight="1"/>
    <row r="4967" ht="22.5" customHeight="1"/>
    <row r="4968" ht="22.5" customHeight="1"/>
    <row r="4969" ht="22.5" customHeight="1"/>
    <row r="4970" ht="22.5" customHeight="1"/>
    <row r="4971" ht="22.5" customHeight="1"/>
    <row r="4972" ht="22.5" customHeight="1"/>
    <row r="4973" ht="22.5" customHeight="1"/>
    <row r="4974" ht="22.5" customHeight="1"/>
    <row r="4975" ht="22.5" customHeight="1"/>
    <row r="4976" ht="22.5" customHeight="1"/>
    <row r="4977" ht="22.5" customHeight="1"/>
    <row r="4978" ht="22.5" customHeight="1"/>
    <row r="4979" ht="22.5" customHeight="1"/>
    <row r="4980" ht="22.5" customHeight="1"/>
    <row r="4981" ht="22.5" customHeight="1"/>
    <row r="4982" ht="22.5" customHeight="1"/>
    <row r="4983" ht="22.5" customHeight="1"/>
    <row r="4984" ht="22.5" customHeight="1"/>
    <row r="4985" ht="22.5" customHeight="1"/>
    <row r="4986" ht="22.5" customHeight="1"/>
    <row r="4987" ht="22.5" customHeight="1"/>
    <row r="4988" ht="22.5" customHeight="1"/>
    <row r="4989" ht="22.5" customHeight="1"/>
    <row r="4990" ht="22.5" customHeight="1"/>
    <row r="4991" ht="22.5" customHeight="1"/>
    <row r="4992" ht="22.5" customHeight="1"/>
    <row r="4993" ht="22.5" customHeight="1"/>
    <row r="4994" ht="22.5" customHeight="1"/>
    <row r="4995" ht="22.5" customHeight="1"/>
    <row r="4996" ht="22.5" customHeight="1"/>
    <row r="4997" ht="22.5" customHeight="1"/>
    <row r="4998" ht="22.5" customHeight="1"/>
    <row r="4999" ht="22.5" customHeight="1"/>
    <row r="5000" ht="22.5" customHeight="1"/>
    <row r="5001" ht="22.5" customHeight="1"/>
    <row r="5002" ht="22.5" customHeight="1"/>
    <row r="5003" ht="22.5" customHeight="1"/>
    <row r="5004" ht="22.5" customHeight="1"/>
    <row r="5005" ht="22.5" customHeight="1"/>
    <row r="5006" ht="22.5" customHeight="1"/>
    <row r="5007" ht="22.5" customHeight="1"/>
    <row r="5008" ht="22.5" customHeight="1"/>
    <row r="5009" ht="22.5" customHeight="1"/>
    <row r="5010" ht="22.5" customHeight="1"/>
    <row r="5011" ht="22.5" customHeight="1"/>
    <row r="5012" ht="22.5" customHeight="1"/>
    <row r="5013" ht="22.5" customHeight="1"/>
    <row r="5014" ht="22.5" customHeight="1"/>
    <row r="5015" ht="22.5" customHeight="1"/>
    <row r="5016" ht="22.5" customHeight="1"/>
    <row r="5017" ht="22.5" customHeight="1"/>
    <row r="5018" ht="22.5" customHeight="1"/>
    <row r="5019" ht="22.5" customHeight="1"/>
    <row r="5020" ht="22.5" customHeight="1"/>
    <row r="5021" ht="22.5" customHeight="1"/>
    <row r="5022" ht="22.5" customHeight="1"/>
    <row r="5023" ht="22.5" customHeight="1"/>
    <row r="5024" ht="22.5" customHeight="1"/>
    <row r="5025" ht="22.5" customHeight="1"/>
    <row r="5026" ht="22.5" customHeight="1"/>
    <row r="5027" ht="22.5" customHeight="1"/>
    <row r="5028" ht="22.5" customHeight="1"/>
    <row r="5029" ht="22.5" customHeight="1"/>
    <row r="5030" ht="22.5" customHeight="1"/>
    <row r="5031" ht="22.5" customHeight="1"/>
    <row r="5032" ht="22.5" customHeight="1"/>
    <row r="5033" ht="22.5" customHeight="1"/>
    <row r="5034" ht="22.5" customHeight="1"/>
    <row r="5035" ht="22.5" customHeight="1"/>
    <row r="5036" ht="22.5" customHeight="1"/>
    <row r="5037" ht="22.5" customHeight="1"/>
    <row r="5038" ht="22.5" customHeight="1"/>
    <row r="5039" ht="22.5" customHeight="1"/>
    <row r="5040" ht="22.5" customHeight="1"/>
    <row r="5041" ht="22.5" customHeight="1"/>
    <row r="5042" ht="22.5" customHeight="1"/>
    <row r="5043" ht="22.5" customHeight="1"/>
    <row r="5044" ht="22.5" customHeight="1"/>
    <row r="5045" ht="22.5" customHeight="1"/>
    <row r="5046" ht="22.5" customHeight="1"/>
    <row r="5047" ht="22.5" customHeight="1"/>
    <row r="5048" ht="22.5" customHeight="1"/>
    <row r="5049" ht="22.5" customHeight="1"/>
    <row r="5050" ht="22.5" customHeight="1"/>
    <row r="5051" ht="22.5" customHeight="1"/>
    <row r="5052" ht="22.5" customHeight="1"/>
    <row r="5053" ht="22.5" customHeight="1"/>
    <row r="5054" ht="22.5" customHeight="1"/>
    <row r="5055" ht="22.5" customHeight="1"/>
    <row r="5056" ht="22.5" customHeight="1"/>
    <row r="5057" ht="22.5" customHeight="1"/>
    <row r="5058" ht="22.5" customHeight="1"/>
    <row r="5059" ht="22.5" customHeight="1"/>
    <row r="5060" ht="22.5" customHeight="1"/>
    <row r="5061" ht="22.5" customHeight="1"/>
    <row r="5062" ht="22.5" customHeight="1"/>
    <row r="5063" ht="22.5" customHeight="1"/>
    <row r="5064" ht="22.5" customHeight="1"/>
    <row r="5065" ht="22.5" customHeight="1"/>
    <row r="5066" ht="22.5" customHeight="1"/>
    <row r="5067" ht="22.5" customHeight="1"/>
    <row r="5068" ht="22.5" customHeight="1"/>
    <row r="5069" ht="22.5" customHeight="1"/>
    <row r="5070" ht="22.5" customHeight="1"/>
    <row r="5071" ht="22.5" customHeight="1"/>
    <row r="5072" ht="22.5" customHeight="1"/>
    <row r="5073" ht="22.5" customHeight="1"/>
    <row r="5074" ht="22.5" customHeight="1"/>
    <row r="5075" ht="22.5" customHeight="1"/>
    <row r="5076" ht="22.5" customHeight="1"/>
    <row r="5077" ht="22.5" customHeight="1"/>
    <row r="5078" ht="22.5" customHeight="1"/>
    <row r="5079" ht="22.5" customHeight="1"/>
    <row r="5080" ht="22.5" customHeight="1"/>
    <row r="5081" ht="22.5" customHeight="1"/>
    <row r="5082" ht="22.5" customHeight="1"/>
    <row r="5083" ht="22.5" customHeight="1"/>
    <row r="5084" ht="22.5" customHeight="1"/>
    <row r="5085" ht="22.5" customHeight="1"/>
    <row r="5086" ht="22.5" customHeight="1"/>
    <row r="5087" ht="22.5" customHeight="1"/>
    <row r="5088" ht="22.5" customHeight="1"/>
    <row r="5089" ht="22.5" customHeight="1"/>
    <row r="5090" ht="22.5" customHeight="1"/>
    <row r="5091" ht="22.5" customHeight="1"/>
    <row r="5092" ht="22.5" customHeight="1"/>
    <row r="5093" ht="22.5" customHeight="1"/>
    <row r="5094" ht="22.5" customHeight="1"/>
    <row r="5095" ht="22.5" customHeight="1"/>
    <row r="5096" ht="22.5" customHeight="1"/>
    <row r="5097" ht="22.5" customHeight="1"/>
    <row r="5098" ht="22.5" customHeight="1"/>
    <row r="5099" ht="22.5" customHeight="1"/>
    <row r="5100" ht="22.5" customHeight="1"/>
    <row r="5101" ht="22.5" customHeight="1"/>
    <row r="5102" ht="22.5" customHeight="1"/>
    <row r="5103" ht="22.5" customHeight="1"/>
    <row r="5104" ht="22.5" customHeight="1"/>
    <row r="5105" ht="22.5" customHeight="1"/>
    <row r="5106" ht="22.5" customHeight="1"/>
    <row r="5107" ht="22.5" customHeight="1"/>
    <row r="5108" ht="22.5" customHeight="1"/>
    <row r="5109" ht="22.5" customHeight="1"/>
    <row r="5110" ht="22.5" customHeight="1"/>
    <row r="5111" ht="22.5" customHeight="1"/>
    <row r="5112" ht="22.5" customHeight="1"/>
    <row r="5113" ht="22.5" customHeight="1"/>
    <row r="5114" ht="22.5" customHeight="1"/>
    <row r="5115" ht="22.5" customHeight="1"/>
    <row r="5116" ht="22.5" customHeight="1"/>
    <row r="5117" ht="22.5" customHeight="1"/>
    <row r="5118" ht="22.5" customHeight="1"/>
    <row r="5119" ht="22.5" customHeight="1"/>
    <row r="5120" ht="22.5" customHeight="1"/>
    <row r="5121" ht="22.5" customHeight="1"/>
    <row r="5122" ht="22.5" customHeight="1"/>
    <row r="5123" ht="22.5" customHeight="1"/>
    <row r="5124" ht="22.5" customHeight="1"/>
    <row r="5125" ht="22.5" customHeight="1"/>
    <row r="5126" ht="22.5" customHeight="1"/>
    <row r="5127" ht="22.5" customHeight="1"/>
    <row r="5128" ht="22.5" customHeight="1"/>
    <row r="5129" ht="22.5" customHeight="1"/>
    <row r="5130" ht="22.5" customHeight="1"/>
    <row r="5131" ht="22.5" customHeight="1"/>
    <row r="5132" ht="22.5" customHeight="1"/>
    <row r="5133" ht="22.5" customHeight="1"/>
    <row r="5134" ht="22.5" customHeight="1"/>
    <row r="5135" ht="22.5" customHeight="1"/>
    <row r="5136" ht="22.5" customHeight="1"/>
    <row r="5137" ht="22.5" customHeight="1"/>
    <row r="5138" ht="22.5" customHeight="1"/>
    <row r="5139" ht="22.5" customHeight="1"/>
    <row r="5140" ht="22.5" customHeight="1"/>
    <row r="5141" ht="22.5" customHeight="1"/>
    <row r="5142" ht="22.5" customHeight="1"/>
    <row r="5143" ht="22.5" customHeight="1"/>
    <row r="5144" ht="22.5" customHeight="1"/>
    <row r="5145" ht="22.5" customHeight="1"/>
    <row r="5146" ht="22.5" customHeight="1"/>
    <row r="5147" ht="22.5" customHeight="1"/>
    <row r="5148" ht="22.5" customHeight="1"/>
    <row r="5149" ht="22.5" customHeight="1"/>
    <row r="5150" ht="22.5" customHeight="1"/>
    <row r="5151" ht="22.5" customHeight="1"/>
    <row r="5152" ht="22.5" customHeight="1"/>
    <row r="5153" ht="22.5" customHeight="1"/>
    <row r="5154" ht="22.5" customHeight="1"/>
    <row r="5155" ht="22.5" customHeight="1"/>
    <row r="5156" ht="22.5" customHeight="1"/>
    <row r="5157" ht="22.5" customHeight="1"/>
    <row r="5158" ht="22.5" customHeight="1"/>
    <row r="5159" ht="22.5" customHeight="1"/>
    <row r="5160" ht="22.5" customHeight="1"/>
    <row r="5161" ht="22.5" customHeight="1"/>
    <row r="5162" ht="22.5" customHeight="1"/>
    <row r="5163" ht="22.5" customHeight="1"/>
    <row r="5164" ht="22.5" customHeight="1"/>
    <row r="5165" ht="22.5" customHeight="1"/>
    <row r="5166" ht="22.5" customHeight="1"/>
    <row r="5167" ht="22.5" customHeight="1"/>
    <row r="5168" ht="22.5" customHeight="1"/>
    <row r="5169" ht="22.5" customHeight="1"/>
    <row r="5170" ht="22.5" customHeight="1"/>
    <row r="5171" ht="22.5" customHeight="1"/>
    <row r="5172" ht="22.5" customHeight="1"/>
    <row r="5173" ht="22.5" customHeight="1"/>
    <row r="5174" ht="22.5" customHeight="1"/>
    <row r="5175" ht="22.5" customHeight="1"/>
    <row r="5176" ht="22.5" customHeight="1"/>
    <row r="5177" ht="22.5" customHeight="1"/>
    <row r="5178" ht="22.5" customHeight="1"/>
    <row r="5179" ht="22.5" customHeight="1"/>
    <row r="5180" ht="22.5" customHeight="1"/>
    <row r="5181" ht="22.5" customHeight="1"/>
    <row r="5182" ht="22.5" customHeight="1"/>
    <row r="5183" ht="22.5" customHeight="1"/>
    <row r="5184" ht="22.5" customHeight="1"/>
    <row r="5185" ht="22.5" customHeight="1"/>
    <row r="5186" ht="22.5" customHeight="1"/>
    <row r="5187" ht="22.5" customHeight="1"/>
    <row r="5188" ht="22.5" customHeight="1"/>
    <row r="5189" ht="22.5" customHeight="1"/>
    <row r="5190" ht="22.5" customHeight="1"/>
    <row r="5191" ht="22.5" customHeight="1"/>
    <row r="5192" ht="22.5" customHeight="1"/>
    <row r="5193" ht="22.5" customHeight="1"/>
    <row r="5194" ht="22.5" customHeight="1"/>
    <row r="5195" ht="22.5" customHeight="1"/>
    <row r="5196" ht="22.5" customHeight="1"/>
    <row r="5197" ht="22.5" customHeight="1"/>
    <row r="5198" ht="22.5" customHeight="1"/>
    <row r="5199" ht="22.5" customHeight="1"/>
    <row r="5200" ht="22.5" customHeight="1"/>
    <row r="5201" ht="22.5" customHeight="1"/>
    <row r="5202" ht="22.5" customHeight="1"/>
    <row r="5203" ht="22.5" customHeight="1"/>
    <row r="5204" ht="22.5" customHeight="1"/>
    <row r="5205" ht="22.5" customHeight="1"/>
    <row r="5206" ht="22.5" customHeight="1"/>
    <row r="5207" ht="22.5" customHeight="1"/>
    <row r="5208" ht="22.5" customHeight="1"/>
    <row r="5209" ht="22.5" customHeight="1"/>
    <row r="5210" ht="22.5" customHeight="1"/>
    <row r="5211" ht="22.5" customHeight="1"/>
    <row r="5212" ht="22.5" customHeight="1"/>
    <row r="5213" ht="22.5" customHeight="1"/>
    <row r="5214" ht="22.5" customHeight="1"/>
    <row r="5215" ht="22.5" customHeight="1"/>
    <row r="5216" ht="22.5" customHeight="1"/>
    <row r="5217" ht="22.5" customHeight="1"/>
    <row r="5218" ht="22.5" customHeight="1"/>
    <row r="5219" ht="22.5" customHeight="1"/>
    <row r="5220" ht="22.5" customHeight="1"/>
    <row r="5221" ht="22.5" customHeight="1"/>
    <row r="5222" ht="22.5" customHeight="1"/>
    <row r="5223" ht="22.5" customHeight="1"/>
    <row r="5224" ht="22.5" customHeight="1"/>
    <row r="5225" ht="22.5" customHeight="1"/>
    <row r="5226" ht="22.5" customHeight="1"/>
    <row r="5227" ht="22.5" customHeight="1"/>
    <row r="5228" ht="22.5" customHeight="1"/>
    <row r="5229" ht="22.5" customHeight="1"/>
    <row r="5230" ht="22.5" customHeight="1"/>
    <row r="5231" ht="22.5" customHeight="1"/>
    <row r="5232" ht="22.5" customHeight="1"/>
    <row r="5233" ht="22.5" customHeight="1"/>
    <row r="5234" ht="22.5" customHeight="1"/>
    <row r="5235" ht="22.5" customHeight="1"/>
    <row r="5236" ht="22.5" customHeight="1"/>
    <row r="5237" ht="22.5" customHeight="1"/>
    <row r="5238" ht="22.5" customHeight="1"/>
    <row r="5239" ht="22.5" customHeight="1"/>
    <row r="5240" ht="22.5" customHeight="1"/>
    <row r="5241" ht="22.5" customHeight="1"/>
    <row r="5242" ht="22.5" customHeight="1"/>
    <row r="5243" ht="22.5" customHeight="1"/>
    <row r="5244" ht="22.5" customHeight="1"/>
    <row r="5245" ht="22.5" customHeight="1"/>
    <row r="5246" ht="22.5" customHeight="1"/>
    <row r="5247" ht="22.5" customHeight="1"/>
    <row r="5248" ht="22.5" customHeight="1"/>
    <row r="5249" ht="22.5" customHeight="1"/>
    <row r="5250" ht="22.5" customHeight="1"/>
    <row r="5251" ht="22.5" customHeight="1"/>
    <row r="5252" ht="22.5" customHeight="1"/>
    <row r="5253" ht="22.5" customHeight="1"/>
    <row r="5254" ht="22.5" customHeight="1"/>
    <row r="5255" ht="22.5" customHeight="1"/>
    <row r="5256" ht="22.5" customHeight="1"/>
    <row r="5257" ht="22.5" customHeight="1"/>
    <row r="5258" ht="22.5" customHeight="1"/>
    <row r="5259" ht="22.5" customHeight="1"/>
    <row r="5260" ht="22.5" customHeight="1"/>
    <row r="5261" ht="22.5" customHeight="1"/>
    <row r="5262" ht="22.5" customHeight="1"/>
    <row r="5263" ht="22.5" customHeight="1"/>
    <row r="5264" ht="22.5" customHeight="1"/>
    <row r="5265" ht="22.5" customHeight="1"/>
    <row r="5266" ht="22.5" customHeight="1"/>
    <row r="5267" ht="22.5" customHeight="1"/>
    <row r="5268" ht="22.5" customHeight="1"/>
    <row r="5269" ht="22.5" customHeight="1"/>
    <row r="5270" ht="22.5" customHeight="1"/>
    <row r="5271" ht="22.5" customHeight="1"/>
    <row r="5272" ht="22.5" customHeight="1"/>
    <row r="5273" ht="22.5" customHeight="1"/>
    <row r="5274" ht="22.5" customHeight="1"/>
    <row r="5275" ht="22.5" customHeight="1"/>
    <row r="5276" ht="22.5" customHeight="1"/>
    <row r="5277" ht="22.5" customHeight="1"/>
    <row r="5278" ht="22.5" customHeight="1"/>
    <row r="5279" ht="22.5" customHeight="1"/>
    <row r="5280" ht="22.5" customHeight="1"/>
    <row r="5281" ht="22.5" customHeight="1"/>
    <row r="5282" ht="22.5" customHeight="1"/>
    <row r="5283" ht="22.5" customHeight="1"/>
    <row r="5284" ht="22.5" customHeight="1"/>
    <row r="5285" ht="22.5" customHeight="1"/>
    <row r="5286" ht="22.5" customHeight="1"/>
    <row r="5287" ht="22.5" customHeight="1"/>
    <row r="5288" ht="22.5" customHeight="1"/>
    <row r="5289" ht="22.5" customHeight="1"/>
    <row r="5290" ht="22.5" customHeight="1"/>
    <row r="5291" ht="22.5" customHeight="1"/>
    <row r="5292" ht="22.5" customHeight="1"/>
    <row r="5293" ht="22.5" customHeight="1"/>
    <row r="5294" ht="22.5" customHeight="1"/>
    <row r="5295" ht="22.5" customHeight="1"/>
    <row r="5296" ht="22.5" customHeight="1"/>
    <row r="5297" ht="22.5" customHeight="1"/>
    <row r="5298" ht="22.5" customHeight="1"/>
    <row r="5299" ht="22.5" customHeight="1"/>
    <row r="5300" ht="22.5" customHeight="1"/>
    <row r="5301" ht="22.5" customHeight="1"/>
    <row r="5302" ht="22.5" customHeight="1"/>
    <row r="5303" ht="22.5" customHeight="1"/>
    <row r="5304" ht="22.5" customHeight="1"/>
    <row r="5305" ht="22.5" customHeight="1"/>
    <row r="5306" ht="22.5" customHeight="1"/>
    <row r="5307" ht="22.5" customHeight="1"/>
    <row r="5308" ht="22.5" customHeight="1"/>
    <row r="5309" ht="22.5" customHeight="1"/>
    <row r="5310" ht="22.5" customHeight="1"/>
    <row r="5311" ht="22.5" customHeight="1"/>
    <row r="5312" ht="22.5" customHeight="1"/>
    <row r="5313" ht="22.5" customHeight="1"/>
    <row r="5314" ht="22.5" customHeight="1"/>
    <row r="5315" ht="22.5" customHeight="1"/>
    <row r="5316" ht="22.5" customHeight="1"/>
    <row r="5317" ht="22.5" customHeight="1"/>
    <row r="5318" ht="22.5" customHeight="1"/>
    <row r="5319" ht="22.5" customHeight="1"/>
    <row r="5320" ht="22.5" customHeight="1"/>
    <row r="5321" ht="22.5" customHeight="1"/>
    <row r="5322" ht="22.5" customHeight="1"/>
    <row r="5323" ht="22.5" customHeight="1"/>
    <row r="5324" ht="22.5" customHeight="1"/>
    <row r="5325" ht="22.5" customHeight="1"/>
    <row r="5326" ht="22.5" customHeight="1"/>
    <row r="5327" ht="22.5" customHeight="1"/>
    <row r="5328" ht="22.5" customHeight="1"/>
    <row r="5329" ht="22.5" customHeight="1"/>
    <row r="5330" ht="22.5" customHeight="1"/>
    <row r="5331" ht="22.5" customHeight="1"/>
    <row r="5332" ht="22.5" customHeight="1"/>
    <row r="5333" ht="22.5" customHeight="1"/>
    <row r="5334" ht="22.5" customHeight="1"/>
    <row r="5335" ht="22.5" customHeight="1"/>
    <row r="5336" ht="22.5" customHeight="1"/>
    <row r="5337" ht="22.5" customHeight="1"/>
    <row r="5338" ht="22.5" customHeight="1"/>
    <row r="5339" ht="22.5" customHeight="1"/>
    <row r="5340" ht="22.5" customHeight="1"/>
    <row r="5341" ht="22.5" customHeight="1"/>
    <row r="5342" ht="22.5" customHeight="1"/>
    <row r="5343" ht="22.5" customHeight="1"/>
    <row r="5344" ht="22.5" customHeight="1"/>
    <row r="5345" ht="22.5" customHeight="1"/>
    <row r="5346" ht="22.5" customHeight="1"/>
    <row r="5347" ht="22.5" customHeight="1"/>
    <row r="5348" ht="22.5" customHeight="1"/>
    <row r="5349" ht="22.5" customHeight="1"/>
    <row r="5350" ht="22.5" customHeight="1"/>
    <row r="5351" ht="22.5" customHeight="1"/>
    <row r="5352" ht="22.5" customHeight="1"/>
    <row r="5353" ht="22.5" customHeight="1"/>
    <row r="5354" ht="22.5" customHeight="1"/>
    <row r="5355" ht="22.5" customHeight="1"/>
    <row r="5356" ht="22.5" customHeight="1"/>
    <row r="5357" ht="22.5" customHeight="1"/>
    <row r="5358" ht="22.5" customHeight="1"/>
    <row r="5359" ht="22.5" customHeight="1"/>
    <row r="5360" ht="22.5" customHeight="1"/>
    <row r="5361" ht="22.5" customHeight="1"/>
    <row r="5362" ht="22.5" customHeight="1"/>
    <row r="5363" ht="22.5" customHeight="1"/>
    <row r="5364" ht="22.5" customHeight="1"/>
    <row r="5365" ht="22.5" customHeight="1"/>
    <row r="5366" ht="22.5" customHeight="1"/>
    <row r="5367" ht="22.5" customHeight="1"/>
    <row r="5368" ht="22.5" customHeight="1"/>
    <row r="5369" ht="22.5" customHeight="1"/>
    <row r="5370" ht="22.5" customHeight="1"/>
    <row r="5371" ht="22.5" customHeight="1"/>
    <row r="5372" ht="22.5" customHeight="1"/>
    <row r="5373" ht="22.5" customHeight="1"/>
    <row r="5374" ht="22.5" customHeight="1"/>
    <row r="5375" ht="22.5" customHeight="1"/>
    <row r="5376" ht="22.5" customHeight="1"/>
    <row r="5377" ht="22.5" customHeight="1"/>
    <row r="5378" ht="22.5" customHeight="1"/>
    <row r="5379" ht="22.5" customHeight="1"/>
    <row r="5380" ht="22.5" customHeight="1"/>
    <row r="5381" ht="22.5" customHeight="1"/>
    <row r="5382" ht="22.5" customHeight="1"/>
    <row r="5383" ht="22.5" customHeight="1"/>
    <row r="5384" ht="22.5" customHeight="1"/>
    <row r="5385" ht="22.5" customHeight="1"/>
    <row r="5386" ht="22.5" customHeight="1"/>
    <row r="5387" ht="22.5" customHeight="1"/>
    <row r="5388" ht="22.5" customHeight="1"/>
    <row r="5389" ht="22.5" customHeight="1"/>
    <row r="5390" ht="22.5" customHeight="1"/>
    <row r="5391" ht="22.5" customHeight="1"/>
    <row r="5392" ht="22.5" customHeight="1"/>
    <row r="5393" ht="22.5" customHeight="1"/>
    <row r="5394" ht="22.5" customHeight="1"/>
    <row r="5395" ht="22.5" customHeight="1"/>
    <row r="5396" ht="22.5" customHeight="1"/>
    <row r="5397" ht="22.5" customHeight="1"/>
    <row r="5398" ht="22.5" customHeight="1"/>
    <row r="5399" ht="22.5" customHeight="1"/>
    <row r="5400" ht="22.5" customHeight="1"/>
    <row r="5401" ht="22.5" customHeight="1"/>
    <row r="5402" ht="22.5" customHeight="1"/>
    <row r="5403" ht="22.5" customHeight="1"/>
    <row r="5404" ht="22.5" customHeight="1"/>
    <row r="5405" ht="22.5" customHeight="1"/>
    <row r="5406" ht="22.5" customHeight="1"/>
    <row r="5407" ht="22.5" customHeight="1"/>
    <row r="5408" ht="22.5" customHeight="1"/>
    <row r="5409" ht="22.5" customHeight="1"/>
    <row r="5410" ht="22.5" customHeight="1"/>
    <row r="5411" ht="22.5" customHeight="1"/>
    <row r="5412" ht="22.5" customHeight="1"/>
    <row r="5413" ht="22.5" customHeight="1"/>
    <row r="5414" ht="22.5" customHeight="1"/>
    <row r="5415" ht="22.5" customHeight="1"/>
    <row r="5416" ht="22.5" customHeight="1"/>
    <row r="5417" ht="22.5" customHeight="1"/>
    <row r="5418" ht="22.5" customHeight="1"/>
    <row r="5419" ht="22.5" customHeight="1"/>
    <row r="5420" ht="22.5" customHeight="1"/>
    <row r="5421" ht="22.5" customHeight="1"/>
    <row r="5422" ht="22.5" customHeight="1"/>
    <row r="5423" ht="22.5" customHeight="1"/>
    <row r="5424" ht="22.5" customHeight="1"/>
    <row r="5425" ht="22.5" customHeight="1"/>
    <row r="5426" ht="22.5" customHeight="1"/>
    <row r="5427" ht="22.5" customHeight="1"/>
    <row r="5428" ht="22.5" customHeight="1"/>
    <row r="5429" ht="22.5" customHeight="1"/>
    <row r="5430" ht="22.5" customHeight="1"/>
    <row r="5431" ht="22.5" customHeight="1"/>
    <row r="5432" ht="22.5" customHeight="1"/>
    <row r="5433" ht="22.5" customHeight="1"/>
    <row r="5434" ht="22.5" customHeight="1"/>
    <row r="5435" ht="22.5" customHeight="1"/>
    <row r="5436" ht="22.5" customHeight="1"/>
    <row r="5437" ht="22.5" customHeight="1"/>
    <row r="5438" ht="22.5" customHeight="1"/>
    <row r="5439" ht="22.5" customHeight="1"/>
    <row r="5440" ht="22.5" customHeight="1"/>
    <row r="5441" ht="22.5" customHeight="1"/>
    <row r="5442" ht="22.5" customHeight="1"/>
    <row r="5443" ht="22.5" customHeight="1"/>
    <row r="5444" ht="22.5" customHeight="1"/>
    <row r="5445" ht="22.5" customHeight="1"/>
    <row r="5446" ht="22.5" customHeight="1"/>
    <row r="5447" ht="22.5" customHeight="1"/>
    <row r="5448" ht="22.5" customHeight="1"/>
    <row r="5449" ht="22.5" customHeight="1"/>
    <row r="5450" ht="22.5" customHeight="1"/>
    <row r="5451" ht="22.5" customHeight="1"/>
    <row r="5452" ht="22.5" customHeight="1"/>
    <row r="5453" ht="22.5" customHeight="1"/>
    <row r="5454" ht="22.5" customHeight="1"/>
    <row r="5455" ht="22.5" customHeight="1"/>
    <row r="5456" ht="22.5" customHeight="1"/>
    <row r="5457" ht="22.5" customHeight="1"/>
    <row r="5458" ht="22.5" customHeight="1"/>
    <row r="5459" ht="22.5" customHeight="1"/>
    <row r="5460" ht="22.5" customHeight="1"/>
    <row r="5461" ht="22.5" customHeight="1"/>
    <row r="5462" ht="22.5" customHeight="1"/>
    <row r="5463" ht="22.5" customHeight="1"/>
    <row r="5464" ht="22.5" customHeight="1"/>
    <row r="5465" ht="22.5" customHeight="1"/>
    <row r="5466" ht="22.5" customHeight="1"/>
    <row r="5467" ht="22.5" customHeight="1"/>
    <row r="5468" ht="22.5" customHeight="1"/>
    <row r="5469" ht="22.5" customHeight="1"/>
    <row r="5470" ht="22.5" customHeight="1"/>
    <row r="5471" ht="22.5" customHeight="1"/>
    <row r="5472" ht="22.5" customHeight="1"/>
    <row r="5473" ht="22.5" customHeight="1"/>
    <row r="5474" ht="22.5" customHeight="1"/>
    <row r="5475" ht="22.5" customHeight="1"/>
    <row r="5476" ht="22.5" customHeight="1"/>
    <row r="5477" ht="22.5" customHeight="1"/>
    <row r="5478" ht="22.5" customHeight="1"/>
    <row r="5479" ht="22.5" customHeight="1"/>
    <row r="5480" ht="22.5" customHeight="1"/>
    <row r="5481" ht="22.5" customHeight="1"/>
    <row r="5482" ht="22.5" customHeight="1"/>
    <row r="5483" ht="22.5" customHeight="1"/>
    <row r="5484" ht="22.5" customHeight="1"/>
    <row r="5485" ht="22.5" customHeight="1"/>
    <row r="5486" ht="22.5" customHeight="1"/>
    <row r="5487" ht="22.5" customHeight="1"/>
    <row r="5488" ht="22.5" customHeight="1"/>
    <row r="5489" ht="22.5" customHeight="1"/>
    <row r="5490" ht="22.5" customHeight="1"/>
    <row r="5491" ht="22.5" customHeight="1"/>
    <row r="5492" ht="22.5" customHeight="1"/>
    <row r="5493" ht="22.5" customHeight="1"/>
    <row r="5494" ht="22.5" customHeight="1"/>
    <row r="5495" ht="22.5" customHeight="1"/>
    <row r="5496" ht="22.5" customHeight="1"/>
    <row r="5497" ht="22.5" customHeight="1"/>
    <row r="5498" ht="22.5" customHeight="1"/>
    <row r="5499" ht="22.5" customHeight="1"/>
    <row r="5500" ht="22.5" customHeight="1"/>
    <row r="5501" ht="22.5" customHeight="1"/>
    <row r="5502" ht="22.5" customHeight="1"/>
    <row r="5503" ht="22.5" customHeight="1"/>
    <row r="5504" ht="22.5" customHeight="1"/>
    <row r="5505" ht="22.5" customHeight="1"/>
    <row r="5506" ht="22.5" customHeight="1"/>
    <row r="5507" ht="22.5" customHeight="1"/>
    <row r="5508" ht="22.5" customHeight="1"/>
    <row r="5509" ht="22.5" customHeight="1"/>
    <row r="5510" ht="22.5" customHeight="1"/>
    <row r="5511" ht="22.5" customHeight="1"/>
    <row r="5512" ht="22.5" customHeight="1"/>
    <row r="5513" ht="22.5" customHeight="1"/>
    <row r="5514" ht="22.5" customHeight="1"/>
    <row r="5515" ht="22.5" customHeight="1"/>
    <row r="5516" ht="22.5" customHeight="1"/>
    <row r="5517" ht="22.5" customHeight="1"/>
    <row r="5518" ht="22.5" customHeight="1"/>
    <row r="5519" ht="22.5" customHeight="1"/>
    <row r="5520" ht="22.5" customHeight="1"/>
    <row r="5521" ht="22.5" customHeight="1"/>
    <row r="5522" ht="22.5" customHeight="1"/>
    <row r="5523" ht="22.5" customHeight="1"/>
    <row r="5524" ht="22.5" customHeight="1"/>
    <row r="5525" ht="22.5" customHeight="1"/>
    <row r="5526" ht="22.5" customHeight="1"/>
    <row r="5527" ht="22.5" customHeight="1"/>
    <row r="5528" ht="22.5" customHeight="1"/>
    <row r="5529" ht="22.5" customHeight="1"/>
    <row r="5530" ht="22.5" customHeight="1"/>
    <row r="5531" ht="22.5" customHeight="1"/>
    <row r="5532" ht="22.5" customHeight="1"/>
    <row r="5533" ht="22.5" customHeight="1"/>
    <row r="5534" ht="22.5" customHeight="1"/>
    <row r="5535" ht="22.5" customHeight="1"/>
    <row r="5536" ht="22.5" customHeight="1"/>
    <row r="5537" ht="22.5" customHeight="1"/>
    <row r="5538" ht="22.5" customHeight="1"/>
    <row r="5539" ht="22.5" customHeight="1"/>
    <row r="5540" ht="22.5" customHeight="1"/>
    <row r="5541" ht="22.5" customHeight="1"/>
    <row r="5542" ht="22.5" customHeight="1"/>
    <row r="5543" ht="22.5" customHeight="1"/>
    <row r="5544" ht="22.5" customHeight="1"/>
    <row r="5545" ht="22.5" customHeight="1"/>
    <row r="5546" ht="22.5" customHeight="1"/>
    <row r="5547" ht="22.5" customHeight="1"/>
    <row r="5548" ht="22.5" customHeight="1"/>
    <row r="5549" ht="22.5" customHeight="1"/>
    <row r="5550" ht="22.5" customHeight="1"/>
    <row r="5551" ht="22.5" customHeight="1"/>
    <row r="5552" ht="22.5" customHeight="1"/>
    <row r="5553" ht="22.5" customHeight="1"/>
    <row r="5554" ht="22.5" customHeight="1"/>
    <row r="5555" ht="22.5" customHeight="1"/>
    <row r="5556" ht="22.5" customHeight="1"/>
    <row r="5557" ht="22.5" customHeight="1"/>
    <row r="5558" ht="22.5" customHeight="1"/>
    <row r="5559" ht="22.5" customHeight="1"/>
    <row r="5560" ht="22.5" customHeight="1"/>
    <row r="5561" ht="22.5" customHeight="1"/>
    <row r="5562" ht="22.5" customHeight="1"/>
    <row r="5563" ht="22.5" customHeight="1"/>
    <row r="5564" ht="22.5" customHeight="1"/>
    <row r="5565" ht="22.5" customHeight="1"/>
    <row r="5566" ht="22.5" customHeight="1"/>
    <row r="5567" ht="22.5" customHeight="1"/>
    <row r="5568" ht="22.5" customHeight="1"/>
    <row r="5569" ht="22.5" customHeight="1"/>
    <row r="5570" ht="22.5" customHeight="1"/>
    <row r="5571" ht="22.5" customHeight="1"/>
    <row r="5572" ht="22.5" customHeight="1"/>
    <row r="5573" ht="22.5" customHeight="1"/>
    <row r="5574" ht="22.5" customHeight="1"/>
    <row r="5575" ht="22.5" customHeight="1"/>
    <row r="5576" ht="22.5" customHeight="1"/>
    <row r="5577" ht="22.5" customHeight="1"/>
    <row r="5578" ht="22.5" customHeight="1"/>
    <row r="5579" ht="22.5" customHeight="1"/>
    <row r="5580" ht="22.5" customHeight="1"/>
    <row r="5581" ht="22.5" customHeight="1"/>
    <row r="5582" ht="22.5" customHeight="1"/>
    <row r="5583" ht="22.5" customHeight="1"/>
    <row r="5584" ht="22.5" customHeight="1"/>
    <row r="5585" ht="22.5" customHeight="1"/>
    <row r="5586" ht="22.5" customHeight="1"/>
    <row r="5587" ht="22.5" customHeight="1"/>
    <row r="5588" ht="22.5" customHeight="1"/>
    <row r="5589" ht="22.5" customHeight="1"/>
    <row r="5590" ht="22.5" customHeight="1"/>
    <row r="5591" ht="22.5" customHeight="1"/>
    <row r="5592" ht="22.5" customHeight="1"/>
    <row r="5593" ht="22.5" customHeight="1"/>
    <row r="5594" ht="22.5" customHeight="1"/>
    <row r="5595" ht="22.5" customHeight="1"/>
    <row r="5596" ht="22.5" customHeight="1"/>
    <row r="5597" ht="22.5" customHeight="1"/>
    <row r="5598" ht="22.5" customHeight="1"/>
    <row r="5599" ht="22.5" customHeight="1"/>
    <row r="5600" ht="22.5" customHeight="1"/>
    <row r="5601" ht="22.5" customHeight="1"/>
    <row r="5602" ht="22.5" customHeight="1"/>
    <row r="5603" ht="22.5" customHeight="1"/>
    <row r="5604" ht="22.5" customHeight="1"/>
    <row r="5605" ht="22.5" customHeight="1"/>
    <row r="5606" ht="22.5" customHeight="1"/>
    <row r="5607" ht="22.5" customHeight="1"/>
    <row r="5608" ht="22.5" customHeight="1"/>
    <row r="5609" ht="22.5" customHeight="1"/>
    <row r="5610" ht="22.5" customHeight="1"/>
    <row r="5611" ht="22.5" customHeight="1"/>
    <row r="5612" ht="22.5" customHeight="1"/>
    <row r="5613" ht="22.5" customHeight="1"/>
    <row r="5614" ht="22.5" customHeight="1"/>
    <row r="5615" ht="22.5" customHeight="1"/>
    <row r="5616" ht="22.5" customHeight="1"/>
    <row r="5617" ht="22.5" customHeight="1"/>
    <row r="5618" ht="22.5" customHeight="1"/>
    <row r="5619" ht="22.5" customHeight="1"/>
    <row r="5620" ht="22.5" customHeight="1"/>
    <row r="5621" ht="22.5" customHeight="1"/>
    <row r="5622" ht="22.5" customHeight="1"/>
    <row r="5623" ht="22.5" customHeight="1"/>
    <row r="5624" ht="22.5" customHeight="1"/>
    <row r="5625" ht="22.5" customHeight="1"/>
    <row r="5626" ht="22.5" customHeight="1"/>
    <row r="5627" ht="22.5" customHeight="1"/>
    <row r="5628" ht="22.5" customHeight="1"/>
    <row r="5629" ht="22.5" customHeight="1"/>
    <row r="5630" ht="22.5" customHeight="1"/>
    <row r="5631" ht="22.5" customHeight="1"/>
    <row r="5632" ht="22.5" customHeight="1"/>
    <row r="5633" ht="22.5" customHeight="1"/>
    <row r="5634" ht="22.5" customHeight="1"/>
    <row r="5635" ht="22.5" customHeight="1"/>
    <row r="5636" ht="22.5" customHeight="1"/>
    <row r="5637" ht="22.5" customHeight="1"/>
    <row r="5638" ht="22.5" customHeight="1"/>
    <row r="5639" ht="22.5" customHeight="1"/>
    <row r="5640" ht="22.5" customHeight="1"/>
    <row r="5641" ht="22.5" customHeight="1"/>
    <row r="5642" ht="22.5" customHeight="1"/>
    <row r="5643" ht="22.5" customHeight="1"/>
    <row r="5644" ht="22.5" customHeight="1"/>
    <row r="5645" ht="22.5" customHeight="1"/>
    <row r="5646" ht="22.5" customHeight="1"/>
    <row r="5647" ht="22.5" customHeight="1"/>
    <row r="5648" ht="22.5" customHeight="1"/>
    <row r="5649" ht="22.5" customHeight="1"/>
    <row r="5650" ht="22.5" customHeight="1"/>
    <row r="5651" ht="22.5" customHeight="1"/>
    <row r="5652" ht="22.5" customHeight="1"/>
    <row r="5653" ht="22.5" customHeight="1"/>
    <row r="5654" ht="22.5" customHeight="1"/>
    <row r="5655" ht="22.5" customHeight="1"/>
    <row r="5656" ht="22.5" customHeight="1"/>
    <row r="5657" ht="22.5" customHeight="1"/>
    <row r="5658" ht="22.5" customHeight="1"/>
    <row r="5659" ht="22.5" customHeight="1"/>
    <row r="5660" ht="22.5" customHeight="1"/>
    <row r="5661" ht="22.5" customHeight="1"/>
    <row r="5662" ht="22.5" customHeight="1"/>
    <row r="5663" ht="22.5" customHeight="1"/>
    <row r="5664" ht="22.5" customHeight="1"/>
    <row r="5665" ht="22.5" customHeight="1"/>
    <row r="5666" ht="22.5" customHeight="1"/>
    <row r="5667" ht="22.5" customHeight="1"/>
    <row r="5668" ht="22.5" customHeight="1"/>
    <row r="5669" ht="22.5" customHeight="1"/>
    <row r="5670" ht="22.5" customHeight="1"/>
    <row r="5671" ht="22.5" customHeight="1"/>
    <row r="5672" ht="22.5" customHeight="1"/>
    <row r="5673" ht="22.5" customHeight="1"/>
    <row r="5674" ht="22.5" customHeight="1"/>
    <row r="5675" ht="22.5" customHeight="1"/>
    <row r="5676" ht="22.5" customHeight="1"/>
    <row r="5677" ht="22.5" customHeight="1"/>
    <row r="5678" ht="22.5" customHeight="1"/>
    <row r="5679" ht="22.5" customHeight="1"/>
    <row r="5680" ht="22.5" customHeight="1"/>
    <row r="5681" ht="22.5" customHeight="1"/>
    <row r="5682" ht="22.5" customHeight="1"/>
    <row r="5683" ht="22.5" customHeight="1"/>
    <row r="5684" ht="22.5" customHeight="1"/>
    <row r="5685" ht="22.5" customHeight="1"/>
    <row r="5686" ht="22.5" customHeight="1"/>
    <row r="5687" ht="22.5" customHeight="1"/>
    <row r="5688" ht="22.5" customHeight="1"/>
    <row r="5689" ht="22.5" customHeight="1"/>
    <row r="5690" ht="22.5" customHeight="1"/>
    <row r="5691" ht="22.5" customHeight="1"/>
    <row r="5692" ht="22.5" customHeight="1"/>
    <row r="5693" ht="22.5" customHeight="1"/>
    <row r="5694" ht="22.5" customHeight="1"/>
    <row r="5695" ht="22.5" customHeight="1"/>
    <row r="5696" ht="22.5" customHeight="1"/>
    <row r="5697" ht="22.5" customHeight="1"/>
    <row r="5698" ht="22.5" customHeight="1"/>
    <row r="5699" ht="22.5" customHeight="1"/>
    <row r="5700" ht="22.5" customHeight="1"/>
    <row r="5701" ht="22.5" customHeight="1"/>
    <row r="5702" ht="22.5" customHeight="1"/>
    <row r="5703" ht="22.5" customHeight="1"/>
    <row r="5704" ht="22.5" customHeight="1"/>
    <row r="5705" ht="22.5" customHeight="1"/>
    <row r="5706" ht="22.5" customHeight="1"/>
    <row r="5707" ht="22.5" customHeight="1"/>
    <row r="5708" ht="22.5" customHeight="1"/>
    <row r="5709" ht="22.5" customHeight="1"/>
    <row r="5710" ht="22.5" customHeight="1"/>
    <row r="5711" ht="22.5" customHeight="1"/>
    <row r="5712" ht="22.5" customHeight="1"/>
    <row r="5713" ht="22.5" customHeight="1"/>
    <row r="5714" ht="22.5" customHeight="1"/>
    <row r="5715" ht="22.5" customHeight="1"/>
    <row r="5716" ht="22.5" customHeight="1"/>
    <row r="5717" ht="22.5" customHeight="1"/>
    <row r="5718" ht="22.5" customHeight="1"/>
    <row r="5719" ht="22.5" customHeight="1"/>
    <row r="5720" ht="22.5" customHeight="1"/>
    <row r="5721" ht="22.5" customHeight="1"/>
    <row r="5722" ht="22.5" customHeight="1"/>
    <row r="5723" ht="22.5" customHeight="1"/>
    <row r="5724" ht="22.5" customHeight="1"/>
    <row r="5725" ht="22.5" customHeight="1"/>
    <row r="5726" ht="22.5" customHeight="1"/>
    <row r="5727" ht="22.5" customHeight="1"/>
    <row r="5728" ht="22.5" customHeight="1"/>
    <row r="5729" ht="22.5" customHeight="1"/>
    <row r="5730" ht="22.5" customHeight="1"/>
    <row r="5731" ht="22.5" customHeight="1"/>
    <row r="5732" ht="22.5" customHeight="1"/>
    <row r="5733" ht="22.5" customHeight="1"/>
    <row r="5734" ht="22.5" customHeight="1"/>
    <row r="5735" ht="22.5" customHeight="1"/>
    <row r="5736" ht="22.5" customHeight="1"/>
    <row r="5737" ht="22.5" customHeight="1"/>
    <row r="5738" ht="22.5" customHeight="1"/>
    <row r="5739" ht="22.5" customHeight="1"/>
    <row r="5740" ht="22.5" customHeight="1"/>
    <row r="5741" ht="22.5" customHeight="1"/>
    <row r="5742" ht="22.5" customHeight="1"/>
    <row r="5743" ht="22.5" customHeight="1"/>
    <row r="5744" ht="22.5" customHeight="1"/>
    <row r="5745" ht="22.5" customHeight="1"/>
    <row r="5746" ht="22.5" customHeight="1"/>
    <row r="5747" ht="22.5" customHeight="1"/>
    <row r="5748" ht="22.5" customHeight="1"/>
    <row r="5749" ht="22.5" customHeight="1"/>
    <row r="5750" ht="22.5" customHeight="1"/>
    <row r="5751" ht="22.5" customHeight="1"/>
    <row r="5752" ht="22.5" customHeight="1"/>
    <row r="5753" ht="22.5" customHeight="1"/>
    <row r="5754" ht="22.5" customHeight="1"/>
    <row r="5755" ht="22.5" customHeight="1"/>
    <row r="5756" ht="22.5" customHeight="1"/>
    <row r="5757" ht="22.5" customHeight="1"/>
    <row r="5758" ht="22.5" customHeight="1"/>
    <row r="5759" ht="22.5" customHeight="1"/>
    <row r="5760" ht="22.5" customHeight="1"/>
    <row r="5761" ht="22.5" customHeight="1"/>
    <row r="5762" ht="22.5" customHeight="1"/>
    <row r="5763" ht="22.5" customHeight="1"/>
    <row r="5764" ht="22.5" customHeight="1"/>
    <row r="5765" ht="22.5" customHeight="1"/>
    <row r="5766" ht="22.5" customHeight="1"/>
    <row r="5767" ht="22.5" customHeight="1"/>
    <row r="5768" ht="22.5" customHeight="1"/>
    <row r="5769" ht="22.5" customHeight="1"/>
    <row r="5770" ht="22.5" customHeight="1"/>
    <row r="5771" ht="22.5" customHeight="1"/>
    <row r="5772" ht="22.5" customHeight="1"/>
    <row r="5773" ht="22.5" customHeight="1"/>
    <row r="5774" ht="22.5" customHeight="1"/>
    <row r="5775" ht="22.5" customHeight="1"/>
    <row r="5776" ht="22.5" customHeight="1"/>
    <row r="5777" ht="22.5" customHeight="1"/>
    <row r="5778" ht="22.5" customHeight="1"/>
    <row r="5779" ht="22.5" customHeight="1"/>
    <row r="5780" ht="22.5" customHeight="1"/>
    <row r="5781" ht="22.5" customHeight="1"/>
    <row r="5782" ht="22.5" customHeight="1"/>
    <row r="5783" ht="22.5" customHeight="1"/>
    <row r="5784" ht="22.5" customHeight="1"/>
    <row r="5785" ht="22.5" customHeight="1"/>
    <row r="5786" ht="22.5" customHeight="1"/>
    <row r="5787" ht="22.5" customHeight="1"/>
    <row r="5788" ht="22.5" customHeight="1"/>
    <row r="5789" ht="22.5" customHeight="1"/>
    <row r="5790" ht="22.5" customHeight="1"/>
    <row r="5791" ht="22.5" customHeight="1"/>
    <row r="5792" ht="22.5" customHeight="1"/>
    <row r="5793" ht="22.5" customHeight="1"/>
    <row r="5794" ht="22.5" customHeight="1"/>
    <row r="5795" ht="22.5" customHeight="1"/>
    <row r="5796" ht="22.5" customHeight="1"/>
    <row r="5797" ht="22.5" customHeight="1"/>
    <row r="5798" ht="22.5" customHeight="1"/>
    <row r="5799" ht="22.5" customHeight="1"/>
    <row r="5800" ht="22.5" customHeight="1"/>
    <row r="5801" ht="22.5" customHeight="1"/>
    <row r="5802" ht="22.5" customHeight="1"/>
    <row r="5803" ht="22.5" customHeight="1"/>
    <row r="5804" ht="22.5" customHeight="1"/>
    <row r="5805" ht="22.5" customHeight="1"/>
    <row r="5806" ht="22.5" customHeight="1"/>
    <row r="5807" ht="22.5" customHeight="1"/>
    <row r="5808" ht="22.5" customHeight="1"/>
    <row r="5809" ht="22.5" customHeight="1"/>
    <row r="5810" ht="22.5" customHeight="1"/>
    <row r="5811" ht="22.5" customHeight="1"/>
    <row r="5812" ht="22.5" customHeight="1"/>
    <row r="5813" ht="22.5" customHeight="1"/>
    <row r="5814" ht="22.5" customHeight="1"/>
    <row r="5815" ht="22.5" customHeight="1"/>
    <row r="5816" ht="22.5" customHeight="1"/>
    <row r="5817" ht="22.5" customHeight="1"/>
    <row r="5818" ht="22.5" customHeight="1"/>
    <row r="5819" ht="22.5" customHeight="1"/>
    <row r="5820" ht="22.5" customHeight="1"/>
    <row r="5821" ht="22.5" customHeight="1"/>
    <row r="5822" ht="22.5" customHeight="1"/>
    <row r="5823" ht="22.5" customHeight="1"/>
    <row r="5824" ht="22.5" customHeight="1"/>
    <row r="5825" ht="22.5" customHeight="1"/>
    <row r="5826" ht="22.5" customHeight="1"/>
    <row r="5827" ht="22.5" customHeight="1"/>
    <row r="5828" ht="22.5" customHeight="1"/>
    <row r="5829" ht="22.5" customHeight="1"/>
    <row r="5830" ht="22.5" customHeight="1"/>
    <row r="5831" ht="22.5" customHeight="1"/>
    <row r="5832" ht="22.5" customHeight="1"/>
    <row r="5833" ht="22.5" customHeight="1"/>
    <row r="5834" ht="22.5" customHeight="1"/>
    <row r="5835" ht="22.5" customHeight="1"/>
    <row r="5836" ht="22.5" customHeight="1"/>
    <row r="5837" ht="22.5" customHeight="1"/>
    <row r="5838" ht="22.5" customHeight="1"/>
    <row r="5839" ht="22.5" customHeight="1"/>
    <row r="5840" ht="22.5" customHeight="1"/>
    <row r="5841" ht="22.5" customHeight="1"/>
    <row r="5842" ht="22.5" customHeight="1"/>
    <row r="5843" ht="22.5" customHeight="1"/>
    <row r="5844" ht="22.5" customHeight="1"/>
    <row r="5845" ht="22.5" customHeight="1"/>
    <row r="5846" ht="22.5" customHeight="1"/>
    <row r="5847" ht="22.5" customHeight="1"/>
    <row r="5848" ht="22.5" customHeight="1"/>
    <row r="5849" ht="22.5" customHeight="1"/>
    <row r="5850" ht="22.5" customHeight="1"/>
    <row r="5851" ht="22.5" customHeight="1"/>
    <row r="5852" ht="22.5" customHeight="1"/>
    <row r="5853" ht="22.5" customHeight="1"/>
    <row r="5854" ht="22.5" customHeight="1"/>
    <row r="5855" ht="22.5" customHeight="1"/>
    <row r="5856" ht="22.5" customHeight="1"/>
    <row r="5857" ht="22.5" customHeight="1"/>
    <row r="5858" ht="22.5" customHeight="1"/>
    <row r="5859" ht="22.5" customHeight="1"/>
    <row r="5860" ht="22.5" customHeight="1"/>
    <row r="5861" ht="22.5" customHeight="1"/>
    <row r="5862" ht="22.5" customHeight="1"/>
    <row r="5863" ht="22.5" customHeight="1"/>
    <row r="5864" ht="22.5" customHeight="1"/>
    <row r="5865" ht="22.5" customHeight="1"/>
    <row r="5866" ht="22.5" customHeight="1"/>
    <row r="5867" ht="22.5" customHeight="1"/>
    <row r="5868" ht="22.5" customHeight="1"/>
    <row r="5869" ht="22.5" customHeight="1"/>
    <row r="5870" ht="22.5" customHeight="1"/>
    <row r="5871" ht="22.5" customHeight="1"/>
    <row r="5872" ht="22.5" customHeight="1"/>
    <row r="5873" ht="22.5" customHeight="1"/>
    <row r="5874" ht="22.5" customHeight="1"/>
    <row r="5875" ht="22.5" customHeight="1"/>
    <row r="5876" ht="22.5" customHeight="1"/>
    <row r="5877" ht="22.5" customHeight="1"/>
    <row r="5878" ht="22.5" customHeight="1"/>
    <row r="5879" ht="22.5" customHeight="1"/>
    <row r="5880" ht="22.5" customHeight="1"/>
    <row r="5881" ht="22.5" customHeight="1"/>
    <row r="5882" ht="22.5" customHeight="1"/>
    <row r="5883" ht="22.5" customHeight="1"/>
    <row r="5884" ht="22.5" customHeight="1"/>
    <row r="5885" ht="22.5" customHeight="1"/>
    <row r="5886" ht="22.5" customHeight="1"/>
    <row r="5887" ht="22.5" customHeight="1"/>
    <row r="5888" ht="22.5" customHeight="1"/>
    <row r="5889" ht="22.5" customHeight="1"/>
    <row r="5890" ht="22.5" customHeight="1"/>
    <row r="5891" ht="22.5" customHeight="1"/>
    <row r="5892" ht="22.5" customHeight="1"/>
    <row r="5893" ht="22.5" customHeight="1"/>
    <row r="5894" ht="22.5" customHeight="1"/>
    <row r="5895" ht="22.5" customHeight="1"/>
    <row r="5896" ht="22.5" customHeight="1"/>
    <row r="5897" ht="22.5" customHeight="1"/>
    <row r="5898" ht="22.5" customHeight="1"/>
    <row r="5899" ht="22.5" customHeight="1"/>
    <row r="5900" ht="22.5" customHeight="1"/>
    <row r="5901" ht="22.5" customHeight="1"/>
    <row r="5902" ht="22.5" customHeight="1"/>
    <row r="5903" ht="22.5" customHeight="1"/>
    <row r="5904" ht="22.5" customHeight="1"/>
    <row r="5905" ht="22.5" customHeight="1"/>
    <row r="5906" ht="22.5" customHeight="1"/>
    <row r="5907" ht="22.5" customHeight="1"/>
    <row r="5908" ht="22.5" customHeight="1"/>
    <row r="5909" ht="22.5" customHeight="1"/>
    <row r="5910" ht="22.5" customHeight="1"/>
    <row r="5911" ht="22.5" customHeight="1"/>
    <row r="5912" ht="22.5" customHeight="1"/>
    <row r="5913" ht="22.5" customHeight="1"/>
    <row r="5914" ht="22.5" customHeight="1"/>
    <row r="5915" ht="22.5" customHeight="1"/>
    <row r="5916" ht="22.5" customHeight="1"/>
    <row r="5917" ht="22.5" customHeight="1"/>
    <row r="5918" ht="22.5" customHeight="1"/>
    <row r="5919" ht="22.5" customHeight="1"/>
    <row r="5920" ht="22.5" customHeight="1"/>
    <row r="5921" ht="22.5" customHeight="1"/>
    <row r="5922" ht="22.5" customHeight="1"/>
    <row r="5923" ht="22.5" customHeight="1"/>
    <row r="5924" ht="22.5" customHeight="1"/>
    <row r="5925" ht="22.5" customHeight="1"/>
    <row r="5926" ht="22.5" customHeight="1"/>
    <row r="5927" ht="22.5" customHeight="1"/>
    <row r="5928" ht="22.5" customHeight="1"/>
    <row r="5929" ht="22.5" customHeight="1"/>
    <row r="5930" ht="22.5" customHeight="1"/>
    <row r="5931" ht="22.5" customHeight="1"/>
    <row r="5932" ht="22.5" customHeight="1"/>
    <row r="5933" ht="22.5" customHeight="1"/>
    <row r="5934" ht="22.5" customHeight="1"/>
    <row r="5935" ht="22.5" customHeight="1"/>
    <row r="5936" ht="22.5" customHeight="1"/>
    <row r="5937" ht="22.5" customHeight="1"/>
    <row r="5938" ht="22.5" customHeight="1"/>
    <row r="5939" ht="22.5" customHeight="1"/>
    <row r="5940" ht="22.5" customHeight="1"/>
    <row r="5941" ht="22.5" customHeight="1"/>
    <row r="5942" ht="22.5" customHeight="1"/>
    <row r="5943" ht="22.5" customHeight="1"/>
    <row r="5944" ht="22.5" customHeight="1"/>
    <row r="5945" ht="22.5" customHeight="1"/>
    <row r="5946" ht="22.5" customHeight="1"/>
    <row r="5947" ht="22.5" customHeight="1"/>
    <row r="5948" ht="22.5" customHeight="1"/>
    <row r="5949" ht="22.5" customHeight="1"/>
    <row r="5950" ht="22.5" customHeight="1"/>
    <row r="5951" ht="22.5" customHeight="1"/>
    <row r="5952" ht="22.5" customHeight="1"/>
    <row r="5953" ht="22.5" customHeight="1"/>
    <row r="5954" ht="22.5" customHeight="1"/>
    <row r="5955" ht="22.5" customHeight="1"/>
    <row r="5956" ht="22.5" customHeight="1"/>
    <row r="5957" ht="22.5" customHeight="1"/>
    <row r="5958" ht="22.5" customHeight="1"/>
    <row r="5959" ht="22.5" customHeight="1"/>
    <row r="5960" ht="22.5" customHeight="1"/>
    <row r="5961" ht="22.5" customHeight="1"/>
    <row r="5962" ht="22.5" customHeight="1"/>
    <row r="5963" ht="22.5" customHeight="1"/>
    <row r="5964" ht="22.5" customHeight="1"/>
    <row r="5965" ht="22.5" customHeight="1"/>
    <row r="5966" ht="22.5" customHeight="1"/>
    <row r="5967" ht="22.5" customHeight="1"/>
    <row r="5968" ht="22.5" customHeight="1"/>
    <row r="5969" ht="22.5" customHeight="1"/>
    <row r="5970" ht="22.5" customHeight="1"/>
    <row r="5971" ht="22.5" customHeight="1"/>
    <row r="5972" ht="22.5" customHeight="1"/>
    <row r="5973" ht="22.5" customHeight="1"/>
    <row r="5974" ht="22.5" customHeight="1"/>
    <row r="5975" ht="22.5" customHeight="1"/>
    <row r="5976" ht="22.5" customHeight="1"/>
    <row r="5977" ht="22.5" customHeight="1"/>
    <row r="5978" ht="22.5" customHeight="1"/>
    <row r="5979" ht="22.5" customHeight="1"/>
    <row r="5980" ht="22.5" customHeight="1"/>
    <row r="5981" ht="22.5" customHeight="1"/>
    <row r="5982" ht="22.5" customHeight="1"/>
    <row r="5983" ht="22.5" customHeight="1"/>
    <row r="5984" ht="22.5" customHeight="1"/>
    <row r="5985" ht="22.5" customHeight="1"/>
    <row r="5986" ht="22.5" customHeight="1"/>
    <row r="5987" ht="22.5" customHeight="1"/>
    <row r="5988" ht="22.5" customHeight="1"/>
    <row r="5989" ht="22.5" customHeight="1"/>
    <row r="5990" ht="22.5" customHeight="1"/>
    <row r="5991" ht="22.5" customHeight="1"/>
    <row r="5992" ht="22.5" customHeight="1"/>
    <row r="5993" ht="22.5" customHeight="1"/>
    <row r="5994" ht="22.5" customHeight="1"/>
    <row r="5995" ht="22.5" customHeight="1"/>
    <row r="5996" ht="22.5" customHeight="1"/>
    <row r="5997" ht="22.5" customHeight="1"/>
    <row r="5998" ht="22.5" customHeight="1"/>
    <row r="5999" ht="22.5" customHeight="1"/>
    <row r="6000" ht="22.5" customHeight="1"/>
    <row r="6001" ht="22.5" customHeight="1"/>
    <row r="6002" ht="22.5" customHeight="1"/>
    <row r="6003" ht="22.5" customHeight="1"/>
    <row r="6004" ht="22.5" customHeight="1"/>
    <row r="6005" ht="22.5" customHeight="1"/>
    <row r="6006" ht="22.5" customHeight="1"/>
    <row r="6007" ht="22.5" customHeight="1"/>
    <row r="6008" ht="22.5" customHeight="1"/>
    <row r="6009" ht="22.5" customHeight="1"/>
    <row r="6010" ht="22.5" customHeight="1"/>
    <row r="6011" ht="22.5" customHeight="1"/>
    <row r="6012" ht="22.5" customHeight="1"/>
    <row r="6013" ht="22.5" customHeight="1"/>
    <row r="6014" ht="22.5" customHeight="1"/>
    <row r="6015" ht="22.5" customHeight="1"/>
    <row r="6016" ht="22.5" customHeight="1"/>
    <row r="6017" ht="22.5" customHeight="1"/>
    <row r="6018" ht="22.5" customHeight="1"/>
    <row r="6019" ht="22.5" customHeight="1"/>
    <row r="6020" ht="22.5" customHeight="1"/>
    <row r="6021" ht="22.5" customHeight="1"/>
    <row r="6022" ht="22.5" customHeight="1"/>
    <row r="6023" ht="22.5" customHeight="1"/>
    <row r="6024" ht="22.5" customHeight="1"/>
    <row r="6025" ht="22.5" customHeight="1"/>
    <row r="6026" ht="22.5" customHeight="1"/>
    <row r="6027" ht="22.5" customHeight="1"/>
    <row r="6028" ht="22.5" customHeight="1"/>
    <row r="6029" ht="22.5" customHeight="1"/>
    <row r="6030" ht="22.5" customHeight="1"/>
    <row r="6031" ht="22.5" customHeight="1"/>
    <row r="6032" ht="22.5" customHeight="1"/>
    <row r="6033" ht="22.5" customHeight="1"/>
    <row r="6034" ht="22.5" customHeight="1"/>
    <row r="6035" ht="22.5" customHeight="1"/>
    <row r="6036" ht="22.5" customHeight="1"/>
    <row r="6037" ht="22.5" customHeight="1"/>
    <row r="6038" ht="22.5" customHeight="1"/>
    <row r="6039" ht="22.5" customHeight="1"/>
    <row r="6040" ht="22.5" customHeight="1"/>
    <row r="6041" ht="22.5" customHeight="1"/>
    <row r="6042" ht="22.5" customHeight="1"/>
    <row r="6043" ht="22.5" customHeight="1"/>
    <row r="6044" ht="22.5" customHeight="1"/>
    <row r="6045" ht="22.5" customHeight="1"/>
    <row r="6046" ht="22.5" customHeight="1"/>
    <row r="6047" ht="22.5" customHeight="1"/>
    <row r="6048" ht="22.5" customHeight="1"/>
    <row r="6049" ht="22.5" customHeight="1"/>
    <row r="6050" ht="22.5" customHeight="1"/>
    <row r="6051" ht="22.5" customHeight="1"/>
    <row r="6052" ht="22.5" customHeight="1"/>
    <row r="6053" ht="22.5" customHeight="1"/>
    <row r="6054" ht="22.5" customHeight="1"/>
    <row r="6055" ht="22.5" customHeight="1"/>
    <row r="6056" ht="22.5" customHeight="1"/>
    <row r="6057" ht="22.5" customHeight="1"/>
    <row r="6058" ht="22.5" customHeight="1"/>
    <row r="6059" ht="22.5" customHeight="1"/>
    <row r="6060" ht="22.5" customHeight="1"/>
    <row r="6061" ht="22.5" customHeight="1"/>
    <row r="6062" ht="22.5" customHeight="1"/>
    <row r="6063" ht="22.5" customHeight="1"/>
    <row r="6064" ht="22.5" customHeight="1"/>
    <row r="6065" ht="22.5" customHeight="1"/>
    <row r="6066" ht="22.5" customHeight="1"/>
    <row r="6067" ht="22.5" customHeight="1"/>
    <row r="6068" ht="22.5" customHeight="1"/>
    <row r="6069" ht="22.5" customHeight="1"/>
    <row r="6070" ht="22.5" customHeight="1"/>
    <row r="6071" ht="22.5" customHeight="1"/>
    <row r="6072" ht="22.5" customHeight="1"/>
    <row r="6073" ht="22.5" customHeight="1"/>
    <row r="6074" ht="22.5" customHeight="1"/>
    <row r="6075" ht="22.5" customHeight="1"/>
    <row r="6076" ht="22.5" customHeight="1"/>
    <row r="6077" ht="22.5" customHeight="1"/>
    <row r="6078" ht="22.5" customHeight="1"/>
    <row r="6079" ht="22.5" customHeight="1"/>
    <row r="6080" ht="22.5" customHeight="1"/>
    <row r="6081" ht="22.5" customHeight="1"/>
    <row r="6082" ht="22.5" customHeight="1"/>
    <row r="6083" ht="22.5" customHeight="1"/>
    <row r="6084" ht="22.5" customHeight="1"/>
    <row r="6085" ht="22.5" customHeight="1"/>
    <row r="6086" ht="22.5" customHeight="1"/>
    <row r="6087" ht="22.5" customHeight="1"/>
    <row r="6088" ht="22.5" customHeight="1"/>
    <row r="6089" ht="22.5" customHeight="1"/>
    <row r="6090" ht="22.5" customHeight="1"/>
    <row r="6091" ht="22.5" customHeight="1"/>
    <row r="6092" ht="22.5" customHeight="1"/>
    <row r="6093" ht="22.5" customHeight="1"/>
    <row r="6094" ht="22.5" customHeight="1"/>
    <row r="6095" ht="22.5" customHeight="1"/>
    <row r="6096" ht="22.5" customHeight="1"/>
    <row r="6097" ht="22.5" customHeight="1"/>
    <row r="6098" ht="22.5" customHeight="1"/>
    <row r="6099" ht="22.5" customHeight="1"/>
    <row r="6100" ht="22.5" customHeight="1"/>
    <row r="6101" ht="22.5" customHeight="1"/>
    <row r="6102" ht="22.5" customHeight="1"/>
    <row r="6103" ht="22.5" customHeight="1"/>
    <row r="6104" ht="22.5" customHeight="1"/>
    <row r="6105" ht="22.5" customHeight="1"/>
    <row r="6106" ht="22.5" customHeight="1"/>
    <row r="6107" ht="22.5" customHeight="1"/>
    <row r="6108" ht="22.5" customHeight="1"/>
    <row r="6109" ht="22.5" customHeight="1"/>
    <row r="6110" ht="22.5" customHeight="1"/>
    <row r="6111" ht="22.5" customHeight="1"/>
    <row r="6112" ht="22.5" customHeight="1"/>
    <row r="6113" ht="22.5" customHeight="1"/>
    <row r="6114" ht="22.5" customHeight="1"/>
    <row r="6115" ht="22.5" customHeight="1"/>
    <row r="6116" ht="22.5" customHeight="1"/>
    <row r="6117" ht="22.5" customHeight="1"/>
    <row r="6118" ht="22.5" customHeight="1"/>
    <row r="6119" ht="22.5" customHeight="1"/>
    <row r="6120" ht="22.5" customHeight="1"/>
    <row r="6121" ht="22.5" customHeight="1"/>
    <row r="6122" ht="22.5" customHeight="1"/>
    <row r="6123" ht="22.5" customHeight="1"/>
    <row r="6124" ht="22.5" customHeight="1"/>
    <row r="6125" ht="22.5" customHeight="1"/>
    <row r="6126" ht="22.5" customHeight="1"/>
    <row r="6127" ht="22.5" customHeight="1"/>
    <row r="6128" ht="22.5" customHeight="1"/>
    <row r="6129" ht="22.5" customHeight="1"/>
    <row r="6130" ht="22.5" customHeight="1"/>
    <row r="6131" ht="22.5" customHeight="1"/>
    <row r="6132" ht="22.5" customHeight="1"/>
    <row r="6133" ht="22.5" customHeight="1"/>
    <row r="6134" ht="22.5" customHeight="1"/>
    <row r="6135" ht="22.5" customHeight="1"/>
    <row r="6136" ht="22.5" customHeight="1"/>
    <row r="6137" ht="22.5" customHeight="1"/>
    <row r="6138" ht="22.5" customHeight="1"/>
    <row r="6139" ht="22.5" customHeight="1"/>
    <row r="6140" ht="22.5" customHeight="1"/>
    <row r="6141" ht="22.5" customHeight="1"/>
    <row r="6142" ht="22.5" customHeight="1"/>
    <row r="6143" ht="22.5" customHeight="1"/>
    <row r="6144" ht="22.5" customHeight="1"/>
    <row r="6145" ht="22.5" customHeight="1"/>
    <row r="6146" ht="22.5" customHeight="1"/>
    <row r="6147" ht="22.5" customHeight="1"/>
    <row r="6148" ht="22.5" customHeight="1"/>
    <row r="6149" ht="22.5" customHeight="1"/>
    <row r="6150" ht="22.5" customHeight="1"/>
    <row r="6151" ht="22.5" customHeight="1"/>
    <row r="6152" ht="22.5" customHeight="1"/>
    <row r="6153" ht="22.5" customHeight="1"/>
    <row r="6154" ht="22.5" customHeight="1"/>
    <row r="6155" ht="22.5" customHeight="1"/>
    <row r="6156" ht="22.5" customHeight="1"/>
    <row r="6157" ht="22.5" customHeight="1"/>
    <row r="6158" ht="22.5" customHeight="1"/>
    <row r="6159" ht="22.5" customHeight="1"/>
    <row r="6160" ht="22.5" customHeight="1"/>
    <row r="6161" ht="22.5" customHeight="1"/>
    <row r="6162" ht="22.5" customHeight="1"/>
    <row r="6163" ht="22.5" customHeight="1"/>
    <row r="6164" ht="22.5" customHeight="1"/>
    <row r="6165" ht="22.5" customHeight="1"/>
    <row r="6166" ht="22.5" customHeight="1"/>
    <row r="6167" ht="22.5" customHeight="1"/>
    <row r="6168" ht="22.5" customHeight="1"/>
    <row r="6169" ht="22.5" customHeight="1"/>
    <row r="6170" ht="22.5" customHeight="1"/>
    <row r="6171" ht="22.5" customHeight="1"/>
    <row r="6172" ht="22.5" customHeight="1"/>
    <row r="6173" ht="22.5" customHeight="1"/>
    <row r="6174" ht="22.5" customHeight="1"/>
    <row r="6175" ht="22.5" customHeight="1"/>
    <row r="6176" ht="22.5" customHeight="1"/>
    <row r="6177" ht="22.5" customHeight="1"/>
    <row r="6178" ht="22.5" customHeight="1"/>
    <row r="6179" ht="22.5" customHeight="1"/>
    <row r="6180" ht="22.5" customHeight="1"/>
    <row r="6181" ht="22.5" customHeight="1"/>
    <row r="6182" ht="22.5" customHeight="1"/>
    <row r="6183" ht="22.5" customHeight="1"/>
    <row r="6184" ht="22.5" customHeight="1"/>
    <row r="6185" ht="22.5" customHeight="1"/>
    <row r="6186" ht="22.5" customHeight="1"/>
    <row r="6187" ht="22.5" customHeight="1"/>
    <row r="6188" ht="22.5" customHeight="1"/>
    <row r="6189" ht="22.5" customHeight="1"/>
    <row r="6190" ht="22.5" customHeight="1"/>
    <row r="6191" ht="22.5" customHeight="1"/>
    <row r="6192" ht="22.5" customHeight="1"/>
    <row r="6193" ht="22.5" customHeight="1"/>
    <row r="6194" ht="22.5" customHeight="1"/>
    <row r="6195" ht="22.5" customHeight="1"/>
    <row r="6196" ht="22.5" customHeight="1"/>
    <row r="6197" ht="22.5" customHeight="1"/>
    <row r="6198" ht="22.5" customHeight="1"/>
    <row r="6199" ht="22.5" customHeight="1"/>
    <row r="6200" ht="22.5" customHeight="1"/>
    <row r="6201" ht="22.5" customHeight="1"/>
    <row r="6202" ht="22.5" customHeight="1"/>
    <row r="6203" ht="22.5" customHeight="1"/>
    <row r="6204" ht="22.5" customHeight="1"/>
    <row r="6205" ht="22.5" customHeight="1"/>
    <row r="6206" ht="22.5" customHeight="1"/>
    <row r="6207" ht="22.5" customHeight="1"/>
    <row r="6208" ht="22.5" customHeight="1"/>
    <row r="6209" ht="22.5" customHeight="1"/>
    <row r="6210" ht="22.5" customHeight="1"/>
    <row r="6211" ht="22.5" customHeight="1"/>
    <row r="6212" ht="22.5" customHeight="1"/>
    <row r="6213" ht="22.5" customHeight="1"/>
    <row r="6214" ht="22.5" customHeight="1"/>
    <row r="6215" ht="22.5" customHeight="1"/>
    <row r="6216" ht="22.5" customHeight="1"/>
    <row r="6217" ht="22.5" customHeight="1"/>
    <row r="6218" ht="22.5" customHeight="1"/>
    <row r="6219" ht="22.5" customHeight="1"/>
    <row r="6220" ht="22.5" customHeight="1"/>
    <row r="6221" ht="22.5" customHeight="1"/>
    <row r="6222" ht="22.5" customHeight="1"/>
    <row r="6223" ht="22.5" customHeight="1"/>
    <row r="6224" ht="22.5" customHeight="1"/>
    <row r="6225" ht="22.5" customHeight="1"/>
    <row r="6226" ht="22.5" customHeight="1"/>
    <row r="6227" ht="22.5" customHeight="1"/>
    <row r="6228" ht="22.5" customHeight="1"/>
    <row r="6229" ht="22.5" customHeight="1"/>
    <row r="6230" ht="22.5" customHeight="1"/>
    <row r="6231" ht="22.5" customHeight="1"/>
    <row r="6232" ht="22.5" customHeight="1"/>
    <row r="6233" ht="22.5" customHeight="1"/>
    <row r="6234" ht="22.5" customHeight="1"/>
    <row r="6235" ht="22.5" customHeight="1"/>
    <row r="6236" ht="22.5" customHeight="1"/>
    <row r="6237" ht="22.5" customHeight="1"/>
    <row r="6238" ht="22.5" customHeight="1"/>
    <row r="6239" ht="22.5" customHeight="1"/>
    <row r="6240" ht="22.5" customHeight="1"/>
    <row r="6241" ht="22.5" customHeight="1"/>
    <row r="6242" ht="22.5" customHeight="1"/>
    <row r="6243" ht="22.5" customHeight="1"/>
    <row r="6244" ht="22.5" customHeight="1"/>
    <row r="6245" ht="22.5" customHeight="1"/>
    <row r="6246" ht="22.5" customHeight="1"/>
    <row r="6247" ht="22.5" customHeight="1"/>
    <row r="6248" ht="22.5" customHeight="1"/>
    <row r="6249" ht="22.5" customHeight="1"/>
    <row r="6250" ht="22.5" customHeight="1"/>
    <row r="6251" ht="22.5" customHeight="1"/>
    <row r="6252" ht="22.5" customHeight="1"/>
    <row r="6253" ht="22.5" customHeight="1"/>
    <row r="6254" ht="22.5" customHeight="1"/>
    <row r="6255" ht="22.5" customHeight="1"/>
    <row r="6256" ht="22.5" customHeight="1"/>
    <row r="6257" ht="22.5" customHeight="1"/>
    <row r="6258" ht="22.5" customHeight="1"/>
    <row r="6259" ht="22.5" customHeight="1"/>
    <row r="6260" ht="22.5" customHeight="1"/>
    <row r="6261" ht="22.5" customHeight="1"/>
    <row r="6262" ht="22.5" customHeight="1"/>
    <row r="6263" ht="22.5" customHeight="1"/>
    <row r="6264" ht="22.5" customHeight="1"/>
    <row r="6265" ht="22.5" customHeight="1"/>
    <row r="6266" ht="22.5" customHeight="1"/>
    <row r="6267" ht="22.5" customHeight="1"/>
    <row r="6268" ht="22.5" customHeight="1"/>
    <row r="6269" ht="22.5" customHeight="1"/>
    <row r="6270" ht="22.5" customHeight="1"/>
    <row r="6271" ht="22.5" customHeight="1"/>
    <row r="6272" ht="22.5" customHeight="1"/>
    <row r="6273" ht="22.5" customHeight="1"/>
    <row r="6274" ht="22.5" customHeight="1"/>
    <row r="6275" ht="22.5" customHeight="1"/>
    <row r="6276" ht="22.5" customHeight="1"/>
    <row r="6277" ht="22.5" customHeight="1"/>
    <row r="6278" ht="22.5" customHeight="1"/>
    <row r="6279" ht="22.5" customHeight="1"/>
    <row r="6280" ht="22.5" customHeight="1"/>
    <row r="6281" ht="22.5" customHeight="1"/>
    <row r="6282" ht="22.5" customHeight="1"/>
    <row r="6283" ht="22.5" customHeight="1"/>
    <row r="6284" ht="22.5" customHeight="1"/>
    <row r="6285" ht="22.5" customHeight="1"/>
    <row r="6286" ht="22.5" customHeight="1"/>
    <row r="6287" ht="22.5" customHeight="1"/>
    <row r="6288" ht="22.5" customHeight="1"/>
    <row r="6289" ht="22.5" customHeight="1"/>
    <row r="6290" ht="22.5" customHeight="1"/>
    <row r="6291" ht="22.5" customHeight="1"/>
    <row r="6292" ht="22.5" customHeight="1"/>
    <row r="6293" ht="22.5" customHeight="1"/>
    <row r="6294" ht="22.5" customHeight="1"/>
    <row r="6295" ht="22.5" customHeight="1"/>
    <row r="6296" ht="22.5" customHeight="1"/>
    <row r="6297" ht="22.5" customHeight="1"/>
    <row r="6298" ht="22.5" customHeight="1"/>
    <row r="6299" ht="22.5" customHeight="1"/>
    <row r="6300" ht="22.5" customHeight="1"/>
    <row r="6301" ht="22.5" customHeight="1"/>
    <row r="6302" ht="22.5" customHeight="1"/>
    <row r="6303" ht="22.5" customHeight="1"/>
    <row r="6304" ht="22.5" customHeight="1"/>
    <row r="6305" ht="22.5" customHeight="1"/>
    <row r="6306" ht="22.5" customHeight="1"/>
    <row r="6307" ht="22.5" customHeight="1"/>
    <row r="6308" ht="22.5" customHeight="1"/>
    <row r="6309" ht="22.5" customHeight="1"/>
    <row r="6310" ht="22.5" customHeight="1"/>
    <row r="6311" ht="22.5" customHeight="1"/>
    <row r="6312" ht="22.5" customHeight="1"/>
    <row r="6313" ht="22.5" customHeight="1"/>
    <row r="6314" ht="22.5" customHeight="1"/>
    <row r="6315" ht="22.5" customHeight="1"/>
    <row r="6316" ht="22.5" customHeight="1"/>
    <row r="6317" ht="22.5" customHeight="1"/>
    <row r="6318" ht="22.5" customHeight="1"/>
    <row r="6319" ht="22.5" customHeight="1"/>
    <row r="6320" ht="22.5" customHeight="1"/>
    <row r="6321" ht="22.5" customHeight="1"/>
    <row r="6322" ht="22.5" customHeight="1"/>
    <row r="6323" ht="22.5" customHeight="1"/>
    <row r="6324" ht="22.5" customHeight="1"/>
    <row r="6325" ht="22.5" customHeight="1"/>
    <row r="6326" ht="22.5" customHeight="1"/>
    <row r="6327" ht="22.5" customHeight="1"/>
    <row r="6328" ht="22.5" customHeight="1"/>
    <row r="6329" ht="22.5" customHeight="1"/>
    <row r="6330" ht="22.5" customHeight="1"/>
    <row r="6331" ht="22.5" customHeight="1"/>
    <row r="6332" ht="22.5" customHeight="1"/>
    <row r="6333" ht="22.5" customHeight="1"/>
    <row r="6334" ht="22.5" customHeight="1"/>
    <row r="6335" ht="22.5" customHeight="1"/>
    <row r="6336" ht="22.5" customHeight="1"/>
    <row r="6337" ht="22.5" customHeight="1"/>
    <row r="6338" ht="22.5" customHeight="1"/>
    <row r="6339" ht="22.5" customHeight="1"/>
    <row r="6340" ht="22.5" customHeight="1"/>
    <row r="6341" ht="22.5" customHeight="1"/>
    <row r="6342" ht="22.5" customHeight="1"/>
    <row r="6343" ht="22.5" customHeight="1"/>
    <row r="6344" ht="22.5" customHeight="1"/>
    <row r="6345" ht="22.5" customHeight="1"/>
    <row r="6346" ht="22.5" customHeight="1"/>
    <row r="6347" ht="22.5" customHeight="1"/>
    <row r="6348" ht="22.5" customHeight="1"/>
    <row r="6349" ht="22.5" customHeight="1"/>
    <row r="6350" ht="22.5" customHeight="1"/>
    <row r="6351" ht="22.5" customHeight="1"/>
    <row r="6352" ht="22.5" customHeight="1"/>
    <row r="6353" ht="22.5" customHeight="1"/>
    <row r="6354" ht="22.5" customHeight="1"/>
    <row r="6355" ht="22.5" customHeight="1"/>
    <row r="6356" ht="22.5" customHeight="1"/>
    <row r="6357" ht="22.5" customHeight="1"/>
    <row r="6358" ht="22.5" customHeight="1"/>
    <row r="6359" ht="22.5" customHeight="1"/>
    <row r="6360" ht="22.5" customHeight="1"/>
    <row r="6361" ht="22.5" customHeight="1"/>
    <row r="6362" ht="22.5" customHeight="1"/>
    <row r="6363" ht="22.5" customHeight="1"/>
    <row r="6364" ht="22.5" customHeight="1"/>
    <row r="6365" ht="22.5" customHeight="1"/>
    <row r="6366" ht="22.5" customHeight="1"/>
    <row r="6367" ht="22.5" customHeight="1"/>
    <row r="6368" ht="22.5" customHeight="1"/>
    <row r="6369" ht="22.5" customHeight="1"/>
    <row r="6370" ht="22.5" customHeight="1"/>
    <row r="6371" ht="22.5" customHeight="1"/>
    <row r="6372" ht="22.5" customHeight="1"/>
    <row r="6373" ht="22.5" customHeight="1"/>
    <row r="6374" ht="22.5" customHeight="1"/>
    <row r="6375" ht="22.5" customHeight="1"/>
    <row r="6376" ht="22.5" customHeight="1"/>
    <row r="6377" ht="22.5" customHeight="1"/>
    <row r="6378" ht="22.5" customHeight="1"/>
    <row r="6379" ht="22.5" customHeight="1"/>
    <row r="6380" ht="22.5" customHeight="1"/>
    <row r="6381" ht="22.5" customHeight="1"/>
    <row r="6382" ht="22.5" customHeight="1"/>
    <row r="6383" ht="22.5" customHeight="1"/>
    <row r="6384" ht="22.5" customHeight="1"/>
    <row r="6385" ht="22.5" customHeight="1"/>
    <row r="6386" ht="22.5" customHeight="1"/>
    <row r="6387" ht="22.5" customHeight="1"/>
    <row r="6388" ht="22.5" customHeight="1"/>
    <row r="6389" ht="22.5" customHeight="1"/>
    <row r="6390" ht="22.5" customHeight="1"/>
    <row r="6391" ht="22.5" customHeight="1"/>
    <row r="6392" ht="22.5" customHeight="1"/>
    <row r="6393" ht="22.5" customHeight="1"/>
    <row r="6394" ht="22.5" customHeight="1"/>
    <row r="6395" ht="22.5" customHeight="1"/>
    <row r="6396" ht="22.5" customHeight="1"/>
    <row r="6397" ht="22.5" customHeight="1"/>
    <row r="6398" ht="22.5" customHeight="1"/>
    <row r="6399" ht="22.5" customHeight="1"/>
    <row r="6400" ht="22.5" customHeight="1"/>
    <row r="6401" ht="22.5" customHeight="1"/>
    <row r="6402" ht="22.5" customHeight="1"/>
    <row r="6403" ht="22.5" customHeight="1"/>
    <row r="6404" ht="22.5" customHeight="1"/>
    <row r="6405" ht="22.5" customHeight="1"/>
    <row r="6406" ht="22.5" customHeight="1"/>
    <row r="6407" ht="22.5" customHeight="1"/>
    <row r="6408" ht="22.5" customHeight="1"/>
    <row r="6409" ht="22.5" customHeight="1"/>
    <row r="6410" ht="22.5" customHeight="1"/>
    <row r="6411" ht="22.5" customHeight="1"/>
    <row r="6412" ht="22.5" customHeight="1"/>
    <row r="6413" ht="22.5" customHeight="1"/>
    <row r="6414" ht="22.5" customHeight="1"/>
    <row r="6415" ht="22.5" customHeight="1"/>
    <row r="6416" ht="22.5" customHeight="1"/>
    <row r="6417" ht="22.5" customHeight="1"/>
    <row r="6418" ht="22.5" customHeight="1"/>
    <row r="6419" ht="22.5" customHeight="1"/>
    <row r="6420" ht="22.5" customHeight="1"/>
    <row r="6421" ht="22.5" customHeight="1"/>
    <row r="6422" ht="22.5" customHeight="1"/>
    <row r="6423" ht="22.5" customHeight="1"/>
    <row r="6424" ht="22.5" customHeight="1"/>
    <row r="6425" ht="22.5" customHeight="1"/>
    <row r="6426" ht="22.5" customHeight="1"/>
    <row r="6427" ht="22.5" customHeight="1"/>
    <row r="6428" ht="22.5" customHeight="1"/>
    <row r="6429" ht="22.5" customHeight="1"/>
    <row r="6430" ht="22.5" customHeight="1"/>
    <row r="6431" ht="22.5" customHeight="1"/>
    <row r="6432" ht="22.5" customHeight="1"/>
    <row r="6433" ht="22.5" customHeight="1"/>
    <row r="6434" ht="22.5" customHeight="1"/>
    <row r="6435" ht="22.5" customHeight="1"/>
    <row r="6436" ht="22.5" customHeight="1"/>
    <row r="6437" ht="22.5" customHeight="1"/>
    <row r="6438" ht="22.5" customHeight="1"/>
    <row r="6439" ht="22.5" customHeight="1"/>
    <row r="6440" ht="22.5" customHeight="1"/>
    <row r="6441" ht="22.5" customHeight="1"/>
    <row r="6442" ht="22.5" customHeight="1"/>
    <row r="6443" ht="22.5" customHeight="1"/>
    <row r="6444" ht="22.5" customHeight="1"/>
    <row r="6445" ht="22.5" customHeight="1"/>
    <row r="6446" ht="22.5" customHeight="1"/>
    <row r="6447" ht="22.5" customHeight="1"/>
    <row r="6448" ht="22.5" customHeight="1"/>
    <row r="6449" ht="22.5" customHeight="1"/>
    <row r="6450" ht="22.5" customHeight="1"/>
    <row r="6451" ht="22.5" customHeight="1"/>
    <row r="6452" ht="22.5" customHeight="1"/>
    <row r="6453" ht="22.5" customHeight="1"/>
    <row r="6454" ht="22.5" customHeight="1"/>
    <row r="6455" ht="22.5" customHeight="1"/>
    <row r="6456" ht="22.5" customHeight="1"/>
    <row r="6457" ht="22.5" customHeight="1"/>
    <row r="6458" ht="22.5" customHeight="1"/>
    <row r="6459" ht="22.5" customHeight="1"/>
    <row r="6460" ht="22.5" customHeight="1"/>
    <row r="6461" ht="22.5" customHeight="1"/>
    <row r="6462" ht="22.5" customHeight="1"/>
    <row r="6463" ht="22.5" customHeight="1"/>
    <row r="6464" ht="22.5" customHeight="1"/>
    <row r="6465" ht="22.5" customHeight="1"/>
    <row r="6466" ht="22.5" customHeight="1"/>
    <row r="6467" ht="22.5" customHeight="1"/>
    <row r="6468" ht="22.5" customHeight="1"/>
    <row r="6469" ht="22.5" customHeight="1"/>
    <row r="6470" ht="22.5" customHeight="1"/>
    <row r="6471" ht="22.5" customHeight="1"/>
    <row r="6472" ht="22.5" customHeight="1"/>
    <row r="6473" ht="22.5" customHeight="1"/>
    <row r="6474" ht="22.5" customHeight="1"/>
    <row r="6475" ht="22.5" customHeight="1"/>
    <row r="6476" ht="22.5" customHeight="1"/>
    <row r="6477" ht="22.5" customHeight="1"/>
    <row r="6478" ht="22.5" customHeight="1"/>
    <row r="6479" ht="22.5" customHeight="1"/>
    <row r="6480" ht="22.5" customHeight="1"/>
    <row r="6481" ht="22.5" customHeight="1"/>
    <row r="6482" ht="22.5" customHeight="1"/>
    <row r="6483" ht="22.5" customHeight="1"/>
    <row r="6484" ht="22.5" customHeight="1"/>
    <row r="6485" ht="22.5" customHeight="1"/>
    <row r="6486" ht="22.5" customHeight="1"/>
    <row r="6487" ht="22.5" customHeight="1"/>
    <row r="6488" ht="22.5" customHeight="1"/>
    <row r="6489" ht="22.5" customHeight="1"/>
    <row r="6490" ht="22.5" customHeight="1"/>
    <row r="6491" ht="22.5" customHeight="1"/>
    <row r="6492" ht="22.5" customHeight="1"/>
    <row r="6493" ht="22.5" customHeight="1"/>
    <row r="6494" ht="22.5" customHeight="1"/>
    <row r="6495" ht="22.5" customHeight="1"/>
    <row r="6496" ht="22.5" customHeight="1"/>
    <row r="6497" ht="22.5" customHeight="1"/>
    <row r="6498" ht="22.5" customHeight="1"/>
    <row r="6499" ht="22.5" customHeight="1"/>
    <row r="6500" ht="22.5" customHeight="1"/>
    <row r="6501" ht="22.5" customHeight="1"/>
    <row r="6502" ht="22.5" customHeight="1"/>
    <row r="6503" ht="22.5" customHeight="1"/>
    <row r="6504" ht="22.5" customHeight="1"/>
    <row r="6505" ht="22.5" customHeight="1"/>
    <row r="6506" ht="22.5" customHeight="1"/>
    <row r="6507" ht="22.5" customHeight="1"/>
    <row r="6508" ht="22.5" customHeight="1"/>
    <row r="6509" ht="22.5" customHeight="1"/>
    <row r="6510" ht="22.5" customHeight="1"/>
    <row r="6511" ht="22.5" customHeight="1"/>
    <row r="6512" ht="22.5" customHeight="1"/>
    <row r="6513" ht="22.5" customHeight="1"/>
    <row r="6514" ht="22.5" customHeight="1"/>
    <row r="6515" ht="22.5" customHeight="1"/>
    <row r="6516" ht="22.5" customHeight="1"/>
    <row r="6517" ht="22.5" customHeight="1"/>
    <row r="6518" ht="22.5" customHeight="1"/>
    <row r="6519" ht="22.5" customHeight="1"/>
    <row r="6520" ht="22.5" customHeight="1"/>
    <row r="6521" ht="22.5" customHeight="1"/>
    <row r="6522" ht="22.5" customHeight="1"/>
    <row r="6523" ht="22.5" customHeight="1"/>
    <row r="6524" ht="22.5" customHeight="1"/>
    <row r="6525" ht="22.5" customHeight="1"/>
    <row r="6526" ht="22.5" customHeight="1"/>
    <row r="6527" ht="22.5" customHeight="1"/>
    <row r="6528" ht="22.5" customHeight="1"/>
    <row r="6529" ht="22.5" customHeight="1"/>
    <row r="6530" ht="22.5" customHeight="1"/>
    <row r="6531" ht="22.5" customHeight="1"/>
    <row r="6532" ht="22.5" customHeight="1"/>
    <row r="6533" ht="22.5" customHeight="1"/>
    <row r="6534" ht="22.5" customHeight="1"/>
    <row r="6535" ht="22.5" customHeight="1"/>
    <row r="6536" ht="22.5" customHeight="1"/>
    <row r="6537" ht="22.5" customHeight="1"/>
    <row r="6538" ht="22.5" customHeight="1"/>
    <row r="6539" ht="22.5" customHeight="1"/>
    <row r="6540" ht="22.5" customHeight="1"/>
    <row r="6541" ht="22.5" customHeight="1"/>
    <row r="6542" ht="22.5" customHeight="1"/>
    <row r="6543" ht="22.5" customHeight="1"/>
    <row r="6544" ht="22.5" customHeight="1"/>
    <row r="6545" ht="22.5" customHeight="1"/>
    <row r="6546" ht="22.5" customHeight="1"/>
    <row r="6547" ht="22.5" customHeight="1"/>
    <row r="6548" ht="22.5" customHeight="1"/>
    <row r="6549" ht="22.5" customHeight="1"/>
    <row r="6550" ht="22.5" customHeight="1"/>
    <row r="6551" ht="22.5" customHeight="1"/>
    <row r="6552" ht="22.5" customHeight="1"/>
    <row r="6553" ht="22.5" customHeight="1"/>
    <row r="6554" ht="22.5" customHeight="1"/>
    <row r="6555" ht="22.5" customHeight="1"/>
    <row r="6556" ht="22.5" customHeight="1"/>
    <row r="6557" ht="22.5" customHeight="1"/>
    <row r="6558" ht="22.5" customHeight="1"/>
    <row r="6559" ht="22.5" customHeight="1"/>
    <row r="6560" ht="22.5" customHeight="1"/>
    <row r="6561" ht="22.5" customHeight="1"/>
    <row r="6562" ht="22.5" customHeight="1"/>
    <row r="6563" ht="22.5" customHeight="1"/>
    <row r="6564" ht="22.5" customHeight="1"/>
    <row r="6565" ht="22.5" customHeight="1"/>
    <row r="6566" ht="22.5" customHeight="1"/>
    <row r="6567" ht="22.5" customHeight="1"/>
    <row r="6568" ht="22.5" customHeight="1"/>
    <row r="6569" ht="22.5" customHeight="1"/>
    <row r="6570" ht="22.5" customHeight="1"/>
    <row r="6571" ht="22.5" customHeight="1"/>
    <row r="6572" ht="22.5" customHeight="1"/>
    <row r="6573" ht="22.5" customHeight="1"/>
    <row r="6574" ht="22.5" customHeight="1"/>
    <row r="6575" ht="22.5" customHeight="1"/>
    <row r="6576" ht="22.5" customHeight="1"/>
    <row r="6577" ht="22.5" customHeight="1"/>
    <row r="6578" ht="22.5" customHeight="1"/>
    <row r="6579" ht="22.5" customHeight="1"/>
    <row r="6580" ht="22.5" customHeight="1"/>
    <row r="6581" ht="22.5" customHeight="1"/>
    <row r="6582" ht="22.5" customHeight="1"/>
    <row r="6583" ht="22.5" customHeight="1"/>
    <row r="6584" ht="22.5" customHeight="1"/>
    <row r="6585" ht="22.5" customHeight="1"/>
    <row r="6586" ht="22.5" customHeight="1"/>
    <row r="6587" ht="22.5" customHeight="1"/>
    <row r="6588" ht="22.5" customHeight="1"/>
    <row r="6589" ht="22.5" customHeight="1"/>
    <row r="6590" ht="22.5" customHeight="1"/>
    <row r="6591" ht="22.5" customHeight="1"/>
    <row r="6592" ht="22.5" customHeight="1"/>
    <row r="6593" ht="22.5" customHeight="1"/>
    <row r="6594" ht="22.5" customHeight="1"/>
    <row r="6595" ht="22.5" customHeight="1"/>
    <row r="6596" ht="22.5" customHeight="1"/>
    <row r="6597" ht="22.5" customHeight="1"/>
    <row r="6598" ht="22.5" customHeight="1"/>
    <row r="6599" ht="22.5" customHeight="1"/>
    <row r="6600" ht="22.5" customHeight="1"/>
    <row r="6601" ht="22.5" customHeight="1"/>
    <row r="6602" ht="22.5" customHeight="1"/>
    <row r="6603" ht="22.5" customHeight="1"/>
    <row r="6604" ht="22.5" customHeight="1"/>
    <row r="6605" ht="22.5" customHeight="1"/>
    <row r="6606" ht="22.5" customHeight="1"/>
    <row r="6607" ht="22.5" customHeight="1"/>
    <row r="6608" ht="22.5" customHeight="1"/>
    <row r="6609" ht="22.5" customHeight="1"/>
    <row r="6610" ht="22.5" customHeight="1"/>
    <row r="6611" ht="22.5" customHeight="1"/>
    <row r="6612" ht="22.5" customHeight="1"/>
    <row r="6613" ht="22.5" customHeight="1"/>
    <row r="6614" ht="22.5" customHeight="1"/>
    <row r="6615" ht="22.5" customHeight="1"/>
    <row r="6616" ht="22.5" customHeight="1"/>
    <row r="6617" ht="22.5" customHeight="1"/>
    <row r="6618" ht="22.5" customHeight="1"/>
    <row r="6619" ht="22.5" customHeight="1"/>
    <row r="6620" ht="22.5" customHeight="1"/>
    <row r="6621" ht="22.5" customHeight="1"/>
    <row r="6622" ht="22.5" customHeight="1"/>
    <row r="6623" ht="22.5" customHeight="1"/>
    <row r="6624" ht="22.5" customHeight="1"/>
    <row r="6625" ht="22.5" customHeight="1"/>
    <row r="6626" ht="22.5" customHeight="1"/>
    <row r="6627" ht="22.5" customHeight="1"/>
    <row r="6628" ht="22.5" customHeight="1"/>
    <row r="6629" ht="22.5" customHeight="1"/>
    <row r="6630" ht="22.5" customHeight="1"/>
    <row r="6631" ht="22.5" customHeight="1"/>
    <row r="6632" ht="22.5" customHeight="1"/>
    <row r="6633" ht="22.5" customHeight="1"/>
    <row r="6634" ht="22.5" customHeight="1"/>
    <row r="6635" ht="22.5" customHeight="1"/>
    <row r="6636" ht="22.5" customHeight="1"/>
    <row r="6637" ht="22.5" customHeight="1"/>
    <row r="6638" ht="22.5" customHeight="1"/>
    <row r="6639" ht="22.5" customHeight="1"/>
    <row r="6640" ht="22.5" customHeight="1"/>
    <row r="6641" ht="22.5" customHeight="1"/>
    <row r="6642" ht="22.5" customHeight="1"/>
    <row r="6643" ht="22.5" customHeight="1"/>
    <row r="6644" ht="22.5" customHeight="1"/>
    <row r="6645" ht="22.5" customHeight="1"/>
    <row r="6646" ht="22.5" customHeight="1"/>
    <row r="6647" ht="22.5" customHeight="1"/>
    <row r="6648" ht="22.5" customHeight="1"/>
    <row r="6649" ht="22.5" customHeight="1"/>
    <row r="6650" ht="22.5" customHeight="1"/>
    <row r="6651" ht="22.5" customHeight="1"/>
    <row r="6652" ht="22.5" customHeight="1"/>
    <row r="6653" ht="22.5" customHeight="1"/>
    <row r="6654" ht="22.5" customHeight="1"/>
    <row r="6655" ht="22.5" customHeight="1"/>
    <row r="6656" ht="22.5" customHeight="1"/>
    <row r="6657" ht="22.5" customHeight="1"/>
    <row r="6658" ht="22.5" customHeight="1"/>
    <row r="6659" ht="22.5" customHeight="1"/>
    <row r="6660" ht="22.5" customHeight="1"/>
    <row r="6661" ht="22.5" customHeight="1"/>
    <row r="6662" ht="22.5" customHeight="1"/>
    <row r="6663" ht="22.5" customHeight="1"/>
    <row r="6664" ht="22.5" customHeight="1"/>
    <row r="6665" ht="22.5" customHeight="1"/>
    <row r="6666" ht="22.5" customHeight="1"/>
    <row r="6667" ht="22.5" customHeight="1"/>
    <row r="6668" ht="22.5" customHeight="1"/>
    <row r="6669" ht="22.5" customHeight="1"/>
    <row r="6670" ht="22.5" customHeight="1"/>
    <row r="6671" ht="22.5" customHeight="1"/>
    <row r="6672" ht="22.5" customHeight="1"/>
    <row r="6673" ht="22.5" customHeight="1"/>
    <row r="6674" ht="22.5" customHeight="1"/>
    <row r="6675" ht="22.5" customHeight="1"/>
    <row r="6676" ht="22.5" customHeight="1"/>
    <row r="6677" ht="22.5" customHeight="1"/>
    <row r="6678" ht="22.5" customHeight="1"/>
    <row r="6679" ht="22.5" customHeight="1"/>
    <row r="6680" ht="22.5" customHeight="1"/>
    <row r="6681" ht="22.5" customHeight="1"/>
    <row r="6682" ht="22.5" customHeight="1"/>
    <row r="6683" ht="22.5" customHeight="1"/>
    <row r="6684" ht="22.5" customHeight="1"/>
    <row r="6685" ht="22.5" customHeight="1"/>
    <row r="6686" ht="22.5" customHeight="1"/>
    <row r="6687" ht="22.5" customHeight="1"/>
    <row r="6688" ht="22.5" customHeight="1"/>
    <row r="6689" ht="22.5" customHeight="1"/>
    <row r="6690" ht="22.5" customHeight="1"/>
    <row r="6691" ht="22.5" customHeight="1"/>
    <row r="6692" ht="22.5" customHeight="1"/>
    <row r="6693" ht="22.5" customHeight="1"/>
    <row r="6694" ht="22.5" customHeight="1"/>
    <row r="6695" ht="22.5" customHeight="1"/>
    <row r="6696" ht="22.5" customHeight="1"/>
    <row r="6697" ht="22.5" customHeight="1"/>
    <row r="6698" ht="22.5" customHeight="1"/>
    <row r="6699" ht="22.5" customHeight="1"/>
    <row r="6700" ht="22.5" customHeight="1"/>
    <row r="6701" ht="22.5" customHeight="1"/>
    <row r="6702" ht="22.5" customHeight="1"/>
    <row r="6703" ht="22.5" customHeight="1"/>
    <row r="6704" ht="22.5" customHeight="1"/>
    <row r="6705" ht="22.5" customHeight="1"/>
    <row r="6706" ht="22.5" customHeight="1"/>
    <row r="6707" ht="22.5" customHeight="1"/>
    <row r="6708" ht="22.5" customHeight="1"/>
    <row r="6709" ht="22.5" customHeight="1"/>
    <row r="6710" ht="22.5" customHeight="1"/>
    <row r="6711" ht="22.5" customHeight="1"/>
    <row r="6712" ht="22.5" customHeight="1"/>
    <row r="6713" ht="22.5" customHeight="1"/>
    <row r="6714" ht="22.5" customHeight="1"/>
    <row r="6715" ht="22.5" customHeight="1"/>
    <row r="6716" ht="22.5" customHeight="1"/>
    <row r="6717" ht="22.5" customHeight="1"/>
    <row r="6718" ht="22.5" customHeight="1"/>
    <row r="6719" ht="22.5" customHeight="1"/>
    <row r="6720" ht="22.5" customHeight="1"/>
    <row r="6721" ht="22.5" customHeight="1"/>
    <row r="6722" ht="22.5" customHeight="1"/>
    <row r="6723" ht="22.5" customHeight="1"/>
    <row r="6724" ht="22.5" customHeight="1"/>
    <row r="6725" ht="22.5" customHeight="1"/>
    <row r="6726" ht="22.5" customHeight="1"/>
    <row r="6727" ht="22.5" customHeight="1"/>
    <row r="6728" ht="22.5" customHeight="1"/>
    <row r="6729" ht="22.5" customHeight="1"/>
    <row r="6730" ht="22.5" customHeight="1"/>
    <row r="6731" ht="22.5" customHeight="1"/>
    <row r="6732" ht="22.5" customHeight="1"/>
    <row r="6733" ht="22.5" customHeight="1"/>
    <row r="6734" ht="22.5" customHeight="1"/>
    <row r="6735" ht="22.5" customHeight="1"/>
    <row r="6736" ht="22.5" customHeight="1"/>
    <row r="6737" ht="22.5" customHeight="1"/>
    <row r="6738" ht="22.5" customHeight="1"/>
    <row r="6739" ht="22.5" customHeight="1"/>
    <row r="6740" ht="22.5" customHeight="1"/>
    <row r="6741" ht="22.5" customHeight="1"/>
    <row r="6742" ht="22.5" customHeight="1"/>
    <row r="6743" ht="22.5" customHeight="1"/>
    <row r="6744" ht="22.5" customHeight="1"/>
    <row r="6745" ht="22.5" customHeight="1"/>
    <row r="6746" ht="22.5" customHeight="1"/>
    <row r="6747" ht="22.5" customHeight="1"/>
    <row r="6748" ht="22.5" customHeight="1"/>
    <row r="6749" ht="22.5" customHeight="1"/>
    <row r="6750" ht="22.5" customHeight="1"/>
    <row r="6751" ht="22.5" customHeight="1"/>
    <row r="6752" ht="22.5" customHeight="1"/>
    <row r="6753" ht="22.5" customHeight="1"/>
    <row r="6754" ht="22.5" customHeight="1"/>
    <row r="6755" ht="22.5" customHeight="1"/>
    <row r="6756" ht="22.5" customHeight="1"/>
    <row r="6757" ht="22.5" customHeight="1"/>
    <row r="6758" ht="22.5" customHeight="1"/>
    <row r="6759" ht="22.5" customHeight="1"/>
    <row r="6760" ht="22.5" customHeight="1"/>
    <row r="6761" ht="22.5" customHeight="1"/>
    <row r="6762" ht="22.5" customHeight="1"/>
    <row r="6763" ht="22.5" customHeight="1"/>
    <row r="6764" ht="22.5" customHeight="1"/>
    <row r="6765" ht="22.5" customHeight="1"/>
    <row r="6766" ht="22.5" customHeight="1"/>
    <row r="6767" ht="22.5" customHeight="1"/>
    <row r="6768" ht="22.5" customHeight="1"/>
    <row r="6769" ht="22.5" customHeight="1"/>
    <row r="6770" ht="22.5" customHeight="1"/>
    <row r="6771" ht="22.5" customHeight="1"/>
    <row r="6772" ht="22.5" customHeight="1"/>
    <row r="6773" ht="22.5" customHeight="1"/>
    <row r="6774" ht="22.5" customHeight="1"/>
    <row r="6775" ht="22.5" customHeight="1"/>
    <row r="6776" ht="22.5" customHeight="1"/>
    <row r="6777" ht="22.5" customHeight="1"/>
    <row r="6778" ht="22.5" customHeight="1"/>
    <row r="6779" ht="22.5" customHeight="1"/>
    <row r="6780" ht="22.5" customHeight="1"/>
    <row r="6781" ht="22.5" customHeight="1"/>
    <row r="6782" ht="22.5" customHeight="1"/>
    <row r="6783" ht="22.5" customHeight="1"/>
    <row r="6784" ht="22.5" customHeight="1"/>
    <row r="6785" ht="22.5" customHeight="1"/>
    <row r="6786" ht="22.5" customHeight="1"/>
    <row r="6787" ht="22.5" customHeight="1"/>
    <row r="6788" ht="22.5" customHeight="1"/>
    <row r="6789" ht="22.5" customHeight="1"/>
    <row r="6790" ht="22.5" customHeight="1"/>
    <row r="6791" ht="22.5" customHeight="1"/>
    <row r="6792" ht="22.5" customHeight="1"/>
    <row r="6793" ht="22.5" customHeight="1"/>
    <row r="6794" ht="22.5" customHeight="1"/>
    <row r="6795" ht="22.5" customHeight="1"/>
    <row r="6796" ht="22.5" customHeight="1"/>
    <row r="6797" ht="22.5" customHeight="1"/>
    <row r="6798" ht="22.5" customHeight="1"/>
    <row r="6799" ht="22.5" customHeight="1"/>
    <row r="6800" ht="22.5" customHeight="1"/>
    <row r="6801" ht="22.5" customHeight="1"/>
    <row r="6802" ht="22.5" customHeight="1"/>
    <row r="6803" ht="22.5" customHeight="1"/>
    <row r="6804" ht="22.5" customHeight="1"/>
    <row r="6805" ht="22.5" customHeight="1"/>
    <row r="6806" ht="22.5" customHeight="1"/>
    <row r="6807" ht="22.5" customHeight="1"/>
    <row r="6808" ht="22.5" customHeight="1"/>
    <row r="6809" ht="22.5" customHeight="1"/>
    <row r="6810" ht="22.5" customHeight="1"/>
    <row r="6811" ht="22.5" customHeight="1"/>
    <row r="6812" ht="22.5" customHeight="1"/>
    <row r="6813" ht="22.5" customHeight="1"/>
    <row r="6814" ht="22.5" customHeight="1"/>
    <row r="6815" ht="22.5" customHeight="1"/>
    <row r="6816" ht="22.5" customHeight="1"/>
    <row r="6817" ht="22.5" customHeight="1"/>
    <row r="6818" ht="22.5" customHeight="1"/>
    <row r="6819" ht="22.5" customHeight="1"/>
    <row r="6820" ht="22.5" customHeight="1"/>
    <row r="6821" ht="22.5" customHeight="1"/>
    <row r="6822" ht="22.5" customHeight="1"/>
    <row r="6823" ht="22.5" customHeight="1"/>
    <row r="6824" ht="22.5" customHeight="1"/>
    <row r="6825" ht="22.5" customHeight="1"/>
    <row r="6826" ht="22.5" customHeight="1"/>
    <row r="6827" ht="22.5" customHeight="1"/>
    <row r="6828" ht="22.5" customHeight="1"/>
    <row r="6829" ht="22.5" customHeight="1"/>
    <row r="6830" ht="22.5" customHeight="1"/>
    <row r="6831" ht="22.5" customHeight="1"/>
    <row r="6832" ht="22.5" customHeight="1"/>
    <row r="6833" ht="22.5" customHeight="1"/>
    <row r="6834" ht="22.5" customHeight="1"/>
    <row r="6835" ht="22.5" customHeight="1"/>
    <row r="6836" ht="22.5" customHeight="1"/>
    <row r="6837" ht="22.5" customHeight="1"/>
    <row r="6838" ht="22.5" customHeight="1"/>
    <row r="6839" ht="22.5" customHeight="1"/>
    <row r="6840" ht="22.5" customHeight="1"/>
    <row r="6841" ht="22.5" customHeight="1"/>
    <row r="6842" ht="22.5" customHeight="1"/>
    <row r="6843" ht="22.5" customHeight="1"/>
    <row r="6844" ht="22.5" customHeight="1"/>
    <row r="6845" ht="22.5" customHeight="1"/>
    <row r="6846" ht="22.5" customHeight="1"/>
    <row r="6847" ht="22.5" customHeight="1"/>
    <row r="6848" ht="22.5" customHeight="1"/>
    <row r="6849" ht="22.5" customHeight="1"/>
    <row r="6850" ht="22.5" customHeight="1"/>
    <row r="6851" ht="22.5" customHeight="1"/>
    <row r="6852" ht="22.5" customHeight="1"/>
    <row r="6853" ht="22.5" customHeight="1"/>
    <row r="6854" ht="22.5" customHeight="1"/>
    <row r="6855" ht="22.5" customHeight="1"/>
    <row r="6856" ht="22.5" customHeight="1"/>
    <row r="6857" ht="22.5" customHeight="1"/>
    <row r="6858" ht="22.5" customHeight="1"/>
    <row r="6859" ht="22.5" customHeight="1"/>
    <row r="6860" ht="22.5" customHeight="1"/>
    <row r="6861" ht="22.5" customHeight="1"/>
    <row r="6862" ht="22.5" customHeight="1"/>
    <row r="6863" ht="22.5" customHeight="1"/>
    <row r="6864" ht="22.5" customHeight="1"/>
    <row r="6865" ht="22.5" customHeight="1"/>
    <row r="6866" ht="22.5" customHeight="1"/>
    <row r="6867" ht="22.5" customHeight="1"/>
    <row r="6868" ht="22.5" customHeight="1"/>
    <row r="6869" ht="22.5" customHeight="1"/>
    <row r="6870" ht="22.5" customHeight="1"/>
    <row r="6871" ht="22.5" customHeight="1"/>
    <row r="6872" ht="22.5" customHeight="1"/>
    <row r="6873" ht="22.5" customHeight="1"/>
    <row r="6874" ht="22.5" customHeight="1"/>
    <row r="6875" ht="22.5" customHeight="1"/>
    <row r="6876" ht="22.5" customHeight="1"/>
    <row r="6877" ht="22.5" customHeight="1"/>
    <row r="6878" ht="22.5" customHeight="1"/>
    <row r="6879" ht="22.5" customHeight="1"/>
    <row r="6880" ht="22.5" customHeight="1"/>
    <row r="6881" ht="22.5" customHeight="1"/>
    <row r="6882" ht="22.5" customHeight="1"/>
    <row r="6883" ht="22.5" customHeight="1"/>
    <row r="6884" ht="22.5" customHeight="1"/>
    <row r="6885" ht="22.5" customHeight="1"/>
    <row r="6886" ht="22.5" customHeight="1"/>
    <row r="6887" ht="22.5" customHeight="1"/>
    <row r="6888" ht="22.5" customHeight="1"/>
    <row r="6889" ht="22.5" customHeight="1"/>
    <row r="6890" ht="22.5" customHeight="1"/>
    <row r="6891" ht="22.5" customHeight="1"/>
    <row r="6892" ht="22.5" customHeight="1"/>
    <row r="6893" ht="22.5" customHeight="1"/>
    <row r="6894" ht="22.5" customHeight="1"/>
    <row r="6895" ht="22.5" customHeight="1"/>
    <row r="6896" ht="22.5" customHeight="1"/>
    <row r="6897" ht="22.5" customHeight="1"/>
    <row r="6898" ht="22.5" customHeight="1"/>
    <row r="6899" ht="22.5" customHeight="1"/>
    <row r="6900" ht="22.5" customHeight="1"/>
    <row r="6901" ht="22.5" customHeight="1"/>
    <row r="6902" ht="22.5" customHeight="1"/>
    <row r="6903" ht="22.5" customHeight="1"/>
    <row r="6904" ht="22.5" customHeight="1"/>
    <row r="6905" ht="22.5" customHeight="1"/>
    <row r="6906" ht="22.5" customHeight="1"/>
    <row r="6907" ht="22.5" customHeight="1"/>
    <row r="6908" ht="22.5" customHeight="1"/>
    <row r="6909" ht="22.5" customHeight="1"/>
    <row r="6910" ht="22.5" customHeight="1"/>
    <row r="6911" ht="22.5" customHeight="1"/>
    <row r="6912" ht="22.5" customHeight="1"/>
    <row r="6913" ht="22.5" customHeight="1"/>
    <row r="6914" ht="22.5" customHeight="1"/>
    <row r="6915" ht="22.5" customHeight="1"/>
    <row r="6916" ht="22.5" customHeight="1"/>
    <row r="6917" ht="22.5" customHeight="1"/>
    <row r="6918" ht="22.5" customHeight="1"/>
    <row r="6919" ht="22.5" customHeight="1"/>
    <row r="6920" ht="22.5" customHeight="1"/>
    <row r="6921" ht="22.5" customHeight="1"/>
    <row r="6922" ht="22.5" customHeight="1"/>
    <row r="6923" ht="22.5" customHeight="1"/>
    <row r="6924" ht="22.5" customHeight="1"/>
    <row r="6925" ht="22.5" customHeight="1"/>
    <row r="6926" ht="22.5" customHeight="1"/>
    <row r="6927" ht="22.5" customHeight="1"/>
    <row r="6928" ht="22.5" customHeight="1"/>
    <row r="6929" ht="22.5" customHeight="1"/>
    <row r="6930" ht="22.5" customHeight="1"/>
    <row r="6931" ht="22.5" customHeight="1"/>
    <row r="6932" ht="22.5" customHeight="1"/>
    <row r="6933" ht="22.5" customHeight="1"/>
    <row r="6934" ht="22.5" customHeight="1"/>
    <row r="6935" ht="22.5" customHeight="1"/>
    <row r="6936" ht="22.5" customHeight="1"/>
    <row r="6937" ht="22.5" customHeight="1"/>
    <row r="6938" ht="22.5" customHeight="1"/>
    <row r="6939" ht="22.5" customHeight="1"/>
    <row r="6940" ht="22.5" customHeight="1"/>
    <row r="6941" ht="22.5" customHeight="1"/>
    <row r="6942" ht="22.5" customHeight="1"/>
    <row r="6943" ht="22.5" customHeight="1"/>
    <row r="6944" ht="22.5" customHeight="1"/>
    <row r="6945" ht="22.5" customHeight="1"/>
    <row r="6946" ht="22.5" customHeight="1"/>
    <row r="6947" ht="22.5" customHeight="1"/>
    <row r="6948" ht="22.5" customHeight="1"/>
    <row r="6949" ht="22.5" customHeight="1"/>
    <row r="6950" ht="22.5" customHeight="1"/>
    <row r="6951" ht="22.5" customHeight="1"/>
    <row r="6952" ht="22.5" customHeight="1"/>
    <row r="6953" ht="22.5" customHeight="1"/>
    <row r="6954" ht="22.5" customHeight="1"/>
    <row r="6955" ht="22.5" customHeight="1"/>
    <row r="6956" ht="22.5" customHeight="1"/>
    <row r="6957" ht="22.5" customHeight="1"/>
    <row r="6958" ht="22.5" customHeight="1"/>
    <row r="6959" ht="22.5" customHeight="1"/>
    <row r="6960" ht="22.5" customHeight="1"/>
    <row r="6961" ht="22.5" customHeight="1"/>
    <row r="6962" ht="22.5" customHeight="1"/>
    <row r="6963" ht="22.5" customHeight="1"/>
    <row r="6964" ht="22.5" customHeight="1"/>
    <row r="6965" ht="22.5" customHeight="1"/>
    <row r="6966" ht="22.5" customHeight="1"/>
    <row r="6967" ht="22.5" customHeight="1"/>
    <row r="6968" ht="22.5" customHeight="1"/>
    <row r="6969" ht="22.5" customHeight="1"/>
    <row r="6970" ht="22.5" customHeight="1"/>
    <row r="6971" ht="22.5" customHeight="1"/>
    <row r="6972" ht="22.5" customHeight="1"/>
    <row r="6973" ht="22.5" customHeight="1"/>
    <row r="6974" ht="22.5" customHeight="1"/>
    <row r="6975" ht="22.5" customHeight="1"/>
    <row r="6976" ht="22.5" customHeight="1"/>
    <row r="6977" ht="22.5" customHeight="1"/>
    <row r="6978" ht="22.5" customHeight="1"/>
    <row r="6979" ht="22.5" customHeight="1"/>
    <row r="6980" ht="22.5" customHeight="1"/>
    <row r="6981" ht="22.5" customHeight="1"/>
    <row r="6982" ht="22.5" customHeight="1"/>
    <row r="6983" ht="22.5" customHeight="1"/>
    <row r="6984" ht="22.5" customHeight="1"/>
    <row r="6985" ht="22.5" customHeight="1"/>
    <row r="6986" ht="22.5" customHeight="1"/>
    <row r="6987" ht="22.5" customHeight="1"/>
    <row r="6988" ht="22.5" customHeight="1"/>
    <row r="6989" ht="22.5" customHeight="1"/>
    <row r="6990" ht="22.5" customHeight="1"/>
    <row r="6991" ht="22.5" customHeight="1"/>
    <row r="6992" ht="22.5" customHeight="1"/>
    <row r="6993" ht="22.5" customHeight="1"/>
    <row r="6994" ht="22.5" customHeight="1"/>
    <row r="6995" ht="22.5" customHeight="1"/>
    <row r="6996" ht="22.5" customHeight="1"/>
    <row r="6997" ht="22.5" customHeight="1"/>
    <row r="6998" ht="22.5" customHeight="1"/>
    <row r="6999" ht="22.5" customHeight="1"/>
    <row r="7000" ht="22.5" customHeight="1"/>
    <row r="7001" ht="22.5" customHeight="1"/>
    <row r="7002" ht="22.5" customHeight="1"/>
    <row r="7003" ht="22.5" customHeight="1"/>
    <row r="7004" ht="22.5" customHeight="1"/>
    <row r="7005" ht="22.5" customHeight="1"/>
    <row r="7006" ht="22.5" customHeight="1"/>
    <row r="7007" ht="22.5" customHeight="1"/>
    <row r="7008" ht="22.5" customHeight="1"/>
    <row r="7009" ht="22.5" customHeight="1"/>
    <row r="7010" ht="22.5" customHeight="1"/>
    <row r="7011" ht="22.5" customHeight="1"/>
    <row r="7012" ht="22.5" customHeight="1"/>
    <row r="7013" ht="22.5" customHeight="1"/>
    <row r="7014" ht="22.5" customHeight="1"/>
    <row r="7015" ht="22.5" customHeight="1"/>
    <row r="7016" ht="22.5" customHeight="1"/>
    <row r="7017" ht="22.5" customHeight="1"/>
    <row r="7018" ht="22.5" customHeight="1"/>
    <row r="7019" ht="22.5" customHeight="1"/>
    <row r="7020" ht="22.5" customHeight="1"/>
    <row r="7021" ht="22.5" customHeight="1"/>
    <row r="7022" ht="22.5" customHeight="1"/>
    <row r="7023" ht="22.5" customHeight="1"/>
    <row r="7024" ht="22.5" customHeight="1"/>
    <row r="7025" ht="22.5" customHeight="1"/>
    <row r="7026" ht="22.5" customHeight="1"/>
    <row r="7027" ht="22.5" customHeight="1"/>
    <row r="7028" ht="22.5" customHeight="1"/>
    <row r="7029" ht="22.5" customHeight="1"/>
    <row r="7030" ht="22.5" customHeight="1"/>
    <row r="7031" ht="22.5" customHeight="1"/>
    <row r="7032" ht="22.5" customHeight="1"/>
    <row r="7033" ht="22.5" customHeight="1"/>
    <row r="7034" ht="22.5" customHeight="1"/>
    <row r="7035" ht="22.5" customHeight="1"/>
    <row r="7036" ht="22.5" customHeight="1"/>
    <row r="7037" ht="22.5" customHeight="1"/>
    <row r="7038" ht="22.5" customHeight="1"/>
    <row r="7039" ht="22.5" customHeight="1"/>
    <row r="7040" ht="22.5" customHeight="1"/>
    <row r="7041" ht="22.5" customHeight="1"/>
    <row r="7042" ht="22.5" customHeight="1"/>
    <row r="7043" ht="22.5" customHeight="1"/>
    <row r="7044" ht="22.5" customHeight="1"/>
    <row r="7045" ht="22.5" customHeight="1"/>
    <row r="7046" ht="22.5" customHeight="1"/>
    <row r="7047" ht="22.5" customHeight="1"/>
    <row r="7048" ht="22.5" customHeight="1"/>
    <row r="7049" ht="22.5" customHeight="1"/>
    <row r="7050" ht="22.5" customHeight="1"/>
    <row r="7051" ht="22.5" customHeight="1"/>
    <row r="7052" ht="22.5" customHeight="1"/>
    <row r="7053" ht="22.5" customHeight="1"/>
    <row r="7054" ht="22.5" customHeight="1"/>
    <row r="7055" ht="22.5" customHeight="1"/>
    <row r="7056" ht="22.5" customHeight="1"/>
    <row r="7057" ht="22.5" customHeight="1"/>
    <row r="7058" ht="22.5" customHeight="1"/>
    <row r="7059" ht="22.5" customHeight="1"/>
    <row r="7060" ht="22.5" customHeight="1"/>
    <row r="7061" ht="22.5" customHeight="1"/>
    <row r="7062" ht="22.5" customHeight="1"/>
    <row r="7063" ht="22.5" customHeight="1"/>
    <row r="7064" ht="22.5" customHeight="1"/>
    <row r="7065" ht="22.5" customHeight="1"/>
    <row r="7066" ht="22.5" customHeight="1"/>
    <row r="7067" ht="22.5" customHeight="1"/>
    <row r="7068" ht="22.5" customHeight="1"/>
    <row r="7069" ht="22.5" customHeight="1"/>
    <row r="7070" ht="22.5" customHeight="1"/>
    <row r="7071" ht="22.5" customHeight="1"/>
    <row r="7072" ht="22.5" customHeight="1"/>
    <row r="7073" ht="22.5" customHeight="1"/>
    <row r="7074" ht="22.5" customHeight="1"/>
    <row r="7075" ht="22.5" customHeight="1"/>
    <row r="7076" ht="22.5" customHeight="1"/>
    <row r="7077" ht="22.5" customHeight="1"/>
    <row r="7078" ht="22.5" customHeight="1"/>
    <row r="7079" ht="22.5" customHeight="1"/>
    <row r="7080" ht="22.5" customHeight="1"/>
    <row r="7081" ht="22.5" customHeight="1"/>
    <row r="7082" ht="22.5" customHeight="1"/>
    <row r="7083" ht="22.5" customHeight="1"/>
    <row r="7084" ht="22.5" customHeight="1"/>
    <row r="7085" ht="22.5" customHeight="1"/>
    <row r="7086" ht="22.5" customHeight="1"/>
    <row r="7087" ht="22.5" customHeight="1"/>
    <row r="7088" ht="22.5" customHeight="1"/>
    <row r="7089" ht="22.5" customHeight="1"/>
    <row r="7090" ht="22.5" customHeight="1"/>
    <row r="7091" ht="22.5" customHeight="1"/>
    <row r="7092" ht="22.5" customHeight="1"/>
    <row r="7093" ht="22.5" customHeight="1"/>
    <row r="7094" ht="22.5" customHeight="1"/>
    <row r="7095" ht="22.5" customHeight="1"/>
    <row r="7096" ht="22.5" customHeight="1"/>
    <row r="7097" ht="22.5" customHeight="1"/>
    <row r="7098" ht="22.5" customHeight="1"/>
    <row r="7099" ht="22.5" customHeight="1"/>
    <row r="7100" ht="22.5" customHeight="1"/>
    <row r="7101" ht="22.5" customHeight="1"/>
    <row r="7102" ht="22.5" customHeight="1"/>
    <row r="7103" ht="22.5" customHeight="1"/>
    <row r="7104" ht="22.5" customHeight="1"/>
    <row r="7105" ht="22.5" customHeight="1"/>
    <row r="7106" ht="22.5" customHeight="1"/>
    <row r="7107" ht="22.5" customHeight="1"/>
    <row r="7108" ht="22.5" customHeight="1"/>
    <row r="7109" ht="22.5" customHeight="1"/>
    <row r="7110" ht="22.5" customHeight="1"/>
    <row r="7111" ht="22.5" customHeight="1"/>
    <row r="7112" ht="22.5" customHeight="1"/>
    <row r="7113" ht="22.5" customHeight="1"/>
    <row r="7114" ht="22.5" customHeight="1"/>
    <row r="7115" ht="22.5" customHeight="1"/>
    <row r="7116" ht="22.5" customHeight="1"/>
    <row r="7117" ht="22.5" customHeight="1"/>
    <row r="7118" ht="22.5" customHeight="1"/>
    <row r="7119" ht="22.5" customHeight="1"/>
    <row r="7120" ht="22.5" customHeight="1"/>
    <row r="7121" ht="22.5" customHeight="1"/>
    <row r="7122" ht="22.5" customHeight="1"/>
    <row r="7123" ht="22.5" customHeight="1"/>
    <row r="7124" ht="22.5" customHeight="1"/>
    <row r="7125" ht="22.5" customHeight="1"/>
    <row r="7126" ht="22.5" customHeight="1"/>
    <row r="7127" ht="22.5" customHeight="1"/>
    <row r="7128" ht="22.5" customHeight="1"/>
    <row r="7129" ht="22.5" customHeight="1"/>
    <row r="7130" ht="22.5" customHeight="1"/>
    <row r="7131" ht="22.5" customHeight="1"/>
    <row r="7132" ht="22.5" customHeight="1"/>
    <row r="7133" ht="22.5" customHeight="1"/>
    <row r="7134" ht="22.5" customHeight="1"/>
    <row r="7135" ht="22.5" customHeight="1"/>
    <row r="7136" ht="22.5" customHeight="1"/>
    <row r="7137" ht="22.5" customHeight="1"/>
    <row r="7138" ht="22.5" customHeight="1"/>
    <row r="7139" ht="22.5" customHeight="1"/>
    <row r="7140" ht="22.5" customHeight="1"/>
    <row r="7141" ht="22.5" customHeight="1"/>
    <row r="7142" ht="22.5" customHeight="1"/>
    <row r="7143" ht="22.5" customHeight="1"/>
    <row r="7144" ht="22.5" customHeight="1"/>
    <row r="7145" ht="22.5" customHeight="1"/>
    <row r="7146" ht="22.5" customHeight="1"/>
    <row r="7147" ht="22.5" customHeight="1"/>
    <row r="7148" ht="22.5" customHeight="1"/>
    <row r="7149" ht="22.5" customHeight="1"/>
    <row r="7150" ht="22.5" customHeight="1"/>
    <row r="7151" ht="22.5" customHeight="1"/>
    <row r="7152" ht="22.5" customHeight="1"/>
    <row r="7153" ht="22.5" customHeight="1"/>
    <row r="7154" ht="22.5" customHeight="1"/>
    <row r="7155" ht="22.5" customHeight="1"/>
    <row r="7156" ht="22.5" customHeight="1"/>
    <row r="7157" ht="22.5" customHeight="1"/>
    <row r="7158" ht="22.5" customHeight="1"/>
    <row r="7159" ht="22.5" customHeight="1"/>
    <row r="7160" ht="22.5" customHeight="1"/>
    <row r="7161" ht="22.5" customHeight="1"/>
    <row r="7162" ht="22.5" customHeight="1"/>
    <row r="7163" ht="22.5" customHeight="1"/>
    <row r="7164" ht="22.5" customHeight="1"/>
    <row r="7165" ht="22.5" customHeight="1"/>
    <row r="7166" ht="22.5" customHeight="1"/>
    <row r="7167" ht="22.5" customHeight="1"/>
    <row r="7168" ht="22.5" customHeight="1"/>
    <row r="7169" ht="22.5" customHeight="1"/>
    <row r="7170" ht="22.5" customHeight="1"/>
    <row r="7171" ht="22.5" customHeight="1"/>
    <row r="7172" ht="22.5" customHeight="1"/>
    <row r="7173" ht="22.5" customHeight="1"/>
    <row r="7174" ht="22.5" customHeight="1"/>
    <row r="7175" ht="22.5" customHeight="1"/>
    <row r="7176" ht="22.5" customHeight="1"/>
    <row r="7177" ht="22.5" customHeight="1"/>
    <row r="7178" ht="22.5" customHeight="1"/>
    <row r="7179" ht="22.5" customHeight="1"/>
    <row r="7180" ht="22.5" customHeight="1"/>
    <row r="7181" ht="22.5" customHeight="1"/>
    <row r="7182" ht="22.5" customHeight="1"/>
    <row r="7183" ht="22.5" customHeight="1"/>
    <row r="7184" ht="22.5" customHeight="1"/>
    <row r="7185" ht="22.5" customHeight="1"/>
    <row r="7186" ht="22.5" customHeight="1"/>
    <row r="7187" ht="22.5" customHeight="1"/>
    <row r="7188" ht="22.5" customHeight="1"/>
    <row r="7189" ht="22.5" customHeight="1"/>
    <row r="7190" ht="22.5" customHeight="1"/>
    <row r="7191" ht="22.5" customHeight="1"/>
    <row r="7192" ht="22.5" customHeight="1"/>
    <row r="7193" ht="22.5" customHeight="1"/>
    <row r="7194" ht="22.5" customHeight="1"/>
    <row r="7195" ht="22.5" customHeight="1"/>
    <row r="7196" ht="22.5" customHeight="1"/>
    <row r="7197" ht="22.5" customHeight="1"/>
    <row r="7198" ht="22.5" customHeight="1"/>
    <row r="7199" ht="22.5" customHeight="1"/>
    <row r="7200" ht="22.5" customHeight="1"/>
    <row r="7201" ht="22.5" customHeight="1"/>
    <row r="7202" ht="22.5" customHeight="1"/>
    <row r="7203" ht="22.5" customHeight="1"/>
    <row r="7204" ht="22.5" customHeight="1"/>
    <row r="7205" ht="22.5" customHeight="1"/>
    <row r="7206" ht="22.5" customHeight="1"/>
    <row r="7207" ht="22.5" customHeight="1"/>
    <row r="7208" ht="22.5" customHeight="1"/>
    <row r="7209" ht="22.5" customHeight="1"/>
    <row r="7210" ht="22.5" customHeight="1"/>
    <row r="7211" ht="22.5" customHeight="1"/>
    <row r="7212" ht="22.5" customHeight="1"/>
    <row r="7213" ht="22.5" customHeight="1"/>
    <row r="7214" ht="22.5" customHeight="1"/>
    <row r="7215" ht="22.5" customHeight="1"/>
    <row r="7216" ht="22.5" customHeight="1"/>
    <row r="7217" ht="22.5" customHeight="1"/>
    <row r="7218" ht="22.5" customHeight="1"/>
    <row r="7219" ht="22.5" customHeight="1"/>
    <row r="7220" ht="22.5" customHeight="1"/>
    <row r="7221" ht="22.5" customHeight="1"/>
    <row r="7222" ht="22.5" customHeight="1"/>
    <row r="7223" ht="22.5" customHeight="1"/>
    <row r="7224" ht="22.5" customHeight="1"/>
    <row r="7225" ht="22.5" customHeight="1"/>
    <row r="7226" ht="22.5" customHeight="1"/>
    <row r="7227" ht="22.5" customHeight="1"/>
    <row r="7228" ht="22.5" customHeight="1"/>
    <row r="7229" ht="22.5" customHeight="1"/>
    <row r="7230" ht="22.5" customHeight="1"/>
    <row r="7231" ht="22.5" customHeight="1"/>
    <row r="7232" ht="22.5" customHeight="1"/>
    <row r="7233" ht="22.5" customHeight="1"/>
    <row r="7234" ht="22.5" customHeight="1"/>
    <row r="7235" ht="22.5" customHeight="1"/>
    <row r="7236" ht="22.5" customHeight="1"/>
    <row r="7237" ht="22.5" customHeight="1"/>
    <row r="7238" ht="22.5" customHeight="1"/>
    <row r="7239" ht="22.5" customHeight="1"/>
    <row r="7240" ht="22.5" customHeight="1"/>
    <row r="7241" ht="22.5" customHeight="1"/>
    <row r="7242" ht="22.5" customHeight="1"/>
    <row r="7243" ht="22.5" customHeight="1"/>
    <row r="7244" ht="22.5" customHeight="1"/>
    <row r="7245" ht="22.5" customHeight="1"/>
    <row r="7246" ht="22.5" customHeight="1"/>
    <row r="7247" ht="22.5" customHeight="1"/>
    <row r="7248" ht="22.5" customHeight="1"/>
    <row r="7249" ht="22.5" customHeight="1"/>
    <row r="7250" ht="22.5" customHeight="1"/>
    <row r="7251" ht="22.5" customHeight="1"/>
    <row r="7252" ht="22.5" customHeight="1"/>
    <row r="7253" ht="22.5" customHeight="1"/>
    <row r="7254" ht="22.5" customHeight="1"/>
    <row r="7255" ht="22.5" customHeight="1"/>
    <row r="7256" ht="22.5" customHeight="1"/>
    <row r="7257" ht="22.5" customHeight="1"/>
    <row r="7258" ht="22.5" customHeight="1"/>
    <row r="7259" ht="22.5" customHeight="1"/>
    <row r="7260" ht="22.5" customHeight="1"/>
    <row r="7261" ht="22.5" customHeight="1"/>
    <row r="7262" ht="22.5" customHeight="1"/>
    <row r="7263" ht="22.5" customHeight="1"/>
    <row r="7264" ht="22.5" customHeight="1"/>
    <row r="7265" ht="22.5" customHeight="1"/>
    <row r="7266" ht="22.5" customHeight="1"/>
    <row r="7267" ht="22.5" customHeight="1"/>
    <row r="7268" ht="22.5" customHeight="1"/>
    <row r="7269" ht="22.5" customHeight="1"/>
    <row r="7270" ht="22.5" customHeight="1"/>
    <row r="7271" ht="22.5" customHeight="1"/>
    <row r="7272" ht="22.5" customHeight="1"/>
    <row r="7273" ht="22.5" customHeight="1"/>
    <row r="7274" ht="22.5" customHeight="1"/>
    <row r="7275" ht="22.5" customHeight="1"/>
    <row r="7276" ht="22.5" customHeight="1"/>
    <row r="7277" ht="22.5" customHeight="1"/>
    <row r="7278" ht="22.5" customHeight="1"/>
    <row r="7279" ht="22.5" customHeight="1"/>
    <row r="7280" ht="22.5" customHeight="1"/>
    <row r="7281" ht="22.5" customHeight="1"/>
    <row r="7282" ht="22.5" customHeight="1"/>
    <row r="7283" ht="22.5" customHeight="1"/>
    <row r="7284" ht="22.5" customHeight="1"/>
    <row r="7285" ht="22.5" customHeight="1"/>
    <row r="7286" ht="22.5" customHeight="1"/>
    <row r="7287" ht="22.5" customHeight="1"/>
    <row r="7288" ht="22.5" customHeight="1"/>
    <row r="7289" ht="22.5" customHeight="1"/>
    <row r="7290" ht="22.5" customHeight="1"/>
    <row r="7291" ht="22.5" customHeight="1"/>
    <row r="7292" ht="22.5" customHeight="1"/>
    <row r="7293" ht="22.5" customHeight="1"/>
    <row r="7294" ht="22.5" customHeight="1"/>
    <row r="7295" ht="22.5" customHeight="1"/>
    <row r="7296" ht="22.5" customHeight="1"/>
    <row r="7297" ht="22.5" customHeight="1"/>
    <row r="7298" ht="22.5" customHeight="1"/>
    <row r="7299" ht="22.5" customHeight="1"/>
    <row r="7300" ht="22.5" customHeight="1"/>
    <row r="7301" ht="22.5" customHeight="1"/>
    <row r="7302" ht="22.5" customHeight="1"/>
    <row r="7303" ht="22.5" customHeight="1"/>
    <row r="7304" ht="22.5" customHeight="1"/>
    <row r="7305" ht="22.5" customHeight="1"/>
    <row r="7306" ht="22.5" customHeight="1"/>
    <row r="7307" ht="22.5" customHeight="1"/>
    <row r="7308" ht="22.5" customHeight="1"/>
    <row r="7309" ht="22.5" customHeight="1"/>
    <row r="7310" ht="22.5" customHeight="1"/>
    <row r="7311" ht="22.5" customHeight="1"/>
    <row r="7312" ht="22.5" customHeight="1"/>
    <row r="7313" ht="22.5" customHeight="1"/>
    <row r="7314" ht="22.5" customHeight="1"/>
    <row r="7315" ht="22.5" customHeight="1"/>
    <row r="7316" ht="22.5" customHeight="1"/>
    <row r="7317" ht="22.5" customHeight="1"/>
    <row r="7318" ht="22.5" customHeight="1"/>
    <row r="7319" ht="22.5" customHeight="1"/>
    <row r="7320" ht="22.5" customHeight="1"/>
    <row r="7321" ht="22.5" customHeight="1"/>
    <row r="7322" ht="22.5" customHeight="1"/>
    <row r="7323" ht="22.5" customHeight="1"/>
    <row r="7324" ht="22.5" customHeight="1"/>
    <row r="7325" ht="22.5" customHeight="1"/>
    <row r="7326" ht="22.5" customHeight="1"/>
    <row r="7327" ht="22.5" customHeight="1"/>
    <row r="7328" ht="22.5" customHeight="1"/>
    <row r="7329" ht="22.5" customHeight="1"/>
    <row r="7330" ht="22.5" customHeight="1"/>
    <row r="7331" ht="22.5" customHeight="1"/>
    <row r="7332" ht="22.5" customHeight="1"/>
    <row r="7333" ht="22.5" customHeight="1"/>
    <row r="7334" ht="22.5" customHeight="1"/>
    <row r="7335" ht="22.5" customHeight="1"/>
    <row r="7336" ht="22.5" customHeight="1"/>
    <row r="7337" ht="22.5" customHeight="1"/>
    <row r="7338" ht="22.5" customHeight="1"/>
    <row r="7339" ht="22.5" customHeight="1"/>
    <row r="7340" ht="22.5" customHeight="1"/>
    <row r="7341" ht="22.5" customHeight="1"/>
    <row r="7342" ht="22.5" customHeight="1"/>
    <row r="7343" ht="22.5" customHeight="1"/>
    <row r="7344" ht="22.5" customHeight="1"/>
    <row r="7345" ht="22.5" customHeight="1"/>
    <row r="7346" ht="22.5" customHeight="1"/>
    <row r="7347" ht="22.5" customHeight="1"/>
    <row r="7348" ht="22.5" customHeight="1"/>
    <row r="7349" ht="22.5" customHeight="1"/>
    <row r="7350" ht="22.5" customHeight="1"/>
    <row r="7351" ht="22.5" customHeight="1"/>
    <row r="7352" ht="22.5" customHeight="1"/>
    <row r="7353" ht="22.5" customHeight="1"/>
    <row r="7354" ht="22.5" customHeight="1"/>
    <row r="7355" ht="22.5" customHeight="1"/>
    <row r="7356" ht="22.5" customHeight="1"/>
    <row r="7357" ht="22.5" customHeight="1"/>
    <row r="7358" ht="22.5" customHeight="1"/>
    <row r="7359" ht="22.5" customHeight="1"/>
    <row r="7360" ht="22.5" customHeight="1"/>
    <row r="7361" ht="22.5" customHeight="1"/>
    <row r="7362" ht="22.5" customHeight="1"/>
    <row r="7363" ht="22.5" customHeight="1"/>
    <row r="7364" ht="22.5" customHeight="1"/>
    <row r="7365" ht="22.5" customHeight="1"/>
    <row r="7366" ht="22.5" customHeight="1"/>
    <row r="7367" ht="22.5" customHeight="1"/>
    <row r="7368" ht="22.5" customHeight="1"/>
    <row r="7369" ht="22.5" customHeight="1"/>
    <row r="7370" ht="22.5" customHeight="1"/>
    <row r="7371" ht="22.5" customHeight="1"/>
    <row r="7372" ht="22.5" customHeight="1"/>
    <row r="7373" ht="22.5" customHeight="1"/>
    <row r="7374" ht="22.5" customHeight="1"/>
    <row r="7375" ht="22.5" customHeight="1"/>
    <row r="7376" ht="22.5" customHeight="1"/>
    <row r="7377" ht="22.5" customHeight="1"/>
    <row r="7378" ht="22.5" customHeight="1"/>
    <row r="7379" ht="22.5" customHeight="1"/>
    <row r="7380" ht="22.5" customHeight="1"/>
    <row r="7381" ht="22.5" customHeight="1"/>
    <row r="7382" ht="22.5" customHeight="1"/>
    <row r="7383" ht="22.5" customHeight="1"/>
    <row r="7384" ht="22.5" customHeight="1"/>
    <row r="7385" ht="22.5" customHeight="1"/>
    <row r="7386" ht="22.5" customHeight="1"/>
    <row r="7387" ht="22.5" customHeight="1"/>
    <row r="7388" ht="22.5" customHeight="1"/>
    <row r="7389" ht="22.5" customHeight="1"/>
    <row r="7390" ht="22.5" customHeight="1"/>
    <row r="7391" ht="22.5" customHeight="1"/>
    <row r="7392" ht="22.5" customHeight="1"/>
    <row r="7393" ht="22.5" customHeight="1"/>
    <row r="7394" ht="22.5" customHeight="1"/>
    <row r="7395" ht="22.5" customHeight="1"/>
    <row r="7396" ht="22.5" customHeight="1"/>
    <row r="7397" ht="22.5" customHeight="1"/>
    <row r="7398" ht="22.5" customHeight="1"/>
    <row r="7399" ht="22.5" customHeight="1"/>
    <row r="7400" ht="22.5" customHeight="1"/>
    <row r="7401" ht="22.5" customHeight="1"/>
    <row r="7402" ht="22.5" customHeight="1"/>
    <row r="7403" ht="22.5" customHeight="1"/>
    <row r="7404" ht="22.5" customHeight="1"/>
    <row r="7405" ht="22.5" customHeight="1"/>
    <row r="7406" ht="22.5" customHeight="1"/>
    <row r="7407" ht="22.5" customHeight="1"/>
    <row r="7408" ht="22.5" customHeight="1"/>
    <row r="7409" ht="22.5" customHeight="1"/>
    <row r="7410" ht="22.5" customHeight="1"/>
    <row r="7411" ht="22.5" customHeight="1"/>
    <row r="7412" ht="22.5" customHeight="1"/>
    <row r="7413" ht="22.5" customHeight="1"/>
    <row r="7414" ht="22.5" customHeight="1"/>
    <row r="7415" ht="22.5" customHeight="1"/>
    <row r="7416" ht="22.5" customHeight="1"/>
    <row r="7417" ht="22.5" customHeight="1"/>
    <row r="7418" ht="22.5" customHeight="1"/>
    <row r="7419" ht="22.5" customHeight="1"/>
    <row r="7420" ht="22.5" customHeight="1"/>
    <row r="7421" ht="22.5" customHeight="1"/>
    <row r="7422" ht="22.5" customHeight="1"/>
    <row r="7423" ht="22.5" customHeight="1"/>
    <row r="7424" ht="22.5" customHeight="1"/>
    <row r="7425" ht="22.5" customHeight="1"/>
    <row r="7426" ht="22.5" customHeight="1"/>
    <row r="7427" ht="22.5" customHeight="1"/>
    <row r="7428" ht="22.5" customHeight="1"/>
    <row r="7429" ht="22.5" customHeight="1"/>
    <row r="7430" ht="22.5" customHeight="1"/>
    <row r="7431" ht="22.5" customHeight="1"/>
    <row r="7432" ht="22.5" customHeight="1"/>
    <row r="7433" ht="22.5" customHeight="1"/>
    <row r="7434" ht="22.5" customHeight="1"/>
    <row r="7435" ht="22.5" customHeight="1"/>
    <row r="7436" ht="22.5" customHeight="1"/>
    <row r="7437" ht="22.5" customHeight="1"/>
    <row r="7438" ht="22.5" customHeight="1"/>
    <row r="7439" ht="22.5" customHeight="1"/>
    <row r="7440" ht="22.5" customHeight="1"/>
    <row r="7441" ht="22.5" customHeight="1"/>
    <row r="7442" ht="22.5" customHeight="1"/>
    <row r="7443" ht="22.5" customHeight="1"/>
    <row r="7444" ht="22.5" customHeight="1"/>
    <row r="7445" ht="22.5" customHeight="1"/>
    <row r="7446" ht="22.5" customHeight="1"/>
    <row r="7447" ht="22.5" customHeight="1"/>
    <row r="7448" ht="22.5" customHeight="1"/>
    <row r="7449" ht="22.5" customHeight="1"/>
    <row r="7450" ht="22.5" customHeight="1"/>
    <row r="7451" ht="22.5" customHeight="1"/>
    <row r="7452" ht="22.5" customHeight="1"/>
    <row r="7453" ht="22.5" customHeight="1"/>
    <row r="7454" ht="22.5" customHeight="1"/>
    <row r="7455" ht="22.5" customHeight="1"/>
    <row r="7456" ht="22.5" customHeight="1"/>
    <row r="7457" ht="22.5" customHeight="1"/>
    <row r="7458" ht="22.5" customHeight="1"/>
    <row r="7459" ht="22.5" customHeight="1"/>
    <row r="7460" ht="22.5" customHeight="1"/>
    <row r="7461" ht="22.5" customHeight="1"/>
    <row r="7462" ht="22.5" customHeight="1"/>
    <row r="7463" ht="22.5" customHeight="1"/>
    <row r="7464" ht="22.5" customHeight="1"/>
    <row r="7465" ht="22.5" customHeight="1"/>
    <row r="7466" ht="22.5" customHeight="1"/>
    <row r="7467" ht="22.5" customHeight="1"/>
    <row r="7468" ht="22.5" customHeight="1"/>
    <row r="7469" ht="22.5" customHeight="1"/>
    <row r="7470" ht="22.5" customHeight="1"/>
    <row r="7471" ht="22.5" customHeight="1"/>
    <row r="7472" ht="22.5" customHeight="1"/>
    <row r="7473" ht="22.5" customHeight="1"/>
    <row r="7474" ht="22.5" customHeight="1"/>
    <row r="7475" ht="22.5" customHeight="1"/>
    <row r="7476" ht="22.5" customHeight="1"/>
    <row r="7477" ht="22.5" customHeight="1"/>
    <row r="7478" ht="22.5" customHeight="1"/>
    <row r="7479" ht="22.5" customHeight="1"/>
    <row r="7480" ht="22.5" customHeight="1"/>
    <row r="7481" ht="22.5" customHeight="1"/>
    <row r="7482" ht="22.5" customHeight="1"/>
    <row r="7483" ht="22.5" customHeight="1"/>
    <row r="7484" ht="22.5" customHeight="1"/>
    <row r="7485" ht="22.5" customHeight="1"/>
    <row r="7486" ht="22.5" customHeight="1"/>
    <row r="7487" ht="22.5" customHeight="1"/>
    <row r="7488" ht="22.5" customHeight="1"/>
    <row r="7489" ht="22.5" customHeight="1"/>
    <row r="7490" ht="22.5" customHeight="1"/>
    <row r="7491" ht="22.5" customHeight="1"/>
    <row r="7492" ht="22.5" customHeight="1"/>
    <row r="7493" ht="22.5" customHeight="1"/>
    <row r="7494" ht="22.5" customHeight="1"/>
    <row r="7495" ht="22.5" customHeight="1"/>
    <row r="7496" ht="22.5" customHeight="1"/>
    <row r="7497" ht="22.5" customHeight="1"/>
    <row r="7498" ht="22.5" customHeight="1"/>
    <row r="7499" ht="22.5" customHeight="1"/>
    <row r="7500" ht="22.5" customHeight="1"/>
    <row r="7501" ht="22.5" customHeight="1"/>
    <row r="7502" ht="22.5" customHeight="1"/>
    <row r="7503" ht="22.5" customHeight="1"/>
    <row r="7504" ht="22.5" customHeight="1"/>
    <row r="7505" ht="22.5" customHeight="1"/>
    <row r="7506" ht="22.5" customHeight="1"/>
    <row r="7507" ht="22.5" customHeight="1"/>
    <row r="7508" ht="22.5" customHeight="1"/>
    <row r="7509" ht="22.5" customHeight="1"/>
    <row r="7510" ht="22.5" customHeight="1"/>
    <row r="7511" ht="22.5" customHeight="1"/>
    <row r="7512" ht="22.5" customHeight="1"/>
    <row r="7513" ht="22.5" customHeight="1"/>
    <row r="7514" ht="22.5" customHeight="1"/>
    <row r="7515" ht="22.5" customHeight="1"/>
    <row r="7516" ht="22.5" customHeight="1"/>
    <row r="7517" ht="22.5" customHeight="1"/>
    <row r="7518" ht="22.5" customHeight="1"/>
    <row r="7519" ht="22.5" customHeight="1"/>
    <row r="7520" ht="22.5" customHeight="1"/>
    <row r="7521" ht="22.5" customHeight="1"/>
    <row r="7522" ht="22.5" customHeight="1"/>
    <row r="7523" ht="22.5" customHeight="1"/>
    <row r="7524" ht="22.5" customHeight="1"/>
    <row r="7525" ht="22.5" customHeight="1"/>
    <row r="7526" ht="22.5" customHeight="1"/>
    <row r="7527" ht="22.5" customHeight="1"/>
    <row r="7528" ht="22.5" customHeight="1"/>
    <row r="7529" ht="22.5" customHeight="1"/>
    <row r="7530" ht="22.5" customHeight="1"/>
    <row r="7531" ht="22.5" customHeight="1"/>
    <row r="7532" ht="22.5" customHeight="1"/>
    <row r="7533" ht="22.5" customHeight="1"/>
    <row r="7534" ht="22.5" customHeight="1"/>
    <row r="7535" ht="22.5" customHeight="1"/>
    <row r="7536" ht="22.5" customHeight="1"/>
    <row r="7537" ht="22.5" customHeight="1"/>
    <row r="7538" ht="22.5" customHeight="1"/>
    <row r="7539" ht="22.5" customHeight="1"/>
    <row r="7540" ht="22.5" customHeight="1"/>
    <row r="7541" ht="22.5" customHeight="1"/>
    <row r="7542" ht="22.5" customHeight="1"/>
    <row r="7543" ht="22.5" customHeight="1"/>
    <row r="7544" ht="22.5" customHeight="1"/>
    <row r="7545" ht="22.5" customHeight="1"/>
    <row r="7546" ht="22.5" customHeight="1"/>
    <row r="7547" ht="22.5" customHeight="1"/>
    <row r="7548" ht="22.5" customHeight="1"/>
    <row r="7549" ht="22.5" customHeight="1"/>
    <row r="7550" ht="22.5" customHeight="1"/>
    <row r="7551" ht="22.5" customHeight="1"/>
    <row r="7552" ht="22.5" customHeight="1"/>
    <row r="7553" ht="22.5" customHeight="1"/>
    <row r="7554" ht="22.5" customHeight="1"/>
    <row r="7555" ht="22.5" customHeight="1"/>
    <row r="7556" ht="22.5" customHeight="1"/>
    <row r="7557" ht="22.5" customHeight="1"/>
    <row r="7558" ht="22.5" customHeight="1"/>
    <row r="7559" ht="22.5" customHeight="1"/>
    <row r="7560" ht="22.5" customHeight="1"/>
    <row r="7561" ht="22.5" customHeight="1"/>
    <row r="7562" ht="22.5" customHeight="1"/>
    <row r="7563" ht="22.5" customHeight="1"/>
    <row r="7564" ht="22.5" customHeight="1"/>
    <row r="7565" ht="22.5" customHeight="1"/>
    <row r="7566" ht="22.5" customHeight="1"/>
    <row r="7567" ht="22.5" customHeight="1"/>
    <row r="7568" ht="22.5" customHeight="1"/>
    <row r="7569" ht="22.5" customHeight="1"/>
    <row r="7570" ht="22.5" customHeight="1"/>
    <row r="7571" ht="22.5" customHeight="1"/>
    <row r="7572" ht="22.5" customHeight="1"/>
    <row r="7573" ht="22.5" customHeight="1"/>
    <row r="7574" ht="22.5" customHeight="1"/>
    <row r="7575" ht="22.5" customHeight="1"/>
    <row r="7576" ht="22.5" customHeight="1"/>
    <row r="7577" ht="22.5" customHeight="1"/>
    <row r="7578" ht="22.5" customHeight="1"/>
    <row r="7579" ht="22.5" customHeight="1"/>
    <row r="7580" ht="22.5" customHeight="1"/>
    <row r="7581" ht="22.5" customHeight="1"/>
    <row r="7582" ht="22.5" customHeight="1"/>
    <row r="7583" ht="22.5" customHeight="1"/>
    <row r="7584" ht="22.5" customHeight="1"/>
    <row r="7585" ht="22.5" customHeight="1"/>
    <row r="7586" ht="22.5" customHeight="1"/>
    <row r="7587" ht="22.5" customHeight="1"/>
    <row r="7588" ht="22.5" customHeight="1"/>
    <row r="7589" ht="22.5" customHeight="1"/>
    <row r="7590" ht="22.5" customHeight="1"/>
    <row r="7591" ht="22.5" customHeight="1"/>
    <row r="7592" ht="22.5" customHeight="1"/>
    <row r="7593" ht="22.5" customHeight="1"/>
    <row r="7594" ht="22.5" customHeight="1"/>
    <row r="7595" ht="22.5" customHeight="1"/>
    <row r="7596" ht="22.5" customHeight="1"/>
    <row r="7597" ht="22.5" customHeight="1"/>
    <row r="7598" ht="22.5" customHeight="1"/>
    <row r="7599" ht="22.5" customHeight="1"/>
    <row r="7600" ht="22.5" customHeight="1"/>
    <row r="7601" ht="22.5" customHeight="1"/>
    <row r="7602" ht="22.5" customHeight="1"/>
    <row r="7603" ht="22.5" customHeight="1"/>
    <row r="7604" ht="22.5" customHeight="1"/>
    <row r="7605" ht="22.5" customHeight="1"/>
    <row r="7606" ht="22.5" customHeight="1"/>
    <row r="7607" ht="22.5" customHeight="1"/>
    <row r="7608" ht="22.5" customHeight="1"/>
    <row r="7609" ht="22.5" customHeight="1"/>
    <row r="7610" ht="22.5" customHeight="1"/>
    <row r="7611" ht="22.5" customHeight="1"/>
    <row r="7612" ht="22.5" customHeight="1"/>
    <row r="7613" ht="22.5" customHeight="1"/>
    <row r="7614" ht="22.5" customHeight="1"/>
    <row r="7615" ht="22.5" customHeight="1"/>
    <row r="7616" ht="22.5" customHeight="1"/>
    <row r="7617" ht="22.5" customHeight="1"/>
    <row r="7618" ht="22.5" customHeight="1"/>
    <row r="7619" ht="22.5" customHeight="1"/>
    <row r="7620" ht="22.5" customHeight="1"/>
    <row r="7621" ht="22.5" customHeight="1"/>
    <row r="7622" ht="22.5" customHeight="1"/>
    <row r="7623" ht="22.5" customHeight="1"/>
    <row r="7624" ht="22.5" customHeight="1"/>
    <row r="7625" ht="22.5" customHeight="1"/>
    <row r="7626" ht="22.5" customHeight="1"/>
    <row r="7627" ht="22.5" customHeight="1"/>
    <row r="7628" ht="22.5" customHeight="1"/>
    <row r="7629" ht="22.5" customHeight="1"/>
    <row r="7630" ht="22.5" customHeight="1"/>
    <row r="7631" ht="22.5" customHeight="1"/>
    <row r="7632" ht="22.5" customHeight="1"/>
    <row r="7633" ht="22.5" customHeight="1"/>
    <row r="7634" ht="22.5" customHeight="1"/>
    <row r="7635" ht="22.5" customHeight="1"/>
    <row r="7636" ht="22.5" customHeight="1"/>
    <row r="7637" ht="22.5" customHeight="1"/>
    <row r="7638" ht="22.5" customHeight="1"/>
    <row r="7639" ht="22.5" customHeight="1"/>
    <row r="7640" ht="22.5" customHeight="1"/>
    <row r="7641" ht="22.5" customHeight="1"/>
    <row r="7642" ht="22.5" customHeight="1"/>
    <row r="7643" ht="22.5" customHeight="1"/>
    <row r="7644" ht="22.5" customHeight="1"/>
    <row r="7645" ht="22.5" customHeight="1"/>
    <row r="7646" ht="22.5" customHeight="1"/>
    <row r="7647" ht="22.5" customHeight="1"/>
    <row r="7648" ht="22.5" customHeight="1"/>
    <row r="7649" ht="22.5" customHeight="1"/>
    <row r="7650" ht="22.5" customHeight="1"/>
    <row r="7651" ht="22.5" customHeight="1"/>
    <row r="7652" ht="22.5" customHeight="1"/>
    <row r="7653" ht="22.5" customHeight="1"/>
    <row r="7654" ht="22.5" customHeight="1"/>
    <row r="7655" ht="22.5" customHeight="1"/>
    <row r="7656" ht="22.5" customHeight="1"/>
    <row r="7657" ht="22.5" customHeight="1"/>
    <row r="7658" ht="22.5" customHeight="1"/>
    <row r="7659" ht="22.5" customHeight="1"/>
    <row r="7660" ht="22.5" customHeight="1"/>
    <row r="7661" ht="22.5" customHeight="1"/>
    <row r="7662" ht="22.5" customHeight="1"/>
    <row r="7663" ht="22.5" customHeight="1"/>
    <row r="7664" ht="22.5" customHeight="1"/>
    <row r="7665" ht="22.5" customHeight="1"/>
    <row r="7666" ht="22.5" customHeight="1"/>
    <row r="7667" ht="22.5" customHeight="1"/>
    <row r="7668" ht="22.5" customHeight="1"/>
    <row r="7669" ht="22.5" customHeight="1"/>
    <row r="7670" ht="22.5" customHeight="1"/>
    <row r="7671" ht="22.5" customHeight="1"/>
    <row r="7672" ht="22.5" customHeight="1"/>
    <row r="7673" ht="22.5" customHeight="1"/>
    <row r="7674" ht="22.5" customHeight="1"/>
    <row r="7675" ht="22.5" customHeight="1"/>
    <row r="7676" ht="22.5" customHeight="1"/>
    <row r="7677" ht="22.5" customHeight="1"/>
    <row r="7678" ht="22.5" customHeight="1"/>
    <row r="7679" ht="22.5" customHeight="1"/>
    <row r="7680" ht="22.5" customHeight="1"/>
    <row r="7681" ht="22.5" customHeight="1"/>
    <row r="7682" ht="22.5" customHeight="1"/>
    <row r="7683" ht="22.5" customHeight="1"/>
    <row r="7684" ht="22.5" customHeight="1"/>
    <row r="7685" ht="22.5" customHeight="1"/>
    <row r="7686" ht="22.5" customHeight="1"/>
    <row r="7687" ht="22.5" customHeight="1"/>
    <row r="7688" ht="22.5" customHeight="1"/>
    <row r="7689" ht="22.5" customHeight="1"/>
    <row r="7690" ht="22.5" customHeight="1"/>
    <row r="7691" ht="22.5" customHeight="1"/>
    <row r="7692" ht="22.5" customHeight="1"/>
    <row r="7693" ht="22.5" customHeight="1"/>
    <row r="7694" ht="22.5" customHeight="1"/>
    <row r="7695" ht="22.5" customHeight="1"/>
    <row r="7696" ht="22.5" customHeight="1"/>
    <row r="7697" ht="22.5" customHeight="1"/>
    <row r="7698" ht="22.5" customHeight="1"/>
    <row r="7699" ht="22.5" customHeight="1"/>
    <row r="7700" ht="22.5" customHeight="1"/>
    <row r="7701" ht="22.5" customHeight="1"/>
    <row r="7702" ht="22.5" customHeight="1"/>
    <row r="7703" ht="22.5" customHeight="1"/>
    <row r="7704" ht="22.5" customHeight="1"/>
    <row r="7705" ht="22.5" customHeight="1"/>
    <row r="7706" ht="22.5" customHeight="1"/>
    <row r="7707" ht="22.5" customHeight="1"/>
    <row r="7708" ht="22.5" customHeight="1"/>
    <row r="7709" ht="22.5" customHeight="1"/>
    <row r="7710" ht="22.5" customHeight="1"/>
    <row r="7711" ht="22.5" customHeight="1"/>
    <row r="7712" ht="22.5" customHeight="1"/>
    <row r="7713" ht="22.5" customHeight="1"/>
    <row r="7714" ht="22.5" customHeight="1"/>
    <row r="7715" ht="22.5" customHeight="1"/>
    <row r="7716" ht="22.5" customHeight="1"/>
    <row r="7717" ht="22.5" customHeight="1"/>
    <row r="7718" ht="22.5" customHeight="1"/>
    <row r="7719" ht="22.5" customHeight="1"/>
    <row r="7720" ht="22.5" customHeight="1"/>
    <row r="7721" ht="22.5" customHeight="1"/>
    <row r="7722" ht="22.5" customHeight="1"/>
    <row r="7723" ht="22.5" customHeight="1"/>
    <row r="7724" ht="22.5" customHeight="1"/>
    <row r="7725" ht="22.5" customHeight="1"/>
    <row r="7726" ht="22.5" customHeight="1"/>
    <row r="7727" ht="22.5" customHeight="1"/>
    <row r="7728" ht="22.5" customHeight="1"/>
    <row r="7729" ht="22.5" customHeight="1"/>
    <row r="7730" ht="22.5" customHeight="1"/>
    <row r="7731" ht="22.5" customHeight="1"/>
    <row r="7732" ht="22.5" customHeight="1"/>
    <row r="7733" ht="22.5" customHeight="1"/>
    <row r="7734" ht="22.5" customHeight="1"/>
    <row r="7735" ht="22.5" customHeight="1"/>
    <row r="7736" ht="22.5" customHeight="1"/>
    <row r="7737" ht="22.5" customHeight="1"/>
    <row r="7738" ht="22.5" customHeight="1"/>
    <row r="7739" ht="22.5" customHeight="1"/>
    <row r="7740" ht="22.5" customHeight="1"/>
    <row r="7741" ht="22.5" customHeight="1"/>
    <row r="7742" ht="22.5" customHeight="1"/>
    <row r="7743" ht="22.5" customHeight="1"/>
    <row r="7744" ht="22.5" customHeight="1"/>
    <row r="7745" ht="22.5" customHeight="1"/>
    <row r="7746" ht="22.5" customHeight="1"/>
    <row r="7747" ht="22.5" customHeight="1"/>
    <row r="7748" ht="22.5" customHeight="1"/>
    <row r="7749" ht="22.5" customHeight="1"/>
    <row r="7750" ht="22.5" customHeight="1"/>
    <row r="7751" ht="22.5" customHeight="1"/>
    <row r="7752" ht="22.5" customHeight="1"/>
    <row r="7753" ht="22.5" customHeight="1"/>
    <row r="7754" ht="22.5" customHeight="1"/>
    <row r="7755" ht="22.5" customHeight="1"/>
    <row r="7756" ht="22.5" customHeight="1"/>
    <row r="7757" ht="22.5" customHeight="1"/>
    <row r="7758" ht="22.5" customHeight="1"/>
    <row r="7759" ht="22.5" customHeight="1"/>
    <row r="7760" ht="22.5" customHeight="1"/>
    <row r="7761" ht="22.5" customHeight="1"/>
    <row r="7762" ht="22.5" customHeight="1"/>
    <row r="7763" ht="22.5" customHeight="1"/>
    <row r="7764" ht="22.5" customHeight="1"/>
    <row r="7765" ht="22.5" customHeight="1"/>
    <row r="7766" ht="22.5" customHeight="1"/>
    <row r="7767" ht="22.5" customHeight="1"/>
    <row r="7768" ht="22.5" customHeight="1"/>
    <row r="7769" ht="22.5" customHeight="1"/>
    <row r="7770" ht="22.5" customHeight="1"/>
    <row r="7771" ht="22.5" customHeight="1"/>
    <row r="7772" ht="22.5" customHeight="1"/>
    <row r="7773" ht="22.5" customHeight="1"/>
    <row r="7774" ht="22.5" customHeight="1"/>
    <row r="7775" ht="22.5" customHeight="1"/>
    <row r="7776" ht="22.5" customHeight="1"/>
    <row r="7777" ht="22.5" customHeight="1"/>
    <row r="7778" ht="22.5" customHeight="1"/>
    <row r="7779" ht="22.5" customHeight="1"/>
    <row r="7780" ht="22.5" customHeight="1"/>
    <row r="7781" ht="22.5" customHeight="1"/>
    <row r="7782" ht="22.5" customHeight="1"/>
    <row r="7783" ht="22.5" customHeight="1"/>
    <row r="7784" ht="22.5" customHeight="1"/>
    <row r="7785" ht="22.5" customHeight="1"/>
    <row r="7786" ht="22.5" customHeight="1"/>
    <row r="7787" ht="22.5" customHeight="1"/>
    <row r="7788" ht="22.5" customHeight="1"/>
    <row r="7789" ht="22.5" customHeight="1"/>
    <row r="7790" ht="22.5" customHeight="1"/>
    <row r="7791" ht="22.5" customHeight="1"/>
    <row r="7792" ht="22.5" customHeight="1"/>
    <row r="7793" ht="22.5" customHeight="1"/>
    <row r="7794" ht="22.5" customHeight="1"/>
    <row r="7795" ht="22.5" customHeight="1"/>
    <row r="7796" ht="22.5" customHeight="1"/>
    <row r="7797" ht="22.5" customHeight="1"/>
    <row r="7798" ht="22.5" customHeight="1"/>
    <row r="7799" ht="22.5" customHeight="1"/>
    <row r="7800" ht="22.5" customHeight="1"/>
    <row r="7801" ht="22.5" customHeight="1"/>
    <row r="7802" ht="22.5" customHeight="1"/>
    <row r="7803" ht="22.5" customHeight="1"/>
    <row r="7804" ht="22.5" customHeight="1"/>
    <row r="7805" ht="22.5" customHeight="1"/>
    <row r="7806" ht="22.5" customHeight="1"/>
    <row r="7807" ht="22.5" customHeight="1"/>
    <row r="7808" ht="22.5" customHeight="1"/>
    <row r="7809" ht="22.5" customHeight="1"/>
    <row r="7810" ht="22.5" customHeight="1"/>
    <row r="7811" ht="22.5" customHeight="1"/>
    <row r="7812" ht="22.5" customHeight="1"/>
    <row r="7813" ht="22.5" customHeight="1"/>
    <row r="7814" ht="22.5" customHeight="1"/>
    <row r="7815" ht="22.5" customHeight="1"/>
    <row r="7816" ht="22.5" customHeight="1"/>
    <row r="7817" ht="22.5" customHeight="1"/>
    <row r="7818" ht="22.5" customHeight="1"/>
    <row r="7819" ht="22.5" customHeight="1"/>
    <row r="7820" ht="22.5" customHeight="1"/>
    <row r="7821" ht="22.5" customHeight="1"/>
    <row r="7822" ht="22.5" customHeight="1"/>
    <row r="7823" ht="22.5" customHeight="1"/>
    <row r="7824" ht="22.5" customHeight="1"/>
    <row r="7825" ht="22.5" customHeight="1"/>
    <row r="7826" ht="22.5" customHeight="1"/>
    <row r="7827" ht="22.5" customHeight="1"/>
    <row r="7828" ht="22.5" customHeight="1"/>
    <row r="7829" ht="22.5" customHeight="1"/>
    <row r="7830" ht="22.5" customHeight="1"/>
    <row r="7831" ht="22.5" customHeight="1"/>
    <row r="7832" ht="22.5" customHeight="1"/>
    <row r="7833" ht="22.5" customHeight="1"/>
    <row r="7834" ht="22.5" customHeight="1"/>
    <row r="7835" ht="22.5" customHeight="1"/>
    <row r="7836" ht="22.5" customHeight="1"/>
    <row r="7837" ht="22.5" customHeight="1"/>
    <row r="7838" ht="22.5" customHeight="1"/>
    <row r="7839" ht="22.5" customHeight="1"/>
    <row r="7840" ht="22.5" customHeight="1"/>
    <row r="7841" ht="22.5" customHeight="1"/>
    <row r="7842" ht="22.5" customHeight="1"/>
    <row r="7843" ht="22.5" customHeight="1"/>
    <row r="7844" ht="22.5" customHeight="1"/>
    <row r="7845" ht="22.5" customHeight="1"/>
    <row r="7846" ht="22.5" customHeight="1"/>
    <row r="7847" ht="22.5" customHeight="1"/>
    <row r="7848" ht="22.5" customHeight="1"/>
    <row r="7849" ht="22.5" customHeight="1"/>
    <row r="7850" ht="22.5" customHeight="1"/>
    <row r="7851" ht="22.5" customHeight="1"/>
    <row r="7852" ht="22.5" customHeight="1"/>
    <row r="7853" ht="22.5" customHeight="1"/>
    <row r="7854" ht="22.5" customHeight="1"/>
    <row r="7855" ht="22.5" customHeight="1"/>
    <row r="7856" ht="22.5" customHeight="1"/>
    <row r="7857" ht="22.5" customHeight="1"/>
    <row r="7858" ht="22.5" customHeight="1"/>
    <row r="7859" ht="22.5" customHeight="1"/>
    <row r="7860" ht="22.5" customHeight="1"/>
    <row r="7861" ht="22.5" customHeight="1"/>
    <row r="7862" ht="22.5" customHeight="1"/>
    <row r="7863" ht="22.5" customHeight="1"/>
    <row r="7864" ht="22.5" customHeight="1"/>
    <row r="7865" ht="22.5" customHeight="1"/>
    <row r="7866" ht="22.5" customHeight="1"/>
    <row r="7867" ht="22.5" customHeight="1"/>
    <row r="7868" ht="22.5" customHeight="1"/>
    <row r="7869" ht="22.5" customHeight="1"/>
    <row r="7870" ht="22.5" customHeight="1"/>
    <row r="7871" ht="22.5" customHeight="1"/>
    <row r="7872" ht="22.5" customHeight="1"/>
    <row r="7873" ht="22.5" customHeight="1"/>
    <row r="7874" ht="22.5" customHeight="1"/>
    <row r="7875" ht="22.5" customHeight="1"/>
    <row r="7876" ht="22.5" customHeight="1"/>
    <row r="7877" ht="22.5" customHeight="1"/>
    <row r="7878" ht="22.5" customHeight="1"/>
    <row r="7879" ht="22.5" customHeight="1"/>
    <row r="7880" ht="22.5" customHeight="1"/>
    <row r="7881" ht="22.5" customHeight="1"/>
    <row r="7882" ht="22.5" customHeight="1"/>
    <row r="7883" ht="22.5" customHeight="1"/>
    <row r="7884" ht="22.5" customHeight="1"/>
    <row r="7885" ht="22.5" customHeight="1"/>
    <row r="7886" ht="22.5" customHeight="1"/>
    <row r="7887" ht="22.5" customHeight="1"/>
    <row r="7888" ht="22.5" customHeight="1"/>
    <row r="7889" ht="22.5" customHeight="1"/>
    <row r="7890" ht="22.5" customHeight="1"/>
    <row r="7891" ht="22.5" customHeight="1"/>
    <row r="7892" ht="22.5" customHeight="1"/>
    <row r="7893" ht="22.5" customHeight="1"/>
    <row r="7894" ht="22.5" customHeight="1"/>
    <row r="7895" ht="22.5" customHeight="1"/>
    <row r="7896" ht="22.5" customHeight="1"/>
    <row r="7897" ht="22.5" customHeight="1"/>
    <row r="7898" ht="22.5" customHeight="1"/>
    <row r="7899" ht="22.5" customHeight="1"/>
    <row r="7900" ht="22.5" customHeight="1"/>
    <row r="7901" ht="22.5" customHeight="1"/>
    <row r="7902" ht="22.5" customHeight="1"/>
    <row r="7903" ht="22.5" customHeight="1"/>
    <row r="7904" ht="22.5" customHeight="1"/>
    <row r="7905" ht="22.5" customHeight="1"/>
    <row r="7906" ht="22.5" customHeight="1"/>
    <row r="7907" ht="22.5" customHeight="1"/>
    <row r="7908" ht="22.5" customHeight="1"/>
    <row r="7909" ht="22.5" customHeight="1"/>
    <row r="7910" ht="22.5" customHeight="1"/>
    <row r="7911" ht="22.5" customHeight="1"/>
    <row r="7912" ht="22.5" customHeight="1"/>
    <row r="7913" ht="22.5" customHeight="1"/>
    <row r="7914" ht="22.5" customHeight="1"/>
    <row r="7915" ht="22.5" customHeight="1"/>
    <row r="7916" ht="22.5" customHeight="1"/>
    <row r="7917" ht="22.5" customHeight="1"/>
    <row r="7918" ht="22.5" customHeight="1"/>
    <row r="7919" ht="22.5" customHeight="1"/>
    <row r="7920" ht="22.5" customHeight="1"/>
    <row r="7921" ht="22.5" customHeight="1"/>
    <row r="7922" ht="22.5" customHeight="1"/>
    <row r="7923" ht="22.5" customHeight="1"/>
    <row r="7924" ht="22.5" customHeight="1"/>
    <row r="7925" ht="22.5" customHeight="1"/>
    <row r="7926" ht="22.5" customHeight="1"/>
    <row r="7927" ht="22.5" customHeight="1"/>
    <row r="7928" ht="22.5" customHeight="1"/>
    <row r="7929" ht="22.5" customHeight="1"/>
    <row r="7930" ht="22.5" customHeight="1"/>
    <row r="7931" ht="22.5" customHeight="1"/>
    <row r="7932" ht="22.5" customHeight="1"/>
    <row r="7933" ht="22.5" customHeight="1"/>
    <row r="7934" ht="22.5" customHeight="1"/>
    <row r="7935" ht="22.5" customHeight="1"/>
    <row r="7936" ht="22.5" customHeight="1"/>
    <row r="7937" ht="22.5" customHeight="1"/>
    <row r="7938" ht="22.5" customHeight="1"/>
    <row r="7939" ht="22.5" customHeight="1"/>
    <row r="7940" ht="22.5" customHeight="1"/>
    <row r="7941" ht="22.5" customHeight="1"/>
    <row r="7942" ht="22.5" customHeight="1"/>
    <row r="7943" ht="22.5" customHeight="1"/>
    <row r="7944" ht="22.5" customHeight="1"/>
    <row r="7945" ht="22.5" customHeight="1"/>
    <row r="7946" ht="22.5" customHeight="1"/>
    <row r="7947" ht="22.5" customHeight="1"/>
    <row r="7948" ht="22.5" customHeight="1"/>
    <row r="7949" ht="22.5" customHeight="1"/>
    <row r="7950" ht="22.5" customHeight="1"/>
    <row r="7951" ht="22.5" customHeight="1"/>
    <row r="7952" ht="22.5" customHeight="1"/>
    <row r="7953" ht="22.5" customHeight="1"/>
    <row r="7954" ht="22.5" customHeight="1"/>
    <row r="7955" ht="22.5" customHeight="1"/>
    <row r="7956" ht="22.5" customHeight="1"/>
    <row r="7957" ht="22.5" customHeight="1"/>
    <row r="7958" ht="22.5" customHeight="1"/>
    <row r="7959" ht="22.5" customHeight="1"/>
    <row r="7960" ht="22.5" customHeight="1"/>
    <row r="7961" ht="22.5" customHeight="1"/>
    <row r="7962" ht="22.5" customHeight="1"/>
    <row r="7963" ht="22.5" customHeight="1"/>
    <row r="7964" ht="22.5" customHeight="1"/>
    <row r="7965" ht="22.5" customHeight="1"/>
    <row r="7966" ht="22.5" customHeight="1"/>
    <row r="7967" ht="22.5" customHeight="1"/>
    <row r="7968" ht="22.5" customHeight="1"/>
    <row r="7969" ht="22.5" customHeight="1"/>
    <row r="7970" ht="22.5" customHeight="1"/>
    <row r="7971" ht="22.5" customHeight="1"/>
    <row r="7972" ht="22.5" customHeight="1"/>
    <row r="7973" ht="22.5" customHeight="1"/>
    <row r="7974" ht="22.5" customHeight="1"/>
    <row r="7975" ht="22.5" customHeight="1"/>
    <row r="7976" ht="22.5" customHeight="1"/>
    <row r="7977" ht="22.5" customHeight="1"/>
    <row r="7978" ht="22.5" customHeight="1"/>
    <row r="7979" ht="22.5" customHeight="1"/>
    <row r="7980" ht="22.5" customHeight="1"/>
    <row r="7981" ht="22.5" customHeight="1"/>
    <row r="7982" ht="22.5" customHeight="1"/>
    <row r="7983" ht="22.5" customHeight="1"/>
    <row r="7984" ht="22.5" customHeight="1"/>
    <row r="7985" ht="22.5" customHeight="1"/>
    <row r="7986" ht="22.5" customHeight="1"/>
    <row r="7987" ht="22.5" customHeight="1"/>
    <row r="7988" ht="22.5" customHeight="1"/>
    <row r="7989" ht="22.5" customHeight="1"/>
    <row r="7990" ht="22.5" customHeight="1"/>
    <row r="7991" ht="22.5" customHeight="1"/>
    <row r="7992" ht="22.5" customHeight="1"/>
    <row r="7993" ht="22.5" customHeight="1"/>
    <row r="7994" ht="22.5" customHeight="1"/>
    <row r="7995" ht="22.5" customHeight="1"/>
    <row r="7996" ht="22.5" customHeight="1"/>
    <row r="7997" ht="22.5" customHeight="1"/>
    <row r="7998" ht="22.5" customHeight="1"/>
    <row r="7999" ht="22.5" customHeight="1"/>
    <row r="8000" ht="22.5" customHeight="1"/>
    <row r="8001" ht="22.5" customHeight="1"/>
    <row r="8002" ht="22.5" customHeight="1"/>
    <row r="8003" ht="22.5" customHeight="1"/>
    <row r="8004" ht="22.5" customHeight="1"/>
    <row r="8005" ht="22.5" customHeight="1"/>
    <row r="8006" ht="22.5" customHeight="1"/>
    <row r="8007" ht="22.5" customHeight="1"/>
    <row r="8008" ht="22.5" customHeight="1"/>
    <row r="8009" ht="22.5" customHeight="1"/>
    <row r="8010" ht="22.5" customHeight="1"/>
    <row r="8011" ht="22.5" customHeight="1"/>
    <row r="8012" ht="22.5" customHeight="1"/>
    <row r="8013" ht="22.5" customHeight="1"/>
    <row r="8014" ht="22.5" customHeight="1"/>
    <row r="8015" ht="22.5" customHeight="1"/>
    <row r="8016" ht="22.5" customHeight="1"/>
    <row r="8017" ht="22.5" customHeight="1"/>
    <row r="8018" ht="22.5" customHeight="1"/>
    <row r="8019" ht="22.5" customHeight="1"/>
    <row r="8020" ht="22.5" customHeight="1"/>
    <row r="8021" ht="22.5" customHeight="1"/>
    <row r="8022" ht="22.5" customHeight="1"/>
    <row r="8023" ht="22.5" customHeight="1"/>
    <row r="8024" ht="22.5" customHeight="1"/>
    <row r="8025" ht="22.5" customHeight="1"/>
    <row r="8026" ht="22.5" customHeight="1"/>
    <row r="8027" ht="22.5" customHeight="1"/>
    <row r="8028" ht="22.5" customHeight="1"/>
    <row r="8029" ht="22.5" customHeight="1"/>
    <row r="8030" ht="22.5" customHeight="1"/>
    <row r="8031" ht="22.5" customHeight="1"/>
    <row r="8032" ht="22.5" customHeight="1"/>
    <row r="8033" ht="22.5" customHeight="1"/>
    <row r="8034" ht="22.5" customHeight="1"/>
    <row r="8035" ht="22.5" customHeight="1"/>
    <row r="8036" ht="22.5" customHeight="1"/>
    <row r="8037" ht="22.5" customHeight="1"/>
    <row r="8038" ht="22.5" customHeight="1"/>
    <row r="8039" ht="22.5" customHeight="1"/>
    <row r="8040" ht="22.5" customHeight="1"/>
    <row r="8041" ht="22.5" customHeight="1"/>
    <row r="8042" ht="22.5" customHeight="1"/>
    <row r="8043" ht="22.5" customHeight="1"/>
    <row r="8044" ht="22.5" customHeight="1"/>
    <row r="8045" ht="22.5" customHeight="1"/>
    <row r="8046" ht="22.5" customHeight="1"/>
    <row r="8047" ht="22.5" customHeight="1"/>
    <row r="8048" ht="22.5" customHeight="1"/>
    <row r="8049" ht="22.5" customHeight="1"/>
    <row r="8050" ht="22.5" customHeight="1"/>
    <row r="8051" ht="22.5" customHeight="1"/>
    <row r="8052" ht="22.5" customHeight="1"/>
    <row r="8053" ht="22.5" customHeight="1"/>
    <row r="8054" ht="22.5" customHeight="1"/>
    <row r="8055" ht="22.5" customHeight="1"/>
    <row r="8056" ht="22.5" customHeight="1"/>
    <row r="8057" ht="22.5" customHeight="1"/>
    <row r="8058" ht="22.5" customHeight="1"/>
    <row r="8059" ht="22.5" customHeight="1"/>
    <row r="8060" ht="22.5" customHeight="1"/>
    <row r="8061" ht="22.5" customHeight="1"/>
    <row r="8062" ht="22.5" customHeight="1"/>
    <row r="8063" ht="22.5" customHeight="1"/>
    <row r="8064" ht="22.5" customHeight="1"/>
    <row r="8065" ht="22.5" customHeight="1"/>
    <row r="8066" ht="22.5" customHeight="1"/>
    <row r="8067" ht="22.5" customHeight="1"/>
    <row r="8068" ht="22.5" customHeight="1"/>
    <row r="8069" ht="22.5" customHeight="1"/>
    <row r="8070" ht="22.5" customHeight="1"/>
    <row r="8071" ht="22.5" customHeight="1"/>
    <row r="8072" ht="22.5" customHeight="1"/>
    <row r="8073" ht="22.5" customHeight="1"/>
    <row r="8074" ht="22.5" customHeight="1"/>
    <row r="8075" ht="22.5" customHeight="1"/>
    <row r="8076" ht="22.5" customHeight="1"/>
    <row r="8077" ht="22.5" customHeight="1"/>
    <row r="8078" ht="22.5" customHeight="1"/>
    <row r="8079" ht="22.5" customHeight="1"/>
    <row r="8080" ht="22.5" customHeight="1"/>
    <row r="8081" ht="22.5" customHeight="1"/>
    <row r="8082" ht="22.5" customHeight="1"/>
    <row r="8083" ht="22.5" customHeight="1"/>
    <row r="8084" ht="22.5" customHeight="1"/>
    <row r="8085" ht="22.5" customHeight="1"/>
    <row r="8086" ht="22.5" customHeight="1"/>
    <row r="8087" ht="22.5" customHeight="1"/>
    <row r="8088" ht="22.5" customHeight="1"/>
    <row r="8089" ht="22.5" customHeight="1"/>
    <row r="8090" ht="22.5" customHeight="1"/>
    <row r="8091" ht="22.5" customHeight="1"/>
    <row r="8092" ht="22.5" customHeight="1"/>
    <row r="8093" ht="22.5" customHeight="1"/>
    <row r="8094" ht="22.5" customHeight="1"/>
    <row r="8095" ht="22.5" customHeight="1"/>
    <row r="8096" ht="22.5" customHeight="1"/>
    <row r="8097" ht="22.5" customHeight="1"/>
    <row r="8098" ht="22.5" customHeight="1"/>
    <row r="8099" ht="22.5" customHeight="1"/>
    <row r="8100" ht="22.5" customHeight="1"/>
    <row r="8101" ht="22.5" customHeight="1"/>
    <row r="8102" ht="22.5" customHeight="1"/>
    <row r="8103" ht="22.5" customHeight="1"/>
    <row r="8104" ht="22.5" customHeight="1"/>
    <row r="8105" ht="22.5" customHeight="1"/>
    <row r="8106" ht="22.5" customHeight="1"/>
    <row r="8107" ht="22.5" customHeight="1"/>
    <row r="8108" ht="22.5" customHeight="1"/>
    <row r="8109" ht="22.5" customHeight="1"/>
    <row r="8110" ht="22.5" customHeight="1"/>
    <row r="8111" ht="22.5" customHeight="1"/>
    <row r="8112" ht="22.5" customHeight="1"/>
    <row r="8113" ht="22.5" customHeight="1"/>
    <row r="8114" ht="22.5" customHeight="1"/>
    <row r="8115" ht="22.5" customHeight="1"/>
    <row r="8116" ht="22.5" customHeight="1"/>
    <row r="8117" ht="22.5" customHeight="1"/>
    <row r="8118" ht="22.5" customHeight="1"/>
    <row r="8119" ht="22.5" customHeight="1"/>
    <row r="8120" ht="22.5" customHeight="1"/>
    <row r="8121" ht="22.5" customHeight="1"/>
    <row r="8122" ht="22.5" customHeight="1"/>
    <row r="8123" ht="22.5" customHeight="1"/>
    <row r="8124" ht="22.5" customHeight="1"/>
    <row r="8125" ht="22.5" customHeight="1"/>
    <row r="8126" ht="22.5" customHeight="1"/>
    <row r="8127" ht="22.5" customHeight="1"/>
    <row r="8128" ht="22.5" customHeight="1"/>
    <row r="8129" ht="22.5" customHeight="1"/>
    <row r="8130" ht="22.5" customHeight="1"/>
    <row r="8131" ht="22.5" customHeight="1"/>
    <row r="8132" ht="22.5" customHeight="1"/>
    <row r="8133" ht="22.5" customHeight="1"/>
    <row r="8134" ht="22.5" customHeight="1"/>
    <row r="8135" ht="22.5" customHeight="1"/>
    <row r="8136" ht="22.5" customHeight="1"/>
    <row r="8137" ht="22.5" customHeight="1"/>
    <row r="8138" ht="22.5" customHeight="1"/>
    <row r="8139" ht="22.5" customHeight="1"/>
    <row r="8140" ht="22.5" customHeight="1"/>
    <row r="8141" ht="22.5" customHeight="1"/>
    <row r="8142" ht="22.5" customHeight="1"/>
    <row r="8143" ht="22.5" customHeight="1"/>
    <row r="8144" ht="22.5" customHeight="1"/>
    <row r="8145" ht="22.5" customHeight="1"/>
    <row r="8146" ht="22.5" customHeight="1"/>
    <row r="8147" ht="22.5" customHeight="1"/>
    <row r="8148" ht="22.5" customHeight="1"/>
    <row r="8149" ht="22.5" customHeight="1"/>
    <row r="8150" ht="22.5" customHeight="1"/>
    <row r="8151" ht="22.5" customHeight="1"/>
    <row r="8152" ht="22.5" customHeight="1"/>
    <row r="8153" ht="22.5" customHeight="1"/>
    <row r="8154" ht="22.5" customHeight="1"/>
    <row r="8155" ht="22.5" customHeight="1"/>
    <row r="8156" ht="22.5" customHeight="1"/>
    <row r="8157" ht="22.5" customHeight="1"/>
    <row r="8158" ht="22.5" customHeight="1"/>
    <row r="8159" ht="22.5" customHeight="1"/>
    <row r="8160" ht="22.5" customHeight="1"/>
    <row r="8161" ht="22.5" customHeight="1"/>
    <row r="8162" ht="22.5" customHeight="1"/>
    <row r="8163" ht="22.5" customHeight="1"/>
    <row r="8164" ht="22.5" customHeight="1"/>
    <row r="8165" ht="22.5" customHeight="1"/>
    <row r="8166" ht="22.5" customHeight="1"/>
    <row r="8167" ht="22.5" customHeight="1"/>
    <row r="8168" ht="22.5" customHeight="1"/>
    <row r="8169" ht="22.5" customHeight="1"/>
    <row r="8170" ht="22.5" customHeight="1"/>
    <row r="8171" ht="22.5" customHeight="1"/>
    <row r="8172" ht="22.5" customHeight="1"/>
    <row r="8173" ht="22.5" customHeight="1"/>
    <row r="8174" ht="22.5" customHeight="1"/>
    <row r="8175" ht="22.5" customHeight="1"/>
    <row r="8176" ht="22.5" customHeight="1"/>
    <row r="8177" ht="22.5" customHeight="1"/>
    <row r="8178" ht="22.5" customHeight="1"/>
    <row r="8179" ht="22.5" customHeight="1"/>
    <row r="8180" ht="22.5" customHeight="1"/>
    <row r="8181" ht="22.5" customHeight="1"/>
    <row r="8182" ht="22.5" customHeight="1"/>
    <row r="8183" ht="22.5" customHeight="1"/>
    <row r="8184" ht="22.5" customHeight="1"/>
    <row r="8185" ht="22.5" customHeight="1"/>
    <row r="8186" ht="22.5" customHeight="1"/>
    <row r="8187" ht="22.5" customHeight="1"/>
    <row r="8188" ht="22.5" customHeight="1"/>
    <row r="8189" ht="22.5" customHeight="1"/>
    <row r="8190" ht="22.5" customHeight="1"/>
    <row r="8191" ht="22.5" customHeight="1"/>
    <row r="8192" ht="22.5" customHeight="1"/>
    <row r="8193" ht="22.5" customHeight="1"/>
    <row r="8194" ht="22.5" customHeight="1"/>
    <row r="8195" ht="22.5" customHeight="1"/>
    <row r="8196" ht="22.5" customHeight="1"/>
    <row r="8197" ht="22.5" customHeight="1"/>
    <row r="8198" ht="22.5" customHeight="1"/>
    <row r="8199" ht="22.5" customHeight="1"/>
    <row r="8200" ht="22.5" customHeight="1"/>
    <row r="8201" ht="22.5" customHeight="1"/>
    <row r="8202" ht="22.5" customHeight="1"/>
    <row r="8203" ht="22.5" customHeight="1"/>
    <row r="8204" ht="22.5" customHeight="1"/>
    <row r="8205" ht="22.5" customHeight="1"/>
    <row r="8206" ht="22.5" customHeight="1"/>
    <row r="8207" ht="22.5" customHeight="1"/>
    <row r="8208" ht="22.5" customHeight="1"/>
    <row r="8209" ht="22.5" customHeight="1"/>
    <row r="8210" ht="22.5" customHeight="1"/>
    <row r="8211" ht="22.5" customHeight="1"/>
    <row r="8212" ht="22.5" customHeight="1"/>
    <row r="8213" ht="22.5" customHeight="1"/>
    <row r="8214" ht="22.5" customHeight="1"/>
    <row r="8215" ht="22.5" customHeight="1"/>
    <row r="8216" ht="22.5" customHeight="1"/>
    <row r="8217" ht="22.5" customHeight="1"/>
    <row r="8218" ht="22.5" customHeight="1"/>
    <row r="8219" ht="22.5" customHeight="1"/>
    <row r="8220" ht="22.5" customHeight="1"/>
    <row r="8221" ht="22.5" customHeight="1"/>
    <row r="8222" ht="22.5" customHeight="1"/>
    <row r="8223" ht="22.5" customHeight="1"/>
    <row r="8224" ht="22.5" customHeight="1"/>
    <row r="8225" ht="22.5" customHeight="1"/>
    <row r="8226" ht="22.5" customHeight="1"/>
    <row r="8227" ht="22.5" customHeight="1"/>
    <row r="8228" ht="22.5" customHeight="1"/>
    <row r="8229" ht="22.5" customHeight="1"/>
    <row r="8230" ht="22.5" customHeight="1"/>
    <row r="8231" ht="22.5" customHeight="1"/>
    <row r="8232" ht="22.5" customHeight="1"/>
    <row r="8233" ht="22.5" customHeight="1"/>
    <row r="8234" ht="22.5" customHeight="1"/>
    <row r="8235" ht="22.5" customHeight="1"/>
    <row r="8236" ht="22.5" customHeight="1"/>
    <row r="8237" ht="22.5" customHeight="1"/>
    <row r="8238" ht="22.5" customHeight="1"/>
    <row r="8239" ht="22.5" customHeight="1"/>
    <row r="8240" ht="22.5" customHeight="1"/>
    <row r="8241" ht="22.5" customHeight="1"/>
    <row r="8242" ht="22.5" customHeight="1"/>
    <row r="8243" ht="22.5" customHeight="1"/>
    <row r="8244" ht="22.5" customHeight="1"/>
    <row r="8245" ht="22.5" customHeight="1"/>
    <row r="8246" ht="22.5" customHeight="1"/>
    <row r="8247" ht="22.5" customHeight="1"/>
    <row r="8248" ht="22.5" customHeight="1"/>
    <row r="8249" ht="22.5" customHeight="1"/>
    <row r="8250" ht="22.5" customHeight="1"/>
    <row r="8251" ht="22.5" customHeight="1"/>
    <row r="8252" ht="22.5" customHeight="1"/>
    <row r="8253" ht="22.5" customHeight="1"/>
    <row r="8254" ht="22.5" customHeight="1"/>
    <row r="8255" ht="22.5" customHeight="1"/>
    <row r="8256" ht="22.5" customHeight="1"/>
    <row r="8257" ht="22.5" customHeight="1"/>
    <row r="8258" ht="22.5" customHeight="1"/>
    <row r="8259" ht="22.5" customHeight="1"/>
    <row r="8260" ht="22.5" customHeight="1"/>
    <row r="8261" ht="22.5" customHeight="1"/>
    <row r="8262" ht="22.5" customHeight="1"/>
    <row r="8263" ht="22.5" customHeight="1"/>
    <row r="8264" ht="22.5" customHeight="1"/>
    <row r="8265" ht="22.5" customHeight="1"/>
    <row r="8266" ht="22.5" customHeight="1"/>
    <row r="8267" ht="22.5" customHeight="1"/>
    <row r="8268" ht="22.5" customHeight="1"/>
    <row r="8269" ht="22.5" customHeight="1"/>
    <row r="8270" ht="22.5" customHeight="1"/>
    <row r="8271" ht="22.5" customHeight="1"/>
    <row r="8272" ht="22.5" customHeight="1"/>
    <row r="8273" ht="22.5" customHeight="1"/>
    <row r="8274" ht="22.5" customHeight="1"/>
    <row r="8275" ht="22.5" customHeight="1"/>
    <row r="8276" ht="22.5" customHeight="1"/>
    <row r="8277" ht="22.5" customHeight="1"/>
    <row r="8278" ht="22.5" customHeight="1"/>
    <row r="8279" ht="22.5" customHeight="1"/>
    <row r="8280" ht="22.5" customHeight="1"/>
    <row r="8281" ht="22.5" customHeight="1"/>
    <row r="8282" ht="22.5" customHeight="1"/>
    <row r="8283" ht="22.5" customHeight="1"/>
    <row r="8284" ht="22.5" customHeight="1"/>
    <row r="8285" ht="22.5" customHeight="1"/>
    <row r="8286" ht="22.5" customHeight="1"/>
    <row r="8287" ht="22.5" customHeight="1"/>
    <row r="8288" ht="22.5" customHeight="1"/>
    <row r="8289" ht="22.5" customHeight="1"/>
    <row r="8290" ht="22.5" customHeight="1"/>
    <row r="8291" ht="22.5" customHeight="1"/>
    <row r="8292" ht="22.5" customHeight="1"/>
    <row r="8293" ht="22.5" customHeight="1"/>
    <row r="8294" ht="22.5" customHeight="1"/>
    <row r="8295" ht="22.5" customHeight="1"/>
    <row r="8296" ht="22.5" customHeight="1"/>
    <row r="8297" ht="22.5" customHeight="1"/>
    <row r="8298" ht="22.5" customHeight="1"/>
    <row r="8299" ht="22.5" customHeight="1"/>
    <row r="8300" ht="22.5" customHeight="1"/>
    <row r="8301" ht="22.5" customHeight="1"/>
    <row r="8302" ht="22.5" customHeight="1"/>
    <row r="8303" ht="22.5" customHeight="1"/>
    <row r="8304" ht="22.5" customHeight="1"/>
    <row r="8305" ht="22.5" customHeight="1"/>
    <row r="8306" ht="22.5" customHeight="1"/>
    <row r="8307" ht="22.5" customHeight="1"/>
    <row r="8308" ht="22.5" customHeight="1"/>
    <row r="8309" ht="22.5" customHeight="1"/>
    <row r="8310" ht="22.5" customHeight="1"/>
    <row r="8311" ht="22.5" customHeight="1"/>
    <row r="8312" ht="22.5" customHeight="1"/>
    <row r="8313" ht="22.5" customHeight="1"/>
    <row r="8314" ht="22.5" customHeight="1"/>
    <row r="8315" ht="22.5" customHeight="1"/>
    <row r="8316" ht="22.5" customHeight="1"/>
    <row r="8317" ht="22.5" customHeight="1"/>
    <row r="8318" ht="22.5" customHeight="1"/>
    <row r="8319" ht="22.5" customHeight="1"/>
    <row r="8320" ht="22.5" customHeight="1"/>
    <row r="8321" ht="22.5" customHeight="1"/>
    <row r="8322" ht="22.5" customHeight="1"/>
    <row r="8323" ht="22.5" customHeight="1"/>
    <row r="8324" ht="22.5" customHeight="1"/>
    <row r="8325" ht="22.5" customHeight="1"/>
    <row r="8326" ht="22.5" customHeight="1"/>
    <row r="8327" ht="22.5" customHeight="1"/>
    <row r="8328" ht="22.5" customHeight="1"/>
    <row r="8329" ht="22.5" customHeight="1"/>
    <row r="8330" ht="22.5" customHeight="1"/>
    <row r="8331" ht="22.5" customHeight="1"/>
    <row r="8332" ht="22.5" customHeight="1"/>
    <row r="8333" ht="22.5" customHeight="1"/>
    <row r="8334" ht="22.5" customHeight="1"/>
    <row r="8335" ht="22.5" customHeight="1"/>
    <row r="8336" ht="22.5" customHeight="1"/>
    <row r="8337" ht="22.5" customHeight="1"/>
    <row r="8338" ht="22.5" customHeight="1"/>
    <row r="8339" ht="22.5" customHeight="1"/>
    <row r="8340" ht="22.5" customHeight="1"/>
    <row r="8341" ht="22.5" customHeight="1"/>
    <row r="8342" ht="22.5" customHeight="1"/>
    <row r="8343" ht="22.5" customHeight="1"/>
    <row r="8344" ht="22.5" customHeight="1"/>
    <row r="8345" ht="22.5" customHeight="1"/>
    <row r="8346" ht="22.5" customHeight="1"/>
    <row r="8347" ht="22.5" customHeight="1"/>
    <row r="8348" ht="22.5" customHeight="1"/>
    <row r="8349" ht="22.5" customHeight="1"/>
    <row r="8350" ht="22.5" customHeight="1"/>
    <row r="8351" ht="22.5" customHeight="1"/>
    <row r="8352" ht="22.5" customHeight="1"/>
    <row r="8353" ht="22.5" customHeight="1"/>
    <row r="8354" ht="22.5" customHeight="1"/>
    <row r="8355" ht="22.5" customHeight="1"/>
    <row r="8356" ht="22.5" customHeight="1"/>
    <row r="8357" ht="22.5" customHeight="1"/>
    <row r="8358" ht="22.5" customHeight="1"/>
    <row r="8359" ht="22.5" customHeight="1"/>
    <row r="8360" ht="22.5" customHeight="1"/>
    <row r="8361" ht="22.5" customHeight="1"/>
    <row r="8362" ht="22.5" customHeight="1"/>
    <row r="8363" ht="22.5" customHeight="1"/>
    <row r="8364" ht="22.5" customHeight="1"/>
    <row r="8365" ht="22.5" customHeight="1"/>
    <row r="8366" ht="22.5" customHeight="1"/>
    <row r="8367" ht="22.5" customHeight="1"/>
    <row r="8368" ht="22.5" customHeight="1"/>
    <row r="8369" ht="22.5" customHeight="1"/>
    <row r="8370" ht="22.5" customHeight="1"/>
    <row r="8371" ht="22.5" customHeight="1"/>
    <row r="8372" ht="22.5" customHeight="1"/>
    <row r="8373" ht="22.5" customHeight="1"/>
    <row r="8374" ht="22.5" customHeight="1"/>
    <row r="8375" ht="22.5" customHeight="1"/>
    <row r="8376" ht="22.5" customHeight="1"/>
    <row r="8377" ht="22.5" customHeight="1"/>
    <row r="8378" ht="22.5" customHeight="1"/>
    <row r="8379" ht="22.5" customHeight="1"/>
    <row r="8380" ht="22.5" customHeight="1"/>
    <row r="8381" ht="22.5" customHeight="1"/>
    <row r="8382" ht="22.5" customHeight="1"/>
    <row r="8383" ht="22.5" customHeight="1"/>
    <row r="8384" ht="22.5" customHeight="1"/>
    <row r="8385" ht="22.5" customHeight="1"/>
    <row r="8386" ht="22.5" customHeight="1"/>
    <row r="8387" ht="22.5" customHeight="1"/>
    <row r="8388" ht="22.5" customHeight="1"/>
    <row r="8389" ht="22.5" customHeight="1"/>
    <row r="8390" ht="22.5" customHeight="1"/>
    <row r="8391" ht="22.5" customHeight="1"/>
    <row r="8392" ht="22.5" customHeight="1"/>
    <row r="8393" ht="22.5" customHeight="1"/>
    <row r="8394" ht="22.5" customHeight="1"/>
    <row r="8395" ht="22.5" customHeight="1"/>
    <row r="8396" ht="22.5" customHeight="1"/>
    <row r="8397" ht="22.5" customHeight="1"/>
    <row r="8398" ht="22.5" customHeight="1"/>
    <row r="8399" ht="22.5" customHeight="1"/>
    <row r="8400" ht="22.5" customHeight="1"/>
    <row r="8401" ht="22.5" customHeight="1"/>
    <row r="8402" ht="22.5" customHeight="1"/>
    <row r="8403" ht="22.5" customHeight="1"/>
    <row r="8404" ht="22.5" customHeight="1"/>
    <row r="8405" ht="22.5" customHeight="1"/>
    <row r="8406" ht="22.5" customHeight="1"/>
    <row r="8407" ht="22.5" customHeight="1"/>
    <row r="8408" ht="22.5" customHeight="1"/>
    <row r="8409" ht="22.5" customHeight="1"/>
    <row r="8410" ht="22.5" customHeight="1"/>
    <row r="8411" ht="22.5" customHeight="1"/>
    <row r="8412" ht="22.5" customHeight="1"/>
    <row r="8413" ht="22.5" customHeight="1"/>
    <row r="8414" ht="22.5" customHeight="1"/>
    <row r="8415" ht="22.5" customHeight="1"/>
    <row r="8416" ht="22.5" customHeight="1"/>
    <row r="8417" ht="22.5" customHeight="1"/>
    <row r="8418" ht="22.5" customHeight="1"/>
    <row r="8419" ht="22.5" customHeight="1"/>
    <row r="8420" ht="22.5" customHeight="1"/>
    <row r="8421" ht="22.5" customHeight="1"/>
    <row r="8422" ht="22.5" customHeight="1"/>
    <row r="8423" ht="22.5" customHeight="1"/>
    <row r="8424" ht="22.5" customHeight="1"/>
    <row r="8425" ht="22.5" customHeight="1"/>
    <row r="8426" ht="22.5" customHeight="1"/>
    <row r="8427" ht="22.5" customHeight="1"/>
    <row r="8428" ht="22.5" customHeight="1"/>
    <row r="8429" ht="22.5" customHeight="1"/>
    <row r="8430" ht="22.5" customHeight="1"/>
    <row r="8431" ht="22.5" customHeight="1"/>
    <row r="8432" ht="22.5" customHeight="1"/>
    <row r="8433" ht="22.5" customHeight="1"/>
    <row r="8434" ht="22.5" customHeight="1"/>
    <row r="8435" ht="22.5" customHeight="1"/>
    <row r="8436" ht="22.5" customHeight="1"/>
    <row r="8437" ht="22.5" customHeight="1"/>
    <row r="8438" ht="22.5" customHeight="1"/>
    <row r="8439" ht="22.5" customHeight="1"/>
    <row r="8440" ht="22.5" customHeight="1"/>
    <row r="8441" ht="22.5" customHeight="1"/>
    <row r="8442" ht="22.5" customHeight="1"/>
    <row r="8443" ht="22.5" customHeight="1"/>
    <row r="8444" ht="22.5" customHeight="1"/>
    <row r="8445" ht="22.5" customHeight="1"/>
    <row r="8446" ht="22.5" customHeight="1"/>
    <row r="8447" ht="22.5" customHeight="1"/>
    <row r="8448" ht="22.5" customHeight="1"/>
    <row r="8449" ht="22.5" customHeight="1"/>
    <row r="8450" ht="22.5" customHeight="1"/>
    <row r="8451" ht="22.5" customHeight="1"/>
    <row r="8452" ht="22.5" customHeight="1"/>
    <row r="8453" ht="22.5" customHeight="1"/>
    <row r="8454" ht="22.5" customHeight="1"/>
    <row r="8455" ht="22.5" customHeight="1"/>
    <row r="8456" ht="22.5" customHeight="1"/>
    <row r="8457" ht="22.5" customHeight="1"/>
    <row r="8458" ht="22.5" customHeight="1"/>
    <row r="8459" ht="22.5" customHeight="1"/>
    <row r="8460" ht="22.5" customHeight="1"/>
    <row r="8461" ht="22.5" customHeight="1"/>
    <row r="8462" ht="22.5" customHeight="1"/>
    <row r="8463" ht="22.5" customHeight="1"/>
    <row r="8464" ht="22.5" customHeight="1"/>
    <row r="8465" ht="22.5" customHeight="1"/>
    <row r="8466" ht="22.5" customHeight="1"/>
    <row r="8467" ht="22.5" customHeight="1"/>
    <row r="8468" ht="22.5" customHeight="1"/>
    <row r="8469" ht="22.5" customHeight="1"/>
    <row r="8470" ht="22.5" customHeight="1"/>
    <row r="8471" ht="22.5" customHeight="1"/>
    <row r="8472" ht="22.5" customHeight="1"/>
    <row r="8473" ht="22.5" customHeight="1"/>
    <row r="8474" ht="22.5" customHeight="1"/>
    <row r="8475" ht="22.5" customHeight="1"/>
    <row r="8476" ht="22.5" customHeight="1"/>
    <row r="8477" ht="22.5" customHeight="1"/>
    <row r="8478" ht="22.5" customHeight="1"/>
    <row r="8479" ht="22.5" customHeight="1"/>
    <row r="8480" ht="22.5" customHeight="1"/>
    <row r="8481" ht="22.5" customHeight="1"/>
    <row r="8482" ht="22.5" customHeight="1"/>
    <row r="8483" ht="22.5" customHeight="1"/>
    <row r="8484" ht="22.5" customHeight="1"/>
    <row r="8485" ht="22.5" customHeight="1"/>
    <row r="8486" ht="22.5" customHeight="1"/>
    <row r="8487" ht="22.5" customHeight="1"/>
    <row r="8488" ht="22.5" customHeight="1"/>
    <row r="8489" ht="22.5" customHeight="1"/>
    <row r="8490" ht="22.5" customHeight="1"/>
    <row r="8491" ht="22.5" customHeight="1"/>
    <row r="8492" ht="22.5" customHeight="1"/>
    <row r="8493" ht="22.5" customHeight="1"/>
    <row r="8494" ht="22.5" customHeight="1"/>
    <row r="8495" ht="22.5" customHeight="1"/>
    <row r="8496" ht="22.5" customHeight="1"/>
    <row r="8497" ht="22.5" customHeight="1"/>
    <row r="8498" ht="22.5" customHeight="1"/>
    <row r="8499" ht="22.5" customHeight="1"/>
    <row r="8500" ht="22.5" customHeight="1"/>
    <row r="8501" ht="22.5" customHeight="1"/>
    <row r="8502" ht="22.5" customHeight="1"/>
    <row r="8503" ht="22.5" customHeight="1"/>
    <row r="8504" ht="22.5" customHeight="1"/>
    <row r="8505" ht="22.5" customHeight="1"/>
    <row r="8506" ht="22.5" customHeight="1"/>
    <row r="8507" ht="22.5" customHeight="1"/>
    <row r="8508" ht="22.5" customHeight="1"/>
    <row r="8509" ht="22.5" customHeight="1"/>
    <row r="8510" ht="22.5" customHeight="1"/>
    <row r="8511" ht="22.5" customHeight="1"/>
    <row r="8512" ht="22.5" customHeight="1"/>
    <row r="8513" ht="22.5" customHeight="1"/>
    <row r="8514" ht="22.5" customHeight="1"/>
    <row r="8515" ht="22.5" customHeight="1"/>
    <row r="8516" ht="22.5" customHeight="1"/>
    <row r="8517" ht="22.5" customHeight="1"/>
    <row r="8518" ht="22.5" customHeight="1"/>
    <row r="8519" ht="22.5" customHeight="1"/>
    <row r="8520" ht="22.5" customHeight="1"/>
    <row r="8521" ht="22.5" customHeight="1"/>
    <row r="8522" ht="22.5" customHeight="1"/>
    <row r="8523" ht="22.5" customHeight="1"/>
    <row r="8524" ht="22.5" customHeight="1"/>
    <row r="8525" ht="22.5" customHeight="1"/>
    <row r="8526" ht="22.5" customHeight="1"/>
    <row r="8527" ht="22.5" customHeight="1"/>
    <row r="8528" ht="22.5" customHeight="1"/>
    <row r="8529" ht="22.5" customHeight="1"/>
    <row r="8530" ht="22.5" customHeight="1"/>
    <row r="8531" ht="22.5" customHeight="1"/>
    <row r="8532" ht="22.5" customHeight="1"/>
    <row r="8533" ht="22.5" customHeight="1"/>
    <row r="8534" ht="22.5" customHeight="1"/>
    <row r="8535" ht="22.5" customHeight="1"/>
    <row r="8536" ht="22.5" customHeight="1"/>
    <row r="8537" ht="22.5" customHeight="1"/>
    <row r="8538" ht="22.5" customHeight="1"/>
    <row r="8539" ht="22.5" customHeight="1"/>
    <row r="8540" ht="22.5" customHeight="1"/>
    <row r="8541" ht="22.5" customHeight="1"/>
    <row r="8542" ht="22.5" customHeight="1"/>
    <row r="8543" ht="22.5" customHeight="1"/>
    <row r="8544" ht="22.5" customHeight="1"/>
    <row r="8545" ht="22.5" customHeight="1"/>
    <row r="8546" ht="22.5" customHeight="1"/>
    <row r="8547" ht="22.5" customHeight="1"/>
    <row r="8548" ht="22.5" customHeight="1"/>
    <row r="8549" ht="22.5" customHeight="1"/>
    <row r="8550" ht="22.5" customHeight="1"/>
    <row r="8551" ht="22.5" customHeight="1"/>
    <row r="8552" ht="22.5" customHeight="1"/>
    <row r="8553" ht="22.5" customHeight="1"/>
    <row r="8554" ht="22.5" customHeight="1"/>
    <row r="8555" ht="22.5" customHeight="1"/>
    <row r="8556" ht="22.5" customHeight="1"/>
    <row r="8557" ht="22.5" customHeight="1"/>
    <row r="8558" ht="22.5" customHeight="1"/>
    <row r="8559" ht="22.5" customHeight="1"/>
    <row r="8560" ht="22.5" customHeight="1"/>
    <row r="8561" ht="22.5" customHeight="1"/>
    <row r="8562" ht="22.5" customHeight="1"/>
    <row r="8563" ht="22.5" customHeight="1"/>
    <row r="8564" ht="22.5" customHeight="1"/>
    <row r="8565" ht="22.5" customHeight="1"/>
    <row r="8566" ht="22.5" customHeight="1"/>
    <row r="8567" ht="22.5" customHeight="1"/>
    <row r="8568" ht="22.5" customHeight="1"/>
    <row r="8569" ht="22.5" customHeight="1"/>
    <row r="8570" ht="22.5" customHeight="1"/>
    <row r="8571" ht="22.5" customHeight="1"/>
    <row r="8572" ht="22.5" customHeight="1"/>
    <row r="8573" ht="22.5" customHeight="1"/>
    <row r="8574" ht="22.5" customHeight="1"/>
    <row r="8575" ht="22.5" customHeight="1"/>
    <row r="8576" ht="22.5" customHeight="1"/>
    <row r="8577" ht="22.5" customHeight="1"/>
    <row r="8578" ht="22.5" customHeight="1"/>
    <row r="8579" ht="22.5" customHeight="1"/>
    <row r="8580" ht="22.5" customHeight="1"/>
    <row r="8581" ht="22.5" customHeight="1"/>
    <row r="8582" ht="22.5" customHeight="1"/>
    <row r="8583" ht="22.5" customHeight="1"/>
    <row r="8584" ht="22.5" customHeight="1"/>
    <row r="8585" ht="22.5" customHeight="1"/>
    <row r="8586" ht="22.5" customHeight="1"/>
    <row r="8587" ht="22.5" customHeight="1"/>
    <row r="8588" ht="22.5" customHeight="1"/>
    <row r="8589" ht="22.5" customHeight="1"/>
    <row r="8590" ht="22.5" customHeight="1"/>
    <row r="8591" ht="22.5" customHeight="1"/>
    <row r="8592" ht="22.5" customHeight="1"/>
    <row r="8593" ht="22.5" customHeight="1"/>
    <row r="8594" ht="22.5" customHeight="1"/>
    <row r="8595" ht="22.5" customHeight="1"/>
    <row r="8596" ht="22.5" customHeight="1"/>
    <row r="8597" ht="22.5" customHeight="1"/>
    <row r="8598" ht="22.5" customHeight="1"/>
    <row r="8599" ht="22.5" customHeight="1"/>
    <row r="8600" ht="22.5" customHeight="1"/>
    <row r="8601" ht="22.5" customHeight="1"/>
    <row r="8602" ht="22.5" customHeight="1"/>
    <row r="8603" ht="22.5" customHeight="1"/>
    <row r="8604" ht="22.5" customHeight="1"/>
    <row r="8605" ht="22.5" customHeight="1"/>
    <row r="8606" ht="22.5" customHeight="1"/>
    <row r="8607" ht="22.5" customHeight="1"/>
    <row r="8608" ht="22.5" customHeight="1"/>
    <row r="8609" ht="22.5" customHeight="1"/>
    <row r="8610" ht="22.5" customHeight="1"/>
    <row r="8611" ht="22.5" customHeight="1"/>
    <row r="8612" ht="22.5" customHeight="1"/>
    <row r="8613" ht="22.5" customHeight="1"/>
    <row r="8614" ht="22.5" customHeight="1"/>
    <row r="8615" ht="22.5" customHeight="1"/>
    <row r="8616" ht="22.5" customHeight="1"/>
    <row r="8617" ht="22.5" customHeight="1"/>
    <row r="8618" ht="22.5" customHeight="1"/>
    <row r="8619" ht="22.5" customHeight="1"/>
    <row r="8620" ht="22.5" customHeight="1"/>
    <row r="8621" ht="22.5" customHeight="1"/>
    <row r="8622" ht="22.5" customHeight="1"/>
    <row r="8623" ht="22.5" customHeight="1"/>
    <row r="8624" ht="22.5" customHeight="1"/>
    <row r="8625" ht="22.5" customHeight="1"/>
    <row r="8626" ht="22.5" customHeight="1"/>
    <row r="8627" ht="22.5" customHeight="1"/>
    <row r="8628" ht="22.5" customHeight="1"/>
    <row r="8629" ht="22.5" customHeight="1"/>
    <row r="8630" ht="22.5" customHeight="1"/>
    <row r="8631" ht="22.5" customHeight="1"/>
    <row r="8632" ht="22.5" customHeight="1"/>
    <row r="8633" ht="22.5" customHeight="1"/>
    <row r="8634" ht="22.5" customHeight="1"/>
    <row r="8635" ht="22.5" customHeight="1"/>
    <row r="8636" ht="22.5" customHeight="1"/>
    <row r="8637" ht="22.5" customHeight="1"/>
    <row r="8638" ht="22.5" customHeight="1"/>
    <row r="8639" ht="22.5" customHeight="1"/>
    <row r="8640" ht="22.5" customHeight="1"/>
    <row r="8641" ht="22.5" customHeight="1"/>
    <row r="8642" ht="22.5" customHeight="1"/>
    <row r="8643" ht="22.5" customHeight="1"/>
    <row r="8644" ht="22.5" customHeight="1"/>
    <row r="8645" ht="22.5" customHeight="1"/>
    <row r="8646" ht="22.5" customHeight="1"/>
    <row r="8647" ht="22.5" customHeight="1"/>
    <row r="8648" ht="22.5" customHeight="1"/>
    <row r="8649" ht="22.5" customHeight="1"/>
    <row r="8650" ht="22.5" customHeight="1"/>
    <row r="8651" ht="22.5" customHeight="1"/>
    <row r="8652" ht="22.5" customHeight="1"/>
    <row r="8653" ht="22.5" customHeight="1"/>
    <row r="8654" ht="22.5" customHeight="1"/>
    <row r="8655" ht="22.5" customHeight="1"/>
    <row r="8656" ht="22.5" customHeight="1"/>
    <row r="8657" ht="22.5" customHeight="1"/>
    <row r="8658" ht="22.5" customHeight="1"/>
    <row r="8659" ht="22.5" customHeight="1"/>
    <row r="8660" ht="22.5" customHeight="1"/>
    <row r="8661" ht="22.5" customHeight="1"/>
    <row r="8662" ht="22.5" customHeight="1"/>
    <row r="8663" ht="22.5" customHeight="1"/>
    <row r="8664" ht="22.5" customHeight="1"/>
    <row r="8665" ht="22.5" customHeight="1"/>
    <row r="8666" ht="22.5" customHeight="1"/>
    <row r="8667" ht="22.5" customHeight="1"/>
    <row r="8668" ht="22.5" customHeight="1"/>
    <row r="8669" ht="22.5" customHeight="1"/>
    <row r="8670" ht="22.5" customHeight="1"/>
    <row r="8671" ht="22.5" customHeight="1"/>
    <row r="8672" ht="22.5" customHeight="1"/>
    <row r="8673" ht="22.5" customHeight="1"/>
    <row r="8674" ht="22.5" customHeight="1"/>
    <row r="8675" ht="22.5" customHeight="1"/>
    <row r="8676" ht="22.5" customHeight="1"/>
    <row r="8677" ht="22.5" customHeight="1"/>
    <row r="8678" ht="22.5" customHeight="1"/>
    <row r="8679" ht="22.5" customHeight="1"/>
    <row r="8680" ht="22.5" customHeight="1"/>
    <row r="8681" ht="22.5" customHeight="1"/>
    <row r="8682" ht="22.5" customHeight="1"/>
    <row r="8683" ht="22.5" customHeight="1"/>
    <row r="8684" ht="22.5" customHeight="1"/>
    <row r="8685" ht="22.5" customHeight="1"/>
    <row r="8686" ht="22.5" customHeight="1"/>
    <row r="8687" ht="22.5" customHeight="1"/>
    <row r="8688" ht="22.5" customHeight="1"/>
    <row r="8689" ht="22.5" customHeight="1"/>
    <row r="8690" ht="22.5" customHeight="1"/>
    <row r="8691" ht="22.5" customHeight="1"/>
    <row r="8692" ht="22.5" customHeight="1"/>
    <row r="8693" ht="22.5" customHeight="1"/>
    <row r="8694" ht="22.5" customHeight="1"/>
    <row r="8695" ht="22.5" customHeight="1"/>
    <row r="8696" ht="22.5" customHeight="1"/>
    <row r="8697" ht="22.5" customHeight="1"/>
    <row r="8698" ht="22.5" customHeight="1"/>
    <row r="8699" ht="22.5" customHeight="1"/>
    <row r="8700" ht="22.5" customHeight="1"/>
    <row r="8701" ht="22.5" customHeight="1"/>
    <row r="8702" ht="22.5" customHeight="1"/>
    <row r="8703" ht="22.5" customHeight="1"/>
    <row r="8704" ht="22.5" customHeight="1"/>
    <row r="8705" ht="22.5" customHeight="1"/>
    <row r="8706" ht="22.5" customHeight="1"/>
    <row r="8707" ht="22.5" customHeight="1"/>
    <row r="8708" ht="22.5" customHeight="1"/>
    <row r="8709" ht="22.5" customHeight="1"/>
    <row r="8710" ht="22.5" customHeight="1"/>
    <row r="8711" ht="22.5" customHeight="1"/>
    <row r="8712" ht="22.5" customHeight="1"/>
    <row r="8713" ht="22.5" customHeight="1"/>
    <row r="8714" ht="22.5" customHeight="1"/>
    <row r="8715" ht="22.5" customHeight="1"/>
    <row r="8716" ht="22.5" customHeight="1"/>
    <row r="8717" ht="22.5" customHeight="1"/>
    <row r="8718" ht="22.5" customHeight="1"/>
    <row r="8719" ht="22.5" customHeight="1"/>
    <row r="8720" ht="22.5" customHeight="1"/>
    <row r="8721" ht="22.5" customHeight="1"/>
    <row r="8722" ht="22.5" customHeight="1"/>
    <row r="8723" ht="22.5" customHeight="1"/>
    <row r="8724" ht="22.5" customHeight="1"/>
    <row r="8725" ht="22.5" customHeight="1"/>
    <row r="8726" ht="22.5" customHeight="1"/>
    <row r="8727" ht="22.5" customHeight="1"/>
    <row r="8728" ht="22.5" customHeight="1"/>
    <row r="8729" ht="22.5" customHeight="1"/>
    <row r="8730" ht="22.5" customHeight="1"/>
    <row r="8731" ht="22.5" customHeight="1"/>
    <row r="8732" ht="22.5" customHeight="1"/>
    <row r="8733" ht="22.5" customHeight="1"/>
    <row r="8734" ht="22.5" customHeight="1"/>
    <row r="8735" ht="22.5" customHeight="1"/>
    <row r="8736" ht="22.5" customHeight="1"/>
    <row r="8737" ht="22.5" customHeight="1"/>
    <row r="8738" ht="22.5" customHeight="1"/>
    <row r="8739" ht="22.5" customHeight="1"/>
    <row r="8740" ht="22.5" customHeight="1"/>
    <row r="8741" ht="22.5" customHeight="1"/>
    <row r="8742" ht="22.5" customHeight="1"/>
    <row r="8743" ht="22.5" customHeight="1"/>
    <row r="8744" ht="22.5" customHeight="1"/>
    <row r="8745" ht="22.5" customHeight="1"/>
    <row r="8746" ht="22.5" customHeight="1"/>
    <row r="8747" ht="22.5" customHeight="1"/>
    <row r="8748" ht="22.5" customHeight="1"/>
    <row r="8749" ht="22.5" customHeight="1"/>
    <row r="8750" ht="22.5" customHeight="1"/>
    <row r="8751" ht="22.5" customHeight="1"/>
    <row r="8752" ht="22.5" customHeight="1"/>
    <row r="8753" ht="22.5" customHeight="1"/>
    <row r="8754" ht="22.5" customHeight="1"/>
    <row r="8755" ht="22.5" customHeight="1"/>
    <row r="8756" ht="22.5" customHeight="1"/>
    <row r="8757" ht="22.5" customHeight="1"/>
    <row r="8758" ht="22.5" customHeight="1"/>
    <row r="8759" ht="22.5" customHeight="1"/>
    <row r="8760" ht="22.5" customHeight="1"/>
    <row r="8761" ht="22.5" customHeight="1"/>
    <row r="8762" ht="22.5" customHeight="1"/>
    <row r="8763" ht="22.5" customHeight="1"/>
    <row r="8764" ht="22.5" customHeight="1"/>
    <row r="8765" ht="22.5" customHeight="1"/>
    <row r="8766" ht="22.5" customHeight="1"/>
    <row r="8767" ht="22.5" customHeight="1"/>
    <row r="8768" ht="22.5" customHeight="1"/>
    <row r="8769" ht="22.5" customHeight="1"/>
    <row r="8770" ht="22.5" customHeight="1"/>
    <row r="8771" ht="22.5" customHeight="1"/>
    <row r="8772" ht="22.5" customHeight="1"/>
    <row r="8773" ht="22.5" customHeight="1"/>
    <row r="8774" ht="22.5" customHeight="1"/>
    <row r="8775" ht="22.5" customHeight="1"/>
    <row r="8776" ht="22.5" customHeight="1"/>
    <row r="8777" ht="22.5" customHeight="1"/>
    <row r="8778" ht="22.5" customHeight="1"/>
    <row r="8779" ht="22.5" customHeight="1"/>
    <row r="8780" ht="22.5" customHeight="1"/>
    <row r="8781" ht="22.5" customHeight="1"/>
    <row r="8782" ht="22.5" customHeight="1"/>
    <row r="8783" ht="22.5" customHeight="1"/>
    <row r="8784" ht="22.5" customHeight="1"/>
    <row r="8785" ht="22.5" customHeight="1"/>
    <row r="8786" ht="22.5" customHeight="1"/>
    <row r="8787" ht="22.5" customHeight="1"/>
    <row r="8788" ht="22.5" customHeight="1"/>
    <row r="8789" ht="22.5" customHeight="1"/>
    <row r="8790" ht="22.5" customHeight="1"/>
    <row r="8791" ht="22.5" customHeight="1"/>
    <row r="8792" ht="22.5" customHeight="1"/>
    <row r="8793" ht="22.5" customHeight="1"/>
    <row r="8794" ht="22.5" customHeight="1"/>
    <row r="8795" ht="22.5" customHeight="1"/>
    <row r="8796" ht="22.5" customHeight="1"/>
    <row r="8797" ht="22.5" customHeight="1"/>
    <row r="8798" ht="22.5" customHeight="1"/>
    <row r="8799" ht="22.5" customHeight="1"/>
    <row r="8800" ht="22.5" customHeight="1"/>
    <row r="8801" ht="22.5" customHeight="1"/>
    <row r="8802" ht="22.5" customHeight="1"/>
    <row r="8803" ht="22.5" customHeight="1"/>
    <row r="8804" ht="22.5" customHeight="1"/>
    <row r="8805" ht="22.5" customHeight="1"/>
    <row r="8806" ht="22.5" customHeight="1"/>
    <row r="8807" ht="22.5" customHeight="1"/>
    <row r="8808" ht="22.5" customHeight="1"/>
    <row r="8809" ht="22.5" customHeight="1"/>
    <row r="8810" ht="22.5" customHeight="1"/>
    <row r="8811" ht="22.5" customHeight="1"/>
    <row r="8812" ht="22.5" customHeight="1"/>
    <row r="8813" ht="22.5" customHeight="1"/>
    <row r="8814" ht="22.5" customHeight="1"/>
    <row r="8815" ht="22.5" customHeight="1"/>
    <row r="8816" ht="22.5" customHeight="1"/>
    <row r="8817" ht="22.5" customHeight="1"/>
    <row r="8818" ht="22.5" customHeight="1"/>
    <row r="8819" ht="22.5" customHeight="1"/>
    <row r="8820" ht="22.5" customHeight="1"/>
    <row r="8821" ht="22.5" customHeight="1"/>
    <row r="8822" ht="22.5" customHeight="1"/>
    <row r="8823" ht="22.5" customHeight="1"/>
    <row r="8824" ht="22.5" customHeight="1"/>
    <row r="8825" ht="22.5" customHeight="1"/>
    <row r="8826" ht="22.5" customHeight="1"/>
    <row r="8827" ht="22.5" customHeight="1"/>
    <row r="8828" ht="22.5" customHeight="1"/>
    <row r="8829" ht="22.5" customHeight="1"/>
    <row r="8830" ht="22.5" customHeight="1"/>
    <row r="8831" ht="22.5" customHeight="1"/>
    <row r="8832" ht="22.5" customHeight="1"/>
    <row r="8833" ht="22.5" customHeight="1"/>
    <row r="8834" ht="22.5" customHeight="1"/>
    <row r="8835" ht="22.5" customHeight="1"/>
    <row r="8836" ht="22.5" customHeight="1"/>
    <row r="8837" ht="22.5" customHeight="1"/>
    <row r="8838" ht="22.5" customHeight="1"/>
    <row r="8839" ht="22.5" customHeight="1"/>
    <row r="8840" ht="22.5" customHeight="1"/>
    <row r="8841" ht="22.5" customHeight="1"/>
    <row r="8842" ht="22.5" customHeight="1"/>
    <row r="8843" ht="22.5" customHeight="1"/>
    <row r="8844" ht="22.5" customHeight="1"/>
    <row r="8845" ht="22.5" customHeight="1"/>
    <row r="8846" ht="22.5" customHeight="1"/>
    <row r="8847" ht="22.5" customHeight="1"/>
    <row r="8848" ht="22.5" customHeight="1"/>
    <row r="8849" ht="22.5" customHeight="1"/>
    <row r="8850" ht="22.5" customHeight="1"/>
    <row r="8851" ht="22.5" customHeight="1"/>
    <row r="8852" ht="22.5" customHeight="1"/>
    <row r="8853" ht="22.5" customHeight="1"/>
    <row r="8854" ht="22.5" customHeight="1"/>
    <row r="8855" ht="22.5" customHeight="1"/>
    <row r="8856" ht="22.5" customHeight="1"/>
    <row r="8857" ht="22.5" customHeight="1"/>
    <row r="8858" ht="22.5" customHeight="1"/>
    <row r="8859" ht="22.5" customHeight="1"/>
    <row r="8860" ht="22.5" customHeight="1"/>
    <row r="8861" ht="22.5" customHeight="1"/>
    <row r="8862" ht="22.5" customHeight="1"/>
    <row r="8863" ht="22.5" customHeight="1"/>
    <row r="8864" ht="22.5" customHeight="1"/>
    <row r="8865" ht="22.5" customHeight="1"/>
    <row r="8866" ht="22.5" customHeight="1"/>
    <row r="8867" ht="22.5" customHeight="1"/>
    <row r="8868" ht="22.5" customHeight="1"/>
    <row r="8869" ht="22.5" customHeight="1"/>
    <row r="8870" ht="22.5" customHeight="1"/>
    <row r="8871" ht="22.5" customHeight="1"/>
    <row r="8872" ht="22.5" customHeight="1"/>
    <row r="8873" ht="22.5" customHeight="1"/>
    <row r="8874" ht="22.5" customHeight="1"/>
    <row r="8875" ht="22.5" customHeight="1"/>
    <row r="8876" ht="22.5" customHeight="1"/>
    <row r="8877" ht="22.5" customHeight="1"/>
    <row r="8878" ht="22.5" customHeight="1"/>
    <row r="8879" ht="22.5" customHeight="1"/>
    <row r="8880" ht="22.5" customHeight="1"/>
    <row r="8881" ht="22.5" customHeight="1"/>
    <row r="8882" ht="22.5" customHeight="1"/>
    <row r="8883" ht="22.5" customHeight="1"/>
    <row r="8884" ht="22.5" customHeight="1"/>
    <row r="8885" ht="22.5" customHeight="1"/>
    <row r="8886" ht="22.5" customHeight="1"/>
    <row r="8887" ht="22.5" customHeight="1"/>
    <row r="8888" ht="22.5" customHeight="1"/>
    <row r="8889" ht="22.5" customHeight="1"/>
    <row r="8890" ht="22.5" customHeight="1"/>
    <row r="8891" ht="22.5" customHeight="1"/>
    <row r="8892" ht="22.5" customHeight="1"/>
    <row r="8893" ht="22.5" customHeight="1"/>
    <row r="8894" ht="22.5" customHeight="1"/>
    <row r="8895" ht="22.5" customHeight="1"/>
    <row r="8896" ht="22.5" customHeight="1"/>
    <row r="8897" ht="22.5" customHeight="1"/>
    <row r="8898" ht="22.5" customHeight="1"/>
    <row r="8899" ht="22.5" customHeight="1"/>
    <row r="8900" ht="22.5" customHeight="1"/>
    <row r="8901" ht="22.5" customHeight="1"/>
    <row r="8902" ht="22.5" customHeight="1"/>
    <row r="8903" ht="22.5" customHeight="1"/>
    <row r="8904" ht="22.5" customHeight="1"/>
    <row r="8905" ht="22.5" customHeight="1"/>
    <row r="8906" ht="22.5" customHeight="1"/>
    <row r="8907" ht="22.5" customHeight="1"/>
    <row r="8908" ht="22.5" customHeight="1"/>
    <row r="8909" ht="22.5" customHeight="1"/>
    <row r="8910" ht="22.5" customHeight="1"/>
    <row r="8911" ht="22.5" customHeight="1"/>
    <row r="8912" ht="22.5" customHeight="1"/>
    <row r="8913" ht="22.5" customHeight="1"/>
    <row r="8914" ht="22.5" customHeight="1"/>
    <row r="8915" ht="22.5" customHeight="1"/>
    <row r="8916" ht="22.5" customHeight="1"/>
    <row r="8917" ht="22.5" customHeight="1"/>
    <row r="8918" ht="22.5" customHeight="1"/>
    <row r="8919" ht="22.5" customHeight="1"/>
    <row r="8920" ht="22.5" customHeight="1"/>
    <row r="8921" ht="22.5" customHeight="1"/>
    <row r="8922" ht="22.5" customHeight="1"/>
    <row r="8923" ht="22.5" customHeight="1"/>
    <row r="8924" ht="22.5" customHeight="1"/>
    <row r="8925" ht="22.5" customHeight="1"/>
    <row r="8926" ht="22.5" customHeight="1"/>
    <row r="8927" ht="22.5" customHeight="1"/>
    <row r="8928" ht="22.5" customHeight="1"/>
    <row r="8929" ht="22.5" customHeight="1"/>
    <row r="8930" ht="22.5" customHeight="1"/>
    <row r="8931" ht="22.5" customHeight="1"/>
    <row r="8932" ht="22.5" customHeight="1"/>
    <row r="8933" ht="22.5" customHeight="1"/>
    <row r="8934" ht="22.5" customHeight="1"/>
    <row r="8935" ht="22.5" customHeight="1"/>
    <row r="8936" ht="22.5" customHeight="1"/>
    <row r="8937" ht="22.5" customHeight="1"/>
    <row r="8938" ht="22.5" customHeight="1"/>
    <row r="8939" ht="22.5" customHeight="1"/>
    <row r="8940" ht="22.5" customHeight="1"/>
    <row r="8941" ht="22.5" customHeight="1"/>
    <row r="8942" ht="22.5" customHeight="1"/>
    <row r="8943" ht="22.5" customHeight="1"/>
    <row r="8944" ht="22.5" customHeight="1"/>
    <row r="8945" ht="22.5" customHeight="1"/>
    <row r="8946" ht="22.5" customHeight="1"/>
    <row r="8947" ht="22.5" customHeight="1"/>
    <row r="8948" ht="22.5" customHeight="1"/>
    <row r="8949" ht="22.5" customHeight="1"/>
    <row r="8950" ht="22.5" customHeight="1"/>
    <row r="8951" ht="22.5" customHeight="1"/>
    <row r="8952" ht="22.5" customHeight="1"/>
    <row r="8953" ht="22.5" customHeight="1"/>
    <row r="8954" ht="22.5" customHeight="1"/>
    <row r="8955" ht="22.5" customHeight="1"/>
    <row r="8956" ht="22.5" customHeight="1"/>
    <row r="8957" ht="22.5" customHeight="1"/>
    <row r="8958" ht="22.5" customHeight="1"/>
    <row r="8959" ht="22.5" customHeight="1"/>
    <row r="8960" ht="22.5" customHeight="1"/>
    <row r="8961" ht="22.5" customHeight="1"/>
    <row r="8962" ht="22.5" customHeight="1"/>
    <row r="8963" ht="22.5" customHeight="1"/>
    <row r="8964" ht="22.5" customHeight="1"/>
    <row r="8965" ht="22.5" customHeight="1"/>
    <row r="8966" ht="22.5" customHeight="1"/>
    <row r="8967" ht="22.5" customHeight="1"/>
    <row r="8968" ht="22.5" customHeight="1"/>
    <row r="8969" ht="22.5" customHeight="1"/>
    <row r="8970" ht="22.5" customHeight="1"/>
    <row r="8971" ht="22.5" customHeight="1"/>
    <row r="8972" ht="22.5" customHeight="1"/>
    <row r="8973" ht="22.5" customHeight="1"/>
    <row r="8974" ht="22.5" customHeight="1"/>
    <row r="8975" ht="22.5" customHeight="1"/>
    <row r="8976" ht="22.5" customHeight="1"/>
    <row r="8977" ht="22.5" customHeight="1"/>
    <row r="8978" ht="22.5" customHeight="1"/>
    <row r="8979" ht="22.5" customHeight="1"/>
    <row r="8980" ht="22.5" customHeight="1"/>
    <row r="8981" ht="22.5" customHeight="1"/>
    <row r="8982" ht="22.5" customHeight="1"/>
    <row r="8983" ht="22.5" customHeight="1"/>
    <row r="8984" ht="22.5" customHeight="1"/>
    <row r="8985" ht="22.5" customHeight="1"/>
    <row r="8986" ht="22.5" customHeight="1"/>
    <row r="8987" ht="22.5" customHeight="1"/>
    <row r="8988" ht="22.5" customHeight="1"/>
    <row r="8989" ht="22.5" customHeight="1"/>
    <row r="8990" ht="22.5" customHeight="1"/>
    <row r="8991" ht="22.5" customHeight="1"/>
    <row r="8992" ht="22.5" customHeight="1"/>
    <row r="8993" ht="22.5" customHeight="1"/>
    <row r="8994" ht="22.5" customHeight="1"/>
    <row r="8995" ht="22.5" customHeight="1"/>
    <row r="8996" ht="22.5" customHeight="1"/>
    <row r="8997" ht="22.5" customHeight="1"/>
    <row r="8998" ht="22.5" customHeight="1"/>
    <row r="8999" ht="22.5" customHeight="1"/>
    <row r="9000" ht="22.5" customHeight="1"/>
    <row r="9001" ht="22.5" customHeight="1"/>
    <row r="9002" ht="22.5" customHeight="1"/>
    <row r="9003" ht="22.5" customHeight="1"/>
    <row r="9004" ht="22.5" customHeight="1"/>
    <row r="9005" ht="22.5" customHeight="1"/>
    <row r="9006" ht="22.5" customHeight="1"/>
    <row r="9007" ht="22.5" customHeight="1"/>
    <row r="9008" ht="22.5" customHeight="1"/>
    <row r="9009" ht="22.5" customHeight="1"/>
    <row r="9010" ht="22.5" customHeight="1"/>
    <row r="9011" ht="22.5" customHeight="1"/>
    <row r="9012" ht="22.5" customHeight="1"/>
    <row r="9013" ht="22.5" customHeight="1"/>
    <row r="9014" ht="22.5" customHeight="1"/>
    <row r="9015" ht="22.5" customHeight="1"/>
    <row r="9016" ht="22.5" customHeight="1"/>
  </sheetData>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35.56"/>
    <col customWidth="1" min="2" max="2" width="26.0"/>
  </cols>
  <sheetData>
    <row r="1">
      <c r="A1" s="52">
        <f>IFERROR(__xludf.DUMMYFUNCTION("ARRAYFORMULA(
  FLATTEN(
    SPLIT(
      REPT(
        TEXT(
          FILTER(SEQUENCE(200,1,DATE(2025,7,3),1), TEXT(SEQUENCE(200,1,DATE(2025,7,3),1), ""ddd"") &lt;&gt; ""Mon""),
        ""ddd, mmmm d""
        ) &amp; ""♦"", 1
      ),
    ""♦""
    )
  )
)
"),46206.0)</f>
        <v>46206</v>
      </c>
      <c r="B1" s="53">
        <f>IFERROR(__xludf.DUMMYFUNCTION("ARRAYFORMULA(
  FLATTEN(
    SPLIT(
      REPT(
        TEXT(
          FILTER(SEQUENCE(200,1,DATE(2025,6,1),1), TEXT(SEQUENCE(200,1,DATE(2025,6,1),1), ""ddd"") &lt;&gt; ""Mon""),
        ""ddd, mmmm d, yyyy""
        ) &amp; ""♦"", 4
      ),
    ""♦""
    )
  )
)"&amp;"
"),45809.0)</f>
        <v>45809</v>
      </c>
    </row>
    <row r="2">
      <c r="A2" s="52">
        <f>IFERROR(__xludf.DUMMYFUNCTION("""COMPUTED_VALUE"""),46207.0)</f>
        <v>46207</v>
      </c>
      <c r="B2" s="53">
        <f>IFERROR(__xludf.DUMMYFUNCTION("""COMPUTED_VALUE"""),45809.0)</f>
        <v>45809</v>
      </c>
    </row>
    <row r="3">
      <c r="A3" s="52">
        <f>IFERROR(__xludf.DUMMYFUNCTION("""COMPUTED_VALUE"""),46208.0)</f>
        <v>46208</v>
      </c>
      <c r="B3" s="53">
        <f>IFERROR(__xludf.DUMMYFUNCTION("""COMPUTED_VALUE"""),45809.0)</f>
        <v>45809</v>
      </c>
    </row>
    <row r="4">
      <c r="A4" s="52">
        <f>IFERROR(__xludf.DUMMYFUNCTION("""COMPUTED_VALUE"""),46209.0)</f>
        <v>46209</v>
      </c>
      <c r="B4" s="53">
        <f>IFERROR(__xludf.DUMMYFUNCTION("""COMPUTED_VALUE"""),45809.0)</f>
        <v>45809</v>
      </c>
    </row>
    <row r="5">
      <c r="A5" s="52">
        <f>IFERROR(__xludf.DUMMYFUNCTION("""COMPUTED_VALUE"""),46211.0)</f>
        <v>46211</v>
      </c>
      <c r="B5" s="53">
        <f>IFERROR(__xludf.DUMMYFUNCTION("""COMPUTED_VALUE"""),45811.0)</f>
        <v>45811</v>
      </c>
    </row>
    <row r="6">
      <c r="A6" s="52">
        <f>IFERROR(__xludf.DUMMYFUNCTION("""COMPUTED_VALUE"""),46212.0)</f>
        <v>46212</v>
      </c>
      <c r="B6" s="53">
        <f>IFERROR(__xludf.DUMMYFUNCTION("""COMPUTED_VALUE"""),45811.0)</f>
        <v>45811</v>
      </c>
    </row>
    <row r="7">
      <c r="A7" s="52">
        <f>IFERROR(__xludf.DUMMYFUNCTION("""COMPUTED_VALUE"""),46213.0)</f>
        <v>46213</v>
      </c>
      <c r="B7" s="53">
        <f>IFERROR(__xludf.DUMMYFUNCTION("""COMPUTED_VALUE"""),45811.0)</f>
        <v>45811</v>
      </c>
    </row>
    <row r="8">
      <c r="A8" s="52">
        <f>IFERROR(__xludf.DUMMYFUNCTION("""COMPUTED_VALUE"""),46214.0)</f>
        <v>46214</v>
      </c>
      <c r="B8" s="53">
        <f>IFERROR(__xludf.DUMMYFUNCTION("""COMPUTED_VALUE"""),45811.0)</f>
        <v>45811</v>
      </c>
    </row>
    <row r="9">
      <c r="A9" s="52">
        <f>IFERROR(__xludf.DUMMYFUNCTION("""COMPUTED_VALUE"""),46215.0)</f>
        <v>46215</v>
      </c>
      <c r="B9" s="53">
        <f>IFERROR(__xludf.DUMMYFUNCTION("""COMPUTED_VALUE"""),45812.0)</f>
        <v>45812</v>
      </c>
    </row>
    <row r="10">
      <c r="A10" s="52">
        <f>IFERROR(__xludf.DUMMYFUNCTION("""COMPUTED_VALUE"""),46216.0)</f>
        <v>46216</v>
      </c>
      <c r="B10" s="53">
        <f>IFERROR(__xludf.DUMMYFUNCTION("""COMPUTED_VALUE"""),45812.0)</f>
        <v>45812</v>
      </c>
    </row>
    <row r="11">
      <c r="A11" s="52">
        <f>IFERROR(__xludf.DUMMYFUNCTION("""COMPUTED_VALUE"""),46218.0)</f>
        <v>46218</v>
      </c>
      <c r="B11" s="53">
        <f>IFERROR(__xludf.DUMMYFUNCTION("""COMPUTED_VALUE"""),45812.0)</f>
        <v>45812</v>
      </c>
    </row>
    <row r="12">
      <c r="A12" s="52">
        <f>IFERROR(__xludf.DUMMYFUNCTION("""COMPUTED_VALUE"""),46219.0)</f>
        <v>46219</v>
      </c>
      <c r="B12" s="53">
        <f>IFERROR(__xludf.DUMMYFUNCTION("""COMPUTED_VALUE"""),45812.0)</f>
        <v>45812</v>
      </c>
    </row>
    <row r="13">
      <c r="A13" s="52">
        <f>IFERROR(__xludf.DUMMYFUNCTION("""COMPUTED_VALUE"""),46220.0)</f>
        <v>46220</v>
      </c>
      <c r="B13" s="53">
        <f>IFERROR(__xludf.DUMMYFUNCTION("""COMPUTED_VALUE"""),45813.0)</f>
        <v>45813</v>
      </c>
    </row>
    <row r="14">
      <c r="A14" s="52">
        <f>IFERROR(__xludf.DUMMYFUNCTION("""COMPUTED_VALUE"""),46221.0)</f>
        <v>46221</v>
      </c>
      <c r="B14" s="53">
        <f>IFERROR(__xludf.DUMMYFUNCTION("""COMPUTED_VALUE"""),45813.0)</f>
        <v>45813</v>
      </c>
    </row>
    <row r="15">
      <c r="A15" s="52">
        <f>IFERROR(__xludf.DUMMYFUNCTION("""COMPUTED_VALUE"""),46222.0)</f>
        <v>46222</v>
      </c>
      <c r="B15" s="53">
        <f>IFERROR(__xludf.DUMMYFUNCTION("""COMPUTED_VALUE"""),45813.0)</f>
        <v>45813</v>
      </c>
    </row>
    <row r="16">
      <c r="A16" s="52">
        <f>IFERROR(__xludf.DUMMYFUNCTION("""COMPUTED_VALUE"""),46223.0)</f>
        <v>46223</v>
      </c>
      <c r="B16" s="53">
        <f>IFERROR(__xludf.DUMMYFUNCTION("""COMPUTED_VALUE"""),45813.0)</f>
        <v>45813</v>
      </c>
    </row>
    <row r="17">
      <c r="A17" s="52">
        <f>IFERROR(__xludf.DUMMYFUNCTION("""COMPUTED_VALUE"""),46225.0)</f>
        <v>46225</v>
      </c>
      <c r="B17" s="53">
        <f>IFERROR(__xludf.DUMMYFUNCTION("""COMPUTED_VALUE"""),45814.0)</f>
        <v>45814</v>
      </c>
    </row>
    <row r="18">
      <c r="A18" s="52">
        <f>IFERROR(__xludf.DUMMYFUNCTION("""COMPUTED_VALUE"""),46226.0)</f>
        <v>46226</v>
      </c>
      <c r="B18" s="53">
        <f>IFERROR(__xludf.DUMMYFUNCTION("""COMPUTED_VALUE"""),45814.0)</f>
        <v>45814</v>
      </c>
    </row>
    <row r="19">
      <c r="A19" s="52">
        <f>IFERROR(__xludf.DUMMYFUNCTION("""COMPUTED_VALUE"""),46227.0)</f>
        <v>46227</v>
      </c>
      <c r="B19" s="53">
        <f>IFERROR(__xludf.DUMMYFUNCTION("""COMPUTED_VALUE"""),45814.0)</f>
        <v>45814</v>
      </c>
    </row>
    <row r="20">
      <c r="A20" s="52">
        <f>IFERROR(__xludf.DUMMYFUNCTION("""COMPUTED_VALUE"""),46228.0)</f>
        <v>46228</v>
      </c>
      <c r="B20" s="53">
        <f>IFERROR(__xludf.DUMMYFUNCTION("""COMPUTED_VALUE"""),45814.0)</f>
        <v>45814</v>
      </c>
    </row>
    <row r="21">
      <c r="A21" s="52">
        <f>IFERROR(__xludf.DUMMYFUNCTION("""COMPUTED_VALUE"""),46229.0)</f>
        <v>46229</v>
      </c>
      <c r="B21" s="53">
        <f>IFERROR(__xludf.DUMMYFUNCTION("""COMPUTED_VALUE"""),45815.0)</f>
        <v>45815</v>
      </c>
    </row>
    <row r="22">
      <c r="A22" s="52">
        <f>IFERROR(__xludf.DUMMYFUNCTION("""COMPUTED_VALUE"""),46230.0)</f>
        <v>46230</v>
      </c>
      <c r="B22" s="53">
        <f>IFERROR(__xludf.DUMMYFUNCTION("""COMPUTED_VALUE"""),45815.0)</f>
        <v>45815</v>
      </c>
    </row>
    <row r="23">
      <c r="A23" s="52">
        <f>IFERROR(__xludf.DUMMYFUNCTION("""COMPUTED_VALUE"""),46232.0)</f>
        <v>46232</v>
      </c>
      <c r="B23" s="53">
        <f>IFERROR(__xludf.DUMMYFUNCTION("""COMPUTED_VALUE"""),45815.0)</f>
        <v>45815</v>
      </c>
    </row>
    <row r="24">
      <c r="A24" s="52">
        <f>IFERROR(__xludf.DUMMYFUNCTION("""COMPUTED_VALUE"""),46233.0)</f>
        <v>46233</v>
      </c>
      <c r="B24" s="53">
        <f>IFERROR(__xludf.DUMMYFUNCTION("""COMPUTED_VALUE"""),45815.0)</f>
        <v>45815</v>
      </c>
    </row>
    <row r="25">
      <c r="A25" s="52">
        <f>IFERROR(__xludf.DUMMYFUNCTION("""COMPUTED_VALUE"""),46234.0)</f>
        <v>46234</v>
      </c>
      <c r="B25" s="53">
        <f>IFERROR(__xludf.DUMMYFUNCTION("""COMPUTED_VALUE"""),45816.0)</f>
        <v>45816</v>
      </c>
    </row>
    <row r="26">
      <c r="A26" s="52">
        <f>IFERROR(__xludf.DUMMYFUNCTION("""COMPUTED_VALUE"""),46235.0)</f>
        <v>46235</v>
      </c>
      <c r="B26" s="53">
        <f>IFERROR(__xludf.DUMMYFUNCTION("""COMPUTED_VALUE"""),45816.0)</f>
        <v>45816</v>
      </c>
    </row>
    <row r="27">
      <c r="A27" s="52">
        <f>IFERROR(__xludf.DUMMYFUNCTION("""COMPUTED_VALUE"""),46236.0)</f>
        <v>46236</v>
      </c>
      <c r="B27" s="53">
        <f>IFERROR(__xludf.DUMMYFUNCTION("""COMPUTED_VALUE"""),45816.0)</f>
        <v>45816</v>
      </c>
    </row>
    <row r="28">
      <c r="A28" s="52">
        <f>IFERROR(__xludf.DUMMYFUNCTION("""COMPUTED_VALUE"""),46237.0)</f>
        <v>46237</v>
      </c>
      <c r="B28" s="53">
        <f>IFERROR(__xludf.DUMMYFUNCTION("""COMPUTED_VALUE"""),45816.0)</f>
        <v>45816</v>
      </c>
    </row>
    <row r="29">
      <c r="A29" s="52">
        <f>IFERROR(__xludf.DUMMYFUNCTION("""COMPUTED_VALUE"""),46239.0)</f>
        <v>46239</v>
      </c>
      <c r="B29" s="53">
        <f>IFERROR(__xludf.DUMMYFUNCTION("""COMPUTED_VALUE"""),45818.0)</f>
        <v>45818</v>
      </c>
    </row>
    <row r="30">
      <c r="A30" s="52">
        <f>IFERROR(__xludf.DUMMYFUNCTION("""COMPUTED_VALUE"""),46240.0)</f>
        <v>46240</v>
      </c>
      <c r="B30" s="53">
        <f>IFERROR(__xludf.DUMMYFUNCTION("""COMPUTED_VALUE"""),45818.0)</f>
        <v>45818</v>
      </c>
    </row>
    <row r="31">
      <c r="A31" s="52">
        <f>IFERROR(__xludf.DUMMYFUNCTION("""COMPUTED_VALUE"""),46241.0)</f>
        <v>46241</v>
      </c>
      <c r="B31" s="53">
        <f>IFERROR(__xludf.DUMMYFUNCTION("""COMPUTED_VALUE"""),45818.0)</f>
        <v>45818</v>
      </c>
    </row>
    <row r="32">
      <c r="A32" s="52">
        <f>IFERROR(__xludf.DUMMYFUNCTION("""COMPUTED_VALUE"""),46242.0)</f>
        <v>46242</v>
      </c>
      <c r="B32" s="53">
        <f>IFERROR(__xludf.DUMMYFUNCTION("""COMPUTED_VALUE"""),45818.0)</f>
        <v>45818</v>
      </c>
    </row>
    <row r="33">
      <c r="A33" s="52">
        <f>IFERROR(__xludf.DUMMYFUNCTION("""COMPUTED_VALUE"""),46243.0)</f>
        <v>46243</v>
      </c>
      <c r="B33" s="53">
        <f>IFERROR(__xludf.DUMMYFUNCTION("""COMPUTED_VALUE"""),45819.0)</f>
        <v>45819</v>
      </c>
    </row>
    <row r="34">
      <c r="A34" s="52">
        <f>IFERROR(__xludf.DUMMYFUNCTION("""COMPUTED_VALUE"""),46244.0)</f>
        <v>46244</v>
      </c>
      <c r="B34" s="53">
        <f>IFERROR(__xludf.DUMMYFUNCTION("""COMPUTED_VALUE"""),45819.0)</f>
        <v>45819</v>
      </c>
    </row>
    <row r="35">
      <c r="A35" s="52">
        <f>IFERROR(__xludf.DUMMYFUNCTION("""COMPUTED_VALUE"""),46246.0)</f>
        <v>46246</v>
      </c>
      <c r="B35" s="53">
        <f>IFERROR(__xludf.DUMMYFUNCTION("""COMPUTED_VALUE"""),45819.0)</f>
        <v>45819</v>
      </c>
    </row>
    <row r="36">
      <c r="A36" s="52">
        <f>IFERROR(__xludf.DUMMYFUNCTION("""COMPUTED_VALUE"""),46247.0)</f>
        <v>46247</v>
      </c>
      <c r="B36" s="53">
        <f>IFERROR(__xludf.DUMMYFUNCTION("""COMPUTED_VALUE"""),45819.0)</f>
        <v>45819</v>
      </c>
    </row>
    <row r="37">
      <c r="A37" s="52">
        <f>IFERROR(__xludf.DUMMYFUNCTION("""COMPUTED_VALUE"""),46248.0)</f>
        <v>46248</v>
      </c>
      <c r="B37" s="53">
        <f>IFERROR(__xludf.DUMMYFUNCTION("""COMPUTED_VALUE"""),45820.0)</f>
        <v>45820</v>
      </c>
    </row>
    <row r="38">
      <c r="A38" s="52">
        <f>IFERROR(__xludf.DUMMYFUNCTION("""COMPUTED_VALUE"""),46249.0)</f>
        <v>46249</v>
      </c>
      <c r="B38" s="53">
        <f>IFERROR(__xludf.DUMMYFUNCTION("""COMPUTED_VALUE"""),45820.0)</f>
        <v>45820</v>
      </c>
    </row>
    <row r="39">
      <c r="A39" s="52">
        <f>IFERROR(__xludf.DUMMYFUNCTION("""COMPUTED_VALUE"""),46250.0)</f>
        <v>46250</v>
      </c>
      <c r="B39" s="53">
        <f>IFERROR(__xludf.DUMMYFUNCTION("""COMPUTED_VALUE"""),45820.0)</f>
        <v>45820</v>
      </c>
    </row>
    <row r="40">
      <c r="A40" s="52">
        <f>IFERROR(__xludf.DUMMYFUNCTION("""COMPUTED_VALUE"""),46251.0)</f>
        <v>46251</v>
      </c>
      <c r="B40" s="53">
        <f>IFERROR(__xludf.DUMMYFUNCTION("""COMPUTED_VALUE"""),45820.0)</f>
        <v>45820</v>
      </c>
    </row>
    <row r="41">
      <c r="A41" s="52">
        <f>IFERROR(__xludf.DUMMYFUNCTION("""COMPUTED_VALUE"""),46253.0)</f>
        <v>46253</v>
      </c>
      <c r="B41" s="53">
        <f>IFERROR(__xludf.DUMMYFUNCTION("""COMPUTED_VALUE"""),45821.0)</f>
        <v>45821</v>
      </c>
    </row>
    <row r="42">
      <c r="A42" s="52">
        <f>IFERROR(__xludf.DUMMYFUNCTION("""COMPUTED_VALUE"""),46254.0)</f>
        <v>46254</v>
      </c>
      <c r="B42" s="53">
        <f>IFERROR(__xludf.DUMMYFUNCTION("""COMPUTED_VALUE"""),45821.0)</f>
        <v>45821</v>
      </c>
    </row>
    <row r="43">
      <c r="A43" s="52">
        <f>IFERROR(__xludf.DUMMYFUNCTION("""COMPUTED_VALUE"""),46255.0)</f>
        <v>46255</v>
      </c>
      <c r="B43" s="53">
        <f>IFERROR(__xludf.DUMMYFUNCTION("""COMPUTED_VALUE"""),45821.0)</f>
        <v>45821</v>
      </c>
    </row>
    <row r="44">
      <c r="A44" s="52">
        <f>IFERROR(__xludf.DUMMYFUNCTION("""COMPUTED_VALUE"""),46256.0)</f>
        <v>46256</v>
      </c>
      <c r="B44" s="53">
        <f>IFERROR(__xludf.DUMMYFUNCTION("""COMPUTED_VALUE"""),45821.0)</f>
        <v>45821</v>
      </c>
    </row>
    <row r="45">
      <c r="A45" s="52">
        <f>IFERROR(__xludf.DUMMYFUNCTION("""COMPUTED_VALUE"""),46257.0)</f>
        <v>46257</v>
      </c>
      <c r="B45" s="53">
        <f>IFERROR(__xludf.DUMMYFUNCTION("""COMPUTED_VALUE"""),45822.0)</f>
        <v>45822</v>
      </c>
    </row>
    <row r="46">
      <c r="A46" s="52">
        <f>IFERROR(__xludf.DUMMYFUNCTION("""COMPUTED_VALUE"""),46258.0)</f>
        <v>46258</v>
      </c>
      <c r="B46" s="53">
        <f>IFERROR(__xludf.DUMMYFUNCTION("""COMPUTED_VALUE"""),45822.0)</f>
        <v>45822</v>
      </c>
    </row>
    <row r="47">
      <c r="A47" s="52">
        <f>IFERROR(__xludf.DUMMYFUNCTION("""COMPUTED_VALUE"""),46260.0)</f>
        <v>46260</v>
      </c>
      <c r="B47" s="53">
        <f>IFERROR(__xludf.DUMMYFUNCTION("""COMPUTED_VALUE"""),45822.0)</f>
        <v>45822</v>
      </c>
    </row>
    <row r="48">
      <c r="A48" s="52">
        <f>IFERROR(__xludf.DUMMYFUNCTION("""COMPUTED_VALUE"""),46261.0)</f>
        <v>46261</v>
      </c>
      <c r="B48" s="53">
        <f>IFERROR(__xludf.DUMMYFUNCTION("""COMPUTED_VALUE"""),45822.0)</f>
        <v>45822</v>
      </c>
    </row>
    <row r="49">
      <c r="A49" s="52">
        <f>IFERROR(__xludf.DUMMYFUNCTION("""COMPUTED_VALUE"""),46262.0)</f>
        <v>46262</v>
      </c>
      <c r="B49" s="53">
        <f>IFERROR(__xludf.DUMMYFUNCTION("""COMPUTED_VALUE"""),45823.0)</f>
        <v>45823</v>
      </c>
    </row>
    <row r="50">
      <c r="A50" s="52">
        <f>IFERROR(__xludf.DUMMYFUNCTION("""COMPUTED_VALUE"""),46263.0)</f>
        <v>46263</v>
      </c>
      <c r="B50" s="53">
        <f>IFERROR(__xludf.DUMMYFUNCTION("""COMPUTED_VALUE"""),45823.0)</f>
        <v>45823</v>
      </c>
    </row>
    <row r="51">
      <c r="A51" s="52">
        <f>IFERROR(__xludf.DUMMYFUNCTION("""COMPUTED_VALUE"""),46264.0)</f>
        <v>46264</v>
      </c>
      <c r="B51" s="53">
        <f>IFERROR(__xludf.DUMMYFUNCTION("""COMPUTED_VALUE"""),45823.0)</f>
        <v>45823</v>
      </c>
    </row>
    <row r="52">
      <c r="A52" s="52">
        <f>IFERROR(__xludf.DUMMYFUNCTION("""COMPUTED_VALUE"""),46265.0)</f>
        <v>46265</v>
      </c>
      <c r="B52" s="53">
        <f>IFERROR(__xludf.DUMMYFUNCTION("""COMPUTED_VALUE"""),45823.0)</f>
        <v>45823</v>
      </c>
    </row>
    <row r="53">
      <c r="A53" s="52">
        <f>IFERROR(__xludf.DUMMYFUNCTION("""COMPUTED_VALUE"""),46267.0)</f>
        <v>46267</v>
      </c>
      <c r="B53" s="53">
        <f>IFERROR(__xludf.DUMMYFUNCTION("""COMPUTED_VALUE"""),45825.0)</f>
        <v>45825</v>
      </c>
    </row>
    <row r="54">
      <c r="A54" s="52">
        <f>IFERROR(__xludf.DUMMYFUNCTION("""COMPUTED_VALUE"""),46268.0)</f>
        <v>46268</v>
      </c>
      <c r="B54" s="53">
        <f>IFERROR(__xludf.DUMMYFUNCTION("""COMPUTED_VALUE"""),45825.0)</f>
        <v>45825</v>
      </c>
    </row>
    <row r="55">
      <c r="A55" s="52">
        <f>IFERROR(__xludf.DUMMYFUNCTION("""COMPUTED_VALUE"""),46269.0)</f>
        <v>46269</v>
      </c>
      <c r="B55" s="53">
        <f>IFERROR(__xludf.DUMMYFUNCTION("""COMPUTED_VALUE"""),45825.0)</f>
        <v>45825</v>
      </c>
    </row>
    <row r="56">
      <c r="A56" s="52">
        <f>IFERROR(__xludf.DUMMYFUNCTION("""COMPUTED_VALUE"""),46270.0)</f>
        <v>46270</v>
      </c>
      <c r="B56" s="53">
        <f>IFERROR(__xludf.DUMMYFUNCTION("""COMPUTED_VALUE"""),45825.0)</f>
        <v>45825</v>
      </c>
    </row>
    <row r="57">
      <c r="A57" s="52">
        <f>IFERROR(__xludf.DUMMYFUNCTION("""COMPUTED_VALUE"""),46271.0)</f>
        <v>46271</v>
      </c>
      <c r="B57" s="53">
        <f>IFERROR(__xludf.DUMMYFUNCTION("""COMPUTED_VALUE"""),45826.0)</f>
        <v>45826</v>
      </c>
    </row>
    <row r="58">
      <c r="A58" s="52">
        <f>IFERROR(__xludf.DUMMYFUNCTION("""COMPUTED_VALUE"""),46272.0)</f>
        <v>46272</v>
      </c>
      <c r="B58" s="53">
        <f>IFERROR(__xludf.DUMMYFUNCTION("""COMPUTED_VALUE"""),45826.0)</f>
        <v>45826</v>
      </c>
    </row>
    <row r="59">
      <c r="A59" s="52">
        <f>IFERROR(__xludf.DUMMYFUNCTION("""COMPUTED_VALUE"""),46274.0)</f>
        <v>46274</v>
      </c>
      <c r="B59" s="53">
        <f>IFERROR(__xludf.DUMMYFUNCTION("""COMPUTED_VALUE"""),45826.0)</f>
        <v>45826</v>
      </c>
    </row>
    <row r="60">
      <c r="A60" s="52">
        <f>IFERROR(__xludf.DUMMYFUNCTION("""COMPUTED_VALUE"""),46275.0)</f>
        <v>46275</v>
      </c>
      <c r="B60" s="53">
        <f>IFERROR(__xludf.DUMMYFUNCTION("""COMPUTED_VALUE"""),45826.0)</f>
        <v>45826</v>
      </c>
    </row>
    <row r="61">
      <c r="A61" s="52">
        <f>IFERROR(__xludf.DUMMYFUNCTION("""COMPUTED_VALUE"""),46276.0)</f>
        <v>46276</v>
      </c>
      <c r="B61" s="53">
        <f>IFERROR(__xludf.DUMMYFUNCTION("""COMPUTED_VALUE"""),45827.0)</f>
        <v>45827</v>
      </c>
    </row>
    <row r="62">
      <c r="A62" s="52">
        <f>IFERROR(__xludf.DUMMYFUNCTION("""COMPUTED_VALUE"""),46277.0)</f>
        <v>46277</v>
      </c>
      <c r="B62" s="53">
        <f>IFERROR(__xludf.DUMMYFUNCTION("""COMPUTED_VALUE"""),45827.0)</f>
        <v>45827</v>
      </c>
    </row>
    <row r="63">
      <c r="A63" s="52">
        <f>IFERROR(__xludf.DUMMYFUNCTION("""COMPUTED_VALUE"""),46278.0)</f>
        <v>46278</v>
      </c>
      <c r="B63" s="53">
        <f>IFERROR(__xludf.DUMMYFUNCTION("""COMPUTED_VALUE"""),45827.0)</f>
        <v>45827</v>
      </c>
    </row>
    <row r="64">
      <c r="A64" s="52">
        <f>IFERROR(__xludf.DUMMYFUNCTION("""COMPUTED_VALUE"""),46279.0)</f>
        <v>46279</v>
      </c>
      <c r="B64" s="53">
        <f>IFERROR(__xludf.DUMMYFUNCTION("""COMPUTED_VALUE"""),45827.0)</f>
        <v>45827</v>
      </c>
    </row>
    <row r="65">
      <c r="A65" s="52">
        <f>IFERROR(__xludf.DUMMYFUNCTION("""COMPUTED_VALUE"""),46281.0)</f>
        <v>46281</v>
      </c>
      <c r="B65" s="53">
        <f>IFERROR(__xludf.DUMMYFUNCTION("""COMPUTED_VALUE"""),45828.0)</f>
        <v>45828</v>
      </c>
    </row>
    <row r="66">
      <c r="A66" s="52">
        <f>IFERROR(__xludf.DUMMYFUNCTION("""COMPUTED_VALUE"""),46282.0)</f>
        <v>46282</v>
      </c>
      <c r="B66" s="53">
        <f>IFERROR(__xludf.DUMMYFUNCTION("""COMPUTED_VALUE"""),45828.0)</f>
        <v>45828</v>
      </c>
    </row>
    <row r="67">
      <c r="A67" s="52">
        <f>IFERROR(__xludf.DUMMYFUNCTION("""COMPUTED_VALUE"""),46283.0)</f>
        <v>46283</v>
      </c>
      <c r="B67" s="53">
        <f>IFERROR(__xludf.DUMMYFUNCTION("""COMPUTED_VALUE"""),45828.0)</f>
        <v>45828</v>
      </c>
    </row>
    <row r="68">
      <c r="A68" s="52">
        <f>IFERROR(__xludf.DUMMYFUNCTION("""COMPUTED_VALUE"""),46284.0)</f>
        <v>46284</v>
      </c>
      <c r="B68" s="53">
        <f>IFERROR(__xludf.DUMMYFUNCTION("""COMPUTED_VALUE"""),45828.0)</f>
        <v>45828</v>
      </c>
    </row>
    <row r="69">
      <c r="A69" s="52">
        <f>IFERROR(__xludf.DUMMYFUNCTION("""COMPUTED_VALUE"""),46285.0)</f>
        <v>46285</v>
      </c>
      <c r="B69" s="53">
        <f>IFERROR(__xludf.DUMMYFUNCTION("""COMPUTED_VALUE"""),45829.0)</f>
        <v>45829</v>
      </c>
    </row>
    <row r="70">
      <c r="A70" s="52">
        <f>IFERROR(__xludf.DUMMYFUNCTION("""COMPUTED_VALUE"""),46286.0)</f>
        <v>46286</v>
      </c>
      <c r="B70" s="53">
        <f>IFERROR(__xludf.DUMMYFUNCTION("""COMPUTED_VALUE"""),45829.0)</f>
        <v>45829</v>
      </c>
    </row>
    <row r="71">
      <c r="A71" s="52">
        <f>IFERROR(__xludf.DUMMYFUNCTION("""COMPUTED_VALUE"""),46288.0)</f>
        <v>46288</v>
      </c>
      <c r="B71" s="53">
        <f>IFERROR(__xludf.DUMMYFUNCTION("""COMPUTED_VALUE"""),45829.0)</f>
        <v>45829</v>
      </c>
    </row>
    <row r="72">
      <c r="A72" s="52">
        <f>IFERROR(__xludf.DUMMYFUNCTION("""COMPUTED_VALUE"""),46289.0)</f>
        <v>46289</v>
      </c>
      <c r="B72" s="53">
        <f>IFERROR(__xludf.DUMMYFUNCTION("""COMPUTED_VALUE"""),45829.0)</f>
        <v>45829</v>
      </c>
    </row>
    <row r="73">
      <c r="A73" s="52">
        <f>IFERROR(__xludf.DUMMYFUNCTION("""COMPUTED_VALUE"""),46290.0)</f>
        <v>46290</v>
      </c>
      <c r="B73" s="53">
        <f>IFERROR(__xludf.DUMMYFUNCTION("""COMPUTED_VALUE"""),45830.0)</f>
        <v>45830</v>
      </c>
    </row>
    <row r="74">
      <c r="A74" s="52">
        <f>IFERROR(__xludf.DUMMYFUNCTION("""COMPUTED_VALUE"""),46291.0)</f>
        <v>46291</v>
      </c>
      <c r="B74" s="53">
        <f>IFERROR(__xludf.DUMMYFUNCTION("""COMPUTED_VALUE"""),45830.0)</f>
        <v>45830</v>
      </c>
    </row>
    <row r="75">
      <c r="A75" s="52">
        <f>IFERROR(__xludf.DUMMYFUNCTION("""COMPUTED_VALUE"""),46292.0)</f>
        <v>46292</v>
      </c>
      <c r="B75" s="53">
        <f>IFERROR(__xludf.DUMMYFUNCTION("""COMPUTED_VALUE"""),45830.0)</f>
        <v>45830</v>
      </c>
    </row>
    <row r="76">
      <c r="A76" s="52">
        <f>IFERROR(__xludf.DUMMYFUNCTION("""COMPUTED_VALUE"""),46293.0)</f>
        <v>46293</v>
      </c>
      <c r="B76" s="53">
        <f>IFERROR(__xludf.DUMMYFUNCTION("""COMPUTED_VALUE"""),45830.0)</f>
        <v>45830</v>
      </c>
    </row>
    <row r="77">
      <c r="A77" s="52">
        <f>IFERROR(__xludf.DUMMYFUNCTION("""COMPUTED_VALUE"""),46295.0)</f>
        <v>46295</v>
      </c>
      <c r="B77" s="53">
        <f>IFERROR(__xludf.DUMMYFUNCTION("""COMPUTED_VALUE"""),45832.0)</f>
        <v>45832</v>
      </c>
    </row>
    <row r="78">
      <c r="A78" s="52">
        <f>IFERROR(__xludf.DUMMYFUNCTION("""COMPUTED_VALUE"""),46296.0)</f>
        <v>46296</v>
      </c>
      <c r="B78" s="53">
        <f>IFERROR(__xludf.DUMMYFUNCTION("""COMPUTED_VALUE"""),45832.0)</f>
        <v>45832</v>
      </c>
    </row>
    <row r="79">
      <c r="A79" s="52">
        <f>IFERROR(__xludf.DUMMYFUNCTION("""COMPUTED_VALUE"""),46297.0)</f>
        <v>46297</v>
      </c>
      <c r="B79" s="53">
        <f>IFERROR(__xludf.DUMMYFUNCTION("""COMPUTED_VALUE"""),45832.0)</f>
        <v>45832</v>
      </c>
    </row>
    <row r="80">
      <c r="A80" s="52">
        <f>IFERROR(__xludf.DUMMYFUNCTION("""COMPUTED_VALUE"""),46298.0)</f>
        <v>46298</v>
      </c>
      <c r="B80" s="53">
        <f>IFERROR(__xludf.DUMMYFUNCTION("""COMPUTED_VALUE"""),45832.0)</f>
        <v>45832</v>
      </c>
    </row>
    <row r="81">
      <c r="A81" s="52">
        <f>IFERROR(__xludf.DUMMYFUNCTION("""COMPUTED_VALUE"""),46299.0)</f>
        <v>46299</v>
      </c>
      <c r="B81" s="53">
        <f>IFERROR(__xludf.DUMMYFUNCTION("""COMPUTED_VALUE"""),45833.0)</f>
        <v>45833</v>
      </c>
    </row>
    <row r="82">
      <c r="A82" s="52">
        <f>IFERROR(__xludf.DUMMYFUNCTION("""COMPUTED_VALUE"""),46300.0)</f>
        <v>46300</v>
      </c>
      <c r="B82" s="53">
        <f>IFERROR(__xludf.DUMMYFUNCTION("""COMPUTED_VALUE"""),45833.0)</f>
        <v>45833</v>
      </c>
    </row>
    <row r="83">
      <c r="A83" s="52">
        <f>IFERROR(__xludf.DUMMYFUNCTION("""COMPUTED_VALUE"""),46302.0)</f>
        <v>46302</v>
      </c>
      <c r="B83" s="53">
        <f>IFERROR(__xludf.DUMMYFUNCTION("""COMPUTED_VALUE"""),45833.0)</f>
        <v>45833</v>
      </c>
    </row>
    <row r="84">
      <c r="A84" s="52">
        <f>IFERROR(__xludf.DUMMYFUNCTION("""COMPUTED_VALUE"""),46303.0)</f>
        <v>46303</v>
      </c>
      <c r="B84" s="53">
        <f>IFERROR(__xludf.DUMMYFUNCTION("""COMPUTED_VALUE"""),45833.0)</f>
        <v>45833</v>
      </c>
    </row>
    <row r="85">
      <c r="A85" s="52">
        <f>IFERROR(__xludf.DUMMYFUNCTION("""COMPUTED_VALUE"""),46304.0)</f>
        <v>46304</v>
      </c>
      <c r="B85" s="53">
        <f>IFERROR(__xludf.DUMMYFUNCTION("""COMPUTED_VALUE"""),45834.0)</f>
        <v>45834</v>
      </c>
    </row>
    <row r="86">
      <c r="A86" s="52">
        <f>IFERROR(__xludf.DUMMYFUNCTION("""COMPUTED_VALUE"""),46305.0)</f>
        <v>46305</v>
      </c>
      <c r="B86" s="53">
        <f>IFERROR(__xludf.DUMMYFUNCTION("""COMPUTED_VALUE"""),45834.0)</f>
        <v>45834</v>
      </c>
    </row>
    <row r="87">
      <c r="A87" s="52">
        <f>IFERROR(__xludf.DUMMYFUNCTION("""COMPUTED_VALUE"""),46306.0)</f>
        <v>46306</v>
      </c>
      <c r="B87" s="53">
        <f>IFERROR(__xludf.DUMMYFUNCTION("""COMPUTED_VALUE"""),45834.0)</f>
        <v>45834</v>
      </c>
    </row>
    <row r="88">
      <c r="A88" s="52">
        <f>IFERROR(__xludf.DUMMYFUNCTION("""COMPUTED_VALUE"""),46307.0)</f>
        <v>46307</v>
      </c>
      <c r="B88" s="53">
        <f>IFERROR(__xludf.DUMMYFUNCTION("""COMPUTED_VALUE"""),45834.0)</f>
        <v>45834</v>
      </c>
    </row>
    <row r="89">
      <c r="A89" s="52">
        <f>IFERROR(__xludf.DUMMYFUNCTION("""COMPUTED_VALUE"""),46309.0)</f>
        <v>46309</v>
      </c>
      <c r="B89" s="53">
        <f>IFERROR(__xludf.DUMMYFUNCTION("""COMPUTED_VALUE"""),45835.0)</f>
        <v>45835</v>
      </c>
    </row>
    <row r="90">
      <c r="A90" s="52">
        <f>IFERROR(__xludf.DUMMYFUNCTION("""COMPUTED_VALUE"""),46310.0)</f>
        <v>46310</v>
      </c>
      <c r="B90" s="53">
        <f>IFERROR(__xludf.DUMMYFUNCTION("""COMPUTED_VALUE"""),45835.0)</f>
        <v>45835</v>
      </c>
    </row>
    <row r="91">
      <c r="A91" s="52">
        <f>IFERROR(__xludf.DUMMYFUNCTION("""COMPUTED_VALUE"""),46311.0)</f>
        <v>46311</v>
      </c>
      <c r="B91" s="53">
        <f>IFERROR(__xludf.DUMMYFUNCTION("""COMPUTED_VALUE"""),45835.0)</f>
        <v>45835</v>
      </c>
    </row>
    <row r="92">
      <c r="A92" s="52">
        <f>IFERROR(__xludf.DUMMYFUNCTION("""COMPUTED_VALUE"""),46312.0)</f>
        <v>46312</v>
      </c>
      <c r="B92" s="53">
        <f>IFERROR(__xludf.DUMMYFUNCTION("""COMPUTED_VALUE"""),45835.0)</f>
        <v>45835</v>
      </c>
    </row>
    <row r="93">
      <c r="A93" s="52">
        <f>IFERROR(__xludf.DUMMYFUNCTION("""COMPUTED_VALUE"""),46313.0)</f>
        <v>46313</v>
      </c>
      <c r="B93" s="53">
        <f>IFERROR(__xludf.DUMMYFUNCTION("""COMPUTED_VALUE"""),45836.0)</f>
        <v>45836</v>
      </c>
    </row>
    <row r="94">
      <c r="A94" s="52">
        <f>IFERROR(__xludf.DUMMYFUNCTION("""COMPUTED_VALUE"""),46314.0)</f>
        <v>46314</v>
      </c>
      <c r="B94" s="53">
        <f>IFERROR(__xludf.DUMMYFUNCTION("""COMPUTED_VALUE"""),45836.0)</f>
        <v>45836</v>
      </c>
    </row>
    <row r="95">
      <c r="A95" s="52">
        <f>IFERROR(__xludf.DUMMYFUNCTION("""COMPUTED_VALUE"""),46316.0)</f>
        <v>46316</v>
      </c>
      <c r="B95" s="53">
        <f>IFERROR(__xludf.DUMMYFUNCTION("""COMPUTED_VALUE"""),45836.0)</f>
        <v>45836</v>
      </c>
    </row>
    <row r="96">
      <c r="A96" s="52">
        <f>IFERROR(__xludf.DUMMYFUNCTION("""COMPUTED_VALUE"""),46317.0)</f>
        <v>46317</v>
      </c>
      <c r="B96" s="53">
        <f>IFERROR(__xludf.DUMMYFUNCTION("""COMPUTED_VALUE"""),45836.0)</f>
        <v>45836</v>
      </c>
    </row>
    <row r="97">
      <c r="A97" s="52">
        <f>IFERROR(__xludf.DUMMYFUNCTION("""COMPUTED_VALUE"""),46318.0)</f>
        <v>46318</v>
      </c>
      <c r="B97" s="53">
        <f>IFERROR(__xludf.DUMMYFUNCTION("""COMPUTED_VALUE"""),45837.0)</f>
        <v>45837</v>
      </c>
    </row>
    <row r="98">
      <c r="A98" s="52">
        <f>IFERROR(__xludf.DUMMYFUNCTION("""COMPUTED_VALUE"""),46319.0)</f>
        <v>46319</v>
      </c>
      <c r="B98" s="53">
        <f>IFERROR(__xludf.DUMMYFUNCTION("""COMPUTED_VALUE"""),45837.0)</f>
        <v>45837</v>
      </c>
    </row>
    <row r="99">
      <c r="A99" s="52">
        <f>IFERROR(__xludf.DUMMYFUNCTION("""COMPUTED_VALUE"""),46320.0)</f>
        <v>46320</v>
      </c>
      <c r="B99" s="53">
        <f>IFERROR(__xludf.DUMMYFUNCTION("""COMPUTED_VALUE"""),45837.0)</f>
        <v>45837</v>
      </c>
    </row>
    <row r="100">
      <c r="A100" s="52">
        <f>IFERROR(__xludf.DUMMYFUNCTION("""COMPUTED_VALUE"""),46321.0)</f>
        <v>46321</v>
      </c>
      <c r="B100" s="53">
        <f>IFERROR(__xludf.DUMMYFUNCTION("""COMPUTED_VALUE"""),45837.0)</f>
        <v>45837</v>
      </c>
    </row>
    <row r="101">
      <c r="A101" s="52">
        <f>IFERROR(__xludf.DUMMYFUNCTION("""COMPUTED_VALUE"""),46323.0)</f>
        <v>46323</v>
      </c>
      <c r="B101" s="53">
        <f>IFERROR(__xludf.DUMMYFUNCTION("""COMPUTED_VALUE"""),45839.0)</f>
        <v>45839</v>
      </c>
    </row>
    <row r="102">
      <c r="A102" s="52">
        <f>IFERROR(__xludf.DUMMYFUNCTION("""COMPUTED_VALUE"""),46324.0)</f>
        <v>46324</v>
      </c>
      <c r="B102" s="53">
        <f>IFERROR(__xludf.DUMMYFUNCTION("""COMPUTED_VALUE"""),45839.0)</f>
        <v>45839</v>
      </c>
    </row>
    <row r="103">
      <c r="A103" s="52">
        <f>IFERROR(__xludf.DUMMYFUNCTION("""COMPUTED_VALUE"""),46325.0)</f>
        <v>46325</v>
      </c>
      <c r="B103" s="53">
        <f>IFERROR(__xludf.DUMMYFUNCTION("""COMPUTED_VALUE"""),45839.0)</f>
        <v>45839</v>
      </c>
    </row>
    <row r="104">
      <c r="A104" s="52">
        <f>IFERROR(__xludf.DUMMYFUNCTION("""COMPUTED_VALUE"""),46326.0)</f>
        <v>46326</v>
      </c>
      <c r="B104" s="53">
        <f>IFERROR(__xludf.DUMMYFUNCTION("""COMPUTED_VALUE"""),45839.0)</f>
        <v>45839</v>
      </c>
    </row>
    <row r="105">
      <c r="A105" s="52">
        <f>IFERROR(__xludf.DUMMYFUNCTION("""COMPUTED_VALUE"""),46327.0)</f>
        <v>46327</v>
      </c>
      <c r="B105" s="53">
        <f>IFERROR(__xludf.DUMMYFUNCTION("""COMPUTED_VALUE"""),45840.0)</f>
        <v>45840</v>
      </c>
    </row>
    <row r="106">
      <c r="A106" s="52">
        <f>IFERROR(__xludf.DUMMYFUNCTION("""COMPUTED_VALUE"""),46328.0)</f>
        <v>46328</v>
      </c>
      <c r="B106" s="53">
        <f>IFERROR(__xludf.DUMMYFUNCTION("""COMPUTED_VALUE"""),45840.0)</f>
        <v>45840</v>
      </c>
    </row>
    <row r="107">
      <c r="A107" s="52">
        <f>IFERROR(__xludf.DUMMYFUNCTION("""COMPUTED_VALUE"""),46330.0)</f>
        <v>46330</v>
      </c>
      <c r="B107" s="53">
        <f>IFERROR(__xludf.DUMMYFUNCTION("""COMPUTED_VALUE"""),45840.0)</f>
        <v>45840</v>
      </c>
    </row>
    <row r="108">
      <c r="A108" s="52">
        <f>IFERROR(__xludf.DUMMYFUNCTION("""COMPUTED_VALUE"""),46331.0)</f>
        <v>46331</v>
      </c>
      <c r="B108" s="53">
        <f>IFERROR(__xludf.DUMMYFUNCTION("""COMPUTED_VALUE"""),45840.0)</f>
        <v>45840</v>
      </c>
    </row>
    <row r="109">
      <c r="A109" s="52">
        <f>IFERROR(__xludf.DUMMYFUNCTION("""COMPUTED_VALUE"""),46332.0)</f>
        <v>46332</v>
      </c>
      <c r="B109" s="53">
        <f>IFERROR(__xludf.DUMMYFUNCTION("""COMPUTED_VALUE"""),45841.0)</f>
        <v>45841</v>
      </c>
    </row>
    <row r="110">
      <c r="A110" s="52">
        <f>IFERROR(__xludf.DUMMYFUNCTION("""COMPUTED_VALUE"""),46333.0)</f>
        <v>46333</v>
      </c>
      <c r="B110" s="53">
        <f>IFERROR(__xludf.DUMMYFUNCTION("""COMPUTED_VALUE"""),45841.0)</f>
        <v>45841</v>
      </c>
    </row>
    <row r="111">
      <c r="A111" s="52">
        <f>IFERROR(__xludf.DUMMYFUNCTION("""COMPUTED_VALUE"""),46334.0)</f>
        <v>46334</v>
      </c>
      <c r="B111" s="53">
        <f>IFERROR(__xludf.DUMMYFUNCTION("""COMPUTED_VALUE"""),45841.0)</f>
        <v>45841</v>
      </c>
    </row>
    <row r="112">
      <c r="A112" s="52">
        <f>IFERROR(__xludf.DUMMYFUNCTION("""COMPUTED_VALUE"""),46335.0)</f>
        <v>46335</v>
      </c>
      <c r="B112" s="53">
        <f>IFERROR(__xludf.DUMMYFUNCTION("""COMPUTED_VALUE"""),45841.0)</f>
        <v>45841</v>
      </c>
    </row>
    <row r="113">
      <c r="A113" s="52">
        <f>IFERROR(__xludf.DUMMYFUNCTION("""COMPUTED_VALUE"""),46337.0)</f>
        <v>46337</v>
      </c>
      <c r="B113" s="53">
        <f>IFERROR(__xludf.DUMMYFUNCTION("""COMPUTED_VALUE"""),45842.0)</f>
        <v>45842</v>
      </c>
    </row>
    <row r="114">
      <c r="A114" s="52">
        <f>IFERROR(__xludf.DUMMYFUNCTION("""COMPUTED_VALUE"""),46338.0)</f>
        <v>46338</v>
      </c>
      <c r="B114" s="53">
        <f>IFERROR(__xludf.DUMMYFUNCTION("""COMPUTED_VALUE"""),45842.0)</f>
        <v>45842</v>
      </c>
    </row>
    <row r="115">
      <c r="A115" s="52">
        <f>IFERROR(__xludf.DUMMYFUNCTION("""COMPUTED_VALUE"""),46339.0)</f>
        <v>46339</v>
      </c>
      <c r="B115" s="53">
        <f>IFERROR(__xludf.DUMMYFUNCTION("""COMPUTED_VALUE"""),45842.0)</f>
        <v>45842</v>
      </c>
    </row>
    <row r="116">
      <c r="A116" s="52">
        <f>IFERROR(__xludf.DUMMYFUNCTION("""COMPUTED_VALUE"""),46340.0)</f>
        <v>46340</v>
      </c>
      <c r="B116" s="53">
        <f>IFERROR(__xludf.DUMMYFUNCTION("""COMPUTED_VALUE"""),45842.0)</f>
        <v>45842</v>
      </c>
    </row>
    <row r="117">
      <c r="A117" s="52">
        <f>IFERROR(__xludf.DUMMYFUNCTION("""COMPUTED_VALUE"""),46341.0)</f>
        <v>46341</v>
      </c>
      <c r="B117" s="53">
        <f>IFERROR(__xludf.DUMMYFUNCTION("""COMPUTED_VALUE"""),45843.0)</f>
        <v>45843</v>
      </c>
    </row>
    <row r="118">
      <c r="A118" s="52">
        <f>IFERROR(__xludf.DUMMYFUNCTION("""COMPUTED_VALUE"""),46342.0)</f>
        <v>46342</v>
      </c>
      <c r="B118" s="53">
        <f>IFERROR(__xludf.DUMMYFUNCTION("""COMPUTED_VALUE"""),45843.0)</f>
        <v>45843</v>
      </c>
    </row>
    <row r="119">
      <c r="A119" s="52">
        <f>IFERROR(__xludf.DUMMYFUNCTION("""COMPUTED_VALUE"""),46344.0)</f>
        <v>46344</v>
      </c>
      <c r="B119" s="53">
        <f>IFERROR(__xludf.DUMMYFUNCTION("""COMPUTED_VALUE"""),45843.0)</f>
        <v>45843</v>
      </c>
    </row>
    <row r="120">
      <c r="A120" s="52">
        <f>IFERROR(__xludf.DUMMYFUNCTION("""COMPUTED_VALUE"""),46345.0)</f>
        <v>46345</v>
      </c>
      <c r="B120" s="53">
        <f>IFERROR(__xludf.DUMMYFUNCTION("""COMPUTED_VALUE"""),45843.0)</f>
        <v>45843</v>
      </c>
    </row>
    <row r="121">
      <c r="A121" s="52">
        <f>IFERROR(__xludf.DUMMYFUNCTION("""COMPUTED_VALUE"""),46346.0)</f>
        <v>46346</v>
      </c>
      <c r="B121" s="53">
        <f>IFERROR(__xludf.DUMMYFUNCTION("""COMPUTED_VALUE"""),45844.0)</f>
        <v>45844</v>
      </c>
    </row>
    <row r="122">
      <c r="A122" s="52">
        <f>IFERROR(__xludf.DUMMYFUNCTION("""COMPUTED_VALUE"""),46347.0)</f>
        <v>46347</v>
      </c>
      <c r="B122" s="53">
        <f>IFERROR(__xludf.DUMMYFUNCTION("""COMPUTED_VALUE"""),45844.0)</f>
        <v>45844</v>
      </c>
    </row>
    <row r="123">
      <c r="A123" s="52">
        <f>IFERROR(__xludf.DUMMYFUNCTION("""COMPUTED_VALUE"""),46348.0)</f>
        <v>46348</v>
      </c>
      <c r="B123" s="53">
        <f>IFERROR(__xludf.DUMMYFUNCTION("""COMPUTED_VALUE"""),45844.0)</f>
        <v>45844</v>
      </c>
    </row>
    <row r="124">
      <c r="A124" s="52">
        <f>IFERROR(__xludf.DUMMYFUNCTION("""COMPUTED_VALUE"""),46349.0)</f>
        <v>46349</v>
      </c>
      <c r="B124" s="53">
        <f>IFERROR(__xludf.DUMMYFUNCTION("""COMPUTED_VALUE"""),45844.0)</f>
        <v>45844</v>
      </c>
    </row>
    <row r="125">
      <c r="A125" s="52">
        <f>IFERROR(__xludf.DUMMYFUNCTION("""COMPUTED_VALUE"""),46351.0)</f>
        <v>46351</v>
      </c>
      <c r="B125" s="53">
        <f>IFERROR(__xludf.DUMMYFUNCTION("""COMPUTED_VALUE"""),45846.0)</f>
        <v>45846</v>
      </c>
    </row>
    <row r="126">
      <c r="A126" s="52">
        <f>IFERROR(__xludf.DUMMYFUNCTION("""COMPUTED_VALUE"""),46352.0)</f>
        <v>46352</v>
      </c>
      <c r="B126" s="53">
        <f>IFERROR(__xludf.DUMMYFUNCTION("""COMPUTED_VALUE"""),45846.0)</f>
        <v>45846</v>
      </c>
    </row>
    <row r="127">
      <c r="A127" s="52">
        <f>IFERROR(__xludf.DUMMYFUNCTION("""COMPUTED_VALUE"""),46353.0)</f>
        <v>46353</v>
      </c>
      <c r="B127" s="53">
        <f>IFERROR(__xludf.DUMMYFUNCTION("""COMPUTED_VALUE"""),45846.0)</f>
        <v>45846</v>
      </c>
    </row>
    <row r="128">
      <c r="A128" s="52">
        <f>IFERROR(__xludf.DUMMYFUNCTION("""COMPUTED_VALUE"""),46354.0)</f>
        <v>46354</v>
      </c>
      <c r="B128" s="53">
        <f>IFERROR(__xludf.DUMMYFUNCTION("""COMPUTED_VALUE"""),45846.0)</f>
        <v>45846</v>
      </c>
    </row>
    <row r="129">
      <c r="A129" s="52">
        <f>IFERROR(__xludf.DUMMYFUNCTION("""COMPUTED_VALUE"""),46355.0)</f>
        <v>46355</v>
      </c>
      <c r="B129" s="53">
        <f>IFERROR(__xludf.DUMMYFUNCTION("""COMPUTED_VALUE"""),45847.0)</f>
        <v>45847</v>
      </c>
    </row>
    <row r="130">
      <c r="A130" s="52">
        <f>IFERROR(__xludf.DUMMYFUNCTION("""COMPUTED_VALUE"""),46356.0)</f>
        <v>46356</v>
      </c>
      <c r="B130" s="53">
        <f>IFERROR(__xludf.DUMMYFUNCTION("""COMPUTED_VALUE"""),45847.0)</f>
        <v>45847</v>
      </c>
    </row>
    <row r="131">
      <c r="A131" s="52">
        <f>IFERROR(__xludf.DUMMYFUNCTION("""COMPUTED_VALUE"""),46358.0)</f>
        <v>46358</v>
      </c>
      <c r="B131" s="53">
        <f>IFERROR(__xludf.DUMMYFUNCTION("""COMPUTED_VALUE"""),45847.0)</f>
        <v>45847</v>
      </c>
    </row>
    <row r="132">
      <c r="A132" s="52">
        <f>IFERROR(__xludf.DUMMYFUNCTION("""COMPUTED_VALUE"""),46359.0)</f>
        <v>46359</v>
      </c>
      <c r="B132" s="53">
        <f>IFERROR(__xludf.DUMMYFUNCTION("""COMPUTED_VALUE"""),45847.0)</f>
        <v>45847</v>
      </c>
    </row>
    <row r="133">
      <c r="A133" s="52">
        <f>IFERROR(__xludf.DUMMYFUNCTION("""COMPUTED_VALUE"""),46360.0)</f>
        <v>46360</v>
      </c>
      <c r="B133" s="53">
        <f>IFERROR(__xludf.DUMMYFUNCTION("""COMPUTED_VALUE"""),45848.0)</f>
        <v>45848</v>
      </c>
    </row>
    <row r="134">
      <c r="A134" s="52">
        <f>IFERROR(__xludf.DUMMYFUNCTION("""COMPUTED_VALUE"""),46361.0)</f>
        <v>46361</v>
      </c>
      <c r="B134" s="53">
        <f>IFERROR(__xludf.DUMMYFUNCTION("""COMPUTED_VALUE"""),45848.0)</f>
        <v>45848</v>
      </c>
    </row>
    <row r="135">
      <c r="A135" s="52">
        <f>IFERROR(__xludf.DUMMYFUNCTION("""COMPUTED_VALUE"""),46362.0)</f>
        <v>46362</v>
      </c>
      <c r="B135" s="53">
        <f>IFERROR(__xludf.DUMMYFUNCTION("""COMPUTED_VALUE"""),45848.0)</f>
        <v>45848</v>
      </c>
    </row>
    <row r="136">
      <c r="A136" s="52">
        <f>IFERROR(__xludf.DUMMYFUNCTION("""COMPUTED_VALUE"""),46363.0)</f>
        <v>46363</v>
      </c>
      <c r="B136" s="53">
        <f>IFERROR(__xludf.DUMMYFUNCTION("""COMPUTED_VALUE"""),45848.0)</f>
        <v>45848</v>
      </c>
    </row>
    <row r="137">
      <c r="A137" s="52">
        <f>IFERROR(__xludf.DUMMYFUNCTION("""COMPUTED_VALUE"""),46365.0)</f>
        <v>46365</v>
      </c>
      <c r="B137" s="53">
        <f>IFERROR(__xludf.DUMMYFUNCTION("""COMPUTED_VALUE"""),45849.0)</f>
        <v>45849</v>
      </c>
    </row>
    <row r="138">
      <c r="A138" s="52">
        <f>IFERROR(__xludf.DUMMYFUNCTION("""COMPUTED_VALUE"""),46366.0)</f>
        <v>46366</v>
      </c>
      <c r="B138" s="53">
        <f>IFERROR(__xludf.DUMMYFUNCTION("""COMPUTED_VALUE"""),45849.0)</f>
        <v>45849</v>
      </c>
    </row>
    <row r="139">
      <c r="A139" s="52">
        <f>IFERROR(__xludf.DUMMYFUNCTION("""COMPUTED_VALUE"""),46367.0)</f>
        <v>46367</v>
      </c>
      <c r="B139" s="53">
        <f>IFERROR(__xludf.DUMMYFUNCTION("""COMPUTED_VALUE"""),45849.0)</f>
        <v>45849</v>
      </c>
    </row>
    <row r="140">
      <c r="A140" s="52">
        <f>IFERROR(__xludf.DUMMYFUNCTION("""COMPUTED_VALUE"""),46368.0)</f>
        <v>46368</v>
      </c>
      <c r="B140" s="53">
        <f>IFERROR(__xludf.DUMMYFUNCTION("""COMPUTED_VALUE"""),45849.0)</f>
        <v>45849</v>
      </c>
    </row>
    <row r="141">
      <c r="A141" s="52">
        <f>IFERROR(__xludf.DUMMYFUNCTION("""COMPUTED_VALUE"""),46369.0)</f>
        <v>46369</v>
      </c>
      <c r="B141" s="53">
        <f>IFERROR(__xludf.DUMMYFUNCTION("""COMPUTED_VALUE"""),45850.0)</f>
        <v>45850</v>
      </c>
    </row>
    <row r="142">
      <c r="A142" s="52">
        <f>IFERROR(__xludf.DUMMYFUNCTION("""COMPUTED_VALUE"""),46370.0)</f>
        <v>46370</v>
      </c>
      <c r="B142" s="53">
        <f>IFERROR(__xludf.DUMMYFUNCTION("""COMPUTED_VALUE"""),45850.0)</f>
        <v>45850</v>
      </c>
    </row>
    <row r="143">
      <c r="A143" s="52">
        <f>IFERROR(__xludf.DUMMYFUNCTION("""COMPUTED_VALUE"""),46372.0)</f>
        <v>46372</v>
      </c>
      <c r="B143" s="53">
        <f>IFERROR(__xludf.DUMMYFUNCTION("""COMPUTED_VALUE"""),45850.0)</f>
        <v>45850</v>
      </c>
    </row>
    <row r="144">
      <c r="A144" s="52">
        <f>IFERROR(__xludf.DUMMYFUNCTION("""COMPUTED_VALUE"""),46373.0)</f>
        <v>46373</v>
      </c>
      <c r="B144" s="53">
        <f>IFERROR(__xludf.DUMMYFUNCTION("""COMPUTED_VALUE"""),45850.0)</f>
        <v>45850</v>
      </c>
    </row>
    <row r="145">
      <c r="A145" s="52">
        <f>IFERROR(__xludf.DUMMYFUNCTION("""COMPUTED_VALUE"""),46374.0)</f>
        <v>46374</v>
      </c>
      <c r="B145" s="53">
        <f>IFERROR(__xludf.DUMMYFUNCTION("""COMPUTED_VALUE"""),45851.0)</f>
        <v>45851</v>
      </c>
    </row>
    <row r="146">
      <c r="A146" s="52">
        <f>IFERROR(__xludf.DUMMYFUNCTION("""COMPUTED_VALUE"""),46375.0)</f>
        <v>46375</v>
      </c>
      <c r="B146" s="53">
        <f>IFERROR(__xludf.DUMMYFUNCTION("""COMPUTED_VALUE"""),45851.0)</f>
        <v>45851</v>
      </c>
    </row>
    <row r="147">
      <c r="A147" s="52">
        <f>IFERROR(__xludf.DUMMYFUNCTION("""COMPUTED_VALUE"""),46376.0)</f>
        <v>46376</v>
      </c>
      <c r="B147" s="53">
        <f>IFERROR(__xludf.DUMMYFUNCTION("""COMPUTED_VALUE"""),45851.0)</f>
        <v>45851</v>
      </c>
    </row>
    <row r="148">
      <c r="A148" s="52">
        <f>IFERROR(__xludf.DUMMYFUNCTION("""COMPUTED_VALUE"""),46377.0)</f>
        <v>46377</v>
      </c>
      <c r="B148" s="53">
        <f>IFERROR(__xludf.DUMMYFUNCTION("""COMPUTED_VALUE"""),45851.0)</f>
        <v>45851</v>
      </c>
    </row>
    <row r="149">
      <c r="A149" s="52">
        <f>IFERROR(__xludf.DUMMYFUNCTION("""COMPUTED_VALUE"""),46379.0)</f>
        <v>46379</v>
      </c>
      <c r="B149" s="53">
        <f>IFERROR(__xludf.DUMMYFUNCTION("""COMPUTED_VALUE"""),45853.0)</f>
        <v>45853</v>
      </c>
    </row>
    <row r="150">
      <c r="A150" s="52">
        <f>IFERROR(__xludf.DUMMYFUNCTION("""COMPUTED_VALUE"""),46380.0)</f>
        <v>46380</v>
      </c>
      <c r="B150" s="53">
        <f>IFERROR(__xludf.DUMMYFUNCTION("""COMPUTED_VALUE"""),45853.0)</f>
        <v>45853</v>
      </c>
    </row>
    <row r="151">
      <c r="A151" s="52">
        <f>IFERROR(__xludf.DUMMYFUNCTION("""COMPUTED_VALUE"""),46381.0)</f>
        <v>46381</v>
      </c>
      <c r="B151" s="53">
        <f>IFERROR(__xludf.DUMMYFUNCTION("""COMPUTED_VALUE"""),45853.0)</f>
        <v>45853</v>
      </c>
    </row>
    <row r="152">
      <c r="A152" s="52">
        <f>IFERROR(__xludf.DUMMYFUNCTION("""COMPUTED_VALUE"""),46382.0)</f>
        <v>46382</v>
      </c>
      <c r="B152" s="53">
        <f>IFERROR(__xludf.DUMMYFUNCTION("""COMPUTED_VALUE"""),45853.0)</f>
        <v>45853</v>
      </c>
    </row>
    <row r="153">
      <c r="A153" s="52">
        <f>IFERROR(__xludf.DUMMYFUNCTION("""COMPUTED_VALUE"""),46383.0)</f>
        <v>46383</v>
      </c>
      <c r="B153" s="53">
        <f>IFERROR(__xludf.DUMMYFUNCTION("""COMPUTED_VALUE"""),45854.0)</f>
        <v>45854</v>
      </c>
    </row>
    <row r="154">
      <c r="A154" s="52">
        <f>IFERROR(__xludf.DUMMYFUNCTION("""COMPUTED_VALUE"""),46384.0)</f>
        <v>46384</v>
      </c>
      <c r="B154" s="53">
        <f>IFERROR(__xludf.DUMMYFUNCTION("""COMPUTED_VALUE"""),45854.0)</f>
        <v>45854</v>
      </c>
    </row>
    <row r="155">
      <c r="A155" s="52">
        <f>IFERROR(__xludf.DUMMYFUNCTION("""COMPUTED_VALUE"""),46386.0)</f>
        <v>46386</v>
      </c>
      <c r="B155" s="53">
        <f>IFERROR(__xludf.DUMMYFUNCTION("""COMPUTED_VALUE"""),45854.0)</f>
        <v>45854</v>
      </c>
    </row>
    <row r="156">
      <c r="A156" s="52">
        <f>IFERROR(__xludf.DUMMYFUNCTION("""COMPUTED_VALUE"""),46387.0)</f>
        <v>46387</v>
      </c>
      <c r="B156" s="53">
        <f>IFERROR(__xludf.DUMMYFUNCTION("""COMPUTED_VALUE"""),45854.0)</f>
        <v>45854</v>
      </c>
    </row>
    <row r="157">
      <c r="A157" s="52">
        <f>IFERROR(__xludf.DUMMYFUNCTION("""COMPUTED_VALUE"""),46023.0)</f>
        <v>46023</v>
      </c>
      <c r="B157" s="53">
        <f>IFERROR(__xludf.DUMMYFUNCTION("""COMPUTED_VALUE"""),45855.0)</f>
        <v>45855</v>
      </c>
    </row>
    <row r="158">
      <c r="A158" s="52">
        <f>IFERROR(__xludf.DUMMYFUNCTION("""COMPUTED_VALUE"""),46024.0)</f>
        <v>46024</v>
      </c>
      <c r="B158" s="53">
        <f>IFERROR(__xludf.DUMMYFUNCTION("""COMPUTED_VALUE"""),45855.0)</f>
        <v>45855</v>
      </c>
    </row>
    <row r="159">
      <c r="A159" s="52">
        <f>IFERROR(__xludf.DUMMYFUNCTION("""COMPUTED_VALUE"""),46025.0)</f>
        <v>46025</v>
      </c>
      <c r="B159" s="53">
        <f>IFERROR(__xludf.DUMMYFUNCTION("""COMPUTED_VALUE"""),45855.0)</f>
        <v>45855</v>
      </c>
    </row>
    <row r="160">
      <c r="A160" s="52">
        <f>IFERROR(__xludf.DUMMYFUNCTION("""COMPUTED_VALUE"""),46026.0)</f>
        <v>46026</v>
      </c>
      <c r="B160" s="53">
        <f>IFERROR(__xludf.DUMMYFUNCTION("""COMPUTED_VALUE"""),45855.0)</f>
        <v>45855</v>
      </c>
    </row>
    <row r="161">
      <c r="A161" s="52">
        <f>IFERROR(__xludf.DUMMYFUNCTION("""COMPUTED_VALUE"""),46028.0)</f>
        <v>46028</v>
      </c>
      <c r="B161" s="53">
        <f>IFERROR(__xludf.DUMMYFUNCTION("""COMPUTED_VALUE"""),45856.0)</f>
        <v>45856</v>
      </c>
    </row>
    <row r="162">
      <c r="A162" s="52">
        <f>IFERROR(__xludf.DUMMYFUNCTION("""COMPUTED_VALUE"""),46029.0)</f>
        <v>46029</v>
      </c>
      <c r="B162" s="53">
        <f>IFERROR(__xludf.DUMMYFUNCTION("""COMPUTED_VALUE"""),45856.0)</f>
        <v>45856</v>
      </c>
    </row>
    <row r="163">
      <c r="A163" s="52">
        <f>IFERROR(__xludf.DUMMYFUNCTION("""COMPUTED_VALUE"""),46030.0)</f>
        <v>46030</v>
      </c>
      <c r="B163" s="53">
        <f>IFERROR(__xludf.DUMMYFUNCTION("""COMPUTED_VALUE"""),45856.0)</f>
        <v>45856</v>
      </c>
    </row>
    <row r="164">
      <c r="A164" s="52">
        <f>IFERROR(__xludf.DUMMYFUNCTION("""COMPUTED_VALUE"""),46031.0)</f>
        <v>46031</v>
      </c>
      <c r="B164" s="53">
        <f>IFERROR(__xludf.DUMMYFUNCTION("""COMPUTED_VALUE"""),45856.0)</f>
        <v>45856</v>
      </c>
    </row>
    <row r="165">
      <c r="A165" s="52">
        <f>IFERROR(__xludf.DUMMYFUNCTION("""COMPUTED_VALUE"""),46032.0)</f>
        <v>46032</v>
      </c>
      <c r="B165" s="53">
        <f>IFERROR(__xludf.DUMMYFUNCTION("""COMPUTED_VALUE"""),45857.0)</f>
        <v>45857</v>
      </c>
    </row>
    <row r="166">
      <c r="A166" s="52">
        <f>IFERROR(__xludf.DUMMYFUNCTION("""COMPUTED_VALUE"""),46033.0)</f>
        <v>46033</v>
      </c>
      <c r="B166" s="53">
        <f>IFERROR(__xludf.DUMMYFUNCTION("""COMPUTED_VALUE"""),45857.0)</f>
        <v>45857</v>
      </c>
    </row>
    <row r="167">
      <c r="A167" s="52">
        <f>IFERROR(__xludf.DUMMYFUNCTION("""COMPUTED_VALUE"""),46035.0)</f>
        <v>46035</v>
      </c>
      <c r="B167" s="53">
        <f>IFERROR(__xludf.DUMMYFUNCTION("""COMPUTED_VALUE"""),45857.0)</f>
        <v>45857</v>
      </c>
    </row>
    <row r="168">
      <c r="A168" s="52">
        <f>IFERROR(__xludf.DUMMYFUNCTION("""COMPUTED_VALUE"""),46036.0)</f>
        <v>46036</v>
      </c>
      <c r="B168" s="53">
        <f>IFERROR(__xludf.DUMMYFUNCTION("""COMPUTED_VALUE"""),45857.0)</f>
        <v>45857</v>
      </c>
    </row>
    <row r="169">
      <c r="A169" s="52">
        <f>IFERROR(__xludf.DUMMYFUNCTION("""COMPUTED_VALUE"""),46037.0)</f>
        <v>46037</v>
      </c>
      <c r="B169" s="53">
        <f>IFERROR(__xludf.DUMMYFUNCTION("""COMPUTED_VALUE"""),45858.0)</f>
        <v>45858</v>
      </c>
    </row>
    <row r="170">
      <c r="A170" s="52">
        <f>IFERROR(__xludf.DUMMYFUNCTION("""COMPUTED_VALUE"""),46038.0)</f>
        <v>46038</v>
      </c>
      <c r="B170" s="53">
        <f>IFERROR(__xludf.DUMMYFUNCTION("""COMPUTED_VALUE"""),45858.0)</f>
        <v>45858</v>
      </c>
    </row>
    <row r="171">
      <c r="A171" s="52">
        <f>IFERROR(__xludf.DUMMYFUNCTION("""COMPUTED_VALUE"""),46039.0)</f>
        <v>46039</v>
      </c>
      <c r="B171" s="53">
        <f>IFERROR(__xludf.DUMMYFUNCTION("""COMPUTED_VALUE"""),45858.0)</f>
        <v>45858</v>
      </c>
    </row>
    <row r="172">
      <c r="A172" s="52">
        <f>IFERROR(__xludf.DUMMYFUNCTION("""COMPUTED_VALUE"""),46040.0)</f>
        <v>46040</v>
      </c>
      <c r="B172" s="53">
        <f>IFERROR(__xludf.DUMMYFUNCTION("""COMPUTED_VALUE"""),45858.0)</f>
        <v>45858</v>
      </c>
    </row>
    <row r="173">
      <c r="B173" s="53">
        <f>IFERROR(__xludf.DUMMYFUNCTION("""COMPUTED_VALUE"""),45860.0)</f>
        <v>45860</v>
      </c>
    </row>
    <row r="174">
      <c r="B174" s="53">
        <f>IFERROR(__xludf.DUMMYFUNCTION("""COMPUTED_VALUE"""),45860.0)</f>
        <v>45860</v>
      </c>
    </row>
    <row r="175">
      <c r="B175" s="53">
        <f>IFERROR(__xludf.DUMMYFUNCTION("""COMPUTED_VALUE"""),45860.0)</f>
        <v>45860</v>
      </c>
    </row>
    <row r="176">
      <c r="B176" s="53">
        <f>IFERROR(__xludf.DUMMYFUNCTION("""COMPUTED_VALUE"""),45860.0)</f>
        <v>45860</v>
      </c>
    </row>
    <row r="177">
      <c r="B177" s="53">
        <f>IFERROR(__xludf.DUMMYFUNCTION("""COMPUTED_VALUE"""),45861.0)</f>
        <v>45861</v>
      </c>
    </row>
    <row r="178">
      <c r="B178" s="53">
        <f>IFERROR(__xludf.DUMMYFUNCTION("""COMPUTED_VALUE"""),45861.0)</f>
        <v>45861</v>
      </c>
    </row>
    <row r="179">
      <c r="B179" s="53">
        <f>IFERROR(__xludf.DUMMYFUNCTION("""COMPUTED_VALUE"""),45861.0)</f>
        <v>45861</v>
      </c>
    </row>
    <row r="180">
      <c r="B180" s="53">
        <f>IFERROR(__xludf.DUMMYFUNCTION("""COMPUTED_VALUE"""),45861.0)</f>
        <v>45861</v>
      </c>
    </row>
    <row r="181">
      <c r="B181" s="53">
        <f>IFERROR(__xludf.DUMMYFUNCTION("""COMPUTED_VALUE"""),45862.0)</f>
        <v>45862</v>
      </c>
    </row>
    <row r="182">
      <c r="B182" s="53">
        <f>IFERROR(__xludf.DUMMYFUNCTION("""COMPUTED_VALUE"""),45862.0)</f>
        <v>45862</v>
      </c>
    </row>
    <row r="183">
      <c r="B183" s="53">
        <f>IFERROR(__xludf.DUMMYFUNCTION("""COMPUTED_VALUE"""),45862.0)</f>
        <v>45862</v>
      </c>
    </row>
    <row r="184">
      <c r="B184" s="53">
        <f>IFERROR(__xludf.DUMMYFUNCTION("""COMPUTED_VALUE"""),45862.0)</f>
        <v>45862</v>
      </c>
    </row>
    <row r="185">
      <c r="B185" s="53">
        <f>IFERROR(__xludf.DUMMYFUNCTION("""COMPUTED_VALUE"""),45863.0)</f>
        <v>45863</v>
      </c>
    </row>
    <row r="186">
      <c r="B186" s="53">
        <f>IFERROR(__xludf.DUMMYFUNCTION("""COMPUTED_VALUE"""),45863.0)</f>
        <v>45863</v>
      </c>
    </row>
    <row r="187">
      <c r="B187" s="53">
        <f>IFERROR(__xludf.DUMMYFUNCTION("""COMPUTED_VALUE"""),45863.0)</f>
        <v>45863</v>
      </c>
    </row>
    <row r="188">
      <c r="B188" s="53">
        <f>IFERROR(__xludf.DUMMYFUNCTION("""COMPUTED_VALUE"""),45863.0)</f>
        <v>45863</v>
      </c>
    </row>
    <row r="189">
      <c r="B189" s="53">
        <f>IFERROR(__xludf.DUMMYFUNCTION("""COMPUTED_VALUE"""),45864.0)</f>
        <v>45864</v>
      </c>
    </row>
    <row r="190">
      <c r="B190" s="53">
        <f>IFERROR(__xludf.DUMMYFUNCTION("""COMPUTED_VALUE"""),45864.0)</f>
        <v>45864</v>
      </c>
    </row>
    <row r="191">
      <c r="B191" s="53">
        <f>IFERROR(__xludf.DUMMYFUNCTION("""COMPUTED_VALUE"""),45864.0)</f>
        <v>45864</v>
      </c>
    </row>
    <row r="192">
      <c r="B192" s="53">
        <f>IFERROR(__xludf.DUMMYFUNCTION("""COMPUTED_VALUE"""),45864.0)</f>
        <v>45864</v>
      </c>
    </row>
    <row r="193">
      <c r="B193" s="53">
        <f>IFERROR(__xludf.DUMMYFUNCTION("""COMPUTED_VALUE"""),45865.0)</f>
        <v>45865</v>
      </c>
    </row>
    <row r="194">
      <c r="B194" s="53">
        <f>IFERROR(__xludf.DUMMYFUNCTION("""COMPUTED_VALUE"""),45865.0)</f>
        <v>45865</v>
      </c>
    </row>
    <row r="195">
      <c r="B195" s="53">
        <f>IFERROR(__xludf.DUMMYFUNCTION("""COMPUTED_VALUE"""),45865.0)</f>
        <v>45865</v>
      </c>
    </row>
    <row r="196">
      <c r="B196" s="53">
        <f>IFERROR(__xludf.DUMMYFUNCTION("""COMPUTED_VALUE"""),45865.0)</f>
        <v>45865</v>
      </c>
    </row>
    <row r="197">
      <c r="B197" s="53">
        <f>IFERROR(__xludf.DUMMYFUNCTION("""COMPUTED_VALUE"""),45867.0)</f>
        <v>45867</v>
      </c>
    </row>
    <row r="198">
      <c r="B198" s="53">
        <f>IFERROR(__xludf.DUMMYFUNCTION("""COMPUTED_VALUE"""),45867.0)</f>
        <v>45867</v>
      </c>
    </row>
    <row r="199">
      <c r="B199" s="53">
        <f>IFERROR(__xludf.DUMMYFUNCTION("""COMPUTED_VALUE"""),45867.0)</f>
        <v>45867</v>
      </c>
    </row>
    <row r="200">
      <c r="B200" s="53">
        <f>IFERROR(__xludf.DUMMYFUNCTION("""COMPUTED_VALUE"""),45867.0)</f>
        <v>45867</v>
      </c>
    </row>
    <row r="201">
      <c r="B201" s="53">
        <f>IFERROR(__xludf.DUMMYFUNCTION("""COMPUTED_VALUE"""),45868.0)</f>
        <v>45868</v>
      </c>
    </row>
    <row r="202">
      <c r="B202" s="53">
        <f>IFERROR(__xludf.DUMMYFUNCTION("""COMPUTED_VALUE"""),45868.0)</f>
        <v>45868</v>
      </c>
    </row>
    <row r="203">
      <c r="B203" s="53">
        <f>IFERROR(__xludf.DUMMYFUNCTION("""COMPUTED_VALUE"""),45868.0)</f>
        <v>45868</v>
      </c>
    </row>
    <row r="204">
      <c r="B204" s="53">
        <f>IFERROR(__xludf.DUMMYFUNCTION("""COMPUTED_VALUE"""),45868.0)</f>
        <v>45868</v>
      </c>
    </row>
    <row r="205">
      <c r="B205" s="53">
        <f>IFERROR(__xludf.DUMMYFUNCTION("""COMPUTED_VALUE"""),45869.0)</f>
        <v>45869</v>
      </c>
    </row>
    <row r="206">
      <c r="B206" s="53">
        <f>IFERROR(__xludf.DUMMYFUNCTION("""COMPUTED_VALUE"""),45869.0)</f>
        <v>45869</v>
      </c>
    </row>
    <row r="207">
      <c r="B207" s="53">
        <f>IFERROR(__xludf.DUMMYFUNCTION("""COMPUTED_VALUE"""),45869.0)</f>
        <v>45869</v>
      </c>
    </row>
    <row r="208">
      <c r="B208" s="53">
        <f>IFERROR(__xludf.DUMMYFUNCTION("""COMPUTED_VALUE"""),45869.0)</f>
        <v>45869</v>
      </c>
    </row>
    <row r="209">
      <c r="B209" s="53">
        <f>IFERROR(__xludf.DUMMYFUNCTION("""COMPUTED_VALUE"""),45870.0)</f>
        <v>45870</v>
      </c>
    </row>
    <row r="210">
      <c r="B210" s="53">
        <f>IFERROR(__xludf.DUMMYFUNCTION("""COMPUTED_VALUE"""),45870.0)</f>
        <v>45870</v>
      </c>
    </row>
    <row r="211">
      <c r="B211" s="53">
        <f>IFERROR(__xludf.DUMMYFUNCTION("""COMPUTED_VALUE"""),45870.0)</f>
        <v>45870</v>
      </c>
    </row>
    <row r="212">
      <c r="B212" s="53">
        <f>IFERROR(__xludf.DUMMYFUNCTION("""COMPUTED_VALUE"""),45870.0)</f>
        <v>45870</v>
      </c>
    </row>
    <row r="213">
      <c r="B213" s="53">
        <f>IFERROR(__xludf.DUMMYFUNCTION("""COMPUTED_VALUE"""),45871.0)</f>
        <v>45871</v>
      </c>
    </row>
    <row r="214">
      <c r="B214" s="53">
        <f>IFERROR(__xludf.DUMMYFUNCTION("""COMPUTED_VALUE"""),45871.0)</f>
        <v>45871</v>
      </c>
    </row>
    <row r="215">
      <c r="B215" s="53">
        <f>IFERROR(__xludf.DUMMYFUNCTION("""COMPUTED_VALUE"""),45871.0)</f>
        <v>45871</v>
      </c>
    </row>
    <row r="216">
      <c r="B216" s="53">
        <f>IFERROR(__xludf.DUMMYFUNCTION("""COMPUTED_VALUE"""),45871.0)</f>
        <v>45871</v>
      </c>
    </row>
    <row r="217">
      <c r="B217" s="53">
        <f>IFERROR(__xludf.DUMMYFUNCTION("""COMPUTED_VALUE"""),45872.0)</f>
        <v>45872</v>
      </c>
    </row>
    <row r="218">
      <c r="B218" s="53">
        <f>IFERROR(__xludf.DUMMYFUNCTION("""COMPUTED_VALUE"""),45872.0)</f>
        <v>45872</v>
      </c>
    </row>
    <row r="219">
      <c r="B219" s="53">
        <f>IFERROR(__xludf.DUMMYFUNCTION("""COMPUTED_VALUE"""),45872.0)</f>
        <v>45872</v>
      </c>
    </row>
    <row r="220">
      <c r="B220" s="53">
        <f>IFERROR(__xludf.DUMMYFUNCTION("""COMPUTED_VALUE"""),45872.0)</f>
        <v>45872</v>
      </c>
    </row>
    <row r="221">
      <c r="B221" s="53">
        <f>IFERROR(__xludf.DUMMYFUNCTION("""COMPUTED_VALUE"""),45874.0)</f>
        <v>45874</v>
      </c>
    </row>
    <row r="222">
      <c r="B222" s="53">
        <f>IFERROR(__xludf.DUMMYFUNCTION("""COMPUTED_VALUE"""),45874.0)</f>
        <v>45874</v>
      </c>
    </row>
    <row r="223">
      <c r="B223" s="53">
        <f>IFERROR(__xludf.DUMMYFUNCTION("""COMPUTED_VALUE"""),45874.0)</f>
        <v>45874</v>
      </c>
    </row>
    <row r="224">
      <c r="B224" s="53">
        <f>IFERROR(__xludf.DUMMYFUNCTION("""COMPUTED_VALUE"""),45874.0)</f>
        <v>45874</v>
      </c>
    </row>
    <row r="225">
      <c r="B225" s="53">
        <f>IFERROR(__xludf.DUMMYFUNCTION("""COMPUTED_VALUE"""),45875.0)</f>
        <v>45875</v>
      </c>
    </row>
    <row r="226">
      <c r="B226" s="53">
        <f>IFERROR(__xludf.DUMMYFUNCTION("""COMPUTED_VALUE"""),45875.0)</f>
        <v>45875</v>
      </c>
    </row>
    <row r="227">
      <c r="B227" s="53">
        <f>IFERROR(__xludf.DUMMYFUNCTION("""COMPUTED_VALUE"""),45875.0)</f>
        <v>45875</v>
      </c>
    </row>
    <row r="228">
      <c r="B228" s="53">
        <f>IFERROR(__xludf.DUMMYFUNCTION("""COMPUTED_VALUE"""),45875.0)</f>
        <v>45875</v>
      </c>
    </row>
    <row r="229">
      <c r="B229" s="53">
        <f>IFERROR(__xludf.DUMMYFUNCTION("""COMPUTED_VALUE"""),45876.0)</f>
        <v>45876</v>
      </c>
    </row>
    <row r="230">
      <c r="B230" s="53">
        <f>IFERROR(__xludf.DUMMYFUNCTION("""COMPUTED_VALUE"""),45876.0)</f>
        <v>45876</v>
      </c>
    </row>
    <row r="231">
      <c r="B231" s="53">
        <f>IFERROR(__xludf.DUMMYFUNCTION("""COMPUTED_VALUE"""),45876.0)</f>
        <v>45876</v>
      </c>
    </row>
    <row r="232">
      <c r="B232" s="53">
        <f>IFERROR(__xludf.DUMMYFUNCTION("""COMPUTED_VALUE"""),45876.0)</f>
        <v>45876</v>
      </c>
    </row>
    <row r="233">
      <c r="B233" s="53">
        <f>IFERROR(__xludf.DUMMYFUNCTION("""COMPUTED_VALUE"""),45877.0)</f>
        <v>45877</v>
      </c>
    </row>
    <row r="234">
      <c r="B234" s="53">
        <f>IFERROR(__xludf.DUMMYFUNCTION("""COMPUTED_VALUE"""),45877.0)</f>
        <v>45877</v>
      </c>
    </row>
    <row r="235">
      <c r="B235" s="53">
        <f>IFERROR(__xludf.DUMMYFUNCTION("""COMPUTED_VALUE"""),45877.0)</f>
        <v>45877</v>
      </c>
    </row>
    <row r="236">
      <c r="B236" s="53">
        <f>IFERROR(__xludf.DUMMYFUNCTION("""COMPUTED_VALUE"""),45877.0)</f>
        <v>45877</v>
      </c>
    </row>
    <row r="237">
      <c r="B237" s="53">
        <f>IFERROR(__xludf.DUMMYFUNCTION("""COMPUTED_VALUE"""),45878.0)</f>
        <v>45878</v>
      </c>
    </row>
    <row r="238">
      <c r="B238" s="53">
        <f>IFERROR(__xludf.DUMMYFUNCTION("""COMPUTED_VALUE"""),45878.0)</f>
        <v>45878</v>
      </c>
    </row>
    <row r="239">
      <c r="B239" s="53">
        <f>IFERROR(__xludf.DUMMYFUNCTION("""COMPUTED_VALUE"""),45878.0)</f>
        <v>45878</v>
      </c>
    </row>
    <row r="240">
      <c r="B240" s="53">
        <f>IFERROR(__xludf.DUMMYFUNCTION("""COMPUTED_VALUE"""),45878.0)</f>
        <v>45878</v>
      </c>
    </row>
    <row r="241">
      <c r="B241" s="53">
        <f>IFERROR(__xludf.DUMMYFUNCTION("""COMPUTED_VALUE"""),45879.0)</f>
        <v>45879</v>
      </c>
    </row>
    <row r="242">
      <c r="B242" s="53">
        <f>IFERROR(__xludf.DUMMYFUNCTION("""COMPUTED_VALUE"""),45879.0)</f>
        <v>45879</v>
      </c>
    </row>
    <row r="243">
      <c r="B243" s="53">
        <f>IFERROR(__xludf.DUMMYFUNCTION("""COMPUTED_VALUE"""),45879.0)</f>
        <v>45879</v>
      </c>
    </row>
    <row r="244">
      <c r="B244" s="53">
        <f>IFERROR(__xludf.DUMMYFUNCTION("""COMPUTED_VALUE"""),45879.0)</f>
        <v>45879</v>
      </c>
    </row>
    <row r="245">
      <c r="B245" s="53">
        <f>IFERROR(__xludf.DUMMYFUNCTION("""COMPUTED_VALUE"""),45881.0)</f>
        <v>45881</v>
      </c>
    </row>
    <row r="246">
      <c r="B246" s="53">
        <f>IFERROR(__xludf.DUMMYFUNCTION("""COMPUTED_VALUE"""),45881.0)</f>
        <v>45881</v>
      </c>
    </row>
    <row r="247">
      <c r="B247" s="53">
        <f>IFERROR(__xludf.DUMMYFUNCTION("""COMPUTED_VALUE"""),45881.0)</f>
        <v>45881</v>
      </c>
    </row>
    <row r="248">
      <c r="B248" s="53">
        <f>IFERROR(__xludf.DUMMYFUNCTION("""COMPUTED_VALUE"""),45881.0)</f>
        <v>45881</v>
      </c>
    </row>
    <row r="249">
      <c r="B249" s="53">
        <f>IFERROR(__xludf.DUMMYFUNCTION("""COMPUTED_VALUE"""),45882.0)</f>
        <v>45882</v>
      </c>
    </row>
    <row r="250">
      <c r="B250" s="53">
        <f>IFERROR(__xludf.DUMMYFUNCTION("""COMPUTED_VALUE"""),45882.0)</f>
        <v>45882</v>
      </c>
    </row>
    <row r="251">
      <c r="B251" s="53">
        <f>IFERROR(__xludf.DUMMYFUNCTION("""COMPUTED_VALUE"""),45882.0)</f>
        <v>45882</v>
      </c>
    </row>
    <row r="252">
      <c r="B252" s="53">
        <f>IFERROR(__xludf.DUMMYFUNCTION("""COMPUTED_VALUE"""),45882.0)</f>
        <v>45882</v>
      </c>
    </row>
    <row r="253">
      <c r="B253" s="53">
        <f>IFERROR(__xludf.DUMMYFUNCTION("""COMPUTED_VALUE"""),45883.0)</f>
        <v>45883</v>
      </c>
    </row>
    <row r="254">
      <c r="B254" s="53">
        <f>IFERROR(__xludf.DUMMYFUNCTION("""COMPUTED_VALUE"""),45883.0)</f>
        <v>45883</v>
      </c>
    </row>
    <row r="255">
      <c r="B255" s="53">
        <f>IFERROR(__xludf.DUMMYFUNCTION("""COMPUTED_VALUE"""),45883.0)</f>
        <v>45883</v>
      </c>
    </row>
    <row r="256">
      <c r="B256" s="53">
        <f>IFERROR(__xludf.DUMMYFUNCTION("""COMPUTED_VALUE"""),45883.0)</f>
        <v>45883</v>
      </c>
    </row>
    <row r="257">
      <c r="B257" s="53">
        <f>IFERROR(__xludf.DUMMYFUNCTION("""COMPUTED_VALUE"""),45884.0)</f>
        <v>45884</v>
      </c>
    </row>
    <row r="258">
      <c r="B258" s="53">
        <f>IFERROR(__xludf.DUMMYFUNCTION("""COMPUTED_VALUE"""),45884.0)</f>
        <v>45884</v>
      </c>
    </row>
    <row r="259">
      <c r="B259" s="53">
        <f>IFERROR(__xludf.DUMMYFUNCTION("""COMPUTED_VALUE"""),45884.0)</f>
        <v>45884</v>
      </c>
    </row>
    <row r="260">
      <c r="B260" s="53">
        <f>IFERROR(__xludf.DUMMYFUNCTION("""COMPUTED_VALUE"""),45884.0)</f>
        <v>45884</v>
      </c>
    </row>
    <row r="261">
      <c r="B261" s="53">
        <f>IFERROR(__xludf.DUMMYFUNCTION("""COMPUTED_VALUE"""),45885.0)</f>
        <v>45885</v>
      </c>
    </row>
    <row r="262">
      <c r="B262" s="53">
        <f>IFERROR(__xludf.DUMMYFUNCTION("""COMPUTED_VALUE"""),45885.0)</f>
        <v>45885</v>
      </c>
    </row>
    <row r="263">
      <c r="B263" s="53">
        <f>IFERROR(__xludf.DUMMYFUNCTION("""COMPUTED_VALUE"""),45885.0)</f>
        <v>45885</v>
      </c>
    </row>
    <row r="264">
      <c r="B264" s="53">
        <f>IFERROR(__xludf.DUMMYFUNCTION("""COMPUTED_VALUE"""),45885.0)</f>
        <v>45885</v>
      </c>
    </row>
    <row r="265">
      <c r="B265" s="53">
        <f>IFERROR(__xludf.DUMMYFUNCTION("""COMPUTED_VALUE"""),45886.0)</f>
        <v>45886</v>
      </c>
    </row>
    <row r="266">
      <c r="B266" s="53">
        <f>IFERROR(__xludf.DUMMYFUNCTION("""COMPUTED_VALUE"""),45886.0)</f>
        <v>45886</v>
      </c>
    </row>
    <row r="267">
      <c r="B267" s="53">
        <f>IFERROR(__xludf.DUMMYFUNCTION("""COMPUTED_VALUE"""),45886.0)</f>
        <v>45886</v>
      </c>
    </row>
    <row r="268">
      <c r="B268" s="53">
        <f>IFERROR(__xludf.DUMMYFUNCTION("""COMPUTED_VALUE"""),45886.0)</f>
        <v>45886</v>
      </c>
    </row>
    <row r="269">
      <c r="B269" s="53">
        <f>IFERROR(__xludf.DUMMYFUNCTION("""COMPUTED_VALUE"""),45888.0)</f>
        <v>45888</v>
      </c>
    </row>
    <row r="270">
      <c r="B270" s="53">
        <f>IFERROR(__xludf.DUMMYFUNCTION("""COMPUTED_VALUE"""),45888.0)</f>
        <v>45888</v>
      </c>
    </row>
    <row r="271">
      <c r="B271" s="53">
        <f>IFERROR(__xludf.DUMMYFUNCTION("""COMPUTED_VALUE"""),45888.0)</f>
        <v>45888</v>
      </c>
    </row>
    <row r="272">
      <c r="B272" s="53">
        <f>IFERROR(__xludf.DUMMYFUNCTION("""COMPUTED_VALUE"""),45888.0)</f>
        <v>45888</v>
      </c>
    </row>
    <row r="273">
      <c r="B273" s="53">
        <f>IFERROR(__xludf.DUMMYFUNCTION("""COMPUTED_VALUE"""),45889.0)</f>
        <v>45889</v>
      </c>
    </row>
    <row r="274">
      <c r="B274" s="53">
        <f>IFERROR(__xludf.DUMMYFUNCTION("""COMPUTED_VALUE"""),45889.0)</f>
        <v>45889</v>
      </c>
    </row>
    <row r="275">
      <c r="B275" s="53">
        <f>IFERROR(__xludf.DUMMYFUNCTION("""COMPUTED_VALUE"""),45889.0)</f>
        <v>45889</v>
      </c>
    </row>
    <row r="276">
      <c r="B276" s="53">
        <f>IFERROR(__xludf.DUMMYFUNCTION("""COMPUTED_VALUE"""),45889.0)</f>
        <v>45889</v>
      </c>
    </row>
    <row r="277">
      <c r="B277" s="53">
        <f>IFERROR(__xludf.DUMMYFUNCTION("""COMPUTED_VALUE"""),45890.0)</f>
        <v>45890</v>
      </c>
    </row>
    <row r="278">
      <c r="B278" s="53">
        <f>IFERROR(__xludf.DUMMYFUNCTION("""COMPUTED_VALUE"""),45890.0)</f>
        <v>45890</v>
      </c>
    </row>
    <row r="279">
      <c r="B279" s="53">
        <f>IFERROR(__xludf.DUMMYFUNCTION("""COMPUTED_VALUE"""),45890.0)</f>
        <v>45890</v>
      </c>
    </row>
    <row r="280">
      <c r="B280" s="53">
        <f>IFERROR(__xludf.DUMMYFUNCTION("""COMPUTED_VALUE"""),45890.0)</f>
        <v>45890</v>
      </c>
    </row>
    <row r="281">
      <c r="B281" s="53">
        <f>IFERROR(__xludf.DUMMYFUNCTION("""COMPUTED_VALUE"""),45891.0)</f>
        <v>45891</v>
      </c>
    </row>
    <row r="282">
      <c r="B282" s="53">
        <f>IFERROR(__xludf.DUMMYFUNCTION("""COMPUTED_VALUE"""),45891.0)</f>
        <v>45891</v>
      </c>
    </row>
    <row r="283">
      <c r="B283" s="53">
        <f>IFERROR(__xludf.DUMMYFUNCTION("""COMPUTED_VALUE"""),45891.0)</f>
        <v>45891</v>
      </c>
    </row>
    <row r="284">
      <c r="B284" s="53">
        <f>IFERROR(__xludf.DUMMYFUNCTION("""COMPUTED_VALUE"""),45891.0)</f>
        <v>45891</v>
      </c>
    </row>
    <row r="285">
      <c r="B285" s="53">
        <f>IFERROR(__xludf.DUMMYFUNCTION("""COMPUTED_VALUE"""),45892.0)</f>
        <v>45892</v>
      </c>
    </row>
    <row r="286">
      <c r="B286" s="53">
        <f>IFERROR(__xludf.DUMMYFUNCTION("""COMPUTED_VALUE"""),45892.0)</f>
        <v>45892</v>
      </c>
    </row>
    <row r="287">
      <c r="B287" s="53">
        <f>IFERROR(__xludf.DUMMYFUNCTION("""COMPUTED_VALUE"""),45892.0)</f>
        <v>45892</v>
      </c>
    </row>
    <row r="288">
      <c r="B288" s="53">
        <f>IFERROR(__xludf.DUMMYFUNCTION("""COMPUTED_VALUE"""),45892.0)</f>
        <v>45892</v>
      </c>
    </row>
    <row r="289">
      <c r="B289" s="53">
        <f>IFERROR(__xludf.DUMMYFUNCTION("""COMPUTED_VALUE"""),45893.0)</f>
        <v>45893</v>
      </c>
    </row>
    <row r="290">
      <c r="B290" s="53">
        <f>IFERROR(__xludf.DUMMYFUNCTION("""COMPUTED_VALUE"""),45893.0)</f>
        <v>45893</v>
      </c>
    </row>
    <row r="291">
      <c r="B291" s="53">
        <f>IFERROR(__xludf.DUMMYFUNCTION("""COMPUTED_VALUE"""),45893.0)</f>
        <v>45893</v>
      </c>
    </row>
    <row r="292">
      <c r="B292" s="53">
        <f>IFERROR(__xludf.DUMMYFUNCTION("""COMPUTED_VALUE"""),45893.0)</f>
        <v>45893</v>
      </c>
    </row>
    <row r="293">
      <c r="B293" s="53">
        <f>IFERROR(__xludf.DUMMYFUNCTION("""COMPUTED_VALUE"""),45895.0)</f>
        <v>45895</v>
      </c>
    </row>
    <row r="294">
      <c r="B294" s="53">
        <f>IFERROR(__xludf.DUMMYFUNCTION("""COMPUTED_VALUE"""),45895.0)</f>
        <v>45895</v>
      </c>
    </row>
    <row r="295">
      <c r="B295" s="53">
        <f>IFERROR(__xludf.DUMMYFUNCTION("""COMPUTED_VALUE"""),45895.0)</f>
        <v>45895</v>
      </c>
    </row>
    <row r="296">
      <c r="B296" s="53">
        <f>IFERROR(__xludf.DUMMYFUNCTION("""COMPUTED_VALUE"""),45895.0)</f>
        <v>45895</v>
      </c>
    </row>
    <row r="297">
      <c r="B297" s="53">
        <f>IFERROR(__xludf.DUMMYFUNCTION("""COMPUTED_VALUE"""),45896.0)</f>
        <v>45896</v>
      </c>
    </row>
    <row r="298">
      <c r="B298" s="53">
        <f>IFERROR(__xludf.DUMMYFUNCTION("""COMPUTED_VALUE"""),45896.0)</f>
        <v>45896</v>
      </c>
    </row>
    <row r="299">
      <c r="B299" s="53">
        <f>IFERROR(__xludf.DUMMYFUNCTION("""COMPUTED_VALUE"""),45896.0)</f>
        <v>45896</v>
      </c>
    </row>
    <row r="300">
      <c r="B300" s="53">
        <f>IFERROR(__xludf.DUMMYFUNCTION("""COMPUTED_VALUE"""),45896.0)</f>
        <v>45896</v>
      </c>
    </row>
    <row r="301">
      <c r="B301" s="53">
        <f>IFERROR(__xludf.DUMMYFUNCTION("""COMPUTED_VALUE"""),45897.0)</f>
        <v>45897</v>
      </c>
    </row>
    <row r="302">
      <c r="B302" s="53">
        <f>IFERROR(__xludf.DUMMYFUNCTION("""COMPUTED_VALUE"""),45897.0)</f>
        <v>45897</v>
      </c>
    </row>
    <row r="303">
      <c r="B303" s="53">
        <f>IFERROR(__xludf.DUMMYFUNCTION("""COMPUTED_VALUE"""),45897.0)</f>
        <v>45897</v>
      </c>
    </row>
    <row r="304">
      <c r="B304" s="53">
        <f>IFERROR(__xludf.DUMMYFUNCTION("""COMPUTED_VALUE"""),45897.0)</f>
        <v>45897</v>
      </c>
    </row>
    <row r="305">
      <c r="B305" s="53">
        <f>IFERROR(__xludf.DUMMYFUNCTION("""COMPUTED_VALUE"""),45898.0)</f>
        <v>45898</v>
      </c>
    </row>
    <row r="306">
      <c r="B306" s="53">
        <f>IFERROR(__xludf.DUMMYFUNCTION("""COMPUTED_VALUE"""),45898.0)</f>
        <v>45898</v>
      </c>
    </row>
    <row r="307">
      <c r="B307" s="53">
        <f>IFERROR(__xludf.DUMMYFUNCTION("""COMPUTED_VALUE"""),45898.0)</f>
        <v>45898</v>
      </c>
    </row>
    <row r="308">
      <c r="B308" s="53">
        <f>IFERROR(__xludf.DUMMYFUNCTION("""COMPUTED_VALUE"""),45898.0)</f>
        <v>45898</v>
      </c>
    </row>
    <row r="309">
      <c r="B309" s="53">
        <f>IFERROR(__xludf.DUMMYFUNCTION("""COMPUTED_VALUE"""),45899.0)</f>
        <v>45899</v>
      </c>
    </row>
    <row r="310">
      <c r="B310" s="53">
        <f>IFERROR(__xludf.DUMMYFUNCTION("""COMPUTED_VALUE"""),45899.0)</f>
        <v>45899</v>
      </c>
    </row>
    <row r="311">
      <c r="B311" s="53">
        <f>IFERROR(__xludf.DUMMYFUNCTION("""COMPUTED_VALUE"""),45899.0)</f>
        <v>45899</v>
      </c>
    </row>
    <row r="312">
      <c r="B312" s="53">
        <f>IFERROR(__xludf.DUMMYFUNCTION("""COMPUTED_VALUE"""),45899.0)</f>
        <v>45899</v>
      </c>
    </row>
    <row r="313">
      <c r="B313" s="53">
        <f>IFERROR(__xludf.DUMMYFUNCTION("""COMPUTED_VALUE"""),45900.0)</f>
        <v>45900</v>
      </c>
    </row>
    <row r="314">
      <c r="B314" s="53">
        <f>IFERROR(__xludf.DUMMYFUNCTION("""COMPUTED_VALUE"""),45900.0)</f>
        <v>45900</v>
      </c>
    </row>
    <row r="315">
      <c r="B315" s="53">
        <f>IFERROR(__xludf.DUMMYFUNCTION("""COMPUTED_VALUE"""),45900.0)</f>
        <v>45900</v>
      </c>
    </row>
    <row r="316">
      <c r="B316" s="53">
        <f>IFERROR(__xludf.DUMMYFUNCTION("""COMPUTED_VALUE"""),45900.0)</f>
        <v>45900</v>
      </c>
    </row>
    <row r="317">
      <c r="B317" s="53">
        <f>IFERROR(__xludf.DUMMYFUNCTION("""COMPUTED_VALUE"""),45902.0)</f>
        <v>45902</v>
      </c>
    </row>
    <row r="318">
      <c r="B318" s="53">
        <f>IFERROR(__xludf.DUMMYFUNCTION("""COMPUTED_VALUE"""),45902.0)</f>
        <v>45902</v>
      </c>
    </row>
    <row r="319">
      <c r="B319" s="53">
        <f>IFERROR(__xludf.DUMMYFUNCTION("""COMPUTED_VALUE"""),45902.0)</f>
        <v>45902</v>
      </c>
    </row>
    <row r="320">
      <c r="B320" s="53">
        <f>IFERROR(__xludf.DUMMYFUNCTION("""COMPUTED_VALUE"""),45902.0)</f>
        <v>45902</v>
      </c>
    </row>
    <row r="321">
      <c r="B321" s="53">
        <f>IFERROR(__xludf.DUMMYFUNCTION("""COMPUTED_VALUE"""),45903.0)</f>
        <v>45903</v>
      </c>
    </row>
    <row r="322">
      <c r="B322" s="53">
        <f>IFERROR(__xludf.DUMMYFUNCTION("""COMPUTED_VALUE"""),45903.0)</f>
        <v>45903</v>
      </c>
    </row>
    <row r="323">
      <c r="B323" s="53">
        <f>IFERROR(__xludf.DUMMYFUNCTION("""COMPUTED_VALUE"""),45903.0)</f>
        <v>45903</v>
      </c>
    </row>
    <row r="324">
      <c r="B324" s="53">
        <f>IFERROR(__xludf.DUMMYFUNCTION("""COMPUTED_VALUE"""),45903.0)</f>
        <v>45903</v>
      </c>
    </row>
    <row r="325">
      <c r="B325" s="53">
        <f>IFERROR(__xludf.DUMMYFUNCTION("""COMPUTED_VALUE"""),45904.0)</f>
        <v>45904</v>
      </c>
    </row>
    <row r="326">
      <c r="B326" s="53">
        <f>IFERROR(__xludf.DUMMYFUNCTION("""COMPUTED_VALUE"""),45904.0)</f>
        <v>45904</v>
      </c>
    </row>
    <row r="327">
      <c r="B327" s="53">
        <f>IFERROR(__xludf.DUMMYFUNCTION("""COMPUTED_VALUE"""),45904.0)</f>
        <v>45904</v>
      </c>
    </row>
    <row r="328">
      <c r="B328" s="53">
        <f>IFERROR(__xludf.DUMMYFUNCTION("""COMPUTED_VALUE"""),45904.0)</f>
        <v>45904</v>
      </c>
    </row>
    <row r="329">
      <c r="B329" s="53">
        <f>IFERROR(__xludf.DUMMYFUNCTION("""COMPUTED_VALUE"""),45905.0)</f>
        <v>45905</v>
      </c>
    </row>
    <row r="330">
      <c r="B330" s="53">
        <f>IFERROR(__xludf.DUMMYFUNCTION("""COMPUTED_VALUE"""),45905.0)</f>
        <v>45905</v>
      </c>
    </row>
    <row r="331">
      <c r="B331" s="53">
        <f>IFERROR(__xludf.DUMMYFUNCTION("""COMPUTED_VALUE"""),45905.0)</f>
        <v>45905</v>
      </c>
    </row>
    <row r="332">
      <c r="B332" s="53">
        <f>IFERROR(__xludf.DUMMYFUNCTION("""COMPUTED_VALUE"""),45905.0)</f>
        <v>45905</v>
      </c>
    </row>
    <row r="333">
      <c r="B333" s="53">
        <f>IFERROR(__xludf.DUMMYFUNCTION("""COMPUTED_VALUE"""),45906.0)</f>
        <v>45906</v>
      </c>
    </row>
    <row r="334">
      <c r="B334" s="53">
        <f>IFERROR(__xludf.DUMMYFUNCTION("""COMPUTED_VALUE"""),45906.0)</f>
        <v>45906</v>
      </c>
    </row>
    <row r="335">
      <c r="B335" s="53">
        <f>IFERROR(__xludf.DUMMYFUNCTION("""COMPUTED_VALUE"""),45906.0)</f>
        <v>45906</v>
      </c>
    </row>
    <row r="336">
      <c r="B336" s="53">
        <f>IFERROR(__xludf.DUMMYFUNCTION("""COMPUTED_VALUE"""),45906.0)</f>
        <v>45906</v>
      </c>
    </row>
    <row r="337">
      <c r="B337" s="53">
        <f>IFERROR(__xludf.DUMMYFUNCTION("""COMPUTED_VALUE"""),45907.0)</f>
        <v>45907</v>
      </c>
    </row>
    <row r="338">
      <c r="B338" s="53">
        <f>IFERROR(__xludf.DUMMYFUNCTION("""COMPUTED_VALUE"""),45907.0)</f>
        <v>45907</v>
      </c>
    </row>
    <row r="339">
      <c r="B339" s="53">
        <f>IFERROR(__xludf.DUMMYFUNCTION("""COMPUTED_VALUE"""),45907.0)</f>
        <v>45907</v>
      </c>
    </row>
    <row r="340">
      <c r="B340" s="53">
        <f>IFERROR(__xludf.DUMMYFUNCTION("""COMPUTED_VALUE"""),45907.0)</f>
        <v>45907</v>
      </c>
    </row>
    <row r="341">
      <c r="B341" s="53">
        <f>IFERROR(__xludf.DUMMYFUNCTION("""COMPUTED_VALUE"""),45909.0)</f>
        <v>45909</v>
      </c>
    </row>
    <row r="342">
      <c r="B342" s="53">
        <f>IFERROR(__xludf.DUMMYFUNCTION("""COMPUTED_VALUE"""),45909.0)</f>
        <v>45909</v>
      </c>
    </row>
    <row r="343">
      <c r="B343" s="53">
        <f>IFERROR(__xludf.DUMMYFUNCTION("""COMPUTED_VALUE"""),45909.0)</f>
        <v>45909</v>
      </c>
    </row>
    <row r="344">
      <c r="B344" s="53">
        <f>IFERROR(__xludf.DUMMYFUNCTION("""COMPUTED_VALUE"""),45909.0)</f>
        <v>45909</v>
      </c>
    </row>
    <row r="345">
      <c r="B345" s="53">
        <f>IFERROR(__xludf.DUMMYFUNCTION("""COMPUTED_VALUE"""),45910.0)</f>
        <v>45910</v>
      </c>
    </row>
    <row r="346">
      <c r="B346" s="53">
        <f>IFERROR(__xludf.DUMMYFUNCTION("""COMPUTED_VALUE"""),45910.0)</f>
        <v>45910</v>
      </c>
    </row>
    <row r="347">
      <c r="B347" s="53">
        <f>IFERROR(__xludf.DUMMYFUNCTION("""COMPUTED_VALUE"""),45910.0)</f>
        <v>45910</v>
      </c>
    </row>
    <row r="348">
      <c r="B348" s="53">
        <f>IFERROR(__xludf.DUMMYFUNCTION("""COMPUTED_VALUE"""),45910.0)</f>
        <v>45910</v>
      </c>
    </row>
    <row r="349">
      <c r="B349" s="53">
        <f>IFERROR(__xludf.DUMMYFUNCTION("""COMPUTED_VALUE"""),45911.0)</f>
        <v>45911</v>
      </c>
    </row>
    <row r="350">
      <c r="B350" s="53">
        <f>IFERROR(__xludf.DUMMYFUNCTION("""COMPUTED_VALUE"""),45911.0)</f>
        <v>45911</v>
      </c>
    </row>
    <row r="351">
      <c r="B351" s="53">
        <f>IFERROR(__xludf.DUMMYFUNCTION("""COMPUTED_VALUE"""),45911.0)</f>
        <v>45911</v>
      </c>
    </row>
    <row r="352">
      <c r="B352" s="53">
        <f>IFERROR(__xludf.DUMMYFUNCTION("""COMPUTED_VALUE"""),45911.0)</f>
        <v>45911</v>
      </c>
    </row>
    <row r="353">
      <c r="B353" s="53">
        <f>IFERROR(__xludf.DUMMYFUNCTION("""COMPUTED_VALUE"""),45912.0)</f>
        <v>45912</v>
      </c>
    </row>
    <row r="354">
      <c r="B354" s="53">
        <f>IFERROR(__xludf.DUMMYFUNCTION("""COMPUTED_VALUE"""),45912.0)</f>
        <v>45912</v>
      </c>
    </row>
    <row r="355">
      <c r="B355" s="53">
        <f>IFERROR(__xludf.DUMMYFUNCTION("""COMPUTED_VALUE"""),45912.0)</f>
        <v>45912</v>
      </c>
    </row>
    <row r="356">
      <c r="B356" s="53">
        <f>IFERROR(__xludf.DUMMYFUNCTION("""COMPUTED_VALUE"""),45912.0)</f>
        <v>45912</v>
      </c>
    </row>
    <row r="357">
      <c r="B357" s="53">
        <f>IFERROR(__xludf.DUMMYFUNCTION("""COMPUTED_VALUE"""),45913.0)</f>
        <v>45913</v>
      </c>
    </row>
    <row r="358">
      <c r="B358" s="53">
        <f>IFERROR(__xludf.DUMMYFUNCTION("""COMPUTED_VALUE"""),45913.0)</f>
        <v>45913</v>
      </c>
    </row>
    <row r="359">
      <c r="B359" s="53">
        <f>IFERROR(__xludf.DUMMYFUNCTION("""COMPUTED_VALUE"""),45913.0)</f>
        <v>45913</v>
      </c>
    </row>
    <row r="360">
      <c r="B360" s="53">
        <f>IFERROR(__xludf.DUMMYFUNCTION("""COMPUTED_VALUE"""),45913.0)</f>
        <v>45913</v>
      </c>
    </row>
    <row r="361">
      <c r="B361" s="53">
        <f>IFERROR(__xludf.DUMMYFUNCTION("""COMPUTED_VALUE"""),45914.0)</f>
        <v>45914</v>
      </c>
    </row>
    <row r="362">
      <c r="B362" s="53">
        <f>IFERROR(__xludf.DUMMYFUNCTION("""COMPUTED_VALUE"""),45914.0)</f>
        <v>45914</v>
      </c>
    </row>
    <row r="363">
      <c r="B363" s="53">
        <f>IFERROR(__xludf.DUMMYFUNCTION("""COMPUTED_VALUE"""),45914.0)</f>
        <v>45914</v>
      </c>
    </row>
    <row r="364">
      <c r="B364" s="53">
        <f>IFERROR(__xludf.DUMMYFUNCTION("""COMPUTED_VALUE"""),45914.0)</f>
        <v>45914</v>
      </c>
    </row>
    <row r="365">
      <c r="B365" s="53">
        <f>IFERROR(__xludf.DUMMYFUNCTION("""COMPUTED_VALUE"""),45916.0)</f>
        <v>45916</v>
      </c>
    </row>
    <row r="366">
      <c r="B366" s="53">
        <f>IFERROR(__xludf.DUMMYFUNCTION("""COMPUTED_VALUE"""),45916.0)</f>
        <v>45916</v>
      </c>
    </row>
    <row r="367">
      <c r="B367" s="53">
        <f>IFERROR(__xludf.DUMMYFUNCTION("""COMPUTED_VALUE"""),45916.0)</f>
        <v>45916</v>
      </c>
    </row>
    <row r="368">
      <c r="B368" s="53">
        <f>IFERROR(__xludf.DUMMYFUNCTION("""COMPUTED_VALUE"""),45916.0)</f>
        <v>45916</v>
      </c>
    </row>
    <row r="369">
      <c r="B369" s="53">
        <f>IFERROR(__xludf.DUMMYFUNCTION("""COMPUTED_VALUE"""),45917.0)</f>
        <v>45917</v>
      </c>
    </row>
    <row r="370">
      <c r="B370" s="53">
        <f>IFERROR(__xludf.DUMMYFUNCTION("""COMPUTED_VALUE"""),45917.0)</f>
        <v>45917</v>
      </c>
    </row>
    <row r="371">
      <c r="B371" s="53">
        <f>IFERROR(__xludf.DUMMYFUNCTION("""COMPUTED_VALUE"""),45917.0)</f>
        <v>45917</v>
      </c>
    </row>
    <row r="372">
      <c r="B372" s="53">
        <f>IFERROR(__xludf.DUMMYFUNCTION("""COMPUTED_VALUE"""),45917.0)</f>
        <v>45917</v>
      </c>
    </row>
    <row r="373">
      <c r="B373" s="53">
        <f>IFERROR(__xludf.DUMMYFUNCTION("""COMPUTED_VALUE"""),45918.0)</f>
        <v>45918</v>
      </c>
    </row>
    <row r="374">
      <c r="B374" s="53">
        <f>IFERROR(__xludf.DUMMYFUNCTION("""COMPUTED_VALUE"""),45918.0)</f>
        <v>45918</v>
      </c>
    </row>
    <row r="375">
      <c r="B375" s="53">
        <f>IFERROR(__xludf.DUMMYFUNCTION("""COMPUTED_VALUE"""),45918.0)</f>
        <v>45918</v>
      </c>
    </row>
    <row r="376">
      <c r="B376" s="53">
        <f>IFERROR(__xludf.DUMMYFUNCTION("""COMPUTED_VALUE"""),45918.0)</f>
        <v>45918</v>
      </c>
    </row>
    <row r="377">
      <c r="B377" s="53">
        <f>IFERROR(__xludf.DUMMYFUNCTION("""COMPUTED_VALUE"""),45919.0)</f>
        <v>45919</v>
      </c>
    </row>
    <row r="378">
      <c r="B378" s="53">
        <f>IFERROR(__xludf.DUMMYFUNCTION("""COMPUTED_VALUE"""),45919.0)</f>
        <v>45919</v>
      </c>
    </row>
    <row r="379">
      <c r="B379" s="53">
        <f>IFERROR(__xludf.DUMMYFUNCTION("""COMPUTED_VALUE"""),45919.0)</f>
        <v>45919</v>
      </c>
    </row>
    <row r="380">
      <c r="B380" s="53">
        <f>IFERROR(__xludf.DUMMYFUNCTION("""COMPUTED_VALUE"""),45919.0)</f>
        <v>45919</v>
      </c>
    </row>
    <row r="381">
      <c r="B381" s="53">
        <f>IFERROR(__xludf.DUMMYFUNCTION("""COMPUTED_VALUE"""),45920.0)</f>
        <v>45920</v>
      </c>
    </row>
    <row r="382">
      <c r="B382" s="53">
        <f>IFERROR(__xludf.DUMMYFUNCTION("""COMPUTED_VALUE"""),45920.0)</f>
        <v>45920</v>
      </c>
    </row>
    <row r="383">
      <c r="B383" s="53">
        <f>IFERROR(__xludf.DUMMYFUNCTION("""COMPUTED_VALUE"""),45920.0)</f>
        <v>45920</v>
      </c>
    </row>
    <row r="384">
      <c r="B384" s="53">
        <f>IFERROR(__xludf.DUMMYFUNCTION("""COMPUTED_VALUE"""),45920.0)</f>
        <v>45920</v>
      </c>
    </row>
    <row r="385">
      <c r="B385" s="53">
        <f>IFERROR(__xludf.DUMMYFUNCTION("""COMPUTED_VALUE"""),45921.0)</f>
        <v>45921</v>
      </c>
    </row>
    <row r="386">
      <c r="B386" s="53">
        <f>IFERROR(__xludf.DUMMYFUNCTION("""COMPUTED_VALUE"""),45921.0)</f>
        <v>45921</v>
      </c>
    </row>
    <row r="387">
      <c r="B387" s="53">
        <f>IFERROR(__xludf.DUMMYFUNCTION("""COMPUTED_VALUE"""),45921.0)</f>
        <v>45921</v>
      </c>
    </row>
    <row r="388">
      <c r="B388" s="53">
        <f>IFERROR(__xludf.DUMMYFUNCTION("""COMPUTED_VALUE"""),45921.0)</f>
        <v>45921</v>
      </c>
    </row>
    <row r="389">
      <c r="B389" s="53">
        <f>IFERROR(__xludf.DUMMYFUNCTION("""COMPUTED_VALUE"""),45923.0)</f>
        <v>45923</v>
      </c>
    </row>
    <row r="390">
      <c r="B390" s="53">
        <f>IFERROR(__xludf.DUMMYFUNCTION("""COMPUTED_VALUE"""),45923.0)</f>
        <v>45923</v>
      </c>
    </row>
    <row r="391">
      <c r="B391" s="53">
        <f>IFERROR(__xludf.DUMMYFUNCTION("""COMPUTED_VALUE"""),45923.0)</f>
        <v>45923</v>
      </c>
    </row>
    <row r="392">
      <c r="B392" s="53">
        <f>IFERROR(__xludf.DUMMYFUNCTION("""COMPUTED_VALUE"""),45923.0)</f>
        <v>45923</v>
      </c>
    </row>
    <row r="393">
      <c r="B393" s="53">
        <f>IFERROR(__xludf.DUMMYFUNCTION("""COMPUTED_VALUE"""),45924.0)</f>
        <v>45924</v>
      </c>
    </row>
    <row r="394">
      <c r="B394" s="53">
        <f>IFERROR(__xludf.DUMMYFUNCTION("""COMPUTED_VALUE"""),45924.0)</f>
        <v>45924</v>
      </c>
    </row>
    <row r="395">
      <c r="B395" s="53">
        <f>IFERROR(__xludf.DUMMYFUNCTION("""COMPUTED_VALUE"""),45924.0)</f>
        <v>45924</v>
      </c>
    </row>
    <row r="396">
      <c r="B396" s="53">
        <f>IFERROR(__xludf.DUMMYFUNCTION("""COMPUTED_VALUE"""),45924.0)</f>
        <v>45924</v>
      </c>
    </row>
    <row r="397">
      <c r="B397" s="53">
        <f>IFERROR(__xludf.DUMMYFUNCTION("""COMPUTED_VALUE"""),45925.0)</f>
        <v>45925</v>
      </c>
    </row>
    <row r="398">
      <c r="B398" s="53">
        <f>IFERROR(__xludf.DUMMYFUNCTION("""COMPUTED_VALUE"""),45925.0)</f>
        <v>45925</v>
      </c>
    </row>
    <row r="399">
      <c r="B399" s="53">
        <f>IFERROR(__xludf.DUMMYFUNCTION("""COMPUTED_VALUE"""),45925.0)</f>
        <v>45925</v>
      </c>
    </row>
    <row r="400">
      <c r="B400" s="53">
        <f>IFERROR(__xludf.DUMMYFUNCTION("""COMPUTED_VALUE"""),45925.0)</f>
        <v>45925</v>
      </c>
    </row>
    <row r="401">
      <c r="B401" s="53">
        <f>IFERROR(__xludf.DUMMYFUNCTION("""COMPUTED_VALUE"""),45926.0)</f>
        <v>45926</v>
      </c>
    </row>
    <row r="402">
      <c r="B402" s="53">
        <f>IFERROR(__xludf.DUMMYFUNCTION("""COMPUTED_VALUE"""),45926.0)</f>
        <v>45926</v>
      </c>
    </row>
    <row r="403">
      <c r="B403" s="53">
        <f>IFERROR(__xludf.DUMMYFUNCTION("""COMPUTED_VALUE"""),45926.0)</f>
        <v>45926</v>
      </c>
    </row>
    <row r="404">
      <c r="B404" s="53">
        <f>IFERROR(__xludf.DUMMYFUNCTION("""COMPUTED_VALUE"""),45926.0)</f>
        <v>45926</v>
      </c>
    </row>
    <row r="405">
      <c r="B405" s="53">
        <f>IFERROR(__xludf.DUMMYFUNCTION("""COMPUTED_VALUE"""),45927.0)</f>
        <v>45927</v>
      </c>
    </row>
    <row r="406">
      <c r="B406" s="53">
        <f>IFERROR(__xludf.DUMMYFUNCTION("""COMPUTED_VALUE"""),45927.0)</f>
        <v>45927</v>
      </c>
    </row>
    <row r="407">
      <c r="B407" s="53">
        <f>IFERROR(__xludf.DUMMYFUNCTION("""COMPUTED_VALUE"""),45927.0)</f>
        <v>45927</v>
      </c>
    </row>
    <row r="408">
      <c r="B408" s="53">
        <f>IFERROR(__xludf.DUMMYFUNCTION("""COMPUTED_VALUE"""),45927.0)</f>
        <v>45927</v>
      </c>
    </row>
    <row r="409">
      <c r="B409" s="53">
        <f>IFERROR(__xludf.DUMMYFUNCTION("""COMPUTED_VALUE"""),45928.0)</f>
        <v>45928</v>
      </c>
    </row>
    <row r="410">
      <c r="B410" s="53">
        <f>IFERROR(__xludf.DUMMYFUNCTION("""COMPUTED_VALUE"""),45928.0)</f>
        <v>45928</v>
      </c>
    </row>
    <row r="411">
      <c r="B411" s="53">
        <f>IFERROR(__xludf.DUMMYFUNCTION("""COMPUTED_VALUE"""),45928.0)</f>
        <v>45928</v>
      </c>
    </row>
    <row r="412">
      <c r="B412" s="53">
        <f>IFERROR(__xludf.DUMMYFUNCTION("""COMPUTED_VALUE"""),45928.0)</f>
        <v>45928</v>
      </c>
    </row>
    <row r="413">
      <c r="B413" s="53">
        <f>IFERROR(__xludf.DUMMYFUNCTION("""COMPUTED_VALUE"""),45930.0)</f>
        <v>45930</v>
      </c>
    </row>
    <row r="414">
      <c r="B414" s="53">
        <f>IFERROR(__xludf.DUMMYFUNCTION("""COMPUTED_VALUE"""),45930.0)</f>
        <v>45930</v>
      </c>
    </row>
    <row r="415">
      <c r="B415" s="53">
        <f>IFERROR(__xludf.DUMMYFUNCTION("""COMPUTED_VALUE"""),45930.0)</f>
        <v>45930</v>
      </c>
    </row>
    <row r="416">
      <c r="B416" s="53">
        <f>IFERROR(__xludf.DUMMYFUNCTION("""COMPUTED_VALUE"""),45930.0)</f>
        <v>45930</v>
      </c>
    </row>
    <row r="417">
      <c r="B417" s="53">
        <f>IFERROR(__xludf.DUMMYFUNCTION("""COMPUTED_VALUE"""),45931.0)</f>
        <v>45931</v>
      </c>
    </row>
    <row r="418">
      <c r="B418" s="53">
        <f>IFERROR(__xludf.DUMMYFUNCTION("""COMPUTED_VALUE"""),45931.0)</f>
        <v>45931</v>
      </c>
    </row>
    <row r="419">
      <c r="B419" s="53">
        <f>IFERROR(__xludf.DUMMYFUNCTION("""COMPUTED_VALUE"""),45931.0)</f>
        <v>45931</v>
      </c>
    </row>
    <row r="420">
      <c r="B420" s="53">
        <f>IFERROR(__xludf.DUMMYFUNCTION("""COMPUTED_VALUE"""),45931.0)</f>
        <v>45931</v>
      </c>
    </row>
    <row r="421">
      <c r="B421" s="53">
        <f>IFERROR(__xludf.DUMMYFUNCTION("""COMPUTED_VALUE"""),45932.0)</f>
        <v>45932</v>
      </c>
    </row>
    <row r="422">
      <c r="B422" s="53">
        <f>IFERROR(__xludf.DUMMYFUNCTION("""COMPUTED_VALUE"""),45932.0)</f>
        <v>45932</v>
      </c>
    </row>
    <row r="423">
      <c r="B423" s="53">
        <f>IFERROR(__xludf.DUMMYFUNCTION("""COMPUTED_VALUE"""),45932.0)</f>
        <v>45932</v>
      </c>
    </row>
    <row r="424">
      <c r="B424" s="53">
        <f>IFERROR(__xludf.DUMMYFUNCTION("""COMPUTED_VALUE"""),45932.0)</f>
        <v>45932</v>
      </c>
    </row>
    <row r="425">
      <c r="B425" s="53">
        <f>IFERROR(__xludf.DUMMYFUNCTION("""COMPUTED_VALUE"""),45933.0)</f>
        <v>45933</v>
      </c>
    </row>
    <row r="426">
      <c r="B426" s="53">
        <f>IFERROR(__xludf.DUMMYFUNCTION("""COMPUTED_VALUE"""),45933.0)</f>
        <v>45933</v>
      </c>
    </row>
    <row r="427">
      <c r="B427" s="53">
        <f>IFERROR(__xludf.DUMMYFUNCTION("""COMPUTED_VALUE"""),45933.0)</f>
        <v>45933</v>
      </c>
    </row>
    <row r="428">
      <c r="B428" s="53">
        <f>IFERROR(__xludf.DUMMYFUNCTION("""COMPUTED_VALUE"""),45933.0)</f>
        <v>45933</v>
      </c>
    </row>
    <row r="429">
      <c r="B429" s="53">
        <f>IFERROR(__xludf.DUMMYFUNCTION("""COMPUTED_VALUE"""),45934.0)</f>
        <v>45934</v>
      </c>
    </row>
    <row r="430">
      <c r="B430" s="53">
        <f>IFERROR(__xludf.DUMMYFUNCTION("""COMPUTED_VALUE"""),45934.0)</f>
        <v>45934</v>
      </c>
    </row>
    <row r="431">
      <c r="B431" s="53">
        <f>IFERROR(__xludf.DUMMYFUNCTION("""COMPUTED_VALUE"""),45934.0)</f>
        <v>45934</v>
      </c>
    </row>
    <row r="432">
      <c r="B432" s="53">
        <f>IFERROR(__xludf.DUMMYFUNCTION("""COMPUTED_VALUE"""),45934.0)</f>
        <v>45934</v>
      </c>
    </row>
    <row r="433">
      <c r="B433" s="53">
        <f>IFERROR(__xludf.DUMMYFUNCTION("""COMPUTED_VALUE"""),45935.0)</f>
        <v>45935</v>
      </c>
    </row>
    <row r="434">
      <c r="B434" s="53">
        <f>IFERROR(__xludf.DUMMYFUNCTION("""COMPUTED_VALUE"""),45935.0)</f>
        <v>45935</v>
      </c>
    </row>
    <row r="435">
      <c r="B435" s="53">
        <f>IFERROR(__xludf.DUMMYFUNCTION("""COMPUTED_VALUE"""),45935.0)</f>
        <v>45935</v>
      </c>
    </row>
    <row r="436">
      <c r="B436" s="53">
        <f>IFERROR(__xludf.DUMMYFUNCTION("""COMPUTED_VALUE"""),45935.0)</f>
        <v>45935</v>
      </c>
    </row>
    <row r="437">
      <c r="B437" s="53">
        <f>IFERROR(__xludf.DUMMYFUNCTION("""COMPUTED_VALUE"""),45937.0)</f>
        <v>45937</v>
      </c>
    </row>
    <row r="438">
      <c r="B438" s="53">
        <f>IFERROR(__xludf.DUMMYFUNCTION("""COMPUTED_VALUE"""),45937.0)</f>
        <v>45937</v>
      </c>
    </row>
    <row r="439">
      <c r="B439" s="53">
        <f>IFERROR(__xludf.DUMMYFUNCTION("""COMPUTED_VALUE"""),45937.0)</f>
        <v>45937</v>
      </c>
    </row>
    <row r="440">
      <c r="B440" s="53">
        <f>IFERROR(__xludf.DUMMYFUNCTION("""COMPUTED_VALUE"""),45937.0)</f>
        <v>45937</v>
      </c>
    </row>
    <row r="441">
      <c r="B441" s="53">
        <f>IFERROR(__xludf.DUMMYFUNCTION("""COMPUTED_VALUE"""),45938.0)</f>
        <v>45938</v>
      </c>
    </row>
    <row r="442">
      <c r="B442" s="53">
        <f>IFERROR(__xludf.DUMMYFUNCTION("""COMPUTED_VALUE"""),45938.0)</f>
        <v>45938</v>
      </c>
    </row>
    <row r="443">
      <c r="B443" s="53">
        <f>IFERROR(__xludf.DUMMYFUNCTION("""COMPUTED_VALUE"""),45938.0)</f>
        <v>45938</v>
      </c>
    </row>
    <row r="444">
      <c r="B444" s="53">
        <f>IFERROR(__xludf.DUMMYFUNCTION("""COMPUTED_VALUE"""),45938.0)</f>
        <v>45938</v>
      </c>
    </row>
    <row r="445">
      <c r="B445" s="53">
        <f>IFERROR(__xludf.DUMMYFUNCTION("""COMPUTED_VALUE"""),45939.0)</f>
        <v>45939</v>
      </c>
    </row>
    <row r="446">
      <c r="B446" s="53">
        <f>IFERROR(__xludf.DUMMYFUNCTION("""COMPUTED_VALUE"""),45939.0)</f>
        <v>45939</v>
      </c>
    </row>
    <row r="447">
      <c r="B447" s="53">
        <f>IFERROR(__xludf.DUMMYFUNCTION("""COMPUTED_VALUE"""),45939.0)</f>
        <v>45939</v>
      </c>
    </row>
    <row r="448">
      <c r="B448" s="53">
        <f>IFERROR(__xludf.DUMMYFUNCTION("""COMPUTED_VALUE"""),45939.0)</f>
        <v>45939</v>
      </c>
    </row>
    <row r="449">
      <c r="B449" s="53">
        <f>IFERROR(__xludf.DUMMYFUNCTION("""COMPUTED_VALUE"""),45940.0)</f>
        <v>45940</v>
      </c>
    </row>
    <row r="450">
      <c r="B450" s="53">
        <f>IFERROR(__xludf.DUMMYFUNCTION("""COMPUTED_VALUE"""),45940.0)</f>
        <v>45940</v>
      </c>
    </row>
    <row r="451">
      <c r="B451" s="53">
        <f>IFERROR(__xludf.DUMMYFUNCTION("""COMPUTED_VALUE"""),45940.0)</f>
        <v>45940</v>
      </c>
    </row>
    <row r="452">
      <c r="B452" s="53">
        <f>IFERROR(__xludf.DUMMYFUNCTION("""COMPUTED_VALUE"""),45940.0)</f>
        <v>45940</v>
      </c>
    </row>
    <row r="453">
      <c r="B453" s="53">
        <f>IFERROR(__xludf.DUMMYFUNCTION("""COMPUTED_VALUE"""),45941.0)</f>
        <v>45941</v>
      </c>
    </row>
    <row r="454">
      <c r="B454" s="53">
        <f>IFERROR(__xludf.DUMMYFUNCTION("""COMPUTED_VALUE"""),45941.0)</f>
        <v>45941</v>
      </c>
    </row>
    <row r="455">
      <c r="B455" s="53">
        <f>IFERROR(__xludf.DUMMYFUNCTION("""COMPUTED_VALUE"""),45941.0)</f>
        <v>45941</v>
      </c>
    </row>
    <row r="456">
      <c r="B456" s="53">
        <f>IFERROR(__xludf.DUMMYFUNCTION("""COMPUTED_VALUE"""),45941.0)</f>
        <v>45941</v>
      </c>
    </row>
    <row r="457">
      <c r="B457" s="53">
        <f>IFERROR(__xludf.DUMMYFUNCTION("""COMPUTED_VALUE"""),45942.0)</f>
        <v>45942</v>
      </c>
    </row>
    <row r="458">
      <c r="B458" s="53">
        <f>IFERROR(__xludf.DUMMYFUNCTION("""COMPUTED_VALUE"""),45942.0)</f>
        <v>45942</v>
      </c>
    </row>
    <row r="459">
      <c r="B459" s="53">
        <f>IFERROR(__xludf.DUMMYFUNCTION("""COMPUTED_VALUE"""),45942.0)</f>
        <v>45942</v>
      </c>
    </row>
    <row r="460">
      <c r="B460" s="53">
        <f>IFERROR(__xludf.DUMMYFUNCTION("""COMPUTED_VALUE"""),45942.0)</f>
        <v>45942</v>
      </c>
    </row>
    <row r="461">
      <c r="B461" s="53">
        <f>IFERROR(__xludf.DUMMYFUNCTION("""COMPUTED_VALUE"""),45944.0)</f>
        <v>45944</v>
      </c>
    </row>
    <row r="462">
      <c r="B462" s="53">
        <f>IFERROR(__xludf.DUMMYFUNCTION("""COMPUTED_VALUE"""),45944.0)</f>
        <v>45944</v>
      </c>
    </row>
    <row r="463">
      <c r="B463" s="53">
        <f>IFERROR(__xludf.DUMMYFUNCTION("""COMPUTED_VALUE"""),45944.0)</f>
        <v>45944</v>
      </c>
    </row>
    <row r="464">
      <c r="B464" s="53">
        <f>IFERROR(__xludf.DUMMYFUNCTION("""COMPUTED_VALUE"""),45944.0)</f>
        <v>45944</v>
      </c>
    </row>
    <row r="465">
      <c r="B465" s="53">
        <f>IFERROR(__xludf.DUMMYFUNCTION("""COMPUTED_VALUE"""),45945.0)</f>
        <v>45945</v>
      </c>
    </row>
    <row r="466">
      <c r="B466" s="53">
        <f>IFERROR(__xludf.DUMMYFUNCTION("""COMPUTED_VALUE"""),45945.0)</f>
        <v>45945</v>
      </c>
    </row>
    <row r="467">
      <c r="B467" s="53">
        <f>IFERROR(__xludf.DUMMYFUNCTION("""COMPUTED_VALUE"""),45945.0)</f>
        <v>45945</v>
      </c>
    </row>
    <row r="468">
      <c r="B468" s="53">
        <f>IFERROR(__xludf.DUMMYFUNCTION("""COMPUTED_VALUE"""),45945.0)</f>
        <v>45945</v>
      </c>
    </row>
    <row r="469">
      <c r="B469" s="53">
        <f>IFERROR(__xludf.DUMMYFUNCTION("""COMPUTED_VALUE"""),45946.0)</f>
        <v>45946</v>
      </c>
    </row>
    <row r="470">
      <c r="B470" s="53">
        <f>IFERROR(__xludf.DUMMYFUNCTION("""COMPUTED_VALUE"""),45946.0)</f>
        <v>45946</v>
      </c>
    </row>
    <row r="471">
      <c r="B471" s="53">
        <f>IFERROR(__xludf.DUMMYFUNCTION("""COMPUTED_VALUE"""),45946.0)</f>
        <v>45946</v>
      </c>
    </row>
    <row r="472">
      <c r="B472" s="53">
        <f>IFERROR(__xludf.DUMMYFUNCTION("""COMPUTED_VALUE"""),45946.0)</f>
        <v>45946</v>
      </c>
    </row>
    <row r="473">
      <c r="B473" s="53">
        <f>IFERROR(__xludf.DUMMYFUNCTION("""COMPUTED_VALUE"""),45947.0)</f>
        <v>45947</v>
      </c>
    </row>
    <row r="474">
      <c r="B474" s="53">
        <f>IFERROR(__xludf.DUMMYFUNCTION("""COMPUTED_VALUE"""),45947.0)</f>
        <v>45947</v>
      </c>
    </row>
    <row r="475">
      <c r="B475" s="53">
        <f>IFERROR(__xludf.DUMMYFUNCTION("""COMPUTED_VALUE"""),45947.0)</f>
        <v>45947</v>
      </c>
    </row>
    <row r="476">
      <c r="B476" s="53">
        <f>IFERROR(__xludf.DUMMYFUNCTION("""COMPUTED_VALUE"""),45947.0)</f>
        <v>45947</v>
      </c>
    </row>
    <row r="477">
      <c r="B477" s="53">
        <f>IFERROR(__xludf.DUMMYFUNCTION("""COMPUTED_VALUE"""),45948.0)</f>
        <v>45948</v>
      </c>
    </row>
    <row r="478">
      <c r="B478" s="53">
        <f>IFERROR(__xludf.DUMMYFUNCTION("""COMPUTED_VALUE"""),45948.0)</f>
        <v>45948</v>
      </c>
    </row>
    <row r="479">
      <c r="B479" s="53">
        <f>IFERROR(__xludf.DUMMYFUNCTION("""COMPUTED_VALUE"""),45948.0)</f>
        <v>45948</v>
      </c>
    </row>
    <row r="480">
      <c r="B480" s="53">
        <f>IFERROR(__xludf.DUMMYFUNCTION("""COMPUTED_VALUE"""),45948.0)</f>
        <v>45948</v>
      </c>
    </row>
    <row r="481">
      <c r="B481" s="53">
        <f>IFERROR(__xludf.DUMMYFUNCTION("""COMPUTED_VALUE"""),45949.0)</f>
        <v>45949</v>
      </c>
    </row>
    <row r="482">
      <c r="B482" s="53">
        <f>IFERROR(__xludf.DUMMYFUNCTION("""COMPUTED_VALUE"""),45949.0)</f>
        <v>45949</v>
      </c>
    </row>
    <row r="483">
      <c r="B483" s="53">
        <f>IFERROR(__xludf.DUMMYFUNCTION("""COMPUTED_VALUE"""),45949.0)</f>
        <v>45949</v>
      </c>
    </row>
    <row r="484">
      <c r="B484" s="53">
        <f>IFERROR(__xludf.DUMMYFUNCTION("""COMPUTED_VALUE"""),45949.0)</f>
        <v>45949</v>
      </c>
    </row>
    <row r="485">
      <c r="B485" s="53">
        <f>IFERROR(__xludf.DUMMYFUNCTION("""COMPUTED_VALUE"""),45951.0)</f>
        <v>45951</v>
      </c>
    </row>
    <row r="486">
      <c r="B486" s="53">
        <f>IFERROR(__xludf.DUMMYFUNCTION("""COMPUTED_VALUE"""),45951.0)</f>
        <v>45951</v>
      </c>
    </row>
    <row r="487">
      <c r="B487" s="53">
        <f>IFERROR(__xludf.DUMMYFUNCTION("""COMPUTED_VALUE"""),45951.0)</f>
        <v>45951</v>
      </c>
    </row>
    <row r="488">
      <c r="B488" s="53">
        <f>IFERROR(__xludf.DUMMYFUNCTION("""COMPUTED_VALUE"""),45951.0)</f>
        <v>45951</v>
      </c>
    </row>
    <row r="489">
      <c r="B489" s="53">
        <f>IFERROR(__xludf.DUMMYFUNCTION("""COMPUTED_VALUE"""),45952.0)</f>
        <v>45952</v>
      </c>
    </row>
    <row r="490">
      <c r="B490" s="53">
        <f>IFERROR(__xludf.DUMMYFUNCTION("""COMPUTED_VALUE"""),45952.0)</f>
        <v>45952</v>
      </c>
    </row>
    <row r="491">
      <c r="B491" s="53">
        <f>IFERROR(__xludf.DUMMYFUNCTION("""COMPUTED_VALUE"""),45952.0)</f>
        <v>45952</v>
      </c>
    </row>
    <row r="492">
      <c r="B492" s="53">
        <f>IFERROR(__xludf.DUMMYFUNCTION("""COMPUTED_VALUE"""),45952.0)</f>
        <v>45952</v>
      </c>
    </row>
    <row r="493">
      <c r="B493" s="53">
        <f>IFERROR(__xludf.DUMMYFUNCTION("""COMPUTED_VALUE"""),45953.0)</f>
        <v>45953</v>
      </c>
    </row>
    <row r="494">
      <c r="B494" s="53">
        <f>IFERROR(__xludf.DUMMYFUNCTION("""COMPUTED_VALUE"""),45953.0)</f>
        <v>45953</v>
      </c>
    </row>
    <row r="495">
      <c r="B495" s="53">
        <f>IFERROR(__xludf.DUMMYFUNCTION("""COMPUTED_VALUE"""),45953.0)</f>
        <v>45953</v>
      </c>
    </row>
    <row r="496">
      <c r="B496" s="53">
        <f>IFERROR(__xludf.DUMMYFUNCTION("""COMPUTED_VALUE"""),45953.0)</f>
        <v>45953</v>
      </c>
    </row>
    <row r="497">
      <c r="B497" s="53">
        <f>IFERROR(__xludf.DUMMYFUNCTION("""COMPUTED_VALUE"""),45954.0)</f>
        <v>45954</v>
      </c>
    </row>
    <row r="498">
      <c r="B498" s="53">
        <f>IFERROR(__xludf.DUMMYFUNCTION("""COMPUTED_VALUE"""),45954.0)</f>
        <v>45954</v>
      </c>
    </row>
    <row r="499">
      <c r="B499" s="53">
        <f>IFERROR(__xludf.DUMMYFUNCTION("""COMPUTED_VALUE"""),45954.0)</f>
        <v>45954</v>
      </c>
    </row>
    <row r="500">
      <c r="B500" s="53">
        <f>IFERROR(__xludf.DUMMYFUNCTION("""COMPUTED_VALUE"""),45954.0)</f>
        <v>45954</v>
      </c>
    </row>
    <row r="501">
      <c r="B501" s="53">
        <f>IFERROR(__xludf.DUMMYFUNCTION("""COMPUTED_VALUE"""),45955.0)</f>
        <v>45955</v>
      </c>
    </row>
    <row r="502">
      <c r="B502" s="53">
        <f>IFERROR(__xludf.DUMMYFUNCTION("""COMPUTED_VALUE"""),45955.0)</f>
        <v>45955</v>
      </c>
    </row>
    <row r="503">
      <c r="B503" s="53">
        <f>IFERROR(__xludf.DUMMYFUNCTION("""COMPUTED_VALUE"""),45955.0)</f>
        <v>45955</v>
      </c>
    </row>
    <row r="504">
      <c r="B504" s="53">
        <f>IFERROR(__xludf.DUMMYFUNCTION("""COMPUTED_VALUE"""),45955.0)</f>
        <v>45955</v>
      </c>
    </row>
    <row r="505">
      <c r="B505" s="53">
        <f>IFERROR(__xludf.DUMMYFUNCTION("""COMPUTED_VALUE"""),45956.0)</f>
        <v>45956</v>
      </c>
    </row>
    <row r="506">
      <c r="B506" s="53">
        <f>IFERROR(__xludf.DUMMYFUNCTION("""COMPUTED_VALUE"""),45956.0)</f>
        <v>45956</v>
      </c>
    </row>
    <row r="507">
      <c r="B507" s="53">
        <f>IFERROR(__xludf.DUMMYFUNCTION("""COMPUTED_VALUE"""),45956.0)</f>
        <v>45956</v>
      </c>
    </row>
    <row r="508">
      <c r="B508" s="53">
        <f>IFERROR(__xludf.DUMMYFUNCTION("""COMPUTED_VALUE"""),45956.0)</f>
        <v>45956</v>
      </c>
    </row>
    <row r="509">
      <c r="B509" s="53">
        <f>IFERROR(__xludf.DUMMYFUNCTION("""COMPUTED_VALUE"""),45958.0)</f>
        <v>45958</v>
      </c>
    </row>
    <row r="510">
      <c r="B510" s="53">
        <f>IFERROR(__xludf.DUMMYFUNCTION("""COMPUTED_VALUE"""),45958.0)</f>
        <v>45958</v>
      </c>
    </row>
    <row r="511">
      <c r="B511" s="53">
        <f>IFERROR(__xludf.DUMMYFUNCTION("""COMPUTED_VALUE"""),45958.0)</f>
        <v>45958</v>
      </c>
    </row>
    <row r="512">
      <c r="B512" s="53">
        <f>IFERROR(__xludf.DUMMYFUNCTION("""COMPUTED_VALUE"""),45958.0)</f>
        <v>45958</v>
      </c>
    </row>
    <row r="513">
      <c r="B513" s="53">
        <f>IFERROR(__xludf.DUMMYFUNCTION("""COMPUTED_VALUE"""),45959.0)</f>
        <v>45959</v>
      </c>
    </row>
    <row r="514">
      <c r="B514" s="53">
        <f>IFERROR(__xludf.DUMMYFUNCTION("""COMPUTED_VALUE"""),45959.0)</f>
        <v>45959</v>
      </c>
    </row>
    <row r="515">
      <c r="B515" s="53">
        <f>IFERROR(__xludf.DUMMYFUNCTION("""COMPUTED_VALUE"""),45959.0)</f>
        <v>45959</v>
      </c>
    </row>
    <row r="516">
      <c r="B516" s="53">
        <f>IFERROR(__xludf.DUMMYFUNCTION("""COMPUTED_VALUE"""),45959.0)</f>
        <v>45959</v>
      </c>
    </row>
    <row r="517">
      <c r="B517" s="53">
        <f>IFERROR(__xludf.DUMMYFUNCTION("""COMPUTED_VALUE"""),45960.0)</f>
        <v>45960</v>
      </c>
    </row>
    <row r="518">
      <c r="B518" s="53">
        <f>IFERROR(__xludf.DUMMYFUNCTION("""COMPUTED_VALUE"""),45960.0)</f>
        <v>45960</v>
      </c>
    </row>
    <row r="519">
      <c r="B519" s="53">
        <f>IFERROR(__xludf.DUMMYFUNCTION("""COMPUTED_VALUE"""),45960.0)</f>
        <v>45960</v>
      </c>
    </row>
    <row r="520">
      <c r="B520" s="53">
        <f>IFERROR(__xludf.DUMMYFUNCTION("""COMPUTED_VALUE"""),45960.0)</f>
        <v>45960</v>
      </c>
    </row>
    <row r="521">
      <c r="B521" s="53">
        <f>IFERROR(__xludf.DUMMYFUNCTION("""COMPUTED_VALUE"""),45961.0)</f>
        <v>45961</v>
      </c>
    </row>
    <row r="522">
      <c r="B522" s="53">
        <f>IFERROR(__xludf.DUMMYFUNCTION("""COMPUTED_VALUE"""),45961.0)</f>
        <v>45961</v>
      </c>
    </row>
    <row r="523">
      <c r="B523" s="53">
        <f>IFERROR(__xludf.DUMMYFUNCTION("""COMPUTED_VALUE"""),45961.0)</f>
        <v>45961</v>
      </c>
    </row>
    <row r="524">
      <c r="B524" s="53">
        <f>IFERROR(__xludf.DUMMYFUNCTION("""COMPUTED_VALUE"""),45961.0)</f>
        <v>45961</v>
      </c>
    </row>
    <row r="525">
      <c r="B525" s="53">
        <f>IFERROR(__xludf.DUMMYFUNCTION("""COMPUTED_VALUE"""),45962.0)</f>
        <v>45962</v>
      </c>
    </row>
    <row r="526">
      <c r="B526" s="53">
        <f>IFERROR(__xludf.DUMMYFUNCTION("""COMPUTED_VALUE"""),45962.0)</f>
        <v>45962</v>
      </c>
    </row>
    <row r="527">
      <c r="B527" s="53">
        <f>IFERROR(__xludf.DUMMYFUNCTION("""COMPUTED_VALUE"""),45962.0)</f>
        <v>45962</v>
      </c>
    </row>
    <row r="528">
      <c r="B528" s="53">
        <f>IFERROR(__xludf.DUMMYFUNCTION("""COMPUTED_VALUE"""),45962.0)</f>
        <v>45962</v>
      </c>
    </row>
    <row r="529">
      <c r="B529" s="53">
        <f>IFERROR(__xludf.DUMMYFUNCTION("""COMPUTED_VALUE"""),45963.0)</f>
        <v>45963</v>
      </c>
    </row>
    <row r="530">
      <c r="B530" s="53">
        <f>IFERROR(__xludf.DUMMYFUNCTION("""COMPUTED_VALUE"""),45963.0)</f>
        <v>45963</v>
      </c>
    </row>
    <row r="531">
      <c r="B531" s="53">
        <f>IFERROR(__xludf.DUMMYFUNCTION("""COMPUTED_VALUE"""),45963.0)</f>
        <v>45963</v>
      </c>
    </row>
    <row r="532">
      <c r="B532" s="53">
        <f>IFERROR(__xludf.DUMMYFUNCTION("""COMPUTED_VALUE"""),45963.0)</f>
        <v>45963</v>
      </c>
    </row>
    <row r="533">
      <c r="B533" s="53">
        <f>IFERROR(__xludf.DUMMYFUNCTION("""COMPUTED_VALUE"""),45965.0)</f>
        <v>45965</v>
      </c>
    </row>
    <row r="534">
      <c r="B534" s="53">
        <f>IFERROR(__xludf.DUMMYFUNCTION("""COMPUTED_VALUE"""),45965.0)</f>
        <v>45965</v>
      </c>
    </row>
    <row r="535">
      <c r="B535" s="53">
        <f>IFERROR(__xludf.DUMMYFUNCTION("""COMPUTED_VALUE"""),45965.0)</f>
        <v>45965</v>
      </c>
    </row>
    <row r="536">
      <c r="B536" s="53">
        <f>IFERROR(__xludf.DUMMYFUNCTION("""COMPUTED_VALUE"""),45965.0)</f>
        <v>45965</v>
      </c>
    </row>
    <row r="537">
      <c r="B537" s="53">
        <f>IFERROR(__xludf.DUMMYFUNCTION("""COMPUTED_VALUE"""),45966.0)</f>
        <v>45966</v>
      </c>
    </row>
    <row r="538">
      <c r="B538" s="53">
        <f>IFERROR(__xludf.DUMMYFUNCTION("""COMPUTED_VALUE"""),45966.0)</f>
        <v>45966</v>
      </c>
    </row>
    <row r="539">
      <c r="B539" s="53">
        <f>IFERROR(__xludf.DUMMYFUNCTION("""COMPUTED_VALUE"""),45966.0)</f>
        <v>45966</v>
      </c>
    </row>
    <row r="540">
      <c r="B540" s="53">
        <f>IFERROR(__xludf.DUMMYFUNCTION("""COMPUTED_VALUE"""),45966.0)</f>
        <v>45966</v>
      </c>
    </row>
    <row r="541">
      <c r="B541" s="53">
        <f>IFERROR(__xludf.DUMMYFUNCTION("""COMPUTED_VALUE"""),45967.0)</f>
        <v>45967</v>
      </c>
    </row>
    <row r="542">
      <c r="B542" s="53">
        <f>IFERROR(__xludf.DUMMYFUNCTION("""COMPUTED_VALUE"""),45967.0)</f>
        <v>45967</v>
      </c>
    </row>
    <row r="543">
      <c r="B543" s="53">
        <f>IFERROR(__xludf.DUMMYFUNCTION("""COMPUTED_VALUE"""),45967.0)</f>
        <v>45967</v>
      </c>
    </row>
    <row r="544">
      <c r="B544" s="53">
        <f>IFERROR(__xludf.DUMMYFUNCTION("""COMPUTED_VALUE"""),45967.0)</f>
        <v>45967</v>
      </c>
    </row>
    <row r="545">
      <c r="B545" s="53">
        <f>IFERROR(__xludf.DUMMYFUNCTION("""COMPUTED_VALUE"""),45968.0)</f>
        <v>45968</v>
      </c>
    </row>
    <row r="546">
      <c r="B546" s="53">
        <f>IFERROR(__xludf.DUMMYFUNCTION("""COMPUTED_VALUE"""),45968.0)</f>
        <v>45968</v>
      </c>
    </row>
    <row r="547">
      <c r="B547" s="53">
        <f>IFERROR(__xludf.DUMMYFUNCTION("""COMPUTED_VALUE"""),45968.0)</f>
        <v>45968</v>
      </c>
    </row>
    <row r="548">
      <c r="B548" s="53">
        <f>IFERROR(__xludf.DUMMYFUNCTION("""COMPUTED_VALUE"""),45968.0)</f>
        <v>45968</v>
      </c>
    </row>
    <row r="549">
      <c r="B549" s="53">
        <f>IFERROR(__xludf.DUMMYFUNCTION("""COMPUTED_VALUE"""),45969.0)</f>
        <v>45969</v>
      </c>
    </row>
    <row r="550">
      <c r="B550" s="53">
        <f>IFERROR(__xludf.DUMMYFUNCTION("""COMPUTED_VALUE"""),45969.0)</f>
        <v>45969</v>
      </c>
    </row>
    <row r="551">
      <c r="B551" s="53">
        <f>IFERROR(__xludf.DUMMYFUNCTION("""COMPUTED_VALUE"""),45969.0)</f>
        <v>45969</v>
      </c>
    </row>
    <row r="552">
      <c r="B552" s="53">
        <f>IFERROR(__xludf.DUMMYFUNCTION("""COMPUTED_VALUE"""),45969.0)</f>
        <v>45969</v>
      </c>
    </row>
    <row r="553">
      <c r="B553" s="53">
        <f>IFERROR(__xludf.DUMMYFUNCTION("""COMPUTED_VALUE"""),45970.0)</f>
        <v>45970</v>
      </c>
    </row>
    <row r="554">
      <c r="B554" s="53">
        <f>IFERROR(__xludf.DUMMYFUNCTION("""COMPUTED_VALUE"""),45970.0)</f>
        <v>45970</v>
      </c>
    </row>
    <row r="555">
      <c r="B555" s="53">
        <f>IFERROR(__xludf.DUMMYFUNCTION("""COMPUTED_VALUE"""),45970.0)</f>
        <v>45970</v>
      </c>
    </row>
    <row r="556">
      <c r="B556" s="53">
        <f>IFERROR(__xludf.DUMMYFUNCTION("""COMPUTED_VALUE"""),45970.0)</f>
        <v>45970</v>
      </c>
    </row>
    <row r="557">
      <c r="B557" s="53">
        <f>IFERROR(__xludf.DUMMYFUNCTION("""COMPUTED_VALUE"""),45972.0)</f>
        <v>45972</v>
      </c>
    </row>
    <row r="558">
      <c r="B558" s="53">
        <f>IFERROR(__xludf.DUMMYFUNCTION("""COMPUTED_VALUE"""),45972.0)</f>
        <v>45972</v>
      </c>
    </row>
    <row r="559">
      <c r="B559" s="53">
        <f>IFERROR(__xludf.DUMMYFUNCTION("""COMPUTED_VALUE"""),45972.0)</f>
        <v>45972</v>
      </c>
    </row>
    <row r="560">
      <c r="B560" s="53">
        <f>IFERROR(__xludf.DUMMYFUNCTION("""COMPUTED_VALUE"""),45972.0)</f>
        <v>45972</v>
      </c>
    </row>
    <row r="561">
      <c r="B561" s="53">
        <f>IFERROR(__xludf.DUMMYFUNCTION("""COMPUTED_VALUE"""),45973.0)</f>
        <v>45973</v>
      </c>
    </row>
    <row r="562">
      <c r="B562" s="53">
        <f>IFERROR(__xludf.DUMMYFUNCTION("""COMPUTED_VALUE"""),45973.0)</f>
        <v>45973</v>
      </c>
    </row>
    <row r="563">
      <c r="B563" s="53">
        <f>IFERROR(__xludf.DUMMYFUNCTION("""COMPUTED_VALUE"""),45973.0)</f>
        <v>45973</v>
      </c>
    </row>
    <row r="564">
      <c r="B564" s="53">
        <f>IFERROR(__xludf.DUMMYFUNCTION("""COMPUTED_VALUE"""),45973.0)</f>
        <v>45973</v>
      </c>
    </row>
    <row r="565">
      <c r="B565" s="53">
        <f>IFERROR(__xludf.DUMMYFUNCTION("""COMPUTED_VALUE"""),45974.0)</f>
        <v>45974</v>
      </c>
    </row>
    <row r="566">
      <c r="B566" s="53">
        <f>IFERROR(__xludf.DUMMYFUNCTION("""COMPUTED_VALUE"""),45974.0)</f>
        <v>45974</v>
      </c>
    </row>
    <row r="567">
      <c r="B567" s="53">
        <f>IFERROR(__xludf.DUMMYFUNCTION("""COMPUTED_VALUE"""),45974.0)</f>
        <v>45974</v>
      </c>
    </row>
    <row r="568">
      <c r="B568" s="53">
        <f>IFERROR(__xludf.DUMMYFUNCTION("""COMPUTED_VALUE"""),45974.0)</f>
        <v>45974</v>
      </c>
    </row>
    <row r="569">
      <c r="B569" s="53">
        <f>IFERROR(__xludf.DUMMYFUNCTION("""COMPUTED_VALUE"""),45975.0)</f>
        <v>45975</v>
      </c>
    </row>
    <row r="570">
      <c r="B570" s="53">
        <f>IFERROR(__xludf.DUMMYFUNCTION("""COMPUTED_VALUE"""),45975.0)</f>
        <v>45975</v>
      </c>
    </row>
    <row r="571">
      <c r="B571" s="53">
        <f>IFERROR(__xludf.DUMMYFUNCTION("""COMPUTED_VALUE"""),45975.0)</f>
        <v>45975</v>
      </c>
    </row>
    <row r="572">
      <c r="B572" s="53">
        <f>IFERROR(__xludf.DUMMYFUNCTION("""COMPUTED_VALUE"""),45975.0)</f>
        <v>45975</v>
      </c>
    </row>
    <row r="573">
      <c r="B573" s="53">
        <f>IFERROR(__xludf.DUMMYFUNCTION("""COMPUTED_VALUE"""),45976.0)</f>
        <v>45976</v>
      </c>
    </row>
    <row r="574">
      <c r="B574" s="53">
        <f>IFERROR(__xludf.DUMMYFUNCTION("""COMPUTED_VALUE"""),45976.0)</f>
        <v>45976</v>
      </c>
    </row>
    <row r="575">
      <c r="B575" s="53">
        <f>IFERROR(__xludf.DUMMYFUNCTION("""COMPUTED_VALUE"""),45976.0)</f>
        <v>45976</v>
      </c>
    </row>
    <row r="576">
      <c r="B576" s="53">
        <f>IFERROR(__xludf.DUMMYFUNCTION("""COMPUTED_VALUE"""),45976.0)</f>
        <v>45976</v>
      </c>
    </row>
    <row r="577">
      <c r="B577" s="53">
        <f>IFERROR(__xludf.DUMMYFUNCTION("""COMPUTED_VALUE"""),45977.0)</f>
        <v>45977</v>
      </c>
    </row>
    <row r="578">
      <c r="B578" s="53">
        <f>IFERROR(__xludf.DUMMYFUNCTION("""COMPUTED_VALUE"""),45977.0)</f>
        <v>45977</v>
      </c>
    </row>
    <row r="579">
      <c r="B579" s="53">
        <f>IFERROR(__xludf.DUMMYFUNCTION("""COMPUTED_VALUE"""),45977.0)</f>
        <v>45977</v>
      </c>
    </row>
    <row r="580">
      <c r="B580" s="53">
        <f>IFERROR(__xludf.DUMMYFUNCTION("""COMPUTED_VALUE"""),45977.0)</f>
        <v>45977</v>
      </c>
    </row>
    <row r="581">
      <c r="B581" s="53">
        <f>IFERROR(__xludf.DUMMYFUNCTION("""COMPUTED_VALUE"""),45979.0)</f>
        <v>45979</v>
      </c>
    </row>
    <row r="582">
      <c r="B582" s="53">
        <f>IFERROR(__xludf.DUMMYFUNCTION("""COMPUTED_VALUE"""),45979.0)</f>
        <v>45979</v>
      </c>
    </row>
    <row r="583">
      <c r="B583" s="53">
        <f>IFERROR(__xludf.DUMMYFUNCTION("""COMPUTED_VALUE"""),45979.0)</f>
        <v>45979</v>
      </c>
    </row>
    <row r="584">
      <c r="B584" s="53">
        <f>IFERROR(__xludf.DUMMYFUNCTION("""COMPUTED_VALUE"""),45979.0)</f>
        <v>45979</v>
      </c>
    </row>
    <row r="585">
      <c r="B585" s="53">
        <f>IFERROR(__xludf.DUMMYFUNCTION("""COMPUTED_VALUE"""),45980.0)</f>
        <v>45980</v>
      </c>
    </row>
    <row r="586">
      <c r="B586" s="53">
        <f>IFERROR(__xludf.DUMMYFUNCTION("""COMPUTED_VALUE"""),45980.0)</f>
        <v>45980</v>
      </c>
    </row>
    <row r="587">
      <c r="B587" s="53">
        <f>IFERROR(__xludf.DUMMYFUNCTION("""COMPUTED_VALUE"""),45980.0)</f>
        <v>45980</v>
      </c>
    </row>
    <row r="588">
      <c r="B588" s="53">
        <f>IFERROR(__xludf.DUMMYFUNCTION("""COMPUTED_VALUE"""),45980.0)</f>
        <v>45980</v>
      </c>
    </row>
    <row r="589">
      <c r="B589" s="53">
        <f>IFERROR(__xludf.DUMMYFUNCTION("""COMPUTED_VALUE"""),45981.0)</f>
        <v>45981</v>
      </c>
    </row>
    <row r="590">
      <c r="B590" s="53">
        <f>IFERROR(__xludf.DUMMYFUNCTION("""COMPUTED_VALUE"""),45981.0)</f>
        <v>45981</v>
      </c>
    </row>
    <row r="591">
      <c r="B591" s="53">
        <f>IFERROR(__xludf.DUMMYFUNCTION("""COMPUTED_VALUE"""),45981.0)</f>
        <v>45981</v>
      </c>
    </row>
    <row r="592">
      <c r="B592" s="53">
        <f>IFERROR(__xludf.DUMMYFUNCTION("""COMPUTED_VALUE"""),45981.0)</f>
        <v>45981</v>
      </c>
    </row>
    <row r="593">
      <c r="B593" s="53">
        <f>IFERROR(__xludf.DUMMYFUNCTION("""COMPUTED_VALUE"""),45982.0)</f>
        <v>45982</v>
      </c>
    </row>
    <row r="594">
      <c r="B594" s="53">
        <f>IFERROR(__xludf.DUMMYFUNCTION("""COMPUTED_VALUE"""),45982.0)</f>
        <v>45982</v>
      </c>
    </row>
    <row r="595">
      <c r="B595" s="53">
        <f>IFERROR(__xludf.DUMMYFUNCTION("""COMPUTED_VALUE"""),45982.0)</f>
        <v>45982</v>
      </c>
    </row>
    <row r="596">
      <c r="B596" s="53">
        <f>IFERROR(__xludf.DUMMYFUNCTION("""COMPUTED_VALUE"""),45982.0)</f>
        <v>45982</v>
      </c>
    </row>
    <row r="597">
      <c r="B597" s="53">
        <f>IFERROR(__xludf.DUMMYFUNCTION("""COMPUTED_VALUE"""),45983.0)</f>
        <v>45983</v>
      </c>
    </row>
    <row r="598">
      <c r="B598" s="53">
        <f>IFERROR(__xludf.DUMMYFUNCTION("""COMPUTED_VALUE"""),45983.0)</f>
        <v>45983</v>
      </c>
    </row>
    <row r="599">
      <c r="B599" s="53">
        <f>IFERROR(__xludf.DUMMYFUNCTION("""COMPUTED_VALUE"""),45983.0)</f>
        <v>45983</v>
      </c>
    </row>
    <row r="600">
      <c r="B600" s="53">
        <f>IFERROR(__xludf.DUMMYFUNCTION("""COMPUTED_VALUE"""),45983.0)</f>
        <v>45983</v>
      </c>
    </row>
    <row r="601">
      <c r="B601" s="53">
        <f>IFERROR(__xludf.DUMMYFUNCTION("""COMPUTED_VALUE"""),45984.0)</f>
        <v>45984</v>
      </c>
    </row>
    <row r="602">
      <c r="B602" s="53">
        <f>IFERROR(__xludf.DUMMYFUNCTION("""COMPUTED_VALUE"""),45984.0)</f>
        <v>45984</v>
      </c>
    </row>
    <row r="603">
      <c r="B603" s="53">
        <f>IFERROR(__xludf.DUMMYFUNCTION("""COMPUTED_VALUE"""),45984.0)</f>
        <v>45984</v>
      </c>
    </row>
    <row r="604">
      <c r="B604" s="53">
        <f>IFERROR(__xludf.DUMMYFUNCTION("""COMPUTED_VALUE"""),45984.0)</f>
        <v>45984</v>
      </c>
    </row>
    <row r="605">
      <c r="B605" s="53">
        <f>IFERROR(__xludf.DUMMYFUNCTION("""COMPUTED_VALUE"""),45986.0)</f>
        <v>45986</v>
      </c>
    </row>
    <row r="606">
      <c r="B606" s="53">
        <f>IFERROR(__xludf.DUMMYFUNCTION("""COMPUTED_VALUE"""),45986.0)</f>
        <v>45986</v>
      </c>
    </row>
    <row r="607">
      <c r="B607" s="53">
        <f>IFERROR(__xludf.DUMMYFUNCTION("""COMPUTED_VALUE"""),45986.0)</f>
        <v>45986</v>
      </c>
    </row>
    <row r="608">
      <c r="B608" s="53">
        <f>IFERROR(__xludf.DUMMYFUNCTION("""COMPUTED_VALUE"""),45986.0)</f>
        <v>45986</v>
      </c>
    </row>
    <row r="609">
      <c r="B609" s="53">
        <f>IFERROR(__xludf.DUMMYFUNCTION("""COMPUTED_VALUE"""),45987.0)</f>
        <v>45987</v>
      </c>
    </row>
    <row r="610">
      <c r="B610" s="53">
        <f>IFERROR(__xludf.DUMMYFUNCTION("""COMPUTED_VALUE"""),45987.0)</f>
        <v>45987</v>
      </c>
    </row>
    <row r="611">
      <c r="B611" s="53">
        <f>IFERROR(__xludf.DUMMYFUNCTION("""COMPUTED_VALUE"""),45987.0)</f>
        <v>45987</v>
      </c>
    </row>
    <row r="612">
      <c r="B612" s="53">
        <f>IFERROR(__xludf.DUMMYFUNCTION("""COMPUTED_VALUE"""),45987.0)</f>
        <v>45987</v>
      </c>
    </row>
    <row r="613">
      <c r="B613" s="53">
        <f>IFERROR(__xludf.DUMMYFUNCTION("""COMPUTED_VALUE"""),45988.0)</f>
        <v>45988</v>
      </c>
    </row>
    <row r="614">
      <c r="B614" s="53">
        <f>IFERROR(__xludf.DUMMYFUNCTION("""COMPUTED_VALUE"""),45988.0)</f>
        <v>45988</v>
      </c>
    </row>
    <row r="615">
      <c r="B615" s="53">
        <f>IFERROR(__xludf.DUMMYFUNCTION("""COMPUTED_VALUE"""),45988.0)</f>
        <v>45988</v>
      </c>
    </row>
    <row r="616">
      <c r="B616" s="53">
        <f>IFERROR(__xludf.DUMMYFUNCTION("""COMPUTED_VALUE"""),45988.0)</f>
        <v>45988</v>
      </c>
    </row>
    <row r="617">
      <c r="B617" s="53">
        <f>IFERROR(__xludf.DUMMYFUNCTION("""COMPUTED_VALUE"""),45989.0)</f>
        <v>45989</v>
      </c>
    </row>
    <row r="618">
      <c r="B618" s="53">
        <f>IFERROR(__xludf.DUMMYFUNCTION("""COMPUTED_VALUE"""),45989.0)</f>
        <v>45989</v>
      </c>
    </row>
    <row r="619">
      <c r="B619" s="53">
        <f>IFERROR(__xludf.DUMMYFUNCTION("""COMPUTED_VALUE"""),45989.0)</f>
        <v>45989</v>
      </c>
    </row>
    <row r="620">
      <c r="B620" s="53">
        <f>IFERROR(__xludf.DUMMYFUNCTION("""COMPUTED_VALUE"""),45989.0)</f>
        <v>45989</v>
      </c>
    </row>
    <row r="621">
      <c r="B621" s="53">
        <f>IFERROR(__xludf.DUMMYFUNCTION("""COMPUTED_VALUE"""),45990.0)</f>
        <v>45990</v>
      </c>
    </row>
    <row r="622">
      <c r="B622" s="53">
        <f>IFERROR(__xludf.DUMMYFUNCTION("""COMPUTED_VALUE"""),45990.0)</f>
        <v>45990</v>
      </c>
    </row>
    <row r="623">
      <c r="B623" s="53">
        <f>IFERROR(__xludf.DUMMYFUNCTION("""COMPUTED_VALUE"""),45990.0)</f>
        <v>45990</v>
      </c>
    </row>
    <row r="624">
      <c r="B624" s="53">
        <f>IFERROR(__xludf.DUMMYFUNCTION("""COMPUTED_VALUE"""),45990.0)</f>
        <v>45990</v>
      </c>
    </row>
    <row r="625">
      <c r="B625" s="53">
        <f>IFERROR(__xludf.DUMMYFUNCTION("""COMPUTED_VALUE"""),45991.0)</f>
        <v>45991</v>
      </c>
    </row>
    <row r="626">
      <c r="B626" s="53">
        <f>IFERROR(__xludf.DUMMYFUNCTION("""COMPUTED_VALUE"""),45991.0)</f>
        <v>45991</v>
      </c>
    </row>
    <row r="627">
      <c r="B627" s="53">
        <f>IFERROR(__xludf.DUMMYFUNCTION("""COMPUTED_VALUE"""),45991.0)</f>
        <v>45991</v>
      </c>
    </row>
    <row r="628">
      <c r="B628" s="53">
        <f>IFERROR(__xludf.DUMMYFUNCTION("""COMPUTED_VALUE"""),45991.0)</f>
        <v>45991</v>
      </c>
    </row>
    <row r="629">
      <c r="B629" s="53">
        <f>IFERROR(__xludf.DUMMYFUNCTION("""COMPUTED_VALUE"""),45993.0)</f>
        <v>45993</v>
      </c>
    </row>
    <row r="630">
      <c r="B630" s="53">
        <f>IFERROR(__xludf.DUMMYFUNCTION("""COMPUTED_VALUE"""),45993.0)</f>
        <v>45993</v>
      </c>
    </row>
    <row r="631">
      <c r="B631" s="53">
        <f>IFERROR(__xludf.DUMMYFUNCTION("""COMPUTED_VALUE"""),45993.0)</f>
        <v>45993</v>
      </c>
    </row>
    <row r="632">
      <c r="B632" s="53">
        <f>IFERROR(__xludf.DUMMYFUNCTION("""COMPUTED_VALUE"""),45993.0)</f>
        <v>45993</v>
      </c>
    </row>
    <row r="633">
      <c r="B633" s="53">
        <f>IFERROR(__xludf.DUMMYFUNCTION("""COMPUTED_VALUE"""),45994.0)</f>
        <v>45994</v>
      </c>
    </row>
    <row r="634">
      <c r="B634" s="53">
        <f>IFERROR(__xludf.DUMMYFUNCTION("""COMPUTED_VALUE"""),45994.0)</f>
        <v>45994</v>
      </c>
    </row>
    <row r="635">
      <c r="B635" s="53">
        <f>IFERROR(__xludf.DUMMYFUNCTION("""COMPUTED_VALUE"""),45994.0)</f>
        <v>45994</v>
      </c>
    </row>
    <row r="636">
      <c r="B636" s="53">
        <f>IFERROR(__xludf.DUMMYFUNCTION("""COMPUTED_VALUE"""),45994.0)</f>
        <v>45994</v>
      </c>
    </row>
    <row r="637">
      <c r="B637" s="53">
        <f>IFERROR(__xludf.DUMMYFUNCTION("""COMPUTED_VALUE"""),45995.0)</f>
        <v>45995</v>
      </c>
    </row>
    <row r="638">
      <c r="B638" s="53">
        <f>IFERROR(__xludf.DUMMYFUNCTION("""COMPUTED_VALUE"""),45995.0)</f>
        <v>45995</v>
      </c>
    </row>
    <row r="639">
      <c r="B639" s="53">
        <f>IFERROR(__xludf.DUMMYFUNCTION("""COMPUTED_VALUE"""),45995.0)</f>
        <v>45995</v>
      </c>
    </row>
    <row r="640">
      <c r="B640" s="53">
        <f>IFERROR(__xludf.DUMMYFUNCTION("""COMPUTED_VALUE"""),45995.0)</f>
        <v>45995</v>
      </c>
    </row>
    <row r="641">
      <c r="B641" s="53">
        <f>IFERROR(__xludf.DUMMYFUNCTION("""COMPUTED_VALUE"""),45996.0)</f>
        <v>45996</v>
      </c>
    </row>
    <row r="642">
      <c r="B642" s="53">
        <f>IFERROR(__xludf.DUMMYFUNCTION("""COMPUTED_VALUE"""),45996.0)</f>
        <v>45996</v>
      </c>
    </row>
    <row r="643">
      <c r="B643" s="53">
        <f>IFERROR(__xludf.DUMMYFUNCTION("""COMPUTED_VALUE"""),45996.0)</f>
        <v>45996</v>
      </c>
    </row>
    <row r="644">
      <c r="B644" s="53">
        <f>IFERROR(__xludf.DUMMYFUNCTION("""COMPUTED_VALUE"""),45996.0)</f>
        <v>45996</v>
      </c>
    </row>
    <row r="645">
      <c r="B645" s="53">
        <f>IFERROR(__xludf.DUMMYFUNCTION("""COMPUTED_VALUE"""),45997.0)</f>
        <v>45997</v>
      </c>
    </row>
    <row r="646">
      <c r="B646" s="53">
        <f>IFERROR(__xludf.DUMMYFUNCTION("""COMPUTED_VALUE"""),45997.0)</f>
        <v>45997</v>
      </c>
    </row>
    <row r="647">
      <c r="B647" s="53">
        <f>IFERROR(__xludf.DUMMYFUNCTION("""COMPUTED_VALUE"""),45997.0)</f>
        <v>45997</v>
      </c>
    </row>
    <row r="648">
      <c r="B648" s="53">
        <f>IFERROR(__xludf.DUMMYFUNCTION("""COMPUTED_VALUE"""),45997.0)</f>
        <v>45997</v>
      </c>
    </row>
    <row r="649">
      <c r="B649" s="53">
        <f>IFERROR(__xludf.DUMMYFUNCTION("""COMPUTED_VALUE"""),45998.0)</f>
        <v>45998</v>
      </c>
    </row>
    <row r="650">
      <c r="B650" s="53">
        <f>IFERROR(__xludf.DUMMYFUNCTION("""COMPUTED_VALUE"""),45998.0)</f>
        <v>45998</v>
      </c>
    </row>
    <row r="651">
      <c r="B651" s="53">
        <f>IFERROR(__xludf.DUMMYFUNCTION("""COMPUTED_VALUE"""),45998.0)</f>
        <v>45998</v>
      </c>
    </row>
    <row r="652">
      <c r="B652" s="53">
        <f>IFERROR(__xludf.DUMMYFUNCTION("""COMPUTED_VALUE"""),45998.0)</f>
        <v>45998</v>
      </c>
    </row>
    <row r="653">
      <c r="B653" s="53">
        <f>IFERROR(__xludf.DUMMYFUNCTION("""COMPUTED_VALUE"""),46000.0)</f>
        <v>46000</v>
      </c>
    </row>
    <row r="654">
      <c r="B654" s="53">
        <f>IFERROR(__xludf.DUMMYFUNCTION("""COMPUTED_VALUE"""),46000.0)</f>
        <v>46000</v>
      </c>
    </row>
    <row r="655">
      <c r="B655" s="53">
        <f>IFERROR(__xludf.DUMMYFUNCTION("""COMPUTED_VALUE"""),46000.0)</f>
        <v>46000</v>
      </c>
    </row>
    <row r="656">
      <c r="B656" s="53">
        <f>IFERROR(__xludf.DUMMYFUNCTION("""COMPUTED_VALUE"""),46000.0)</f>
        <v>46000</v>
      </c>
    </row>
    <row r="657">
      <c r="B657" s="53">
        <f>IFERROR(__xludf.DUMMYFUNCTION("""COMPUTED_VALUE"""),46001.0)</f>
        <v>46001</v>
      </c>
    </row>
    <row r="658">
      <c r="B658" s="53">
        <f>IFERROR(__xludf.DUMMYFUNCTION("""COMPUTED_VALUE"""),46001.0)</f>
        <v>46001</v>
      </c>
    </row>
    <row r="659">
      <c r="B659" s="53">
        <f>IFERROR(__xludf.DUMMYFUNCTION("""COMPUTED_VALUE"""),46001.0)</f>
        <v>46001</v>
      </c>
    </row>
    <row r="660">
      <c r="B660" s="53">
        <f>IFERROR(__xludf.DUMMYFUNCTION("""COMPUTED_VALUE"""),46001.0)</f>
        <v>46001</v>
      </c>
    </row>
    <row r="661">
      <c r="B661" s="53">
        <f>IFERROR(__xludf.DUMMYFUNCTION("""COMPUTED_VALUE"""),46002.0)</f>
        <v>46002</v>
      </c>
    </row>
    <row r="662">
      <c r="B662" s="53">
        <f>IFERROR(__xludf.DUMMYFUNCTION("""COMPUTED_VALUE"""),46002.0)</f>
        <v>46002</v>
      </c>
    </row>
    <row r="663">
      <c r="B663" s="53">
        <f>IFERROR(__xludf.DUMMYFUNCTION("""COMPUTED_VALUE"""),46002.0)</f>
        <v>46002</v>
      </c>
    </row>
    <row r="664">
      <c r="B664" s="53">
        <f>IFERROR(__xludf.DUMMYFUNCTION("""COMPUTED_VALUE"""),46002.0)</f>
        <v>46002</v>
      </c>
    </row>
    <row r="665">
      <c r="B665" s="53">
        <f>IFERROR(__xludf.DUMMYFUNCTION("""COMPUTED_VALUE"""),46003.0)</f>
        <v>46003</v>
      </c>
    </row>
    <row r="666">
      <c r="B666" s="53">
        <f>IFERROR(__xludf.DUMMYFUNCTION("""COMPUTED_VALUE"""),46003.0)</f>
        <v>46003</v>
      </c>
    </row>
    <row r="667">
      <c r="B667" s="53">
        <f>IFERROR(__xludf.DUMMYFUNCTION("""COMPUTED_VALUE"""),46003.0)</f>
        <v>46003</v>
      </c>
    </row>
    <row r="668">
      <c r="B668" s="53">
        <f>IFERROR(__xludf.DUMMYFUNCTION("""COMPUTED_VALUE"""),46003.0)</f>
        <v>46003</v>
      </c>
    </row>
    <row r="669">
      <c r="B669" s="53">
        <f>IFERROR(__xludf.DUMMYFUNCTION("""COMPUTED_VALUE"""),46004.0)</f>
        <v>46004</v>
      </c>
    </row>
    <row r="670">
      <c r="B670" s="53">
        <f>IFERROR(__xludf.DUMMYFUNCTION("""COMPUTED_VALUE"""),46004.0)</f>
        <v>46004</v>
      </c>
    </row>
    <row r="671">
      <c r="B671" s="53">
        <f>IFERROR(__xludf.DUMMYFUNCTION("""COMPUTED_VALUE"""),46004.0)</f>
        <v>46004</v>
      </c>
    </row>
    <row r="672">
      <c r="B672" s="53">
        <f>IFERROR(__xludf.DUMMYFUNCTION("""COMPUTED_VALUE"""),46004.0)</f>
        <v>46004</v>
      </c>
    </row>
    <row r="673">
      <c r="B673" s="53">
        <f>IFERROR(__xludf.DUMMYFUNCTION("""COMPUTED_VALUE"""),46005.0)</f>
        <v>46005</v>
      </c>
    </row>
    <row r="674">
      <c r="B674" s="53">
        <f>IFERROR(__xludf.DUMMYFUNCTION("""COMPUTED_VALUE"""),46005.0)</f>
        <v>46005</v>
      </c>
    </row>
    <row r="675">
      <c r="B675" s="53">
        <f>IFERROR(__xludf.DUMMYFUNCTION("""COMPUTED_VALUE"""),46005.0)</f>
        <v>46005</v>
      </c>
    </row>
    <row r="676">
      <c r="B676" s="53">
        <f>IFERROR(__xludf.DUMMYFUNCTION("""COMPUTED_VALUE"""),46005.0)</f>
        <v>46005</v>
      </c>
    </row>
    <row r="677">
      <c r="B677" s="53">
        <f>IFERROR(__xludf.DUMMYFUNCTION("""COMPUTED_VALUE"""),46007.0)</f>
        <v>46007</v>
      </c>
    </row>
    <row r="678">
      <c r="B678" s="53">
        <f>IFERROR(__xludf.DUMMYFUNCTION("""COMPUTED_VALUE"""),46007.0)</f>
        <v>46007</v>
      </c>
    </row>
    <row r="679">
      <c r="B679" s="53">
        <f>IFERROR(__xludf.DUMMYFUNCTION("""COMPUTED_VALUE"""),46007.0)</f>
        <v>46007</v>
      </c>
    </row>
    <row r="680">
      <c r="B680" s="53">
        <f>IFERROR(__xludf.DUMMYFUNCTION("""COMPUTED_VALUE"""),46007.0)</f>
        <v>46007</v>
      </c>
    </row>
    <row r="681">
      <c r="B681" s="53">
        <f>IFERROR(__xludf.DUMMYFUNCTION("""COMPUTED_VALUE"""),46008.0)</f>
        <v>46008</v>
      </c>
    </row>
    <row r="682">
      <c r="B682" s="53">
        <f>IFERROR(__xludf.DUMMYFUNCTION("""COMPUTED_VALUE"""),46008.0)</f>
        <v>46008</v>
      </c>
    </row>
    <row r="683">
      <c r="B683" s="53">
        <f>IFERROR(__xludf.DUMMYFUNCTION("""COMPUTED_VALUE"""),46008.0)</f>
        <v>46008</v>
      </c>
    </row>
    <row r="684">
      <c r="B684" s="53">
        <f>IFERROR(__xludf.DUMMYFUNCTION("""COMPUTED_VALUE"""),46008.0)</f>
        <v>46008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45.89"/>
    <col customWidth="1" min="2" max="2" width="41.56"/>
    <col customWidth="1" min="3" max="3" width="44.11"/>
    <col customWidth="1" min="4" max="4" width="46.89"/>
    <col customWidth="1" min="5" max="5" width="33.0"/>
    <col customWidth="1" min="6" max="6" width="40.22"/>
    <col customWidth="1" min="7" max="7" width="37.11"/>
    <col customWidth="1" min="8" max="8" width="39.11"/>
    <col customWidth="1" min="9" max="9" width="43.11"/>
    <col customWidth="1" min="10" max="10" width="38.56"/>
    <col customWidth="1" min="11" max="11" width="35.22"/>
  </cols>
  <sheetData>
    <row r="1">
      <c r="A1" s="55" t="s">
        <v>0</v>
      </c>
      <c r="B1" s="55" t="s">
        <v>1</v>
      </c>
      <c r="C1" s="55" t="s">
        <v>10</v>
      </c>
      <c r="D1" s="55" t="s">
        <v>13</v>
      </c>
      <c r="E1" s="55" t="s">
        <v>2</v>
      </c>
      <c r="F1" s="55" t="s">
        <v>4</v>
      </c>
      <c r="G1" s="55" t="s">
        <v>6</v>
      </c>
      <c r="H1" s="55" t="s">
        <v>18</v>
      </c>
      <c r="I1" s="55" t="s">
        <v>15</v>
      </c>
      <c r="J1" s="55" t="s">
        <v>16</v>
      </c>
      <c r="K1" s="56" t="s">
        <v>20</v>
      </c>
    </row>
    <row r="2">
      <c r="A2" s="2" t="str">
        <f>IFERROR(__xludf.DUMMYFUNCTION("IF(A$1="""","""",
  SORT(
    IFNA(
      FILTER(
        Bhajans[title],
        Bhajans[title]&lt;&gt;"""",
        ISNUMBER(
          SEARCH(
            "","" &amp; LOWER(A$1) &amp; "","",
            "","" &amp; LOWER(
                  SUBSTITUTE(
                  "&amp;"  SUBSTITUTE(
                      SUBSTITUTE(Bhajans[singers], CHAR(10), "",""), 
                    "";"", "",""), 
                  "", "", "","")
            ) &amp; "",""
          )
        )
      ),
      """"
    ),
    1, TRUE
  )
)
"),"Ajanu Bahum Aravinda Netram")</f>
        <v>Ajanu Bahum Aravinda Netram</v>
      </c>
      <c r="B2" s="2" t="str">
        <f>IFERROR(__xludf.DUMMYFUNCTION("IF(B$1="""","""",
  SORT(
    IFNA(
      FILTER(
        Bhajans[title],
        Bhajans[title]&lt;&gt;"""",
        ISNUMBER(
          SEARCH(
            "","" &amp; LOWER(B$1) &amp; "","",
            "","" &amp; LOWER(
                  SUBSTITUTE(
                  "&amp;"  SUBSTITUTE(
                      SUBSTITUTE(Bhajans[singers], CHAR(10), "",""), 
                    "";"", "",""), 
                  "", "", "","")
            ) &amp; "",""
          )
        )
      ),
      """"
    ),
    1, TRUE
  )
)
"),"Aao Aao Sai Pyaarey")</f>
        <v>Aao Aao Sai Pyaarey</v>
      </c>
      <c r="C2" s="2" t="str">
        <f>IFERROR(__xludf.DUMMYFUNCTION("IF(C$1="""","""",
  SORT(
    IFNA(
      FILTER(
        Bhajans[title],
        Bhajans[title]&lt;&gt;"""",
        ISNUMBER(
          SEARCH(
            "","" &amp; LOWER(C$1) &amp; "","",
            "","" &amp; LOWER(
                  SUBSTITUTE(
                  "&amp;"  SUBSTITUTE(
                      SUBSTITUTE(Bhajans[singers], CHAR(10), "",""), 
                    "";"", "",""), 
                  "", "", "","")
            ) &amp; "",""
          )
        )
      ),
      """"
    ),
    1, TRUE
  )
)
"),"Aao Prabhu Aao Sai Bhagawan")</f>
        <v>Aao Prabhu Aao Sai Bhagawan</v>
      </c>
      <c r="D2" s="55" t="s">
        <v>1406</v>
      </c>
      <c r="E2" s="2" t="str">
        <f>IFERROR(__xludf.DUMMYFUNCTION("IF(E$1="""","""",
  SORT(
    IFNA(
      FILTER(
        Bhajans[title],
        Bhajans[title]&lt;&gt;"""",
        ISNUMBER(
          SEARCH(
            "","" &amp; LOWER(E$1) &amp; "","",
            "","" &amp; LOWER(
                  SUBSTITUTE(
                  "&amp;"  SUBSTITUTE(
                      SUBSTITUTE(Bhajans[singers], CHAR(10), "",""), 
                    "";"", "",""), 
                  "", "", "","")
            ) &amp; "",""
          )
        )
      ),
      """"
    ),
    1, TRUE
  )
)
"),"Abhayankara Sai Shiva")</f>
        <v>Abhayankara Sai Shiva</v>
      </c>
      <c r="F2" s="2" t="str">
        <f>IFERROR(__xludf.DUMMYFUNCTION("IF(F$1="""","""",
  SORT(
    IFNA(
      FILTER(
        Bhajans[title],
        Bhajans[title]&lt;&gt;"""",
        ISNUMBER(
          SEARCH(
            "","" &amp; LOWER(F$1) &amp; "","",
            "","" &amp; LOWER(
                  SUBSTITUTE(
                  "&amp;"  SUBSTITUTE(
                      SUBSTITUTE(Bhajans[singers], CHAR(10), "",""), 
                    "";"", "",""), 
                  "", "", "","")
            ) &amp; "",""
          )
        )
      ),
      """"
    ),
    1, TRUE
  )
)
"),"Aao Aao Sai Natha")</f>
        <v>Aao Aao Sai Natha</v>
      </c>
      <c r="G2" s="2" t="str">
        <f>IFERROR(__xludf.DUMMYFUNCTION("IF(G$1="""","""",
  SORT(
    IFNA(
      FILTER(
        Bhajans[title],
        Bhajans[title]&lt;&gt;"""",
        ISNUMBER(
          SEARCH(
            "","" &amp; LOWER(G$1) &amp; "","",
            "","" &amp; LOWER(
                  SUBSTITUTE(
                  "&amp;"  SUBSTITUTE(
                      SUBSTITUTE(Bhajans[singers], CHAR(10), "",""), 
                    "";"", "",""), 
                  "", "", "","")
            ) &amp; "",""
          )
        )
      ),
      """"
    ),
    1, TRUE
  )
)
"),"Aao Aao Sai Natha")</f>
        <v>Aao Aao Sai Natha</v>
      </c>
      <c r="H2" s="2" t="str">
        <f>IFERROR(__xludf.DUMMYFUNCTION("IF(H$1="""","""",
  SORT(
    IFNA(
      FILTER(
        Bhajans[title],
        Bhajans[title]&lt;&gt;"""",
        ISNUMBER(
          SEARCH(
            "","" &amp; LOWER(H$1) &amp; "","",
            "","" &amp; LOWER(
                  SUBSTITUTE(
                  "&amp;"  SUBSTITUTE(
                      SUBSTITUTE(Bhajans[singers], CHAR(10), "",""), 
                    "";"", "",""), 
                  "", "", "","")
            ) &amp; "",""
          )
        )
      ),
      """"
    ),
    1, TRUE
  )
)
"),"Ananda Sagara Muralidhara")</f>
        <v>Ananda Sagara Muralidhara</v>
      </c>
      <c r="I2" s="57" t="str">
        <f>IFERROR(__xludf.DUMMYFUNCTION("IF(I$1="""","""",
  SORT(
    IFNA(
      FILTER(
        Bhajans[title],
        Bhajans[title]&lt;&gt;"""",
        ISNUMBER(
          SEARCH(
            "","" &amp; LOWER(I$1) &amp; "","",
            "","" &amp; LOWER(
                  SUBSTITUTE(
                  "&amp;"  SUBSTITUTE(
                      SUBSTITUTE(Bhajans[singers], CHAR(10), "",""), 
                    "";"", "",""), 
                  "", "", "","")
            ) &amp; "",""
          )
        )
      ),
      """"
    ),
    1, TRUE
  )
)
"),"Amba Parameshwari Akhilandeshwari")</f>
        <v>Amba Parameshwari Akhilandeshwari</v>
      </c>
      <c r="J2" s="2" t="str">
        <f>IFERROR(__xludf.DUMMYFUNCTION("IF(J$1="""","""",
  SORT(
    IFNA(
      FILTER(
        Bhajans[title],
        Bhajans[title]&lt;&gt;"""",
        ISNUMBER(
          SEARCH(
            "","" &amp; LOWER(J$1) &amp; "","",
            "","" &amp; LOWER(
                  SUBSTITUTE(
                  "&amp;"  SUBSTITUTE(
                      SUBSTITUTE(Bhajans[singers], CHAR(10), "",""), 
                    "";"", "",""), 
                  "", "", "","")
            ) &amp; "",""
          )
        )
      ),
      """"
    ),
    1, TRUE
  )
)
"),"Alakh Niranjana Bhava Bhaya Bhanjana (Jaunpuri)")</f>
        <v>Alakh Niranjana Bhava Bhaya Bhanjana (Jaunpuri)</v>
      </c>
      <c r="K2" s="2" t="str">
        <f>IFERROR(__xludf.DUMMYFUNCTION("IF(K$1="""","""",
  SORT(
    IFNA(
      FILTER(
        Bhajans[title],
        Bhajans[title]&lt;&gt;"""",
        ISNUMBER(
          SEARCH(
            "","" &amp; LOWER(K$1) &amp; "","",
            "","" &amp; LOWER(
                  SUBSTITUTE(
                  "&amp;"  SUBSTITUTE(
                      SUBSTITUTE(Bhajans[singers], CHAR(10), "",""), 
                    "";"", "",""), 
                  "", "", "","")
            ) &amp; "",""
          )
        )
      ),
      """"
    ),
    1, TRUE
  )
)
"),"Ananda Sagara Muralidhara")</f>
        <v>Ananda Sagara Muralidhara</v>
      </c>
    </row>
    <row r="3">
      <c r="A3" s="2" t="str">
        <f>IFERROR(__xludf.DUMMYFUNCTION("""COMPUTED_VALUE"""),"Akhilanda Koti Brahmanda Sai")</f>
        <v>Akhilanda Koti Brahmanda Sai</v>
      </c>
      <c r="B3" s="2" t="str">
        <f>IFERROR(__xludf.DUMMYFUNCTION("""COMPUTED_VALUE"""),"Aao Pyaarey Nayana Hamarey")</f>
        <v>Aao Pyaarey Nayana Hamarey</v>
      </c>
      <c r="C3" s="2" t="str">
        <f>IFERROR(__xludf.DUMMYFUNCTION("""COMPUTED_VALUE"""),"Ajanu Bahum Aravinda Netram")</f>
        <v>Ajanu Bahum Aravinda Netram</v>
      </c>
      <c r="D3" s="1" t="s">
        <v>1413</v>
      </c>
      <c r="E3" s="57" t="str">
        <f>IFERROR(__xludf.DUMMYFUNCTION("""COMPUTED_VALUE"""),"Akhanda Jyothi Jalao Sai")</f>
        <v>Akhanda Jyothi Jalao Sai</v>
      </c>
      <c r="F3" s="2" t="str">
        <f>IFERROR(__xludf.DUMMYFUNCTION("""COMPUTED_VALUE"""),"Aao Pyaarey Nayana Hamarey")</f>
        <v>Aao Pyaarey Nayana Hamarey</v>
      </c>
      <c r="G3" s="2" t="str">
        <f>IFERROR(__xludf.DUMMYFUNCTION("""COMPUTED_VALUE"""),"Ajanu Bahum Aravinda Netram")</f>
        <v>Ajanu Bahum Aravinda Netram</v>
      </c>
      <c r="H3" s="2" t="str">
        <f>IFERROR(__xludf.DUMMYFUNCTION("""COMPUTED_VALUE"""),"Bada Chitha Chora Brindavana Sanchara")</f>
        <v>Bada Chitha Chora Brindavana Sanchara</v>
      </c>
      <c r="I3" s="57" t="str">
        <f>IFERROR(__xludf.DUMMYFUNCTION("""COMPUTED_VALUE"""),"Amba Shankari Parameshwari Shashi Shekari")</f>
        <v>Amba Shankari Parameshwari Shashi Shekari</v>
      </c>
      <c r="J3" s="2" t="str">
        <f>IFERROR(__xludf.DUMMYFUNCTION("""COMPUTED_VALUE"""),"Anandamey Sai Naamamey")</f>
        <v>Anandamey Sai Naamamey</v>
      </c>
      <c r="K3" s="2" t="str">
        <f>IFERROR(__xludf.DUMMYFUNCTION("""COMPUTED_VALUE"""),"Bansidhara Kanhaiya")</f>
        <v>Bansidhara Kanhaiya</v>
      </c>
    </row>
    <row r="4">
      <c r="A4" s="2" t="str">
        <f>IFERROR(__xludf.DUMMYFUNCTION("""COMPUTED_VALUE"""),"Anai Mugane Sri Ganesha")</f>
        <v>Anai Mugane Sri Ganesha</v>
      </c>
      <c r="B4" s="2" t="str">
        <f>IFERROR(__xludf.DUMMYFUNCTION("""COMPUTED_VALUE"""),"Adi Mudalvane Ganapathiye")</f>
        <v>Adi Mudalvane Ganapathiye</v>
      </c>
      <c r="C4" s="57" t="str">
        <f>IFERROR(__xludf.DUMMYFUNCTION("""COMPUTED_VALUE"""),"Akhanda Jyothi Jalao Sai")</f>
        <v>Akhanda Jyothi Jalao Sai</v>
      </c>
      <c r="D4" s="1" t="s">
        <v>1415</v>
      </c>
      <c r="E4" s="57" t="str">
        <f>IFERROR(__xludf.DUMMYFUNCTION("""COMPUTED_VALUE"""),"Amba Bhavani Shiva Shambhu Kumara")</f>
        <v>Amba Bhavani Shiva Shambhu Kumara</v>
      </c>
      <c r="F4" s="2" t="str">
        <f>IFERROR(__xludf.DUMMYFUNCTION("""COMPUTED_VALUE"""),"Adi Mudalvane Ganapathiye")</f>
        <v>Adi Mudalvane Ganapathiye</v>
      </c>
      <c r="G4" s="57" t="str">
        <f>IFERROR(__xludf.DUMMYFUNCTION("""COMPUTED_VALUE"""),"Ambika Tanaya Gajanana")</f>
        <v>Ambika Tanaya Gajanana</v>
      </c>
      <c r="H4" s="2" t="str">
        <f>IFERROR(__xludf.DUMMYFUNCTION("""COMPUTED_VALUE"""),"Bhaja Mana Ram")</f>
        <v>Bhaja Mana Ram</v>
      </c>
      <c r="I4" s="2" t="str">
        <f>IFERROR(__xludf.DUMMYFUNCTION("""COMPUTED_VALUE"""),"Anandamaya Sai")</f>
        <v>Anandamaya Sai</v>
      </c>
      <c r="J4" s="2" t="str">
        <f>IFERROR(__xludf.DUMMYFUNCTION("""COMPUTED_VALUE"""),"Anjaneya Veera Hanumantha Shoora")</f>
        <v>Anjaneya Veera Hanumantha Shoora</v>
      </c>
      <c r="K4" s="2" t="str">
        <f>IFERROR(__xludf.DUMMYFUNCTION("""COMPUTED_VALUE"""),"Bhajo Radhey Govinda Bhajo Shyama")</f>
        <v>Bhajo Radhey Govinda Bhajo Shyama</v>
      </c>
    </row>
    <row r="5">
      <c r="A5" s="2" t="str">
        <f>IFERROR(__xludf.DUMMYFUNCTION("""COMPUTED_VALUE"""),"Anupama Sundara Nanda Kishora")</f>
        <v>Anupama Sundara Nanda Kishora</v>
      </c>
      <c r="B5" s="2" t="str">
        <f>IFERROR(__xludf.DUMMYFUNCTION("""COMPUTED_VALUE"""),"Adi Narayana Sai Narayana")</f>
        <v>Adi Narayana Sai Narayana</v>
      </c>
      <c r="C5" s="57" t="str">
        <f>IFERROR(__xludf.DUMMYFUNCTION("""COMPUTED_VALUE"""),"Amba Bhavani Shiva Shambhu Kumara")</f>
        <v>Amba Bhavani Shiva Shambhu Kumara</v>
      </c>
      <c r="D5" s="1" t="s">
        <v>1419</v>
      </c>
      <c r="E5" s="2" t="str">
        <f>IFERROR(__xludf.DUMMYFUNCTION("""COMPUTED_VALUE"""),"Ambika Tanaya Gajanana")</f>
        <v>Ambika Tanaya Gajanana</v>
      </c>
      <c r="F5" s="2" t="str">
        <f>IFERROR(__xludf.DUMMYFUNCTION("""COMPUTED_VALUE"""),"Adi Narayana Sai Narayana")</f>
        <v>Adi Narayana Sai Narayana</v>
      </c>
      <c r="G5" s="2" t="str">
        <f>IFERROR(__xludf.DUMMYFUNCTION("""COMPUTED_VALUE"""),"Antaryami Sai")</f>
        <v>Antaryami Sai</v>
      </c>
      <c r="H5" s="2" t="str">
        <f>IFERROR(__xludf.DUMMYFUNCTION("""COMPUTED_VALUE"""),"Bhajo Radhey Govinda Bhajo Shyama")</f>
        <v>Bhajo Radhey Govinda Bhajo Shyama</v>
      </c>
      <c r="I5" s="2" t="str">
        <f>IFERROR(__xludf.DUMMYFUNCTION("""COMPUTED_VALUE"""),"Atma Rama Ananda Ramana")</f>
        <v>Atma Rama Ananda Ramana</v>
      </c>
      <c r="J5" s="2" t="str">
        <f>IFERROR(__xludf.DUMMYFUNCTION("""COMPUTED_VALUE"""),"Atma Lingam Bhajorey")</f>
        <v>Atma Lingam Bhajorey</v>
      </c>
      <c r="K5" s="2" t="str">
        <f>IFERROR(__xludf.DUMMYFUNCTION("""COMPUTED_VALUE"""),"Bhajorey Sada Bhajo Rama Krishna")</f>
        <v>Bhajorey Sada Bhajo Rama Krishna</v>
      </c>
    </row>
    <row r="6">
      <c r="A6" s="2" t="str">
        <f>IFERROR(__xludf.DUMMYFUNCTION("""COMPUTED_VALUE"""),"Araj Suno Merey Parama Krupalu")</f>
        <v>Araj Suno Merey Parama Krupalu</v>
      </c>
      <c r="B6" s="2" t="str">
        <f>IFERROR(__xludf.DUMMYFUNCTION("""COMPUTED_VALUE"""),"Akhilanda Koti Brahmanda Sai")</f>
        <v>Akhilanda Koti Brahmanda Sai</v>
      </c>
      <c r="C6" s="57" t="str">
        <f>IFERROR(__xludf.DUMMYFUNCTION("""COMPUTED_VALUE"""),"Araj Suno Merey Parama Krupalu")</f>
        <v>Araj Suno Merey Parama Krupalu</v>
      </c>
      <c r="D6" s="1" t="s">
        <v>1421</v>
      </c>
      <c r="E6" s="2" t="str">
        <f>IFERROR(__xludf.DUMMYFUNCTION("""COMPUTED_VALUE"""),"Antar Jyothi Jalao Sai")</f>
        <v>Antar Jyothi Jalao Sai</v>
      </c>
      <c r="F6" s="57" t="str">
        <f>IFERROR(__xludf.DUMMYFUNCTION("""COMPUTED_VALUE"""),"Amba Bhavani Shiva Shambhu Kumara")</f>
        <v>Amba Bhavani Shiva Shambhu Kumara</v>
      </c>
      <c r="G6" s="2" t="str">
        <f>IFERROR(__xludf.DUMMYFUNCTION("""COMPUTED_VALUE"""),"Baba Aao Merey Keertan Mey")</f>
        <v>Baba Aao Merey Keertan Mey</v>
      </c>
      <c r="H6" s="55" t="str">
        <f>IFERROR(__xludf.DUMMYFUNCTION("""COMPUTED_VALUE"""),"Bolo Narayana Jai Jai Vittala")</f>
        <v>Bolo Narayana Jai Jai Vittala</v>
      </c>
      <c r="I6" s="2" t="str">
        <f>IFERROR(__xludf.DUMMYFUNCTION("""COMPUTED_VALUE"""),"Bhajan Karo Manuva Govinda Harey")</f>
        <v>Bhajan Karo Manuva Govinda Harey</v>
      </c>
      <c r="J6" s="2" t="str">
        <f>IFERROR(__xludf.DUMMYFUNCTION("""COMPUTED_VALUE"""),"Baba Aao Merey Keertan Mey")</f>
        <v>Baba Aao Merey Keertan Mey</v>
      </c>
      <c r="K6" s="2" t="str">
        <f>IFERROR(__xludf.DUMMYFUNCTION("""COMPUTED_VALUE"""),"Bhava Bhaya Harana Vanditha Charana")</f>
        <v>Bhava Bhaya Harana Vanditha Charana</v>
      </c>
    </row>
    <row r="7">
      <c r="A7" s="2" t="str">
        <f>IFERROR(__xludf.DUMMYFUNCTION("""COMPUTED_VALUE"""),"Aravinda Lochana Aartha Janavana Parthi Pureeshwara")</f>
        <v>Aravinda Lochana Aartha Janavana Parthi Pureeshwara</v>
      </c>
      <c r="B7" s="57" t="str">
        <f>IFERROR(__xludf.DUMMYFUNCTION("""COMPUTED_VALUE"""),"Amba Manda Haasa Vadani")</f>
        <v>Amba Manda Haasa Vadani</v>
      </c>
      <c r="C7" s="2" t="str">
        <f>IFERROR(__xludf.DUMMYFUNCTION("""COMPUTED_VALUE"""),"Aruna Ramana Sri Guru Deva")</f>
        <v>Aruna Ramana Sri Guru Deva</v>
      </c>
      <c r="D7" s="1" t="s">
        <v>1422</v>
      </c>
      <c r="E7" s="2" t="str">
        <f>IFERROR(__xludf.DUMMYFUNCTION("""COMPUTED_VALUE"""),"Ayodhya Vasi Ram")</f>
        <v>Ayodhya Vasi Ram</v>
      </c>
      <c r="F7" s="2" t="str">
        <f>IFERROR(__xludf.DUMMYFUNCTION("""COMPUTED_VALUE"""),"Ananda Ram Ananda Shyam")</f>
        <v>Ananda Ram Ananda Shyam</v>
      </c>
      <c r="G7" s="2" t="str">
        <f>IFERROR(__xludf.DUMMYFUNCTION("""COMPUTED_VALUE"""),"Bala Gopal Jai Jai Sai Shyam")</f>
        <v>Bala Gopal Jai Jai Sai Shyam</v>
      </c>
      <c r="H7" s="55" t="str">
        <f>IFERROR(__xludf.DUMMYFUNCTION("""COMPUTED_VALUE"""),"Chitha Chora Yashoda Ke Bal")</f>
        <v>Chitha Chora Yashoda Ke Bal</v>
      </c>
      <c r="I7" s="2" t="str">
        <f>IFERROR(__xludf.DUMMYFUNCTION("""COMPUTED_VALUE"""),"Bhajorey Bhai Sai Ram (Shankarabharanam / Bilawal)")</f>
        <v>Bhajorey Bhai Sai Ram (Shankarabharanam / Bilawal)</v>
      </c>
      <c r="J7" s="2" t="str">
        <f>IFERROR(__xludf.DUMMYFUNCTION("""COMPUTED_VALUE"""),"Bala Gopal Jai Jai Sai Shyam")</f>
        <v>Bala Gopal Jai Jai Sai Shyam</v>
      </c>
      <c r="K7" s="2" t="str">
        <f>IFERROR(__xludf.DUMMYFUNCTION("""COMPUTED_VALUE"""),"Bhola Nath Harey Jagadeesha")</f>
        <v>Bhola Nath Harey Jagadeesha</v>
      </c>
    </row>
    <row r="8">
      <c r="A8" s="2" t="str">
        <f>IFERROR(__xludf.DUMMYFUNCTION("""COMPUTED_VALUE"""),"Arul Tara Varuvai Guru Nada")</f>
        <v>Arul Tara Varuvai Guru Nada</v>
      </c>
      <c r="B8" s="2" t="str">
        <f>IFERROR(__xludf.DUMMYFUNCTION("""COMPUTED_VALUE"""),"Ananda Ram Ananda Shyam")</f>
        <v>Ananda Ram Ananda Shyam</v>
      </c>
      <c r="C8" s="2" t="str">
        <f>IFERROR(__xludf.DUMMYFUNCTION("""COMPUTED_VALUE"""),"Atma Lingam Bhajorey")</f>
        <v>Atma Lingam Bhajorey</v>
      </c>
      <c r="D8" s="1" t="s">
        <v>1426</v>
      </c>
      <c r="E8" s="2" t="str">
        <f>IFERROR(__xludf.DUMMYFUNCTION("""COMPUTED_VALUE"""),"Baar Baar Tum Aao Sai")</f>
        <v>Baar Baar Tum Aao Sai</v>
      </c>
      <c r="F8" s="2" t="str">
        <f>IFERROR(__xludf.DUMMYFUNCTION("""COMPUTED_VALUE"""),"Anandamaya Bhagawan")</f>
        <v>Anandamaya Bhagawan</v>
      </c>
      <c r="G8" s="2" t="str">
        <f>IFERROR(__xludf.DUMMYFUNCTION("""COMPUTED_VALUE"""),"Bhajo Bhajo Ram Sathya Sai")</f>
        <v>Bhajo Bhajo Ram Sathya Sai</v>
      </c>
      <c r="H8" s="55" t="str">
        <f>IFERROR(__xludf.DUMMYFUNCTION("""COMPUTED_VALUE"""),"Daya Sudha Barsao Mata Jaya")</f>
        <v>Daya Sudha Barsao Mata Jaya</v>
      </c>
      <c r="I8" s="2" t="str">
        <f>IFERROR(__xludf.DUMMYFUNCTION("""COMPUTED_VALUE"""),"Bhajorey Manuva Sadguru Deva")</f>
        <v>Bhajorey Manuva Sadguru Deva</v>
      </c>
      <c r="J8" s="2" t="str">
        <f>IFERROR(__xludf.DUMMYFUNCTION("""COMPUTED_VALUE"""),"Bansidhara Kanhaiya")</f>
        <v>Bansidhara Kanhaiya</v>
      </c>
      <c r="K8" s="57" t="str">
        <f>IFERROR(__xludf.DUMMYFUNCTION("""COMPUTED_VALUE"""),"Chandrashekaraya Namah Om")</f>
        <v>Chandrashekaraya Namah Om</v>
      </c>
    </row>
    <row r="9">
      <c r="A9" s="2" t="str">
        <f>IFERROR(__xludf.DUMMYFUNCTION("""COMPUTED_VALUE"""),"Arunachala Shiva, Arunachala Shiva")</f>
        <v>Arunachala Shiva, Arunachala Shiva</v>
      </c>
      <c r="B9" s="2" t="str">
        <f>IFERROR(__xludf.DUMMYFUNCTION("""COMPUTED_VALUE"""),"Anjana Nanda Veeram")</f>
        <v>Anjana Nanda Veeram</v>
      </c>
      <c r="C9" s="2" t="str">
        <f>IFERROR(__xludf.DUMMYFUNCTION("""COMPUTED_VALUE"""),"Atma Rama Ananda Ramana")</f>
        <v>Atma Rama Ananda Ramana</v>
      </c>
      <c r="D9" s="1" t="s">
        <v>1427</v>
      </c>
      <c r="E9" s="2" t="str">
        <f>IFERROR(__xludf.DUMMYFUNCTION("""COMPUTED_VALUE"""),"Bansi Bajao Man Mandir Mey")</f>
        <v>Bansi Bajao Man Mandir Mey</v>
      </c>
      <c r="F9" s="57" t="str">
        <f>IFERROR(__xludf.DUMMYFUNCTION("""COMPUTED_VALUE"""),"Antar Jyothi Jalao Sai")</f>
        <v>Antar Jyothi Jalao Sai</v>
      </c>
      <c r="G9" s="2" t="str">
        <f>IFERROR(__xludf.DUMMYFUNCTION("""COMPUTED_VALUE"""),"Bolo Ram, Sai Ram")</f>
        <v>Bolo Ram, Sai Ram</v>
      </c>
      <c r="H9" s="55" t="str">
        <f>IFERROR(__xludf.DUMMYFUNCTION("""COMPUTED_VALUE"""),"Ek Baar Kshama Karo Sai")</f>
        <v>Ek Baar Kshama Karo Sai</v>
      </c>
      <c r="I9" s="2" t="str">
        <f>IFERROR(__xludf.DUMMYFUNCTION("""COMPUTED_VALUE"""),"Bhajorey Sada Bhajo Rama Krishna")</f>
        <v>Bhajorey Sada Bhajo Rama Krishna</v>
      </c>
      <c r="J9" s="2" t="str">
        <f>IFERROR(__xludf.DUMMYFUNCTION("""COMPUTED_VALUE"""),"Bhaja Mana Krishna Gopal")</f>
        <v>Bhaja Mana Krishna Gopal</v>
      </c>
      <c r="K9" s="57" t="str">
        <f>IFERROR(__xludf.DUMMYFUNCTION("""COMPUTED_VALUE"""),"Durga Amba Bhavani Jai Jai")</f>
        <v>Durga Amba Bhavani Jai Jai</v>
      </c>
    </row>
    <row r="10">
      <c r="A10" s="2" t="str">
        <f>IFERROR(__xludf.DUMMYFUNCTION("""COMPUTED_VALUE"""),"Ayodhya Vasi Ram Hai")</f>
        <v>Ayodhya Vasi Ram Hai</v>
      </c>
      <c r="B10" s="2" t="str">
        <f>IFERROR(__xludf.DUMMYFUNCTION("""COMPUTED_VALUE"""),"Antar Jyothi Jalao Sai")</f>
        <v>Antar Jyothi Jalao Sai</v>
      </c>
      <c r="C10" s="2" t="str">
        <f>IFERROR(__xludf.DUMMYFUNCTION("""COMPUTED_VALUE"""),"Ayodhya Vasi Ram Hai")</f>
        <v>Ayodhya Vasi Ram Hai</v>
      </c>
      <c r="E10" s="57" t="str">
        <f>IFERROR(__xludf.DUMMYFUNCTION("""COMPUTED_VALUE"""),"Bhaja Mana Krishna Gopal")</f>
        <v>Bhaja Mana Krishna Gopal</v>
      </c>
      <c r="F10" s="2" t="str">
        <f>IFERROR(__xludf.DUMMYFUNCTION("""COMPUTED_VALUE"""),"Antaranga Sai Anatha Natha Sai")</f>
        <v>Antaranga Sai Anatha Natha Sai</v>
      </c>
      <c r="G10" s="57" t="str">
        <f>IFERROR(__xludf.DUMMYFUNCTION("""COMPUTED_VALUE"""),"Chandrakala Dhara Samba Sadashiva")</f>
        <v>Chandrakala Dhara Samba Sadashiva</v>
      </c>
      <c r="H10" s="58" t="str">
        <f>IFERROR(__xludf.DUMMYFUNCTION("""COMPUTED_VALUE"""),"Gajavadana Gananatha Gajavadana Vinayaka")</f>
        <v>Gajavadana Gananatha Gajavadana Vinayaka</v>
      </c>
      <c r="I10" s="57" t="str">
        <f>IFERROR(__xludf.DUMMYFUNCTION("""COMPUTED_VALUE"""),"Bolo Narayana Jai Jai Vittala")</f>
        <v>Bolo Narayana Jai Jai Vittala</v>
      </c>
      <c r="J10" s="2" t="str">
        <f>IFERROR(__xludf.DUMMYFUNCTION("""COMPUTED_VALUE"""),"Bhaja Mana Ram")</f>
        <v>Bhaja Mana Ram</v>
      </c>
      <c r="K10" s="57" t="str">
        <f>IFERROR(__xludf.DUMMYFUNCTION("""COMPUTED_VALUE"""),"Durge Durge Durge Jai Jai")</f>
        <v>Durge Durge Durge Jai Jai</v>
      </c>
    </row>
    <row r="11">
      <c r="A11" s="2" t="str">
        <f>IFERROR(__xludf.DUMMYFUNCTION("""COMPUTED_VALUE"""),"Bala Gopala Sai")</f>
        <v>Bala Gopala Sai</v>
      </c>
      <c r="B11" s="2" t="str">
        <f>IFERROR(__xludf.DUMMYFUNCTION("""COMPUTED_VALUE"""),"Anupama Sundara Nanda Kishora")</f>
        <v>Anupama Sundara Nanda Kishora</v>
      </c>
      <c r="C11" s="57" t="str">
        <f>IFERROR(__xludf.DUMMYFUNCTION("""COMPUTED_VALUE"""),"Ayodhya Vihari Sri Rama Rama")</f>
        <v>Ayodhya Vihari Sri Rama Rama</v>
      </c>
      <c r="E11" s="57" t="str">
        <f>IFERROR(__xludf.DUMMYFUNCTION("""COMPUTED_VALUE"""),"Bhajo Gananayaka Gajavadana")</f>
        <v>Bhajo Gananayaka Gajavadana</v>
      </c>
      <c r="F11" s="2" t="str">
        <f>IFERROR(__xludf.DUMMYFUNCTION("""COMPUTED_VALUE"""),"Araj Suno Merey Parama Krupalu")</f>
        <v>Araj Suno Merey Parama Krupalu</v>
      </c>
      <c r="G11" s="57" t="str">
        <f>IFERROR(__xludf.DUMMYFUNCTION("""COMPUTED_VALUE"""),"Danava Bhanjana Rama Sai Shyamala")</f>
        <v>Danava Bhanjana Rama Sai Shyamala</v>
      </c>
      <c r="H11" s="59" t="str">
        <f>IFERROR(__xludf.DUMMYFUNCTION("""COMPUTED_VALUE"""),"Jagadeeshwari Daya Karo Ma")</f>
        <v>Jagadeeshwari Daya Karo Ma</v>
      </c>
      <c r="I11" s="57" t="str">
        <f>IFERROR(__xludf.DUMMYFUNCTION("""COMPUTED_VALUE"""),"Danava Bhanjana Rama Sai Shyamala")</f>
        <v>Danava Bhanjana Rama Sai Shyamala</v>
      </c>
      <c r="J11" s="2" t="str">
        <f>IFERROR(__xludf.DUMMYFUNCTION("""COMPUTED_VALUE"""),"Bhajorey Sada Bhajo Rama Krishna")</f>
        <v>Bhajorey Sada Bhajo Rama Krishna</v>
      </c>
      <c r="K11" s="57" t="str">
        <f>IFERROR(__xludf.DUMMYFUNCTION("""COMPUTED_VALUE"""),"Gopala Gopala Nacho Gopala")</f>
        <v>Gopala Gopala Nacho Gopala</v>
      </c>
    </row>
    <row r="12">
      <c r="A12" s="2" t="str">
        <f>IFERROR(__xludf.DUMMYFUNCTION("""COMPUTED_VALUE"""),"Beda Paar Karo Merey Sai")</f>
        <v>Beda Paar Karo Merey Sai</v>
      </c>
      <c r="B12" s="2" t="str">
        <f>IFERROR(__xludf.DUMMYFUNCTION("""COMPUTED_VALUE"""),"Araj Suno Merey Parama Krupalu")</f>
        <v>Araj Suno Merey Parama Krupalu</v>
      </c>
      <c r="C12" s="2" t="str">
        <f>IFERROR(__xludf.DUMMYFUNCTION("""COMPUTED_VALUE"""),"Baba Aao Merey Keertan Mey")</f>
        <v>Baba Aao Merey Keertan Mey</v>
      </c>
      <c r="E12" s="57" t="str">
        <f>IFERROR(__xludf.DUMMYFUNCTION("""COMPUTED_VALUE"""),"Bhajo Madhura Hari Naam Nirantara")</f>
        <v>Bhajo Madhura Hari Naam Nirantara</v>
      </c>
      <c r="F12" s="2" t="str">
        <f>IFERROR(__xludf.DUMMYFUNCTION("""COMPUTED_VALUE"""),"Bala Gopala Sai")</f>
        <v>Bala Gopala Sai</v>
      </c>
      <c r="G12" s="60" t="str">
        <f>IFERROR(__xludf.DUMMYFUNCTION("""COMPUTED_VALUE"""),"Dehi Sharanam Simha Vahini")</f>
        <v>Dehi Sharanam Simha Vahini</v>
      </c>
      <c r="H12" s="2" t="str">
        <f>IFERROR(__xludf.DUMMYFUNCTION("""COMPUTED_VALUE"""),"Jagadodharini Mata Durga Jagadodharini Ma")</f>
        <v>Jagadodharini Mata Durga Jagadodharini Ma</v>
      </c>
      <c r="I12" s="57" t="str">
        <f>IFERROR(__xludf.DUMMYFUNCTION("""COMPUTED_VALUE"""),"Dayabhi Rama Janaki Rama")</f>
        <v>Dayabhi Rama Janaki Rama</v>
      </c>
      <c r="J12" s="57" t="str">
        <f>IFERROR(__xludf.DUMMYFUNCTION("""COMPUTED_VALUE"""),"Bhavani Nandana Bala Gajanana")</f>
        <v>Bhavani Nandana Bala Gajanana</v>
      </c>
      <c r="K12" s="57" t="str">
        <f>IFERROR(__xludf.DUMMYFUNCTION("""COMPUTED_VALUE"""),"Gopala Radhey Krishna Govinda Govinda")</f>
        <v>Gopala Radhey Krishna Govinda Govinda</v>
      </c>
    </row>
    <row r="13">
      <c r="A13" s="2" t="str">
        <f>IFERROR(__xludf.DUMMYFUNCTION("""COMPUTED_VALUE"""),"Bhaava Vinodini Ma Sai Jaya")</f>
        <v>Bhaava Vinodini Ma Sai Jaya</v>
      </c>
      <c r="B13" s="2" t="str">
        <f>IFERROR(__xludf.DUMMYFUNCTION("""COMPUTED_VALUE"""),"Ayodhya Shiromani Dasharatha Rama")</f>
        <v>Ayodhya Shiromani Dasharatha Rama</v>
      </c>
      <c r="C13" s="2" t="str">
        <f>IFERROR(__xludf.DUMMYFUNCTION("""COMPUTED_VALUE"""),"Bhaja Mana Panduranga Vittala")</f>
        <v>Bhaja Mana Panduranga Vittala</v>
      </c>
      <c r="E13" s="57" t="str">
        <f>IFERROR(__xludf.DUMMYFUNCTION("""COMPUTED_VALUE"""),"Bhavani Nandana Bala Gajanana")</f>
        <v>Bhavani Nandana Bala Gajanana</v>
      </c>
      <c r="F13" s="2" t="str">
        <f>IFERROR(__xludf.DUMMYFUNCTION("""COMPUTED_VALUE"""),"Bhagawan Bhagawan Patitha Pavana Ram")</f>
        <v>Bhagawan Bhagawan Patitha Pavana Ram</v>
      </c>
      <c r="G13" s="57" t="str">
        <f>IFERROR(__xludf.DUMMYFUNCTION("""COMPUTED_VALUE"""),"Devi Bhavani Ma Jaya Sai")</f>
        <v>Devi Bhavani Ma Jaya Sai</v>
      </c>
      <c r="H13" s="2" t="str">
        <f>IFERROR(__xludf.DUMMYFUNCTION("""COMPUTED_VALUE"""),"Janani Janani Sathya Sai Shubha")</f>
        <v>Janani Janani Sathya Sai Shubha</v>
      </c>
      <c r="I13" s="57" t="str">
        <f>IFERROR(__xludf.DUMMYFUNCTION("""COMPUTED_VALUE"""),"Gajavadana Gananatha Gajavadana Vinayaka")</f>
        <v>Gajavadana Gananatha Gajavadana Vinayaka</v>
      </c>
      <c r="J13" s="2" t="str">
        <f>IFERROR(__xludf.DUMMYFUNCTION("""COMPUTED_VALUE"""),"Chanda Kirana Kula Mandana Ram")</f>
        <v>Chanda Kirana Kula Mandana Ram</v>
      </c>
      <c r="K13" s="57" t="str">
        <f>IFERROR(__xludf.DUMMYFUNCTION("""COMPUTED_VALUE"""),"Hey Govinda Hey Ananda Nanda")</f>
        <v>Hey Govinda Hey Ananda Nanda</v>
      </c>
    </row>
    <row r="14">
      <c r="A14" s="57" t="str">
        <f>IFERROR(__xludf.DUMMYFUNCTION("""COMPUTED_VALUE"""),"Bhairavi Ambe Bhavani")</f>
        <v>Bhairavi Ambe Bhavani</v>
      </c>
      <c r="B14" s="2" t="str">
        <f>IFERROR(__xludf.DUMMYFUNCTION("""COMPUTED_VALUE"""),"Bansi Bajao Man Mandir Mey")</f>
        <v>Bansi Bajao Man Mandir Mey</v>
      </c>
      <c r="C14" s="2" t="str">
        <f>IFERROR(__xludf.DUMMYFUNCTION("""COMPUTED_VALUE"""),"Bhaja Ramam Bhaja Ramam")</f>
        <v>Bhaja Ramam Bhaja Ramam</v>
      </c>
      <c r="E14" s="2" t="str">
        <f>IFERROR(__xludf.DUMMYFUNCTION("""COMPUTED_VALUE"""),"Buddha Mahavir Yesu Sai")</f>
        <v>Buddha Mahavir Yesu Sai</v>
      </c>
      <c r="F14" s="57" t="str">
        <f>IFERROR(__xludf.DUMMYFUNCTION("""COMPUTED_VALUE"""),"Bhairavi Ambe Bhavani")</f>
        <v>Bhairavi Ambe Bhavani</v>
      </c>
      <c r="G14" s="2" t="str">
        <f>IFERROR(__xludf.DUMMYFUNCTION("""COMPUTED_VALUE"""),"Gowri Manohara Hey Nataraja")</f>
        <v>Gowri Manohara Hey Nataraja</v>
      </c>
      <c r="H14" s="2" t="str">
        <f>IFERROR(__xludf.DUMMYFUNCTION("""COMPUTED_VALUE"""),"Jaya Devi Durga Gowri Shankari")</f>
        <v>Jaya Devi Durga Gowri Shankari</v>
      </c>
      <c r="I14" s="57" t="str">
        <f>IFERROR(__xludf.DUMMYFUNCTION("""COMPUTED_VALUE"""),"Ganga Jatadhara Gowri Shankara Girija")</f>
        <v>Ganga Jatadhara Gowri Shankara Girija</v>
      </c>
      <c r="J14" s="57" t="str">
        <f>IFERROR(__xludf.DUMMYFUNCTION("""COMPUTED_VALUE"""),"Chandra Vadana Kamala Nayana")</f>
        <v>Chandra Vadana Kamala Nayana</v>
      </c>
      <c r="K14" s="57" t="str">
        <f>IFERROR(__xludf.DUMMYFUNCTION("""COMPUTED_VALUE"""),"Jai Jai Bhavani Ma Ambe")</f>
        <v>Jai Jai Bhavani Ma Ambe</v>
      </c>
    </row>
    <row r="15">
      <c r="A15" s="2" t="str">
        <f>IFERROR(__xludf.DUMMYFUNCTION("""COMPUTED_VALUE"""),"Bhaja Mana Radhey Shyama Gopala")</f>
        <v>Bhaja Mana Radhey Shyama Gopala</v>
      </c>
      <c r="B15" s="2" t="str">
        <f>IFERROR(__xludf.DUMMYFUNCTION("""COMPUTED_VALUE"""),"Bhaava Vinodini Ma Sai Jaya")</f>
        <v>Bhaava Vinodini Ma Sai Jaya</v>
      </c>
      <c r="C15" s="2" t="str">
        <f>IFERROR(__xludf.DUMMYFUNCTION("""COMPUTED_VALUE"""),"Bhaja Ranga Harey Vittala")</f>
        <v>Bhaja Ranga Harey Vittala</v>
      </c>
      <c r="E15" s="57" t="str">
        <f>IFERROR(__xludf.DUMMYFUNCTION("""COMPUTED_VALUE"""),"Chandra Vadana Kamala Nayana")</f>
        <v>Chandra Vadana Kamala Nayana</v>
      </c>
      <c r="F15" s="2" t="str">
        <f>IFERROR(__xludf.DUMMYFUNCTION("""COMPUTED_VALUE"""),"Bhajarey Rama Charan Satatam Bhajarey")</f>
        <v>Bhajarey Rama Charan Satatam Bhajarey</v>
      </c>
      <c r="G15" s="2" t="str">
        <f>IFERROR(__xludf.DUMMYFUNCTION("""COMPUTED_VALUE"""),"Gowri Nathaya Vishwanathaya")</f>
        <v>Gowri Nathaya Vishwanathaya</v>
      </c>
      <c r="H15" s="2" t="str">
        <f>IFERROR(__xludf.DUMMYFUNCTION("""COMPUTED_VALUE"""),"Neelakanta Mahadeva Gowri Vandana")</f>
        <v>Neelakanta Mahadeva Gowri Vandana</v>
      </c>
      <c r="I15" s="57" t="str">
        <f>IFERROR(__xludf.DUMMYFUNCTION("""COMPUTED_VALUE"""),"Ghana Ghana Neela Vadana Ati")</f>
        <v>Ghana Ghana Neela Vadana Ati</v>
      </c>
      <c r="J15" s="57" t="str">
        <f>IFERROR(__xludf.DUMMYFUNCTION("""COMPUTED_VALUE"""),"Chitha Chora Yashoda Ke Bal")</f>
        <v>Chitha Chora Yashoda Ke Bal</v>
      </c>
      <c r="K15" s="2" t="str">
        <f>IFERROR(__xludf.DUMMYFUNCTION("""COMPUTED_VALUE"""),"Jai Jai Jai Gananayaka Jai")</f>
        <v>Jai Jai Jai Gananayaka Jai</v>
      </c>
    </row>
    <row r="16">
      <c r="A16" s="2" t="str">
        <f>IFERROR(__xludf.DUMMYFUNCTION("""COMPUTED_VALUE"""),"Bhaja Mana Shyama Sundara Giridhari (Pilu)")</f>
        <v>Bhaja Mana Shyama Sundara Giridhari (Pilu)</v>
      </c>
      <c r="B16" s="2" t="str">
        <f>IFERROR(__xludf.DUMMYFUNCTION("""COMPUTED_VALUE"""),"Bhagawan Bhagawan Patitha Pavana Ram")</f>
        <v>Bhagawan Bhagawan Patitha Pavana Ram</v>
      </c>
      <c r="C16" s="2" t="str">
        <f>IFERROR(__xludf.DUMMYFUNCTION("""COMPUTED_VALUE"""),"Bhajo Bhajo Vittala Panduranga Vittala")</f>
        <v>Bhajo Bhajo Vittala Panduranga Vittala</v>
      </c>
      <c r="E16" s="57" t="str">
        <f>IFERROR(__xludf.DUMMYFUNCTION("""COMPUTED_VALUE"""),"Chandrashekaraya Namah Om")</f>
        <v>Chandrashekaraya Namah Om</v>
      </c>
      <c r="F16" s="2" t="str">
        <f>IFERROR(__xludf.DUMMYFUNCTION("""COMPUTED_VALUE"""),"Bhajo Bhajo Ram Sathya Sai")</f>
        <v>Bhajo Bhajo Ram Sathya Sai</v>
      </c>
      <c r="G16" s="2" t="str">
        <f>IFERROR(__xludf.DUMMYFUNCTION("""COMPUTED_VALUE"""),"Jagadodharini Mata Durga Jagadodharini Ma")</f>
        <v>Jagadodharini Mata Durga Jagadodharini Ma</v>
      </c>
      <c r="H16" s="2" t="str">
        <f>IFERROR(__xludf.DUMMYFUNCTION("""COMPUTED_VALUE"""),"Shiva Shiva Shiva Shiva Shirdi")</f>
        <v>Shiva Shiva Shiva Shiva Shirdi</v>
      </c>
      <c r="I16" s="2" t="str">
        <f>IFERROR(__xludf.DUMMYFUNCTION("""COMPUTED_VALUE"""),"Jai Ganesh Jai Ganesh Jai")</f>
        <v>Jai Ganesh Jai Ganesh Jai</v>
      </c>
      <c r="J16" s="57" t="str">
        <f>IFERROR(__xludf.DUMMYFUNCTION("""COMPUTED_VALUE"""),"Darshana Deejo Bhagawan")</f>
        <v>Darshana Deejo Bhagawan</v>
      </c>
      <c r="K16" s="2" t="str">
        <f>IFERROR(__xludf.DUMMYFUNCTION("""COMPUTED_VALUE"""),"Jai Jai Jai Jai Ganapathi")</f>
        <v>Jai Jai Jai Jai Ganapathi</v>
      </c>
    </row>
    <row r="17">
      <c r="A17" s="2" t="str">
        <f>IFERROR(__xludf.DUMMYFUNCTION("""COMPUTED_VALUE"""),"Bhaja Ranga Harey Vittala")</f>
        <v>Bhaja Ranga Harey Vittala</v>
      </c>
      <c r="B17" s="2" t="str">
        <f>IFERROR(__xludf.DUMMYFUNCTION("""COMPUTED_VALUE"""),"Bhaja Mana Shyama Sundara Giridhari (Pilu)")</f>
        <v>Bhaja Mana Shyama Sundara Giridhari (Pilu)</v>
      </c>
      <c r="C17" s="2" t="str">
        <f>IFERROR(__xludf.DUMMYFUNCTION("""COMPUTED_VALUE"""),"Bhajo Madhura Hari Naam Nirantara")</f>
        <v>Bhajo Madhura Hari Naam Nirantara</v>
      </c>
      <c r="E17" s="57" t="str">
        <f>IFERROR(__xludf.DUMMYFUNCTION("""COMPUTED_VALUE"""),"Chitha Chora Muraliwala")</f>
        <v>Chitha Chora Muraliwala</v>
      </c>
      <c r="F17" s="2" t="str">
        <f>IFERROR(__xludf.DUMMYFUNCTION("""COMPUTED_VALUE"""),"Bhajo Gananayaka Gajavadana")</f>
        <v>Bhajo Gananayaka Gajavadana</v>
      </c>
      <c r="G17" s="2" t="str">
        <f>IFERROR(__xludf.DUMMYFUNCTION("""COMPUTED_VALUE"""),"Jaya Devi Durga Gowri Shankari")</f>
        <v>Jaya Devi Durga Gowri Shankari</v>
      </c>
      <c r="H17" s="2" t="str">
        <f>IFERROR(__xludf.DUMMYFUNCTION("""COMPUTED_VALUE"""),"Shuklambara Dharam Ganapathi Mantram")</f>
        <v>Shuklambara Dharam Ganapathi Mantram</v>
      </c>
      <c r="I17" s="2" t="str">
        <f>IFERROR(__xludf.DUMMYFUNCTION("""COMPUTED_VALUE"""),"Jai Jai Bhavani Ma Ambe")</f>
        <v>Jai Jai Bhavani Ma Ambe</v>
      </c>
      <c r="J17" s="57" t="str">
        <f>IFERROR(__xludf.DUMMYFUNCTION("""COMPUTED_VALUE"""),"Datta Guru Datta Guru Dattatreya")</f>
        <v>Datta Guru Datta Guru Dattatreya</v>
      </c>
      <c r="K17" s="2" t="str">
        <f>IFERROR(__xludf.DUMMYFUNCTION("""COMPUTED_VALUE"""),"Jai Jai Janani Sai Janani (Natabhairavi)")</f>
        <v>Jai Jai Janani Sai Janani (Natabhairavi)</v>
      </c>
    </row>
    <row r="18">
      <c r="A18" s="2" t="str">
        <f>IFERROR(__xludf.DUMMYFUNCTION("""COMPUTED_VALUE"""),"Bhajarey Rama Charan Satatam Bhajarey")</f>
        <v>Bhajarey Rama Charan Satatam Bhajarey</v>
      </c>
      <c r="B18" s="2" t="str">
        <f>IFERROR(__xludf.DUMMYFUNCTION("""COMPUTED_VALUE"""),"Bhajo Gananayaka Gajavadana")</f>
        <v>Bhajo Gananayaka Gajavadana</v>
      </c>
      <c r="C18" s="2" t="str">
        <f>IFERROR(__xludf.DUMMYFUNCTION("""COMPUTED_VALUE"""),"Bhajo Sita Ram Bhajo Radhey Shyam")</f>
        <v>Bhajo Sita Ram Bhajo Radhey Shyam</v>
      </c>
      <c r="E18" s="2" t="str">
        <f>IFERROR(__xludf.DUMMYFUNCTION("""COMPUTED_VALUE"""),"Danava Bhanjana Rama Sai Shyamala")</f>
        <v>Danava Bhanjana Rama Sai Shyamala</v>
      </c>
      <c r="F18" s="2" t="str">
        <f>IFERROR(__xludf.DUMMYFUNCTION("""COMPUTED_VALUE"""),"Bhajorey Manuva Baba Naam")</f>
        <v>Bhajorey Manuva Baba Naam</v>
      </c>
      <c r="G18" s="2" t="str">
        <f>IFERROR(__xludf.DUMMYFUNCTION("""COMPUTED_VALUE"""),"Sai Darbar Mey Aao Gao")</f>
        <v>Sai Darbar Mey Aao Gao</v>
      </c>
      <c r="I18" s="2" t="str">
        <f>IFERROR(__xludf.DUMMYFUNCTION("""COMPUTED_VALUE"""),"Jai Jai Jai Gananayaka Jai")</f>
        <v>Jai Jai Jai Gananayaka Jai</v>
      </c>
      <c r="J18" s="2" t="str">
        <f>IFERROR(__xludf.DUMMYFUNCTION("""COMPUTED_VALUE"""),"Dum Dum Dum Dum Damaru")</f>
        <v>Dum Dum Dum Dum Damaru</v>
      </c>
      <c r="K18" s="2" t="str">
        <f>IFERROR(__xludf.DUMMYFUNCTION("""COMPUTED_VALUE"""),"Krishna Bhajo Krishna Bhajo Murali (Chakravakam / Ahir Bhairav)")</f>
        <v>Krishna Bhajo Krishna Bhajo Murali (Chakravakam / Ahir Bhairav)</v>
      </c>
    </row>
    <row r="19">
      <c r="A19" s="2" t="str">
        <f>IFERROR(__xludf.DUMMYFUNCTION("""COMPUTED_VALUE"""),"Bhajo Ghana Shyama Bhajo Murali")</f>
        <v>Bhajo Ghana Shyama Bhajo Murali</v>
      </c>
      <c r="B19" s="2" t="str">
        <f>IFERROR(__xludf.DUMMYFUNCTION("""COMPUTED_VALUE"""),"Bhaktha Vatsala Tero Naam O")</f>
        <v>Bhaktha Vatsala Tero Naam O</v>
      </c>
      <c r="C19" s="2" t="str">
        <f>IFERROR(__xludf.DUMMYFUNCTION("""COMPUTED_VALUE"""),"Bhajorey Bhajo Sai Harey Ram")</f>
        <v>Bhajorey Bhajo Sai Harey Ram</v>
      </c>
      <c r="E19" s="2" t="str">
        <f>IFERROR(__xludf.DUMMYFUNCTION("""COMPUTED_VALUE"""),"Daya Nidhey Hari Narayana")</f>
        <v>Daya Nidhey Hari Narayana</v>
      </c>
      <c r="F19" s="57" t="str">
        <f>IFERROR(__xludf.DUMMYFUNCTION("""COMPUTED_VALUE"""),"Bhaktha Vatsala Tero Naam O")</f>
        <v>Bhaktha Vatsala Tero Naam O</v>
      </c>
      <c r="G19" s="2" t="str">
        <f>IFERROR(__xludf.DUMMYFUNCTION("""COMPUTED_VALUE"""),"Shankara Shankara Samba Sadashiva")</f>
        <v>Shankara Shankara Samba Sadashiva</v>
      </c>
      <c r="I19" s="2" t="str">
        <f>IFERROR(__xludf.DUMMYFUNCTION("""COMPUTED_VALUE"""),"Kaali Kaali Maha Kaali Kapalini")</f>
        <v>Kaali Kaali Maha Kaali Kapalini</v>
      </c>
      <c r="J19" s="2" t="str">
        <f>IFERROR(__xludf.DUMMYFUNCTION("""COMPUTED_VALUE"""),"Ganadhi Pathayey Paahi Maam")</f>
        <v>Ganadhi Pathayey Paahi Maam</v>
      </c>
      <c r="K19" s="2" t="str">
        <f>IFERROR(__xludf.DUMMYFUNCTION("""COMPUTED_VALUE"""),"Mata Mata Sai Mata")</f>
        <v>Mata Mata Sai Mata</v>
      </c>
    </row>
    <row r="20">
      <c r="A20" s="2" t="str">
        <f>IFERROR(__xludf.DUMMYFUNCTION("""COMPUTED_VALUE"""),"Bhajo Man Bhajo Rama Ram")</f>
        <v>Bhajo Man Bhajo Rama Ram</v>
      </c>
      <c r="B20" s="2" t="str">
        <f>IFERROR(__xludf.DUMMYFUNCTION("""COMPUTED_VALUE"""),"Bhasma Bhooshitanga Sai Chandrashekara")</f>
        <v>Bhasma Bhooshitanga Sai Chandrashekara</v>
      </c>
      <c r="C20" s="2" t="str">
        <f>IFERROR(__xludf.DUMMYFUNCTION("""COMPUTED_VALUE"""),"Bhasma Bhooshitanga Sai Chandrashekara")</f>
        <v>Bhasma Bhooshitanga Sai Chandrashekara</v>
      </c>
      <c r="E20" s="2" t="str">
        <f>IFERROR(__xludf.DUMMYFUNCTION("""COMPUTED_VALUE"""),"Dayabhi Rama Janaki Rama")</f>
        <v>Dayabhi Rama Janaki Rama</v>
      </c>
      <c r="F20" s="57" t="str">
        <f>IFERROR(__xludf.DUMMYFUNCTION("""COMPUTED_VALUE"""),"Bhavatharini Partheeshwari")</f>
        <v>Bhavatharini Partheeshwari</v>
      </c>
      <c r="G20" s="2" t="str">
        <f>IFERROR(__xludf.DUMMYFUNCTION("""COMPUTED_VALUE"""),"Shankari Bhaktha Vashankari Ma")</f>
        <v>Shankari Bhaktha Vashankari Ma</v>
      </c>
      <c r="I20" s="2" t="str">
        <f>IFERROR(__xludf.DUMMYFUNCTION("""COMPUTED_VALUE"""),"Madhuvana Sanchari Shyama Murari")</f>
        <v>Madhuvana Sanchari Shyama Murari</v>
      </c>
      <c r="J20" s="2" t="str">
        <f>IFERROR(__xludf.DUMMYFUNCTION("""COMPUTED_VALUE"""),"Ganesha Charanam Sharanam Ganesha")</f>
        <v>Ganesha Charanam Sharanam Ganesha</v>
      </c>
      <c r="K20" s="2" t="str">
        <f>IFERROR(__xludf.DUMMYFUNCTION("""COMPUTED_VALUE"""),"Punya Naam Pavitra Naam Rama")</f>
        <v>Punya Naam Pavitra Naam Rama</v>
      </c>
    </row>
    <row r="21">
      <c r="A21" s="2" t="str">
        <f>IFERROR(__xludf.DUMMYFUNCTION("""COMPUTED_VALUE"""),"Bhajorey Bhajorey Gananatham Bhajorey")</f>
        <v>Bhajorey Bhajorey Gananatham Bhajorey</v>
      </c>
      <c r="B21" s="2" t="str">
        <f>IFERROR(__xludf.DUMMYFUNCTION("""COMPUTED_VALUE"""),"Bhava Bhaya Bhanjana Shesha Shayana")</f>
        <v>Bhava Bhaya Bhanjana Shesha Shayana</v>
      </c>
      <c r="C21" s="2" t="str">
        <f>IFERROR(__xludf.DUMMYFUNCTION("""COMPUTED_VALUE"""),"Bhasma Vibhushitha Bhavani Shankara")</f>
        <v>Bhasma Vibhushitha Bhavani Shankara</v>
      </c>
      <c r="E21" s="2" t="str">
        <f>IFERROR(__xludf.DUMMYFUNCTION("""COMPUTED_VALUE"""),"Deena Dayala Hari Parama Dayala")</f>
        <v>Deena Dayala Hari Parama Dayala</v>
      </c>
      <c r="F21" s="57" t="str">
        <f>IFERROR(__xludf.DUMMYFUNCTION("""COMPUTED_VALUE"""),"Chandra Vadana Kamala Nayana")</f>
        <v>Chandra Vadana Kamala Nayana</v>
      </c>
      <c r="G21" s="2" t="str">
        <f>IFERROR(__xludf.DUMMYFUNCTION("""COMPUTED_VALUE"""),"Shiva Shiva Hara Hara Bhola")</f>
        <v>Shiva Shiva Hara Hara Bhola</v>
      </c>
      <c r="I21" s="2" t="str">
        <f>IFERROR(__xludf.DUMMYFUNCTION("""COMPUTED_VALUE"""),"Mahishasura Mardhini Mama Taapa Vimochani")</f>
        <v>Mahishasura Mardhini Mama Taapa Vimochani</v>
      </c>
      <c r="J21" s="2" t="str">
        <f>IFERROR(__xludf.DUMMYFUNCTION("""COMPUTED_VALUE"""),"Guruvayurpura Sri Hari Krishna Narayana")</f>
        <v>Guruvayurpura Sri Hari Krishna Narayana</v>
      </c>
    </row>
    <row r="22">
      <c r="A22" s="2" t="str">
        <f>IFERROR(__xludf.DUMMYFUNCTION("""COMPUTED_VALUE"""),"Bhajorey Manuva Sadguru Deva")</f>
        <v>Bhajorey Manuva Sadguru Deva</v>
      </c>
      <c r="B22" s="2" t="str">
        <f>IFERROR(__xludf.DUMMYFUNCTION("""COMPUTED_VALUE"""),"Bhava Nasha Puttaparthi Pureesha")</f>
        <v>Bhava Nasha Puttaparthi Pureesha</v>
      </c>
      <c r="C22" s="2" t="str">
        <f>IFERROR(__xludf.DUMMYFUNCTION("""COMPUTED_VALUE"""),"Bhava Bhaya Bhanjana Paapa Nikhandana")</f>
        <v>Bhava Bhaya Bhanjana Paapa Nikhandana</v>
      </c>
      <c r="E22" s="2" t="str">
        <f>IFERROR(__xludf.DUMMYFUNCTION("""COMPUTED_VALUE"""),"Devi Sai Ma Devi Saraswathi")</f>
        <v>Devi Sai Ma Devi Saraswathi</v>
      </c>
      <c r="F22" s="57" t="str">
        <f>IFERROR(__xludf.DUMMYFUNCTION("""COMPUTED_VALUE"""),"Chitha Chora Yashoda Ke Bal")</f>
        <v>Chitha Chora Yashoda Ke Bal</v>
      </c>
      <c r="G22" s="2" t="str">
        <f>IFERROR(__xludf.DUMMYFUNCTION("""COMPUTED_VALUE"""),"Shiva Shiva Shambho Hara Hara")</f>
        <v>Shiva Shiva Shambho Hara Hara</v>
      </c>
      <c r="I22" s="2" t="str">
        <f>IFERROR(__xludf.DUMMYFUNCTION("""COMPUTED_VALUE"""),"Manasa Bhajorey Guru Charanam (Yaman Kalyan)")</f>
        <v>Manasa Bhajorey Guru Charanam (Yaman Kalyan)</v>
      </c>
      <c r="J22" s="2" t="str">
        <f>IFERROR(__xludf.DUMMYFUNCTION("""COMPUTED_VALUE"""),"Hara Bhola Natha Uma Pathey")</f>
        <v>Hara Bhola Natha Uma Pathey</v>
      </c>
    </row>
    <row r="23">
      <c r="A23" s="2" t="str">
        <f>IFERROR(__xludf.DUMMYFUNCTION("""COMPUTED_VALUE"""),"Bhasma Bhooshitanga Sai Chandrashekara")</f>
        <v>Bhasma Bhooshitanga Sai Chandrashekara</v>
      </c>
      <c r="B23" s="2" t="str">
        <f>IFERROR(__xludf.DUMMYFUNCTION("""COMPUTED_VALUE"""),"Bhava Sagar Se Paar Utharo")</f>
        <v>Bhava Sagar Se Paar Utharo</v>
      </c>
      <c r="C23" s="57" t="str">
        <f>IFERROR(__xludf.DUMMYFUNCTION("""COMPUTED_VALUE"""),"Chanda Kirana Kula Mandana Ram")</f>
        <v>Chanda Kirana Kula Mandana Ram</v>
      </c>
      <c r="E23" s="2" t="str">
        <f>IFERROR(__xludf.DUMMYFUNCTION("""COMPUTED_VALUE"""),"Durga Bhavani Ma Jaya Jaya")</f>
        <v>Durga Bhavani Ma Jaya Jaya</v>
      </c>
      <c r="F23" s="57" t="str">
        <f>IFERROR(__xludf.DUMMYFUNCTION("""COMPUTED_VALUE"""),"Darsha Dikhao Bhagawan (Mujhe)")</f>
        <v>Darsha Dikhao Bhagawan (Mujhe)</v>
      </c>
      <c r="G23" s="2" t="str">
        <f>IFERROR(__xludf.DUMMYFUNCTION("""COMPUTED_VALUE"""),"Shiva Shiva Shiva Shiva Shivaya (Madhyamavati / Madhmad Sarang)")</f>
        <v>Shiva Shiva Shiva Shiva Shivaya (Madhyamavati / Madhmad Sarang)</v>
      </c>
      <c r="I23" s="2" t="str">
        <f>IFERROR(__xludf.DUMMYFUNCTION("""COMPUTED_VALUE"""),"Naam Bhajo Hari Naam Bhajo")</f>
        <v>Naam Bhajo Hari Naam Bhajo</v>
      </c>
      <c r="J23" s="2" t="str">
        <f>IFERROR(__xludf.DUMMYFUNCTION("""COMPUTED_VALUE"""),"Jagatpathey Hari Sai Gopala")</f>
        <v>Jagatpathey Hari Sai Gopala</v>
      </c>
    </row>
    <row r="24">
      <c r="A24" s="2" t="str">
        <f>IFERROR(__xludf.DUMMYFUNCTION("""COMPUTED_VALUE"""),"Bhasma Vibhushitha Bhavani Shankara")</f>
        <v>Bhasma Vibhushitha Bhavani Shankara</v>
      </c>
      <c r="B24" s="2" t="str">
        <f>IFERROR(__xludf.DUMMYFUNCTION("""COMPUTED_VALUE"""),"Bhuvana Pradeepa Tribhuvana Mohana")</f>
        <v>Bhuvana Pradeepa Tribhuvana Mohana</v>
      </c>
      <c r="C24" s="57" t="str">
        <f>IFERROR(__xludf.DUMMYFUNCTION("""COMPUTED_VALUE"""),"Chandi Chamundi Jaya Vaishnavi Devi")</f>
        <v>Chandi Chamundi Jaya Vaishnavi Devi</v>
      </c>
      <c r="E24" s="2" t="str">
        <f>IFERROR(__xludf.DUMMYFUNCTION("""COMPUTED_VALUE"""),"Gajanana Gajanana (Hamir Kalyani / Kedar)")</f>
        <v>Gajanana Gajanana (Hamir Kalyani / Kedar)</v>
      </c>
      <c r="F24" s="2" t="str">
        <f>IFERROR(__xludf.DUMMYFUNCTION("""COMPUTED_VALUE"""),"Daya Karo Hey Jaya Jagat")</f>
        <v>Daya Karo Hey Jaya Jagat</v>
      </c>
      <c r="I24" s="2" t="str">
        <f>IFERROR(__xludf.DUMMYFUNCTION("""COMPUTED_VALUE"""),"Rama Rama Rama Rama")</f>
        <v>Rama Rama Rama Rama</v>
      </c>
      <c r="J24" s="2" t="str">
        <f>IFERROR(__xludf.DUMMYFUNCTION("""COMPUTED_VALUE"""),"Janani Janani Sathya Sai Shubha")</f>
        <v>Janani Janani Sathya Sai Shubha</v>
      </c>
    </row>
    <row r="25">
      <c r="A25" s="2" t="str">
        <f>IFERROR(__xludf.DUMMYFUNCTION("""COMPUTED_VALUE"""),"Bhava Bhaya Bhanjana Paapa Nikhandana")</f>
        <v>Bhava Bhaya Bhanjana Paapa Nikhandana</v>
      </c>
      <c r="B25" s="57" t="str">
        <f>IFERROR(__xludf.DUMMYFUNCTION("""COMPUTED_VALUE"""),"Bolo Jai Jai Kaar Bolo")</f>
        <v>Bolo Jai Jai Kaar Bolo</v>
      </c>
      <c r="C25" s="2" t="str">
        <f>IFERROR(__xludf.DUMMYFUNCTION("""COMPUTED_VALUE"""),"Chandrakala Dhara Samba Sadashiva")</f>
        <v>Chandrakala Dhara Samba Sadashiva</v>
      </c>
      <c r="E25" s="2" t="str">
        <f>IFERROR(__xludf.DUMMYFUNCTION("""COMPUTED_VALUE"""),"Hara Hara Hara Hara Samba")</f>
        <v>Hara Hara Hara Hara Samba</v>
      </c>
      <c r="F25" s="2" t="str">
        <f>IFERROR(__xludf.DUMMYFUNCTION("""COMPUTED_VALUE"""),"Daya Sagara Karunakara")</f>
        <v>Daya Sagara Karunakara</v>
      </c>
      <c r="I25" s="2" t="str">
        <f>IFERROR(__xludf.DUMMYFUNCTION("""COMPUTED_VALUE"""),"Sathya Swaroopini Ma Sai Prema")</f>
        <v>Sathya Swaroopini Ma Sai Prema</v>
      </c>
      <c r="J25" s="2" t="str">
        <f>IFERROR(__xludf.DUMMYFUNCTION("""COMPUTED_VALUE"""),"Jaya Devi Durga Gowri Shankari")</f>
        <v>Jaya Devi Durga Gowri Shankari</v>
      </c>
    </row>
    <row r="26">
      <c r="A26" s="57" t="str">
        <f>IFERROR(__xludf.DUMMYFUNCTION("""COMPUTED_VALUE"""),"Bhava Bhaya Bhanjana Shesha Shayana")</f>
        <v>Bhava Bhaya Bhanjana Shesha Shayana</v>
      </c>
      <c r="B26" s="57" t="str">
        <f>IFERROR(__xludf.DUMMYFUNCTION("""COMPUTED_VALUE"""),"Chandi Chamundi Jaya Vaishnavi Devi")</f>
        <v>Chandi Chamundi Jaya Vaishnavi Devi</v>
      </c>
      <c r="C26" s="57" t="str">
        <f>IFERROR(__xludf.DUMMYFUNCTION("""COMPUTED_VALUE"""),"Chitha Chora Muraliwala")</f>
        <v>Chitha Chora Muraliwala</v>
      </c>
      <c r="E26" s="2" t="str">
        <f>IFERROR(__xludf.DUMMYFUNCTION("""COMPUTED_VALUE"""),"Hara Shiva Shankara Bholey Nath")</f>
        <v>Hara Shiva Shankara Bholey Nath</v>
      </c>
      <c r="F26" s="2" t="str">
        <f>IFERROR(__xludf.DUMMYFUNCTION("""COMPUTED_VALUE"""),"Deena Natha Shankara")</f>
        <v>Deena Natha Shankara</v>
      </c>
      <c r="I26" s="2" t="str">
        <f>IFERROR(__xludf.DUMMYFUNCTION("""COMPUTED_VALUE"""),"Shiva Shankara Parvathi Ramana")</f>
        <v>Shiva Shankara Parvathi Ramana</v>
      </c>
      <c r="J26" s="2" t="str">
        <f>IFERROR(__xludf.DUMMYFUNCTION("""COMPUTED_VALUE"""),"Madura Puri Nilayey Meenakshi")</f>
        <v>Madura Puri Nilayey Meenakshi</v>
      </c>
    </row>
    <row r="27">
      <c r="A27" s="2" t="str">
        <f>IFERROR(__xludf.DUMMYFUNCTION("""COMPUTED_VALUE"""),"Bhavatharini Partheeshwari")</f>
        <v>Bhavatharini Partheeshwari</v>
      </c>
      <c r="B27" s="57" t="str">
        <f>IFERROR(__xludf.DUMMYFUNCTION("""COMPUTED_VALUE"""),"Chandra Vadana Kamala Nayana")</f>
        <v>Chandra Vadana Kamala Nayana</v>
      </c>
      <c r="C27" s="2" t="str">
        <f>IFERROR(__xludf.DUMMYFUNCTION("""COMPUTED_VALUE"""),"Chitha Raja Chitha Raja")</f>
        <v>Chitha Raja Chitha Raja</v>
      </c>
      <c r="E27" s="2" t="str">
        <f>IFERROR(__xludf.DUMMYFUNCTION("""COMPUTED_VALUE"""),"Hey Madhava Hey Madhusudhana")</f>
        <v>Hey Madhava Hey Madhusudhana</v>
      </c>
      <c r="F27" s="2" t="str">
        <f>IFERROR(__xludf.DUMMYFUNCTION("""COMPUTED_VALUE"""),"Devi Jagat Janani Sai Mata")</f>
        <v>Devi Jagat Janani Sai Mata</v>
      </c>
      <c r="I27" s="2" t="str">
        <f>IFERROR(__xludf.DUMMYFUNCTION("""COMPUTED_VALUE"""),"Shiva Shiva Shambho Mahesha Girisha")</f>
        <v>Shiva Shiva Shambho Mahesha Girisha</v>
      </c>
      <c r="J27" s="2" t="str">
        <f>IFERROR(__xludf.DUMMYFUNCTION("""COMPUTED_VALUE"""),"Mangala Kaarini Jai Sai Ma")</f>
        <v>Mangala Kaarini Jai Sai Ma</v>
      </c>
    </row>
    <row r="28">
      <c r="A28" s="2" t="str">
        <f>IFERROR(__xludf.DUMMYFUNCTION("""COMPUTED_VALUE"""),"Bhola Shankara Bhola")</f>
        <v>Bhola Shankara Bhola</v>
      </c>
      <c r="B28" s="57" t="str">
        <f>IFERROR(__xludf.DUMMYFUNCTION("""COMPUTED_VALUE"""),"Chandrashekara Sayeeshwara")</f>
        <v>Chandrashekara Sayeeshwara</v>
      </c>
      <c r="C28" s="2" t="str">
        <f>IFERROR(__xludf.DUMMYFUNCTION("""COMPUTED_VALUE"""),"Daasharathey Rama Jaya Jaya Rama")</f>
        <v>Daasharathey Rama Jaya Jaya Rama</v>
      </c>
      <c r="E28" s="2" t="str">
        <f>IFERROR(__xludf.DUMMYFUNCTION("""COMPUTED_VALUE"""),"Janani Sai Devi Dayamayi")</f>
        <v>Janani Sai Devi Dayamayi</v>
      </c>
      <c r="F28" s="2" t="str">
        <f>IFERROR(__xludf.DUMMYFUNCTION("""COMPUTED_VALUE"""),"Gaana Priyey Sai Karunamayi")</f>
        <v>Gaana Priyey Sai Karunamayi</v>
      </c>
      <c r="I28" s="2" t="str">
        <f>IFERROR(__xludf.DUMMYFUNCTION("""COMPUTED_VALUE"""),"Shiva Shiva Shiva Shiva Shivaya (~ Miyan ki Malhar)")</f>
        <v>Shiva Shiva Shiva Shiva Shivaya (~ Miyan ki Malhar)</v>
      </c>
      <c r="J28" s="2" t="str">
        <f>IFERROR(__xludf.DUMMYFUNCTION("""COMPUTED_VALUE"""),"Nataraja Namami Shankara")</f>
        <v>Nataraja Namami Shankara</v>
      </c>
    </row>
    <row r="29">
      <c r="A29" s="2" t="str">
        <f>IFERROR(__xludf.DUMMYFUNCTION("""COMPUTED_VALUE"""),"Bhuvana Pradeepa Tribhuvana Mohana")</f>
        <v>Bhuvana Pradeepa Tribhuvana Mohana</v>
      </c>
      <c r="B29" s="2" t="str">
        <f>IFERROR(__xludf.DUMMYFUNCTION("""COMPUTED_VALUE"""),"Chitha Raja Chitha Raja")</f>
        <v>Chitha Raja Chitha Raja</v>
      </c>
      <c r="C29" s="2" t="str">
        <f>IFERROR(__xludf.DUMMYFUNCTION("""COMPUTED_VALUE"""),"Dama Dama Dama Dama Damaru (Pahadi)")</f>
        <v>Dama Dama Dama Dama Damaru (Pahadi)</v>
      </c>
      <c r="E29" s="2" t="str">
        <f>IFERROR(__xludf.DUMMYFUNCTION("""COMPUTED_VALUE"""),"Janardhana Nandalala Govinda Gopala")</f>
        <v>Janardhana Nandalala Govinda Gopala</v>
      </c>
      <c r="F29" s="2" t="str">
        <f>IFERROR(__xludf.DUMMYFUNCTION("""COMPUTED_VALUE"""),"Ghana Shyama Sundara")</f>
        <v>Ghana Shyama Sundara</v>
      </c>
      <c r="J29" s="2" t="str">
        <f>IFERROR(__xludf.DUMMYFUNCTION("""COMPUTED_VALUE"""),"Purandara Ranga Harey Vittala")</f>
        <v>Purandara Ranga Harey Vittala</v>
      </c>
    </row>
    <row r="30">
      <c r="A30" s="2" t="str">
        <f>IFERROR(__xludf.DUMMYFUNCTION("""COMPUTED_VALUE"""),"Bolo Baba Ki Jai Sai Baba Ki Jai")</f>
        <v>Bolo Baba Ki Jai Sai Baba Ki Jai</v>
      </c>
      <c r="B30" s="2" t="str">
        <f>IFERROR(__xludf.DUMMYFUNCTION("""COMPUTED_VALUE"""),"Daasharathey Rama Jaya Jaya Rama")</f>
        <v>Daasharathey Rama Jaya Jaya Rama</v>
      </c>
      <c r="C30" s="2" t="str">
        <f>IFERROR(__xludf.DUMMYFUNCTION("""COMPUTED_VALUE"""),"Datta Guru Datta Guru Dattatreya")</f>
        <v>Datta Guru Datta Guru Dattatreya</v>
      </c>
      <c r="E30" s="2" t="str">
        <f>IFERROR(__xludf.DUMMYFUNCTION("""COMPUTED_VALUE"""),"Jaya Devi Durga Gowri Shankari")</f>
        <v>Jaya Devi Durga Gowri Shankari</v>
      </c>
      <c r="F30" s="2" t="str">
        <f>IFERROR(__xludf.DUMMYFUNCTION("""COMPUTED_VALUE"""),"Hey Brij Bal Yadu Nanda")</f>
        <v>Hey Brij Bal Yadu Nanda</v>
      </c>
      <c r="J30" s="2" t="str">
        <f>IFERROR(__xludf.DUMMYFUNCTION("""COMPUTED_VALUE"""),"Radha Madhava Madana Gopala")</f>
        <v>Radha Madhava Madana Gopala</v>
      </c>
    </row>
    <row r="31">
      <c r="A31" s="2" t="str">
        <f>IFERROR(__xludf.DUMMYFUNCTION("""COMPUTED_VALUE"""),"Chanda Kirana Kula Mandana Ram")</f>
        <v>Chanda Kirana Kula Mandana Ram</v>
      </c>
      <c r="B31" s="57" t="str">
        <f>IFERROR(__xludf.DUMMYFUNCTION("""COMPUTED_VALUE"""),"Danava Bhanjana Rama Sai Shyamala")</f>
        <v>Danava Bhanjana Rama Sai Shyamala</v>
      </c>
      <c r="C31" s="2" t="str">
        <f>IFERROR(__xludf.DUMMYFUNCTION("""COMPUTED_VALUE"""),"Daya Karo Hey Karuna Nidhan")</f>
        <v>Daya Karo Hey Karuna Nidhan</v>
      </c>
      <c r="E31" s="2" t="str">
        <f>IFERROR(__xludf.DUMMYFUNCTION("""COMPUTED_VALUE"""),"Jaya Ma Jaya Ma Daya")</f>
        <v>Jaya Ma Jaya Ma Daya</v>
      </c>
      <c r="F31" s="2" t="str">
        <f>IFERROR(__xludf.DUMMYFUNCTION("""COMPUTED_VALUE"""),"Kalyana Krishna Kamaneeya Krishna")</f>
        <v>Kalyana Krishna Kamaneeya Krishna</v>
      </c>
    </row>
    <row r="32">
      <c r="A32" s="57" t="str">
        <f>IFERROR(__xludf.DUMMYFUNCTION("""COMPUTED_VALUE"""),"Chandi Chamundi Jaya Vaishnavi Devi")</f>
        <v>Chandi Chamundi Jaya Vaishnavi Devi</v>
      </c>
      <c r="B32" s="2" t="str">
        <f>IFERROR(__xludf.DUMMYFUNCTION("""COMPUTED_VALUE"""),"Darsha Dikhao Bhagawan (Mujhe)")</f>
        <v>Darsha Dikhao Bhagawan (Mujhe)</v>
      </c>
      <c r="C32" s="2" t="str">
        <f>IFERROR(__xludf.DUMMYFUNCTION("""COMPUTED_VALUE"""),"Daya Karo Sai Narayana (Chakravakam / Ahir Bhairav)")</f>
        <v>Daya Karo Sai Narayana (Chakravakam / Ahir Bhairav)</v>
      </c>
      <c r="E32" s="2" t="str">
        <f>IFERROR(__xludf.DUMMYFUNCTION("""COMPUTED_VALUE"""),"Jaya Partheesha Jaya Paramesha (Maand)")</f>
        <v>Jaya Partheesha Jaya Paramesha (Maand)</v>
      </c>
      <c r="F32" s="2" t="str">
        <f>IFERROR(__xludf.DUMMYFUNCTION("""COMPUTED_VALUE"""),"Madhusudhana Harey Madhava")</f>
        <v>Madhusudhana Harey Madhava</v>
      </c>
    </row>
    <row r="33">
      <c r="A33" s="57" t="str">
        <f>IFERROR(__xludf.DUMMYFUNCTION("""COMPUTED_VALUE"""),"Chandrashekara Sayeeshwara")</f>
        <v>Chandrashekara Sayeeshwara</v>
      </c>
      <c r="B33" s="57" t="str">
        <f>IFERROR(__xludf.DUMMYFUNCTION("""COMPUTED_VALUE"""),"Dasharatha Ram Janaki Ram")</f>
        <v>Dasharatha Ram Janaki Ram</v>
      </c>
      <c r="C33" s="2" t="str">
        <f>IFERROR(__xludf.DUMMYFUNCTION("""COMPUTED_VALUE"""),"Deena Bandhava Sri Sai Deva")</f>
        <v>Deena Bandhava Sri Sai Deva</v>
      </c>
      <c r="E33" s="2" t="str">
        <f>IFERROR(__xludf.DUMMYFUNCTION("""COMPUTED_VALUE"""),"Jaya Sai Rama Jaya Raghu")</f>
        <v>Jaya Sai Rama Jaya Raghu</v>
      </c>
      <c r="F33" s="2" t="str">
        <f>IFERROR(__xludf.DUMMYFUNCTION("""COMPUTED_VALUE"""),"Mandara Mala Dhara Jaya Gowri")</f>
        <v>Mandara Mala Dhara Jaya Gowri</v>
      </c>
    </row>
    <row r="34">
      <c r="A34" s="57" t="str">
        <f>IFERROR(__xludf.DUMMYFUNCTION("""COMPUTED_VALUE"""),"Chitha Chora Muraliwala")</f>
        <v>Chitha Chora Muraliwala</v>
      </c>
      <c r="B34" s="57" t="str">
        <f>IFERROR(__xludf.DUMMYFUNCTION("""COMPUTED_VALUE"""),"Dattatreya Sadguru Deva")</f>
        <v>Dattatreya Sadguru Deva</v>
      </c>
      <c r="C34" s="2" t="str">
        <f>IFERROR(__xludf.DUMMYFUNCTION("""COMPUTED_VALUE"""),"Devi Sai Ma Devi Saraswathi")</f>
        <v>Devi Sai Ma Devi Saraswathi</v>
      </c>
      <c r="E34" s="2" t="str">
        <f>IFERROR(__xludf.DUMMYFUNCTION("""COMPUTED_VALUE"""),"Kausalya Nandana Vaidehi Mohana")</f>
        <v>Kausalya Nandana Vaidehi Mohana</v>
      </c>
      <c r="F34" s="2" t="str">
        <f>IFERROR(__xludf.DUMMYFUNCTION("""COMPUTED_VALUE"""),"Muralidhara Gopala Madhura")</f>
        <v>Muralidhara Gopala Madhura</v>
      </c>
    </row>
    <row r="35">
      <c r="A35" s="57" t="str">
        <f>IFERROR(__xludf.DUMMYFUNCTION("""COMPUTED_VALUE"""),"Chitha Raja Chitha Raja")</f>
        <v>Chitha Raja Chitha Raja</v>
      </c>
      <c r="B35" s="57" t="str">
        <f>IFERROR(__xludf.DUMMYFUNCTION("""COMPUTED_VALUE"""),"Daya Karo Bhagawan Shankara Daya")</f>
        <v>Daya Karo Bhagawan Shankara Daya</v>
      </c>
      <c r="C35" s="2" t="str">
        <f>IFERROR(__xludf.DUMMYFUNCTION("""COMPUTED_VALUE"""),"Gowri Nathaya Vishwanathaya")</f>
        <v>Gowri Nathaya Vishwanathaya</v>
      </c>
      <c r="E35" s="2" t="str">
        <f>IFERROR(__xludf.DUMMYFUNCTION("""COMPUTED_VALUE"""),"Mukunda Murari Murari Gopal")</f>
        <v>Mukunda Murari Murari Gopal</v>
      </c>
      <c r="F35" s="2" t="str">
        <f>IFERROR(__xludf.DUMMYFUNCTION("""COMPUTED_VALUE"""),"Muralidhara Hey Ghana Shyama")</f>
        <v>Muralidhara Hey Ghana Shyama</v>
      </c>
    </row>
    <row r="36">
      <c r="A36" s="57" t="str">
        <f>IFERROR(__xludf.DUMMYFUNCTION("""COMPUTED_VALUE"""),"Dama Dama Dama Dama Damaru (~ Darbari)")</f>
        <v>Dama Dama Dama Dama Damaru (~ Darbari)</v>
      </c>
      <c r="B36" s="57" t="str">
        <f>IFERROR(__xludf.DUMMYFUNCTION("""COMPUTED_VALUE"""),"Daya Karo Hey Daya Nidhey")</f>
        <v>Daya Karo Hey Daya Nidhey</v>
      </c>
      <c r="C36" s="2" t="str">
        <f>IFERROR(__xludf.DUMMYFUNCTION("""COMPUTED_VALUE"""),"Jaya Krishna Kunja Vihari")</f>
        <v>Jaya Krishna Kunja Vihari</v>
      </c>
      <c r="E36" s="2" t="str">
        <f>IFERROR(__xludf.DUMMYFUNCTION("""COMPUTED_VALUE"""),"Prem Se Bolo Ek Baar")</f>
        <v>Prem Se Bolo Ek Baar</v>
      </c>
      <c r="F36" s="2" t="str">
        <f>IFERROR(__xludf.DUMMYFUNCTION("""COMPUTED_VALUE"""),"Nataraja Namami Shankara")</f>
        <v>Nataraja Namami Shankara</v>
      </c>
    </row>
    <row r="37">
      <c r="A37" s="57" t="str">
        <f>IFERROR(__xludf.DUMMYFUNCTION("""COMPUTED_VALUE"""),"Dama Dama Damaru Damaru Natha")</f>
        <v>Dama Dama Damaru Damaru Natha</v>
      </c>
      <c r="B37" s="57" t="str">
        <f>IFERROR(__xludf.DUMMYFUNCTION("""COMPUTED_VALUE"""),"Daya Karo Hey Karuna Nidhan")</f>
        <v>Daya Karo Hey Karuna Nidhan</v>
      </c>
      <c r="C37" s="2" t="str">
        <f>IFERROR(__xludf.DUMMYFUNCTION("""COMPUTED_VALUE"""),"Kaali Kaali Maha Kaali Kapalini")</f>
        <v>Kaali Kaali Maha Kaali Kapalini</v>
      </c>
      <c r="E37" s="2" t="str">
        <f>IFERROR(__xludf.DUMMYFUNCTION("""COMPUTED_VALUE"""),"Prema Swaroopini Janani Ma")</f>
        <v>Prema Swaroopini Janani Ma</v>
      </c>
      <c r="F37" s="2" t="str">
        <f>IFERROR(__xludf.DUMMYFUNCTION("""COMPUTED_VALUE"""),"Neelakanta Gangadhara Hara Uma Pathey")</f>
        <v>Neelakanta Gangadhara Hara Uma Pathey</v>
      </c>
    </row>
    <row r="38">
      <c r="A38" s="57" t="str">
        <f>IFERROR(__xludf.DUMMYFUNCTION("""COMPUTED_VALUE"""),"Daya Karo Sai Narayana (Chakravakam / Ahir Bhairav)")</f>
        <v>Daya Karo Sai Narayana (Chakravakam / Ahir Bhairav)</v>
      </c>
      <c r="B38" s="57" t="str">
        <f>IFERROR(__xludf.DUMMYFUNCTION("""COMPUTED_VALUE"""),"Daya Karo Sadguru Sai Daya")</f>
        <v>Daya Karo Sadguru Sai Daya</v>
      </c>
      <c r="C38" s="2" t="str">
        <f>IFERROR(__xludf.DUMMYFUNCTION("""COMPUTED_VALUE"""),"Krishna Bhajo Krishna Bhajo Murali (Chakravakam / Ahir Bhairav)")</f>
        <v>Krishna Bhajo Krishna Bhajo Murali (Chakravakam / Ahir Bhairav)</v>
      </c>
      <c r="E38" s="2" t="str">
        <f>IFERROR(__xludf.DUMMYFUNCTION("""COMPUTED_VALUE"""),"Sai Kanhaiya Sai Kanhaiya (Desh)")</f>
        <v>Sai Kanhaiya Sai Kanhaiya (Desh)</v>
      </c>
      <c r="F38" s="2" t="str">
        <f>IFERROR(__xludf.DUMMYFUNCTION("""COMPUTED_VALUE"""),"Radha Madhava Madana Gopala")</f>
        <v>Radha Madhava Madana Gopala</v>
      </c>
    </row>
    <row r="39">
      <c r="A39" s="57" t="str">
        <f>IFERROR(__xludf.DUMMYFUNCTION("""COMPUTED_VALUE"""),"Daya Karo Shiva Gangadhari")</f>
        <v>Daya Karo Shiva Gangadhari</v>
      </c>
      <c r="B39" s="57" t="str">
        <f>IFERROR(__xludf.DUMMYFUNCTION("""COMPUTED_VALUE"""),"Daya Karo Sai Narayana (Chakravakam / Ahir Bhairav)")</f>
        <v>Daya Karo Sai Narayana (Chakravakam / Ahir Bhairav)</v>
      </c>
      <c r="C39" s="2" t="str">
        <f>IFERROR(__xludf.DUMMYFUNCTION("""COMPUTED_VALUE"""),"Maha Ganapathey Namostuthey (Hamsadhwani)")</f>
        <v>Maha Ganapathey Namostuthey (Hamsadhwani)</v>
      </c>
      <c r="E39" s="2" t="str">
        <f>IFERROR(__xludf.DUMMYFUNCTION("""COMPUTED_VALUE"""),"Sai Ram Ghana Shyam Bhagawan")</f>
        <v>Sai Ram Ghana Shyam Bhagawan</v>
      </c>
      <c r="F39" s="2" t="str">
        <f>IFERROR(__xludf.DUMMYFUNCTION("""COMPUTED_VALUE"""),"Sai Darbar Mey Aao Gao")</f>
        <v>Sai Darbar Mey Aao Gao</v>
      </c>
    </row>
    <row r="40">
      <c r="A40" s="2" t="str">
        <f>IFERROR(__xludf.DUMMYFUNCTION("""COMPUTED_VALUE"""),"Daya Sagara Karunakara")</f>
        <v>Daya Sagara Karunakara</v>
      </c>
      <c r="B40" s="57" t="str">
        <f>IFERROR(__xludf.DUMMYFUNCTION("""COMPUTED_VALUE"""),"Daya Karo Sai Narayana (Gowri Manohari / Patdeep)")</f>
        <v>Daya Karo Sai Narayana (Gowri Manohari / Patdeep)</v>
      </c>
      <c r="C40" s="2" t="str">
        <f>IFERROR(__xludf.DUMMYFUNCTION("""COMPUTED_VALUE"""),"Mangala Charana Gajanana")</f>
        <v>Mangala Charana Gajanana</v>
      </c>
      <c r="E40" s="2" t="str">
        <f>IFERROR(__xludf.DUMMYFUNCTION("""COMPUTED_VALUE"""),"Shata Baar Kaho Rey Sai")</f>
        <v>Shata Baar Kaho Rey Sai</v>
      </c>
      <c r="F40" s="2" t="str">
        <f>IFERROR(__xludf.DUMMYFUNCTION("""COMPUTED_VALUE"""),"Sarva Mangala Sai Janani")</f>
        <v>Sarva Mangala Sai Janani</v>
      </c>
    </row>
    <row r="41">
      <c r="A41" s="2" t="str">
        <f>IFERROR(__xludf.DUMMYFUNCTION("""COMPUTED_VALUE"""),"Deena Bandhava Sri Sai Deva")</f>
        <v>Deena Bandhava Sri Sai Deva</v>
      </c>
      <c r="B41" s="2" t="str">
        <f>IFERROR(__xludf.DUMMYFUNCTION("""COMPUTED_VALUE"""),"Daya Nidhey Hari Narayana")</f>
        <v>Daya Nidhey Hari Narayana</v>
      </c>
      <c r="C41" s="2" t="str">
        <f>IFERROR(__xludf.DUMMYFUNCTION("""COMPUTED_VALUE"""),"Mata Mata Sai Mata")</f>
        <v>Mata Mata Sai Mata</v>
      </c>
      <c r="E41" s="2" t="str">
        <f>IFERROR(__xludf.DUMMYFUNCTION("""COMPUTED_VALUE"""),"Shirdi Ke Sai Parthi Ke")</f>
        <v>Shirdi Ke Sai Parthi Ke</v>
      </c>
      <c r="F41" s="2" t="str">
        <f>IFERROR(__xludf.DUMMYFUNCTION("""COMPUTED_VALUE"""),"Shankara Abhayankara")</f>
        <v>Shankara Abhayankara</v>
      </c>
    </row>
    <row r="42">
      <c r="A42" s="2" t="str">
        <f>IFERROR(__xludf.DUMMYFUNCTION("""COMPUTED_VALUE"""),"Deena Dayala Hari Parama Dayala")</f>
        <v>Deena Dayala Hari Parama Dayala</v>
      </c>
      <c r="B42" s="2" t="str">
        <f>IFERROR(__xludf.DUMMYFUNCTION("""COMPUTED_VALUE"""),"Daya Sagara Karunakara")</f>
        <v>Daya Sagara Karunakara</v>
      </c>
      <c r="C42" s="2" t="str">
        <f>IFERROR(__xludf.DUMMYFUNCTION("""COMPUTED_VALUE"""),"Mukunda Madhava Murali Manohara Govardhana")</f>
        <v>Mukunda Madhava Murali Manohara Govardhana</v>
      </c>
      <c r="E42" s="2" t="str">
        <f>IFERROR(__xludf.DUMMYFUNCTION("""COMPUTED_VALUE"""),"Shirdi Sai Shankara Parthi Vihari")</f>
        <v>Shirdi Sai Shankara Parthi Vihari</v>
      </c>
      <c r="F42" s="2" t="str">
        <f>IFERROR(__xludf.DUMMYFUNCTION("""COMPUTED_VALUE"""),"Shankara Shankara Shankara Shankara Shambho")</f>
        <v>Shankara Shankara Shankara Shankara Shambho</v>
      </c>
    </row>
    <row r="43">
      <c r="A43" s="2" t="str">
        <f>IFERROR(__xludf.DUMMYFUNCTION("""COMPUTED_VALUE"""),"Devi Bhavani Jagat Janani")</f>
        <v>Devi Bhavani Jagat Janani</v>
      </c>
      <c r="B43" s="2" t="str">
        <f>IFERROR(__xludf.DUMMYFUNCTION("""COMPUTED_VALUE"""),"Dayabhi Rama Janaki Rama")</f>
        <v>Dayabhi Rama Janaki Rama</v>
      </c>
      <c r="C43" s="2" t="str">
        <f>IFERROR(__xludf.DUMMYFUNCTION("""COMPUTED_VALUE"""),"Om Shivaya Om Shivaya")</f>
        <v>Om Shivaya Om Shivaya</v>
      </c>
      <c r="E43" s="2" t="str">
        <f>IFERROR(__xludf.DUMMYFUNCTION("""COMPUTED_VALUE"""),"Shiva Shiva Shankara Parthi Pureeshwara")</f>
        <v>Shiva Shiva Shankara Parthi Pureeshwara</v>
      </c>
      <c r="F43" s="2" t="str">
        <f>IFERROR(__xludf.DUMMYFUNCTION("""COMPUTED_VALUE"""),"Sharadey Jaya Sharadey Vaagvilasini Sharadey")</f>
        <v>Sharadey Jaya Sharadey Vaagvilasini Sharadey</v>
      </c>
    </row>
    <row r="44">
      <c r="A44" s="2" t="str">
        <f>IFERROR(__xludf.DUMMYFUNCTION("""COMPUTED_VALUE"""),"Gananatha Sai Gajanana")</f>
        <v>Gananatha Sai Gajanana</v>
      </c>
      <c r="B44" s="2" t="str">
        <f>IFERROR(__xludf.DUMMYFUNCTION("""COMPUTED_VALUE"""),"Deena Bandhava Baba Daya Sagara")</f>
        <v>Deena Bandhava Baba Daya Sagara</v>
      </c>
      <c r="C44" s="2" t="str">
        <f>IFERROR(__xludf.DUMMYFUNCTION("""COMPUTED_VALUE"""),"Sai Darbar Mey Aao Gao")</f>
        <v>Sai Darbar Mey Aao Gao</v>
      </c>
      <c r="E44" s="2" t="str">
        <f>IFERROR(__xludf.DUMMYFUNCTION("""COMPUTED_VALUE"""),"Sita Rama Sri Raghu Rama (Yaman Kalyan)")</f>
        <v>Sita Rama Sri Raghu Rama (Yaman Kalyan)</v>
      </c>
      <c r="F44" s="2" t="str">
        <f>IFERROR(__xludf.DUMMYFUNCTION("""COMPUTED_VALUE"""),"Shiva Hara Hey Hara Shiva")</f>
        <v>Shiva Hara Hey Hara Shiva</v>
      </c>
    </row>
    <row r="45">
      <c r="A45" s="2" t="str">
        <f>IFERROR(__xludf.DUMMYFUNCTION("""COMPUTED_VALUE"""),"Govinda Muralidhara Murahara")</f>
        <v>Govinda Muralidhara Murahara</v>
      </c>
      <c r="B45" s="2" t="str">
        <f>IFERROR(__xludf.DUMMYFUNCTION("""COMPUTED_VALUE"""),"Deena Janavani Vara Dayini")</f>
        <v>Deena Janavani Vara Dayini</v>
      </c>
      <c r="C45" s="2" t="str">
        <f>IFERROR(__xludf.DUMMYFUNCTION("""COMPUTED_VALUE"""),"Sai Pitha Aur Mata Sai")</f>
        <v>Sai Pitha Aur Mata Sai</v>
      </c>
      <c r="E45" s="2" t="str">
        <f>IFERROR(__xludf.DUMMYFUNCTION("""COMPUTED_VALUE"""),"Tum Ho Vighna Vinasha Ganesha")</f>
        <v>Tum Ho Vighna Vinasha Ganesha</v>
      </c>
      <c r="F45" s="2" t="str">
        <f>IFERROR(__xludf.DUMMYFUNCTION("""COMPUTED_VALUE"""),"Shiva Shiva Shankara Hara Parameshwara")</f>
        <v>Shiva Shiva Shankara Hara Parameshwara</v>
      </c>
    </row>
    <row r="46">
      <c r="A46" s="2" t="str">
        <f>IFERROR(__xludf.DUMMYFUNCTION("""COMPUTED_VALUE"""),"Hari Om Namah Shivaya (2)")</f>
        <v>Hari Om Namah Shivaya (2)</v>
      </c>
      <c r="B46" s="2" t="str">
        <f>IFERROR(__xludf.DUMMYFUNCTION("""COMPUTED_VALUE"""),"Deena Natha Shankara")</f>
        <v>Deena Natha Shankara</v>
      </c>
      <c r="C46" s="2" t="str">
        <f>IFERROR(__xludf.DUMMYFUNCTION("""COMPUTED_VALUE"""),"Shambho Mahadeva Shiva Shambho Mahadeva (Shankarabharanam / Bilawal)")</f>
        <v>Shambho Mahadeva Shiva Shambho Mahadeva (Shankarabharanam / Bilawal)</v>
      </c>
      <c r="F46" s="2" t="str">
        <f>IFERROR(__xludf.DUMMYFUNCTION("""COMPUTED_VALUE"""),"Shiva Shiva Shiva Shiva Shivaya (~ Miyan ki Malhar)")</f>
        <v>Shiva Shiva Shiva Shiva Shivaya (~ Miyan ki Malhar)</v>
      </c>
    </row>
    <row r="47">
      <c r="A47" s="2" t="str">
        <f>IFERROR(__xludf.DUMMYFUNCTION("""COMPUTED_VALUE"""),"Hey Chinmayi Sai Janani")</f>
        <v>Hey Chinmayi Sai Janani</v>
      </c>
      <c r="B47" s="2" t="str">
        <f>IFERROR(__xludf.DUMMYFUNCTION("""COMPUTED_VALUE"""),"Ghana Ghana Neela Yadu Nandana")</f>
        <v>Ghana Ghana Neela Yadu Nandana</v>
      </c>
      <c r="C47" s="2" t="str">
        <f>IFERROR(__xludf.DUMMYFUNCTION("""COMPUTED_VALUE"""),"Sri Ramachandra Jaya Ramachandra")</f>
        <v>Sri Ramachandra Jaya Ramachandra</v>
      </c>
    </row>
    <row r="48">
      <c r="A48" s="2" t="str">
        <f>IFERROR(__xludf.DUMMYFUNCTION("""COMPUTED_VALUE"""),"Jagadambige Jaya Jagadeeshwari")</f>
        <v>Jagadambige Jaya Jagadeeshwari</v>
      </c>
      <c r="B48" s="2" t="str">
        <f>IFERROR(__xludf.DUMMYFUNCTION("""COMPUTED_VALUE"""),"Giridhara Gopala Hey Giridhara Gopala")</f>
        <v>Giridhara Gopala Hey Giridhara Gopala</v>
      </c>
      <c r="C48" s="2" t="str">
        <f>IFERROR(__xludf.DUMMYFUNCTION("""COMPUTED_VALUE"""),"Triloka Palini Jagadeeshwari")</f>
        <v>Triloka Palini Jagadeeshwari</v>
      </c>
    </row>
    <row r="49">
      <c r="A49" s="2" t="str">
        <f>IFERROR(__xludf.DUMMYFUNCTION("""COMPUTED_VALUE"""),"Jago Jago Jago Shankara")</f>
        <v>Jago Jago Jago Shankara</v>
      </c>
      <c r="B49" s="2" t="str">
        <f>IFERROR(__xludf.DUMMYFUNCTION("""COMPUTED_VALUE"""),"Gowri Suthaya Om Namah Om")</f>
        <v>Gowri Suthaya Om Namah Om</v>
      </c>
    </row>
    <row r="50">
      <c r="A50" s="2" t="str">
        <f>IFERROR(__xludf.DUMMYFUNCTION("""COMPUTED_VALUE"""),"Jai Jai Gopala")</f>
        <v>Jai Jai Gopala</v>
      </c>
      <c r="B50" s="2" t="str">
        <f>IFERROR(__xludf.DUMMYFUNCTION("""COMPUTED_VALUE"""),"Gowri Vara Gangadhara")</f>
        <v>Gowri Vara Gangadhara</v>
      </c>
    </row>
    <row r="51">
      <c r="A51" s="2" t="str">
        <f>IFERROR(__xludf.DUMMYFUNCTION("""COMPUTED_VALUE"""),"Jaya Devi Bhavani Ma")</f>
        <v>Jaya Devi Bhavani Ma</v>
      </c>
      <c r="B51" s="2" t="str">
        <f>IFERROR(__xludf.DUMMYFUNCTION("""COMPUTED_VALUE"""),"Hara Hara Shankara Samba Sadashiva")</f>
        <v>Hara Hara Shankara Samba Sadashiva</v>
      </c>
    </row>
    <row r="52">
      <c r="A52" s="2" t="str">
        <f>IFERROR(__xludf.DUMMYFUNCTION("""COMPUTED_VALUE"""),"Jaya Ho Jaya Ho Mooshika")</f>
        <v>Jaya Ho Jaya Ho Mooshika</v>
      </c>
      <c r="B52" s="2" t="str">
        <f>IFERROR(__xludf.DUMMYFUNCTION("""COMPUTED_VALUE"""),"Hara Hara Shiva Shiva Ambalavana")</f>
        <v>Hara Hara Shiva Shiva Ambalavana</v>
      </c>
    </row>
    <row r="53">
      <c r="A53" s="2" t="str">
        <f>IFERROR(__xludf.DUMMYFUNCTION("""COMPUTED_VALUE"""),"Jaya Kailasa Pathey Shiva Shankara")</f>
        <v>Jaya Kailasa Pathey Shiva Shankara</v>
      </c>
      <c r="B53" s="2" t="str">
        <f>IFERROR(__xludf.DUMMYFUNCTION("""COMPUTED_VALUE"""),"Hey Akhilandeshwari Ma")</f>
        <v>Hey Akhilandeshwari Ma</v>
      </c>
    </row>
    <row r="54">
      <c r="A54" s="2" t="str">
        <f>IFERROR(__xludf.DUMMYFUNCTION("""COMPUTED_VALUE"""),"Kanha Kanhaiya Bansi Adhariya Brindavana")</f>
        <v>Kanha Kanhaiya Bansi Adhariya Brindavana</v>
      </c>
      <c r="B54" s="2" t="str">
        <f>IFERROR(__xludf.DUMMYFUNCTION("""COMPUTED_VALUE"""),"Hey Chinmayi Sai Janani")</f>
        <v>Hey Chinmayi Sai Janani</v>
      </c>
    </row>
    <row r="55">
      <c r="A55" s="2" t="str">
        <f>IFERROR(__xludf.DUMMYFUNCTION("""COMPUTED_VALUE"""),"Muralidhara Hey Ghana Shyama")</f>
        <v>Muralidhara Hey Ghana Shyama</v>
      </c>
      <c r="B55" s="2" t="str">
        <f>IFERROR(__xludf.DUMMYFUNCTION("""COMPUTED_VALUE"""),"Jagat Janani Shiva Sai Shankari")</f>
        <v>Jagat Janani Shiva Sai Shankari</v>
      </c>
    </row>
    <row r="56">
      <c r="A56" s="2" t="str">
        <f>IFERROR(__xludf.DUMMYFUNCTION("""COMPUTED_VALUE"""),"Namo Namo Nataraja Namo")</f>
        <v>Namo Namo Nataraja Namo</v>
      </c>
      <c r="B56" s="2" t="str">
        <f>IFERROR(__xludf.DUMMYFUNCTION("""COMPUTED_VALUE"""),"Janardhana Nandalala Govinda Gopala")</f>
        <v>Janardhana Nandalala Govinda Gopala</v>
      </c>
    </row>
    <row r="57">
      <c r="A57" s="2" t="str">
        <f>IFERROR(__xludf.DUMMYFUNCTION("""COMPUTED_VALUE"""),"Namo Sharada Namo Sharada Namo")</f>
        <v>Namo Sharada Namo Sharada Namo</v>
      </c>
      <c r="B57" s="2" t="str">
        <f>IFERROR(__xludf.DUMMYFUNCTION("""COMPUTED_VALUE"""),"Jaya Devi Bhavani Ma")</f>
        <v>Jaya Devi Bhavani Ma</v>
      </c>
    </row>
    <row r="58">
      <c r="A58" s="2" t="str">
        <f>IFERROR(__xludf.DUMMYFUNCTION("""COMPUTED_VALUE"""),"Partheeshwara Parameshwara")</f>
        <v>Partheeshwara Parameshwara</v>
      </c>
      <c r="B58" s="2" t="str">
        <f>IFERROR(__xludf.DUMMYFUNCTION("""COMPUTED_VALUE"""),"Jaya Jaya Deva Jagadeesha Deva")</f>
        <v>Jaya Jaya Deva Jagadeesha Deva</v>
      </c>
    </row>
    <row r="59">
      <c r="A59" s="2" t="str">
        <f>IFERROR(__xludf.DUMMYFUNCTION("""COMPUTED_VALUE"""),"Pashupathi Tanaya Bala Gajanana")</f>
        <v>Pashupathi Tanaya Bala Gajanana</v>
      </c>
      <c r="B59" s="2" t="str">
        <f>IFERROR(__xludf.DUMMYFUNCTION("""COMPUTED_VALUE"""),"Jaya Jaya Devi Girija Mata")</f>
        <v>Jaya Jaya Devi Girija Mata</v>
      </c>
    </row>
    <row r="60">
      <c r="A60" s="2" t="str">
        <f>IFERROR(__xludf.DUMMYFUNCTION("""COMPUTED_VALUE"""),"Radha Madhava Madana Gopala")</f>
        <v>Radha Madhava Madana Gopala</v>
      </c>
      <c r="B60" s="2" t="str">
        <f>IFERROR(__xludf.DUMMYFUNCTION("""COMPUTED_VALUE"""),"Jaya Jaya Hey Jagadeesha Mahesha")</f>
        <v>Jaya Jaya Hey Jagadeesha Mahesha</v>
      </c>
    </row>
    <row r="61">
      <c r="A61" s="2" t="str">
        <f>IFERROR(__xludf.DUMMYFUNCTION("""COMPUTED_VALUE"""),"Radhey Radhey Radhey Radhey Govinda (Pahadi)")</f>
        <v>Radhey Radhey Radhey Radhey Govinda (Pahadi)</v>
      </c>
      <c r="B61" s="2" t="str">
        <f>IFERROR(__xludf.DUMMYFUNCTION("""COMPUTED_VALUE"""),"Jaya Kailasa Pathey Shiva Shankara")</f>
        <v>Jaya Kailasa Pathey Shiva Shankara</v>
      </c>
    </row>
    <row r="62">
      <c r="A62" s="2" t="str">
        <f>IFERROR(__xludf.DUMMYFUNCTION("""COMPUTED_VALUE"""),"Sai Darbar Mey Aao Gao")</f>
        <v>Sai Darbar Mey Aao Gao</v>
      </c>
      <c r="B62" s="2" t="str">
        <f>IFERROR(__xludf.DUMMYFUNCTION("""COMPUTED_VALUE"""),"Keshava Madhava Jaya Deva Madhusudhana")</f>
        <v>Keshava Madhava Jaya Deva Madhusudhana</v>
      </c>
    </row>
    <row r="63">
      <c r="A63" s="2" t="str">
        <f>IFERROR(__xludf.DUMMYFUNCTION("""COMPUTED_VALUE"""),"Samba Vinodini Shiva Sai Shankari")</f>
        <v>Samba Vinodini Shiva Sai Shankari</v>
      </c>
      <c r="B63" s="2" t="str">
        <f>IFERROR(__xludf.DUMMYFUNCTION("""COMPUTED_VALUE"""),"Lambodhara Hey Vinayaka")</f>
        <v>Lambodhara Hey Vinayaka</v>
      </c>
    </row>
    <row r="64">
      <c r="A64" s="2" t="str">
        <f>IFERROR(__xludf.DUMMYFUNCTION("""COMPUTED_VALUE"""),"Shambho Shiva Shankara")</f>
        <v>Shambho Shiva Shankara</v>
      </c>
      <c r="B64" s="2" t="str">
        <f>IFERROR(__xludf.DUMMYFUNCTION("""COMPUTED_VALUE"""),"Muralidhara Hey Ghana Shyama")</f>
        <v>Muralidhara Hey Ghana Shyama</v>
      </c>
    </row>
    <row r="65">
      <c r="A65" s="2" t="str">
        <f>IFERROR(__xludf.DUMMYFUNCTION("""COMPUTED_VALUE"""),"Shankara Abhayankara")</f>
        <v>Shankara Abhayankara</v>
      </c>
      <c r="B65" s="2" t="str">
        <f>IFERROR(__xludf.DUMMYFUNCTION("""COMPUTED_VALUE"""),"Nataraja Hey Tripurari")</f>
        <v>Nataraja Hey Tripurari</v>
      </c>
    </row>
    <row r="66">
      <c r="A66" s="2" t="str">
        <f>IFERROR(__xludf.DUMMYFUNCTION("""COMPUTED_VALUE"""),"Shyama Sundara Madana Mohana Radhey (Brindavan Sarang)")</f>
        <v>Shyama Sundara Madana Mohana Radhey (Brindavan Sarang)</v>
      </c>
      <c r="B66" s="2" t="str">
        <f>IFERROR(__xludf.DUMMYFUNCTION("""COMPUTED_VALUE"""),"Radha Madhava Madana Gopala")</f>
        <v>Radha Madhava Madana Gopala</v>
      </c>
    </row>
    <row r="67">
      <c r="A67" s="2" t="str">
        <f>IFERROR(__xludf.DUMMYFUNCTION("""COMPUTED_VALUE"""),"Simha Vahini Sai Narayani")</f>
        <v>Simha Vahini Sai Narayani</v>
      </c>
      <c r="B67" s="2" t="str">
        <f>IFERROR(__xludf.DUMMYFUNCTION("""COMPUTED_VALUE"""),"Raja Rajeshwari Jaganmohini (Amba)")</f>
        <v>Raja Rajeshwari Jaganmohini (Amba)</v>
      </c>
    </row>
    <row r="68">
      <c r="A68" s="2" t="str">
        <f>IFERROR(__xludf.DUMMYFUNCTION("""COMPUTED_VALUE"""),"Srikari Krupakari Kshemankari Sayeeshwari")</f>
        <v>Srikari Krupakari Kshemankari Sayeeshwari</v>
      </c>
      <c r="B68" s="2" t="str">
        <f>IFERROR(__xludf.DUMMYFUNCTION("""COMPUTED_VALUE"""),"Sai Darbar Mey Aao Gao")</f>
        <v>Sai Darbar Mey Aao Gao</v>
      </c>
    </row>
    <row r="69">
      <c r="A69" s="2" t="str">
        <f>IFERROR(__xludf.DUMMYFUNCTION("""COMPUTED_VALUE"""),"Vighneshwara Gananatha Gajanana")</f>
        <v>Vighneshwara Gananatha Gajanana</v>
      </c>
      <c r="B69" s="2" t="str">
        <f>IFERROR(__xludf.DUMMYFUNCTION("""COMPUTED_VALUE"""),"Sai Mata Partheeshwari")</f>
        <v>Sai Mata Partheeshwari</v>
      </c>
    </row>
    <row r="70">
      <c r="A70" s="2" t="str">
        <f>IFERROR(__xludf.DUMMYFUNCTION("""COMPUTED_VALUE"""),"Vishnu Mohini Sai Narayani")</f>
        <v>Vishnu Mohini Sai Narayani</v>
      </c>
      <c r="B70" s="2" t="str">
        <f>IFERROR(__xludf.DUMMYFUNCTION("""COMPUTED_VALUE"""),"Sai Pitha Aur Mata Sai")</f>
        <v>Sai Pitha Aur Mata Sai</v>
      </c>
    </row>
    <row r="71">
      <c r="B71" s="2" t="str">
        <f>IFERROR(__xludf.DUMMYFUNCTION("""COMPUTED_VALUE"""),"Sarva Mangala Sai Janani")</f>
        <v>Sarva Mangala Sai Janani</v>
      </c>
    </row>
    <row r="72">
      <c r="B72" s="2" t="str">
        <f>IFERROR(__xludf.DUMMYFUNCTION("""COMPUTED_VALUE"""),"Shambho Mahadeva Gangadhara (Mishra Maand)")</f>
        <v>Shambho Mahadeva Gangadhara (Mishra Maand)</v>
      </c>
    </row>
    <row r="73">
      <c r="B73" s="2" t="str">
        <f>IFERROR(__xludf.DUMMYFUNCTION("""COMPUTED_VALUE"""),"Shankara Abhayankara")</f>
        <v>Shankara Abhayankara</v>
      </c>
    </row>
    <row r="74">
      <c r="B74" s="2" t="str">
        <f>IFERROR(__xludf.DUMMYFUNCTION("""COMPUTED_VALUE"""),"Sharadey Jaya Sharadey Vaagvilasini Sharadey")</f>
        <v>Sharadey Jaya Sharadey Vaagvilasini Sharadey</v>
      </c>
    </row>
    <row r="75">
      <c r="B75" s="2" t="str">
        <f>IFERROR(__xludf.DUMMYFUNCTION("""COMPUTED_VALUE"""),"Shiva Shiva Shankara Parthi Pureeshwara")</f>
        <v>Shiva Shiva Shankara Parthi Pureeshwara</v>
      </c>
    </row>
    <row r="76">
      <c r="B76" s="2" t="str">
        <f>IFERROR(__xludf.DUMMYFUNCTION("""COMPUTED_VALUE"""),"Shiva Shiva Shiva Shiva Shivaya (~ Miyan ki Malhar)")</f>
        <v>Shiva Shiva Shiva Shiva Shivaya (~ Miyan ki Malhar)</v>
      </c>
    </row>
    <row r="77">
      <c r="B77" s="2" t="str">
        <f>IFERROR(__xludf.DUMMYFUNCTION("""COMPUTED_VALUE"""),"Triloka Palini Jagadeeshwari")</f>
        <v>Triloka Palini Jagadeeshwari</v>
      </c>
    </row>
    <row r="78">
      <c r="B78" s="2" t="str">
        <f>IFERROR(__xludf.DUMMYFUNCTION("""COMPUTED_VALUE"""),"Vidya Dayini Bhagavathi")</f>
        <v>Vidya Dayini Bhagavathi</v>
      </c>
    </row>
    <row r="79">
      <c r="B79" s="2" t="str">
        <f>IFERROR(__xludf.DUMMYFUNCTION("""COMPUTED_VALUE"""),"Vinayaka Vinayaka (Hamsadhwani)")</f>
        <v>Vinayaka Vinayaka (Hamsadhwani)</v>
      </c>
    </row>
  </sheetData>
  <drawing r:id="rId1"/>
</worksheet>
</file>